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mf\EFS\MFPAdm\MFP Budget Letter\2018-2019\Budget Letter\June 2019\"/>
    </mc:Choice>
  </mc:AlternateContent>
  <workbookProtection workbookPassword="D893" lockStructure="1"/>
  <bookViews>
    <workbookView xWindow="0" yWindow="0" windowWidth="28800" windowHeight="13020" tabRatio="753" firstSheet="5" activeTab="5"/>
  </bookViews>
  <sheets>
    <sheet name="LEA Summary" sheetId="251" state="hidden" r:id="rId1"/>
    <sheet name="Leg Type 2 Res Summary" sheetId="254" state="hidden" r:id="rId2"/>
    <sheet name="New Type 2 Res Summary" sheetId="252" state="hidden" r:id="rId3"/>
    <sheet name="Sheet2" sheetId="250" state="hidden" r:id="rId4"/>
    <sheet name="1_State Summary" sheetId="166" state="hidden" r:id="rId5"/>
    <sheet name="2_State Distrib and Adjs" sheetId="33" r:id="rId6"/>
    <sheet name="2A-1_EFT (Annual)" sheetId="100" r:id="rId7"/>
    <sheet name="2A-2_EFT (Monthly)" sheetId="72" r:id="rId8"/>
    <sheet name="3_Levels 1&amp;2" sheetId="1" r:id="rId9"/>
    <sheet name="3A_Level 3" sheetId="2" r:id="rId10"/>
    <sheet name="4_Level 4" sheetId="167" r:id="rId11"/>
    <sheet name="5A1_Labs" sheetId="5" r:id="rId12"/>
    <sheet name="5A2_Legacy Type 2" sheetId="221" r:id="rId13"/>
    <sheet name="5A2A_New Vision" sheetId="180" state="hidden" r:id="rId14"/>
    <sheet name="5A2B_Glencoe" sheetId="213" state="hidden" r:id="rId15"/>
    <sheet name="5A2C_ISL" sheetId="214" state="hidden" r:id="rId16"/>
    <sheet name="5A2D_Avoyelles" sheetId="215" state="hidden" r:id="rId17"/>
    <sheet name="5A2E_Delhi" sheetId="216" state="hidden" r:id="rId18"/>
    <sheet name="5A2F_Belle Chasse" sheetId="217" state="hidden" r:id="rId19"/>
    <sheet name="5A2H_MAX" sheetId="219" state="hidden" r:id="rId20"/>
    <sheet name="5A3_OJJ" sheetId="67" r:id="rId21"/>
    <sheet name="5A4_NOCCA" sheetId="140" r:id="rId22"/>
    <sheet name="5A5_LSMSA" sheetId="141" r:id="rId23"/>
    <sheet name="5A6_Thrive" sheetId="241" r:id="rId24"/>
    <sheet name="5B2_RSD LA" sheetId="46" r:id="rId25"/>
    <sheet name="5C1_New Type 2" sheetId="223" r:id="rId26"/>
    <sheet name="5C1A_Madison" sheetId="113" state="hidden" r:id="rId27"/>
    <sheet name="5C1B_DArbonne" sheetId="220" state="hidden" r:id="rId28"/>
    <sheet name="5C1C_Intl High" sheetId="189" state="hidden" r:id="rId29"/>
    <sheet name="5C1D_NOMMA" sheetId="190" state="hidden" r:id="rId30"/>
    <sheet name="5C1E_LFNO" sheetId="191" state="hidden" r:id="rId31"/>
    <sheet name="5C1F_L.C. Charter" sheetId="192" state="hidden" r:id="rId32"/>
    <sheet name="5C1G_JS Clark" sheetId="193" state="hidden" r:id="rId33"/>
    <sheet name="5C1H_Southwest" sheetId="194" state="hidden" r:id="rId34"/>
    <sheet name="5C1I_LA Key" sheetId="195" state="hidden" r:id="rId35"/>
    <sheet name="5C1J_Jeff Chamber" sheetId="196" state="hidden" r:id="rId36"/>
    <sheet name="5C1M_GEO Mid" sheetId="199" state="hidden" r:id="rId37"/>
    <sheet name="5C1N_Delta" sheetId="200" state="hidden" r:id="rId38"/>
    <sheet name="5C1O_Impact" sheetId="201" state="hidden" r:id="rId39"/>
    <sheet name="5C1P_Vision" sheetId="202" state="hidden" r:id="rId40"/>
    <sheet name="5C1Q_Advantage" sheetId="203" state="hidden" r:id="rId41"/>
    <sheet name="5C1R_Iberville" sheetId="204" state="hidden" r:id="rId42"/>
    <sheet name="5C1S_LC Col Prep" sheetId="205" state="hidden" r:id="rId43"/>
    <sheet name="5C1T_Northeast" sheetId="206" state="hidden" r:id="rId44"/>
    <sheet name="5C1U_Acadiana Ren" sheetId="207" state="hidden" r:id="rId45"/>
    <sheet name="5C1V_Laf Ren" sheetId="208" state="hidden" r:id="rId46"/>
    <sheet name="5C1W_Willow" sheetId="209" state="hidden" r:id="rId47"/>
    <sheet name="5C1X_Tangi" sheetId="224" state="hidden" r:id="rId48"/>
    <sheet name="5C1Y_GEO" sheetId="225" state="hidden" r:id="rId49"/>
    <sheet name="5C1Z_Lincoln Prep" sheetId="229" state="hidden" r:id="rId50"/>
    <sheet name="5C1AA_Laurel" sheetId="230" state="hidden" r:id="rId51"/>
    <sheet name="5C1AB_Apex" sheetId="231" state="hidden" r:id="rId52"/>
    <sheet name="5C1AC_Smothers" sheetId="232" state="hidden" r:id="rId53"/>
    <sheet name="5C1AD_Greater" sheetId="239" state="hidden" r:id="rId54"/>
    <sheet name="5C1AE_Noble Minds" sheetId="242" state="hidden" r:id="rId55"/>
    <sheet name="5C1AF_JCFA-Laf" sheetId="243" state="hidden" r:id="rId56"/>
    <sheet name="5C1AG_Collegiate" sheetId="244" state="hidden" r:id="rId57"/>
    <sheet name="5C1AH_BRUP" sheetId="246" state="hidden" r:id="rId58"/>
    <sheet name="5C1AI_Harmony" sheetId="248" state="hidden" r:id="rId59"/>
    <sheet name="5C1AJ_Athlos" sheetId="247" state="hidden" r:id="rId60"/>
    <sheet name="5C2_LAVCA" sheetId="211" state="hidden" r:id="rId61"/>
    <sheet name="5C3_UnvView" sheetId="212" state="hidden" r:id="rId62"/>
    <sheet name="6_Local Deduct Calc" sheetId="25" r:id="rId63"/>
    <sheet name="7_Local Revenue" sheetId="13" r:id="rId64"/>
    <sheet name="8_2.1.18 SIS" sheetId="162" r:id="rId65"/>
    <sheet name="8A_2.1.18 RSD Op &amp; 5s" sheetId="178" r:id="rId66"/>
    <sheet name="Source Data" sheetId="238" r:id="rId67"/>
    <sheet name="Per Pupil_Weighted Funding" sheetId="236" state="hidden" r:id="rId68"/>
    <sheet name="Placeholder_Tallulah" sheetId="197" state="hidden" r:id="rId69"/>
  </sheets>
  <externalReferences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</externalReferences>
  <definedNames>
    <definedName name="_xlnm._FilterDatabase" localSheetId="65" hidden="1">'8A_2.1.18 RSD Op &amp; 5s'!$A$2:$F$2</definedName>
    <definedName name="_xlnm._FilterDatabase" localSheetId="3" hidden="1">Sheet2!$A$1:$H$36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Area" localSheetId="4">'1_State Summary'!$A$1:$H$57</definedName>
    <definedName name="_xlnm.Print_Area" localSheetId="5">'2_State Distrib and Adjs'!$A$1:$BH$76</definedName>
    <definedName name="_xlnm.Print_Area" localSheetId="6">'2A-1_EFT (Annual)'!$A$1:$AQ$76</definedName>
    <definedName name="_xlnm.Print_Area" localSheetId="7">'2A-2_EFT (Monthly)'!$A$1:$AQ$76</definedName>
    <definedName name="_xlnm.Print_Area" localSheetId="8">'3_Levels 1&amp;2'!$A$1:$AZ$76</definedName>
    <definedName name="_xlnm.Print_Area" localSheetId="9">'3A_Level 3'!$A$1:$M$76</definedName>
    <definedName name="_xlnm.Print_Area" localSheetId="10">'4_Level 4'!$A$1:$R$146</definedName>
    <definedName name="_xlnm.Print_Area" localSheetId="11">'5A1_Labs'!$A$1:$X$9</definedName>
    <definedName name="_xlnm.Print_Area" localSheetId="12">'5A2_Legacy Type 2'!$A$1:$AJ$14</definedName>
    <definedName name="_xlnm.Print_Area" localSheetId="13">'5A2A_New Vision'!$A$1:$AF$83</definedName>
    <definedName name="_xlnm.Print_Area" localSheetId="14">'5A2B_Glencoe'!$A$1:$AF$85</definedName>
    <definedName name="_xlnm.Print_Area" localSheetId="15">'5A2C_ISL'!$A$1:$AF$86</definedName>
    <definedName name="_xlnm.Print_Area" localSheetId="16">'5A2D_Avoyelles'!$A$1:$AF$83</definedName>
    <definedName name="_xlnm.Print_Area" localSheetId="17">'5A2E_Delhi'!$A$1:$AF$83</definedName>
    <definedName name="_xlnm.Print_Area" localSheetId="18">'5A2F_Belle Chasse'!$A$1:$AF$83</definedName>
    <definedName name="_xlnm.Print_Area" localSheetId="19">'5A2H_MAX'!$A$1:$AF$83</definedName>
    <definedName name="_xlnm.Print_Area" localSheetId="20">'5A3_OJJ'!$A$1:$S$83</definedName>
    <definedName name="_xlnm.Print_Area" localSheetId="21">'5A4_NOCCA'!$A$1:$R$83</definedName>
    <definedName name="_xlnm.Print_Area" localSheetId="22">'5A5_LSMSA'!$A$1:$R$83</definedName>
    <definedName name="_xlnm.Print_Area" localSheetId="23">'5A6_Thrive'!$A$1:$R$83</definedName>
    <definedName name="_xlnm.Print_Area" localSheetId="24">'5B2_RSD LA'!$A$1:$AT$20</definedName>
    <definedName name="_xlnm.Print_Area" localSheetId="25">'5C1_New Type 2'!$A$1:$AX$44</definedName>
    <definedName name="_xlnm.Print_Area" localSheetId="26">'5C1A_Madison'!$A$1:$AS$84</definedName>
    <definedName name="_xlnm.Print_Area" localSheetId="50">'5C1AA_Laurel'!$A$1:$AS$84</definedName>
    <definedName name="_xlnm.Print_Area" localSheetId="51">'5C1AB_Apex'!$A$1:$AS$84</definedName>
    <definedName name="_xlnm.Print_Area" localSheetId="52">'5C1AC_Smothers'!$A$1:$AS$84</definedName>
    <definedName name="_xlnm.Print_Area" localSheetId="53">'5C1AD_Greater'!$A$1:$AS$86</definedName>
    <definedName name="_xlnm.Print_Area" localSheetId="54">'5C1AE_Noble Minds'!$A$1:$AS$84</definedName>
    <definedName name="_xlnm.Print_Area" localSheetId="55">'5C1AF_JCFA-Laf'!$A$1:$AS$84</definedName>
    <definedName name="_xlnm.Print_Area" localSheetId="56">'5C1AG_Collegiate'!$A$1:$AS$84</definedName>
    <definedName name="_xlnm.Print_Area" localSheetId="57">'5C1AH_BRUP'!$A$1:$AS$84</definedName>
    <definedName name="_xlnm.Print_Area" localSheetId="58">'5C1AI_Harmony'!$A$1:$AS$84</definedName>
    <definedName name="_xlnm.Print_Area" localSheetId="59">'5C1AJ_Athlos'!$A$1:$AS$84</definedName>
    <definedName name="_xlnm.Print_Area" localSheetId="27">'5C1B_DArbonne'!$A$1:$AS$84</definedName>
    <definedName name="_xlnm.Print_Area" localSheetId="28">'5C1C_Intl High'!$A$1:$AS$84</definedName>
    <definedName name="_xlnm.Print_Area" localSheetId="29">'5C1D_NOMMA'!$A$1:$AS$84</definedName>
    <definedName name="_xlnm.Print_Area" localSheetId="30">'5C1E_LFNO'!$A$1:$AS$87</definedName>
    <definedName name="_xlnm.Print_Area" localSheetId="31">'5C1F_L.C. Charter'!$A$1:$AS$84</definedName>
    <definedName name="_xlnm.Print_Area" localSheetId="32">'5C1G_JS Clark'!$A$1:$AS$84</definedName>
    <definedName name="_xlnm.Print_Area" localSheetId="33">'5C1H_Southwest'!$A$1:$AS$84</definedName>
    <definedName name="_xlnm.Print_Area" localSheetId="34">'5C1I_LA Key'!$A$1:$AS$84</definedName>
    <definedName name="_xlnm.Print_Area" localSheetId="35">'5C1J_Jeff Chamber'!$A$1:$AS$84</definedName>
    <definedName name="_xlnm.Print_Area" localSheetId="36">'5C1M_GEO Mid'!$A$1:$AS$84</definedName>
    <definedName name="_xlnm.Print_Area" localSheetId="37">'5C1N_Delta'!$A$1:$AS$84</definedName>
    <definedName name="_xlnm.Print_Area" localSheetId="38">'5C1O_Impact'!$A$1:$AS$84</definedName>
    <definedName name="_xlnm.Print_Area" localSheetId="39">'5C1P_Vision'!$A$1:$AS$84</definedName>
    <definedName name="_xlnm.Print_Area" localSheetId="40">'5C1Q_Advantage'!$A$1:$AS$84</definedName>
    <definedName name="_xlnm.Print_Area" localSheetId="41">'5C1R_Iberville'!$A$1:$AS$84</definedName>
    <definedName name="_xlnm.Print_Area" localSheetId="42">'5C1S_LC Col Prep'!$A$1:$AS$84</definedName>
    <definedName name="_xlnm.Print_Area" localSheetId="43">'5C1T_Northeast'!$A$1:$AS$84</definedName>
    <definedName name="_xlnm.Print_Area" localSheetId="44">'5C1U_Acadiana Ren'!$A$1:$AS$84</definedName>
    <definedName name="_xlnm.Print_Area" localSheetId="45">'5C1V_Laf Ren'!$A$1:$AS$84</definedName>
    <definedName name="_xlnm.Print_Area" localSheetId="46">'5C1W_Willow'!$A$1:$AS$84</definedName>
    <definedName name="_xlnm.Print_Area" localSheetId="47">'5C1X_Tangi'!$A$1:$AS$84</definedName>
    <definedName name="_xlnm.Print_Area" localSheetId="48">'5C1Y_GEO'!$A$1:$AS$84</definedName>
    <definedName name="_xlnm.Print_Area" localSheetId="49">'5C1Z_Lincoln Prep'!$A$1:$AS$84</definedName>
    <definedName name="_xlnm.Print_Area" localSheetId="60">'5C2_LAVCA'!$A$1:$AT$84</definedName>
    <definedName name="_xlnm.Print_Area" localSheetId="61">'5C3_UnvView'!$A$1:$AT$84</definedName>
    <definedName name="_xlnm.Print_Area" localSheetId="62">'6_Local Deduct Calc'!$A$1:$J$76</definedName>
    <definedName name="_xlnm.Print_Area" localSheetId="63">'7_Local Revenue'!$A$1:$AR$76</definedName>
    <definedName name="_xlnm.Print_Area" localSheetId="64">'8_2.1.18 SIS'!$A$1:$BD$76</definedName>
    <definedName name="_xlnm.Print_Area" localSheetId="65">'8A_2.1.18 RSD Op &amp; 5s'!$A$1:$F$14</definedName>
    <definedName name="_xlnm.Print_Area" localSheetId="0">'LEA Summary'!$A$1:$BJ$147</definedName>
    <definedName name="_xlnm.Print_Area" localSheetId="1">'Leg Type 2 Res Summary'!$A$1:$AF$86</definedName>
    <definedName name="_xlnm.Print_Area" localSheetId="2">'New Type 2 Res Summary'!$A$1:$AT$84</definedName>
    <definedName name="_xlnm.Print_Area" localSheetId="67">'Per Pupil_Weighted Funding'!$A$1:$AG$76</definedName>
    <definedName name="_xlnm.Print_Area" localSheetId="68">Placeholder_Tallulah!$A$1:$AS$84</definedName>
    <definedName name="_xlnm.Print_Area" localSheetId="66">'Source Data'!$A$1:$O$78</definedName>
    <definedName name="_xlnm.Print_Titles" localSheetId="5">'2_State Distrib and Adjs'!$A:$B</definedName>
    <definedName name="_xlnm.Print_Titles" localSheetId="6">'2A-1_EFT (Annual)'!$A:$B</definedName>
    <definedName name="_xlnm.Print_Titles" localSheetId="7">'2A-2_EFT (Monthly)'!$A:$B</definedName>
    <definedName name="_xlnm.Print_Titles" localSheetId="8">'3_Levels 1&amp;2'!$A:$B</definedName>
    <definedName name="_xlnm.Print_Titles" localSheetId="9">'3A_Level 3'!$A:$B</definedName>
    <definedName name="_xlnm.Print_Titles" localSheetId="10">'4_Level 4'!$A:$C,'4_Level 4'!$1:$4</definedName>
    <definedName name="_xlnm.Print_Titles" localSheetId="11">'5A1_Labs'!$A:$B</definedName>
    <definedName name="_xlnm.Print_Titles" localSheetId="12">'5A2_Legacy Type 2'!$A:$B</definedName>
    <definedName name="_xlnm.Print_Titles" localSheetId="13">'5A2A_New Vision'!$A:$B</definedName>
    <definedName name="_xlnm.Print_Titles" localSheetId="14">'5A2B_Glencoe'!$A:$B</definedName>
    <definedName name="_xlnm.Print_Titles" localSheetId="15">'5A2C_ISL'!$A:$B</definedName>
    <definedName name="_xlnm.Print_Titles" localSheetId="16">'5A2D_Avoyelles'!$A:$B</definedName>
    <definedName name="_xlnm.Print_Titles" localSheetId="17">'5A2E_Delhi'!$A:$B</definedName>
    <definedName name="_xlnm.Print_Titles" localSheetId="18">'5A2F_Belle Chasse'!$A:$B</definedName>
    <definedName name="_xlnm.Print_Titles" localSheetId="19">'5A2H_MAX'!$A:$B</definedName>
    <definedName name="_xlnm.Print_Titles" localSheetId="20">'5A3_OJJ'!$A:$B</definedName>
    <definedName name="_xlnm.Print_Titles" localSheetId="21">'5A4_NOCCA'!$A:$B</definedName>
    <definedName name="_xlnm.Print_Titles" localSheetId="22">'5A5_LSMSA'!$A:$B</definedName>
    <definedName name="_xlnm.Print_Titles" localSheetId="23">'5A6_Thrive'!$A:$B</definedName>
    <definedName name="_xlnm.Print_Titles" localSheetId="24">'5B2_RSD LA'!$A:$C</definedName>
    <definedName name="_xlnm.Print_Titles" localSheetId="25">'5C1_New Type 2'!$A:$C,'5C1_New Type 2'!$1:$4</definedName>
    <definedName name="_xlnm.Print_Titles" localSheetId="26">'5C1A_Madison'!$A:$B</definedName>
    <definedName name="_xlnm.Print_Titles" localSheetId="50">'5C1AA_Laurel'!$A:$B</definedName>
    <definedName name="_xlnm.Print_Titles" localSheetId="51">'5C1AB_Apex'!$A:$B</definedName>
    <definedName name="_xlnm.Print_Titles" localSheetId="52">'5C1AC_Smothers'!$A:$B</definedName>
    <definedName name="_xlnm.Print_Titles" localSheetId="53">'5C1AD_Greater'!$A:$B</definedName>
    <definedName name="_xlnm.Print_Titles" localSheetId="54">'5C1AE_Noble Minds'!$A:$B</definedName>
    <definedName name="_xlnm.Print_Titles" localSheetId="55">'5C1AF_JCFA-Laf'!$A:$B</definedName>
    <definedName name="_xlnm.Print_Titles" localSheetId="56">'5C1AG_Collegiate'!$A:$B</definedName>
    <definedName name="_xlnm.Print_Titles" localSheetId="57">'5C1AH_BRUP'!$A:$B</definedName>
    <definedName name="_xlnm.Print_Titles" localSheetId="58">'5C1AI_Harmony'!$A:$B</definedName>
    <definedName name="_xlnm.Print_Titles" localSheetId="59">'5C1AJ_Athlos'!$A:$B</definedName>
    <definedName name="_xlnm.Print_Titles" localSheetId="27">'5C1B_DArbonne'!$A:$B</definedName>
    <definedName name="_xlnm.Print_Titles" localSheetId="28">'5C1C_Intl High'!$A:$B</definedName>
    <definedName name="_xlnm.Print_Titles" localSheetId="29">'5C1D_NOMMA'!$A:$B</definedName>
    <definedName name="_xlnm.Print_Titles" localSheetId="30">'5C1E_LFNO'!$A:$B</definedName>
    <definedName name="_xlnm.Print_Titles" localSheetId="31">'5C1F_L.C. Charter'!$A:$B</definedName>
    <definedName name="_xlnm.Print_Titles" localSheetId="32">'5C1G_JS Clark'!$A:$B</definedName>
    <definedName name="_xlnm.Print_Titles" localSheetId="33">'5C1H_Southwest'!$A:$B</definedName>
    <definedName name="_xlnm.Print_Titles" localSheetId="34">'5C1I_LA Key'!$A:$B</definedName>
    <definedName name="_xlnm.Print_Titles" localSheetId="35">'5C1J_Jeff Chamber'!$A:$B</definedName>
    <definedName name="_xlnm.Print_Titles" localSheetId="36">'5C1M_GEO Mid'!$A:$B</definedName>
    <definedName name="_xlnm.Print_Titles" localSheetId="37">'5C1N_Delta'!$A:$B</definedName>
    <definedName name="_xlnm.Print_Titles" localSheetId="38">'5C1O_Impact'!$A:$B</definedName>
    <definedName name="_xlnm.Print_Titles" localSheetId="39">'5C1P_Vision'!$A:$B</definedName>
    <definedName name="_xlnm.Print_Titles" localSheetId="40">'5C1Q_Advantage'!$A:$B</definedName>
    <definedName name="_xlnm.Print_Titles" localSheetId="41">'5C1R_Iberville'!$A:$B</definedName>
    <definedName name="_xlnm.Print_Titles" localSheetId="42">'5C1S_LC Col Prep'!$A:$B</definedName>
    <definedName name="_xlnm.Print_Titles" localSheetId="43">'5C1T_Northeast'!$A:$B</definedName>
    <definedName name="_xlnm.Print_Titles" localSheetId="44">'5C1U_Acadiana Ren'!$A:$B</definedName>
    <definedName name="_xlnm.Print_Titles" localSheetId="45">'5C1V_Laf Ren'!$A:$B</definedName>
    <definedName name="_xlnm.Print_Titles" localSheetId="46">'5C1W_Willow'!$A:$B</definedName>
    <definedName name="_xlnm.Print_Titles" localSheetId="47">'5C1X_Tangi'!$A:$B</definedName>
    <definedName name="_xlnm.Print_Titles" localSheetId="48">'5C1Y_GEO'!$A:$B</definedName>
    <definedName name="_xlnm.Print_Titles" localSheetId="49">'5C1Z_Lincoln Prep'!$A:$B</definedName>
    <definedName name="_xlnm.Print_Titles" localSheetId="60">'5C2_LAVCA'!$A:$B</definedName>
    <definedName name="_xlnm.Print_Titles" localSheetId="61">'5C3_UnvView'!$A:$B</definedName>
    <definedName name="_xlnm.Print_Titles" localSheetId="63">'7_Local Revenue'!$A:$B</definedName>
    <definedName name="_xlnm.Print_Titles" localSheetId="64">'8_2.1.18 SIS'!$A:$B</definedName>
    <definedName name="_xlnm.Print_Titles" localSheetId="0">'LEA Summary'!$A:$C,'LEA Summary'!$1:$4</definedName>
    <definedName name="_xlnm.Print_Titles" localSheetId="1">'Leg Type 2 Res Summary'!$A:$B</definedName>
    <definedName name="_xlnm.Print_Titles" localSheetId="2">'New Type 2 Res Summary'!$A:$B</definedName>
    <definedName name="_xlnm.Print_Titles" localSheetId="67">'Per Pupil_Weighted Funding'!$A:$B</definedName>
    <definedName name="_xlnm.Print_Titles" localSheetId="68">Placeholder_Tallulah!$A:$B</definedName>
    <definedName name="_xlnm.Print_Titles" localSheetId="66">'Source Data'!$A:$B</definedName>
  </definedNames>
  <calcPr calcId="162913"/>
</workbook>
</file>

<file path=xl/calcChain.xml><?xml version="1.0" encoding="utf-8"?>
<calcChain xmlns="http://schemas.openxmlformats.org/spreadsheetml/2006/main">
  <c r="AR23" i="72" l="1"/>
  <c r="AR15" i="72"/>
  <c r="AR76" i="72"/>
  <c r="AQ23" i="33"/>
  <c r="AQ15" i="33"/>
  <c r="AQ59" i="33" l="1"/>
  <c r="AQ73" i="33"/>
  <c r="AR73" i="33" s="1"/>
  <c r="AQ32" i="33"/>
  <c r="AQ9" i="33"/>
  <c r="AI151" i="251" l="1"/>
  <c r="BH76" i="33" l="1"/>
  <c r="AH151" i="251" s="1"/>
  <c r="AG151" i="251" l="1"/>
  <c r="AD149" i="251"/>
  <c r="AG8" i="221" l="1"/>
  <c r="AG14" i="221" s="1"/>
  <c r="W16" i="46"/>
  <c r="W15" i="46"/>
  <c r="W14" i="46"/>
  <c r="W13" i="46"/>
  <c r="W12" i="46"/>
  <c r="W11" i="46"/>
  <c r="W10" i="46"/>
  <c r="AR16" i="46"/>
  <c r="AR15" i="46"/>
  <c r="AR14" i="46"/>
  <c r="AR13" i="46"/>
  <c r="AR12" i="46"/>
  <c r="AR11" i="46"/>
  <c r="AR10" i="46"/>
  <c r="AR7" i="46"/>
  <c r="W7" i="46"/>
  <c r="O82" i="140"/>
  <c r="O80" i="140"/>
  <c r="O78" i="140"/>
  <c r="O82" i="141"/>
  <c r="O80" i="141"/>
  <c r="O78" i="141"/>
  <c r="O82" i="241"/>
  <c r="O80" i="241"/>
  <c r="O78" i="241"/>
  <c r="O75" i="140"/>
  <c r="O74" i="140"/>
  <c r="O73" i="140"/>
  <c r="O72" i="140"/>
  <c r="O71" i="140"/>
  <c r="O70" i="140"/>
  <c r="O69" i="140"/>
  <c r="O68" i="140"/>
  <c r="O67" i="140"/>
  <c r="O66" i="140"/>
  <c r="O65" i="140"/>
  <c r="O64" i="140"/>
  <c r="O63" i="140"/>
  <c r="O62" i="140"/>
  <c r="O61" i="140"/>
  <c r="O60" i="140"/>
  <c r="O59" i="140"/>
  <c r="O58" i="140"/>
  <c r="O57" i="140"/>
  <c r="O56" i="140"/>
  <c r="O55" i="140"/>
  <c r="O54" i="140"/>
  <c r="O53" i="140"/>
  <c r="O52" i="140"/>
  <c r="O51" i="140"/>
  <c r="O50" i="140"/>
  <c r="O49" i="140"/>
  <c r="O48" i="140"/>
  <c r="O47" i="140"/>
  <c r="O46" i="140"/>
  <c r="O45" i="140"/>
  <c r="O44" i="140"/>
  <c r="O43" i="140"/>
  <c r="O42" i="140"/>
  <c r="O41" i="140"/>
  <c r="O40" i="140"/>
  <c r="O39" i="140"/>
  <c r="O38" i="140"/>
  <c r="O37" i="140"/>
  <c r="O36" i="140"/>
  <c r="O35" i="140"/>
  <c r="O34" i="140"/>
  <c r="O33" i="140"/>
  <c r="O32" i="140"/>
  <c r="O31" i="140"/>
  <c r="O30" i="140"/>
  <c r="O29" i="140"/>
  <c r="O28" i="140"/>
  <c r="O27" i="140"/>
  <c r="O26" i="140"/>
  <c r="O25" i="140"/>
  <c r="O24" i="140"/>
  <c r="O23" i="140"/>
  <c r="O22" i="140"/>
  <c r="O21" i="140"/>
  <c r="O20" i="140"/>
  <c r="O19" i="140"/>
  <c r="O18" i="140"/>
  <c r="O17" i="140"/>
  <c r="O16" i="140"/>
  <c r="O15" i="140"/>
  <c r="O14" i="140"/>
  <c r="O13" i="140"/>
  <c r="O12" i="140"/>
  <c r="O11" i="140"/>
  <c r="O10" i="140"/>
  <c r="O9" i="140"/>
  <c r="O8" i="140"/>
  <c r="O75" i="141"/>
  <c r="O74" i="141"/>
  <c r="O73" i="141"/>
  <c r="O72" i="141"/>
  <c r="O71" i="141"/>
  <c r="O70" i="141"/>
  <c r="O69" i="141"/>
  <c r="O68" i="141"/>
  <c r="O67" i="141"/>
  <c r="O66" i="141"/>
  <c r="O65" i="141"/>
  <c r="O64" i="141"/>
  <c r="O63" i="141"/>
  <c r="O62" i="141"/>
  <c r="O61" i="141"/>
  <c r="O60" i="141"/>
  <c r="O59" i="141"/>
  <c r="O58" i="141"/>
  <c r="O57" i="141"/>
  <c r="O56" i="141"/>
  <c r="O55" i="141"/>
  <c r="O54" i="141"/>
  <c r="O53" i="141"/>
  <c r="O52" i="141"/>
  <c r="O51" i="141"/>
  <c r="O50" i="141"/>
  <c r="O49" i="141"/>
  <c r="O48" i="141"/>
  <c r="O47" i="141"/>
  <c r="O46" i="141"/>
  <c r="O45" i="141"/>
  <c r="O44" i="141"/>
  <c r="O43" i="141"/>
  <c r="O42" i="141"/>
  <c r="O41" i="141"/>
  <c r="O40" i="141"/>
  <c r="O39" i="141"/>
  <c r="O38" i="141"/>
  <c r="O37" i="141"/>
  <c r="O36" i="141"/>
  <c r="O35" i="141"/>
  <c r="O34" i="141"/>
  <c r="O33" i="141"/>
  <c r="O32" i="141"/>
  <c r="O31" i="141"/>
  <c r="O30" i="141"/>
  <c r="O29" i="141"/>
  <c r="O28" i="141"/>
  <c r="O27" i="141"/>
  <c r="O26" i="141"/>
  <c r="O25" i="141"/>
  <c r="O24" i="141"/>
  <c r="O23" i="141"/>
  <c r="O22" i="141"/>
  <c r="O21" i="141"/>
  <c r="O20" i="141"/>
  <c r="O19" i="141"/>
  <c r="O18" i="141"/>
  <c r="O17" i="141"/>
  <c r="O16" i="141"/>
  <c r="O15" i="141"/>
  <c r="O14" i="141"/>
  <c r="O13" i="141"/>
  <c r="O12" i="141"/>
  <c r="O11" i="141"/>
  <c r="O10" i="141"/>
  <c r="O9" i="141"/>
  <c r="O8" i="141"/>
  <c r="O75" i="241"/>
  <c r="O74" i="241"/>
  <c r="O73" i="241"/>
  <c r="O72" i="241"/>
  <c r="O71" i="241"/>
  <c r="O70" i="241"/>
  <c r="O69" i="241"/>
  <c r="O68" i="241"/>
  <c r="O67" i="241"/>
  <c r="O66" i="241"/>
  <c r="O65" i="241"/>
  <c r="O64" i="241"/>
  <c r="O63" i="241"/>
  <c r="O62" i="241"/>
  <c r="O61" i="241"/>
  <c r="O60" i="241"/>
  <c r="O59" i="241"/>
  <c r="O58" i="241"/>
  <c r="O57" i="241"/>
  <c r="O56" i="241"/>
  <c r="O55" i="241"/>
  <c r="O54" i="241"/>
  <c r="O53" i="241"/>
  <c r="O52" i="241"/>
  <c r="O51" i="241"/>
  <c r="O50" i="241"/>
  <c r="O49" i="241"/>
  <c r="O48" i="241"/>
  <c r="O47" i="241"/>
  <c r="O46" i="241"/>
  <c r="O45" i="241"/>
  <c r="O44" i="241"/>
  <c r="O43" i="241"/>
  <c r="O42" i="241"/>
  <c r="O41" i="241"/>
  <c r="O40" i="241"/>
  <c r="O39" i="241"/>
  <c r="O38" i="241"/>
  <c r="O37" i="241"/>
  <c r="O36" i="241"/>
  <c r="O35" i="241"/>
  <c r="O34" i="241"/>
  <c r="O33" i="241"/>
  <c r="O32" i="241"/>
  <c r="O31" i="241"/>
  <c r="O30" i="241"/>
  <c r="O29" i="241"/>
  <c r="O28" i="241"/>
  <c r="O27" i="241"/>
  <c r="O26" i="241"/>
  <c r="O25" i="241"/>
  <c r="O24" i="241"/>
  <c r="O23" i="241"/>
  <c r="O22" i="241"/>
  <c r="O21" i="241"/>
  <c r="O20" i="241"/>
  <c r="O19" i="241"/>
  <c r="O18" i="241"/>
  <c r="O17" i="241"/>
  <c r="O16" i="241"/>
  <c r="O15" i="241"/>
  <c r="O14" i="241"/>
  <c r="O13" i="241"/>
  <c r="O12" i="241"/>
  <c r="O11" i="241"/>
  <c r="O10" i="241"/>
  <c r="O9" i="241"/>
  <c r="O8" i="241"/>
  <c r="O7" i="241"/>
  <c r="O7" i="141"/>
  <c r="O7" i="140"/>
  <c r="Q75" i="67"/>
  <c r="Q74" i="67"/>
  <c r="Q73" i="67"/>
  <c r="Q72" i="67"/>
  <c r="Q71" i="67"/>
  <c r="Q70" i="67"/>
  <c r="Q69" i="67"/>
  <c r="Q68" i="67"/>
  <c r="Q67" i="67"/>
  <c r="Q66" i="67"/>
  <c r="Q65" i="67"/>
  <c r="Q64" i="67"/>
  <c r="Q63" i="67"/>
  <c r="Q62" i="67"/>
  <c r="Q61" i="67"/>
  <c r="Q60" i="67"/>
  <c r="Q59" i="67"/>
  <c r="Q58" i="67"/>
  <c r="Q57" i="67"/>
  <c r="Q56" i="67"/>
  <c r="Q55" i="67"/>
  <c r="Q54" i="67"/>
  <c r="Q53" i="67"/>
  <c r="Q52" i="67"/>
  <c r="Q51" i="67"/>
  <c r="Q50" i="67"/>
  <c r="Q49" i="67"/>
  <c r="Q48" i="67"/>
  <c r="Q47" i="67"/>
  <c r="Q46" i="67"/>
  <c r="Q45" i="67"/>
  <c r="Q44" i="67"/>
  <c r="Q43" i="67"/>
  <c r="Q42" i="67"/>
  <c r="Q41" i="67"/>
  <c r="Q40" i="67"/>
  <c r="Q39" i="67"/>
  <c r="Q38" i="67"/>
  <c r="Q37" i="67"/>
  <c r="Q36" i="67"/>
  <c r="Q35" i="67"/>
  <c r="Q34" i="67"/>
  <c r="Q33" i="67"/>
  <c r="Q32" i="67"/>
  <c r="Q31" i="67"/>
  <c r="Q30" i="67"/>
  <c r="Q29" i="67"/>
  <c r="Q28" i="67"/>
  <c r="Q27" i="67"/>
  <c r="Q26" i="67"/>
  <c r="Q25" i="67"/>
  <c r="Q24" i="67"/>
  <c r="Q23" i="67"/>
  <c r="Q22" i="67"/>
  <c r="Q21" i="67"/>
  <c r="Q20" i="67"/>
  <c r="Q19" i="67"/>
  <c r="Q18" i="67"/>
  <c r="Q17" i="67"/>
  <c r="Q16" i="67"/>
  <c r="Q15" i="67"/>
  <c r="Q14" i="67"/>
  <c r="Q13" i="67"/>
  <c r="Q12" i="67"/>
  <c r="Q11" i="67"/>
  <c r="Q10" i="67"/>
  <c r="Q9" i="67"/>
  <c r="Q8" i="67"/>
  <c r="H82" i="67"/>
  <c r="H80" i="67"/>
  <c r="H78" i="67"/>
  <c r="H75" i="67"/>
  <c r="H74" i="67"/>
  <c r="H73" i="67"/>
  <c r="H72" i="67"/>
  <c r="H71" i="67"/>
  <c r="H70" i="67"/>
  <c r="H69" i="67"/>
  <c r="H68" i="67"/>
  <c r="H67" i="67"/>
  <c r="H66" i="67"/>
  <c r="H65" i="67"/>
  <c r="H64" i="67"/>
  <c r="H63" i="67"/>
  <c r="H62" i="67"/>
  <c r="H61" i="67"/>
  <c r="H60" i="67"/>
  <c r="H59" i="67"/>
  <c r="H58" i="67"/>
  <c r="H57" i="67"/>
  <c r="H56" i="67"/>
  <c r="H55" i="67"/>
  <c r="H54" i="67"/>
  <c r="H53" i="67"/>
  <c r="H52" i="67"/>
  <c r="H51" i="67"/>
  <c r="H50" i="67"/>
  <c r="H49" i="67"/>
  <c r="H48" i="67"/>
  <c r="H47" i="67"/>
  <c r="H46" i="67"/>
  <c r="H45" i="67"/>
  <c r="H44" i="67"/>
  <c r="H43" i="67"/>
  <c r="H42" i="67"/>
  <c r="H41" i="67"/>
  <c r="H40" i="67"/>
  <c r="H39" i="67"/>
  <c r="H38" i="67"/>
  <c r="H37" i="67"/>
  <c r="H36" i="67"/>
  <c r="H35" i="67"/>
  <c r="H34" i="67"/>
  <c r="H33" i="67"/>
  <c r="H32" i="67"/>
  <c r="H31" i="67"/>
  <c r="H30" i="67"/>
  <c r="H29" i="67"/>
  <c r="H28" i="67"/>
  <c r="H27" i="67"/>
  <c r="H26" i="67"/>
  <c r="H25" i="67"/>
  <c r="H24" i="67"/>
  <c r="H23" i="67"/>
  <c r="H22" i="67"/>
  <c r="H21" i="67"/>
  <c r="H20" i="67"/>
  <c r="H19" i="67"/>
  <c r="H18" i="67"/>
  <c r="H17" i="67"/>
  <c r="H16" i="67"/>
  <c r="H15" i="67"/>
  <c r="H14" i="67"/>
  <c r="H13" i="67"/>
  <c r="H12" i="67"/>
  <c r="H11" i="67"/>
  <c r="H10" i="67"/>
  <c r="H9" i="67"/>
  <c r="H8" i="67"/>
  <c r="Q7" i="67"/>
  <c r="H7" i="67"/>
  <c r="R8" i="5"/>
  <c r="R7" i="5"/>
  <c r="BA75" i="33"/>
  <c r="BA74" i="33"/>
  <c r="BA73" i="33"/>
  <c r="BA72" i="33"/>
  <c r="BA71" i="33"/>
  <c r="BA70" i="33"/>
  <c r="BA69" i="33"/>
  <c r="BA68" i="33"/>
  <c r="BA67" i="33"/>
  <c r="BA66" i="33"/>
  <c r="BA65" i="33"/>
  <c r="BA64" i="33"/>
  <c r="BA63" i="33"/>
  <c r="BA62" i="33"/>
  <c r="BA61" i="33"/>
  <c r="BA60" i="33"/>
  <c r="BA59" i="33"/>
  <c r="BA58" i="33"/>
  <c r="BA57" i="33"/>
  <c r="BA56" i="33"/>
  <c r="BA55" i="33"/>
  <c r="BA54" i="33"/>
  <c r="BA53" i="33"/>
  <c r="BA52" i="33"/>
  <c r="BA51" i="33"/>
  <c r="BA50" i="33"/>
  <c r="BA49" i="33"/>
  <c r="BA48" i="33"/>
  <c r="BA47" i="33"/>
  <c r="BA46" i="33"/>
  <c r="BA45" i="33"/>
  <c r="BA44" i="33"/>
  <c r="BA43" i="33"/>
  <c r="BA42" i="33"/>
  <c r="BA41" i="33"/>
  <c r="BA40" i="33"/>
  <c r="BA39" i="33"/>
  <c r="BA38" i="33"/>
  <c r="BA37" i="33"/>
  <c r="BA36" i="33"/>
  <c r="BA35" i="33"/>
  <c r="BA34" i="33"/>
  <c r="BA33" i="33"/>
  <c r="BA32" i="33"/>
  <c r="BA31" i="33"/>
  <c r="BA30" i="33"/>
  <c r="BA29" i="33"/>
  <c r="BA28" i="33"/>
  <c r="BA27" i="33"/>
  <c r="BA26" i="33"/>
  <c r="BA25" i="33"/>
  <c r="BA24" i="33"/>
  <c r="BA23" i="33"/>
  <c r="BA22" i="33"/>
  <c r="BA21" i="33"/>
  <c r="BA20" i="33"/>
  <c r="BA19" i="33"/>
  <c r="BA18" i="33"/>
  <c r="BA17" i="33"/>
  <c r="BA16" i="33"/>
  <c r="BA15" i="33"/>
  <c r="BA14" i="33"/>
  <c r="BA13" i="33"/>
  <c r="BA12" i="33"/>
  <c r="BA11" i="33"/>
  <c r="BA10" i="33"/>
  <c r="BA9" i="33"/>
  <c r="BA8" i="33"/>
  <c r="BA7" i="33"/>
  <c r="AG43" i="223" l="1"/>
  <c r="AF23" i="223"/>
  <c r="AF44" i="223" s="1"/>
  <c r="BF144" i="251" l="1"/>
  <c r="BG144" i="251" s="1"/>
  <c r="BF143" i="251"/>
  <c r="BG143" i="251" s="1"/>
  <c r="BF142" i="251"/>
  <c r="BG142" i="251" s="1"/>
  <c r="BF141" i="251"/>
  <c r="BG141" i="251" s="1"/>
  <c r="BF140" i="251"/>
  <c r="BG140" i="251" s="1"/>
  <c r="BF139" i="251"/>
  <c r="BG139" i="251" s="1"/>
  <c r="BF138" i="251"/>
  <c r="BG138" i="251" s="1"/>
  <c r="BI114" i="251"/>
  <c r="BJ114" i="251" s="1"/>
  <c r="BI113" i="251"/>
  <c r="BJ113" i="251" s="1"/>
  <c r="BI112" i="251"/>
  <c r="BJ112" i="251" s="1"/>
  <c r="BI111" i="251"/>
  <c r="BJ111" i="251" s="1"/>
  <c r="BI110" i="251"/>
  <c r="BJ110" i="251" s="1"/>
  <c r="BI109" i="251"/>
  <c r="BJ109" i="251" s="1"/>
  <c r="BI108" i="251"/>
  <c r="BJ108" i="251" s="1"/>
  <c r="BI107" i="251"/>
  <c r="BJ107" i="251" s="1"/>
  <c r="BI106" i="251"/>
  <c r="BJ106" i="251" s="1"/>
  <c r="BI105" i="251"/>
  <c r="BJ105" i="251" s="1"/>
  <c r="BI104" i="251"/>
  <c r="BJ104" i="251" s="1"/>
  <c r="BI103" i="251"/>
  <c r="BJ103" i="251" s="1"/>
  <c r="BI102" i="251"/>
  <c r="BJ102" i="251" s="1"/>
  <c r="BI101" i="251"/>
  <c r="BJ101" i="251" s="1"/>
  <c r="BI100" i="251"/>
  <c r="BJ100" i="251" s="1"/>
  <c r="BI99" i="251"/>
  <c r="BJ99" i="251" s="1"/>
  <c r="BI98" i="251"/>
  <c r="BJ98" i="251" s="1"/>
  <c r="BI97" i="251"/>
  <c r="BJ97" i="251" s="1"/>
  <c r="BI96" i="251"/>
  <c r="BJ96" i="251" s="1"/>
  <c r="BI95" i="251"/>
  <c r="BJ95" i="251" s="1"/>
  <c r="BI94" i="251"/>
  <c r="BJ94" i="251" s="1"/>
  <c r="BI93" i="251"/>
  <c r="BJ93" i="251" s="1"/>
  <c r="BI92" i="251"/>
  <c r="BJ92" i="251" s="1"/>
  <c r="BI91" i="251"/>
  <c r="BJ91" i="251" s="1"/>
  <c r="BI90" i="251"/>
  <c r="BJ90" i="251" s="1"/>
  <c r="BI89" i="251"/>
  <c r="BJ89" i="251" s="1"/>
  <c r="BI88" i="251"/>
  <c r="BJ88" i="251" s="1"/>
  <c r="BI87" i="251"/>
  <c r="BJ87" i="251" s="1"/>
  <c r="BI86" i="251"/>
  <c r="BJ86" i="251" s="1"/>
  <c r="BI85" i="251"/>
  <c r="BJ85" i="251" s="1"/>
  <c r="BI84" i="251"/>
  <c r="BJ84" i="251" s="1"/>
  <c r="BI83" i="251"/>
  <c r="BJ83" i="251" s="1"/>
  <c r="BI82" i="251"/>
  <c r="BJ82" i="251" s="1"/>
  <c r="BI81" i="251"/>
  <c r="BJ81" i="251" s="1"/>
  <c r="BI80" i="251"/>
  <c r="BJ80" i="251" s="1"/>
  <c r="BI79" i="251"/>
  <c r="BJ79" i="251" s="1"/>
  <c r="BF114" i="251"/>
  <c r="BG114" i="251" s="1"/>
  <c r="BF113" i="251"/>
  <c r="BG113" i="251" s="1"/>
  <c r="BF112" i="251"/>
  <c r="BG112" i="251" s="1"/>
  <c r="BF111" i="251"/>
  <c r="BG111" i="251" s="1"/>
  <c r="BF110" i="251"/>
  <c r="BG110" i="251" s="1"/>
  <c r="BF109" i="251"/>
  <c r="BG109" i="251" s="1"/>
  <c r="BF108" i="251"/>
  <c r="BG108" i="251" s="1"/>
  <c r="BF107" i="251"/>
  <c r="BG107" i="251" s="1"/>
  <c r="BF106" i="251"/>
  <c r="BG106" i="251" s="1"/>
  <c r="BF105" i="251"/>
  <c r="BG105" i="251" s="1"/>
  <c r="BF104" i="251"/>
  <c r="BG104" i="251" s="1"/>
  <c r="BF103" i="251"/>
  <c r="BG103" i="251" s="1"/>
  <c r="BF102" i="251"/>
  <c r="BG102" i="251" s="1"/>
  <c r="BF101" i="251"/>
  <c r="BG101" i="251" s="1"/>
  <c r="BF100" i="251"/>
  <c r="BG100" i="251" s="1"/>
  <c r="BF99" i="251"/>
  <c r="BG99" i="251" s="1"/>
  <c r="BF98" i="251"/>
  <c r="BG98" i="251" s="1"/>
  <c r="BF97" i="251"/>
  <c r="BG97" i="251" s="1"/>
  <c r="BF96" i="251"/>
  <c r="BG96" i="251" s="1"/>
  <c r="BF95" i="251"/>
  <c r="BG95" i="251" s="1"/>
  <c r="BF94" i="251"/>
  <c r="BG94" i="251" s="1"/>
  <c r="BF93" i="251"/>
  <c r="BG93" i="251" s="1"/>
  <c r="BF92" i="251"/>
  <c r="BG92" i="251" s="1"/>
  <c r="BF91" i="251"/>
  <c r="BG91" i="251" s="1"/>
  <c r="BF90" i="251"/>
  <c r="BG90" i="251" s="1"/>
  <c r="BF89" i="251"/>
  <c r="BG89" i="251" s="1"/>
  <c r="BF88" i="251"/>
  <c r="BG88" i="251" s="1"/>
  <c r="BF87" i="251"/>
  <c r="BG87" i="251" s="1"/>
  <c r="BF86" i="251"/>
  <c r="BG86" i="251" s="1"/>
  <c r="BF85" i="251"/>
  <c r="BG85" i="251" s="1"/>
  <c r="BF84" i="251"/>
  <c r="BG84" i="251" s="1"/>
  <c r="BF83" i="251"/>
  <c r="BG83" i="251" s="1"/>
  <c r="BF82" i="251"/>
  <c r="BG82" i="251" s="1"/>
  <c r="BF81" i="251"/>
  <c r="BG81" i="251" s="1"/>
  <c r="BF80" i="251"/>
  <c r="BG80" i="251" s="1"/>
  <c r="BF79" i="251"/>
  <c r="BG79" i="251" s="1"/>
  <c r="BI78" i="251"/>
  <c r="BJ78" i="251" s="1"/>
  <c r="BF78" i="251"/>
  <c r="BG78" i="251" s="1"/>
  <c r="BI75" i="251"/>
  <c r="BI74" i="251"/>
  <c r="BI73" i="251"/>
  <c r="BI72" i="251"/>
  <c r="BI71" i="251"/>
  <c r="BI70" i="251"/>
  <c r="BI69" i="251"/>
  <c r="BI68" i="251"/>
  <c r="BI67" i="251"/>
  <c r="BI66" i="251"/>
  <c r="BI65" i="251"/>
  <c r="BI64" i="251"/>
  <c r="BI63" i="251"/>
  <c r="BI62" i="251"/>
  <c r="BI61" i="251"/>
  <c r="BI60" i="251"/>
  <c r="BI59" i="251"/>
  <c r="BI58" i="251"/>
  <c r="BI57" i="251"/>
  <c r="BI56" i="251"/>
  <c r="BI55" i="251"/>
  <c r="BI54" i="251"/>
  <c r="BI53" i="251"/>
  <c r="BI52" i="251"/>
  <c r="BI51" i="251"/>
  <c r="BI50" i="251"/>
  <c r="BI49" i="251"/>
  <c r="BI48" i="251"/>
  <c r="BI47" i="251"/>
  <c r="BI46" i="251"/>
  <c r="BI45" i="251"/>
  <c r="BI44" i="251"/>
  <c r="BI43" i="251"/>
  <c r="BI42" i="251"/>
  <c r="BI41" i="251"/>
  <c r="BI40" i="251"/>
  <c r="BI39" i="251"/>
  <c r="BI38" i="251"/>
  <c r="BI37" i="251"/>
  <c r="BI36" i="251"/>
  <c r="BI35" i="251"/>
  <c r="BI34" i="251"/>
  <c r="BI33" i="251"/>
  <c r="BI32" i="251"/>
  <c r="BI31" i="251"/>
  <c r="BI30" i="251"/>
  <c r="BI29" i="251"/>
  <c r="BI28" i="251"/>
  <c r="BI27" i="251"/>
  <c r="BI26" i="251"/>
  <c r="BI25" i="251"/>
  <c r="BI24" i="251"/>
  <c r="BI23" i="251"/>
  <c r="BI22" i="251"/>
  <c r="BI21" i="251"/>
  <c r="BI20" i="251"/>
  <c r="BI19" i="251"/>
  <c r="BI18" i="251"/>
  <c r="BI17" i="251"/>
  <c r="BI16" i="251"/>
  <c r="BI15" i="251"/>
  <c r="BI14" i="251"/>
  <c r="BI13" i="251"/>
  <c r="BI12" i="251"/>
  <c r="BI11" i="251"/>
  <c r="BI10" i="251"/>
  <c r="BI9" i="251"/>
  <c r="BI8" i="251"/>
  <c r="BI7" i="251"/>
  <c r="AW149" i="251" l="1"/>
  <c r="AP16" i="46" l="1"/>
  <c r="AP15" i="46"/>
  <c r="AP14" i="46"/>
  <c r="AP13" i="46"/>
  <c r="AW121" i="251" s="1"/>
  <c r="AP12" i="46"/>
  <c r="AP11" i="46"/>
  <c r="AP10" i="46"/>
  <c r="AP7" i="46"/>
  <c r="AP8" i="46" s="1"/>
  <c r="R16" i="46"/>
  <c r="R15" i="46"/>
  <c r="R14" i="46"/>
  <c r="R13" i="46"/>
  <c r="Z121" i="251" s="1"/>
  <c r="R12" i="46"/>
  <c r="R11" i="46"/>
  <c r="R10" i="46"/>
  <c r="R7" i="46"/>
  <c r="R8" i="46" s="1"/>
  <c r="M8" i="5"/>
  <c r="I145" i="167"/>
  <c r="G145" i="167"/>
  <c r="AD124" i="251"/>
  <c r="AD120" i="251"/>
  <c r="G125" i="251"/>
  <c r="G124" i="251"/>
  <c r="G123" i="251"/>
  <c r="G122" i="251"/>
  <c r="G121" i="251"/>
  <c r="G120" i="251"/>
  <c r="G119" i="251"/>
  <c r="G118" i="251"/>
  <c r="G117" i="251"/>
  <c r="G131" i="251"/>
  <c r="G130" i="251"/>
  <c r="G142" i="251"/>
  <c r="G138" i="251"/>
  <c r="G144" i="251"/>
  <c r="G143" i="251"/>
  <c r="G141" i="251"/>
  <c r="G140" i="251"/>
  <c r="G139" i="251"/>
  <c r="B91" i="254"/>
  <c r="B93" i="254" s="1"/>
  <c r="D4" i="254"/>
  <c r="E4" i="254"/>
  <c r="F4" i="254"/>
  <c r="G4" i="254"/>
  <c r="H4" i="254"/>
  <c r="I4" i="254"/>
  <c r="J4" i="254"/>
  <c r="K4" i="254"/>
  <c r="L4" i="254"/>
  <c r="M4" i="254"/>
  <c r="N4" i="254"/>
  <c r="O4" i="254"/>
  <c r="P4" i="254"/>
  <c r="Q4" i="254"/>
  <c r="R4" i="254"/>
  <c r="S4" i="254"/>
  <c r="T4" i="254"/>
  <c r="U4" i="254"/>
  <c r="V4" i="254"/>
  <c r="W4" i="254"/>
  <c r="X4" i="254"/>
  <c r="Y4" i="254"/>
  <c r="Z4" i="254"/>
  <c r="AA4" i="254"/>
  <c r="AB4" i="254"/>
  <c r="AC4" i="254"/>
  <c r="AD4" i="254"/>
  <c r="AE4" i="254"/>
  <c r="AF4" i="254"/>
  <c r="R145" i="251"/>
  <c r="D42" i="251"/>
  <c r="AN136" i="251"/>
  <c r="AO136" i="251"/>
  <c r="AP136" i="251"/>
  <c r="AQ136" i="251"/>
  <c r="AR136" i="251"/>
  <c r="AT136" i="251"/>
  <c r="AU136" i="251"/>
  <c r="AW136" i="251"/>
  <c r="BE136" i="251"/>
  <c r="BF136" i="251"/>
  <c r="BG136" i="251"/>
  <c r="BH136" i="251"/>
  <c r="BI136" i="251"/>
  <c r="BJ136" i="251"/>
  <c r="AM145" i="251"/>
  <c r="AN145" i="251"/>
  <c r="AO145" i="251"/>
  <c r="AP145" i="251"/>
  <c r="AQ145" i="251"/>
  <c r="AR145" i="251"/>
  <c r="AS145" i="251"/>
  <c r="AT145" i="251"/>
  <c r="AU145" i="251"/>
  <c r="AV145" i="251"/>
  <c r="AW145" i="251"/>
  <c r="AX145" i="251"/>
  <c r="AY145" i="251"/>
  <c r="AZ145" i="251"/>
  <c r="BA145" i="251"/>
  <c r="BB145" i="251"/>
  <c r="BE145" i="251"/>
  <c r="BH145" i="251"/>
  <c r="BI145" i="251"/>
  <c r="BJ145" i="251"/>
  <c r="AZ30" i="251"/>
  <c r="AZ14" i="251"/>
  <c r="AX125" i="251"/>
  <c r="BB125" i="251"/>
  <c r="BA125" i="251"/>
  <c r="AZ125" i="251"/>
  <c r="AW125" i="251"/>
  <c r="AV125" i="251"/>
  <c r="AU125" i="251"/>
  <c r="BJ125" i="251" s="1"/>
  <c r="BI125" i="251" s="1"/>
  <c r="AT125" i="251"/>
  <c r="AS125" i="251"/>
  <c r="AR125" i="251"/>
  <c r="AQ125" i="251"/>
  <c r="AP125" i="251"/>
  <c r="AO125" i="251"/>
  <c r="AM125" i="251"/>
  <c r="AJ125" i="251"/>
  <c r="AI125" i="251"/>
  <c r="AH125" i="251"/>
  <c r="AG125" i="251"/>
  <c r="AF125" i="251"/>
  <c r="AE125" i="251"/>
  <c r="AD125" i="251"/>
  <c r="AC125" i="251"/>
  <c r="AB125" i="251"/>
  <c r="AA125" i="251"/>
  <c r="Z125" i="251"/>
  <c r="Y125" i="251"/>
  <c r="X125" i="251"/>
  <c r="BG125" i="251" s="1"/>
  <c r="BF125" i="251" s="1"/>
  <c r="W125" i="251"/>
  <c r="T125" i="251"/>
  <c r="R126" i="251"/>
  <c r="P126" i="251"/>
  <c r="O126" i="251"/>
  <c r="N126" i="251"/>
  <c r="M126" i="251"/>
  <c r="L126" i="251"/>
  <c r="K126" i="251"/>
  <c r="J126" i="251"/>
  <c r="I126" i="251"/>
  <c r="BH126" i="251"/>
  <c r="BE126" i="251"/>
  <c r="AX75" i="252"/>
  <c r="AX74" i="252"/>
  <c r="AX73" i="252"/>
  <c r="AX72" i="252"/>
  <c r="AX71" i="252"/>
  <c r="AX70" i="252"/>
  <c r="AX69" i="252"/>
  <c r="AX68" i="252"/>
  <c r="AX67" i="252"/>
  <c r="AX66" i="252"/>
  <c r="AX65" i="252"/>
  <c r="AX64" i="252"/>
  <c r="AX63" i="252"/>
  <c r="AX62" i="252"/>
  <c r="AX61" i="252"/>
  <c r="AX60" i="252"/>
  <c r="AX59" i="252"/>
  <c r="AX58" i="252"/>
  <c r="AX57" i="252"/>
  <c r="AX56" i="252"/>
  <c r="AX55" i="252"/>
  <c r="AX54" i="252"/>
  <c r="AX53" i="252"/>
  <c r="AX52" i="252"/>
  <c r="AX51" i="252"/>
  <c r="AX50" i="252"/>
  <c r="AX49" i="252"/>
  <c r="AX48" i="252"/>
  <c r="AX47" i="252"/>
  <c r="AX46" i="252"/>
  <c r="AX45" i="252"/>
  <c r="AX44" i="252"/>
  <c r="AX43" i="252"/>
  <c r="AX42" i="252"/>
  <c r="AX41" i="252"/>
  <c r="AX40" i="252"/>
  <c r="AX39" i="252"/>
  <c r="AX38" i="252"/>
  <c r="AX37" i="252"/>
  <c r="AX36" i="252"/>
  <c r="AX35" i="252"/>
  <c r="AX34" i="252"/>
  <c r="AX33" i="252"/>
  <c r="AX32" i="252"/>
  <c r="AX31" i="252"/>
  <c r="AX30" i="252"/>
  <c r="AX29" i="252"/>
  <c r="AX28" i="252"/>
  <c r="AX27" i="252"/>
  <c r="AX26" i="252"/>
  <c r="AX25" i="252"/>
  <c r="AX24" i="252"/>
  <c r="AX23" i="252"/>
  <c r="AX22" i="252"/>
  <c r="AX21" i="252"/>
  <c r="AX20" i="252"/>
  <c r="AX19" i="252"/>
  <c r="AX18" i="252"/>
  <c r="AX17" i="252"/>
  <c r="AX16" i="252"/>
  <c r="AX15" i="252"/>
  <c r="AX14" i="252"/>
  <c r="AX13" i="252"/>
  <c r="AX12" i="252"/>
  <c r="AX11" i="252"/>
  <c r="AX10" i="252"/>
  <c r="AX9" i="252"/>
  <c r="AX8" i="252"/>
  <c r="AX7" i="252"/>
  <c r="AX76" i="252" s="1"/>
  <c r="AT88" i="252"/>
  <c r="AU81" i="252"/>
  <c r="AU80" i="252"/>
  <c r="AU79" i="252"/>
  <c r="D4" i="252"/>
  <c r="E4" i="252"/>
  <c r="F4" i="252"/>
  <c r="G4" i="252"/>
  <c r="H4" i="252"/>
  <c r="I4" i="252"/>
  <c r="J4" i="252"/>
  <c r="K4" i="252"/>
  <c r="L4" i="252"/>
  <c r="M4" i="252"/>
  <c r="N4" i="252"/>
  <c r="O4" i="252"/>
  <c r="P4" i="252"/>
  <c r="Q4" i="252"/>
  <c r="R4" i="252"/>
  <c r="T4" i="252"/>
  <c r="U4" i="252"/>
  <c r="V4" i="252"/>
  <c r="W4" i="252"/>
  <c r="X4" i="252"/>
  <c r="Y4" i="252"/>
  <c r="Z4" i="252"/>
  <c r="AA4" i="252"/>
  <c r="AB4" i="252"/>
  <c r="AC4" i="252"/>
  <c r="AD4" i="252"/>
  <c r="AE4" i="252"/>
  <c r="AF4" i="252"/>
  <c r="AG4" i="252"/>
  <c r="AH4" i="252"/>
  <c r="AI4" i="252"/>
  <c r="AJ4" i="252"/>
  <c r="AK4" i="252"/>
  <c r="AL4" i="252"/>
  <c r="AM4" i="252"/>
  <c r="AN4" i="252"/>
  <c r="AO4" i="252"/>
  <c r="AP4" i="252"/>
  <c r="AQ4" i="252"/>
  <c r="AR4" i="252"/>
  <c r="AS4" i="252"/>
  <c r="AT4" i="252"/>
  <c r="AU4" i="252"/>
  <c r="AV4" i="252"/>
  <c r="AW4" i="252"/>
  <c r="AX4" i="252"/>
  <c r="AY4" i="252"/>
  <c r="AZ4" i="252"/>
  <c r="S4" i="252"/>
  <c r="BD125" i="251"/>
  <c r="AK125" i="251"/>
  <c r="BC125" i="251" s="1"/>
  <c r="AY125" i="251"/>
  <c r="BG76" i="251"/>
  <c r="BF76" i="251"/>
  <c r="BE76" i="251"/>
  <c r="Y76" i="251"/>
  <c r="X76" i="251"/>
  <c r="W76" i="251"/>
  <c r="R76" i="251"/>
  <c r="P76" i="251"/>
  <c r="O76" i="251"/>
  <c r="N76" i="251"/>
  <c r="M76" i="251"/>
  <c r="L76" i="251"/>
  <c r="K76" i="251"/>
  <c r="J76" i="251"/>
  <c r="I76" i="251"/>
  <c r="H76" i="251"/>
  <c r="D75" i="251"/>
  <c r="D74" i="251"/>
  <c r="D73" i="251"/>
  <c r="D72" i="251"/>
  <c r="D71" i="251"/>
  <c r="D70" i="251"/>
  <c r="D69" i="251"/>
  <c r="D68" i="251"/>
  <c r="D67" i="251"/>
  <c r="D66" i="251"/>
  <c r="D65" i="251"/>
  <c r="D64" i="251"/>
  <c r="D63" i="251"/>
  <c r="D62" i="251"/>
  <c r="D61" i="251"/>
  <c r="D60" i="251"/>
  <c r="D59" i="251"/>
  <c r="D58" i="251"/>
  <c r="D57" i="251"/>
  <c r="D56" i="251"/>
  <c r="D55" i="251"/>
  <c r="D54" i="251"/>
  <c r="D53" i="251"/>
  <c r="D52" i="251"/>
  <c r="D51" i="251"/>
  <c r="D50" i="251"/>
  <c r="D49" i="251"/>
  <c r="D48" i="251"/>
  <c r="D47" i="251"/>
  <c r="D46" i="251"/>
  <c r="D45" i="251"/>
  <c r="D44" i="251"/>
  <c r="D43" i="251"/>
  <c r="D41" i="251"/>
  <c r="D40" i="251"/>
  <c r="D39" i="251"/>
  <c r="D38" i="251"/>
  <c r="D37" i="251"/>
  <c r="D36" i="251"/>
  <c r="D35" i="251"/>
  <c r="D34" i="251"/>
  <c r="D33" i="251"/>
  <c r="D32" i="251"/>
  <c r="D31" i="251"/>
  <c r="D30" i="251"/>
  <c r="D29" i="251"/>
  <c r="D28" i="251"/>
  <c r="D27" i="251"/>
  <c r="D26" i="251"/>
  <c r="D25" i="251"/>
  <c r="D24" i="251"/>
  <c r="D23" i="251"/>
  <c r="D22" i="251"/>
  <c r="D21" i="251"/>
  <c r="D20" i="251"/>
  <c r="D19" i="251"/>
  <c r="D18" i="251"/>
  <c r="D17" i="251"/>
  <c r="D16" i="251"/>
  <c r="D15" i="251"/>
  <c r="D14" i="251"/>
  <c r="D13" i="251"/>
  <c r="D12" i="251"/>
  <c r="D11" i="251"/>
  <c r="D10" i="251"/>
  <c r="D9" i="251"/>
  <c r="D8" i="251"/>
  <c r="D7" i="251"/>
  <c r="D76" i="251" s="1"/>
  <c r="AU117" i="251"/>
  <c r="BJ117" i="251" s="1"/>
  <c r="BI117" i="251" s="1"/>
  <c r="X117" i="251"/>
  <c r="BG117" i="251" s="1"/>
  <c r="BF117" i="251" s="1"/>
  <c r="AI114" i="251"/>
  <c r="AH114" i="251"/>
  <c r="AG114" i="251"/>
  <c r="AB114" i="251"/>
  <c r="AA114" i="251"/>
  <c r="Z131" i="251"/>
  <c r="Z130" i="251"/>
  <c r="AT115" i="251"/>
  <c r="W115" i="251"/>
  <c r="W145" i="251"/>
  <c r="W136" i="251"/>
  <c r="X136" i="251"/>
  <c r="R136" i="251"/>
  <c r="P136" i="251"/>
  <c r="O136" i="251"/>
  <c r="N136" i="251"/>
  <c r="M136" i="251"/>
  <c r="L136" i="251"/>
  <c r="K136" i="251"/>
  <c r="J136" i="251"/>
  <c r="I136" i="251"/>
  <c r="AA43" i="223"/>
  <c r="AH43" i="223"/>
  <c r="H115" i="251"/>
  <c r="BH115" i="251"/>
  <c r="BE115" i="251"/>
  <c r="BE128" i="251" s="1"/>
  <c r="BE147" i="251" s="1"/>
  <c r="BE150" i="251" s="1"/>
  <c r="E4" i="251"/>
  <c r="F4" i="251"/>
  <c r="G4" i="251"/>
  <c r="H4" i="251"/>
  <c r="I4" i="251"/>
  <c r="J4" i="251"/>
  <c r="K4" i="251"/>
  <c r="L4" i="251"/>
  <c r="M4" i="251"/>
  <c r="N4" i="251"/>
  <c r="O4" i="251"/>
  <c r="P4" i="251"/>
  <c r="Q4" i="251"/>
  <c r="R4" i="251"/>
  <c r="S4" i="251"/>
  <c r="T4" i="251"/>
  <c r="U4" i="251"/>
  <c r="V4" i="251"/>
  <c r="W4" i="251"/>
  <c r="X4" i="251"/>
  <c r="Y4" i="251"/>
  <c r="Z4" i="251"/>
  <c r="AA4" i="251"/>
  <c r="AB4" i="251"/>
  <c r="AC4" i="251"/>
  <c r="AD4" i="251"/>
  <c r="AE4" i="251"/>
  <c r="AF4" i="251"/>
  <c r="AG4" i="251"/>
  <c r="AH4" i="251"/>
  <c r="AI4" i="251"/>
  <c r="AJ4" i="251"/>
  <c r="AK4" i="251"/>
  <c r="AL4" i="251"/>
  <c r="AM4" i="251"/>
  <c r="AN4" i="251"/>
  <c r="AO4" i="251"/>
  <c r="AP4" i="251"/>
  <c r="AQ4" i="251"/>
  <c r="AR4" i="251"/>
  <c r="AS4" i="251"/>
  <c r="AT4" i="251"/>
  <c r="AU4" i="251"/>
  <c r="AV4" i="251"/>
  <c r="AW4" i="251"/>
  <c r="AX4" i="251"/>
  <c r="AY4" i="251"/>
  <c r="AZ4" i="251"/>
  <c r="BA4" i="251"/>
  <c r="BB4" i="251"/>
  <c r="BC4" i="251"/>
  <c r="BD4" i="251"/>
  <c r="BE4" i="251"/>
  <c r="BF4" i="251"/>
  <c r="BG4" i="251"/>
  <c r="BH4" i="251"/>
  <c r="BI4" i="251"/>
  <c r="BJ4" i="251"/>
  <c r="AB72" i="252"/>
  <c r="AB56" i="252"/>
  <c r="AB40" i="252"/>
  <c r="AB24" i="252"/>
  <c r="AB8" i="252"/>
  <c r="AZ124" i="251"/>
  <c r="AZ123" i="251"/>
  <c r="AZ122" i="251"/>
  <c r="AZ121" i="251"/>
  <c r="AZ120" i="251"/>
  <c r="AZ119" i="251"/>
  <c r="AZ118" i="251"/>
  <c r="AZ117" i="251"/>
  <c r="AD123" i="251"/>
  <c r="AD122" i="251"/>
  <c r="AD121" i="251"/>
  <c r="AD119" i="251"/>
  <c r="AD118" i="251"/>
  <c r="AD117" i="251"/>
  <c r="AR68" i="252"/>
  <c r="AR53" i="252"/>
  <c r="AB31" i="252"/>
  <c r="AR71" i="252"/>
  <c r="AR55" i="252"/>
  <c r="AR39" i="252"/>
  <c r="AR7" i="252"/>
  <c r="AB73" i="252"/>
  <c r="AB69" i="252"/>
  <c r="AB65" i="252"/>
  <c r="AB61" i="252"/>
  <c r="AB57" i="252"/>
  <c r="AB53" i="252"/>
  <c r="AB49" i="252"/>
  <c r="AB45" i="252"/>
  <c r="AB41" i="252"/>
  <c r="AB37" i="252"/>
  <c r="AB33" i="252"/>
  <c r="AB29" i="252"/>
  <c r="AB25" i="252"/>
  <c r="AB21" i="252"/>
  <c r="AB17" i="252"/>
  <c r="AB13" i="252"/>
  <c r="AB9" i="252"/>
  <c r="AB82" i="252"/>
  <c r="AB78" i="252"/>
  <c r="AB74" i="252"/>
  <c r="AB70" i="252"/>
  <c r="AB68" i="252"/>
  <c r="AB66" i="252"/>
  <c r="AB62" i="252"/>
  <c r="AB60" i="252"/>
  <c r="AB58" i="252"/>
  <c r="AB54" i="252"/>
  <c r="AB52" i="252"/>
  <c r="AB50" i="252"/>
  <c r="AB46" i="252"/>
  <c r="AB44" i="252"/>
  <c r="AB42" i="252"/>
  <c r="AB38" i="252"/>
  <c r="AB36" i="252"/>
  <c r="AB34" i="252"/>
  <c r="AB30" i="252"/>
  <c r="AB28" i="252"/>
  <c r="AB26" i="252"/>
  <c r="AB22" i="252"/>
  <c r="AB20" i="252"/>
  <c r="AB18" i="252"/>
  <c r="AB14" i="252"/>
  <c r="AB12" i="252"/>
  <c r="AB10" i="252"/>
  <c r="AR74" i="252"/>
  <c r="AR70" i="252"/>
  <c r="AR66" i="252"/>
  <c r="AR62" i="252"/>
  <c r="AR58" i="252"/>
  <c r="AR54" i="252"/>
  <c r="AR50" i="252"/>
  <c r="AR46" i="252"/>
  <c r="AR42" i="252"/>
  <c r="AR38" i="252"/>
  <c r="AR34" i="252"/>
  <c r="AR30" i="252"/>
  <c r="AR26" i="252"/>
  <c r="AR22" i="252"/>
  <c r="AR18" i="252"/>
  <c r="AR14" i="252"/>
  <c r="AR10" i="252"/>
  <c r="AB7" i="252"/>
  <c r="P80" i="241"/>
  <c r="Q80" i="241" s="1"/>
  <c r="AC65" i="254"/>
  <c r="AC49" i="254"/>
  <c r="AC25" i="254"/>
  <c r="AC7" i="254"/>
  <c r="AC78" i="254"/>
  <c r="AC74" i="254"/>
  <c r="AC73" i="254"/>
  <c r="AC72" i="254"/>
  <c r="AC68" i="254"/>
  <c r="AC66" i="254"/>
  <c r="AC64" i="254"/>
  <c r="AC60" i="254"/>
  <c r="AC58" i="254"/>
  <c r="AC57" i="254"/>
  <c r="AC56" i="254"/>
  <c r="AC52" i="254"/>
  <c r="AC50" i="254"/>
  <c r="AC48" i="254"/>
  <c r="AC44" i="254"/>
  <c r="AC42" i="254"/>
  <c r="AC41" i="254"/>
  <c r="AC40" i="254"/>
  <c r="AC36" i="254"/>
  <c r="AC34" i="254"/>
  <c r="AC32" i="254"/>
  <c r="AC28" i="254"/>
  <c r="AC26" i="254"/>
  <c r="AC24" i="254"/>
  <c r="AC22" i="254"/>
  <c r="AC20" i="254"/>
  <c r="AC18" i="254"/>
  <c r="AC16" i="254"/>
  <c r="AC12" i="254"/>
  <c r="AC10" i="254"/>
  <c r="AC9" i="254"/>
  <c r="AD131" i="251"/>
  <c r="AD130" i="251"/>
  <c r="AC8" i="254"/>
  <c r="AC17" i="254"/>
  <c r="AC33" i="254"/>
  <c r="AC45" i="254"/>
  <c r="AC53" i="254"/>
  <c r="AC61" i="254"/>
  <c r="AC69" i="254"/>
  <c r="AC14" i="254"/>
  <c r="AC30" i="254"/>
  <c r="AC38" i="254"/>
  <c r="AC46" i="254"/>
  <c r="AC54" i="254"/>
  <c r="AC62" i="254"/>
  <c r="AC70" i="254"/>
  <c r="AB63" i="252"/>
  <c r="AB16" i="252"/>
  <c r="AB32" i="252"/>
  <c r="AB48" i="252"/>
  <c r="AB64" i="252"/>
  <c r="AR75" i="252"/>
  <c r="AR23" i="252"/>
  <c r="AD75" i="251"/>
  <c r="AD74" i="251"/>
  <c r="AD73" i="251"/>
  <c r="AD72" i="251"/>
  <c r="AD71" i="251"/>
  <c r="AD70" i="251"/>
  <c r="AD69" i="251"/>
  <c r="AD68" i="251"/>
  <c r="AD67" i="251"/>
  <c r="AD66" i="251"/>
  <c r="AD65" i="251"/>
  <c r="AD64" i="251"/>
  <c r="AD63" i="251"/>
  <c r="AD62" i="251"/>
  <c r="AD61" i="251"/>
  <c r="AD60" i="251"/>
  <c r="AD59" i="251"/>
  <c r="AD58" i="251"/>
  <c r="AD57" i="251"/>
  <c r="AD56" i="251"/>
  <c r="AD55" i="251"/>
  <c r="AD54" i="251"/>
  <c r="AD53" i="251"/>
  <c r="AD52" i="251"/>
  <c r="AD51" i="251"/>
  <c r="AD50" i="251"/>
  <c r="AD49" i="251"/>
  <c r="AD48" i="251"/>
  <c r="AD47" i="251"/>
  <c r="AD46" i="251"/>
  <c r="AD45" i="251"/>
  <c r="AD44" i="251"/>
  <c r="AD43" i="251"/>
  <c r="AD42" i="251"/>
  <c r="AD41" i="251"/>
  <c r="AD40" i="251"/>
  <c r="AD39" i="251"/>
  <c r="AD38" i="251"/>
  <c r="AD37" i="251"/>
  <c r="AD36" i="251"/>
  <c r="AD35" i="251"/>
  <c r="AD34" i="251"/>
  <c r="AD33" i="251"/>
  <c r="AD32" i="251"/>
  <c r="AD31" i="251"/>
  <c r="AD30" i="251"/>
  <c r="AD29" i="251"/>
  <c r="AD28" i="251"/>
  <c r="AD27" i="251"/>
  <c r="AD26" i="251"/>
  <c r="AD25" i="251"/>
  <c r="AD24" i="251"/>
  <c r="AD23" i="251"/>
  <c r="AD22" i="251"/>
  <c r="AD21" i="251"/>
  <c r="AD20" i="251"/>
  <c r="AD19" i="251"/>
  <c r="AD18" i="251"/>
  <c r="AD17" i="251"/>
  <c r="AD16" i="251"/>
  <c r="AD15" i="251"/>
  <c r="AD14" i="251"/>
  <c r="AD13" i="251"/>
  <c r="AD12" i="251"/>
  <c r="AD11" i="251"/>
  <c r="AD10" i="251"/>
  <c r="AD9" i="251"/>
  <c r="AD8" i="251"/>
  <c r="AD7" i="251"/>
  <c r="AB16" i="46"/>
  <c r="AI124" i="251" s="1"/>
  <c r="AI113" i="251"/>
  <c r="AI109" i="251"/>
  <c r="AI105" i="251"/>
  <c r="AI101" i="251"/>
  <c r="AI97" i="251"/>
  <c r="AI93" i="251"/>
  <c r="AI89" i="251"/>
  <c r="AI81" i="251"/>
  <c r="AI144" i="251"/>
  <c r="AF81" i="254"/>
  <c r="AI134" i="251"/>
  <c r="W7" i="5"/>
  <c r="AI130" i="251" s="1"/>
  <c r="BF68" i="33"/>
  <c r="AI68" i="251" s="1"/>
  <c r="BF52" i="33"/>
  <c r="AI52" i="251" s="1"/>
  <c r="BF48" i="33"/>
  <c r="AI48" i="251" s="1"/>
  <c r="BF39" i="33"/>
  <c r="AI39" i="251" s="1"/>
  <c r="BF35" i="33"/>
  <c r="AI35" i="251" s="1"/>
  <c r="BF31" i="33"/>
  <c r="AI31" i="251" s="1"/>
  <c r="BF27" i="33"/>
  <c r="AI27" i="251" s="1"/>
  <c r="BF19" i="33"/>
  <c r="AI19" i="251" s="1"/>
  <c r="BF15" i="33"/>
  <c r="AI15" i="251" s="1"/>
  <c r="BF7" i="33"/>
  <c r="AI7" i="251" s="1"/>
  <c r="E75" i="167"/>
  <c r="AX75" i="33" s="1"/>
  <c r="AA75" i="251" s="1"/>
  <c r="E74" i="167"/>
  <c r="E73" i="167"/>
  <c r="E71" i="167"/>
  <c r="AX71" i="33" s="1"/>
  <c r="AA71" i="251" s="1"/>
  <c r="E70" i="167"/>
  <c r="AX70" i="33" s="1"/>
  <c r="AA70" i="251" s="1"/>
  <c r="E69" i="167"/>
  <c r="AX69" i="33" s="1"/>
  <c r="AA69" i="251" s="1"/>
  <c r="E67" i="167"/>
  <c r="AX67" i="33" s="1"/>
  <c r="AA67" i="251" s="1"/>
  <c r="E66" i="167"/>
  <c r="E65" i="167"/>
  <c r="AX65" i="33" s="1"/>
  <c r="AA65" i="251" s="1"/>
  <c r="E62" i="167"/>
  <c r="E61" i="167"/>
  <c r="E59" i="167"/>
  <c r="E58" i="167"/>
  <c r="AX58" i="33" s="1"/>
  <c r="AA58" i="251" s="1"/>
  <c r="E57" i="167"/>
  <c r="AX57" i="33" s="1"/>
  <c r="AA57" i="251" s="1"/>
  <c r="E54" i="167"/>
  <c r="E53" i="167"/>
  <c r="E51" i="167"/>
  <c r="AX51" i="33" s="1"/>
  <c r="AA51" i="251" s="1"/>
  <c r="E50" i="167"/>
  <c r="E49" i="167"/>
  <c r="AX49" i="33" s="1"/>
  <c r="E47" i="167"/>
  <c r="E46" i="167"/>
  <c r="AX46" i="33" s="1"/>
  <c r="AA46" i="251" s="1"/>
  <c r="E45" i="167"/>
  <c r="E41" i="167"/>
  <c r="AX41" i="33" s="1"/>
  <c r="AA41" i="251" s="1"/>
  <c r="E40" i="167"/>
  <c r="AX40" i="33" s="1"/>
  <c r="AA40" i="251" s="1"/>
  <c r="E36" i="167"/>
  <c r="AX36" i="33" s="1"/>
  <c r="AA36" i="251" s="1"/>
  <c r="E34" i="167"/>
  <c r="AX34" i="33" s="1"/>
  <c r="AA34" i="251" s="1"/>
  <c r="E33" i="167"/>
  <c r="AX33" i="33" s="1"/>
  <c r="AA33" i="251" s="1"/>
  <c r="E32" i="167"/>
  <c r="AX32" i="33" s="1"/>
  <c r="AA32" i="251" s="1"/>
  <c r="E30" i="167"/>
  <c r="AX30" i="33" s="1"/>
  <c r="AA30" i="251" s="1"/>
  <c r="E29" i="167"/>
  <c r="AX29" i="33" s="1"/>
  <c r="AA29" i="251" s="1"/>
  <c r="E28" i="167"/>
  <c r="E25" i="167"/>
  <c r="AX25" i="33" s="1"/>
  <c r="AA25" i="251" s="1"/>
  <c r="E22" i="167"/>
  <c r="AX22" i="33" s="1"/>
  <c r="AA22" i="251" s="1"/>
  <c r="E20" i="167"/>
  <c r="E18" i="167"/>
  <c r="AX18" i="33" s="1"/>
  <c r="AA18" i="251" s="1"/>
  <c r="E17" i="167"/>
  <c r="AX17" i="33" s="1"/>
  <c r="AA17" i="251" s="1"/>
  <c r="E16" i="167"/>
  <c r="AX16" i="33" s="1"/>
  <c r="AA16" i="251" s="1"/>
  <c r="E12" i="167"/>
  <c r="E10" i="167"/>
  <c r="AX10" i="33" s="1"/>
  <c r="AA10" i="251" s="1"/>
  <c r="E9" i="167"/>
  <c r="AX9" i="33" s="1"/>
  <c r="AA9" i="251" s="1"/>
  <c r="E8" i="167"/>
  <c r="AX8" i="33" s="1"/>
  <c r="AA8" i="251" s="1"/>
  <c r="C75" i="67"/>
  <c r="C74" i="67"/>
  <c r="C73" i="67"/>
  <c r="C72" i="67"/>
  <c r="C71" i="67"/>
  <c r="C70" i="67"/>
  <c r="C69" i="67"/>
  <c r="C68" i="67"/>
  <c r="C67" i="67"/>
  <c r="C66" i="67"/>
  <c r="C65" i="67"/>
  <c r="C64" i="67"/>
  <c r="C63" i="67"/>
  <c r="C62" i="67"/>
  <c r="C61" i="67"/>
  <c r="C60" i="67"/>
  <c r="C59" i="67"/>
  <c r="C58" i="67"/>
  <c r="C57" i="67"/>
  <c r="C56" i="67"/>
  <c r="C55" i="67"/>
  <c r="C54" i="67"/>
  <c r="C53" i="67"/>
  <c r="C52" i="67"/>
  <c r="C51" i="67"/>
  <c r="C50" i="67"/>
  <c r="C49" i="67"/>
  <c r="C48" i="67"/>
  <c r="C47" i="67"/>
  <c r="C46" i="67"/>
  <c r="C45" i="67"/>
  <c r="C44" i="67"/>
  <c r="C43" i="67"/>
  <c r="C42" i="67"/>
  <c r="C41" i="67"/>
  <c r="C40" i="67"/>
  <c r="C39" i="67"/>
  <c r="C38" i="67"/>
  <c r="C37" i="67"/>
  <c r="C36" i="67"/>
  <c r="C35" i="67"/>
  <c r="C34" i="67"/>
  <c r="C33" i="67"/>
  <c r="C32" i="67"/>
  <c r="C31" i="67"/>
  <c r="C30" i="67"/>
  <c r="C29" i="67"/>
  <c r="C28" i="67"/>
  <c r="C27" i="67"/>
  <c r="C26" i="67"/>
  <c r="C25" i="67"/>
  <c r="C24" i="67"/>
  <c r="C23" i="67"/>
  <c r="C22" i="67"/>
  <c r="C21" i="67"/>
  <c r="C20" i="67"/>
  <c r="C19" i="67"/>
  <c r="C18" i="67"/>
  <c r="C17" i="67"/>
  <c r="C16" i="67"/>
  <c r="C15" i="67"/>
  <c r="C14" i="67"/>
  <c r="C13" i="67"/>
  <c r="C12" i="67"/>
  <c r="C11" i="67"/>
  <c r="C10" i="67"/>
  <c r="C9" i="67"/>
  <c r="C8" i="67"/>
  <c r="C7" i="67"/>
  <c r="G139" i="167"/>
  <c r="G138" i="167"/>
  <c r="G137" i="167"/>
  <c r="G136" i="167"/>
  <c r="G135" i="167"/>
  <c r="G133" i="167"/>
  <c r="G130" i="167"/>
  <c r="G128" i="167"/>
  <c r="G127" i="167"/>
  <c r="G124" i="167"/>
  <c r="G123" i="167"/>
  <c r="G122" i="167"/>
  <c r="G120" i="167"/>
  <c r="G119" i="167"/>
  <c r="J119" i="167" s="1"/>
  <c r="AG102" i="251" s="1"/>
  <c r="G117" i="167"/>
  <c r="G116" i="167"/>
  <c r="G115" i="167"/>
  <c r="G113" i="167"/>
  <c r="J113" i="167" s="1"/>
  <c r="AG96" i="251" s="1"/>
  <c r="G112" i="167"/>
  <c r="G111" i="167"/>
  <c r="G110" i="167"/>
  <c r="G108" i="167"/>
  <c r="G107" i="167"/>
  <c r="G104" i="167"/>
  <c r="G103" i="167"/>
  <c r="G102" i="167"/>
  <c r="G101" i="167"/>
  <c r="G100" i="167"/>
  <c r="G99" i="167"/>
  <c r="G98" i="167"/>
  <c r="G95" i="167"/>
  <c r="G92" i="167"/>
  <c r="G91" i="167"/>
  <c r="G90" i="167"/>
  <c r="G89" i="167"/>
  <c r="G88" i="167"/>
  <c r="G87" i="167"/>
  <c r="G86" i="167"/>
  <c r="G83" i="167"/>
  <c r="G82" i="167"/>
  <c r="G81" i="167"/>
  <c r="G80" i="167"/>
  <c r="G74" i="167"/>
  <c r="G73" i="167"/>
  <c r="G71" i="167"/>
  <c r="G70" i="167"/>
  <c r="G69" i="167"/>
  <c r="G67" i="167"/>
  <c r="G65" i="167"/>
  <c r="G62" i="167"/>
  <c r="G61" i="167"/>
  <c r="G60" i="167"/>
  <c r="G58" i="167"/>
  <c r="G57" i="167"/>
  <c r="G55" i="167"/>
  <c r="G53" i="167"/>
  <c r="G52" i="167"/>
  <c r="G49" i="167"/>
  <c r="J49" i="167" s="1"/>
  <c r="BD49" i="33" s="1"/>
  <c r="AG49" i="251" s="1"/>
  <c r="G47" i="167"/>
  <c r="G46" i="167"/>
  <c r="G45" i="167"/>
  <c r="G44" i="167"/>
  <c r="G43" i="167"/>
  <c r="G41" i="167"/>
  <c r="G40" i="167"/>
  <c r="G39" i="167"/>
  <c r="G38" i="167"/>
  <c r="G36" i="167"/>
  <c r="G35" i="167"/>
  <c r="G34" i="167"/>
  <c r="G32" i="167"/>
  <c r="G31" i="167"/>
  <c r="G30" i="167"/>
  <c r="G28" i="167"/>
  <c r="G26" i="167"/>
  <c r="G25" i="167"/>
  <c r="G24" i="167"/>
  <c r="G22" i="167"/>
  <c r="G20" i="167"/>
  <c r="G19" i="167"/>
  <c r="G16" i="167"/>
  <c r="G14" i="167"/>
  <c r="G12" i="167"/>
  <c r="G11" i="167"/>
  <c r="G10" i="167"/>
  <c r="G8" i="167"/>
  <c r="J8" i="167" s="1"/>
  <c r="BD8" i="33" s="1"/>
  <c r="AG8" i="251" s="1"/>
  <c r="G7" i="167"/>
  <c r="P80" i="140"/>
  <c r="Q80" i="140" s="1"/>
  <c r="P80" i="141"/>
  <c r="Q80" i="141" s="1"/>
  <c r="I80" i="67"/>
  <c r="J80" i="67" s="1"/>
  <c r="W8" i="46"/>
  <c r="E42" i="1"/>
  <c r="G42" i="1"/>
  <c r="I42" i="1"/>
  <c r="K42" i="1"/>
  <c r="E7" i="1"/>
  <c r="G7" i="1"/>
  <c r="I7" i="1"/>
  <c r="E8" i="1"/>
  <c r="G8" i="1"/>
  <c r="I9" i="1"/>
  <c r="E10" i="1"/>
  <c r="G11" i="1"/>
  <c r="I11" i="1"/>
  <c r="E12" i="1"/>
  <c r="G12" i="1"/>
  <c r="E13" i="1"/>
  <c r="G13" i="1"/>
  <c r="I13" i="1"/>
  <c r="E14" i="1"/>
  <c r="G14" i="1"/>
  <c r="E15" i="1"/>
  <c r="I15" i="1"/>
  <c r="G16" i="1"/>
  <c r="I16" i="1"/>
  <c r="E17" i="1"/>
  <c r="G17" i="1"/>
  <c r="I17" i="1"/>
  <c r="K17" i="1"/>
  <c r="E18" i="1"/>
  <c r="I18" i="1"/>
  <c r="E20" i="1"/>
  <c r="G20" i="1"/>
  <c r="I20" i="1"/>
  <c r="K20" i="1"/>
  <c r="I21" i="1"/>
  <c r="E22" i="1"/>
  <c r="I22" i="1"/>
  <c r="E23" i="1"/>
  <c r="G23" i="1"/>
  <c r="E24" i="1"/>
  <c r="I24" i="1"/>
  <c r="K24" i="1"/>
  <c r="K25" i="1"/>
  <c r="E26" i="1"/>
  <c r="I26" i="1"/>
  <c r="K27" i="1"/>
  <c r="E28" i="1"/>
  <c r="I28" i="1"/>
  <c r="G29" i="1"/>
  <c r="I29" i="1"/>
  <c r="I30" i="1"/>
  <c r="G31" i="1"/>
  <c r="I31" i="1"/>
  <c r="K31" i="1"/>
  <c r="G32" i="1"/>
  <c r="I32" i="1"/>
  <c r="E33" i="1"/>
  <c r="G33" i="1"/>
  <c r="G34" i="1"/>
  <c r="I34" i="1"/>
  <c r="E35" i="1"/>
  <c r="G35" i="1"/>
  <c r="I35" i="1"/>
  <c r="G36" i="1"/>
  <c r="I36" i="1"/>
  <c r="K36" i="1"/>
  <c r="E37" i="1"/>
  <c r="G37" i="1"/>
  <c r="I37" i="1"/>
  <c r="E38" i="1"/>
  <c r="I38" i="1"/>
  <c r="K38" i="1"/>
  <c r="E39" i="1"/>
  <c r="G39" i="1"/>
  <c r="I39" i="1"/>
  <c r="K39" i="1"/>
  <c r="E40" i="1"/>
  <c r="G40" i="1"/>
  <c r="K40" i="1"/>
  <c r="E41" i="1"/>
  <c r="G41" i="1"/>
  <c r="I41" i="1"/>
  <c r="K41" i="1"/>
  <c r="E43" i="1"/>
  <c r="I43" i="1"/>
  <c r="K43" i="1"/>
  <c r="E44" i="1"/>
  <c r="K45" i="1"/>
  <c r="E46" i="1"/>
  <c r="G46" i="1"/>
  <c r="I46" i="1"/>
  <c r="K46" i="1"/>
  <c r="G47" i="1"/>
  <c r="I47" i="1"/>
  <c r="K47" i="1"/>
  <c r="I48" i="1"/>
  <c r="K48" i="1"/>
  <c r="I49" i="1"/>
  <c r="K49" i="1"/>
  <c r="E50" i="1"/>
  <c r="G50" i="1"/>
  <c r="I50" i="1"/>
  <c r="K50" i="1"/>
  <c r="E51" i="1"/>
  <c r="K51" i="1"/>
  <c r="E52" i="1"/>
  <c r="G52" i="1"/>
  <c r="K52" i="1"/>
  <c r="E53" i="1"/>
  <c r="I53" i="1"/>
  <c r="G54" i="1"/>
  <c r="I54" i="1"/>
  <c r="K54" i="1"/>
  <c r="G55" i="1"/>
  <c r="I55" i="1"/>
  <c r="E56" i="1"/>
  <c r="G56" i="1"/>
  <c r="G57" i="1"/>
  <c r="I57" i="1"/>
  <c r="G58" i="1"/>
  <c r="I58" i="1"/>
  <c r="K58" i="1"/>
  <c r="G59" i="1"/>
  <c r="E60" i="1"/>
  <c r="G60" i="1"/>
  <c r="I60" i="1"/>
  <c r="K60" i="1"/>
  <c r="G61" i="1"/>
  <c r="I61" i="1"/>
  <c r="K61" i="1"/>
  <c r="E62" i="1"/>
  <c r="G62" i="1"/>
  <c r="I62" i="1"/>
  <c r="K62" i="1"/>
  <c r="E63" i="1"/>
  <c r="G63" i="1"/>
  <c r="I63" i="1"/>
  <c r="E64" i="1"/>
  <c r="G64" i="1"/>
  <c r="I64" i="1"/>
  <c r="K64" i="1"/>
  <c r="E65" i="1"/>
  <c r="G65" i="1"/>
  <c r="G66" i="1"/>
  <c r="K66" i="1"/>
  <c r="E67" i="1"/>
  <c r="I67" i="1"/>
  <c r="K67" i="1"/>
  <c r="E68" i="1"/>
  <c r="G68" i="1"/>
  <c r="K68" i="1"/>
  <c r="E69" i="1"/>
  <c r="G69" i="1"/>
  <c r="I69" i="1"/>
  <c r="K69" i="1"/>
  <c r="E70" i="1"/>
  <c r="G70" i="1"/>
  <c r="G71" i="1"/>
  <c r="K71" i="1"/>
  <c r="E72" i="1"/>
  <c r="I72" i="1"/>
  <c r="E73" i="1"/>
  <c r="I73" i="1"/>
  <c r="E74" i="1"/>
  <c r="G74" i="1"/>
  <c r="I74" i="1"/>
  <c r="K74" i="1"/>
  <c r="E75" i="1"/>
  <c r="G75" i="1"/>
  <c r="I75" i="1"/>
  <c r="K75" i="1"/>
  <c r="E100" i="167"/>
  <c r="E88" i="167"/>
  <c r="E7" i="167"/>
  <c r="E11" i="167"/>
  <c r="AX11" i="33" s="1"/>
  <c r="AA11" i="251" s="1"/>
  <c r="E13" i="167"/>
  <c r="AX13" i="33" s="1"/>
  <c r="AA13" i="251" s="1"/>
  <c r="E14" i="167"/>
  <c r="E15" i="167"/>
  <c r="AX15" i="33" s="1"/>
  <c r="AA15" i="251" s="1"/>
  <c r="E19" i="167"/>
  <c r="AX19" i="33" s="1"/>
  <c r="AA19" i="251" s="1"/>
  <c r="E21" i="167"/>
  <c r="AX21" i="33" s="1"/>
  <c r="AA21" i="251" s="1"/>
  <c r="E23" i="167"/>
  <c r="AX23" i="33" s="1"/>
  <c r="AA23" i="251" s="1"/>
  <c r="E24" i="167"/>
  <c r="AX24" i="33" s="1"/>
  <c r="AA24" i="251" s="1"/>
  <c r="E26" i="167"/>
  <c r="E27" i="167"/>
  <c r="AX27" i="33" s="1"/>
  <c r="AA27" i="251" s="1"/>
  <c r="E31" i="167"/>
  <c r="AX31" i="33" s="1"/>
  <c r="AA31" i="251" s="1"/>
  <c r="E35" i="167"/>
  <c r="AX35" i="33" s="1"/>
  <c r="AA35" i="251" s="1"/>
  <c r="E37" i="167"/>
  <c r="E38" i="167"/>
  <c r="AX38" i="33" s="1"/>
  <c r="AA38" i="251" s="1"/>
  <c r="E39" i="167"/>
  <c r="AX39" i="33" s="1"/>
  <c r="AA39" i="251" s="1"/>
  <c r="E43" i="167"/>
  <c r="E44" i="167"/>
  <c r="AX44" i="33" s="1"/>
  <c r="AA44" i="251" s="1"/>
  <c r="E48" i="167"/>
  <c r="AX48" i="33" s="1"/>
  <c r="AA48" i="251" s="1"/>
  <c r="AA49" i="251"/>
  <c r="E52" i="167"/>
  <c r="AX52" i="33" s="1"/>
  <c r="AA52" i="251" s="1"/>
  <c r="E55" i="167"/>
  <c r="AX55" i="33" s="1"/>
  <c r="AA55" i="251" s="1"/>
  <c r="E56" i="167"/>
  <c r="AX56" i="33" s="1"/>
  <c r="AA56" i="251" s="1"/>
  <c r="E60" i="167"/>
  <c r="E63" i="167"/>
  <c r="AX63" i="33" s="1"/>
  <c r="AA63" i="251" s="1"/>
  <c r="E64" i="167"/>
  <c r="AX64" i="33" s="1"/>
  <c r="AA64" i="251" s="1"/>
  <c r="E68" i="167"/>
  <c r="AX68" i="33" s="1"/>
  <c r="AA68" i="251" s="1"/>
  <c r="E72" i="167"/>
  <c r="O133" i="167"/>
  <c r="Q133" i="167" s="1"/>
  <c r="U7" i="46" s="1"/>
  <c r="U8" i="46" s="1"/>
  <c r="O134" i="167"/>
  <c r="O135" i="167"/>
  <c r="Q135" i="167" s="1"/>
  <c r="U11" i="46" s="1"/>
  <c r="AB119" i="251" s="1"/>
  <c r="O136" i="167"/>
  <c r="Q136" i="167" s="1"/>
  <c r="U12" i="46" s="1"/>
  <c r="AB120" i="251" s="1"/>
  <c r="O137" i="167"/>
  <c r="Q137" i="167" s="1"/>
  <c r="U13" i="46" s="1"/>
  <c r="AB121" i="251" s="1"/>
  <c r="O138" i="167"/>
  <c r="Q138" i="167" s="1"/>
  <c r="U14" i="46" s="1"/>
  <c r="AB122" i="251" s="1"/>
  <c r="O139" i="167"/>
  <c r="Q139" i="167" s="1"/>
  <c r="U15" i="46" s="1"/>
  <c r="AB123" i="251" s="1"/>
  <c r="O140" i="167"/>
  <c r="Q140" i="167" s="1"/>
  <c r="O95" i="167"/>
  <c r="Q95" i="167" s="1"/>
  <c r="O96" i="167"/>
  <c r="Q96" i="167" s="1"/>
  <c r="O97" i="167"/>
  <c r="Q97" i="167" s="1"/>
  <c r="O98" i="167"/>
  <c r="O99" i="167"/>
  <c r="O100" i="167"/>
  <c r="Q100" i="167" s="1"/>
  <c r="O101" i="167"/>
  <c r="Q101" i="167" s="1"/>
  <c r="O102" i="167"/>
  <c r="Q102" i="167" s="1"/>
  <c r="O103" i="167"/>
  <c r="O104" i="167"/>
  <c r="Q104" i="167" s="1"/>
  <c r="O105" i="167"/>
  <c r="Q105" i="167" s="1"/>
  <c r="O106" i="167"/>
  <c r="Q106" i="167" s="1"/>
  <c r="O107" i="167"/>
  <c r="Q107" i="167" s="1"/>
  <c r="O108" i="167"/>
  <c r="Q108" i="167" s="1"/>
  <c r="O109" i="167"/>
  <c r="Q109" i="167" s="1"/>
  <c r="O110" i="167"/>
  <c r="Q110" i="167" s="1"/>
  <c r="O111" i="167"/>
  <c r="Q111" i="167" s="1"/>
  <c r="O112" i="167"/>
  <c r="Q112" i="167" s="1"/>
  <c r="O113" i="167"/>
  <c r="Q113" i="167" s="1"/>
  <c r="O114" i="167"/>
  <c r="Q114" i="167" s="1"/>
  <c r="O115" i="167"/>
  <c r="Q115" i="167" s="1"/>
  <c r="O116" i="167"/>
  <c r="Q116" i="167" s="1"/>
  <c r="O117" i="167"/>
  <c r="Q117" i="167" s="1"/>
  <c r="O118" i="167"/>
  <c r="Q118" i="167" s="1"/>
  <c r="O119" i="167"/>
  <c r="Q119" i="167" s="1"/>
  <c r="O120" i="167"/>
  <c r="Q120" i="167" s="1"/>
  <c r="O121" i="167"/>
  <c r="Q121" i="167" s="1"/>
  <c r="O122" i="167"/>
  <c r="Q122" i="167" s="1"/>
  <c r="O123" i="167"/>
  <c r="Q123" i="167" s="1"/>
  <c r="O124" i="167"/>
  <c r="Q124" i="167" s="1"/>
  <c r="O125" i="167"/>
  <c r="Q125" i="167" s="1"/>
  <c r="O126" i="167"/>
  <c r="Q126" i="167" s="1"/>
  <c r="O129" i="167"/>
  <c r="Q129" i="167" s="1"/>
  <c r="O130" i="167"/>
  <c r="Q130" i="167" s="1"/>
  <c r="AB113" i="251" s="1"/>
  <c r="O86" i="167"/>
  <c r="Q86" i="167" s="1"/>
  <c r="O87" i="167"/>
  <c r="O88" i="167"/>
  <c r="O89" i="167"/>
  <c r="Q89" i="167" s="1"/>
  <c r="O90" i="167"/>
  <c r="Q90" i="167" s="1"/>
  <c r="O91" i="167"/>
  <c r="Q91" i="167" s="1"/>
  <c r="O92" i="167"/>
  <c r="Q92" i="167" s="1"/>
  <c r="O78" i="167"/>
  <c r="O79" i="167"/>
  <c r="Q79" i="167" s="1"/>
  <c r="P8" i="5" s="1"/>
  <c r="AB131" i="251" s="1"/>
  <c r="O80" i="167"/>
  <c r="O81" i="167"/>
  <c r="Q81" i="167" s="1"/>
  <c r="O82" i="167"/>
  <c r="Q82" i="167" s="1"/>
  <c r="O83" i="167"/>
  <c r="Q83" i="167" s="1"/>
  <c r="O7" i="167"/>
  <c r="Q7" i="167" s="1"/>
  <c r="O8" i="167"/>
  <c r="Q8" i="167" s="1"/>
  <c r="O9" i="167"/>
  <c r="Q9" i="167" s="1"/>
  <c r="O10" i="167"/>
  <c r="Q10" i="167" s="1"/>
  <c r="O11" i="167"/>
  <c r="Q11" i="167" s="1"/>
  <c r="AY11" i="33" s="1"/>
  <c r="AB11" i="251" s="1"/>
  <c r="O12" i="167"/>
  <c r="Q12" i="167" s="1"/>
  <c r="AY12" i="33" s="1"/>
  <c r="AB12" i="251" s="1"/>
  <c r="O13" i="167"/>
  <c r="Q13" i="167" s="1"/>
  <c r="AY13" i="33" s="1"/>
  <c r="AB13" i="251" s="1"/>
  <c r="O14" i="167"/>
  <c r="Q14" i="167" s="1"/>
  <c r="AY14" i="33" s="1"/>
  <c r="AB14" i="251" s="1"/>
  <c r="O15" i="167"/>
  <c r="Q15" i="167" s="1"/>
  <c r="AY15" i="33" s="1"/>
  <c r="AB15" i="251" s="1"/>
  <c r="O16" i="167"/>
  <c r="Q16" i="167" s="1"/>
  <c r="O17" i="167"/>
  <c r="O18" i="167"/>
  <c r="Q18" i="167" s="1"/>
  <c r="AY18" i="33" s="1"/>
  <c r="AB18" i="251" s="1"/>
  <c r="O19" i="167"/>
  <c r="Q19" i="167" s="1"/>
  <c r="AY19" i="33" s="1"/>
  <c r="AB19" i="251" s="1"/>
  <c r="O20" i="167"/>
  <c r="Q20" i="167" s="1"/>
  <c r="AY20" i="33" s="1"/>
  <c r="AB20" i="251" s="1"/>
  <c r="O21" i="167"/>
  <c r="Q21" i="167" s="1"/>
  <c r="AY21" i="33" s="1"/>
  <c r="AB21" i="251" s="1"/>
  <c r="O22" i="167"/>
  <c r="Q22" i="167" s="1"/>
  <c r="AY22" i="33" s="1"/>
  <c r="AB22" i="251" s="1"/>
  <c r="O23" i="167"/>
  <c r="Q23" i="167" s="1"/>
  <c r="O24" i="167"/>
  <c r="Q24" i="167" s="1"/>
  <c r="AY24" i="33" s="1"/>
  <c r="AB24" i="251" s="1"/>
  <c r="O25" i="167"/>
  <c r="Q25" i="167" s="1"/>
  <c r="AY25" i="33" s="1"/>
  <c r="AB25" i="251" s="1"/>
  <c r="O26" i="167"/>
  <c r="Q26" i="167" s="1"/>
  <c r="AY26" i="33" s="1"/>
  <c r="AB26" i="251" s="1"/>
  <c r="O27" i="167"/>
  <c r="Q27" i="167" s="1"/>
  <c r="AY27" i="33" s="1"/>
  <c r="AB27" i="251" s="1"/>
  <c r="O28" i="167"/>
  <c r="Q28" i="167" s="1"/>
  <c r="AY28" i="33" s="1"/>
  <c r="AB28" i="251" s="1"/>
  <c r="O29" i="167"/>
  <c r="Q29" i="167" s="1"/>
  <c r="AY29" i="33" s="1"/>
  <c r="AB29" i="251" s="1"/>
  <c r="O30" i="167"/>
  <c r="Q30" i="167" s="1"/>
  <c r="AY30" i="33" s="1"/>
  <c r="AB30" i="251" s="1"/>
  <c r="O31" i="167"/>
  <c r="Q31" i="167" s="1"/>
  <c r="O32" i="167"/>
  <c r="Q32" i="167" s="1"/>
  <c r="AY32" i="33" s="1"/>
  <c r="AB32" i="251" s="1"/>
  <c r="O33" i="167"/>
  <c r="Q33" i="167" s="1"/>
  <c r="AY33" i="33" s="1"/>
  <c r="AB33" i="251" s="1"/>
  <c r="O34" i="167"/>
  <c r="Q34" i="167" s="1"/>
  <c r="AY34" i="33" s="1"/>
  <c r="AB34" i="251" s="1"/>
  <c r="O35" i="167"/>
  <c r="Q35" i="167" s="1"/>
  <c r="AY35" i="33" s="1"/>
  <c r="AB35" i="251" s="1"/>
  <c r="O36" i="167"/>
  <c r="Q36" i="167" s="1"/>
  <c r="AY36" i="33" s="1"/>
  <c r="AB36" i="251" s="1"/>
  <c r="O37" i="167"/>
  <c r="Q37" i="167" s="1"/>
  <c r="AY37" i="33" s="1"/>
  <c r="AB37" i="251" s="1"/>
  <c r="O38" i="167"/>
  <c r="Q38" i="167" s="1"/>
  <c r="AY38" i="33" s="1"/>
  <c r="AB38" i="251" s="1"/>
  <c r="O39" i="167"/>
  <c r="Q39" i="167" s="1"/>
  <c r="O40" i="167"/>
  <c r="Q40" i="167" s="1"/>
  <c r="AY40" i="33" s="1"/>
  <c r="AB40" i="251" s="1"/>
  <c r="O41" i="167"/>
  <c r="Q41" i="167" s="1"/>
  <c r="AY41" i="33" s="1"/>
  <c r="AB41" i="251" s="1"/>
  <c r="O43" i="167"/>
  <c r="Q43" i="167" s="1"/>
  <c r="O44" i="167"/>
  <c r="Q44" i="167" s="1"/>
  <c r="O45" i="167"/>
  <c r="Q45" i="167" s="1"/>
  <c r="O46" i="167"/>
  <c r="Q46" i="167" s="1"/>
  <c r="AY46" i="33" s="1"/>
  <c r="AB46" i="251" s="1"/>
  <c r="O47" i="167"/>
  <c r="Q47" i="167" s="1"/>
  <c r="O48" i="167"/>
  <c r="Q48" i="167" s="1"/>
  <c r="O49" i="167"/>
  <c r="Q49" i="167" s="1"/>
  <c r="AY49" i="33" s="1"/>
  <c r="AB49" i="251" s="1"/>
  <c r="O50" i="167"/>
  <c r="Q50" i="167" s="1"/>
  <c r="AY50" i="33" s="1"/>
  <c r="AB50" i="251" s="1"/>
  <c r="O51" i="167"/>
  <c r="Q51" i="167" s="1"/>
  <c r="AY51" i="33" s="1"/>
  <c r="AB51" i="251" s="1"/>
  <c r="O52" i="167"/>
  <c r="Q52" i="167" s="1"/>
  <c r="O53" i="167"/>
  <c r="Q53" i="167" s="1"/>
  <c r="AY53" i="33" s="1"/>
  <c r="AB53" i="251" s="1"/>
  <c r="O54" i="167"/>
  <c r="Q54" i="167" s="1"/>
  <c r="O55" i="167"/>
  <c r="Q55" i="167" s="1"/>
  <c r="AY55" i="33" s="1"/>
  <c r="AB55" i="251" s="1"/>
  <c r="O56" i="167"/>
  <c r="Q56" i="167" s="1"/>
  <c r="O57" i="167"/>
  <c r="Q57" i="167" s="1"/>
  <c r="O58" i="167"/>
  <c r="Q58" i="167" s="1"/>
  <c r="AY58" i="33" s="1"/>
  <c r="AB58" i="251" s="1"/>
  <c r="O59" i="167"/>
  <c r="Q59" i="167" s="1"/>
  <c r="O60" i="167"/>
  <c r="Q60" i="167" s="1"/>
  <c r="O61" i="167"/>
  <c r="Q61" i="167" s="1"/>
  <c r="AY61" i="33" s="1"/>
  <c r="AB61" i="251" s="1"/>
  <c r="O62" i="167"/>
  <c r="Q62" i="167" s="1"/>
  <c r="AY62" i="33" s="1"/>
  <c r="AB62" i="251" s="1"/>
  <c r="O63" i="167"/>
  <c r="Q63" i="167" s="1"/>
  <c r="AY63" i="33" s="1"/>
  <c r="AB63" i="251" s="1"/>
  <c r="O64" i="167"/>
  <c r="Q64" i="167" s="1"/>
  <c r="O65" i="167"/>
  <c r="Q65" i="167" s="1"/>
  <c r="O66" i="167"/>
  <c r="Q66" i="167" s="1"/>
  <c r="O67" i="167"/>
  <c r="Q67" i="167" s="1"/>
  <c r="AY67" i="33" s="1"/>
  <c r="AB67" i="251" s="1"/>
  <c r="O68" i="167"/>
  <c r="Q68" i="167" s="1"/>
  <c r="AY68" i="33" s="1"/>
  <c r="AB68" i="251" s="1"/>
  <c r="O69" i="167"/>
  <c r="Q69" i="167" s="1"/>
  <c r="AY69" i="33" s="1"/>
  <c r="AB69" i="251" s="1"/>
  <c r="O70" i="167"/>
  <c r="Q70" i="167" s="1"/>
  <c r="O71" i="167"/>
  <c r="Q71" i="167" s="1"/>
  <c r="AY71" i="33" s="1"/>
  <c r="AB71" i="251" s="1"/>
  <c r="O72" i="167"/>
  <c r="Q72" i="167" s="1"/>
  <c r="AY72" i="33" s="1"/>
  <c r="AB72" i="251" s="1"/>
  <c r="O73" i="167"/>
  <c r="Q73" i="167" s="1"/>
  <c r="O74" i="167"/>
  <c r="Q74" i="167" s="1"/>
  <c r="AY74" i="33" s="1"/>
  <c r="AB74" i="251" s="1"/>
  <c r="O75" i="167"/>
  <c r="Q75" i="167" s="1"/>
  <c r="AY75" i="33" s="1"/>
  <c r="AB75" i="251" s="1"/>
  <c r="C85" i="254"/>
  <c r="C86" i="254"/>
  <c r="AA7" i="254"/>
  <c r="AA10" i="254"/>
  <c r="AA11" i="254"/>
  <c r="AA12" i="254"/>
  <c r="AA13" i="254"/>
  <c r="AA14" i="254"/>
  <c r="AA15" i="254"/>
  <c r="AA17" i="254"/>
  <c r="AA18" i="254"/>
  <c r="AA19" i="254"/>
  <c r="AA21" i="254"/>
  <c r="AA22" i="254"/>
  <c r="AA24" i="254"/>
  <c r="AA25" i="254"/>
  <c r="AA26" i="254"/>
  <c r="AA28" i="254"/>
  <c r="AA29" i="254"/>
  <c r="AA31" i="254"/>
  <c r="AA32" i="254"/>
  <c r="AA33" i="254"/>
  <c r="AA35" i="254"/>
  <c r="AA36" i="254"/>
  <c r="AA37" i="254"/>
  <c r="AA38" i="254"/>
  <c r="AA39" i="254"/>
  <c r="AA40" i="254"/>
  <c r="AA42" i="254"/>
  <c r="AA43" i="254"/>
  <c r="AA44" i="254"/>
  <c r="AA45" i="254"/>
  <c r="AA46" i="254"/>
  <c r="AA47" i="254"/>
  <c r="AA49" i="254"/>
  <c r="AA50" i="254"/>
  <c r="AA51" i="254"/>
  <c r="AA53" i="254"/>
  <c r="AA54" i="254"/>
  <c r="AA56" i="254"/>
  <c r="AA57" i="254"/>
  <c r="AA58" i="254"/>
  <c r="AA60" i="254"/>
  <c r="AA61" i="254"/>
  <c r="AA63" i="254"/>
  <c r="AA64" i="254"/>
  <c r="AA65" i="254"/>
  <c r="AA67" i="254"/>
  <c r="AA68" i="254"/>
  <c r="AA69" i="254"/>
  <c r="AA70" i="254"/>
  <c r="AA71" i="254"/>
  <c r="AA72" i="254"/>
  <c r="AA74" i="254"/>
  <c r="AA75" i="254"/>
  <c r="Z119" i="251"/>
  <c r="Z120" i="251"/>
  <c r="Z122" i="251"/>
  <c r="Z123" i="251"/>
  <c r="Z124" i="251"/>
  <c r="O127" i="167"/>
  <c r="Q127" i="167" s="1"/>
  <c r="O128" i="167"/>
  <c r="Q128" i="167" s="1"/>
  <c r="E133" i="167"/>
  <c r="E134" i="167"/>
  <c r="T10" i="46" s="1"/>
  <c r="AA118" i="251" s="1"/>
  <c r="E135" i="167"/>
  <c r="T11" i="46" s="1"/>
  <c r="AA119" i="251" s="1"/>
  <c r="E136" i="167"/>
  <c r="E137" i="167"/>
  <c r="E138" i="167"/>
  <c r="T14" i="46" s="1"/>
  <c r="AA122" i="251" s="1"/>
  <c r="E139" i="167"/>
  <c r="T15" i="46" s="1"/>
  <c r="AA123" i="251" s="1"/>
  <c r="E140" i="167"/>
  <c r="T16" i="46" s="1"/>
  <c r="AA124" i="251" s="1"/>
  <c r="E95" i="167"/>
  <c r="E96" i="167"/>
  <c r="AA79" i="251"/>
  <c r="E97" i="167"/>
  <c r="E98" i="167"/>
  <c r="AA81" i="251"/>
  <c r="E99" i="167"/>
  <c r="E101" i="167"/>
  <c r="E102" i="167"/>
  <c r="E103" i="167"/>
  <c r="E104" i="167"/>
  <c r="E105" i="167"/>
  <c r="E106" i="167"/>
  <c r="AA89" i="251"/>
  <c r="E107" i="167"/>
  <c r="E108" i="167"/>
  <c r="E109" i="167"/>
  <c r="AA92" i="251"/>
  <c r="E110" i="167"/>
  <c r="E111" i="167"/>
  <c r="E112" i="167"/>
  <c r="E113" i="167"/>
  <c r="E114" i="167"/>
  <c r="E115" i="167"/>
  <c r="E116" i="167"/>
  <c r="E117" i="167"/>
  <c r="AA100" i="251"/>
  <c r="E118" i="167"/>
  <c r="E119" i="167"/>
  <c r="AA102" i="251"/>
  <c r="E120" i="167"/>
  <c r="E121" i="167"/>
  <c r="E122" i="167"/>
  <c r="E123" i="167"/>
  <c r="E124" i="167"/>
  <c r="E125" i="167"/>
  <c r="E126" i="167"/>
  <c r="E129" i="167"/>
  <c r="AA112" i="251"/>
  <c r="E130" i="167"/>
  <c r="E127" i="167"/>
  <c r="AA110" i="251"/>
  <c r="E128" i="167"/>
  <c r="AA111" i="251"/>
  <c r="E86" i="167"/>
  <c r="E87" i="167"/>
  <c r="E89" i="167"/>
  <c r="AA141" i="251"/>
  <c r="E90" i="167"/>
  <c r="E91" i="167"/>
  <c r="E92" i="167"/>
  <c r="E78" i="167"/>
  <c r="O7" i="5" s="1"/>
  <c r="AA130" i="251" s="1"/>
  <c r="E79" i="167"/>
  <c r="O8" i="5" s="1"/>
  <c r="AA131" i="251" s="1"/>
  <c r="E80" i="167"/>
  <c r="P78" i="141" s="1"/>
  <c r="Q78" i="141" s="1"/>
  <c r="E81" i="167"/>
  <c r="E82" i="167"/>
  <c r="P78" i="241" s="1"/>
  <c r="Q78" i="241" s="1"/>
  <c r="E83" i="167"/>
  <c r="AA135" i="251" s="1"/>
  <c r="AW119" i="251"/>
  <c r="AW120" i="251"/>
  <c r="AW123" i="251"/>
  <c r="AW124" i="251"/>
  <c r="L4" i="250"/>
  <c r="L9" i="250"/>
  <c r="L11" i="250"/>
  <c r="L13" i="250"/>
  <c r="L15" i="250"/>
  <c r="I133" i="167"/>
  <c r="G134" i="167"/>
  <c r="I134" i="167"/>
  <c r="I135" i="167"/>
  <c r="I136" i="167"/>
  <c r="J136" i="167" s="1"/>
  <c r="Z12" i="46" s="1"/>
  <c r="AG120" i="251" s="1"/>
  <c r="I137" i="167"/>
  <c r="I138" i="167"/>
  <c r="I139" i="167"/>
  <c r="G140" i="167"/>
  <c r="I140" i="167"/>
  <c r="I95" i="167"/>
  <c r="G96" i="167"/>
  <c r="I96" i="167"/>
  <c r="G97" i="167"/>
  <c r="I97" i="167"/>
  <c r="I98" i="167"/>
  <c r="I99" i="167"/>
  <c r="I100" i="167"/>
  <c r="I101" i="167"/>
  <c r="I102" i="167"/>
  <c r="I103" i="167"/>
  <c r="J103" i="167" s="1"/>
  <c r="AG86" i="251" s="1"/>
  <c r="I104" i="167"/>
  <c r="G105" i="167"/>
  <c r="I105" i="167"/>
  <c r="G106" i="167"/>
  <c r="I106" i="167"/>
  <c r="I107" i="167"/>
  <c r="I108" i="167"/>
  <c r="G109" i="167"/>
  <c r="J109" i="167" s="1"/>
  <c r="AG92" i="251" s="1"/>
  <c r="I109" i="167"/>
  <c r="I110" i="167"/>
  <c r="I111" i="167"/>
  <c r="J111" i="167" s="1"/>
  <c r="I112" i="167"/>
  <c r="I113" i="167"/>
  <c r="G114" i="167"/>
  <c r="I114" i="167"/>
  <c r="J114" i="167" s="1"/>
  <c r="AG97" i="251" s="1"/>
  <c r="I115" i="167"/>
  <c r="I116" i="167"/>
  <c r="I117" i="167"/>
  <c r="G118" i="167"/>
  <c r="I118" i="167"/>
  <c r="I119" i="167"/>
  <c r="I120" i="167"/>
  <c r="G121" i="167"/>
  <c r="I121" i="167"/>
  <c r="I122" i="167"/>
  <c r="I123" i="167"/>
  <c r="I124" i="167"/>
  <c r="G125" i="167"/>
  <c r="J125" i="167" s="1"/>
  <c r="AG108" i="251" s="1"/>
  <c r="I125" i="167"/>
  <c r="G126" i="167"/>
  <c r="I126" i="167"/>
  <c r="J126" i="167" s="1"/>
  <c r="AG109" i="251" s="1"/>
  <c r="I127" i="167"/>
  <c r="J127" i="167" s="1"/>
  <c r="AG110" i="251" s="1"/>
  <c r="I128" i="167"/>
  <c r="G129" i="167"/>
  <c r="I129" i="167"/>
  <c r="I130" i="167"/>
  <c r="I86" i="167"/>
  <c r="I87" i="167"/>
  <c r="I88" i="167"/>
  <c r="I89" i="167"/>
  <c r="J89" i="167" s="1"/>
  <c r="AG141" i="251" s="1"/>
  <c r="I90" i="167"/>
  <c r="I91" i="167"/>
  <c r="I92" i="167"/>
  <c r="G78" i="167"/>
  <c r="J78" i="167" s="1"/>
  <c r="U7" i="5" s="1"/>
  <c r="AG130" i="251" s="1"/>
  <c r="I78" i="167"/>
  <c r="I79" i="167"/>
  <c r="I80" i="167"/>
  <c r="I81" i="167"/>
  <c r="J81" i="167" s="1"/>
  <c r="AG133" i="251" s="1"/>
  <c r="I82" i="167"/>
  <c r="I83" i="167"/>
  <c r="I7" i="167"/>
  <c r="I8" i="167"/>
  <c r="G9" i="167"/>
  <c r="I9" i="167"/>
  <c r="I10" i="167"/>
  <c r="I11" i="167"/>
  <c r="I12" i="167"/>
  <c r="G13" i="167"/>
  <c r="I13" i="167"/>
  <c r="I14" i="167"/>
  <c r="G15" i="167"/>
  <c r="I15" i="167"/>
  <c r="I16" i="167"/>
  <c r="J16" i="167" s="1"/>
  <c r="BD16" i="33" s="1"/>
  <c r="AG16" i="251" s="1"/>
  <c r="G17" i="167"/>
  <c r="I17" i="167"/>
  <c r="G18" i="167"/>
  <c r="I18" i="167"/>
  <c r="J18" i="167" s="1"/>
  <c r="BD18" i="33" s="1"/>
  <c r="AG18" i="251" s="1"/>
  <c r="I19" i="167"/>
  <c r="I20" i="167"/>
  <c r="G21" i="167"/>
  <c r="I21" i="167"/>
  <c r="J21" i="167" s="1"/>
  <c r="BD21" i="33" s="1"/>
  <c r="AG21" i="251" s="1"/>
  <c r="I22" i="167"/>
  <c r="G23" i="167"/>
  <c r="I23" i="167"/>
  <c r="I24" i="167"/>
  <c r="J24" i="167" s="1"/>
  <c r="BD24" i="33" s="1"/>
  <c r="AG24" i="251" s="1"/>
  <c r="I25" i="167"/>
  <c r="I26" i="167"/>
  <c r="G27" i="167"/>
  <c r="I27" i="167"/>
  <c r="I28" i="167"/>
  <c r="G29" i="167"/>
  <c r="I29" i="167"/>
  <c r="I30" i="167"/>
  <c r="I31" i="167"/>
  <c r="I32" i="167"/>
  <c r="G33" i="167"/>
  <c r="I33" i="167"/>
  <c r="J33" i="167" s="1"/>
  <c r="BD33" i="33" s="1"/>
  <c r="AG33" i="251" s="1"/>
  <c r="I34" i="167"/>
  <c r="I35" i="167"/>
  <c r="I36" i="167"/>
  <c r="G37" i="167"/>
  <c r="I37" i="167"/>
  <c r="I38" i="167"/>
  <c r="I39" i="167"/>
  <c r="I40" i="167"/>
  <c r="J40" i="167" s="1"/>
  <c r="I41" i="167"/>
  <c r="I43" i="167"/>
  <c r="I44" i="167"/>
  <c r="I45" i="167"/>
  <c r="J45" i="167" s="1"/>
  <c r="BD45" i="33" s="1"/>
  <c r="AG45" i="251" s="1"/>
  <c r="I46" i="167"/>
  <c r="I47" i="167"/>
  <c r="G48" i="167"/>
  <c r="I48" i="167"/>
  <c r="I49" i="167"/>
  <c r="G50" i="167"/>
  <c r="I50" i="167"/>
  <c r="G51" i="167"/>
  <c r="I51" i="167"/>
  <c r="I52" i="167"/>
  <c r="I53" i="167"/>
  <c r="G54" i="167"/>
  <c r="I54" i="167"/>
  <c r="I55" i="167"/>
  <c r="G56" i="167"/>
  <c r="I56" i="167"/>
  <c r="I57" i="167"/>
  <c r="I58" i="167"/>
  <c r="G59" i="167"/>
  <c r="I59" i="167"/>
  <c r="I60" i="167"/>
  <c r="I61" i="167"/>
  <c r="I62" i="167"/>
  <c r="G63" i="167"/>
  <c r="I63" i="167"/>
  <c r="G64" i="167"/>
  <c r="I64" i="167"/>
  <c r="I65" i="167"/>
  <c r="G66" i="167"/>
  <c r="I66" i="167"/>
  <c r="I67" i="167"/>
  <c r="G68" i="167"/>
  <c r="I68" i="167"/>
  <c r="I69" i="167"/>
  <c r="I70" i="167"/>
  <c r="I71" i="167"/>
  <c r="G72" i="167"/>
  <c r="I72" i="167"/>
  <c r="I73" i="167"/>
  <c r="I74" i="167"/>
  <c r="G75" i="167"/>
  <c r="I75" i="167"/>
  <c r="P141" i="167"/>
  <c r="P131" i="167"/>
  <c r="P93" i="167"/>
  <c r="P84" i="167"/>
  <c r="K84" i="167"/>
  <c r="H141" i="167"/>
  <c r="H131" i="167"/>
  <c r="H93" i="167"/>
  <c r="H84" i="167"/>
  <c r="D141" i="167"/>
  <c r="D84" i="167"/>
  <c r="N14" i="238"/>
  <c r="N18" i="238"/>
  <c r="N26" i="238"/>
  <c r="AF26" i="252" s="1"/>
  <c r="N30" i="238"/>
  <c r="N38" i="238"/>
  <c r="N42" i="238"/>
  <c r="N62" i="238"/>
  <c r="AF62" i="252" s="1"/>
  <c r="N66" i="238"/>
  <c r="N74" i="238"/>
  <c r="N9" i="238"/>
  <c r="N13" i="238"/>
  <c r="AF13" i="252" s="1"/>
  <c r="N29" i="238"/>
  <c r="N33" i="238"/>
  <c r="N37" i="238"/>
  <c r="N61" i="238"/>
  <c r="AF61" i="252" s="1"/>
  <c r="N8" i="238"/>
  <c r="N12" i="238"/>
  <c r="N16" i="238"/>
  <c r="N20" i="238"/>
  <c r="AF20" i="252" s="1"/>
  <c r="N24" i="238"/>
  <c r="N28" i="238"/>
  <c r="N32" i="238"/>
  <c r="N36" i="238"/>
  <c r="AF36" i="252" s="1"/>
  <c r="N40" i="238"/>
  <c r="N44" i="238"/>
  <c r="N56" i="238"/>
  <c r="N64" i="238"/>
  <c r="AF64" i="252" s="1"/>
  <c r="N68" i="238"/>
  <c r="N27" i="238"/>
  <c r="N31" i="238"/>
  <c r="N35" i="238"/>
  <c r="AF35" i="252" s="1"/>
  <c r="N39" i="238"/>
  <c r="N43" i="238"/>
  <c r="N67" i="238"/>
  <c r="N71" i="238"/>
  <c r="AF71" i="252" s="1"/>
  <c r="N75" i="238"/>
  <c r="N46" i="238"/>
  <c r="N54" i="238"/>
  <c r="N58" i="238"/>
  <c r="AF58" i="252" s="1"/>
  <c r="N70" i="238"/>
  <c r="N65" i="238"/>
  <c r="N73" i="238"/>
  <c r="N11" i="238"/>
  <c r="AF11" i="252" s="1"/>
  <c r="N55" i="238"/>
  <c r="N59" i="238"/>
  <c r="N63" i="238"/>
  <c r="N21" i="238"/>
  <c r="AF21" i="252" s="1"/>
  <c r="N41" i="238"/>
  <c r="N48" i="238"/>
  <c r="N52" i="238"/>
  <c r="N60" i="238"/>
  <c r="AF60" i="252" s="1"/>
  <c r="N19" i="238"/>
  <c r="N53" i="238"/>
  <c r="N72" i="238"/>
  <c r="N15" i="238"/>
  <c r="N23" i="238"/>
  <c r="N10" i="238"/>
  <c r="AT32" i="223"/>
  <c r="AP7" i="162"/>
  <c r="C7" i="1" s="1"/>
  <c r="Q1" i="1"/>
  <c r="Q70" i="1" s="1"/>
  <c r="E7" i="13"/>
  <c r="G7" i="13"/>
  <c r="X7" i="13"/>
  <c r="Q7" i="13"/>
  <c r="X8" i="13"/>
  <c r="Q8" i="13"/>
  <c r="X9" i="13"/>
  <c r="Q9" i="13"/>
  <c r="X10" i="13"/>
  <c r="Q10" i="13"/>
  <c r="X11" i="13"/>
  <c r="Q11" i="13"/>
  <c r="X12" i="13"/>
  <c r="Q12" i="13"/>
  <c r="X13" i="13"/>
  <c r="Q13" i="13"/>
  <c r="X14" i="13"/>
  <c r="Q14" i="13"/>
  <c r="X15" i="13"/>
  <c r="Q15" i="13"/>
  <c r="X16" i="13"/>
  <c r="Q16" i="13"/>
  <c r="X17" i="13"/>
  <c r="Q17" i="13"/>
  <c r="X18" i="13"/>
  <c r="Q18" i="13"/>
  <c r="X19" i="13"/>
  <c r="Q19" i="13"/>
  <c r="X20" i="13"/>
  <c r="Q20" i="13"/>
  <c r="X21" i="13"/>
  <c r="Q21" i="13"/>
  <c r="X22" i="13"/>
  <c r="Q22" i="13"/>
  <c r="X23" i="13"/>
  <c r="Q23" i="13"/>
  <c r="X24" i="13"/>
  <c r="Q24" i="13"/>
  <c r="X25" i="13"/>
  <c r="Q25" i="13"/>
  <c r="X26" i="13"/>
  <c r="Q26" i="13"/>
  <c r="X27" i="13"/>
  <c r="Q27" i="13"/>
  <c r="X28" i="13"/>
  <c r="Q28" i="13"/>
  <c r="X29" i="13"/>
  <c r="Q29" i="13"/>
  <c r="X30" i="13"/>
  <c r="Q30" i="13"/>
  <c r="X31" i="13"/>
  <c r="Q31" i="13"/>
  <c r="X32" i="13"/>
  <c r="Q32" i="13"/>
  <c r="X33" i="13"/>
  <c r="Q33" i="13"/>
  <c r="X34" i="13"/>
  <c r="Q34" i="13"/>
  <c r="X35" i="13"/>
  <c r="Q35" i="13"/>
  <c r="X36" i="13"/>
  <c r="Q36" i="13"/>
  <c r="X37" i="13"/>
  <c r="Q37" i="13"/>
  <c r="X38" i="13"/>
  <c r="Q38" i="13"/>
  <c r="X39" i="13"/>
  <c r="Q39" i="13"/>
  <c r="X40" i="13"/>
  <c r="Q40" i="13"/>
  <c r="X41" i="13"/>
  <c r="Q41" i="13"/>
  <c r="X42" i="13"/>
  <c r="Q42" i="13"/>
  <c r="X43" i="13"/>
  <c r="Q43" i="13"/>
  <c r="X44" i="13"/>
  <c r="Q44" i="13"/>
  <c r="X45" i="13"/>
  <c r="Q45" i="13"/>
  <c r="X46" i="13"/>
  <c r="Q46" i="13"/>
  <c r="X47" i="13"/>
  <c r="Q47" i="13"/>
  <c r="X48" i="13"/>
  <c r="Q48" i="13"/>
  <c r="X49" i="13"/>
  <c r="Q49" i="13"/>
  <c r="X50" i="13"/>
  <c r="Q50" i="13"/>
  <c r="X51" i="13"/>
  <c r="Q51" i="13"/>
  <c r="X52" i="13"/>
  <c r="Q52" i="13"/>
  <c r="X53" i="13"/>
  <c r="Q53" i="13"/>
  <c r="X54" i="13"/>
  <c r="Q54" i="13"/>
  <c r="X55" i="13"/>
  <c r="Q55" i="13"/>
  <c r="X56" i="13"/>
  <c r="Q56" i="13"/>
  <c r="X57" i="13"/>
  <c r="Q57" i="13"/>
  <c r="X58" i="13"/>
  <c r="Q58" i="13"/>
  <c r="X59" i="13"/>
  <c r="Q59" i="13"/>
  <c r="X60" i="13"/>
  <c r="Q60" i="13"/>
  <c r="X61" i="13"/>
  <c r="Q61" i="13"/>
  <c r="X62" i="13"/>
  <c r="Q62" i="13"/>
  <c r="X63" i="13"/>
  <c r="Q63" i="13"/>
  <c r="X64" i="13"/>
  <c r="Q64" i="13"/>
  <c r="X65" i="13"/>
  <c r="Q65" i="13"/>
  <c r="X66" i="13"/>
  <c r="Q66" i="13"/>
  <c r="X67" i="13"/>
  <c r="Q67" i="13"/>
  <c r="X68" i="13"/>
  <c r="Q68" i="13"/>
  <c r="X69" i="13"/>
  <c r="Q69" i="13"/>
  <c r="X70" i="13"/>
  <c r="Q70" i="13"/>
  <c r="X71" i="13"/>
  <c r="Q71" i="13"/>
  <c r="X72" i="13"/>
  <c r="Q72" i="13"/>
  <c r="X73" i="13"/>
  <c r="Q73" i="13"/>
  <c r="X74" i="13"/>
  <c r="Q74" i="13"/>
  <c r="X75" i="13"/>
  <c r="Q75" i="13"/>
  <c r="E8" i="13"/>
  <c r="H8" i="13"/>
  <c r="D8" i="25"/>
  <c r="E9" i="13"/>
  <c r="G9" i="13"/>
  <c r="E10" i="13"/>
  <c r="H10" i="13"/>
  <c r="E11" i="13"/>
  <c r="E12" i="13"/>
  <c r="H12" i="13"/>
  <c r="D12" i="25"/>
  <c r="E13" i="13"/>
  <c r="E14" i="13"/>
  <c r="E15" i="13"/>
  <c r="E16" i="13"/>
  <c r="H16" i="13"/>
  <c r="D16" i="25"/>
  <c r="E17" i="13"/>
  <c r="E18" i="13"/>
  <c r="E19" i="13"/>
  <c r="E20" i="13"/>
  <c r="H20" i="13"/>
  <c r="D20" i="25"/>
  <c r="E21" i="13"/>
  <c r="AC21" i="13"/>
  <c r="E22" i="13"/>
  <c r="E23" i="13"/>
  <c r="E24" i="13"/>
  <c r="H24" i="13"/>
  <c r="D24" i="25"/>
  <c r="E25" i="13"/>
  <c r="E26" i="13"/>
  <c r="E27" i="13"/>
  <c r="H27" i="13"/>
  <c r="D27" i="25"/>
  <c r="E28" i="13"/>
  <c r="H28" i="13"/>
  <c r="D28" i="25"/>
  <c r="E29" i="13"/>
  <c r="H29" i="13"/>
  <c r="D29" i="25"/>
  <c r="E30" i="13"/>
  <c r="E31" i="13"/>
  <c r="H31" i="13"/>
  <c r="D31" i="25"/>
  <c r="E32" i="13"/>
  <c r="H32" i="13"/>
  <c r="D32" i="25"/>
  <c r="E33" i="13"/>
  <c r="G33" i="13"/>
  <c r="E34" i="13"/>
  <c r="E35" i="13"/>
  <c r="E36" i="13"/>
  <c r="H36" i="13"/>
  <c r="D36" i="25"/>
  <c r="E37" i="13"/>
  <c r="H37" i="13"/>
  <c r="D37" i="25"/>
  <c r="E38" i="13"/>
  <c r="E39" i="13"/>
  <c r="E40" i="13"/>
  <c r="H40" i="13"/>
  <c r="D40" i="25"/>
  <c r="E41" i="13"/>
  <c r="E42" i="13"/>
  <c r="E43" i="13"/>
  <c r="H43" i="13"/>
  <c r="D43" i="25"/>
  <c r="E44" i="13"/>
  <c r="H44" i="13"/>
  <c r="D44" i="25"/>
  <c r="E45" i="13"/>
  <c r="H45" i="13"/>
  <c r="D45" i="25"/>
  <c r="E46" i="13"/>
  <c r="E47" i="13"/>
  <c r="H47" i="13"/>
  <c r="D47" i="25"/>
  <c r="E48" i="13"/>
  <c r="H48" i="13"/>
  <c r="D48" i="25"/>
  <c r="E49" i="13"/>
  <c r="G49" i="13"/>
  <c r="E50" i="13"/>
  <c r="E51" i="13"/>
  <c r="H51" i="13"/>
  <c r="D51" i="25"/>
  <c r="E52" i="13"/>
  <c r="H52" i="13"/>
  <c r="E53" i="13"/>
  <c r="AC53" i="13"/>
  <c r="E54" i="13"/>
  <c r="E55" i="13"/>
  <c r="E56" i="13"/>
  <c r="H56" i="13"/>
  <c r="D56" i="25"/>
  <c r="E57" i="13"/>
  <c r="E58" i="13"/>
  <c r="E59" i="13"/>
  <c r="E60" i="13"/>
  <c r="H60" i="13"/>
  <c r="D60" i="25"/>
  <c r="E61" i="13"/>
  <c r="E62" i="13"/>
  <c r="E63" i="13"/>
  <c r="H63" i="13"/>
  <c r="D63" i="25"/>
  <c r="E64" i="13"/>
  <c r="H64" i="13"/>
  <c r="D64" i="25"/>
  <c r="E65" i="13"/>
  <c r="H65" i="13"/>
  <c r="D65" i="25"/>
  <c r="E66" i="13"/>
  <c r="E67" i="13"/>
  <c r="H67" i="13"/>
  <c r="D67" i="25"/>
  <c r="E68" i="13"/>
  <c r="H68" i="13"/>
  <c r="D68" i="25"/>
  <c r="E69" i="13"/>
  <c r="E70" i="13"/>
  <c r="E71" i="13"/>
  <c r="E72" i="13"/>
  <c r="E73" i="13"/>
  <c r="E74" i="13"/>
  <c r="E75" i="13"/>
  <c r="AI7" i="13"/>
  <c r="AI8" i="13"/>
  <c r="AI9" i="13"/>
  <c r="AK9" i="13"/>
  <c r="AI10" i="13"/>
  <c r="AK10" i="13"/>
  <c r="AM10" i="13"/>
  <c r="G10" i="25"/>
  <c r="AI11" i="13"/>
  <c r="AK11" i="13"/>
  <c r="AM11" i="13"/>
  <c r="G11" i="25"/>
  <c r="AI12" i="13"/>
  <c r="AI13" i="13"/>
  <c r="AI14" i="13"/>
  <c r="AK14" i="13"/>
  <c r="AI15" i="13"/>
  <c r="AK15" i="13"/>
  <c r="AM15" i="13"/>
  <c r="G15" i="25"/>
  <c r="AI16" i="13"/>
  <c r="AI17" i="13"/>
  <c r="AI18" i="13"/>
  <c r="AI19" i="13"/>
  <c r="AK19" i="13"/>
  <c r="AM19" i="13"/>
  <c r="AI20" i="13"/>
  <c r="F20" i="25"/>
  <c r="AI21" i="13"/>
  <c r="AI22" i="13"/>
  <c r="AK22" i="13"/>
  <c r="AI23" i="13"/>
  <c r="AK23" i="13"/>
  <c r="AM23" i="13"/>
  <c r="G23" i="25"/>
  <c r="AI24" i="13"/>
  <c r="AK24" i="13"/>
  <c r="AI25" i="13"/>
  <c r="AI26" i="13"/>
  <c r="AK26" i="13"/>
  <c r="AI27" i="13"/>
  <c r="AI28" i="13"/>
  <c r="AI29" i="13"/>
  <c r="AK29" i="13"/>
  <c r="AI30" i="13"/>
  <c r="AK30" i="13"/>
  <c r="AI31" i="13"/>
  <c r="AI32" i="13"/>
  <c r="AI33" i="13"/>
  <c r="AK33" i="13"/>
  <c r="AI34" i="13"/>
  <c r="AK34" i="13"/>
  <c r="AI35" i="13"/>
  <c r="AK35" i="13"/>
  <c r="AM35" i="13"/>
  <c r="G35" i="25"/>
  <c r="AI36" i="13"/>
  <c r="AK36" i="13"/>
  <c r="AI37" i="13"/>
  <c r="AI38" i="13"/>
  <c r="AI39" i="13"/>
  <c r="AI40" i="13"/>
  <c r="AK40" i="13"/>
  <c r="AI41" i="13"/>
  <c r="AI42" i="13"/>
  <c r="AI43" i="13"/>
  <c r="AK43" i="13"/>
  <c r="AM43" i="13"/>
  <c r="G43" i="25"/>
  <c r="AI44" i="13"/>
  <c r="AI45" i="13"/>
  <c r="AI46" i="13"/>
  <c r="AI47" i="13"/>
  <c r="AK47" i="13"/>
  <c r="AM47" i="13"/>
  <c r="G47" i="25"/>
  <c r="AI48" i="13"/>
  <c r="AI49" i="13"/>
  <c r="AK49" i="13"/>
  <c r="AI50" i="13"/>
  <c r="AK50" i="13"/>
  <c r="AI51" i="13"/>
  <c r="AK51" i="13"/>
  <c r="AI52" i="13"/>
  <c r="AI53" i="13"/>
  <c r="AI54" i="13"/>
  <c r="AK54" i="13"/>
  <c r="AN54" i="13"/>
  <c r="AI55" i="13"/>
  <c r="AK55" i="13"/>
  <c r="AM55" i="13"/>
  <c r="G55" i="25"/>
  <c r="AI56" i="13"/>
  <c r="AI57" i="13"/>
  <c r="AI58" i="13"/>
  <c r="AK58" i="13"/>
  <c r="AI59" i="13"/>
  <c r="AK59" i="13"/>
  <c r="AM59" i="13"/>
  <c r="G59" i="25"/>
  <c r="AI60" i="13"/>
  <c r="AK60" i="13"/>
  <c r="AI61" i="13"/>
  <c r="AI62" i="13"/>
  <c r="AI63" i="13"/>
  <c r="AK63" i="13"/>
  <c r="AM63" i="13"/>
  <c r="G63" i="25"/>
  <c r="AI64" i="13"/>
  <c r="AI65" i="13"/>
  <c r="AI66" i="13"/>
  <c r="AK66" i="13"/>
  <c r="AI67" i="13"/>
  <c r="AK67" i="13"/>
  <c r="AI68" i="13"/>
  <c r="AK68" i="13"/>
  <c r="AI69" i="13"/>
  <c r="AI70" i="13"/>
  <c r="AI71" i="13"/>
  <c r="AK71" i="13"/>
  <c r="AI72" i="13"/>
  <c r="AK72" i="13"/>
  <c r="AI73" i="13"/>
  <c r="AI74" i="13"/>
  <c r="AK74" i="13"/>
  <c r="AI75" i="13"/>
  <c r="AK75" i="13"/>
  <c r="AM75" i="13"/>
  <c r="G75" i="25"/>
  <c r="AK20" i="13"/>
  <c r="AL20" i="13"/>
  <c r="I7" i="25"/>
  <c r="AP8" i="162"/>
  <c r="C8" i="1" s="1"/>
  <c r="I8" i="25"/>
  <c r="AP9" i="162"/>
  <c r="C9" i="1"/>
  <c r="I9" i="25"/>
  <c r="AP10" i="162"/>
  <c r="I10" i="25"/>
  <c r="AP11" i="162"/>
  <c r="I11" i="25"/>
  <c r="AP12" i="162"/>
  <c r="C12" i="1" s="1"/>
  <c r="I12" i="25"/>
  <c r="AP13" i="162"/>
  <c r="I13" i="25"/>
  <c r="AP14" i="162"/>
  <c r="C14" i="1" s="1"/>
  <c r="I14" i="25"/>
  <c r="AP15" i="162"/>
  <c r="I15" i="25"/>
  <c r="AP16" i="162"/>
  <c r="I16" i="25"/>
  <c r="AP17" i="162"/>
  <c r="I17" i="25"/>
  <c r="AP18" i="162"/>
  <c r="C18" i="1" s="1"/>
  <c r="AM18" i="13"/>
  <c r="G18" i="25"/>
  <c r="I18" i="25"/>
  <c r="AP19" i="162"/>
  <c r="C19" i="1"/>
  <c r="D19" i="2" s="1"/>
  <c r="I19" i="25"/>
  <c r="AP20" i="162"/>
  <c r="I20" i="25"/>
  <c r="AP21" i="162"/>
  <c r="C21" i="1" s="1"/>
  <c r="I21" i="25"/>
  <c r="AP22" i="162"/>
  <c r="C22" i="1"/>
  <c r="I22" i="25"/>
  <c r="AP23" i="162"/>
  <c r="C23" i="1" s="1"/>
  <c r="I23" i="25"/>
  <c r="AP24" i="162"/>
  <c r="C24" i="1"/>
  <c r="I24" i="25"/>
  <c r="AP25" i="162"/>
  <c r="I25" i="25"/>
  <c r="AP26" i="162"/>
  <c r="C26" i="1" s="1"/>
  <c r="I26" i="25"/>
  <c r="AP27" i="162"/>
  <c r="I27" i="25"/>
  <c r="AP28" i="162"/>
  <c r="C28" i="1"/>
  <c r="L28" i="1" s="1"/>
  <c r="M28" i="1" s="1"/>
  <c r="I28" i="25"/>
  <c r="AP29" i="162"/>
  <c r="I29" i="25"/>
  <c r="AP30" i="162"/>
  <c r="C30" i="1" s="1"/>
  <c r="L30" i="1" s="1"/>
  <c r="M30" i="1" s="1"/>
  <c r="N30" i="1" s="1"/>
  <c r="I30" i="25"/>
  <c r="AP31" i="162"/>
  <c r="C31" i="1"/>
  <c r="H31" i="2" s="1"/>
  <c r="I31" i="25"/>
  <c r="AP32" i="162"/>
  <c r="C32" i="1" s="1"/>
  <c r="I32" i="25"/>
  <c r="AP33" i="162"/>
  <c r="I33" i="25"/>
  <c r="AP34" i="162"/>
  <c r="C34" i="1"/>
  <c r="J34" i="2" s="1"/>
  <c r="K34" i="2" s="1"/>
  <c r="I34" i="25"/>
  <c r="AP35" i="162"/>
  <c r="I35" i="25"/>
  <c r="AP36" i="162"/>
  <c r="I36" i="25"/>
  <c r="AP37" i="162"/>
  <c r="I37" i="25"/>
  <c r="AP38" i="162"/>
  <c r="C38" i="1" s="1"/>
  <c r="I38" i="25"/>
  <c r="AP39" i="162"/>
  <c r="I39" i="25"/>
  <c r="AP40" i="162"/>
  <c r="C40" i="1"/>
  <c r="L40" i="1"/>
  <c r="M40" i="1" s="1"/>
  <c r="N40" i="1"/>
  <c r="I40" i="25"/>
  <c r="AP41" i="162"/>
  <c r="I41" i="25"/>
  <c r="AP42" i="162"/>
  <c r="C42" i="1" s="1"/>
  <c r="I42" i="25"/>
  <c r="AP43" i="162"/>
  <c r="I43" i="25"/>
  <c r="AP44" i="162"/>
  <c r="C44" i="1" s="1"/>
  <c r="I44" i="25"/>
  <c r="AP45" i="162"/>
  <c r="C45" i="1" s="1"/>
  <c r="I45" i="25"/>
  <c r="AP46" i="162"/>
  <c r="C46" i="1"/>
  <c r="D46" i="2" s="1"/>
  <c r="I46" i="25"/>
  <c r="AP47" i="162"/>
  <c r="I47" i="25"/>
  <c r="AP48" i="162"/>
  <c r="BD48" i="162" s="1"/>
  <c r="I48" i="25"/>
  <c r="AP49" i="162"/>
  <c r="C49" i="1"/>
  <c r="I49" i="25"/>
  <c r="AP50" i="162"/>
  <c r="BD50" i="162"/>
  <c r="I50" i="25"/>
  <c r="AP51" i="162"/>
  <c r="C51" i="1" s="1"/>
  <c r="I51" i="25"/>
  <c r="AP52" i="162"/>
  <c r="C52" i="1"/>
  <c r="D52" i="2" s="1"/>
  <c r="I52" i="25"/>
  <c r="AP53" i="162"/>
  <c r="C53" i="1"/>
  <c r="I53" i="25"/>
  <c r="AP54" i="162"/>
  <c r="I54" i="25"/>
  <c r="AP55" i="162"/>
  <c r="I55" i="25"/>
  <c r="AP56" i="162"/>
  <c r="I56" i="25"/>
  <c r="AP57" i="162"/>
  <c r="I57" i="25"/>
  <c r="AP58" i="162"/>
  <c r="C58" i="1" s="1"/>
  <c r="I58" i="25"/>
  <c r="AP59" i="162"/>
  <c r="C59" i="1" s="1"/>
  <c r="I59" i="25"/>
  <c r="AA60" i="162"/>
  <c r="AP60" i="162"/>
  <c r="I60" i="25"/>
  <c r="AP61" i="162"/>
  <c r="C61" i="1"/>
  <c r="I61" i="25"/>
  <c r="AP62" i="162"/>
  <c r="I62" i="25"/>
  <c r="AP63" i="162"/>
  <c r="C63" i="1"/>
  <c r="D63" i="2" s="1"/>
  <c r="I63" i="25"/>
  <c r="AP64" i="162"/>
  <c r="I64" i="25"/>
  <c r="AP65" i="162"/>
  <c r="C65" i="1" s="1"/>
  <c r="I65" i="25"/>
  <c r="AP66" i="162"/>
  <c r="I66" i="25"/>
  <c r="AP67" i="162"/>
  <c r="C67" i="1" s="1"/>
  <c r="I67" i="25"/>
  <c r="AP68" i="162"/>
  <c r="C68" i="1" s="1"/>
  <c r="I68" i="25"/>
  <c r="AP69" i="162"/>
  <c r="C69" i="1" s="1"/>
  <c r="I69" i="25"/>
  <c r="AP70" i="162"/>
  <c r="C70" i="1"/>
  <c r="I70" i="25"/>
  <c r="AP71" i="162"/>
  <c r="I71" i="25"/>
  <c r="AP72" i="162"/>
  <c r="I72" i="25"/>
  <c r="AP73" i="162"/>
  <c r="C73" i="1" s="1"/>
  <c r="I73" i="25"/>
  <c r="AP74" i="162"/>
  <c r="C74" i="1" s="1"/>
  <c r="I74" i="25"/>
  <c r="AP75" i="162"/>
  <c r="C75" i="1"/>
  <c r="I75" i="25"/>
  <c r="D4" i="72"/>
  <c r="E4" i="72" s="1"/>
  <c r="F4" i="72" s="1"/>
  <c r="G4" i="72" s="1"/>
  <c r="H4" i="72" s="1"/>
  <c r="I4" i="72" s="1"/>
  <c r="J4" i="72" s="1"/>
  <c r="K4" i="72" s="1"/>
  <c r="L4" i="72" s="1"/>
  <c r="M4" i="72" s="1"/>
  <c r="N4" i="72" s="1"/>
  <c r="O4" i="72" s="1"/>
  <c r="P4" i="72" s="1"/>
  <c r="Q4" i="72" s="1"/>
  <c r="R4" i="72" s="1"/>
  <c r="S4" i="72" s="1"/>
  <c r="T4" i="72" s="1"/>
  <c r="U4" i="72" s="1"/>
  <c r="V4" i="72" s="1"/>
  <c r="W4" i="72" s="1"/>
  <c r="X4" i="72" s="1"/>
  <c r="Y4" i="72" s="1"/>
  <c r="Z4" i="72" s="1"/>
  <c r="AA4" i="72" s="1"/>
  <c r="AB4" i="72" s="1"/>
  <c r="AC4" i="72" s="1"/>
  <c r="AD4" i="72" s="1"/>
  <c r="AE4" i="72" s="1"/>
  <c r="AF4" i="72" s="1"/>
  <c r="AG4" i="72" s="1"/>
  <c r="AH4" i="72" s="1"/>
  <c r="AI4" i="72" s="1"/>
  <c r="AJ4" i="72" s="1"/>
  <c r="AK4" i="72" s="1"/>
  <c r="AL4" i="72" s="1"/>
  <c r="AM4" i="72" s="1"/>
  <c r="AN4" i="72" s="1"/>
  <c r="AO4" i="72" s="1"/>
  <c r="AP4" i="72" s="1"/>
  <c r="AQ4" i="72" s="1"/>
  <c r="AR4" i="72" s="1"/>
  <c r="AS4" i="72" s="1"/>
  <c r="C19" i="252"/>
  <c r="C34" i="252"/>
  <c r="C35" i="252"/>
  <c r="Z81" i="1"/>
  <c r="C38" i="252"/>
  <c r="C55" i="252"/>
  <c r="C75" i="252"/>
  <c r="D4" i="100"/>
  <c r="E4" i="100" s="1"/>
  <c r="F4" i="100" s="1"/>
  <c r="G4" i="100" s="1"/>
  <c r="H4" i="100" s="1"/>
  <c r="I4" i="100" s="1"/>
  <c r="J4" i="100" s="1"/>
  <c r="K4" i="100" s="1"/>
  <c r="L4" i="100" s="1"/>
  <c r="M4" i="100" s="1"/>
  <c r="N4" i="100" s="1"/>
  <c r="O4" i="100" s="1"/>
  <c r="P4" i="100" s="1"/>
  <c r="Q4" i="100" s="1"/>
  <c r="R4" i="100" s="1"/>
  <c r="S4" i="100" s="1"/>
  <c r="T4" i="100" s="1"/>
  <c r="U4" i="100" s="1"/>
  <c r="V4" i="100" s="1"/>
  <c r="W4" i="100" s="1"/>
  <c r="X4" i="100" s="1"/>
  <c r="Y4" i="100" s="1"/>
  <c r="Z4" i="100" s="1"/>
  <c r="AA4" i="100" s="1"/>
  <c r="AB4" i="100" s="1"/>
  <c r="AC4" i="100" s="1"/>
  <c r="AD4" i="100" s="1"/>
  <c r="AE4" i="100" s="1"/>
  <c r="AF4" i="100" s="1"/>
  <c r="AG4" i="100" s="1"/>
  <c r="AH4" i="100" s="1"/>
  <c r="AI4" i="100" s="1"/>
  <c r="AJ4" i="100" s="1"/>
  <c r="AK4" i="100" s="1"/>
  <c r="AL4" i="100" s="1"/>
  <c r="AM4" i="100" s="1"/>
  <c r="AN4" i="100" s="1"/>
  <c r="AO4" i="100" s="1"/>
  <c r="AP4" i="100" s="1"/>
  <c r="AQ4" i="100" s="1"/>
  <c r="H21" i="2"/>
  <c r="H23" i="2"/>
  <c r="H26" i="2"/>
  <c r="H30" i="2"/>
  <c r="H32" i="2"/>
  <c r="H44" i="2"/>
  <c r="H51" i="2"/>
  <c r="H53" i="2"/>
  <c r="H69" i="2"/>
  <c r="G76" i="2"/>
  <c r="K102" i="251"/>
  <c r="AA86" i="251"/>
  <c r="AA87" i="251"/>
  <c r="AA91" i="251"/>
  <c r="AA94" i="251"/>
  <c r="AA95" i="251"/>
  <c r="AA96" i="251"/>
  <c r="AA98" i="251"/>
  <c r="AA99" i="251"/>
  <c r="AA101" i="251"/>
  <c r="AA103" i="251"/>
  <c r="AA105" i="251"/>
  <c r="AA107" i="251"/>
  <c r="AA109" i="251"/>
  <c r="AA113" i="251"/>
  <c r="AA78" i="251"/>
  <c r="AA80" i="251"/>
  <c r="AZ78" i="251"/>
  <c r="AZ79" i="251"/>
  <c r="AZ82" i="251"/>
  <c r="AZ83" i="251"/>
  <c r="AZ84" i="251"/>
  <c r="AZ85" i="251"/>
  <c r="AZ86" i="251"/>
  <c r="AV16" i="223"/>
  <c r="AZ88" i="251"/>
  <c r="AV19" i="223"/>
  <c r="AV20" i="223"/>
  <c r="AZ93" i="251"/>
  <c r="AV23" i="223"/>
  <c r="AV24" i="223"/>
  <c r="AZ98" i="251"/>
  <c r="AV28" i="223"/>
  <c r="AZ102" i="251"/>
  <c r="AV32" i="223"/>
  <c r="AV33" i="223"/>
  <c r="AZ108" i="251"/>
  <c r="AZ110" i="251"/>
  <c r="AZ111" i="251"/>
  <c r="AI78" i="251"/>
  <c r="AI79" i="251"/>
  <c r="AI82" i="251"/>
  <c r="AI84" i="251"/>
  <c r="AI86" i="251"/>
  <c r="AI87" i="251"/>
  <c r="AI88" i="251"/>
  <c r="AI90" i="251"/>
  <c r="AI91" i="251"/>
  <c r="AI92" i="251"/>
  <c r="AI94" i="251"/>
  <c r="AI95" i="251"/>
  <c r="AI96" i="251"/>
  <c r="AI98" i="251"/>
  <c r="AI99" i="251"/>
  <c r="AI100" i="251"/>
  <c r="AI102" i="251"/>
  <c r="AI103" i="251"/>
  <c r="AI104" i="251"/>
  <c r="AI106" i="251"/>
  <c r="AI107" i="251"/>
  <c r="AI108" i="251"/>
  <c r="AI110" i="251"/>
  <c r="AI111" i="251"/>
  <c r="AD80" i="251"/>
  <c r="AC10" i="223"/>
  <c r="AD83" i="251"/>
  <c r="AC13" i="223"/>
  <c r="AD88" i="251"/>
  <c r="AD89" i="251"/>
  <c r="AD91" i="251"/>
  <c r="AD92" i="251"/>
  <c r="AD96" i="251"/>
  <c r="AD97" i="251"/>
  <c r="AC27" i="223"/>
  <c r="AD99" i="251"/>
  <c r="AC29" i="223"/>
  <c r="AD104" i="251"/>
  <c r="AC34" i="223"/>
  <c r="AD107" i="251"/>
  <c r="AC37" i="223"/>
  <c r="AD112" i="251"/>
  <c r="AD113" i="251"/>
  <c r="F7" i="252"/>
  <c r="M76" i="140"/>
  <c r="M83" i="140" s="1"/>
  <c r="Z133" i="251" s="1"/>
  <c r="M76" i="141"/>
  <c r="M83" i="141" s="1"/>
  <c r="Z132" i="251" s="1"/>
  <c r="M76" i="241"/>
  <c r="M83" i="241" s="1"/>
  <c r="Z134" i="251" s="1"/>
  <c r="C63" i="254"/>
  <c r="G31" i="254"/>
  <c r="G21" i="254"/>
  <c r="AY76" i="162"/>
  <c r="AZ76" i="162"/>
  <c r="AX76" i="162"/>
  <c r="C7" i="5"/>
  <c r="D130" i="251" s="1"/>
  <c r="BF75" i="33"/>
  <c r="AI75" i="251" s="1"/>
  <c r="AX74" i="33"/>
  <c r="AA74" i="251" s="1"/>
  <c r="BF73" i="33"/>
  <c r="AI73" i="251" s="1"/>
  <c r="BF70" i="33"/>
  <c r="AI70" i="251" s="1"/>
  <c r="BF69" i="33"/>
  <c r="AI69" i="251" s="1"/>
  <c r="BF66" i="33"/>
  <c r="AI66" i="251" s="1"/>
  <c r="BF65" i="33"/>
  <c r="AI65" i="251" s="1"/>
  <c r="AX62" i="33"/>
  <c r="AA62" i="251" s="1"/>
  <c r="BF60" i="33"/>
  <c r="AI60" i="251" s="1"/>
  <c r="BF59" i="33"/>
  <c r="AI59" i="251" s="1"/>
  <c r="BF56" i="33"/>
  <c r="AI56" i="251" s="1"/>
  <c r="BF55" i="33"/>
  <c r="AI55" i="251" s="1"/>
  <c r="AX54" i="33"/>
  <c r="AA54" i="251" s="1"/>
  <c r="AX50" i="33"/>
  <c r="AA50" i="251" s="1"/>
  <c r="BF47" i="33"/>
  <c r="AI47" i="251" s="1"/>
  <c r="BF41" i="33"/>
  <c r="AI41" i="251" s="1"/>
  <c r="BF40" i="33"/>
  <c r="AI40" i="251" s="1"/>
  <c r="AY39" i="33"/>
  <c r="AB39" i="251" s="1"/>
  <c r="BF37" i="33"/>
  <c r="AI37" i="251" s="1"/>
  <c r="BF36" i="33"/>
  <c r="AI36" i="251" s="1"/>
  <c r="BF34" i="33"/>
  <c r="AI34" i="251" s="1"/>
  <c r="BF33" i="33"/>
  <c r="AI33" i="251" s="1"/>
  <c r="AY31" i="33"/>
  <c r="AB31" i="251" s="1"/>
  <c r="AX26" i="33"/>
  <c r="AA26" i="251" s="1"/>
  <c r="BF25" i="33"/>
  <c r="AI25" i="251" s="1"/>
  <c r="BF24" i="33"/>
  <c r="AI24" i="251" s="1"/>
  <c r="AY23" i="33"/>
  <c r="AB23" i="251" s="1"/>
  <c r="BF21" i="33"/>
  <c r="AI21" i="251" s="1"/>
  <c r="BF20" i="33"/>
  <c r="AI20" i="251" s="1"/>
  <c r="BF18" i="33"/>
  <c r="AI18" i="251" s="1"/>
  <c r="BF17" i="33"/>
  <c r="AI17" i="251" s="1"/>
  <c r="BF14" i="33"/>
  <c r="AI14" i="251" s="1"/>
  <c r="BF12" i="33"/>
  <c r="AI12" i="251" s="1"/>
  <c r="BF8" i="33"/>
  <c r="AI8" i="251" s="1"/>
  <c r="AY7" i="33"/>
  <c r="AB7" i="251" s="1"/>
  <c r="AX7" i="33"/>
  <c r="AA7" i="251" s="1"/>
  <c r="D42" i="2"/>
  <c r="C4" i="33"/>
  <c r="D4" i="33"/>
  <c r="E4" i="33"/>
  <c r="F4" i="33"/>
  <c r="G4" i="33"/>
  <c r="H4" i="33"/>
  <c r="I4" i="33"/>
  <c r="J4" i="33"/>
  <c r="K4" i="33"/>
  <c r="L4" i="33"/>
  <c r="M4" i="33"/>
  <c r="N4" i="33"/>
  <c r="O4" i="33"/>
  <c r="P4" i="33"/>
  <c r="Q4" i="33"/>
  <c r="R4" i="33"/>
  <c r="S4" i="33"/>
  <c r="T4" i="33"/>
  <c r="U4" i="33"/>
  <c r="V4" i="33"/>
  <c r="W4" i="33"/>
  <c r="X4" i="33"/>
  <c r="Y4" i="33"/>
  <c r="Z4" i="33"/>
  <c r="AA4" i="33"/>
  <c r="AB4" i="33"/>
  <c r="AC4" i="33"/>
  <c r="AD4" i="33"/>
  <c r="AE4" i="33"/>
  <c r="AF4" i="33"/>
  <c r="AG4" i="33"/>
  <c r="AH4" i="33"/>
  <c r="AI4" i="33"/>
  <c r="AJ4" i="33"/>
  <c r="AK4" i="33"/>
  <c r="AL4" i="33"/>
  <c r="AM4" i="33"/>
  <c r="AN4" i="33"/>
  <c r="AO4" i="33"/>
  <c r="AP4" i="33"/>
  <c r="AQ4" i="33"/>
  <c r="AR4" i="33"/>
  <c r="AS4" i="33"/>
  <c r="AT4" i="33"/>
  <c r="AU4" i="33"/>
  <c r="AV4" i="33"/>
  <c r="AW4" i="33"/>
  <c r="AX4" i="33"/>
  <c r="AY4" i="33"/>
  <c r="AZ4" i="33"/>
  <c r="BA4" i="33"/>
  <c r="BB4" i="33"/>
  <c r="BC4" i="33"/>
  <c r="BD4" i="33"/>
  <c r="BE4" i="33"/>
  <c r="BF4" i="33"/>
  <c r="BG4" i="33"/>
  <c r="E4" i="167"/>
  <c r="F4" i="167" s="1"/>
  <c r="G4" i="167" s="1"/>
  <c r="H4" i="167" s="1"/>
  <c r="I4" i="167" s="1"/>
  <c r="J4" i="167" s="1"/>
  <c r="K4" i="167" s="1"/>
  <c r="E4" i="46"/>
  <c r="F4" i="46"/>
  <c r="G4" i="46" s="1"/>
  <c r="H4" i="46" s="1"/>
  <c r="I4" i="46" s="1"/>
  <c r="J4" i="46" s="1"/>
  <c r="K4" i="46" s="1"/>
  <c r="L4" i="46" s="1"/>
  <c r="M4" i="46" s="1"/>
  <c r="N4" i="46" s="1"/>
  <c r="O4" i="46" s="1"/>
  <c r="P4" i="46" s="1"/>
  <c r="Q4" i="46" s="1"/>
  <c r="R4" i="46" s="1"/>
  <c r="S4" i="46" s="1"/>
  <c r="T4" i="46" s="1"/>
  <c r="U4" i="46" s="1"/>
  <c r="V4" i="46" s="1"/>
  <c r="W4" i="46" s="1"/>
  <c r="X4" i="46" s="1"/>
  <c r="Y4" i="46" s="1"/>
  <c r="Z4" i="46" s="1"/>
  <c r="AA4" i="46" s="1"/>
  <c r="AB4" i="46" s="1"/>
  <c r="AC4" i="46" s="1"/>
  <c r="AD4" i="46" s="1"/>
  <c r="AE4" i="46" s="1"/>
  <c r="AF4" i="46" s="1"/>
  <c r="AG4" i="46" s="1"/>
  <c r="AH4" i="46" s="1"/>
  <c r="AI4" i="46" s="1"/>
  <c r="AJ4" i="46" s="1"/>
  <c r="AK4" i="46" s="1"/>
  <c r="AL4" i="46" s="1"/>
  <c r="AM4" i="46" s="1"/>
  <c r="AN4" i="46" s="1"/>
  <c r="AO4" i="46" s="1"/>
  <c r="AP4" i="46" s="1"/>
  <c r="AQ4" i="46" s="1"/>
  <c r="AR4" i="46" s="1"/>
  <c r="AS4" i="46" s="1"/>
  <c r="AT4" i="46" s="1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V4" i="5"/>
  <c r="W4" i="5"/>
  <c r="X4" i="5"/>
  <c r="T7" i="46"/>
  <c r="T8" i="46" s="1"/>
  <c r="C75" i="241"/>
  <c r="G75" i="241" s="1"/>
  <c r="C74" i="241"/>
  <c r="G74" i="241" s="1"/>
  <c r="C73" i="241"/>
  <c r="G73" i="241" s="1"/>
  <c r="C72" i="241"/>
  <c r="G72" i="241" s="1"/>
  <c r="C71" i="241"/>
  <c r="G71" i="241" s="1"/>
  <c r="C70" i="241"/>
  <c r="G70" i="241" s="1"/>
  <c r="C69" i="241"/>
  <c r="G69" i="241" s="1"/>
  <c r="C68" i="241"/>
  <c r="G68" i="241" s="1"/>
  <c r="C67" i="241"/>
  <c r="G67" i="241" s="1"/>
  <c r="C66" i="241"/>
  <c r="G66" i="241" s="1"/>
  <c r="C65" i="241"/>
  <c r="G65" i="241" s="1"/>
  <c r="C64" i="241"/>
  <c r="G64" i="241" s="1"/>
  <c r="C63" i="241"/>
  <c r="G63" i="241" s="1"/>
  <c r="C62" i="241"/>
  <c r="G62" i="241" s="1"/>
  <c r="C61" i="241"/>
  <c r="G61" i="241" s="1"/>
  <c r="C60" i="241"/>
  <c r="G60" i="241" s="1"/>
  <c r="C59" i="241"/>
  <c r="G59" i="241" s="1"/>
  <c r="C58" i="241"/>
  <c r="G58" i="241" s="1"/>
  <c r="C57" i="241"/>
  <c r="G57" i="241" s="1"/>
  <c r="C56" i="241"/>
  <c r="G56" i="241" s="1"/>
  <c r="C55" i="241"/>
  <c r="G55" i="241" s="1"/>
  <c r="C54" i="241"/>
  <c r="G54" i="241" s="1"/>
  <c r="C53" i="241"/>
  <c r="G53" i="241" s="1"/>
  <c r="C52" i="241"/>
  <c r="G52" i="241" s="1"/>
  <c r="C51" i="241"/>
  <c r="G51" i="241" s="1"/>
  <c r="C50" i="241"/>
  <c r="G50" i="241" s="1"/>
  <c r="C49" i="241"/>
  <c r="G49" i="241" s="1"/>
  <c r="C48" i="241"/>
  <c r="G48" i="241" s="1"/>
  <c r="C47" i="241"/>
  <c r="G47" i="241" s="1"/>
  <c r="C46" i="241"/>
  <c r="G46" i="241" s="1"/>
  <c r="C45" i="241"/>
  <c r="G45" i="241" s="1"/>
  <c r="C44" i="241"/>
  <c r="G44" i="241" s="1"/>
  <c r="C43" i="241"/>
  <c r="G43" i="241" s="1"/>
  <c r="C42" i="241"/>
  <c r="G42" i="241" s="1"/>
  <c r="C41" i="241"/>
  <c r="G41" i="241" s="1"/>
  <c r="C40" i="241"/>
  <c r="G40" i="241" s="1"/>
  <c r="C39" i="241"/>
  <c r="G39" i="241" s="1"/>
  <c r="C38" i="241"/>
  <c r="G38" i="241" s="1"/>
  <c r="C37" i="241"/>
  <c r="G37" i="241" s="1"/>
  <c r="C36" i="241"/>
  <c r="G36" i="241" s="1"/>
  <c r="C35" i="241"/>
  <c r="G35" i="241" s="1"/>
  <c r="C34" i="241"/>
  <c r="G34" i="241" s="1"/>
  <c r="C33" i="241"/>
  <c r="G33" i="241" s="1"/>
  <c r="C32" i="241"/>
  <c r="G32" i="241" s="1"/>
  <c r="C31" i="241"/>
  <c r="G31" i="241" s="1"/>
  <c r="C30" i="241"/>
  <c r="G30" i="241" s="1"/>
  <c r="C29" i="241"/>
  <c r="G29" i="241" s="1"/>
  <c r="C28" i="241"/>
  <c r="G28" i="241" s="1"/>
  <c r="C27" i="241"/>
  <c r="G27" i="241" s="1"/>
  <c r="C26" i="241"/>
  <c r="G26" i="241" s="1"/>
  <c r="C25" i="241"/>
  <c r="G25" i="241" s="1"/>
  <c r="C24" i="241"/>
  <c r="G24" i="241" s="1"/>
  <c r="C23" i="241"/>
  <c r="G23" i="241" s="1"/>
  <c r="C22" i="241"/>
  <c r="G22" i="241" s="1"/>
  <c r="C21" i="241"/>
  <c r="G21" i="241" s="1"/>
  <c r="C20" i="241"/>
  <c r="G20" i="241" s="1"/>
  <c r="C19" i="241"/>
  <c r="G19" i="241" s="1"/>
  <c r="C18" i="241"/>
  <c r="G18" i="241" s="1"/>
  <c r="C17" i="241"/>
  <c r="G17" i="241" s="1"/>
  <c r="C16" i="241"/>
  <c r="G16" i="241" s="1"/>
  <c r="C15" i="241"/>
  <c r="G15" i="241" s="1"/>
  <c r="C14" i="241"/>
  <c r="G14" i="241" s="1"/>
  <c r="C13" i="241"/>
  <c r="G13" i="241" s="1"/>
  <c r="C12" i="241"/>
  <c r="G12" i="241" s="1"/>
  <c r="C11" i="241"/>
  <c r="G11" i="241" s="1"/>
  <c r="C10" i="241"/>
  <c r="G10" i="241" s="1"/>
  <c r="C9" i="241"/>
  <c r="G9" i="241" s="1"/>
  <c r="C8" i="241"/>
  <c r="G8" i="241" s="1"/>
  <c r="C7" i="241"/>
  <c r="G7" i="241" s="1"/>
  <c r="AQ76" i="162"/>
  <c r="AR76" i="162"/>
  <c r="AS76" i="162"/>
  <c r="AT76" i="162"/>
  <c r="AU76" i="162"/>
  <c r="AV76" i="162"/>
  <c r="AW76" i="162"/>
  <c r="BA76" i="162"/>
  <c r="BB76" i="162"/>
  <c r="BC76" i="162"/>
  <c r="E76" i="162"/>
  <c r="F12" i="178"/>
  <c r="D16" i="46"/>
  <c r="D124" i="251" s="1"/>
  <c r="F11" i="178"/>
  <c r="D15" i="46"/>
  <c r="D123" i="251" s="1"/>
  <c r="H15" i="46"/>
  <c r="H123" i="251" s="1"/>
  <c r="F10" i="178"/>
  <c r="D17" i="46"/>
  <c r="F9" i="178"/>
  <c r="D14" i="46"/>
  <c r="D122" i="251"/>
  <c r="F8" i="178"/>
  <c r="D13" i="46"/>
  <c r="D121" i="251" s="1"/>
  <c r="F7" i="178"/>
  <c r="D12" i="46"/>
  <c r="D120" i="251" s="1"/>
  <c r="F6" i="178"/>
  <c r="D11" i="46"/>
  <c r="D119" i="251" s="1"/>
  <c r="F5" i="178"/>
  <c r="D10" i="46"/>
  <c r="D118" i="251"/>
  <c r="H10" i="46"/>
  <c r="H118" i="251" s="1"/>
  <c r="F4" i="178"/>
  <c r="D7" i="46"/>
  <c r="D117" i="251" s="1"/>
  <c r="D126" i="251" s="1"/>
  <c r="E2" i="178"/>
  <c r="F2" i="178"/>
  <c r="D13" i="178"/>
  <c r="E13" i="178"/>
  <c r="C76" i="162"/>
  <c r="BD8" i="162"/>
  <c r="BD24" i="162"/>
  <c r="BD28" i="162"/>
  <c r="BD32" i="162"/>
  <c r="BD40" i="162"/>
  <c r="BD44" i="162"/>
  <c r="BD52" i="162"/>
  <c r="BD45" i="162"/>
  <c r="BD53" i="162"/>
  <c r="BD61" i="162"/>
  <c r="BD69" i="162"/>
  <c r="BD73" i="162"/>
  <c r="BD41" i="162"/>
  <c r="BD14" i="162"/>
  <c r="BD18" i="162"/>
  <c r="BD22" i="162"/>
  <c r="BD26" i="162"/>
  <c r="BD34" i="162"/>
  <c r="BD46" i="162"/>
  <c r="BD58" i="162"/>
  <c r="BD62" i="162"/>
  <c r="BD70" i="162"/>
  <c r="BD49" i="162"/>
  <c r="BD19" i="162"/>
  <c r="BD23" i="162"/>
  <c r="BD31" i="162"/>
  <c r="BD35" i="162"/>
  <c r="BD63" i="162"/>
  <c r="BD67" i="162"/>
  <c r="BD75" i="162"/>
  <c r="AR18" i="46"/>
  <c r="W18" i="46"/>
  <c r="AB7" i="46"/>
  <c r="AB8" i="46" s="1"/>
  <c r="AB13" i="46"/>
  <c r="AI121" i="251" s="1"/>
  <c r="T13" i="46"/>
  <c r="AA121" i="251" s="1"/>
  <c r="AI143" i="251"/>
  <c r="AI139" i="251"/>
  <c r="AJ4" i="223"/>
  <c r="AK4" i="223"/>
  <c r="AL4" i="223" s="1"/>
  <c r="AM4" i="223" s="1"/>
  <c r="AN4" i="223" s="1"/>
  <c r="AO4" i="223" s="1"/>
  <c r="AP4" i="223" s="1"/>
  <c r="AQ4" i="223" s="1"/>
  <c r="AR4" i="223" s="1"/>
  <c r="AS4" i="223" s="1"/>
  <c r="AT4" i="223" s="1"/>
  <c r="AU4" i="223" s="1"/>
  <c r="AV4" i="223" s="1"/>
  <c r="AW4" i="223" s="1"/>
  <c r="AX4" i="223" s="1"/>
  <c r="AC4" i="223"/>
  <c r="AD4" i="223" s="1"/>
  <c r="AE4" i="223" s="1"/>
  <c r="E4" i="223"/>
  <c r="F4" i="223" s="1"/>
  <c r="G4" i="223" s="1"/>
  <c r="H4" i="223" s="1"/>
  <c r="I4" i="223" s="1"/>
  <c r="J4" i="223" s="1"/>
  <c r="K4" i="223" s="1"/>
  <c r="L4" i="223" s="1"/>
  <c r="M4" i="223" s="1"/>
  <c r="N4" i="223" s="1"/>
  <c r="O4" i="223" s="1"/>
  <c r="P4" i="223" s="1"/>
  <c r="Q4" i="223" s="1"/>
  <c r="R4" i="223" s="1"/>
  <c r="S4" i="223" s="1"/>
  <c r="T4" i="223" s="1"/>
  <c r="U4" i="223" s="1"/>
  <c r="V4" i="223" s="1"/>
  <c r="W4" i="223" s="1"/>
  <c r="X4" i="223" s="1"/>
  <c r="Y4" i="223" s="1"/>
  <c r="Z4" i="223" s="1"/>
  <c r="AD4" i="221"/>
  <c r="AE4" i="221" s="1"/>
  <c r="AF4" i="221" s="1"/>
  <c r="D4" i="221"/>
  <c r="E4" i="221" s="1"/>
  <c r="F4" i="221" s="1"/>
  <c r="G4" i="221" s="1"/>
  <c r="H4" i="221" s="1"/>
  <c r="I4" i="221" s="1"/>
  <c r="J4" i="221" s="1"/>
  <c r="K4" i="221" s="1"/>
  <c r="L4" i="221" s="1"/>
  <c r="M4" i="221" s="1"/>
  <c r="N4" i="221" s="1"/>
  <c r="O4" i="221" s="1"/>
  <c r="P4" i="221" s="1"/>
  <c r="Q4" i="221" s="1"/>
  <c r="R4" i="221" s="1"/>
  <c r="S4" i="221" s="1"/>
  <c r="T4" i="221" s="1"/>
  <c r="U4" i="221" s="1"/>
  <c r="V4" i="221" s="1"/>
  <c r="W4" i="221" s="1"/>
  <c r="X4" i="221" s="1"/>
  <c r="Y4" i="221" s="1"/>
  <c r="Z4" i="221" s="1"/>
  <c r="AA4" i="221" s="1"/>
  <c r="V4" i="1"/>
  <c r="W4" i="1" s="1"/>
  <c r="X4" i="1" s="1"/>
  <c r="Y4" i="1" s="1"/>
  <c r="Z4" i="1" s="1"/>
  <c r="AA4" i="1" s="1"/>
  <c r="AB4" i="1" s="1"/>
  <c r="AC4" i="1" s="1"/>
  <c r="AD4" i="1" s="1"/>
  <c r="AE4" i="1" s="1"/>
  <c r="AF4" i="1" s="1"/>
  <c r="AG4" i="1" s="1"/>
  <c r="AH4" i="1" s="1"/>
  <c r="AI4" i="1" s="1"/>
  <c r="AJ4" i="1" s="1"/>
  <c r="AK4" i="1" s="1"/>
  <c r="AL4" i="1" s="1"/>
  <c r="AM4" i="1" s="1"/>
  <c r="AN4" i="1" s="1"/>
  <c r="AO4" i="1" s="1"/>
  <c r="AP4" i="1" s="1"/>
  <c r="AQ4" i="1" s="1"/>
  <c r="AR4" i="1" s="1"/>
  <c r="AS4" i="1" s="1"/>
  <c r="AT4" i="1" s="1"/>
  <c r="AU4" i="1" s="1"/>
  <c r="AV4" i="1" s="1"/>
  <c r="AW4" i="1" s="1"/>
  <c r="AX4" i="1" s="1"/>
  <c r="AY4" i="1" s="1"/>
  <c r="AZ4" i="1" s="1"/>
  <c r="O4" i="1"/>
  <c r="P4" i="1" s="1"/>
  <c r="Q4" i="1" s="1"/>
  <c r="R4" i="1" s="1"/>
  <c r="S4" i="1" s="1"/>
  <c r="N1" i="1"/>
  <c r="D4" i="162"/>
  <c r="E4" i="162" s="1"/>
  <c r="F4" i="162" s="1"/>
  <c r="G4" i="162" s="1"/>
  <c r="H4" i="162" s="1"/>
  <c r="I4" i="162" s="1"/>
  <c r="J4" i="162" s="1"/>
  <c r="K4" i="162" s="1"/>
  <c r="L4" i="162" s="1"/>
  <c r="M4" i="162" s="1"/>
  <c r="N4" i="162" s="1"/>
  <c r="O4" i="162" s="1"/>
  <c r="P4" i="162" s="1"/>
  <c r="Q4" i="162" s="1"/>
  <c r="R4" i="162" s="1"/>
  <c r="S4" i="162" s="1"/>
  <c r="T4" i="162" s="1"/>
  <c r="U4" i="162" s="1"/>
  <c r="V4" i="162" s="1"/>
  <c r="W4" i="162" s="1"/>
  <c r="X4" i="162" s="1"/>
  <c r="Y4" i="162" s="1"/>
  <c r="Z4" i="162" s="1"/>
  <c r="AA4" i="162" s="1"/>
  <c r="AB4" i="162" s="1"/>
  <c r="AC4" i="162" s="1"/>
  <c r="AD4" i="162" s="1"/>
  <c r="AE4" i="162" s="1"/>
  <c r="AF4" i="162" s="1"/>
  <c r="AG4" i="162" s="1"/>
  <c r="AH4" i="162" s="1"/>
  <c r="AI4" i="162" s="1"/>
  <c r="AJ4" i="162" s="1"/>
  <c r="AK4" i="162" s="1"/>
  <c r="AL4" i="162" s="1"/>
  <c r="AM4" i="162" s="1"/>
  <c r="AN4" i="162" s="1"/>
  <c r="AO4" i="162" s="1"/>
  <c r="AP4" i="162" s="1"/>
  <c r="AQ4" i="162" s="1"/>
  <c r="AR4" i="162" s="1"/>
  <c r="AS4" i="162" s="1"/>
  <c r="AT4" i="162" s="1"/>
  <c r="AU4" i="162" s="1"/>
  <c r="AV4" i="162" s="1"/>
  <c r="AW4" i="162" s="1"/>
  <c r="AX4" i="162" s="1"/>
  <c r="AY4" i="162" s="1"/>
  <c r="AZ4" i="162" s="1"/>
  <c r="BA4" i="162" s="1"/>
  <c r="BB4" i="162" s="1"/>
  <c r="BC4" i="162" s="1"/>
  <c r="BD4" i="162" s="1"/>
  <c r="C76" i="13"/>
  <c r="N76" i="162"/>
  <c r="Q76" i="162"/>
  <c r="R76" i="162"/>
  <c r="AM76" i="162"/>
  <c r="F83" i="241"/>
  <c r="D4" i="241"/>
  <c r="E4" i="241" s="1"/>
  <c r="F4" i="241" s="1"/>
  <c r="G4" i="241" s="1"/>
  <c r="H4" i="241" s="1"/>
  <c r="I4" i="241" s="1"/>
  <c r="J4" i="241" s="1"/>
  <c r="K4" i="241" s="1"/>
  <c r="L4" i="241" s="1"/>
  <c r="M4" i="241" s="1"/>
  <c r="N4" i="241" s="1"/>
  <c r="O4" i="241" s="1"/>
  <c r="P4" i="241" s="1"/>
  <c r="Q4" i="241" s="1"/>
  <c r="R4" i="241" s="1"/>
  <c r="U76" i="162"/>
  <c r="V76" i="162"/>
  <c r="W76" i="162"/>
  <c r="X76" i="162"/>
  <c r="Y76" i="162"/>
  <c r="C4" i="238"/>
  <c r="D4" i="238" s="1"/>
  <c r="E4" i="238" s="1"/>
  <c r="F4" i="238" s="1"/>
  <c r="G4" i="238" s="1"/>
  <c r="H4" i="238" s="1"/>
  <c r="I4" i="238" s="1"/>
  <c r="J4" i="238" s="1"/>
  <c r="K4" i="238" s="1"/>
  <c r="L4" i="238" s="1"/>
  <c r="M4" i="238" s="1"/>
  <c r="N4" i="238" s="1"/>
  <c r="O4" i="238" s="1"/>
  <c r="K13" i="221"/>
  <c r="K10" i="221"/>
  <c r="K11" i="221"/>
  <c r="G8" i="13"/>
  <c r="AB10" i="13"/>
  <c r="G15" i="13"/>
  <c r="G16" i="13"/>
  <c r="G39" i="13"/>
  <c r="AB44" i="13"/>
  <c r="G47" i="13"/>
  <c r="G48" i="13"/>
  <c r="G52" i="13"/>
  <c r="G63" i="13"/>
  <c r="G64" i="13"/>
  <c r="F18" i="25"/>
  <c r="F55" i="25"/>
  <c r="AT25" i="46"/>
  <c r="S85" i="67"/>
  <c r="Y76" i="13"/>
  <c r="U76" i="13"/>
  <c r="T76" i="13"/>
  <c r="N76" i="13"/>
  <c r="M76" i="13"/>
  <c r="D4" i="141"/>
  <c r="E4" i="141" s="1"/>
  <c r="F4" i="141" s="1"/>
  <c r="G4" i="141" s="1"/>
  <c r="H4" i="141" s="1"/>
  <c r="I4" i="141" s="1"/>
  <c r="J4" i="141" s="1"/>
  <c r="K4" i="141" s="1"/>
  <c r="L4" i="141" s="1"/>
  <c r="M4" i="141" s="1"/>
  <c r="N4" i="141" s="1"/>
  <c r="O4" i="141" s="1"/>
  <c r="P4" i="141" s="1"/>
  <c r="Q4" i="141" s="1"/>
  <c r="R4" i="141" s="1"/>
  <c r="D4" i="140"/>
  <c r="E4" i="140" s="1"/>
  <c r="F4" i="140" s="1"/>
  <c r="G4" i="140" s="1"/>
  <c r="H4" i="140" s="1"/>
  <c r="I4" i="140" s="1"/>
  <c r="J4" i="140" s="1"/>
  <c r="K4" i="140" s="1"/>
  <c r="L4" i="140" s="1"/>
  <c r="M4" i="140" s="1"/>
  <c r="N4" i="140" s="1"/>
  <c r="O4" i="140" s="1"/>
  <c r="P4" i="140" s="1"/>
  <c r="Q4" i="140" s="1"/>
  <c r="R4" i="140" s="1"/>
  <c r="R9" i="5"/>
  <c r="Z68" i="13"/>
  <c r="AH76" i="13"/>
  <c r="AG76" i="13"/>
  <c r="D4" i="67"/>
  <c r="E4" i="67"/>
  <c r="F4" i="67" s="1"/>
  <c r="G4" i="67" s="1"/>
  <c r="H4" i="67" s="1"/>
  <c r="I4" i="67" s="1"/>
  <c r="J4" i="67" s="1"/>
  <c r="K4" i="67" s="1"/>
  <c r="L4" i="67" s="1"/>
  <c r="M4" i="67" s="1"/>
  <c r="N4" i="67" s="1"/>
  <c r="O4" i="67" s="1"/>
  <c r="P4" i="67" s="1"/>
  <c r="Q4" i="67" s="1"/>
  <c r="R4" i="67" s="1"/>
  <c r="S4" i="67" s="1"/>
  <c r="V76" i="13"/>
  <c r="F76" i="13"/>
  <c r="AA75" i="13"/>
  <c r="Z75" i="13"/>
  <c r="Y75" i="13"/>
  <c r="O76" i="13"/>
  <c r="F76" i="2"/>
  <c r="I4" i="13"/>
  <c r="J4" i="13"/>
  <c r="K4" i="13"/>
  <c r="L4" i="13"/>
  <c r="M4" i="13"/>
  <c r="N4" i="13"/>
  <c r="O4" i="13"/>
  <c r="P4" i="13"/>
  <c r="Q4" i="13"/>
  <c r="R4" i="13"/>
  <c r="S4" i="13"/>
  <c r="T4" i="13"/>
  <c r="U4" i="13"/>
  <c r="V4" i="13"/>
  <c r="W4" i="13"/>
  <c r="X4" i="13"/>
  <c r="Y4" i="13"/>
  <c r="Z4" i="13"/>
  <c r="AA4" i="13"/>
  <c r="AB4" i="13"/>
  <c r="AC4" i="13"/>
  <c r="AD4" i="13"/>
  <c r="AE4" i="13"/>
  <c r="AF4" i="13"/>
  <c r="AG4" i="13"/>
  <c r="AH4" i="13"/>
  <c r="AI4" i="13"/>
  <c r="AJ4" i="13"/>
  <c r="AK4" i="13"/>
  <c r="AL4" i="13"/>
  <c r="AM4" i="13"/>
  <c r="AN4" i="13"/>
  <c r="AO4" i="13"/>
  <c r="AP4" i="13"/>
  <c r="AQ4" i="13"/>
  <c r="AR4" i="13"/>
  <c r="D4" i="13"/>
  <c r="D4" i="25"/>
  <c r="E4" i="25"/>
  <c r="F4" i="25"/>
  <c r="G4" i="25"/>
  <c r="H4" i="25"/>
  <c r="I4" i="25"/>
  <c r="J4" i="25"/>
  <c r="E76" i="2"/>
  <c r="AP76" i="13"/>
  <c r="AA7" i="13"/>
  <c r="AA8" i="13"/>
  <c r="AA9" i="13"/>
  <c r="AA10" i="13"/>
  <c r="AA11" i="13"/>
  <c r="AA12" i="13"/>
  <c r="AA13" i="13"/>
  <c r="AA14" i="13"/>
  <c r="AA15" i="13"/>
  <c r="AA16" i="13"/>
  <c r="AA17" i="13"/>
  <c r="AA18" i="13"/>
  <c r="AA19" i="13"/>
  <c r="AA20" i="13"/>
  <c r="AA21" i="13"/>
  <c r="AA22" i="13"/>
  <c r="AA23" i="13"/>
  <c r="AA24" i="13"/>
  <c r="AA25" i="13"/>
  <c r="AA26" i="13"/>
  <c r="AA27" i="13"/>
  <c r="AA28" i="13"/>
  <c r="AA29" i="13"/>
  <c r="AA30" i="13"/>
  <c r="AA31" i="13"/>
  <c r="AA32" i="13"/>
  <c r="AA33" i="13"/>
  <c r="AA34" i="13"/>
  <c r="AA35" i="13"/>
  <c r="AA36" i="13"/>
  <c r="AA37" i="13"/>
  <c r="AA38" i="13"/>
  <c r="AA39" i="13"/>
  <c r="AA40" i="13"/>
  <c r="AA41" i="13"/>
  <c r="AA42" i="13"/>
  <c r="AA43" i="13"/>
  <c r="AA44" i="13"/>
  <c r="AA45" i="13"/>
  <c r="AA46" i="13"/>
  <c r="AA47" i="13"/>
  <c r="AA48" i="13"/>
  <c r="AA49" i="13"/>
  <c r="AA50" i="13"/>
  <c r="AA51" i="13"/>
  <c r="AA52" i="13"/>
  <c r="AA53" i="13"/>
  <c r="AA54" i="13"/>
  <c r="AA55" i="13"/>
  <c r="AA56" i="13"/>
  <c r="AA57" i="13"/>
  <c r="AA58" i="13"/>
  <c r="AA59" i="13"/>
  <c r="AA60" i="13"/>
  <c r="AA61" i="13"/>
  <c r="AA62" i="13"/>
  <c r="AA63" i="13"/>
  <c r="AA64" i="13"/>
  <c r="AA65" i="13"/>
  <c r="AA66" i="13"/>
  <c r="AA67" i="13"/>
  <c r="AA68" i="13"/>
  <c r="AA69" i="13"/>
  <c r="AA70" i="13"/>
  <c r="AA71" i="13"/>
  <c r="AA72" i="13"/>
  <c r="AA73" i="13"/>
  <c r="AA74" i="13"/>
  <c r="Z20" i="13"/>
  <c r="Z7" i="13"/>
  <c r="Z8" i="13"/>
  <c r="Z76" i="13"/>
  <c r="Z9" i="13"/>
  <c r="Z10" i="13"/>
  <c r="Z11" i="13"/>
  <c r="Z12" i="13"/>
  <c r="Z13" i="13"/>
  <c r="Z14" i="13"/>
  <c r="Z15" i="13"/>
  <c r="Z16" i="13"/>
  <c r="Z17" i="13"/>
  <c r="Z18" i="13"/>
  <c r="Z19" i="13"/>
  <c r="Z21" i="13"/>
  <c r="Z22" i="13"/>
  <c r="Z23" i="13"/>
  <c r="Z24" i="13"/>
  <c r="Z25" i="13"/>
  <c r="Z26" i="13"/>
  <c r="Z27" i="13"/>
  <c r="Z28" i="13"/>
  <c r="Z29" i="13"/>
  <c r="Z30" i="13"/>
  <c r="Z31" i="13"/>
  <c r="Z32" i="13"/>
  <c r="Z33" i="13"/>
  <c r="Z34" i="13"/>
  <c r="Z35" i="13"/>
  <c r="Z36" i="13"/>
  <c r="Z37" i="13"/>
  <c r="Z38" i="13"/>
  <c r="Z39" i="13"/>
  <c r="Z40" i="13"/>
  <c r="Z41" i="13"/>
  <c r="Z42" i="13"/>
  <c r="Z43" i="13"/>
  <c r="Z44" i="13"/>
  <c r="Z45" i="13"/>
  <c r="Z46" i="13"/>
  <c r="Z47" i="13"/>
  <c r="Z48" i="13"/>
  <c r="Z49" i="13"/>
  <c r="Z50" i="13"/>
  <c r="Z51" i="13"/>
  <c r="Z52" i="13"/>
  <c r="Z53" i="13"/>
  <c r="Z54" i="13"/>
  <c r="Z55" i="13"/>
  <c r="Z56" i="13"/>
  <c r="Z57" i="13"/>
  <c r="Z58" i="13"/>
  <c r="Z59" i="13"/>
  <c r="Z60" i="13"/>
  <c r="Z61" i="13"/>
  <c r="Z62" i="13"/>
  <c r="Z63" i="13"/>
  <c r="Z64" i="13"/>
  <c r="Z65" i="13"/>
  <c r="Z66" i="13"/>
  <c r="Z67" i="13"/>
  <c r="Z69" i="13"/>
  <c r="Z70" i="13"/>
  <c r="Z71" i="13"/>
  <c r="Z72" i="13"/>
  <c r="Z73" i="13"/>
  <c r="Z74" i="13"/>
  <c r="W76" i="13"/>
  <c r="S76" i="13"/>
  <c r="P76" i="13"/>
  <c r="L76" i="13"/>
  <c r="J76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AN18" i="13"/>
  <c r="AO18" i="13"/>
  <c r="D76" i="13"/>
  <c r="AJ76" i="13"/>
  <c r="AL18" i="13"/>
  <c r="D4" i="2"/>
  <c r="E4" i="2" s="1"/>
  <c r="F4" i="2" s="1"/>
  <c r="G4" i="2" s="1"/>
  <c r="H4" i="2" s="1"/>
  <c r="I4" i="2" s="1"/>
  <c r="J4" i="2" s="1"/>
  <c r="K4" i="2" s="1"/>
  <c r="L4" i="2" s="1"/>
  <c r="M4" i="2" s="1"/>
  <c r="BA76" i="33"/>
  <c r="F83" i="141"/>
  <c r="F83" i="140"/>
  <c r="C72" i="140"/>
  <c r="G72" i="140" s="1"/>
  <c r="C60" i="140"/>
  <c r="G60" i="140" s="1"/>
  <c r="C41" i="140"/>
  <c r="G41" i="140" s="1"/>
  <c r="C29" i="140"/>
  <c r="G29" i="140" s="1"/>
  <c r="C73" i="140"/>
  <c r="G73" i="140"/>
  <c r="C38" i="140"/>
  <c r="G38" i="140" s="1"/>
  <c r="C22" i="140"/>
  <c r="G22" i="140" s="1"/>
  <c r="C13" i="140"/>
  <c r="G13" i="140" s="1"/>
  <c r="C65" i="140"/>
  <c r="G65" i="140" s="1"/>
  <c r="C57" i="140"/>
  <c r="G57" i="140" s="1"/>
  <c r="C47" i="140"/>
  <c r="G47" i="140"/>
  <c r="C30" i="140"/>
  <c r="G30" i="140" s="1"/>
  <c r="C71" i="140"/>
  <c r="G71" i="140"/>
  <c r="C36" i="140"/>
  <c r="G36" i="140" s="1"/>
  <c r="C24" i="140"/>
  <c r="G24" i="140" s="1"/>
  <c r="C17" i="140"/>
  <c r="G17" i="140" s="1"/>
  <c r="C74" i="140"/>
  <c r="G74" i="140" s="1"/>
  <c r="C62" i="140"/>
  <c r="G62" i="140" s="1"/>
  <c r="C46" i="140"/>
  <c r="G46" i="140"/>
  <c r="C31" i="140"/>
  <c r="G31" i="140" s="1"/>
  <c r="C75" i="140"/>
  <c r="G75" i="140"/>
  <c r="C43" i="140"/>
  <c r="G43" i="140" s="1"/>
  <c r="C25" i="140"/>
  <c r="G25" i="140" s="1"/>
  <c r="C16" i="140"/>
  <c r="G16" i="140" s="1"/>
  <c r="C67" i="140"/>
  <c r="G67" i="140" s="1"/>
  <c r="C59" i="140"/>
  <c r="G59" i="140" s="1"/>
  <c r="C49" i="140"/>
  <c r="G49" i="140"/>
  <c r="C35" i="140"/>
  <c r="G35" i="140" s="1"/>
  <c r="C54" i="140"/>
  <c r="G54" i="140" s="1"/>
  <c r="C42" i="140"/>
  <c r="G42" i="140" s="1"/>
  <c r="C26" i="140"/>
  <c r="G26" i="140" s="1"/>
  <c r="C19" i="140"/>
  <c r="G19" i="140" s="1"/>
  <c r="C8" i="140"/>
  <c r="G8" i="140" s="1"/>
  <c r="C72" i="141"/>
  <c r="G72" i="141" s="1"/>
  <c r="C20" i="141"/>
  <c r="G20" i="141" s="1"/>
  <c r="C16" i="141"/>
  <c r="G16" i="141" s="1"/>
  <c r="C11" i="141"/>
  <c r="G11" i="141" s="1"/>
  <c r="C21" i="141"/>
  <c r="G21" i="141" s="1"/>
  <c r="C17" i="141"/>
  <c r="G17" i="141" s="1"/>
  <c r="C13" i="141"/>
  <c r="G13" i="141" s="1"/>
  <c r="C74" i="141"/>
  <c r="G74" i="141" s="1"/>
  <c r="C12" i="141"/>
  <c r="G12" i="141" s="1"/>
  <c r="C8" i="141"/>
  <c r="G8" i="141"/>
  <c r="C73" i="141"/>
  <c r="G73" i="141" s="1"/>
  <c r="C69" i="141"/>
  <c r="G69" i="141"/>
  <c r="C65" i="141"/>
  <c r="G65" i="141" s="1"/>
  <c r="C61" i="141"/>
  <c r="G61" i="141" s="1"/>
  <c r="C57" i="141"/>
  <c r="G57" i="141" s="1"/>
  <c r="C53" i="141"/>
  <c r="G53" i="141" s="1"/>
  <c r="C49" i="141"/>
  <c r="G49" i="141" s="1"/>
  <c r="C45" i="141"/>
  <c r="G45" i="141"/>
  <c r="C41" i="141"/>
  <c r="G41" i="141" s="1"/>
  <c r="C37" i="141"/>
  <c r="G37" i="141"/>
  <c r="C33" i="141"/>
  <c r="G33" i="141" s="1"/>
  <c r="C29" i="141"/>
  <c r="G29" i="141" s="1"/>
  <c r="C25" i="141"/>
  <c r="G25" i="141" s="1"/>
  <c r="C68" i="141"/>
  <c r="G68" i="141" s="1"/>
  <c r="C64" i="141"/>
  <c r="G64" i="141" s="1"/>
  <c r="C60" i="141"/>
  <c r="G60" i="141"/>
  <c r="C48" i="141"/>
  <c r="G48" i="141" s="1"/>
  <c r="C44" i="141"/>
  <c r="G44" i="141"/>
  <c r="C40" i="141"/>
  <c r="G40" i="141" s="1"/>
  <c r="C36" i="141"/>
  <c r="G36" i="141" s="1"/>
  <c r="C32" i="141"/>
  <c r="G32" i="141" s="1"/>
  <c r="C28" i="141"/>
  <c r="G28" i="141" s="1"/>
  <c r="C24" i="141"/>
  <c r="G24" i="141" s="1"/>
  <c r="C64" i="140"/>
  <c r="G64" i="140"/>
  <c r="C48" i="140"/>
  <c r="G48" i="140" s="1"/>
  <c r="C32" i="140"/>
  <c r="G32" i="140"/>
  <c r="C12" i="140"/>
  <c r="G12" i="140" s="1"/>
  <c r="C53" i="140"/>
  <c r="G53" i="140" s="1"/>
  <c r="C33" i="140"/>
  <c r="G33" i="140" s="1"/>
  <c r="C18" i="140"/>
  <c r="G18" i="140" s="1"/>
  <c r="C70" i="140"/>
  <c r="G70" i="140" s="1"/>
  <c r="C61" i="140"/>
  <c r="G61" i="140"/>
  <c r="C51" i="140"/>
  <c r="G51" i="140" s="1"/>
  <c r="C40" i="140"/>
  <c r="G40" i="140" s="1"/>
  <c r="C11" i="140"/>
  <c r="G11" i="140" s="1"/>
  <c r="C58" i="140"/>
  <c r="G58" i="140" s="1"/>
  <c r="C44" i="140"/>
  <c r="G44" i="140" s="1"/>
  <c r="C27" i="140"/>
  <c r="G27" i="140" s="1"/>
  <c r="C21" i="140"/>
  <c r="G21" i="140" s="1"/>
  <c r="C10" i="140"/>
  <c r="G10" i="140"/>
  <c r="C69" i="140"/>
  <c r="G69" i="140" s="1"/>
  <c r="C39" i="140"/>
  <c r="G39" i="140"/>
  <c r="C14" i="140"/>
  <c r="G14" i="140" s="1"/>
  <c r="C68" i="140"/>
  <c r="G68" i="140" s="1"/>
  <c r="C37" i="140"/>
  <c r="G37" i="140" s="1"/>
  <c r="C20" i="140"/>
  <c r="G20" i="140" s="1"/>
  <c r="C9" i="140"/>
  <c r="G9" i="140" s="1"/>
  <c r="C63" i="140"/>
  <c r="G63" i="140"/>
  <c r="C55" i="140"/>
  <c r="G55" i="140" s="1"/>
  <c r="C45" i="140"/>
  <c r="G45" i="140" s="1"/>
  <c r="C28" i="140"/>
  <c r="G28" i="140" s="1"/>
  <c r="C66" i="140"/>
  <c r="G66" i="140" s="1"/>
  <c r="C50" i="140"/>
  <c r="G50" i="140" s="1"/>
  <c r="C34" i="140"/>
  <c r="G34" i="140" s="1"/>
  <c r="C23" i="140"/>
  <c r="G23" i="140" s="1"/>
  <c r="C15" i="140"/>
  <c r="G15" i="140"/>
  <c r="C22" i="141"/>
  <c r="G22" i="141" s="1"/>
  <c r="C18" i="141"/>
  <c r="G18" i="141"/>
  <c r="C14" i="141"/>
  <c r="G14" i="141" s="1"/>
  <c r="C19" i="141"/>
  <c r="G19" i="141" s="1"/>
  <c r="C15" i="141"/>
  <c r="G15" i="141" s="1"/>
  <c r="C9" i="141"/>
  <c r="G9" i="141" s="1"/>
  <c r="C70" i="141"/>
  <c r="G70" i="141" s="1"/>
  <c r="C10" i="141"/>
  <c r="G10" i="141"/>
  <c r="C75" i="141"/>
  <c r="G75" i="141" s="1"/>
  <c r="C71" i="141"/>
  <c r="G71" i="141"/>
  <c r="C67" i="141"/>
  <c r="G67" i="141" s="1"/>
  <c r="C63" i="141"/>
  <c r="G63" i="141" s="1"/>
  <c r="C59" i="141"/>
  <c r="G59" i="141" s="1"/>
  <c r="C55" i="141"/>
  <c r="G55" i="141" s="1"/>
  <c r="C51" i="141"/>
  <c r="G51" i="141" s="1"/>
  <c r="C47" i="141"/>
  <c r="G47" i="141"/>
  <c r="C43" i="141"/>
  <c r="G43" i="141" s="1"/>
  <c r="C39" i="141"/>
  <c r="G39" i="141" s="1"/>
  <c r="C35" i="141"/>
  <c r="G35" i="141" s="1"/>
  <c r="C31" i="141"/>
  <c r="G31" i="141" s="1"/>
  <c r="C27" i="141"/>
  <c r="G27" i="141"/>
  <c r="C23" i="141"/>
  <c r="G23" i="141" s="1"/>
  <c r="C66" i="141"/>
  <c r="G66" i="141"/>
  <c r="C62" i="141"/>
  <c r="G62" i="141" s="1"/>
  <c r="C58" i="141"/>
  <c r="G58" i="141"/>
  <c r="C54" i="141"/>
  <c r="G54" i="141" s="1"/>
  <c r="C50" i="141"/>
  <c r="G50" i="141"/>
  <c r="C46" i="141"/>
  <c r="G46" i="141" s="1"/>
  <c r="C42" i="141"/>
  <c r="G42" i="141"/>
  <c r="C38" i="141"/>
  <c r="G38" i="141" s="1"/>
  <c r="C34" i="141"/>
  <c r="G34" i="141"/>
  <c r="C30" i="141"/>
  <c r="G30" i="141" s="1"/>
  <c r="C26" i="141"/>
  <c r="G26" i="141"/>
  <c r="C56" i="141"/>
  <c r="G56" i="141" s="1"/>
  <c r="C56" i="140"/>
  <c r="G56" i="140" s="1"/>
  <c r="C52" i="141"/>
  <c r="G52" i="141" s="1"/>
  <c r="C52" i="140"/>
  <c r="G52" i="140" s="1"/>
  <c r="C7" i="140"/>
  <c r="G7" i="140"/>
  <c r="C7" i="141"/>
  <c r="P76" i="162"/>
  <c r="O76" i="162"/>
  <c r="AL76" i="162"/>
  <c r="AG76" i="162"/>
  <c r="Z76" i="162"/>
  <c r="K76" i="162"/>
  <c r="AN76" i="162"/>
  <c r="AH76" i="162"/>
  <c r="AD76" i="162"/>
  <c r="AA76" i="162"/>
  <c r="L76" i="162"/>
  <c r="J76" i="162"/>
  <c r="H76" i="162"/>
  <c r="AO76" i="162"/>
  <c r="AJ76" i="162"/>
  <c r="AE76" i="162"/>
  <c r="AB76" i="162"/>
  <c r="T76" i="162"/>
  <c r="M76" i="162"/>
  <c r="I76" i="162"/>
  <c r="G76" i="162"/>
  <c r="AK76" i="162"/>
  <c r="AF76" i="162"/>
  <c r="AI76" i="162"/>
  <c r="S76" i="162"/>
  <c r="D76" i="162"/>
  <c r="O143" i="251"/>
  <c r="AC76" i="162"/>
  <c r="F75" i="25"/>
  <c r="F11" i="25"/>
  <c r="AO10" i="13"/>
  <c r="F35" i="25"/>
  <c r="F19" i="25"/>
  <c r="F34" i="25"/>
  <c r="F30" i="25"/>
  <c r="F33" i="25"/>
  <c r="F49" i="25"/>
  <c r="F51" i="25"/>
  <c r="F47" i="25"/>
  <c r="AB47" i="13"/>
  <c r="F63" i="25"/>
  <c r="F76" i="162"/>
  <c r="G56" i="13"/>
  <c r="AI138" i="251"/>
  <c r="F74" i="25"/>
  <c r="Q76" i="1"/>
  <c r="M9" i="5"/>
  <c r="F23" i="25"/>
  <c r="F67" i="25"/>
  <c r="F59" i="25"/>
  <c r="AO59" i="13"/>
  <c r="G27" i="13"/>
  <c r="G43" i="13"/>
  <c r="G40" i="13"/>
  <c r="F66" i="25"/>
  <c r="F14" i="25"/>
  <c r="AC59" i="13"/>
  <c r="G12" i="13"/>
  <c r="F10" i="25"/>
  <c r="AB64" i="13"/>
  <c r="AB56" i="13"/>
  <c r="AB52" i="13"/>
  <c r="AB48" i="13"/>
  <c r="AB30" i="13"/>
  <c r="AB20" i="13"/>
  <c r="AB12" i="13"/>
  <c r="AL35" i="13"/>
  <c r="AC35" i="13"/>
  <c r="F50" i="25"/>
  <c r="AC23" i="13"/>
  <c r="AC15" i="13"/>
  <c r="AB10" i="46"/>
  <c r="AI118" i="251" s="1"/>
  <c r="F15" i="25"/>
  <c r="AB42" i="13"/>
  <c r="F26" i="25"/>
  <c r="F58" i="25"/>
  <c r="AN23" i="13"/>
  <c r="AO23" i="13"/>
  <c r="AL23" i="13"/>
  <c r="AB40" i="13"/>
  <c r="AB34" i="13"/>
  <c r="F9" i="25"/>
  <c r="AL14" i="13"/>
  <c r="AO26" i="13"/>
  <c r="AN59" i="13"/>
  <c r="AB60" i="13"/>
  <c r="AB68" i="13"/>
  <c r="G60" i="13"/>
  <c r="F54" i="25"/>
  <c r="AB37" i="13"/>
  <c r="G68" i="13"/>
  <c r="AC10" i="13"/>
  <c r="AC71" i="13"/>
  <c r="D40" i="2"/>
  <c r="G51" i="13"/>
  <c r="AN11" i="13"/>
  <c r="F29" i="25"/>
  <c r="F22" i="25"/>
  <c r="AO51" i="13"/>
  <c r="AB72" i="13"/>
  <c r="G10" i="13"/>
  <c r="AN35" i="13"/>
  <c r="AB16" i="13"/>
  <c r="AB69" i="13"/>
  <c r="F71" i="25"/>
  <c r="AC8" i="13"/>
  <c r="AB15" i="46"/>
  <c r="AI123" i="251" s="1"/>
  <c r="AN43" i="13"/>
  <c r="AL43" i="13"/>
  <c r="AO43" i="13"/>
  <c r="AO9" i="13"/>
  <c r="AL59" i="13"/>
  <c r="F43" i="25"/>
  <c r="AA133" i="251"/>
  <c r="AI132" i="251"/>
  <c r="AA143" i="251"/>
  <c r="AA139" i="251"/>
  <c r="AB14" i="46"/>
  <c r="AI122" i="251" s="1"/>
  <c r="AA138" i="251"/>
  <c r="AA144" i="251"/>
  <c r="U16" i="46"/>
  <c r="AB124" i="251" s="1"/>
  <c r="AM8" i="46"/>
  <c r="AL11" i="13"/>
  <c r="AO15" i="13"/>
  <c r="AN10" i="13"/>
  <c r="AO11" i="13"/>
  <c r="AL15" i="13"/>
  <c r="AL10" i="13"/>
  <c r="AN15" i="13"/>
  <c r="AN51" i="13"/>
  <c r="AO75" i="13"/>
  <c r="AL75" i="13"/>
  <c r="AN75" i="13"/>
  <c r="AO35" i="13"/>
  <c r="AI135" i="251"/>
  <c r="W8" i="5"/>
  <c r="AI131" i="251" s="1"/>
  <c r="AI142" i="251"/>
  <c r="AL47" i="13"/>
  <c r="AN47" i="13"/>
  <c r="AL29" i="13"/>
  <c r="AO19" i="13"/>
  <c r="AL19" i="13"/>
  <c r="AN19" i="13"/>
  <c r="AO47" i="13"/>
  <c r="AL55" i="13"/>
  <c r="AN55" i="13"/>
  <c r="AO55" i="13"/>
  <c r="AN33" i="13"/>
  <c r="AN63" i="13"/>
  <c r="AL63" i="13"/>
  <c r="AO63" i="13"/>
  <c r="AA142" i="251"/>
  <c r="AB143" i="251"/>
  <c r="AN24" i="13"/>
  <c r="AI133" i="251"/>
  <c r="AI141" i="251"/>
  <c r="AB11" i="46"/>
  <c r="AI119" i="251" s="1"/>
  <c r="O8" i="46"/>
  <c r="AR8" i="46"/>
  <c r="Q76" i="67"/>
  <c r="Q83" i="67" s="1"/>
  <c r="AZ135" i="251" s="1"/>
  <c r="AZ136" i="251" s="1"/>
  <c r="H76" i="67"/>
  <c r="H83" i="67" s="1"/>
  <c r="AD135" i="251" s="1"/>
  <c r="O76" i="141"/>
  <c r="O83" i="141" s="1"/>
  <c r="AD132" i="251" s="1"/>
  <c r="O76" i="140"/>
  <c r="O83" i="140" s="1"/>
  <c r="AD133" i="251" s="1"/>
  <c r="O76" i="241"/>
  <c r="O83" i="241" s="1"/>
  <c r="AD134" i="251" s="1"/>
  <c r="AD12" i="221"/>
  <c r="AD11" i="221"/>
  <c r="AD138" i="251"/>
  <c r="AD13" i="221"/>
  <c r="G28" i="13"/>
  <c r="AB28" i="13"/>
  <c r="AC28" i="13"/>
  <c r="G31" i="13"/>
  <c r="AB31" i="13"/>
  <c r="G20" i="13"/>
  <c r="AC20" i="13"/>
  <c r="AC47" i="13"/>
  <c r="G32" i="13"/>
  <c r="AB36" i="13"/>
  <c r="AB32" i="13"/>
  <c r="AB8" i="13"/>
  <c r="AC67" i="13"/>
  <c r="AC63" i="13"/>
  <c r="G44" i="13"/>
  <c r="AC19" i="13"/>
  <c r="G58" i="13"/>
  <c r="AB24" i="13"/>
  <c r="G36" i="13"/>
  <c r="G24" i="13"/>
  <c r="G67" i="13"/>
  <c r="AB83" i="251"/>
  <c r="O104" i="251"/>
  <c r="AB61" i="13"/>
  <c r="AB17" i="13"/>
  <c r="AC68" i="13"/>
  <c r="AC66" i="13"/>
  <c r="AC56" i="13"/>
  <c r="AC52" i="13"/>
  <c r="AC36" i="13"/>
  <c r="AC24" i="13"/>
  <c r="AC16" i="13"/>
  <c r="AC12" i="13"/>
  <c r="G29" i="13"/>
  <c r="AB65" i="13"/>
  <c r="AC37" i="13"/>
  <c r="AN20" i="13"/>
  <c r="F24" i="25"/>
  <c r="F68" i="25"/>
  <c r="AB21" i="13"/>
  <c r="AC45" i="13"/>
  <c r="G37" i="13"/>
  <c r="F72" i="25"/>
  <c r="G65" i="13"/>
  <c r="F40" i="25"/>
  <c r="F36" i="25"/>
  <c r="G45" i="13"/>
  <c r="AC29" i="13"/>
  <c r="F60" i="25"/>
  <c r="BD9" i="162"/>
  <c r="AA88" i="251"/>
  <c r="AA84" i="251"/>
  <c r="J19" i="2"/>
  <c r="K19" i="2" s="1"/>
  <c r="AL34" i="13"/>
  <c r="AO34" i="13"/>
  <c r="AB75" i="13"/>
  <c r="AB73" i="13"/>
  <c r="AB67" i="13"/>
  <c r="AB63" i="13"/>
  <c r="AB55" i="13"/>
  <c r="AB51" i="13"/>
  <c r="AB45" i="13"/>
  <c r="AB43" i="13"/>
  <c r="AB29" i="13"/>
  <c r="AB27" i="13"/>
  <c r="AB23" i="13"/>
  <c r="G15" i="223"/>
  <c r="C17" i="1"/>
  <c r="M17" i="67" s="1"/>
  <c r="N17" i="67" s="1"/>
  <c r="BD17" i="162"/>
  <c r="C15" i="1"/>
  <c r="BD15" i="162"/>
  <c r="AK73" i="13"/>
  <c r="AL73" i="13"/>
  <c r="F73" i="25"/>
  <c r="AK69" i="13"/>
  <c r="F69" i="25"/>
  <c r="AK65" i="13"/>
  <c r="AN65" i="13"/>
  <c r="F65" i="25"/>
  <c r="AK61" i="13"/>
  <c r="F61" i="25"/>
  <c r="AK57" i="13"/>
  <c r="AO57" i="13"/>
  <c r="F57" i="25"/>
  <c r="AK53" i="13"/>
  <c r="F53" i="25"/>
  <c r="AM49" i="13"/>
  <c r="G49" i="25"/>
  <c r="AL49" i="13"/>
  <c r="AN49" i="13"/>
  <c r="AO49" i="13"/>
  <c r="AK45" i="13"/>
  <c r="F45" i="25"/>
  <c r="AK41" i="13"/>
  <c r="AN41" i="13"/>
  <c r="F41" i="25"/>
  <c r="AK37" i="13"/>
  <c r="F37" i="25"/>
  <c r="AM33" i="13"/>
  <c r="G33" i="25"/>
  <c r="AL33" i="13"/>
  <c r="AO33" i="13"/>
  <c r="AM29" i="13"/>
  <c r="G29" i="25"/>
  <c r="AO29" i="13"/>
  <c r="AN29" i="13"/>
  <c r="AK25" i="13"/>
  <c r="AO25" i="13"/>
  <c r="F25" i="25"/>
  <c r="AK21" i="13"/>
  <c r="F21" i="25"/>
  <c r="AK17" i="13"/>
  <c r="AN17" i="13"/>
  <c r="F17" i="25"/>
  <c r="AK13" i="13"/>
  <c r="F13" i="25"/>
  <c r="AM9" i="13"/>
  <c r="G9" i="25"/>
  <c r="AN9" i="13"/>
  <c r="AL9" i="13"/>
  <c r="H74" i="13"/>
  <c r="D74" i="25"/>
  <c r="G74" i="13"/>
  <c r="AB74" i="13"/>
  <c r="H70" i="13"/>
  <c r="D70" i="25"/>
  <c r="AB70" i="13"/>
  <c r="AC70" i="13"/>
  <c r="G70" i="13"/>
  <c r="H66" i="13"/>
  <c r="D66" i="25"/>
  <c r="G66" i="13"/>
  <c r="AB66" i="13"/>
  <c r="H62" i="13"/>
  <c r="D62" i="25"/>
  <c r="AB62" i="13"/>
  <c r="G62" i="13"/>
  <c r="H58" i="13"/>
  <c r="D58" i="25"/>
  <c r="AC58" i="13"/>
  <c r="AB58" i="13"/>
  <c r="H54" i="13"/>
  <c r="D54" i="25"/>
  <c r="G54" i="13"/>
  <c r="AB54" i="13"/>
  <c r="AC54" i="13"/>
  <c r="H50" i="13"/>
  <c r="D50" i="25"/>
  <c r="AB50" i="13"/>
  <c r="G50" i="13"/>
  <c r="H46" i="13"/>
  <c r="D46" i="25"/>
  <c r="G46" i="13"/>
  <c r="AC46" i="13"/>
  <c r="AB46" i="13"/>
  <c r="H42" i="13"/>
  <c r="D42" i="25"/>
  <c r="G42" i="13"/>
  <c r="H38" i="13"/>
  <c r="D38" i="25"/>
  <c r="G38" i="13"/>
  <c r="AC38" i="13"/>
  <c r="AB38" i="13"/>
  <c r="H34" i="13"/>
  <c r="D34" i="25"/>
  <c r="G34" i="13"/>
  <c r="H30" i="13"/>
  <c r="D30" i="25"/>
  <c r="AC30" i="13"/>
  <c r="G30" i="13"/>
  <c r="H26" i="13"/>
  <c r="D26" i="25"/>
  <c r="AB26" i="13"/>
  <c r="G26" i="13"/>
  <c r="H22" i="13"/>
  <c r="D22" i="25"/>
  <c r="AB22" i="13"/>
  <c r="G22" i="13"/>
  <c r="AC22" i="13"/>
  <c r="H18" i="13"/>
  <c r="D18" i="25"/>
  <c r="G18" i="13"/>
  <c r="AB18" i="13"/>
  <c r="H14" i="13"/>
  <c r="D14" i="25"/>
  <c r="AB14" i="13"/>
  <c r="G14" i="13"/>
  <c r="X76" i="13"/>
  <c r="AA108" i="251"/>
  <c r="AA104" i="251"/>
  <c r="H28" i="2"/>
  <c r="AC65" i="13"/>
  <c r="AC17" i="13"/>
  <c r="C64" i="1"/>
  <c r="J64" i="2" s="1"/>
  <c r="K64" i="2" s="1"/>
  <c r="BD64" i="162"/>
  <c r="C62" i="1"/>
  <c r="C56" i="1"/>
  <c r="D56" i="2" s="1"/>
  <c r="BD56" i="162"/>
  <c r="C54" i="1"/>
  <c r="H54" i="2" s="1"/>
  <c r="BD54" i="162"/>
  <c r="C48" i="1"/>
  <c r="D48" i="2" s="1"/>
  <c r="C13" i="1"/>
  <c r="M13" i="67" s="1"/>
  <c r="BD13" i="162"/>
  <c r="AM34" i="13"/>
  <c r="G34" i="25"/>
  <c r="AN34" i="13"/>
  <c r="C71" i="1"/>
  <c r="D71" i="2" s="1"/>
  <c r="BD71" i="162"/>
  <c r="C20" i="1"/>
  <c r="D20" i="2" s="1"/>
  <c r="BD20" i="162"/>
  <c r="C39" i="1"/>
  <c r="H39" i="2" s="1"/>
  <c r="BD39" i="162"/>
  <c r="C37" i="1"/>
  <c r="D37" i="2" s="1"/>
  <c r="BD37" i="162"/>
  <c r="C35" i="1"/>
  <c r="H35" i="2" s="1"/>
  <c r="C33" i="1"/>
  <c r="D33" i="2" s="1"/>
  <c r="BD33" i="162"/>
  <c r="AK70" i="13"/>
  <c r="AM70" i="13"/>
  <c r="G70" i="25"/>
  <c r="F70" i="25"/>
  <c r="AK62" i="13"/>
  <c r="AL62" i="13"/>
  <c r="F62" i="25"/>
  <c r="AK46" i="13"/>
  <c r="F46" i="25"/>
  <c r="AK42" i="13"/>
  <c r="AM42" i="13"/>
  <c r="G42" i="25"/>
  <c r="AL42" i="13"/>
  <c r="F42" i="25"/>
  <c r="AK38" i="13"/>
  <c r="AL38" i="13"/>
  <c r="F38" i="25"/>
  <c r="AM26" i="13"/>
  <c r="G26" i="25"/>
  <c r="AN26" i="13"/>
  <c r="AL26" i="13"/>
  <c r="AO14" i="13"/>
  <c r="AN14" i="13"/>
  <c r="AM14" i="13"/>
  <c r="G14" i="25"/>
  <c r="H75" i="13"/>
  <c r="D75" i="25"/>
  <c r="G75" i="13"/>
  <c r="H71" i="13"/>
  <c r="D71" i="25"/>
  <c r="G71" i="13"/>
  <c r="AB71" i="13"/>
  <c r="H59" i="13"/>
  <c r="D59" i="25"/>
  <c r="G59" i="13"/>
  <c r="AB59" i="13"/>
  <c r="H55" i="13"/>
  <c r="D55" i="25"/>
  <c r="G55" i="13"/>
  <c r="H39" i="13"/>
  <c r="D39" i="25"/>
  <c r="AB39" i="13"/>
  <c r="H35" i="13"/>
  <c r="D35" i="25"/>
  <c r="G35" i="13"/>
  <c r="AB35" i="13"/>
  <c r="G23" i="13"/>
  <c r="H23" i="13"/>
  <c r="D23" i="25"/>
  <c r="H19" i="13"/>
  <c r="D19" i="25"/>
  <c r="G19" i="13"/>
  <c r="AB19" i="13"/>
  <c r="H15" i="13"/>
  <c r="D15" i="25"/>
  <c r="AB15" i="13"/>
  <c r="H11" i="13"/>
  <c r="D11" i="25"/>
  <c r="AB11" i="13"/>
  <c r="G11" i="13"/>
  <c r="AC75" i="13"/>
  <c r="AC55" i="13"/>
  <c r="AC51" i="13"/>
  <c r="AC43" i="13"/>
  <c r="AC39" i="13"/>
  <c r="AC31" i="13"/>
  <c r="AC27" i="13"/>
  <c r="AC11" i="13"/>
  <c r="AA97" i="251"/>
  <c r="AA93" i="251"/>
  <c r="AA85" i="251"/>
  <c r="AC74" i="13"/>
  <c r="AC72" i="13"/>
  <c r="AC64" i="13"/>
  <c r="AC62" i="13"/>
  <c r="AC60" i="13"/>
  <c r="AC50" i="13"/>
  <c r="AC48" i="13"/>
  <c r="AC44" i="13"/>
  <c r="AC42" i="13"/>
  <c r="AC40" i="13"/>
  <c r="AC34" i="13"/>
  <c r="AC32" i="13"/>
  <c r="AC26" i="13"/>
  <c r="AC18" i="13"/>
  <c r="AC14" i="13"/>
  <c r="C72" i="1"/>
  <c r="BD72" i="162"/>
  <c r="C29" i="1"/>
  <c r="M29" i="67" s="1"/>
  <c r="N29" i="67" s="1"/>
  <c r="BD29" i="162"/>
  <c r="C27" i="1"/>
  <c r="D27" i="2" s="1"/>
  <c r="BD27" i="162"/>
  <c r="C25" i="1"/>
  <c r="M25" i="67" s="1"/>
  <c r="BD25" i="162"/>
  <c r="C36" i="1"/>
  <c r="H36" i="2" s="1"/>
  <c r="BD36" i="162"/>
  <c r="AM54" i="13"/>
  <c r="G54" i="25"/>
  <c r="AO54" i="13"/>
  <c r="AL54" i="13"/>
  <c r="AM20" i="13"/>
  <c r="G20" i="25"/>
  <c r="AO20" i="13"/>
  <c r="AK64" i="13"/>
  <c r="AM64" i="13"/>
  <c r="G64" i="25"/>
  <c r="F64" i="25"/>
  <c r="AK56" i="13"/>
  <c r="AL56" i="13"/>
  <c r="F56" i="25"/>
  <c r="AK52" i="13"/>
  <c r="AN52" i="13"/>
  <c r="F52" i="25"/>
  <c r="AK48" i="13"/>
  <c r="AO48" i="13"/>
  <c r="F48" i="25"/>
  <c r="AK44" i="13"/>
  <c r="AN44" i="13"/>
  <c r="AO44" i="13"/>
  <c r="F44" i="25"/>
  <c r="AK32" i="13"/>
  <c r="AM32" i="13"/>
  <c r="G32" i="25"/>
  <c r="F32" i="25"/>
  <c r="AK28" i="13"/>
  <c r="AO28" i="13"/>
  <c r="F28" i="25"/>
  <c r="AK16" i="13"/>
  <c r="F16" i="25"/>
  <c r="AK12" i="13"/>
  <c r="AN12" i="13"/>
  <c r="F12" i="25"/>
  <c r="AK8" i="13"/>
  <c r="F8" i="25"/>
  <c r="H73" i="13"/>
  <c r="D73" i="25"/>
  <c r="G73" i="13"/>
  <c r="AC73" i="13"/>
  <c r="H69" i="13"/>
  <c r="D69" i="25"/>
  <c r="AC69" i="13"/>
  <c r="G69" i="13"/>
  <c r="H61" i="13"/>
  <c r="D61" i="25"/>
  <c r="G61" i="13"/>
  <c r="AC61" i="13"/>
  <c r="H57" i="13"/>
  <c r="D57" i="25"/>
  <c r="AC57" i="13"/>
  <c r="AB57" i="13"/>
  <c r="G57" i="13"/>
  <c r="H53" i="13"/>
  <c r="D53" i="25"/>
  <c r="AB53" i="13"/>
  <c r="G53" i="13"/>
  <c r="H49" i="13"/>
  <c r="D49" i="25"/>
  <c r="AC49" i="13"/>
  <c r="AB49" i="13"/>
  <c r="H41" i="13"/>
  <c r="D41" i="25"/>
  <c r="G41" i="13"/>
  <c r="AB41" i="13"/>
  <c r="AC41" i="13"/>
  <c r="H33" i="13"/>
  <c r="D33" i="25"/>
  <c r="AB33" i="13"/>
  <c r="AC33" i="13"/>
  <c r="H25" i="13"/>
  <c r="D25" i="25"/>
  <c r="AB25" i="13"/>
  <c r="G25" i="13"/>
  <c r="AC25" i="13"/>
  <c r="H21" i="13"/>
  <c r="D21" i="25"/>
  <c r="G21" i="13"/>
  <c r="H17" i="13"/>
  <c r="D17" i="25"/>
  <c r="G17" i="13"/>
  <c r="H13" i="13"/>
  <c r="D13" i="25"/>
  <c r="G13" i="13"/>
  <c r="AB13" i="13"/>
  <c r="AC13" i="13"/>
  <c r="H9" i="13"/>
  <c r="D9" i="25"/>
  <c r="AC9" i="13"/>
  <c r="AB9" i="13"/>
  <c r="Q76" i="13"/>
  <c r="H7" i="13"/>
  <c r="D7" i="25"/>
  <c r="AC7" i="13"/>
  <c r="AB7" i="13"/>
  <c r="D8" i="46"/>
  <c r="C43" i="1"/>
  <c r="BD43" i="162"/>
  <c r="C41" i="1"/>
  <c r="J41" i="2" s="1"/>
  <c r="K41" i="2" s="1"/>
  <c r="C50" i="1"/>
  <c r="D50" i="2" s="1"/>
  <c r="C11" i="1"/>
  <c r="BD11" i="162"/>
  <c r="I76" i="25"/>
  <c r="AE13" i="13"/>
  <c r="AD13" i="13"/>
  <c r="AQ13" i="13"/>
  <c r="Y13" i="1"/>
  <c r="AM60" i="13"/>
  <c r="G60" i="25"/>
  <c r="AL60" i="13"/>
  <c r="AN60" i="13"/>
  <c r="AO60" i="13"/>
  <c r="AN28" i="13"/>
  <c r="H13" i="2"/>
  <c r="AM36" i="13"/>
  <c r="G36" i="25"/>
  <c r="AO36" i="13"/>
  <c r="AN36" i="13"/>
  <c r="AL36" i="13"/>
  <c r="AL64" i="13"/>
  <c r="AN64" i="13"/>
  <c r="AM40" i="13"/>
  <c r="G40" i="25"/>
  <c r="AL40" i="13"/>
  <c r="AN40" i="13"/>
  <c r="AO40" i="13"/>
  <c r="AM24" i="13"/>
  <c r="G24" i="25"/>
  <c r="AO24" i="13"/>
  <c r="AL24" i="13"/>
  <c r="H40" i="2"/>
  <c r="J13" i="2"/>
  <c r="K13" i="2" s="1"/>
  <c r="M40" i="67"/>
  <c r="N40" i="67" s="1"/>
  <c r="D52" i="25"/>
  <c r="C66" i="1"/>
  <c r="BD66" i="162"/>
  <c r="C16" i="1"/>
  <c r="D16" i="2" s="1"/>
  <c r="BD16" i="162"/>
  <c r="C10" i="1"/>
  <c r="BD10" i="162"/>
  <c r="AM51" i="13"/>
  <c r="G51" i="25"/>
  <c r="AL51" i="13"/>
  <c r="AK39" i="13"/>
  <c r="AL39" i="13"/>
  <c r="F39" i="25"/>
  <c r="AK31" i="13"/>
  <c r="F31" i="25"/>
  <c r="AK27" i="13"/>
  <c r="AL27" i="13"/>
  <c r="F27" i="25"/>
  <c r="AK7" i="13"/>
  <c r="F7" i="25"/>
  <c r="H72" i="13"/>
  <c r="D72" i="25"/>
  <c r="G72" i="13"/>
  <c r="Q27" i="1"/>
  <c r="Q18" i="1"/>
  <c r="Q19" i="1"/>
  <c r="Q46" i="1"/>
  <c r="Q72" i="1"/>
  <c r="AA106" i="251"/>
  <c r="AA90" i="251"/>
  <c r="C57" i="1"/>
  <c r="J57" i="2" s="1"/>
  <c r="K57" i="2" s="1"/>
  <c r="BD57" i="162"/>
  <c r="C55" i="1"/>
  <c r="H55" i="2" s="1"/>
  <c r="BD55" i="162"/>
  <c r="Q48" i="1"/>
  <c r="C47" i="1"/>
  <c r="BD47" i="162"/>
  <c r="J21" i="2"/>
  <c r="K21" i="2" s="1"/>
  <c r="Q74" i="1"/>
  <c r="Q65" i="1"/>
  <c r="Q61" i="1"/>
  <c r="Q57" i="1"/>
  <c r="Q52" i="1"/>
  <c r="Q50" i="1"/>
  <c r="Q33" i="1"/>
  <c r="Q20" i="1"/>
  <c r="Q13" i="1"/>
  <c r="Q12" i="1"/>
  <c r="Q40" i="1"/>
  <c r="Q38" i="1"/>
  <c r="Q29" i="1"/>
  <c r="Q21" i="1"/>
  <c r="Q14" i="1"/>
  <c r="H15" i="2"/>
  <c r="Q68" i="1"/>
  <c r="Q63" i="1"/>
  <c r="Q59" i="1"/>
  <c r="Q55" i="1"/>
  <c r="Q44" i="1"/>
  <c r="Q42" i="1"/>
  <c r="Q35" i="1"/>
  <c r="Q30" i="1"/>
  <c r="Q26" i="1"/>
  <c r="Q17" i="1"/>
  <c r="J42" i="2"/>
  <c r="K42" i="2" s="1"/>
  <c r="H19" i="2"/>
  <c r="AE11" i="13"/>
  <c r="AE7" i="13"/>
  <c r="AQ7" i="13"/>
  <c r="Y7" i="1"/>
  <c r="J40" i="2"/>
  <c r="K40" i="2" s="1"/>
  <c r="M19" i="67"/>
  <c r="N19" i="67" s="1"/>
  <c r="AE71" i="13"/>
  <c r="C71" i="25"/>
  <c r="AE69" i="13"/>
  <c r="AE51" i="13"/>
  <c r="AQ51" i="13"/>
  <c r="AE45" i="13"/>
  <c r="AQ45" i="13"/>
  <c r="AE43" i="13"/>
  <c r="AD43" i="13"/>
  <c r="AQ43" i="13"/>
  <c r="Y43" i="1"/>
  <c r="AE37" i="13"/>
  <c r="AQ37" i="13"/>
  <c r="AE29" i="13"/>
  <c r="C29" i="25"/>
  <c r="AQ29" i="13"/>
  <c r="AE19" i="13"/>
  <c r="AQ19" i="13"/>
  <c r="E76" i="13"/>
  <c r="AE68" i="13"/>
  <c r="AE66" i="13"/>
  <c r="AQ66" i="13"/>
  <c r="AE58" i="13"/>
  <c r="C58" i="25"/>
  <c r="AE50" i="13"/>
  <c r="AE48" i="13"/>
  <c r="AE40" i="13"/>
  <c r="AD40" i="13"/>
  <c r="AE34" i="13"/>
  <c r="AD34" i="13"/>
  <c r="M36" i="67"/>
  <c r="N36" i="67" s="1"/>
  <c r="M28" i="67"/>
  <c r="N28" i="67" s="1"/>
  <c r="Q73" i="1"/>
  <c r="Q69" i="1"/>
  <c r="Q66" i="1"/>
  <c r="Q62" i="1"/>
  <c r="Q58" i="1"/>
  <c r="Q54" i="1"/>
  <c r="Q51" i="1"/>
  <c r="Q47" i="1"/>
  <c r="Q43" i="1"/>
  <c r="Q39" i="1"/>
  <c r="Q34" i="1"/>
  <c r="Q28" i="1"/>
  <c r="Q16" i="1"/>
  <c r="Q15" i="1"/>
  <c r="Q8" i="1"/>
  <c r="AY77" i="162"/>
  <c r="C8" i="5" s="1"/>
  <c r="C9" i="5" s="1"/>
  <c r="D131" i="251"/>
  <c r="J28" i="2"/>
  <c r="K28" i="2" s="1"/>
  <c r="M15" i="67"/>
  <c r="N15" i="67" s="1"/>
  <c r="Q75" i="1"/>
  <c r="Q71" i="1"/>
  <c r="Q67" i="1"/>
  <c r="Q64" i="1"/>
  <c r="Q60" i="1"/>
  <c r="Q56" i="1"/>
  <c r="Q53" i="1"/>
  <c r="Q49" i="1"/>
  <c r="Q45" i="1"/>
  <c r="Q41" i="1"/>
  <c r="Q37" i="1"/>
  <c r="Q36" i="1"/>
  <c r="Q32" i="1"/>
  <c r="Q31" i="1"/>
  <c r="Q25" i="1"/>
  <c r="Q24" i="1"/>
  <c r="Q23" i="1"/>
  <c r="Q22" i="1"/>
  <c r="Q11" i="1"/>
  <c r="Q10" i="1"/>
  <c r="Q9" i="1"/>
  <c r="AA76" i="13"/>
  <c r="AE26" i="13"/>
  <c r="F13" i="178"/>
  <c r="G8" i="254"/>
  <c r="AE24" i="13"/>
  <c r="AD24" i="13"/>
  <c r="H12" i="46"/>
  <c r="H120" i="251" s="1"/>
  <c r="AE75" i="13"/>
  <c r="AD75" i="13"/>
  <c r="AE63" i="13"/>
  <c r="AQ63" i="13"/>
  <c r="AE61" i="13"/>
  <c r="AD61" i="13"/>
  <c r="AE53" i="13"/>
  <c r="AQ53" i="13"/>
  <c r="J65" i="167"/>
  <c r="BD65" i="33" s="1"/>
  <c r="AG65" i="251" s="1"/>
  <c r="M35" i="67"/>
  <c r="N35" i="67" s="1"/>
  <c r="J35" i="2"/>
  <c r="K35" i="2" s="1"/>
  <c r="J20" i="2"/>
  <c r="K20" i="2" s="1"/>
  <c r="AE31" i="13"/>
  <c r="AE74" i="13"/>
  <c r="AD74" i="13"/>
  <c r="AE56" i="13"/>
  <c r="M48" i="67"/>
  <c r="N48" i="67" s="1"/>
  <c r="M16" i="67"/>
  <c r="N16" i="67" s="1"/>
  <c r="M33" i="67"/>
  <c r="H33" i="2"/>
  <c r="J33" i="2"/>
  <c r="K33" i="2" s="1"/>
  <c r="AE39" i="13"/>
  <c r="J67" i="167"/>
  <c r="BD67" i="33" s="1"/>
  <c r="AG67" i="251" s="1"/>
  <c r="AE21" i="13"/>
  <c r="AI76" i="13"/>
  <c r="AE22" i="13"/>
  <c r="C22" i="25"/>
  <c r="AE18" i="13"/>
  <c r="AD18" i="13"/>
  <c r="AE14" i="13"/>
  <c r="AE10" i="13"/>
  <c r="G7" i="141"/>
  <c r="G19" i="25"/>
  <c r="H65" i="2"/>
  <c r="M50" i="67"/>
  <c r="N50" i="67" s="1"/>
  <c r="H50" i="2"/>
  <c r="J50" i="2"/>
  <c r="K50" i="2" s="1"/>
  <c r="AE73" i="13"/>
  <c r="AE62" i="13"/>
  <c r="AE59" i="13"/>
  <c r="C59" i="25"/>
  <c r="AE57" i="13"/>
  <c r="AD57" i="13"/>
  <c r="AE55" i="13"/>
  <c r="AE46" i="13"/>
  <c r="AE44" i="13"/>
  <c r="AQ44" i="13"/>
  <c r="AE41" i="13"/>
  <c r="AD41" i="13"/>
  <c r="AE30" i="13"/>
  <c r="AE27" i="13"/>
  <c r="AE25" i="13"/>
  <c r="C25" i="25"/>
  <c r="AE23" i="13"/>
  <c r="C23" i="25"/>
  <c r="AE9" i="13"/>
  <c r="Q7" i="1"/>
  <c r="AE70" i="13"/>
  <c r="AE67" i="13"/>
  <c r="AE65" i="13"/>
  <c r="AD65" i="13"/>
  <c r="AE54" i="13"/>
  <c r="AQ54" i="13"/>
  <c r="AE52" i="13"/>
  <c r="AE49" i="13"/>
  <c r="AE47" i="13"/>
  <c r="AD47" i="13"/>
  <c r="AE42" i="13"/>
  <c r="C42" i="25"/>
  <c r="AE38" i="13"/>
  <c r="AE35" i="13"/>
  <c r="AE33" i="13"/>
  <c r="AQ33" i="13"/>
  <c r="AE20" i="13"/>
  <c r="C20" i="25"/>
  <c r="AE17" i="13"/>
  <c r="AE15" i="13"/>
  <c r="J73" i="167"/>
  <c r="BD73" i="33" s="1"/>
  <c r="AG73" i="251" s="1"/>
  <c r="L68" i="1"/>
  <c r="M68" i="1" s="1"/>
  <c r="N68" i="1" s="1"/>
  <c r="G19" i="223"/>
  <c r="J56" i="2"/>
  <c r="K56" i="2" s="1"/>
  <c r="L44" i="1"/>
  <c r="M44" i="1" s="1"/>
  <c r="N44" i="1" s="1"/>
  <c r="L35" i="1"/>
  <c r="M35" i="1" s="1"/>
  <c r="N35" i="1" s="1"/>
  <c r="L50" i="1"/>
  <c r="M50" i="1" s="1"/>
  <c r="N50" i="1" s="1"/>
  <c r="L31" i="1"/>
  <c r="M31" i="1" s="1"/>
  <c r="N31" i="1" s="1"/>
  <c r="L33" i="1"/>
  <c r="M33" i="1" s="1"/>
  <c r="N33" i="1" s="1"/>
  <c r="L27" i="1"/>
  <c r="M27" i="1" s="1"/>
  <c r="AE72" i="13"/>
  <c r="AQ72" i="13"/>
  <c r="AE64" i="13"/>
  <c r="AE32" i="13"/>
  <c r="AE16" i="13"/>
  <c r="C16" i="25"/>
  <c r="AE8" i="13"/>
  <c r="AE76" i="13"/>
  <c r="L16" i="1"/>
  <c r="M16" i="1" s="1"/>
  <c r="N16" i="1" s="1"/>
  <c r="AE60" i="13"/>
  <c r="AE36" i="13"/>
  <c r="AQ36" i="13"/>
  <c r="AE28" i="13"/>
  <c r="AQ28" i="13"/>
  <c r="AE12" i="13"/>
  <c r="J64" i="167"/>
  <c r="BD64" i="33" s="1"/>
  <c r="AG64" i="251" s="1"/>
  <c r="J50" i="167"/>
  <c r="BD50" i="33" s="1"/>
  <c r="AG50" i="251" s="1"/>
  <c r="J9" i="167"/>
  <c r="BD9" i="33" s="1"/>
  <c r="AG9" i="251" s="1"/>
  <c r="N84" i="167"/>
  <c r="AY8" i="33"/>
  <c r="AB8" i="251" s="1"/>
  <c r="Q80" i="167"/>
  <c r="N93" i="167"/>
  <c r="N141" i="167"/>
  <c r="Q98" i="167"/>
  <c r="G20" i="223"/>
  <c r="E61" i="1"/>
  <c r="E58" i="1"/>
  <c r="E57" i="1"/>
  <c r="E54" i="1"/>
  <c r="E48" i="1"/>
  <c r="G45" i="1"/>
  <c r="G44" i="1"/>
  <c r="G43" i="1"/>
  <c r="I40" i="1"/>
  <c r="K37" i="1"/>
  <c r="K35" i="1"/>
  <c r="K33" i="1"/>
  <c r="E32" i="1"/>
  <c r="E30" i="1"/>
  <c r="G25" i="1"/>
  <c r="G21" i="1"/>
  <c r="G19" i="1"/>
  <c r="K15" i="1"/>
  <c r="K12" i="1"/>
  <c r="G73" i="1"/>
  <c r="G72" i="1"/>
  <c r="I71" i="1"/>
  <c r="I70" i="1"/>
  <c r="I66" i="1"/>
  <c r="I65" i="1"/>
  <c r="K63" i="1"/>
  <c r="I52" i="1"/>
  <c r="G53" i="1"/>
  <c r="AX45" i="33"/>
  <c r="AA45" i="251" s="1"/>
  <c r="AX73" i="33"/>
  <c r="AA73" i="251" s="1"/>
  <c r="AA140" i="251"/>
  <c r="AX12" i="33"/>
  <c r="AA12" i="251" s="1"/>
  <c r="AX28" i="33"/>
  <c r="AA28" i="251" s="1"/>
  <c r="AX60" i="33"/>
  <c r="AA60" i="251" s="1"/>
  <c r="AX72" i="33"/>
  <c r="AA72" i="251" s="1"/>
  <c r="AX20" i="33"/>
  <c r="AA20" i="251" s="1"/>
  <c r="D131" i="167"/>
  <c r="AA83" i="251"/>
  <c r="P27" i="223"/>
  <c r="I19" i="1"/>
  <c r="O85" i="251"/>
  <c r="E11" i="1"/>
  <c r="E55" i="1"/>
  <c r="I27" i="1"/>
  <c r="E16" i="1"/>
  <c r="I10" i="1"/>
  <c r="I8" i="1"/>
  <c r="K53" i="1"/>
  <c r="I51" i="1"/>
  <c r="G49" i="1"/>
  <c r="G48" i="1"/>
  <c r="E45" i="1"/>
  <c r="G38" i="1"/>
  <c r="E34" i="1"/>
  <c r="I68" i="1"/>
  <c r="K65" i="1"/>
  <c r="I59" i="1"/>
  <c r="G28" i="1"/>
  <c r="G24" i="1"/>
  <c r="K9" i="1"/>
  <c r="E59" i="1"/>
  <c r="E49" i="1"/>
  <c r="K44" i="1"/>
  <c r="I14" i="1"/>
  <c r="I12" i="1"/>
  <c r="G10" i="1"/>
  <c r="E66" i="1"/>
  <c r="I56" i="1"/>
  <c r="I33" i="1"/>
  <c r="E31" i="1"/>
  <c r="G30" i="1"/>
  <c r="E27" i="1"/>
  <c r="I25" i="1"/>
  <c r="G22" i="1"/>
  <c r="E19" i="1"/>
  <c r="G18" i="1"/>
  <c r="G15" i="1"/>
  <c r="E29" i="1"/>
  <c r="E25" i="1"/>
  <c r="E21" i="1"/>
  <c r="G9" i="1"/>
  <c r="E9" i="1"/>
  <c r="AO52" i="13"/>
  <c r="AN62" i="13"/>
  <c r="M72" i="67"/>
  <c r="N72" i="67" s="1"/>
  <c r="AN56" i="13"/>
  <c r="AO64" i="13"/>
  <c r="AL28" i="13"/>
  <c r="AL52" i="13"/>
  <c r="H16" i="2"/>
  <c r="AO56" i="13"/>
  <c r="AO32" i="13"/>
  <c r="AM56" i="13"/>
  <c r="G56" i="25"/>
  <c r="M47" i="67"/>
  <c r="N47" i="67" s="1"/>
  <c r="H43" i="2"/>
  <c r="J17" i="2"/>
  <c r="K17" i="2" s="1"/>
  <c r="AO38" i="13"/>
  <c r="AO70" i="13"/>
  <c r="H72" i="2"/>
  <c r="J72" i="2"/>
  <c r="K72" i="2" s="1"/>
  <c r="AN38" i="13"/>
  <c r="L55" i="1"/>
  <c r="M55" i="1" s="1"/>
  <c r="N55" i="1" s="1"/>
  <c r="AM38" i="13"/>
  <c r="G38" i="25"/>
  <c r="AM28" i="13"/>
  <c r="G28" i="25"/>
  <c r="AM52" i="13"/>
  <c r="G52" i="25"/>
  <c r="AM44" i="13"/>
  <c r="G44" i="25"/>
  <c r="AM17" i="13"/>
  <c r="G17" i="25"/>
  <c r="AO17" i="13"/>
  <c r="AM25" i="13"/>
  <c r="G25" i="25"/>
  <c r="AN25" i="13"/>
  <c r="AL25" i="13"/>
  <c r="AM37" i="13"/>
  <c r="G37" i="25"/>
  <c r="AL37" i="13"/>
  <c r="AN37" i="13"/>
  <c r="AO37" i="13"/>
  <c r="AM45" i="13"/>
  <c r="G45" i="25"/>
  <c r="AO45" i="13"/>
  <c r="AL45" i="13"/>
  <c r="AN45" i="13"/>
  <c r="AM65" i="13"/>
  <c r="G65" i="25"/>
  <c r="AL65" i="13"/>
  <c r="AO73" i="13"/>
  <c r="H64" i="2"/>
  <c r="M55" i="67"/>
  <c r="N55" i="67" s="1"/>
  <c r="D41" i="2"/>
  <c r="M41" i="67"/>
  <c r="M64" i="67"/>
  <c r="N64" i="67" s="1"/>
  <c r="AN42" i="13"/>
  <c r="AO62" i="13"/>
  <c r="L41" i="1"/>
  <c r="M41" i="1" s="1"/>
  <c r="N41" i="1" s="1"/>
  <c r="J37" i="2"/>
  <c r="K37" i="2" s="1"/>
  <c r="H41" i="2"/>
  <c r="J36" i="2"/>
  <c r="K36" i="2" s="1"/>
  <c r="J25" i="2"/>
  <c r="K25" i="2" s="1"/>
  <c r="AC76" i="13"/>
  <c r="AO42" i="13"/>
  <c r="AM62" i="13"/>
  <c r="G62" i="25"/>
  <c r="AM13" i="13"/>
  <c r="G13" i="25"/>
  <c r="AO13" i="13"/>
  <c r="AN13" i="13"/>
  <c r="AL13" i="13"/>
  <c r="AM21" i="13"/>
  <c r="G21" i="25"/>
  <c r="AN21" i="13"/>
  <c r="AO21" i="13"/>
  <c r="AL21" i="13"/>
  <c r="AM41" i="13"/>
  <c r="G41" i="25"/>
  <c r="AL41" i="13"/>
  <c r="AO41" i="13"/>
  <c r="AM53" i="13"/>
  <c r="G53" i="25"/>
  <c r="AL53" i="13"/>
  <c r="AO53" i="13"/>
  <c r="AN53" i="13"/>
  <c r="AM61" i="13"/>
  <c r="G61" i="25"/>
  <c r="AO61" i="13"/>
  <c r="AN61" i="13"/>
  <c r="AL61" i="13"/>
  <c r="AM69" i="13"/>
  <c r="G69" i="25"/>
  <c r="AN69" i="13"/>
  <c r="AL69" i="13"/>
  <c r="AO69" i="13"/>
  <c r="L17" i="1"/>
  <c r="M17" i="1" s="1"/>
  <c r="N17" i="1" s="1"/>
  <c r="H17" i="2"/>
  <c r="D17" i="2"/>
  <c r="L15" i="1"/>
  <c r="M15" i="1" s="1"/>
  <c r="N15" i="1" s="1"/>
  <c r="D15" i="2"/>
  <c r="F76" i="25"/>
  <c r="L64" i="1"/>
  <c r="M64" i="1" s="1"/>
  <c r="N64" i="1" s="1"/>
  <c r="D64" i="2"/>
  <c r="L13" i="1"/>
  <c r="M13" i="1" s="1"/>
  <c r="N13" i="1" s="1"/>
  <c r="D13" i="2"/>
  <c r="AM46" i="13"/>
  <c r="G46" i="25"/>
  <c r="AO46" i="13"/>
  <c r="AL46" i="13"/>
  <c r="AN46" i="13"/>
  <c r="AN70" i="13"/>
  <c r="AL70" i="13"/>
  <c r="AM12" i="13"/>
  <c r="G12" i="25"/>
  <c r="AO12" i="13"/>
  <c r="AL12" i="13"/>
  <c r="D29" i="2"/>
  <c r="C13" i="25"/>
  <c r="L72" i="1"/>
  <c r="M72" i="1" s="1"/>
  <c r="N72" i="1" s="1"/>
  <c r="D72" i="2"/>
  <c r="AM8" i="13"/>
  <c r="AN8" i="13"/>
  <c r="AO8" i="13"/>
  <c r="AL8" i="13"/>
  <c r="AM16" i="13"/>
  <c r="G16" i="25"/>
  <c r="AN16" i="13"/>
  <c r="AO16" i="13"/>
  <c r="AL16" i="13"/>
  <c r="AN32" i="13"/>
  <c r="AL32" i="13"/>
  <c r="L36" i="1"/>
  <c r="M36" i="1" s="1"/>
  <c r="N36" i="1" s="1"/>
  <c r="D36" i="2"/>
  <c r="M57" i="67"/>
  <c r="AG78" i="251"/>
  <c r="L57" i="1"/>
  <c r="M57" i="1" s="1"/>
  <c r="N57" i="1" s="1"/>
  <c r="H57" i="2"/>
  <c r="D57" i="2"/>
  <c r="AM39" i="13"/>
  <c r="G39" i="25"/>
  <c r="AO39" i="13"/>
  <c r="D66" i="2"/>
  <c r="J55" i="2"/>
  <c r="K55" i="2" s="1"/>
  <c r="D55" i="2"/>
  <c r="AM7" i="13"/>
  <c r="AL7" i="13"/>
  <c r="AO7" i="13"/>
  <c r="AN7" i="13"/>
  <c r="AM31" i="13"/>
  <c r="G31" i="25"/>
  <c r="AL31" i="13"/>
  <c r="AO31" i="13"/>
  <c r="AN31" i="13"/>
  <c r="C43" i="25"/>
  <c r="AD7" i="13"/>
  <c r="C7" i="25"/>
  <c r="C19" i="25"/>
  <c r="AD19" i="13"/>
  <c r="AD45" i="13"/>
  <c r="C45" i="25"/>
  <c r="AQ11" i="13"/>
  <c r="C11" i="25"/>
  <c r="AD11" i="13"/>
  <c r="C51" i="25"/>
  <c r="AD51" i="13"/>
  <c r="C37" i="25"/>
  <c r="AD37" i="13"/>
  <c r="AQ69" i="13"/>
  <c r="C69" i="25"/>
  <c r="AD69" i="13"/>
  <c r="Y37" i="1"/>
  <c r="AQ34" i="13"/>
  <c r="AQ58" i="13"/>
  <c r="Y58" i="1"/>
  <c r="C40" i="25"/>
  <c r="AD66" i="13"/>
  <c r="C66" i="25"/>
  <c r="Y51" i="1"/>
  <c r="AQ48" i="13"/>
  <c r="C48" i="25"/>
  <c r="AD48" i="13"/>
  <c r="C68" i="25"/>
  <c r="AQ68" i="13"/>
  <c r="AD68" i="13"/>
  <c r="Y29" i="1"/>
  <c r="AQ50" i="13"/>
  <c r="AR50" i="13"/>
  <c r="AD50" i="13"/>
  <c r="C50" i="25"/>
  <c r="G76" i="13"/>
  <c r="AB76" i="13"/>
  <c r="AQ26" i="13"/>
  <c r="Y26" i="1"/>
  <c r="AD26" i="13"/>
  <c r="C26" i="25"/>
  <c r="AQ61" i="13"/>
  <c r="AR61" i="13"/>
  <c r="C61" i="25"/>
  <c r="AD63" i="13"/>
  <c r="C63" i="25"/>
  <c r="C24" i="25"/>
  <c r="C53" i="25"/>
  <c r="Y63" i="1"/>
  <c r="AD56" i="13"/>
  <c r="AQ56" i="13"/>
  <c r="C56" i="25"/>
  <c r="AQ74" i="13"/>
  <c r="AQ31" i="13"/>
  <c r="C31" i="25"/>
  <c r="AD31" i="13"/>
  <c r="Y45" i="1"/>
  <c r="AQ22" i="13"/>
  <c r="Y22" i="1"/>
  <c r="AQ21" i="13"/>
  <c r="C21" i="25"/>
  <c r="AD21" i="13"/>
  <c r="AQ10" i="13"/>
  <c r="Y10" i="1"/>
  <c r="AD10" i="13"/>
  <c r="C10" i="25"/>
  <c r="AQ14" i="13"/>
  <c r="AD14" i="13"/>
  <c r="C14" i="25"/>
  <c r="Y19" i="1"/>
  <c r="AR19" i="13"/>
  <c r="AQ18" i="13"/>
  <c r="AQ39" i="13"/>
  <c r="Y39" i="1"/>
  <c r="C39" i="25"/>
  <c r="AD39" i="13"/>
  <c r="AQ15" i="13"/>
  <c r="AR15" i="13"/>
  <c r="C15" i="25"/>
  <c r="AD15" i="13"/>
  <c r="AQ35" i="13"/>
  <c r="C35" i="25"/>
  <c r="AD35" i="13"/>
  <c r="AQ49" i="13"/>
  <c r="C49" i="25"/>
  <c r="AD49" i="13"/>
  <c r="AQ67" i="13"/>
  <c r="Y67" i="1"/>
  <c r="C67" i="25"/>
  <c r="AD67" i="13"/>
  <c r="AQ27" i="13"/>
  <c r="Y27" i="1"/>
  <c r="C27" i="25"/>
  <c r="AD27" i="13"/>
  <c r="AQ46" i="13"/>
  <c r="C46" i="25"/>
  <c r="AD46" i="13"/>
  <c r="AQ62" i="13"/>
  <c r="C62" i="25"/>
  <c r="AD62" i="13"/>
  <c r="AQ17" i="13"/>
  <c r="AD17" i="13"/>
  <c r="C17" i="25"/>
  <c r="AQ38" i="13"/>
  <c r="AR38" i="13"/>
  <c r="AD38" i="13"/>
  <c r="C38" i="25"/>
  <c r="AQ52" i="13"/>
  <c r="AD52" i="13"/>
  <c r="C52" i="25"/>
  <c r="AQ70" i="13"/>
  <c r="C70" i="25"/>
  <c r="AD70" i="13"/>
  <c r="AQ9" i="13"/>
  <c r="C9" i="25"/>
  <c r="AD9" i="13"/>
  <c r="AQ30" i="13"/>
  <c r="Y30" i="1"/>
  <c r="AD30" i="13"/>
  <c r="C30" i="25"/>
  <c r="AQ55" i="13"/>
  <c r="Y55" i="1"/>
  <c r="C55" i="25"/>
  <c r="AD55" i="13"/>
  <c r="AQ73" i="13"/>
  <c r="C73" i="25"/>
  <c r="AD73" i="13"/>
  <c r="AQ20" i="13"/>
  <c r="Y20" i="1"/>
  <c r="AD42" i="13"/>
  <c r="AD54" i="13"/>
  <c r="AQ41" i="13"/>
  <c r="AR41" i="13"/>
  <c r="C57" i="25"/>
  <c r="C33" i="25"/>
  <c r="AD33" i="13"/>
  <c r="C47" i="25"/>
  <c r="AQ65" i="13"/>
  <c r="Y65" i="1"/>
  <c r="AQ25" i="13"/>
  <c r="Y25" i="1"/>
  <c r="AD25" i="13"/>
  <c r="C44" i="25"/>
  <c r="AD44" i="13"/>
  <c r="AD59" i="13"/>
  <c r="C28" i="25"/>
  <c r="AQ64" i="13"/>
  <c r="AR64" i="13"/>
  <c r="AD64" i="13"/>
  <c r="C64" i="25"/>
  <c r="C36" i="25"/>
  <c r="AD36" i="13"/>
  <c r="AD8" i="13"/>
  <c r="C72" i="25"/>
  <c r="AQ60" i="13"/>
  <c r="C60" i="25"/>
  <c r="AD60" i="13"/>
  <c r="AQ16" i="13"/>
  <c r="Y16" i="1"/>
  <c r="AD16" i="13"/>
  <c r="AQ12" i="13"/>
  <c r="AD12" i="13"/>
  <c r="C12" i="25"/>
  <c r="AQ32" i="13"/>
  <c r="AD32" i="13"/>
  <c r="C32" i="25"/>
  <c r="G7" i="25"/>
  <c r="Y69" i="1"/>
  <c r="Y11" i="1"/>
  <c r="Y50" i="1"/>
  <c r="Y68" i="1"/>
  <c r="Y48" i="1"/>
  <c r="AR48" i="13"/>
  <c r="Y34" i="1"/>
  <c r="Y61" i="1"/>
  <c r="Y56" i="1"/>
  <c r="AR56" i="13"/>
  <c r="Y31" i="1"/>
  <c r="Y14" i="1"/>
  <c r="Y18" i="1"/>
  <c r="AR39" i="13"/>
  <c r="Y21" i="1"/>
  <c r="AR55" i="13"/>
  <c r="Y52" i="1"/>
  <c r="Y15" i="1"/>
  <c r="Y41" i="1"/>
  <c r="Y73" i="1"/>
  <c r="Y70" i="1"/>
  <c r="Y46" i="1"/>
  <c r="AR46" i="13"/>
  <c r="Y35" i="1"/>
  <c r="AR35" i="13"/>
  <c r="Y9" i="1"/>
  <c r="Y17" i="1"/>
  <c r="AR17" i="13"/>
  <c r="Y62" i="1"/>
  <c r="Y49" i="1"/>
  <c r="Y38" i="1"/>
  <c r="Y12" i="1"/>
  <c r="Y64" i="1"/>
  <c r="Y60" i="1"/>
  <c r="Y32" i="1"/>
  <c r="L140" i="167"/>
  <c r="L134" i="167"/>
  <c r="AA10" i="46" s="1"/>
  <c r="AH118" i="251" s="1"/>
  <c r="L87" i="167"/>
  <c r="L91" i="167"/>
  <c r="L104" i="167"/>
  <c r="L116" i="167"/>
  <c r="L124" i="167"/>
  <c r="Y33" i="1"/>
  <c r="AR33" i="13"/>
  <c r="Y53" i="1"/>
  <c r="AR53" i="13"/>
  <c r="Y66" i="1"/>
  <c r="D125" i="251"/>
  <c r="H17" i="46"/>
  <c r="H125" i="251" s="1"/>
  <c r="D18" i="46"/>
  <c r="D20" i="46" s="1"/>
  <c r="D80" i="251"/>
  <c r="D9" i="223"/>
  <c r="AS43" i="223"/>
  <c r="AV114" i="251"/>
  <c r="AR43" i="223"/>
  <c r="AU114" i="251"/>
  <c r="L49" i="1"/>
  <c r="M49" i="1" s="1"/>
  <c r="N49" i="1" s="1"/>
  <c r="D49" i="2"/>
  <c r="J49" i="2"/>
  <c r="K49" i="2" s="1"/>
  <c r="H49" i="2"/>
  <c r="M49" i="67"/>
  <c r="AR49" i="13"/>
  <c r="AN72" i="13"/>
  <c r="AM72" i="13"/>
  <c r="G72" i="25"/>
  <c r="AL72" i="13"/>
  <c r="AO72" i="13"/>
  <c r="AM68" i="13"/>
  <c r="G68" i="25"/>
  <c r="AO68" i="13"/>
  <c r="AL68" i="13"/>
  <c r="AN68" i="13"/>
  <c r="J7" i="2"/>
  <c r="M7" i="67"/>
  <c r="N7" i="67" s="1"/>
  <c r="AO76" i="13"/>
  <c r="AR114" i="251"/>
  <c r="AP43" i="223"/>
  <c r="AE43" i="223"/>
  <c r="AF114" i="251"/>
  <c r="C60" i="1"/>
  <c r="BD60" i="162"/>
  <c r="AP76" i="162"/>
  <c r="L52" i="1"/>
  <c r="M52" i="1" s="1"/>
  <c r="N52" i="1" s="1"/>
  <c r="O52" i="1" s="1"/>
  <c r="P52" i="1" s="1"/>
  <c r="L45" i="1"/>
  <c r="M45" i="1" s="1"/>
  <c r="N45" i="1" s="1"/>
  <c r="M26" i="67"/>
  <c r="N26" i="67" s="1"/>
  <c r="L26" i="1"/>
  <c r="M26" i="1" s="1"/>
  <c r="N26" i="1" s="1"/>
  <c r="M24" i="67"/>
  <c r="N24" i="67" s="1"/>
  <c r="J24" i="2"/>
  <c r="K24" i="2" s="1"/>
  <c r="L24" i="1"/>
  <c r="M24" i="1" s="1"/>
  <c r="N24" i="1" s="1"/>
  <c r="D24" i="2"/>
  <c r="H24" i="2"/>
  <c r="D9" i="2"/>
  <c r="J9" i="2"/>
  <c r="K9" i="2" s="1"/>
  <c r="AM71" i="13"/>
  <c r="G71" i="25"/>
  <c r="AN71" i="13"/>
  <c r="AO71" i="13"/>
  <c r="AL71" i="13"/>
  <c r="AM67" i="13"/>
  <c r="G67" i="25"/>
  <c r="AO67" i="13"/>
  <c r="AL67" i="13"/>
  <c r="AN67" i="13"/>
  <c r="AL58" i="13"/>
  <c r="AN58" i="13"/>
  <c r="AM58" i="13"/>
  <c r="G58" i="25"/>
  <c r="AO58" i="13"/>
  <c r="AO50" i="13"/>
  <c r="AN50" i="13"/>
  <c r="AM50" i="13"/>
  <c r="G50" i="25"/>
  <c r="AL50" i="13"/>
  <c r="D10" i="25"/>
  <c r="H76" i="13"/>
  <c r="Y44" i="1"/>
  <c r="AN43" i="223"/>
  <c r="AP114" i="251"/>
  <c r="AB43" i="223"/>
  <c r="AC114" i="251"/>
  <c r="X114" i="251"/>
  <c r="X43" i="223"/>
  <c r="D22" i="2"/>
  <c r="H22" i="2"/>
  <c r="L22" i="1"/>
  <c r="M22" i="1" s="1"/>
  <c r="N22" i="1" s="1"/>
  <c r="M22" i="67"/>
  <c r="N22" i="67" s="1"/>
  <c r="J22" i="2"/>
  <c r="K22" i="2" s="1"/>
  <c r="AO74" i="13"/>
  <c r="AM74" i="13"/>
  <c r="G74" i="25"/>
  <c r="AL74" i="13"/>
  <c r="AN74" i="13"/>
  <c r="AM66" i="13"/>
  <c r="G66" i="25"/>
  <c r="AO66" i="13"/>
  <c r="AN66" i="13"/>
  <c r="AL66" i="13"/>
  <c r="AL30" i="13"/>
  <c r="AM30" i="13"/>
  <c r="G30" i="25"/>
  <c r="AN30" i="13"/>
  <c r="AO30" i="13"/>
  <c r="AO22" i="13"/>
  <c r="AL22" i="13"/>
  <c r="AN22" i="13"/>
  <c r="AK76" i="13"/>
  <c r="AM22" i="13"/>
  <c r="G22" i="25"/>
  <c r="Y28" i="1"/>
  <c r="AR28" i="13"/>
  <c r="Y36" i="1"/>
  <c r="AR36" i="13"/>
  <c r="AD76" i="13"/>
  <c r="Y72" i="1"/>
  <c r="AR72" i="13"/>
  <c r="AR54" i="13"/>
  <c r="Y54" i="1"/>
  <c r="AM114" i="251"/>
  <c r="AK43" i="223"/>
  <c r="AW43" i="223"/>
  <c r="BA114" i="251"/>
  <c r="H70" i="2"/>
  <c r="L70" i="1"/>
  <c r="M70" i="1" s="1"/>
  <c r="D70" i="2"/>
  <c r="AR63" i="13"/>
  <c r="J63" i="2"/>
  <c r="K63" i="2" s="1"/>
  <c r="J61" i="2"/>
  <c r="K61" i="2" s="1"/>
  <c r="M61" i="67"/>
  <c r="H61" i="2"/>
  <c r="L61" i="1"/>
  <c r="M61" i="1" s="1"/>
  <c r="N61" i="1" s="1"/>
  <c r="D61" i="2"/>
  <c r="H59" i="2"/>
  <c r="J59" i="2"/>
  <c r="K59" i="2" s="1"/>
  <c r="D59" i="2"/>
  <c r="L53" i="1"/>
  <c r="M53" i="1" s="1"/>
  <c r="N53" i="1" s="1"/>
  <c r="J53" i="2"/>
  <c r="K53" i="2" s="1"/>
  <c r="M53" i="67"/>
  <c r="D53" i="2"/>
  <c r="J51" i="2"/>
  <c r="K51" i="2" s="1"/>
  <c r="M51" i="67"/>
  <c r="N51" i="67" s="1"/>
  <c r="H38" i="2"/>
  <c r="J38" i="2"/>
  <c r="K38" i="2" s="1"/>
  <c r="L38" i="1"/>
  <c r="M38" i="1" s="1"/>
  <c r="N38" i="1" s="1"/>
  <c r="M38" i="67"/>
  <c r="N38" i="67" s="1"/>
  <c r="M34" i="67"/>
  <c r="N34" i="67" s="1"/>
  <c r="H34" i="2"/>
  <c r="J8" i="2"/>
  <c r="K8" i="2" s="1"/>
  <c r="M8" i="67"/>
  <c r="N8" i="67" s="1"/>
  <c r="D8" i="2"/>
  <c r="H8" i="2"/>
  <c r="L8" i="1"/>
  <c r="M8" i="1" s="1"/>
  <c r="N8" i="1" s="1"/>
  <c r="P40" i="223"/>
  <c r="O111" i="251"/>
  <c r="D138" i="251"/>
  <c r="C7" i="221"/>
  <c r="AR20" i="13"/>
  <c r="AR25" i="13"/>
  <c r="AR58" i="13"/>
  <c r="AD72" i="13"/>
  <c r="AQ57" i="13"/>
  <c r="AQ42" i="13"/>
  <c r="C75" i="25"/>
  <c r="AM27" i="13"/>
  <c r="G27" i="25"/>
  <c r="D25" i="2"/>
  <c r="L25" i="1"/>
  <c r="M25" i="1" s="1"/>
  <c r="N25" i="1" s="1"/>
  <c r="AO65" i="13"/>
  <c r="J54" i="2"/>
  <c r="K54" i="2"/>
  <c r="L69" i="1"/>
  <c r="M69" i="1" s="1"/>
  <c r="N69" i="1" s="1"/>
  <c r="Y74" i="1"/>
  <c r="C8" i="25"/>
  <c r="AQ59" i="13"/>
  <c r="C65" i="25"/>
  <c r="AQ47" i="13"/>
  <c r="C41" i="25"/>
  <c r="AQ23" i="13"/>
  <c r="AD20" i="13"/>
  <c r="C18" i="25"/>
  <c r="AD22" i="13"/>
  <c r="C74" i="25"/>
  <c r="AD53" i="13"/>
  <c r="AQ75" i="13"/>
  <c r="AQ40" i="13"/>
  <c r="AD58" i="13"/>
  <c r="C34" i="25"/>
  <c r="AD29" i="13"/>
  <c r="H10" i="2"/>
  <c r="AN27" i="13"/>
  <c r="G8" i="25"/>
  <c r="H29" i="2"/>
  <c r="AN73" i="13"/>
  <c r="AM73" i="13"/>
  <c r="G73" i="25"/>
  <c r="AN57" i="13"/>
  <c r="AL17" i="13"/>
  <c r="L54" i="1"/>
  <c r="M54" i="1" s="1"/>
  <c r="N54" i="1" s="1"/>
  <c r="M69" i="67"/>
  <c r="AL44" i="13"/>
  <c r="M39" i="67"/>
  <c r="N39" i="67" s="1"/>
  <c r="G39" i="223"/>
  <c r="I110" i="251"/>
  <c r="M54" i="67"/>
  <c r="N54" i="67" s="1"/>
  <c r="D35" i="2"/>
  <c r="AQ24" i="13"/>
  <c r="G8" i="5"/>
  <c r="H131" i="251" s="1"/>
  <c r="D39" i="223"/>
  <c r="D110" i="251"/>
  <c r="AQ71" i="13"/>
  <c r="AL48" i="13"/>
  <c r="D54" i="2"/>
  <c r="H14" i="46"/>
  <c r="H122" i="251" s="1"/>
  <c r="G9" i="254"/>
  <c r="C9" i="254"/>
  <c r="G13" i="254"/>
  <c r="C13" i="254"/>
  <c r="G16" i="254"/>
  <c r="C16" i="254"/>
  <c r="G20" i="254"/>
  <c r="C20" i="254"/>
  <c r="G23" i="254"/>
  <c r="C23" i="254"/>
  <c r="G27" i="254"/>
  <c r="C27" i="254"/>
  <c r="G30" i="254"/>
  <c r="C30" i="254"/>
  <c r="G33" i="254"/>
  <c r="C33" i="254"/>
  <c r="G37" i="254"/>
  <c r="C37" i="254"/>
  <c r="G40" i="254"/>
  <c r="C40" i="254"/>
  <c r="G44" i="254"/>
  <c r="C44" i="254"/>
  <c r="C47" i="254"/>
  <c r="G51" i="254"/>
  <c r="C51" i="254"/>
  <c r="G55" i="254"/>
  <c r="C55" i="254"/>
  <c r="G59" i="254"/>
  <c r="C59" i="254"/>
  <c r="G63" i="254"/>
  <c r="G66" i="254"/>
  <c r="C66" i="254"/>
  <c r="G70" i="254"/>
  <c r="C70" i="254"/>
  <c r="G74" i="254"/>
  <c r="C74" i="254"/>
  <c r="P39" i="223"/>
  <c r="O110" i="251"/>
  <c r="L19" i="1"/>
  <c r="M19" i="1" s="1"/>
  <c r="N19" i="1" s="1"/>
  <c r="D43" i="223"/>
  <c r="D114" i="251"/>
  <c r="G10" i="254"/>
  <c r="C10" i="254"/>
  <c r="G14" i="254"/>
  <c r="C14" i="254"/>
  <c r="G17" i="254"/>
  <c r="C17" i="254"/>
  <c r="G24" i="254"/>
  <c r="C24" i="254"/>
  <c r="G28" i="254"/>
  <c r="C28" i="254"/>
  <c r="G34" i="254"/>
  <c r="C34" i="254"/>
  <c r="G38" i="254"/>
  <c r="C38" i="254"/>
  <c r="G41" i="254"/>
  <c r="C41" i="254"/>
  <c r="G45" i="254"/>
  <c r="C45" i="254"/>
  <c r="G48" i="254"/>
  <c r="C48" i="254"/>
  <c r="G52" i="254"/>
  <c r="C52" i="254"/>
  <c r="G56" i="254"/>
  <c r="C56" i="254"/>
  <c r="G60" i="254"/>
  <c r="C60" i="254"/>
  <c r="G67" i="254"/>
  <c r="C67" i="254"/>
  <c r="G71" i="254"/>
  <c r="C71" i="254"/>
  <c r="G75" i="254"/>
  <c r="K111" i="251"/>
  <c r="J40" i="223"/>
  <c r="U43" i="223"/>
  <c r="T114" i="251"/>
  <c r="Z43" i="223"/>
  <c r="Z114" i="251"/>
  <c r="AD43" i="223"/>
  <c r="AE114" i="251"/>
  <c r="AW114" i="251"/>
  <c r="AT43" i="223"/>
  <c r="AT20" i="223"/>
  <c r="AW91" i="251"/>
  <c r="AW85" i="251"/>
  <c r="AT14" i="223"/>
  <c r="C54" i="25"/>
  <c r="AR13" i="13"/>
  <c r="AD71" i="13"/>
  <c r="AO27" i="13"/>
  <c r="AM57" i="13"/>
  <c r="G57" i="25"/>
  <c r="L29" i="1"/>
  <c r="M29" i="1" s="1"/>
  <c r="N29" i="1" s="1"/>
  <c r="J29" i="2"/>
  <c r="K29" i="2" s="1"/>
  <c r="G7" i="254"/>
  <c r="C7" i="254"/>
  <c r="C76" i="254" s="1"/>
  <c r="C83" i="254" s="1"/>
  <c r="G11" i="254"/>
  <c r="C11" i="254"/>
  <c r="G15" i="254"/>
  <c r="G18" i="254"/>
  <c r="C18" i="254"/>
  <c r="C21" i="254"/>
  <c r="G25" i="254"/>
  <c r="C25" i="254"/>
  <c r="G29" i="254"/>
  <c r="C31" i="254"/>
  <c r="G35" i="254"/>
  <c r="C35" i="254"/>
  <c r="G39" i="254"/>
  <c r="G42" i="254"/>
  <c r="C42" i="254"/>
  <c r="G46" i="254"/>
  <c r="C46" i="254"/>
  <c r="G49" i="254"/>
  <c r="C49" i="254"/>
  <c r="G53" i="254"/>
  <c r="C53" i="254"/>
  <c r="G57" i="254"/>
  <c r="C57" i="254"/>
  <c r="G61" i="254"/>
  <c r="C61" i="254"/>
  <c r="G64" i="254"/>
  <c r="C64" i="254"/>
  <c r="G68" i="254"/>
  <c r="C68" i="254"/>
  <c r="G72" i="254"/>
  <c r="C72" i="254"/>
  <c r="C75" i="254"/>
  <c r="J39" i="223"/>
  <c r="K110" i="251"/>
  <c r="AI43" i="223"/>
  <c r="AJ114" i="251"/>
  <c r="AK114" i="251" s="1"/>
  <c r="BC114" i="251" s="1"/>
  <c r="AM43" i="223"/>
  <c r="AO114" i="251"/>
  <c r="AO43" i="223"/>
  <c r="AQ114" i="251"/>
  <c r="AQ43" i="223"/>
  <c r="AS114" i="251"/>
  <c r="AV43" i="223"/>
  <c r="AZ114" i="251"/>
  <c r="AX114" i="251"/>
  <c r="AU43" i="223"/>
  <c r="AY114" i="251"/>
  <c r="BB114" i="251"/>
  <c r="BD114" i="251" s="1"/>
  <c r="AX43" i="223"/>
  <c r="AW90" i="251"/>
  <c r="AT19" i="223"/>
  <c r="J57" i="167"/>
  <c r="BD57" i="33" s="1"/>
  <c r="AG57" i="251" s="1"/>
  <c r="AR65" i="13"/>
  <c r="AR22" i="13"/>
  <c r="D40" i="223"/>
  <c r="D111" i="251"/>
  <c r="AQ8" i="13"/>
  <c r="AD28" i="13"/>
  <c r="AD23" i="13"/>
  <c r="AN39" i="13"/>
  <c r="AL57" i="13"/>
  <c r="AM48" i="13"/>
  <c r="G48" i="25"/>
  <c r="M40" i="223"/>
  <c r="M111" i="251"/>
  <c r="G40" i="223"/>
  <c r="I111" i="251"/>
  <c r="H25" i="2"/>
  <c r="AN48" i="13"/>
  <c r="C76" i="241"/>
  <c r="C83" i="241" s="1"/>
  <c r="D134" i="251" s="1"/>
  <c r="C8" i="254"/>
  <c r="G12" i="254"/>
  <c r="C12" i="254"/>
  <c r="C15" i="254"/>
  <c r="G19" i="254"/>
  <c r="C19" i="254"/>
  <c r="G22" i="254"/>
  <c r="C22" i="254"/>
  <c r="G26" i="254"/>
  <c r="C26" i="254"/>
  <c r="C29" i="254"/>
  <c r="G32" i="254"/>
  <c r="C32" i="254"/>
  <c r="G36" i="254"/>
  <c r="C36" i="254"/>
  <c r="C39" i="254"/>
  <c r="G43" i="254"/>
  <c r="C43" i="254"/>
  <c r="G47" i="254"/>
  <c r="G50" i="254"/>
  <c r="C50" i="254"/>
  <c r="G54" i="254"/>
  <c r="C54" i="254"/>
  <c r="G58" i="254"/>
  <c r="C58" i="254"/>
  <c r="G62" i="254"/>
  <c r="C62" i="254"/>
  <c r="G65" i="254"/>
  <c r="C65" i="254"/>
  <c r="G69" i="254"/>
  <c r="C69" i="254"/>
  <c r="G73" i="254"/>
  <c r="C73" i="254"/>
  <c r="M110" i="251"/>
  <c r="M39" i="223"/>
  <c r="Y43" i="223"/>
  <c r="Y114" i="251"/>
  <c r="AD114" i="251"/>
  <c r="AC43" i="223"/>
  <c r="AW112" i="251"/>
  <c r="AT41" i="223"/>
  <c r="AT17" i="223"/>
  <c r="AW88" i="251"/>
  <c r="J91" i="167"/>
  <c r="AG143" i="251" s="1"/>
  <c r="AW111" i="251"/>
  <c r="AT40" i="223"/>
  <c r="AW110" i="251"/>
  <c r="AT39" i="223"/>
  <c r="I100" i="251"/>
  <c r="I93" i="251"/>
  <c r="I85" i="251"/>
  <c r="D90" i="251"/>
  <c r="I103" i="251"/>
  <c r="F84" i="167"/>
  <c r="Q75" i="254"/>
  <c r="Q74" i="254"/>
  <c r="H73" i="254"/>
  <c r="H72" i="254"/>
  <c r="K70" i="254"/>
  <c r="Q69" i="254"/>
  <c r="H67" i="254"/>
  <c r="H66" i="254"/>
  <c r="H65" i="254"/>
  <c r="K64" i="254"/>
  <c r="N60" i="254"/>
  <c r="Q59" i="254"/>
  <c r="Q57" i="254"/>
  <c r="N55" i="254"/>
  <c r="H54" i="254"/>
  <c r="H53" i="254"/>
  <c r="H52" i="254"/>
  <c r="K51" i="254"/>
  <c r="N49" i="254"/>
  <c r="Q46" i="254"/>
  <c r="Q45" i="254"/>
  <c r="Q43" i="254"/>
  <c r="Q42" i="254"/>
  <c r="Q41" i="254"/>
  <c r="H41" i="254"/>
  <c r="K40" i="254"/>
  <c r="N38" i="254"/>
  <c r="N37" i="254"/>
  <c r="Q35" i="254"/>
  <c r="Q34" i="254"/>
  <c r="Q33" i="254"/>
  <c r="H33" i="254"/>
  <c r="H32" i="254"/>
  <c r="N30" i="254"/>
  <c r="N29" i="254"/>
  <c r="H28" i="254"/>
  <c r="H27" i="254"/>
  <c r="K26" i="254"/>
  <c r="N23" i="254"/>
  <c r="Q22" i="254"/>
  <c r="Q21" i="254"/>
  <c r="Q20" i="254"/>
  <c r="Q18" i="254"/>
  <c r="Q17" i="254"/>
  <c r="H17" i="254"/>
  <c r="K16" i="254"/>
  <c r="N15" i="254"/>
  <c r="Q13" i="254"/>
  <c r="Q12" i="254"/>
  <c r="Q10" i="254"/>
  <c r="Q9" i="254"/>
  <c r="K9" i="254"/>
  <c r="N7" i="254"/>
  <c r="N75" i="254"/>
  <c r="N74" i="254"/>
  <c r="Q73" i="254"/>
  <c r="Q72" i="254"/>
  <c r="H71" i="254"/>
  <c r="H70" i="254"/>
  <c r="Q68" i="254"/>
  <c r="Q67" i="254"/>
  <c r="Q66" i="254"/>
  <c r="Q64" i="254"/>
  <c r="H64" i="254"/>
  <c r="H63" i="254"/>
  <c r="K61" i="254"/>
  <c r="N59" i="254"/>
  <c r="H59" i="254"/>
  <c r="Q56" i="254"/>
  <c r="K56" i="254"/>
  <c r="Q54" i="254"/>
  <c r="Q53" i="254"/>
  <c r="Q52" i="254"/>
  <c r="H51" i="254"/>
  <c r="K49" i="254"/>
  <c r="K48" i="254"/>
  <c r="N46" i="254"/>
  <c r="N43" i="254"/>
  <c r="N42" i="254"/>
  <c r="Q40" i="254"/>
  <c r="H40" i="254"/>
  <c r="K39" i="254"/>
  <c r="N35" i="254"/>
  <c r="N34" i="254"/>
  <c r="Q32" i="254"/>
  <c r="K31" i="254"/>
  <c r="Q27" i="254"/>
  <c r="Q26" i="254"/>
  <c r="H26" i="254"/>
  <c r="H25" i="254"/>
  <c r="K24" i="254"/>
  <c r="N22" i="254"/>
  <c r="N21" i="254"/>
  <c r="N18" i="254"/>
  <c r="N17" i="254"/>
  <c r="Q16" i="254"/>
  <c r="H16" i="254"/>
  <c r="K15" i="254"/>
  <c r="N13" i="254"/>
  <c r="N10" i="254"/>
  <c r="H9" i="254"/>
  <c r="K7" i="254"/>
  <c r="K74" i="254"/>
  <c r="N73" i="254"/>
  <c r="N72" i="254"/>
  <c r="Q71" i="254"/>
  <c r="Q70" i="254"/>
  <c r="K69" i="254"/>
  <c r="N68" i="254"/>
  <c r="N65" i="254"/>
  <c r="N64" i="254"/>
  <c r="Q63" i="254"/>
  <c r="Q62" i="254"/>
  <c r="H62" i="254"/>
  <c r="H61" i="254"/>
  <c r="Q58" i="254"/>
  <c r="H58" i="254"/>
  <c r="K57" i="254"/>
  <c r="H56" i="254"/>
  <c r="K55" i="254"/>
  <c r="N54" i="254"/>
  <c r="Q51" i="254"/>
  <c r="Q50" i="254"/>
  <c r="H50" i="254"/>
  <c r="H49" i="254"/>
  <c r="H48" i="254"/>
  <c r="K47" i="254"/>
  <c r="K45" i="254"/>
  <c r="K44" i="254"/>
  <c r="K43" i="254"/>
  <c r="Q39" i="254"/>
  <c r="H39" i="254"/>
  <c r="H38" i="254"/>
  <c r="K37" i="254"/>
  <c r="K36" i="254"/>
  <c r="K35" i="254"/>
  <c r="N31" i="254"/>
  <c r="H31" i="254"/>
  <c r="H30" i="254"/>
  <c r="K29" i="254"/>
  <c r="N28" i="254"/>
  <c r="N27" i="254"/>
  <c r="Q25" i="254"/>
  <c r="Q24" i="254"/>
  <c r="H24" i="254"/>
  <c r="K23" i="254"/>
  <c r="K21" i="254"/>
  <c r="K20" i="254"/>
  <c r="K19" i="254"/>
  <c r="Q15" i="254"/>
  <c r="H15" i="254"/>
  <c r="K14" i="254"/>
  <c r="K12" i="254"/>
  <c r="K11" i="254"/>
  <c r="K10" i="254"/>
  <c r="Q8" i="254"/>
  <c r="H8" i="254"/>
  <c r="H7" i="254"/>
  <c r="H75" i="254"/>
  <c r="H74" i="254"/>
  <c r="K73" i="254"/>
  <c r="K72" i="254"/>
  <c r="N71" i="254"/>
  <c r="H69" i="254"/>
  <c r="K68" i="254"/>
  <c r="K67" i="254"/>
  <c r="K65" i="254"/>
  <c r="N63" i="254"/>
  <c r="N62" i="254"/>
  <c r="Q61" i="254"/>
  <c r="Q60" i="254"/>
  <c r="H60" i="254"/>
  <c r="N58" i="254"/>
  <c r="H57" i="254"/>
  <c r="Q55" i="254"/>
  <c r="H55" i="254"/>
  <c r="K54" i="254"/>
  <c r="K52" i="254"/>
  <c r="N51" i="254"/>
  <c r="N50" i="254"/>
  <c r="Q49" i="254"/>
  <c r="Q48" i="254"/>
  <c r="Q47" i="254"/>
  <c r="H47" i="254"/>
  <c r="H46" i="254"/>
  <c r="H45" i="254"/>
  <c r="H44" i="254"/>
  <c r="H43" i="254"/>
  <c r="H42" i="254"/>
  <c r="K41" i="254"/>
  <c r="N39" i="254"/>
  <c r="Q38" i="254"/>
  <c r="Q37" i="254"/>
  <c r="H37" i="254"/>
  <c r="H36" i="254"/>
  <c r="H35" i="254"/>
  <c r="H34" i="254"/>
  <c r="K33" i="254"/>
  <c r="K32" i="254"/>
  <c r="Q30" i="254"/>
  <c r="Q29" i="254"/>
  <c r="H29" i="254"/>
  <c r="K28" i="254"/>
  <c r="K27" i="254"/>
  <c r="N25" i="254"/>
  <c r="Q23" i="254"/>
  <c r="H23" i="254"/>
  <c r="H22" i="254"/>
  <c r="H21" i="254"/>
  <c r="H20" i="254"/>
  <c r="H19" i="254"/>
  <c r="H18" i="254"/>
  <c r="K17" i="254"/>
  <c r="N16" i="254"/>
  <c r="Q14" i="254"/>
  <c r="H14" i="254"/>
  <c r="H13" i="254"/>
  <c r="H12" i="254"/>
  <c r="H11" i="254"/>
  <c r="H10" i="254"/>
  <c r="N9" i="254"/>
  <c r="N8" i="254"/>
  <c r="Q7" i="254"/>
  <c r="I14" i="252"/>
  <c r="C73" i="252"/>
  <c r="C61" i="252"/>
  <c r="C29" i="252"/>
  <c r="C9" i="252"/>
  <c r="O42" i="252"/>
  <c r="C70" i="252"/>
  <c r="C50" i="252"/>
  <c r="C14" i="252"/>
  <c r="L42" i="252"/>
  <c r="O71" i="252"/>
  <c r="O70" i="252"/>
  <c r="O55" i="252"/>
  <c r="O54" i="252"/>
  <c r="O38" i="252"/>
  <c r="O37" i="252"/>
  <c r="O25" i="252"/>
  <c r="O24" i="252"/>
  <c r="O14" i="252"/>
  <c r="O13" i="252"/>
  <c r="C71" i="252"/>
  <c r="C67" i="252"/>
  <c r="C59" i="252"/>
  <c r="C51" i="252"/>
  <c r="C43" i="252"/>
  <c r="C40" i="252"/>
  <c r="C31" i="252"/>
  <c r="C27" i="252"/>
  <c r="C23" i="252"/>
  <c r="C15" i="252"/>
  <c r="C11" i="252"/>
  <c r="I42" i="252"/>
  <c r="L72" i="252"/>
  <c r="L68" i="252"/>
  <c r="L64" i="252"/>
  <c r="L60" i="252"/>
  <c r="L56" i="252"/>
  <c r="L52" i="252"/>
  <c r="L48" i="252"/>
  <c r="L44" i="252"/>
  <c r="L39" i="252"/>
  <c r="L35" i="252"/>
  <c r="L31" i="252"/>
  <c r="L27" i="252"/>
  <c r="L23" i="252"/>
  <c r="L19" i="252"/>
  <c r="L15" i="252"/>
  <c r="L11" i="252"/>
  <c r="L7" i="252"/>
  <c r="C72" i="252"/>
  <c r="C68" i="252"/>
  <c r="C64" i="252"/>
  <c r="C60" i="252"/>
  <c r="C56" i="252"/>
  <c r="C52" i="252"/>
  <c r="C48" i="252"/>
  <c r="C44" i="252"/>
  <c r="C41" i="252"/>
  <c r="C36" i="252"/>
  <c r="C32" i="252"/>
  <c r="C28" i="252"/>
  <c r="C24" i="252"/>
  <c r="C20" i="252"/>
  <c r="C16" i="252"/>
  <c r="C12" i="252"/>
  <c r="C8" i="252"/>
  <c r="C42" i="252"/>
  <c r="F42" i="252"/>
  <c r="AD142" i="251"/>
  <c r="AC28" i="223"/>
  <c r="AC12" i="223"/>
  <c r="AV40" i="223"/>
  <c r="AZ95" i="251"/>
  <c r="AZ87" i="251"/>
  <c r="AV31" i="223"/>
  <c r="AC42" i="223"/>
  <c r="AV22" i="223"/>
  <c r="AV14" i="223"/>
  <c r="AD100" i="251"/>
  <c r="AC25" i="223"/>
  <c r="AD84" i="251"/>
  <c r="AC9" i="223"/>
  <c r="AV37" i="223"/>
  <c r="AZ104" i="251"/>
  <c r="AV17" i="223"/>
  <c r="AV13" i="223"/>
  <c r="AB79" i="251"/>
  <c r="G14" i="223"/>
  <c r="K142" i="251"/>
  <c r="Q12" i="221"/>
  <c r="K12" i="221"/>
  <c r="K143" i="251"/>
  <c r="O114" i="251"/>
  <c r="I88" i="251"/>
  <c r="G17" i="223"/>
  <c r="O105" i="251"/>
  <c r="P34" i="223"/>
  <c r="I86" i="251"/>
  <c r="P14" i="223"/>
  <c r="P33" i="223"/>
  <c r="K144" i="251"/>
  <c r="F131" i="167"/>
  <c r="F141" i="167"/>
  <c r="G79" i="167"/>
  <c r="AY16" i="33"/>
  <c r="AB16" i="251" s="1"/>
  <c r="AB95" i="251"/>
  <c r="Q103" i="167"/>
  <c r="AB104" i="251"/>
  <c r="AB88" i="251"/>
  <c r="Q87" i="167"/>
  <c r="AB139" i="251" s="1"/>
  <c r="Q17" i="167"/>
  <c r="AY17" i="33" s="1"/>
  <c r="G51" i="1"/>
  <c r="K55" i="1"/>
  <c r="K70" i="1"/>
  <c r="AH139" i="251"/>
  <c r="AX43" i="33"/>
  <c r="AA43" i="251" s="1"/>
  <c r="AX47" i="33"/>
  <c r="AA47" i="251" s="1"/>
  <c r="AX37" i="33"/>
  <c r="AA37" i="251" s="1"/>
  <c r="AX14" i="33"/>
  <c r="AA14" i="251" s="1"/>
  <c r="AX61" i="33"/>
  <c r="AA61" i="251" s="1"/>
  <c r="AX66" i="33"/>
  <c r="AA66" i="251" s="1"/>
  <c r="AX59" i="33"/>
  <c r="AA59" i="251" s="1"/>
  <c r="AX53" i="33"/>
  <c r="AA53" i="251" s="1"/>
  <c r="D93" i="167"/>
  <c r="C76" i="140"/>
  <c r="C83" i="140" s="1"/>
  <c r="D133" i="251" s="1"/>
  <c r="C76" i="141"/>
  <c r="C83" i="141" s="1"/>
  <c r="D132" i="251" s="1"/>
  <c r="P8" i="223"/>
  <c r="I107" i="251"/>
  <c r="G35" i="223"/>
  <c r="J32" i="223"/>
  <c r="J28" i="223"/>
  <c r="K97" i="251"/>
  <c r="M13" i="223"/>
  <c r="I78" i="251"/>
  <c r="K113" i="251"/>
  <c r="M28" i="223"/>
  <c r="D29" i="223"/>
  <c r="D100" i="251"/>
  <c r="D37" i="223"/>
  <c r="D108" i="251"/>
  <c r="G11" i="221"/>
  <c r="H142" i="251"/>
  <c r="D24" i="223"/>
  <c r="D95" i="251"/>
  <c r="D33" i="223"/>
  <c r="D104" i="251"/>
  <c r="G7" i="221"/>
  <c r="H138" i="251"/>
  <c r="H141" i="251"/>
  <c r="G10" i="221"/>
  <c r="C8" i="221"/>
  <c r="D139" i="251"/>
  <c r="G13" i="221"/>
  <c r="H144" i="251"/>
  <c r="Y8" i="1"/>
  <c r="AR8" i="13"/>
  <c r="G76" i="25"/>
  <c r="Y23" i="1"/>
  <c r="AR23" i="13"/>
  <c r="Y59" i="1"/>
  <c r="AR59" i="13"/>
  <c r="K7" i="2"/>
  <c r="D35" i="223"/>
  <c r="D106" i="251"/>
  <c r="D82" i="251"/>
  <c r="D11" i="223"/>
  <c r="D10" i="223"/>
  <c r="D81" i="251"/>
  <c r="G9" i="221"/>
  <c r="H140" i="251"/>
  <c r="H139" i="251"/>
  <c r="G8" i="221"/>
  <c r="D84" i="251"/>
  <c r="D13" i="223"/>
  <c r="D30" i="223"/>
  <c r="D101" i="251"/>
  <c r="D18" i="223"/>
  <c r="D89" i="251"/>
  <c r="C10" i="221"/>
  <c r="D141" i="251"/>
  <c r="D102" i="251"/>
  <c r="D31" i="223"/>
  <c r="D42" i="223"/>
  <c r="D113" i="251"/>
  <c r="D7" i="223"/>
  <c r="D78" i="251"/>
  <c r="D85" i="251"/>
  <c r="D14" i="223"/>
  <c r="D25" i="223"/>
  <c r="D96" i="251"/>
  <c r="D105" i="251"/>
  <c r="D34" i="223"/>
  <c r="D97" i="251"/>
  <c r="D26" i="223"/>
  <c r="D144" i="251"/>
  <c r="C13" i="221"/>
  <c r="C12" i="221"/>
  <c r="D143" i="251"/>
  <c r="H143" i="251"/>
  <c r="G12" i="221"/>
  <c r="P76" i="167"/>
  <c r="Y71" i="1"/>
  <c r="Y24" i="1"/>
  <c r="AR24" i="13"/>
  <c r="Y40" i="1"/>
  <c r="AR40" i="13"/>
  <c r="C76" i="25"/>
  <c r="AL76" i="13"/>
  <c r="AF76" i="13"/>
  <c r="AN76" i="13"/>
  <c r="D16" i="223"/>
  <c r="D87" i="251"/>
  <c r="D17" i="223"/>
  <c r="D88" i="251"/>
  <c r="D36" i="223"/>
  <c r="D107" i="251"/>
  <c r="D32" i="223"/>
  <c r="D103" i="251"/>
  <c r="D79" i="251"/>
  <c r="D8" i="223"/>
  <c r="D15" i="223"/>
  <c r="D86" i="251"/>
  <c r="D27" i="223"/>
  <c r="D98" i="251"/>
  <c r="D109" i="251"/>
  <c r="D38" i="223"/>
  <c r="D83" i="251"/>
  <c r="D12" i="223"/>
  <c r="D28" i="223"/>
  <c r="D99" i="251"/>
  <c r="D140" i="251"/>
  <c r="D145" i="251" s="1"/>
  <c r="C9" i="221"/>
  <c r="AQ76" i="13"/>
  <c r="Y75" i="1"/>
  <c r="AR75" i="13"/>
  <c r="Y47" i="1"/>
  <c r="AR47" i="13"/>
  <c r="Y42" i="1"/>
  <c r="AR42" i="13"/>
  <c r="D76" i="25"/>
  <c r="E78" i="25"/>
  <c r="E3" i="25"/>
  <c r="E10" i="25" s="1"/>
  <c r="D41" i="223"/>
  <c r="D112" i="251"/>
  <c r="D142" i="251"/>
  <c r="C11" i="221"/>
  <c r="Y57" i="1"/>
  <c r="AR57" i="13"/>
  <c r="AM76" i="13"/>
  <c r="AW76" i="251"/>
  <c r="H145" i="251"/>
  <c r="E16" i="25"/>
  <c r="E31" i="25"/>
  <c r="E56" i="25"/>
  <c r="E33" i="25"/>
  <c r="E48" i="25"/>
  <c r="E14" i="25"/>
  <c r="E42" i="25"/>
  <c r="E69" i="25"/>
  <c r="E21" i="25"/>
  <c r="E35" i="25"/>
  <c r="E60" i="25"/>
  <c r="E8" i="25"/>
  <c r="E50" i="25"/>
  <c r="E44" i="25"/>
  <c r="E55" i="25"/>
  <c r="E74" i="25"/>
  <c r="E32" i="25"/>
  <c r="E73" i="25"/>
  <c r="E24" i="25"/>
  <c r="E13" i="25"/>
  <c r="E71" i="25"/>
  <c r="E59" i="25"/>
  <c r="E54" i="25"/>
  <c r="E40" i="25"/>
  <c r="E46" i="25"/>
  <c r="E51" i="25"/>
  <c r="E28" i="25"/>
  <c r="E72" i="25"/>
  <c r="E38" i="25"/>
  <c r="E12" i="25"/>
  <c r="E7" i="25"/>
  <c r="E49" i="25"/>
  <c r="E30" i="25"/>
  <c r="E37" i="25"/>
  <c r="E25" i="25"/>
  <c r="E18" i="25"/>
  <c r="E20" i="25"/>
  <c r="E17" i="25"/>
  <c r="E66" i="25"/>
  <c r="E43" i="25"/>
  <c r="E53" i="25"/>
  <c r="E15" i="25"/>
  <c r="E62" i="25"/>
  <c r="E64" i="25"/>
  <c r="E58" i="25"/>
  <c r="J58" i="25" s="1"/>
  <c r="S58" i="1" s="1"/>
  <c r="E27" i="25"/>
  <c r="E41" i="25"/>
  <c r="E26" i="25"/>
  <c r="E63" i="25"/>
  <c r="E19" i="25"/>
  <c r="E22" i="25"/>
  <c r="E70" i="25"/>
  <c r="E36" i="25"/>
  <c r="J36" i="25" s="1"/>
  <c r="S36" i="1" s="1"/>
  <c r="E61" i="25"/>
  <c r="E23" i="25"/>
  <c r="E45" i="25"/>
  <c r="H78" i="25"/>
  <c r="H3" i="25"/>
  <c r="H45" i="25" s="1"/>
  <c r="J45" i="25" s="1"/>
  <c r="S45" i="1" s="1"/>
  <c r="H31" i="25"/>
  <c r="H19" i="25"/>
  <c r="J19" i="25" s="1"/>
  <c r="S19" i="1" s="1"/>
  <c r="H11" i="25"/>
  <c r="H40" i="25"/>
  <c r="J40" i="25" s="1"/>
  <c r="S40" i="1" s="1"/>
  <c r="H75" i="25"/>
  <c r="H23" i="25"/>
  <c r="J23" i="25" s="1"/>
  <c r="S23" i="1" s="1"/>
  <c r="H36" i="25"/>
  <c r="H14" i="25"/>
  <c r="H26" i="25"/>
  <c r="H46" i="25"/>
  <c r="H64" i="25"/>
  <c r="J64" i="25" s="1"/>
  <c r="S64" i="1" s="1"/>
  <c r="H58" i="25"/>
  <c r="J14" i="25"/>
  <c r="S14" i="1" s="1"/>
  <c r="J31" i="25"/>
  <c r="S31" i="1" s="1"/>
  <c r="J46" i="25"/>
  <c r="S46" i="1" s="1"/>
  <c r="J26" i="25"/>
  <c r="S26" i="1" s="1"/>
  <c r="M45" i="238"/>
  <c r="M14" i="238"/>
  <c r="M53" i="238"/>
  <c r="M33" i="238"/>
  <c r="M12" i="238"/>
  <c r="M29" i="238"/>
  <c r="M60" i="238"/>
  <c r="M40" i="238"/>
  <c r="M74" i="238"/>
  <c r="M62" i="238"/>
  <c r="M32" i="238"/>
  <c r="M27" i="238"/>
  <c r="M75" i="238"/>
  <c r="M55" i="238"/>
  <c r="M66" i="238"/>
  <c r="M11" i="238"/>
  <c r="M63" i="238"/>
  <c r="M47" i="238"/>
  <c r="M48" i="238"/>
  <c r="M61" i="238"/>
  <c r="M57" i="238"/>
  <c r="M59" i="238"/>
  <c r="M54" i="238"/>
  <c r="M46" i="238"/>
  <c r="M65" i="238"/>
  <c r="M43" i="238"/>
  <c r="M34" i="238"/>
  <c r="M38" i="238"/>
  <c r="M72" i="238"/>
  <c r="M10" i="238"/>
  <c r="M26" i="238"/>
  <c r="M19" i="238"/>
  <c r="M50" i="238"/>
  <c r="M24" i="238"/>
  <c r="M31" i="238"/>
  <c r="M13" i="238"/>
  <c r="M51" i="238"/>
  <c r="M21" i="238"/>
  <c r="M20" i="238"/>
  <c r="M28" i="238"/>
  <c r="M52" i="238"/>
  <c r="M37" i="238"/>
  <c r="M35" i="238"/>
  <c r="M22" i="238"/>
  <c r="M18" i="238"/>
  <c r="M49" i="238"/>
  <c r="M30" i="238"/>
  <c r="M56" i="238"/>
  <c r="M39" i="238"/>
  <c r="M41" i="238"/>
  <c r="M17" i="238"/>
  <c r="M68" i="238"/>
  <c r="M71" i="238"/>
  <c r="M16" i="238"/>
  <c r="M58" i="238"/>
  <c r="M44" i="238"/>
  <c r="M70" i="238"/>
  <c r="M67" i="238"/>
  <c r="M69" i="238"/>
  <c r="M25" i="238"/>
  <c r="M64" i="238"/>
  <c r="M42" i="238"/>
  <c r="M73" i="238"/>
  <c r="M8" i="238"/>
  <c r="N45" i="238"/>
  <c r="AF53" i="252"/>
  <c r="AF33" i="252"/>
  <c r="AF29" i="252"/>
  <c r="AF12" i="252"/>
  <c r="AF14" i="252"/>
  <c r="M9" i="238"/>
  <c r="N47" i="238"/>
  <c r="AF47" i="252" s="1"/>
  <c r="N69" i="238"/>
  <c r="M23" i="238"/>
  <c r="AD16" i="46" s="1"/>
  <c r="N25" i="238"/>
  <c r="N51" i="238"/>
  <c r="N34" i="238"/>
  <c r="N57" i="238"/>
  <c r="AF57" i="252" s="1"/>
  <c r="N50" i="238"/>
  <c r="N17" i="238"/>
  <c r="M36" i="238"/>
  <c r="N49" i="238"/>
  <c r="N22" i="238"/>
  <c r="M15" i="238"/>
  <c r="AD7" i="46" s="1"/>
  <c r="AF56" i="252"/>
  <c r="AF67" i="252"/>
  <c r="AF16" i="252"/>
  <c r="AF46" i="252"/>
  <c r="AF28" i="252"/>
  <c r="AF40" i="252"/>
  <c r="AF8" i="252"/>
  <c r="AF73" i="252"/>
  <c r="AF41" i="252"/>
  <c r="AF52" i="252"/>
  <c r="AF42" i="252"/>
  <c r="AF24" i="252"/>
  <c r="AF19" i="252"/>
  <c r="AF44" i="252"/>
  <c r="AF32" i="252"/>
  <c r="AF66" i="252"/>
  <c r="AF27" i="252"/>
  <c r="AF43" i="252"/>
  <c r="AF38" i="252"/>
  <c r="AF37" i="252"/>
  <c r="AF39" i="252"/>
  <c r="AF72" i="252"/>
  <c r="AF75" i="252"/>
  <c r="AF74" i="252"/>
  <c r="AF18" i="252"/>
  <c r="AF63" i="252"/>
  <c r="AF65" i="252"/>
  <c r="AL117" i="251"/>
  <c r="AF31" i="252"/>
  <c r="AF54" i="252"/>
  <c r="AF70" i="252"/>
  <c r="AF30" i="252"/>
  <c r="AF68" i="252"/>
  <c r="AF9" i="252"/>
  <c r="AF15" i="252"/>
  <c r="M7" i="238"/>
  <c r="M76" i="238"/>
  <c r="N7" i="238"/>
  <c r="N76" i="238"/>
  <c r="AF59" i="252"/>
  <c r="AF48" i="252"/>
  <c r="AF34" i="252"/>
  <c r="AF55" i="252"/>
  <c r="AF10" i="252"/>
  <c r="AF45" i="252"/>
  <c r="AF23" i="252"/>
  <c r="K99" i="251"/>
  <c r="I106" i="251"/>
  <c r="M97" i="251"/>
  <c r="M26" i="223"/>
  <c r="J42" i="223"/>
  <c r="M21" i="223"/>
  <c r="M92" i="251"/>
  <c r="L117" i="167"/>
  <c r="S131" i="167"/>
  <c r="L139" i="167"/>
  <c r="AB138" i="251"/>
  <c r="BH14" i="251"/>
  <c r="BJ14" i="251" s="1"/>
  <c r="BH30" i="251"/>
  <c r="BJ30" i="251" s="1"/>
  <c r="AW122" i="251"/>
  <c r="AW118" i="251"/>
  <c r="Z118" i="251"/>
  <c r="R18" i="46"/>
  <c r="AA8" i="254"/>
  <c r="AQ24" i="33"/>
  <c r="Z24" i="251" s="1"/>
  <c r="AQ48" i="33"/>
  <c r="AQ72" i="33"/>
  <c r="AQ8" i="33"/>
  <c r="AQ53" i="33"/>
  <c r="Z53" i="251" s="1"/>
  <c r="AQ41" i="33"/>
  <c r="AR41" i="33" s="1"/>
  <c r="AQ21" i="33"/>
  <c r="AS9" i="33"/>
  <c r="AQ68" i="33"/>
  <c r="AQ52" i="33"/>
  <c r="AQ36" i="33"/>
  <c r="AQ75" i="33"/>
  <c r="AS75" i="33" s="1"/>
  <c r="AQ71" i="33"/>
  <c r="AQ67" i="33"/>
  <c r="AQ63" i="33"/>
  <c r="AQ55" i="33"/>
  <c r="AR55" i="33" s="1"/>
  <c r="AQ51" i="33"/>
  <c r="AQ47" i="33"/>
  <c r="AQ43" i="33"/>
  <c r="AQ40" i="33"/>
  <c r="AQ16" i="33"/>
  <c r="AS16" i="33"/>
  <c r="AQ64" i="33"/>
  <c r="AS64" i="33" s="1"/>
  <c r="AQ56" i="33"/>
  <c r="AS56" i="33" s="1"/>
  <c r="AQ44" i="33"/>
  <c r="AQ20" i="33"/>
  <c r="AQ60" i="33"/>
  <c r="Z60" i="251" s="1"/>
  <c r="AQ28" i="33"/>
  <c r="AQ12" i="33"/>
  <c r="AQ69" i="33"/>
  <c r="AQ65" i="33"/>
  <c r="AS65" i="33" s="1"/>
  <c r="AQ61" i="33"/>
  <c r="AQ57" i="33"/>
  <c r="AQ49" i="33"/>
  <c r="AQ45" i="33"/>
  <c r="Z45" i="251" s="1"/>
  <c r="AQ37" i="33"/>
  <c r="AS37" i="33" s="1"/>
  <c r="AQ33" i="33"/>
  <c r="AR33" i="33" s="1"/>
  <c r="AQ29" i="33"/>
  <c r="AS29" i="33" s="1"/>
  <c r="AQ25" i="33"/>
  <c r="AR25" i="33" s="1"/>
  <c r="AQ17" i="33"/>
  <c r="Z17" i="251" s="1"/>
  <c r="AQ13" i="33"/>
  <c r="AQ39" i="33"/>
  <c r="AQ35" i="33"/>
  <c r="AQ31" i="33"/>
  <c r="AR31" i="33" s="1"/>
  <c r="AQ27" i="33"/>
  <c r="AR23" i="33"/>
  <c r="AQ19" i="33"/>
  <c r="Z15" i="251"/>
  <c r="AQ11" i="33"/>
  <c r="AQ74" i="33"/>
  <c r="AS74" i="33" s="1"/>
  <c r="AQ70" i="33"/>
  <c r="AQ66" i="33"/>
  <c r="AR66" i="33" s="1"/>
  <c r="AQ62" i="33"/>
  <c r="AQ58" i="33"/>
  <c r="AS58" i="33" s="1"/>
  <c r="AQ54" i="33"/>
  <c r="AR54" i="33" s="1"/>
  <c r="AQ50" i="33"/>
  <c r="Z50" i="251" s="1"/>
  <c r="AQ46" i="33"/>
  <c r="AS72" i="33"/>
  <c r="AR72" i="33"/>
  <c r="Z72" i="251"/>
  <c r="Z48" i="251"/>
  <c r="AR24" i="33"/>
  <c r="AS24" i="33"/>
  <c r="AR8" i="33"/>
  <c r="Z28" i="223"/>
  <c r="Z94" i="251"/>
  <c r="AR15" i="33"/>
  <c r="Z66" i="251"/>
  <c r="AR50" i="33"/>
  <c r="AQ38" i="33"/>
  <c r="Z38" i="251" s="1"/>
  <c r="AQ34" i="33"/>
  <c r="AQ30" i="33"/>
  <c r="Z30" i="251" s="1"/>
  <c r="AQ26" i="33"/>
  <c r="AQ22" i="33"/>
  <c r="AR22" i="33" s="1"/>
  <c r="AQ18" i="33"/>
  <c r="AQ14" i="33"/>
  <c r="AS14" i="33" s="1"/>
  <c r="AQ10" i="33"/>
  <c r="AQ7" i="33"/>
  <c r="Z41" i="251"/>
  <c r="Z25" i="251"/>
  <c r="AS41" i="33"/>
  <c r="AS57" i="33"/>
  <c r="AR64" i="33"/>
  <c r="AR53" i="33"/>
  <c r="AR40" i="33"/>
  <c r="Z56" i="251"/>
  <c r="AR17" i="33"/>
  <c r="AR37" i="33"/>
  <c r="AS53" i="33"/>
  <c r="AR56" i="33"/>
  <c r="Z33" i="251"/>
  <c r="AS44" i="33"/>
  <c r="AR21" i="33"/>
  <c r="AS50" i="33"/>
  <c r="Z16" i="251"/>
  <c r="AR35" i="33"/>
  <c r="Z21" i="251"/>
  <c r="AR19" i="33"/>
  <c r="Z19" i="251"/>
  <c r="AS13" i="33"/>
  <c r="AS19" i="33"/>
  <c r="AS21" i="33"/>
  <c r="AS33" i="33"/>
  <c r="AS66" i="33"/>
  <c r="AS59" i="33"/>
  <c r="AR59" i="33"/>
  <c r="Z59" i="251"/>
  <c r="AR75" i="33"/>
  <c r="AS51" i="33"/>
  <c r="AR51" i="33"/>
  <c r="AS67" i="33"/>
  <c r="Z67" i="251"/>
  <c r="AR67" i="33"/>
  <c r="AS52" i="33"/>
  <c r="AR52" i="33"/>
  <c r="Z52" i="251"/>
  <c r="Z55" i="251"/>
  <c r="AR71" i="33"/>
  <c r="AS71" i="33"/>
  <c r="Z71" i="251"/>
  <c r="AS28" i="33"/>
  <c r="AR28" i="33"/>
  <c r="Z28" i="251"/>
  <c r="AR20" i="33"/>
  <c r="AS15" i="33"/>
  <c r="AS31" i="33"/>
  <c r="Z31" i="251"/>
  <c r="Z29" i="251"/>
  <c r="AR16" i="33"/>
  <c r="AR11" i="33"/>
  <c r="Z51" i="251"/>
  <c r="AR36" i="33"/>
  <c r="AS36" i="33"/>
  <c r="Z36" i="251"/>
  <c r="AS60" i="33"/>
  <c r="AS68" i="33"/>
  <c r="AR68" i="33"/>
  <c r="Z68" i="251"/>
  <c r="AS17" i="33"/>
  <c r="AQ42" i="33"/>
  <c r="AS42" i="33" s="1"/>
  <c r="AS18" i="33"/>
  <c r="AR18" i="33"/>
  <c r="Z18" i="251"/>
  <c r="AS34" i="33"/>
  <c r="Z34" i="251"/>
  <c r="AR34" i="33"/>
  <c r="Z78" i="251"/>
  <c r="Z23" i="223"/>
  <c r="AS22" i="33"/>
  <c r="Z99" i="251"/>
  <c r="AR30" i="33"/>
  <c r="AS30" i="33"/>
  <c r="AT30" i="223"/>
  <c r="AW101" i="251"/>
  <c r="AW99" i="251"/>
  <c r="AT28" i="223"/>
  <c r="AW97" i="251"/>
  <c r="AT26" i="223"/>
  <c r="AW87" i="251"/>
  <c r="AT16" i="223"/>
  <c r="AW103" i="251"/>
  <c r="AT7" i="223"/>
  <c r="AW78" i="251"/>
  <c r="Z144" i="251"/>
  <c r="AA13" i="221"/>
  <c r="AA9" i="221"/>
  <c r="Z140" i="251"/>
  <c r="Z139" i="251"/>
  <c r="AA8" i="221"/>
  <c r="AR14" i="33"/>
  <c r="AR44" i="33"/>
  <c r="Z44" i="251"/>
  <c r="AR46" i="33"/>
  <c r="AR12" i="33"/>
  <c r="AS12" i="33"/>
  <c r="Z12" i="251"/>
  <c r="AR32" i="33"/>
  <c r="AS32" i="33"/>
  <c r="Z32" i="251"/>
  <c r="Z47" i="251"/>
  <c r="AR47" i="33"/>
  <c r="AS47" i="33"/>
  <c r="AS63" i="33"/>
  <c r="Z36" i="223"/>
  <c r="Z107" i="251"/>
  <c r="AS70" i="33"/>
  <c r="AR70" i="33"/>
  <c r="Z70" i="251"/>
  <c r="Z61" i="251"/>
  <c r="AR61" i="33"/>
  <c r="AS61" i="33"/>
  <c r="AS62" i="33"/>
  <c r="Z35" i="251"/>
  <c r="AS35" i="33"/>
  <c r="AR49" i="33"/>
  <c r="AS49" i="33"/>
  <c r="Z49" i="251"/>
  <c r="Z64" i="251"/>
  <c r="Z54" i="251"/>
  <c r="AS54" i="33"/>
  <c r="AS39" i="33"/>
  <c r="Z73" i="252"/>
  <c r="Z71" i="252"/>
  <c r="Z67" i="252"/>
  <c r="Z64" i="252"/>
  <c r="Z63" i="252"/>
  <c r="Z60" i="252"/>
  <c r="Z57" i="252"/>
  <c r="Z56" i="252"/>
  <c r="Z55" i="252"/>
  <c r="Z52" i="252"/>
  <c r="Z51" i="252"/>
  <c r="Z48" i="252"/>
  <c r="Z47" i="252"/>
  <c r="Z44" i="252"/>
  <c r="Z43" i="252"/>
  <c r="Z41" i="252"/>
  <c r="Z40" i="252"/>
  <c r="Z39" i="252"/>
  <c r="Z35" i="252"/>
  <c r="Z32" i="252"/>
  <c r="Z31" i="252"/>
  <c r="Z28" i="252"/>
  <c r="Z25" i="252"/>
  <c r="Z24" i="252"/>
  <c r="Z23" i="252"/>
  <c r="Z20" i="252"/>
  <c r="Z19" i="252"/>
  <c r="Z16" i="252"/>
  <c r="Z15" i="252"/>
  <c r="Z12" i="252"/>
  <c r="Z9" i="252"/>
  <c r="Z8" i="252"/>
  <c r="AP7" i="252"/>
  <c r="Z10" i="252"/>
  <c r="Z14" i="252"/>
  <c r="Z18" i="252"/>
  <c r="Z22" i="252"/>
  <c r="Z26" i="252"/>
  <c r="Z30" i="252"/>
  <c r="Z34" i="252"/>
  <c r="Z38" i="252"/>
  <c r="Z42" i="252"/>
  <c r="Z46" i="252"/>
  <c r="Z50" i="252"/>
  <c r="Z54" i="252"/>
  <c r="Z58" i="252"/>
  <c r="Z62" i="252"/>
  <c r="Z66" i="252"/>
  <c r="Z70" i="252"/>
  <c r="Z74" i="252"/>
  <c r="Z11" i="252"/>
  <c r="Z27" i="252"/>
  <c r="Z59" i="252"/>
  <c r="Z75" i="252"/>
  <c r="Z36" i="252"/>
  <c r="Z68" i="252"/>
  <c r="Z72" i="252"/>
  <c r="Z13" i="252"/>
  <c r="Z17" i="252"/>
  <c r="Z21" i="252"/>
  <c r="Z29" i="252"/>
  <c r="Z33" i="252"/>
  <c r="Z37" i="252"/>
  <c r="Z45" i="252"/>
  <c r="Z49" i="252"/>
  <c r="Z53" i="252"/>
  <c r="Z61" i="252"/>
  <c r="Z65" i="252"/>
  <c r="Z69" i="252"/>
  <c r="AW80" i="251"/>
  <c r="Z7" i="252"/>
  <c r="AP60" i="252"/>
  <c r="AP44" i="252"/>
  <c r="AP12" i="252"/>
  <c r="AP15" i="252"/>
  <c r="AP23" i="252"/>
  <c r="AP27" i="252"/>
  <c r="AP38" i="252"/>
  <c r="AP39" i="252"/>
  <c r="AP43" i="252"/>
  <c r="AP47" i="252"/>
  <c r="AP59" i="252"/>
  <c r="AP63" i="252"/>
  <c r="AP71" i="252"/>
  <c r="AP75" i="252"/>
  <c r="AP55" i="252"/>
  <c r="AP31" i="252"/>
  <c r="AP11" i="252"/>
  <c r="AW117" i="251" l="1"/>
  <c r="C76" i="67"/>
  <c r="C83" i="67" s="1"/>
  <c r="D135" i="251" s="1"/>
  <c r="J73" i="2"/>
  <c r="K73" i="2" s="1"/>
  <c r="L73" i="1"/>
  <c r="M73" i="1" s="1"/>
  <c r="N73" i="1" s="1"/>
  <c r="L59" i="1"/>
  <c r="M59" i="1" s="1"/>
  <c r="N59" i="1" s="1"/>
  <c r="M59" i="67"/>
  <c r="N59" i="67" s="1"/>
  <c r="L23" i="1"/>
  <c r="M23" i="1" s="1"/>
  <c r="N23" i="1" s="1"/>
  <c r="M23" i="67"/>
  <c r="N23" i="67" s="1"/>
  <c r="J23" i="2"/>
  <c r="K23" i="2" s="1"/>
  <c r="H7" i="2"/>
  <c r="D7" i="2"/>
  <c r="L7" i="1"/>
  <c r="M7" i="1" s="1"/>
  <c r="N7" i="1" s="1"/>
  <c r="AR7" i="13"/>
  <c r="J66" i="2"/>
  <c r="K66" i="2" s="1"/>
  <c r="M66" i="67"/>
  <c r="N66" i="67" s="1"/>
  <c r="L66" i="1"/>
  <c r="M66" i="1" s="1"/>
  <c r="N66" i="1" s="1"/>
  <c r="O66" i="1" s="1"/>
  <c r="P66" i="1" s="1"/>
  <c r="AR66" i="13"/>
  <c r="D69" i="2"/>
  <c r="J69" i="2"/>
  <c r="K69" i="2" s="1"/>
  <c r="AR69" i="13"/>
  <c r="M67" i="67"/>
  <c r="N67" i="67" s="1"/>
  <c r="D67" i="2"/>
  <c r="L67" i="1"/>
  <c r="M67" i="1" s="1"/>
  <c r="N67" i="1" s="1"/>
  <c r="D65" i="2"/>
  <c r="J65" i="2"/>
  <c r="K65" i="2" s="1"/>
  <c r="L65" i="1"/>
  <c r="M65" i="1" s="1"/>
  <c r="N65" i="1" s="1"/>
  <c r="M65" i="67"/>
  <c r="J45" i="2"/>
  <c r="K45" i="2" s="1"/>
  <c r="D45" i="2"/>
  <c r="H45" i="2"/>
  <c r="AR45" i="13"/>
  <c r="M45" i="67"/>
  <c r="J26" i="2"/>
  <c r="K26" i="2" s="1"/>
  <c r="AR26" i="13"/>
  <c r="D26" i="2"/>
  <c r="L21" i="1"/>
  <c r="M21" i="1" s="1"/>
  <c r="N21" i="1" s="1"/>
  <c r="D21" i="2"/>
  <c r="M21" i="67"/>
  <c r="AR21" i="13"/>
  <c r="M11" i="67"/>
  <c r="N11" i="67" s="1"/>
  <c r="L11" i="1"/>
  <c r="M11" i="1" s="1"/>
  <c r="N11" i="1" s="1"/>
  <c r="H11" i="2"/>
  <c r="D11" i="2"/>
  <c r="AR11" i="13"/>
  <c r="D43" i="2"/>
  <c r="M43" i="67"/>
  <c r="N43" i="67" s="1"/>
  <c r="L43" i="1"/>
  <c r="M43" i="1" s="1"/>
  <c r="N43" i="1" s="1"/>
  <c r="H74" i="2"/>
  <c r="L74" i="1"/>
  <c r="M74" i="1" s="1"/>
  <c r="N74" i="1" s="1"/>
  <c r="D74" i="2"/>
  <c r="AR74" i="13"/>
  <c r="M58" i="67"/>
  <c r="N58" i="67" s="1"/>
  <c r="D58" i="2"/>
  <c r="J58" i="2"/>
  <c r="K58" i="2" s="1"/>
  <c r="H58" i="2"/>
  <c r="L58" i="1"/>
  <c r="M58" i="1" s="1"/>
  <c r="N58" i="1" s="1"/>
  <c r="L51" i="1"/>
  <c r="M51" i="1" s="1"/>
  <c r="N51" i="1" s="1"/>
  <c r="AR51" i="13"/>
  <c r="D51" i="2"/>
  <c r="D38" i="2"/>
  <c r="D18" i="2"/>
  <c r="M18" i="67"/>
  <c r="N18" i="67" s="1"/>
  <c r="H14" i="2"/>
  <c r="AR14" i="13"/>
  <c r="H12" i="2"/>
  <c r="AR12" i="13"/>
  <c r="J47" i="2"/>
  <c r="K47" i="2" s="1"/>
  <c r="H47" i="2"/>
  <c r="D47" i="2"/>
  <c r="L47" i="1"/>
  <c r="M47" i="1" s="1"/>
  <c r="N47" i="1" s="1"/>
  <c r="H68" i="2"/>
  <c r="AR68" i="13"/>
  <c r="D68" i="2"/>
  <c r="J68" i="2"/>
  <c r="K68" i="2" s="1"/>
  <c r="M68" i="67"/>
  <c r="N68" i="67" s="1"/>
  <c r="M44" i="67"/>
  <c r="N44" i="67" s="1"/>
  <c r="D44" i="2"/>
  <c r="AR44" i="13"/>
  <c r="J44" i="2"/>
  <c r="K44" i="2" s="1"/>
  <c r="L42" i="1"/>
  <c r="M42" i="1" s="1"/>
  <c r="M42" i="67"/>
  <c r="N42" i="67" s="1"/>
  <c r="H42" i="2"/>
  <c r="D32" i="2"/>
  <c r="M32" i="67"/>
  <c r="N32" i="67" s="1"/>
  <c r="J32" i="2"/>
  <c r="K32" i="2" s="1"/>
  <c r="AR32" i="13"/>
  <c r="L32" i="1"/>
  <c r="M32" i="1" s="1"/>
  <c r="N32" i="1" s="1"/>
  <c r="L56" i="1"/>
  <c r="M56" i="1" s="1"/>
  <c r="N56" i="1" s="1"/>
  <c r="M20" i="67"/>
  <c r="N20" i="67" s="1"/>
  <c r="BD21" i="162"/>
  <c r="BD30" i="162"/>
  <c r="BD65" i="162"/>
  <c r="BD68" i="162"/>
  <c r="BD12" i="162"/>
  <c r="L48" i="1"/>
  <c r="M48" i="1" s="1"/>
  <c r="N48" i="1" s="1"/>
  <c r="M56" i="67"/>
  <c r="N56" i="67" s="1"/>
  <c r="J48" i="2"/>
  <c r="K48" i="2" s="1"/>
  <c r="H20" i="2"/>
  <c r="BD74" i="162"/>
  <c r="D28" i="2"/>
  <c r="BD7" i="162"/>
  <c r="BD59" i="162"/>
  <c r="BD42" i="162"/>
  <c r="G7" i="5"/>
  <c r="N33" i="67"/>
  <c r="N41" i="67"/>
  <c r="M27" i="67"/>
  <c r="N27" i="67" s="1"/>
  <c r="L20" i="1"/>
  <c r="M20" i="1" s="1"/>
  <c r="N20" i="1" s="1"/>
  <c r="H48" i="2"/>
  <c r="H56" i="2"/>
  <c r="BD51" i="162"/>
  <c r="BD38" i="162"/>
  <c r="J48" i="25"/>
  <c r="S48" i="1" s="1"/>
  <c r="J10" i="25"/>
  <c r="S10" i="1" s="1"/>
  <c r="H51" i="25"/>
  <c r="J51" i="25" s="1"/>
  <c r="S51" i="1" s="1"/>
  <c r="H7" i="25"/>
  <c r="H72" i="25"/>
  <c r="J72" i="25" s="1"/>
  <c r="S72" i="1" s="1"/>
  <c r="H57" i="25"/>
  <c r="H66" i="25"/>
  <c r="J66" i="25" s="1"/>
  <c r="S66" i="1" s="1"/>
  <c r="H22" i="25"/>
  <c r="J22" i="25" s="1"/>
  <c r="S22" i="1" s="1"/>
  <c r="H73" i="25"/>
  <c r="J73" i="25" s="1"/>
  <c r="S73" i="1" s="1"/>
  <c r="H8" i="25"/>
  <c r="J8" i="25" s="1"/>
  <c r="S8" i="1" s="1"/>
  <c r="H25" i="25"/>
  <c r="J25" i="25" s="1"/>
  <c r="S25" i="1" s="1"/>
  <c r="H55" i="25"/>
  <c r="J55" i="25" s="1"/>
  <c r="S55" i="1" s="1"/>
  <c r="H28" i="25"/>
  <c r="J28" i="25" s="1"/>
  <c r="S28" i="1" s="1"/>
  <c r="H33" i="25"/>
  <c r="J33" i="25" s="1"/>
  <c r="S33" i="1" s="1"/>
  <c r="H12" i="25"/>
  <c r="J12" i="25" s="1"/>
  <c r="S12" i="1" s="1"/>
  <c r="H32" i="25"/>
  <c r="J32" i="25" s="1"/>
  <c r="S32" i="1" s="1"/>
  <c r="H17" i="25"/>
  <c r="J17" i="25" s="1"/>
  <c r="S17" i="1" s="1"/>
  <c r="H34" i="25"/>
  <c r="H44" i="25"/>
  <c r="J44" i="25" s="1"/>
  <c r="S44" i="1" s="1"/>
  <c r="H20" i="25"/>
  <c r="J20" i="25" s="1"/>
  <c r="S20" i="1" s="1"/>
  <c r="H53" i="25"/>
  <c r="J53" i="25" s="1"/>
  <c r="S53" i="1" s="1"/>
  <c r="H13" i="25"/>
  <c r="J13" i="25" s="1"/>
  <c r="S13" i="1" s="1"/>
  <c r="H37" i="25"/>
  <c r="J37" i="25" s="1"/>
  <c r="S37" i="1" s="1"/>
  <c r="E75" i="25"/>
  <c r="J75" i="25" s="1"/>
  <c r="S75" i="1" s="1"/>
  <c r="E47" i="25"/>
  <c r="J47" i="25" s="1"/>
  <c r="S47" i="1" s="1"/>
  <c r="E39" i="25"/>
  <c r="E34" i="25"/>
  <c r="J34" i="25" s="1"/>
  <c r="S34" i="1" s="1"/>
  <c r="E11" i="25"/>
  <c r="J11" i="25" s="1"/>
  <c r="S11" i="1" s="1"/>
  <c r="E9" i="25"/>
  <c r="E57" i="25"/>
  <c r="J57" i="25" s="1"/>
  <c r="S57" i="1" s="1"/>
  <c r="E65" i="25"/>
  <c r="E67" i="25"/>
  <c r="E68" i="25"/>
  <c r="J68" i="25" s="1"/>
  <c r="S68" i="1" s="1"/>
  <c r="H30" i="25"/>
  <c r="J30" i="25" s="1"/>
  <c r="S30" i="1" s="1"/>
  <c r="H48" i="25"/>
  <c r="H71" i="25"/>
  <c r="J71" i="25" s="1"/>
  <c r="S71" i="1" s="1"/>
  <c r="H67" i="25"/>
  <c r="H74" i="25"/>
  <c r="J74" i="25" s="1"/>
  <c r="S74" i="1" s="1"/>
  <c r="H68" i="25"/>
  <c r="H24" i="25"/>
  <c r="J24" i="25" s="1"/>
  <c r="S24" i="1" s="1"/>
  <c r="H65" i="25"/>
  <c r="H10" i="25"/>
  <c r="H38" i="25"/>
  <c r="J38" i="25" s="1"/>
  <c r="S38" i="1" s="1"/>
  <c r="H42" i="25"/>
  <c r="J42" i="25" s="1"/>
  <c r="S42" i="1" s="1"/>
  <c r="H63" i="25"/>
  <c r="J63" i="25" s="1"/>
  <c r="S63" i="1" s="1"/>
  <c r="H15" i="25"/>
  <c r="J15" i="25" s="1"/>
  <c r="S15" i="1" s="1"/>
  <c r="H52" i="25"/>
  <c r="H9" i="25"/>
  <c r="H39" i="25"/>
  <c r="H43" i="25"/>
  <c r="J43" i="25" s="1"/>
  <c r="S43" i="1" s="1"/>
  <c r="H21" i="25"/>
  <c r="J21" i="25" s="1"/>
  <c r="S21" i="1" s="1"/>
  <c r="H47" i="25"/>
  <c r="H60" i="25"/>
  <c r="J60" i="25" s="1"/>
  <c r="S60" i="1" s="1"/>
  <c r="E52" i="25"/>
  <c r="J52" i="25" s="1"/>
  <c r="S52" i="1" s="1"/>
  <c r="E29" i="25"/>
  <c r="J29" i="25" s="1"/>
  <c r="S29" i="1" s="1"/>
  <c r="H27" i="25"/>
  <c r="J27" i="25" s="1"/>
  <c r="S27" i="1" s="1"/>
  <c r="H50" i="25"/>
  <c r="J50" i="25" s="1"/>
  <c r="S50" i="1" s="1"/>
  <c r="H16" i="25"/>
  <c r="J16" i="25" s="1"/>
  <c r="S16" i="1" s="1"/>
  <c r="H41" i="25"/>
  <c r="J41" i="25" s="1"/>
  <c r="S41" i="1" s="1"/>
  <c r="H69" i="25"/>
  <c r="J69" i="25" s="1"/>
  <c r="S69" i="1" s="1"/>
  <c r="H49" i="25"/>
  <c r="J49" i="25" s="1"/>
  <c r="S49" i="1" s="1"/>
  <c r="H18" i="25"/>
  <c r="J18" i="25" s="1"/>
  <c r="S18" i="1" s="1"/>
  <c r="H59" i="25"/>
  <c r="J59" i="25" s="1"/>
  <c r="S59" i="1" s="1"/>
  <c r="H54" i="25"/>
  <c r="J54" i="25" s="1"/>
  <c r="S54" i="1" s="1"/>
  <c r="H62" i="25"/>
  <c r="J62" i="25" s="1"/>
  <c r="S62" i="1" s="1"/>
  <c r="H56" i="25"/>
  <c r="J56" i="25" s="1"/>
  <c r="S56" i="1" s="1"/>
  <c r="H61" i="25"/>
  <c r="J61" i="25" s="1"/>
  <c r="S61" i="1" s="1"/>
  <c r="H70" i="25"/>
  <c r="J70" i="25" s="1"/>
  <c r="S70" i="1" s="1"/>
  <c r="H35" i="25"/>
  <c r="J35" i="25" s="1"/>
  <c r="S35" i="1" s="1"/>
  <c r="H29" i="25"/>
  <c r="C14" i="221"/>
  <c r="AE7" i="46"/>
  <c r="H11" i="46"/>
  <c r="H16" i="46"/>
  <c r="H124" i="251" s="1"/>
  <c r="Z117" i="251"/>
  <c r="Z126" i="251" s="1"/>
  <c r="AP18" i="46"/>
  <c r="H13" i="46"/>
  <c r="H121" i="251" s="1"/>
  <c r="H7" i="46"/>
  <c r="AR20" i="46"/>
  <c r="G76" i="140"/>
  <c r="G83" i="140" s="1"/>
  <c r="H133" i="251" s="1"/>
  <c r="G76" i="141"/>
  <c r="G83" i="141" s="1"/>
  <c r="H132" i="251" s="1"/>
  <c r="G76" i="241"/>
  <c r="G83" i="241" s="1"/>
  <c r="H134" i="251" s="1"/>
  <c r="D136" i="251"/>
  <c r="N69" i="67"/>
  <c r="N53" i="67"/>
  <c r="N25" i="67"/>
  <c r="N45" i="67"/>
  <c r="N13" i="67"/>
  <c r="N61" i="67"/>
  <c r="N49" i="67"/>
  <c r="N57" i="67"/>
  <c r="N65" i="67"/>
  <c r="N21" i="67"/>
  <c r="J68" i="167"/>
  <c r="BD68" i="33" s="1"/>
  <c r="AG68" i="251" s="1"/>
  <c r="J54" i="167"/>
  <c r="BD54" i="33" s="1"/>
  <c r="AG54" i="251" s="1"/>
  <c r="J51" i="167"/>
  <c r="BD51" i="33" s="1"/>
  <c r="AG51" i="251" s="1"/>
  <c r="J124" i="167"/>
  <c r="AG107" i="251" s="1"/>
  <c r="J121" i="167"/>
  <c r="AG104" i="251" s="1"/>
  <c r="J118" i="167"/>
  <c r="AG101" i="251" s="1"/>
  <c r="J108" i="167"/>
  <c r="AG91" i="251" s="1"/>
  <c r="G84" i="167"/>
  <c r="E84" i="167"/>
  <c r="E131" i="167"/>
  <c r="E141" i="167"/>
  <c r="E93" i="167"/>
  <c r="J47" i="167"/>
  <c r="BD47" i="33" s="1"/>
  <c r="AG47" i="251" s="1"/>
  <c r="J95" i="167"/>
  <c r="J107" i="167"/>
  <c r="AG90" i="251" s="1"/>
  <c r="J112" i="167"/>
  <c r="J130" i="167"/>
  <c r="AG113" i="251" s="1"/>
  <c r="T12" i="46"/>
  <c r="AA120" i="251" s="1"/>
  <c r="J32" i="167"/>
  <c r="J15" i="167"/>
  <c r="BD15" i="33" s="1"/>
  <c r="AG15" i="251" s="1"/>
  <c r="J97" i="167"/>
  <c r="AG80" i="251" s="1"/>
  <c r="L4" i="167"/>
  <c r="M4" i="167" s="1"/>
  <c r="N4" i="167" s="1"/>
  <c r="O4" i="167" s="1"/>
  <c r="P4" i="167" s="1"/>
  <c r="Q4" i="167" s="1"/>
  <c r="R4" i="167" s="1"/>
  <c r="J66" i="167"/>
  <c r="BD66" i="33" s="1"/>
  <c r="AG66" i="251" s="1"/>
  <c r="J140" i="167"/>
  <c r="Z16" i="46" s="1"/>
  <c r="AG124" i="251" s="1"/>
  <c r="L3" i="167"/>
  <c r="AR71" i="13"/>
  <c r="AR30" i="13"/>
  <c r="D39" i="2"/>
  <c r="L34" i="1"/>
  <c r="M34" i="1" s="1"/>
  <c r="M63" i="67"/>
  <c r="N63" i="67" s="1"/>
  <c r="M9" i="67"/>
  <c r="N9" i="67" s="1"/>
  <c r="H52" i="2"/>
  <c r="J52" i="2"/>
  <c r="K52" i="2" s="1"/>
  <c r="AR62" i="13"/>
  <c r="AR34" i="13"/>
  <c r="L62" i="1"/>
  <c r="M62" i="1" s="1"/>
  <c r="N62" i="1" s="1"/>
  <c r="M37" i="67"/>
  <c r="N37" i="67" s="1"/>
  <c r="L37" i="1"/>
  <c r="M37" i="1" s="1"/>
  <c r="N37" i="1" s="1"/>
  <c r="M74" i="67"/>
  <c r="N74" i="67" s="1"/>
  <c r="M62" i="67"/>
  <c r="N62" i="67" s="1"/>
  <c r="H62" i="2"/>
  <c r="L39" i="1"/>
  <c r="M39" i="1" s="1"/>
  <c r="N39" i="1" s="1"/>
  <c r="H46" i="2"/>
  <c r="J71" i="2"/>
  <c r="K71" i="2" s="1"/>
  <c r="H73" i="2"/>
  <c r="J27" i="2"/>
  <c r="K27" i="2" s="1"/>
  <c r="J11" i="2"/>
  <c r="K11" i="2" s="1"/>
  <c r="J15" i="2"/>
  <c r="K15" i="2" s="1"/>
  <c r="J18" i="2"/>
  <c r="K18" i="2" s="1"/>
  <c r="D30" i="2"/>
  <c r="O31" i="1"/>
  <c r="P31" i="1" s="1"/>
  <c r="AR43" i="13"/>
  <c r="N34" i="1"/>
  <c r="H63" i="2"/>
  <c r="J67" i="2"/>
  <c r="K67" i="2" s="1"/>
  <c r="H9" i="2"/>
  <c r="L9" i="1"/>
  <c r="M9" i="1" s="1"/>
  <c r="N9" i="1" s="1"/>
  <c r="AR16" i="13"/>
  <c r="AR52" i="13"/>
  <c r="D62" i="2"/>
  <c r="J74" i="2"/>
  <c r="K74" i="2" s="1"/>
  <c r="H27" i="2"/>
  <c r="L18" i="1"/>
  <c r="M18" i="1" s="1"/>
  <c r="N18" i="1" s="1"/>
  <c r="L71" i="1"/>
  <c r="M71" i="1" s="1"/>
  <c r="N71" i="1" s="1"/>
  <c r="H66" i="2"/>
  <c r="M46" i="67"/>
  <c r="N46" i="67" s="1"/>
  <c r="H71" i="2"/>
  <c r="J39" i="2"/>
  <c r="K39" i="2" s="1"/>
  <c r="M73" i="67"/>
  <c r="N73" i="67" s="1"/>
  <c r="J31" i="2"/>
  <c r="K31" i="2" s="1"/>
  <c r="AR29" i="13"/>
  <c r="M12" i="67"/>
  <c r="N12" i="67" s="1"/>
  <c r="H18" i="2"/>
  <c r="D12" i="2"/>
  <c r="D73" i="2"/>
  <c r="D23" i="2"/>
  <c r="AR67" i="13"/>
  <c r="D34" i="2"/>
  <c r="L63" i="1"/>
  <c r="M63" i="1" s="1"/>
  <c r="N63" i="1" s="1"/>
  <c r="H67" i="2"/>
  <c r="AR9" i="13"/>
  <c r="M52" i="67"/>
  <c r="N52" i="67" s="1"/>
  <c r="AR73" i="13"/>
  <c r="AR27" i="13"/>
  <c r="AR31" i="13"/>
  <c r="AR18" i="13"/>
  <c r="AR37" i="13"/>
  <c r="H37" i="2"/>
  <c r="J62" i="2"/>
  <c r="K62" i="2" s="1"/>
  <c r="J43" i="2"/>
  <c r="K43" i="2" s="1"/>
  <c r="J16" i="2"/>
  <c r="K16" i="2" s="1"/>
  <c r="L12" i="1"/>
  <c r="M12" i="1" s="1"/>
  <c r="N12" i="1" s="1"/>
  <c r="N27" i="1"/>
  <c r="M30" i="67"/>
  <c r="N30" i="67" s="1"/>
  <c r="L46" i="1"/>
  <c r="M46" i="1" s="1"/>
  <c r="N46" i="1" s="1"/>
  <c r="J46" i="2"/>
  <c r="K46" i="2" s="1"/>
  <c r="M71" i="67"/>
  <c r="N71" i="67" s="1"/>
  <c r="M31" i="67"/>
  <c r="N31" i="67" s="1"/>
  <c r="J12" i="2"/>
  <c r="K12" i="2" s="1"/>
  <c r="J30" i="2"/>
  <c r="K30" i="2" s="1"/>
  <c r="D31" i="2"/>
  <c r="L101" i="167"/>
  <c r="O69" i="1"/>
  <c r="P69" i="1" s="1"/>
  <c r="O64" i="1"/>
  <c r="P64" i="1" s="1"/>
  <c r="O61" i="1"/>
  <c r="P61" i="1" s="1"/>
  <c r="R61" i="1" s="1"/>
  <c r="L8" i="167"/>
  <c r="BE8" i="33" s="1"/>
  <c r="L51" i="167"/>
  <c r="BE51" i="33" s="1"/>
  <c r="L13" i="167"/>
  <c r="BE13" i="33" s="1"/>
  <c r="L16" i="167"/>
  <c r="BE16" i="33" s="1"/>
  <c r="L32" i="167"/>
  <c r="BE32" i="33" s="1"/>
  <c r="L21" i="167"/>
  <c r="BE21" i="33" s="1"/>
  <c r="L31" i="167"/>
  <c r="BE31" i="33" s="1"/>
  <c r="AH31" i="251" s="1"/>
  <c r="L82" i="167"/>
  <c r="L90" i="167"/>
  <c r="O63" i="1"/>
  <c r="P63" i="1" s="1"/>
  <c r="R63" i="1" s="1"/>
  <c r="O62" i="1"/>
  <c r="P62" i="1" s="1"/>
  <c r="O55" i="1"/>
  <c r="P55" i="1" s="1"/>
  <c r="O50" i="1"/>
  <c r="P50" i="1" s="1"/>
  <c r="O46" i="1"/>
  <c r="P46" i="1" s="1"/>
  <c r="O24" i="1"/>
  <c r="P24" i="1" s="1"/>
  <c r="M60" i="67"/>
  <c r="N60" i="67" s="1"/>
  <c r="L60" i="1"/>
  <c r="M60" i="1" s="1"/>
  <c r="N60" i="1" s="1"/>
  <c r="H60" i="2"/>
  <c r="AR60" i="13"/>
  <c r="J60" i="2"/>
  <c r="K60" i="2" s="1"/>
  <c r="D60" i="2"/>
  <c r="C76" i="1"/>
  <c r="L96" i="167"/>
  <c r="L70" i="167"/>
  <c r="BE70" i="33" s="1"/>
  <c r="L66" i="167"/>
  <c r="BE66" i="33" s="1"/>
  <c r="L58" i="167"/>
  <c r="BE58" i="33" s="1"/>
  <c r="L38" i="167"/>
  <c r="BE38" i="33" s="1"/>
  <c r="L34" i="167"/>
  <c r="BE34" i="33" s="1"/>
  <c r="L30" i="167"/>
  <c r="BE30" i="33" s="1"/>
  <c r="L26" i="167"/>
  <c r="BE26" i="33" s="1"/>
  <c r="AH26" i="251" s="1"/>
  <c r="Y76" i="1"/>
  <c r="L24" i="167"/>
  <c r="BE24" i="33" s="1"/>
  <c r="L10" i="1"/>
  <c r="M10" i="67"/>
  <c r="D10" i="2"/>
  <c r="J10" i="2"/>
  <c r="AR10" i="13"/>
  <c r="O51" i="1"/>
  <c r="P51" i="1" s="1"/>
  <c r="J75" i="2"/>
  <c r="K75" i="2" s="1"/>
  <c r="D75" i="2"/>
  <c r="H75" i="2"/>
  <c r="M75" i="67"/>
  <c r="N75" i="67" s="1"/>
  <c r="L75" i="1"/>
  <c r="M75" i="1" s="1"/>
  <c r="N75" i="1" s="1"/>
  <c r="J70" i="2"/>
  <c r="K70" i="2" s="1"/>
  <c r="M70" i="67"/>
  <c r="N70" i="67" s="1"/>
  <c r="AR70" i="13"/>
  <c r="N70" i="1"/>
  <c r="L7" i="167"/>
  <c r="BE7" i="33" s="1"/>
  <c r="L127" i="167"/>
  <c r="R127" i="167" s="1"/>
  <c r="L41" i="167"/>
  <c r="BE41" i="33" s="1"/>
  <c r="L37" i="167"/>
  <c r="BE37" i="33" s="1"/>
  <c r="AH37" i="251" s="1"/>
  <c r="L33" i="167"/>
  <c r="BE33" i="33" s="1"/>
  <c r="AH33" i="251" s="1"/>
  <c r="L29" i="167"/>
  <c r="BE29" i="33" s="1"/>
  <c r="AH29" i="251" s="1"/>
  <c r="L9" i="167"/>
  <c r="BE9" i="33" s="1"/>
  <c r="D14" i="2"/>
  <c r="M14" i="67"/>
  <c r="N14" i="67" s="1"/>
  <c r="J14" i="2"/>
  <c r="K14" i="2" s="1"/>
  <c r="L14" i="1"/>
  <c r="M14" i="1" s="1"/>
  <c r="N14" i="1" s="1"/>
  <c r="L98" i="167"/>
  <c r="L36" i="167"/>
  <c r="BE36" i="33" s="1"/>
  <c r="AH36" i="251" s="1"/>
  <c r="L28" i="167"/>
  <c r="BE28" i="33" s="1"/>
  <c r="AH28" i="251" s="1"/>
  <c r="L20" i="167"/>
  <c r="BE20" i="33" s="1"/>
  <c r="L12" i="167"/>
  <c r="BE12" i="33" s="1"/>
  <c r="AH12" i="251" s="1"/>
  <c r="L129" i="167"/>
  <c r="L121" i="167"/>
  <c r="R121" i="167" s="1"/>
  <c r="L113" i="167"/>
  <c r="L81" i="167"/>
  <c r="R81" i="167" s="1"/>
  <c r="L63" i="167"/>
  <c r="BE63" i="33" s="1"/>
  <c r="AH63" i="251" s="1"/>
  <c r="N42" i="1"/>
  <c r="N28" i="1"/>
  <c r="J59" i="167"/>
  <c r="BD59" i="33" s="1"/>
  <c r="AG59" i="251" s="1"/>
  <c r="J27" i="167"/>
  <c r="BD27" i="33" s="1"/>
  <c r="AG27" i="251" s="1"/>
  <c r="J13" i="167"/>
  <c r="BD13" i="33" s="1"/>
  <c r="AG13" i="251" s="1"/>
  <c r="J105" i="167"/>
  <c r="AG88" i="251" s="1"/>
  <c r="G76" i="254"/>
  <c r="G83" i="254" s="1"/>
  <c r="G14" i="221"/>
  <c r="AH9" i="251"/>
  <c r="AH41" i="251"/>
  <c r="AH87" i="251"/>
  <c r="AH84" i="251"/>
  <c r="AH16" i="251"/>
  <c r="AH7" i="251"/>
  <c r="AH21" i="251"/>
  <c r="AH142" i="251"/>
  <c r="AH80" i="251"/>
  <c r="R33" i="167"/>
  <c r="AH51" i="251"/>
  <c r="L45" i="167"/>
  <c r="BE45" i="33" s="1"/>
  <c r="AH32" i="251"/>
  <c r="AH81" i="251"/>
  <c r="AH20" i="251"/>
  <c r="AH100" i="251"/>
  <c r="AH8" i="251"/>
  <c r="L53" i="167"/>
  <c r="BE53" i="33" s="1"/>
  <c r="L17" i="167"/>
  <c r="BE17" i="33" s="1"/>
  <c r="L49" i="167"/>
  <c r="BE49" i="33" s="1"/>
  <c r="AH112" i="251"/>
  <c r="AH104" i="251"/>
  <c r="AH96" i="251"/>
  <c r="AH143" i="251"/>
  <c r="AH133" i="251"/>
  <c r="AH13" i="251"/>
  <c r="AH134" i="251"/>
  <c r="AA15" i="46"/>
  <c r="AH123" i="251" s="1"/>
  <c r="AH24" i="251"/>
  <c r="L69" i="167"/>
  <c r="BE69" i="33" s="1"/>
  <c r="L25" i="167"/>
  <c r="BE25" i="33" s="1"/>
  <c r="AH107" i="251"/>
  <c r="AH99" i="251"/>
  <c r="AH79" i="251"/>
  <c r="AA16" i="46"/>
  <c r="AH124" i="251" s="1"/>
  <c r="AH70" i="251"/>
  <c r="AH66" i="251"/>
  <c r="AH58" i="251"/>
  <c r="AH38" i="251"/>
  <c r="AH34" i="251"/>
  <c r="AH30" i="251"/>
  <c r="K93" i="167"/>
  <c r="K131" i="167"/>
  <c r="K141" i="167"/>
  <c r="M141" i="167"/>
  <c r="AP28" i="252"/>
  <c r="AP19" i="252"/>
  <c r="AP35" i="252"/>
  <c r="AP51" i="252"/>
  <c r="AP67" i="252"/>
  <c r="AR42" i="33"/>
  <c r="Z14" i="251"/>
  <c r="Z83" i="252"/>
  <c r="Z37" i="251"/>
  <c r="AV41" i="223"/>
  <c r="AZ112" i="251"/>
  <c r="AZ100" i="251"/>
  <c r="AV29" i="223"/>
  <c r="AZ96" i="251"/>
  <c r="AV25" i="223"/>
  <c r="AZ92" i="251"/>
  <c r="AV21" i="223"/>
  <c r="AZ80" i="251"/>
  <c r="AV9" i="223"/>
  <c r="O75" i="252"/>
  <c r="O74" i="252"/>
  <c r="O67" i="252"/>
  <c r="O66" i="252"/>
  <c r="O63" i="252"/>
  <c r="O62" i="252"/>
  <c r="O59" i="252"/>
  <c r="O58" i="252"/>
  <c r="O51" i="252"/>
  <c r="O50" i="252"/>
  <c r="O47" i="252"/>
  <c r="O46" i="252"/>
  <c r="O43" i="252"/>
  <c r="O41" i="252"/>
  <c r="O34" i="252"/>
  <c r="O33" i="252"/>
  <c r="O30" i="252"/>
  <c r="O29" i="252"/>
  <c r="O28" i="252"/>
  <c r="O26" i="252"/>
  <c r="O22" i="252"/>
  <c r="O21" i="252"/>
  <c r="O20" i="252"/>
  <c r="O18" i="252"/>
  <c r="O17" i="252"/>
  <c r="O16" i="252"/>
  <c r="O12" i="252"/>
  <c r="O10" i="252"/>
  <c r="O9" i="252"/>
  <c r="O8" i="252"/>
  <c r="O7" i="252"/>
  <c r="I71" i="252"/>
  <c r="I31" i="252"/>
  <c r="AF7" i="252"/>
  <c r="AF17" i="252"/>
  <c r="G18" i="223"/>
  <c r="I89" i="251"/>
  <c r="I96" i="251"/>
  <c r="G25" i="223"/>
  <c r="I101" i="251"/>
  <c r="G30" i="223"/>
  <c r="L89" i="167"/>
  <c r="AF25" i="252"/>
  <c r="AF69" i="252"/>
  <c r="Z7" i="223"/>
  <c r="AS25" i="33"/>
  <c r="P10" i="223"/>
  <c r="O81" i="251"/>
  <c r="L71" i="167"/>
  <c r="BE71" i="33" s="1"/>
  <c r="J11" i="167"/>
  <c r="BD11" i="33" s="1"/>
  <c r="AG11" i="251" s="1"/>
  <c r="J31" i="167"/>
  <c r="BD31" i="33" s="1"/>
  <c r="AG31" i="251" s="1"/>
  <c r="J39" i="167"/>
  <c r="BD39" i="33" s="1"/>
  <c r="AG39" i="251" s="1"/>
  <c r="J44" i="167"/>
  <c r="BD44" i="33" s="1"/>
  <c r="AG44" i="251" s="1"/>
  <c r="J52" i="167"/>
  <c r="BD52" i="33" s="1"/>
  <c r="AG52" i="251" s="1"/>
  <c r="J82" i="167"/>
  <c r="AG134" i="251" s="1"/>
  <c r="J88" i="167"/>
  <c r="J92" i="167"/>
  <c r="AG144" i="251" s="1"/>
  <c r="J102" i="167"/>
  <c r="AG85" i="251" s="1"/>
  <c r="J110" i="167"/>
  <c r="AG93" i="251" s="1"/>
  <c r="J122" i="167"/>
  <c r="AG105" i="251" s="1"/>
  <c r="L56" i="167"/>
  <c r="BE56" i="33" s="1"/>
  <c r="I75" i="252"/>
  <c r="I67" i="252"/>
  <c r="I51" i="252"/>
  <c r="I47" i="252"/>
  <c r="I35" i="252"/>
  <c r="I34" i="252"/>
  <c r="I27" i="252"/>
  <c r="I22" i="252"/>
  <c r="I15" i="252"/>
  <c r="O40" i="1"/>
  <c r="P40" i="1" s="1"/>
  <c r="K141" i="251"/>
  <c r="L108" i="167"/>
  <c r="J56" i="167"/>
  <c r="BD56" i="33" s="1"/>
  <c r="AG56" i="251" s="1"/>
  <c r="J48" i="167"/>
  <c r="BD48" i="33" s="1"/>
  <c r="AG48" i="251" s="1"/>
  <c r="J129" i="167"/>
  <c r="AG112" i="251" s="1"/>
  <c r="J30" i="167"/>
  <c r="BD30" i="33" s="1"/>
  <c r="AG30" i="251" s="1"/>
  <c r="J43" i="167"/>
  <c r="BD43" i="33" s="1"/>
  <c r="AG43" i="251" s="1"/>
  <c r="J101" i="167"/>
  <c r="AG84" i="251" s="1"/>
  <c r="J139" i="167"/>
  <c r="L27" i="167"/>
  <c r="BE27" i="33" s="1"/>
  <c r="AZ91" i="251"/>
  <c r="L11" i="167"/>
  <c r="BE11" i="33" s="1"/>
  <c r="L86" i="167"/>
  <c r="L10" i="167"/>
  <c r="BE10" i="33" s="1"/>
  <c r="L99" i="167"/>
  <c r="AC17" i="223"/>
  <c r="AD108" i="251"/>
  <c r="AD81" i="251"/>
  <c r="AV15" i="223"/>
  <c r="AV12" i="223"/>
  <c r="AZ99" i="251"/>
  <c r="AC80" i="252"/>
  <c r="AD80" i="254"/>
  <c r="L55" i="167"/>
  <c r="BE55" i="33" s="1"/>
  <c r="S93" i="167"/>
  <c r="AV8" i="223"/>
  <c r="L39" i="167"/>
  <c r="BE39" i="33" s="1"/>
  <c r="L75" i="167"/>
  <c r="BE75" i="33" s="1"/>
  <c r="AC21" i="223"/>
  <c r="AC41" i="223"/>
  <c r="AD105" i="251"/>
  <c r="AZ94" i="251"/>
  <c r="AZ103" i="251"/>
  <c r="L67" i="167"/>
  <c r="BE67" i="33" s="1"/>
  <c r="L68" i="167"/>
  <c r="BE68" i="33" s="1"/>
  <c r="L60" i="167"/>
  <c r="BE60" i="33" s="1"/>
  <c r="L52" i="167"/>
  <c r="BE52" i="33" s="1"/>
  <c r="L44" i="167"/>
  <c r="BE44" i="33" s="1"/>
  <c r="AC33" i="223"/>
  <c r="AD80" i="252"/>
  <c r="AD98" i="251"/>
  <c r="AC18" i="223"/>
  <c r="AC26" i="223"/>
  <c r="AD144" i="251"/>
  <c r="AP70" i="252"/>
  <c r="AP54" i="252"/>
  <c r="AP8" i="252"/>
  <c r="AP16" i="252"/>
  <c r="AP20" i="252"/>
  <c r="AP24" i="252"/>
  <c r="AP32" i="252"/>
  <c r="AP36" i="252"/>
  <c r="AP40" i="252"/>
  <c r="AP48" i="252"/>
  <c r="AP52" i="252"/>
  <c r="AP56" i="252"/>
  <c r="AP64" i="252"/>
  <c r="AP68" i="252"/>
  <c r="AP72" i="252"/>
  <c r="AW109" i="251"/>
  <c r="AT15" i="223"/>
  <c r="AT34" i="223"/>
  <c r="Z42" i="251"/>
  <c r="AS38" i="33"/>
  <c r="AR60" i="33"/>
  <c r="Z65" i="251"/>
  <c r="AS55" i="33"/>
  <c r="Z75" i="251"/>
  <c r="AE83" i="252"/>
  <c r="AG10" i="252"/>
  <c r="AR58" i="33"/>
  <c r="Z58" i="251"/>
  <c r="Z23" i="251"/>
  <c r="AS23" i="33"/>
  <c r="AS40" i="33"/>
  <c r="Z40" i="251"/>
  <c r="Z22" i="251"/>
  <c r="AS45" i="33"/>
  <c r="AR74" i="33"/>
  <c r="AR45" i="33"/>
  <c r="AR29" i="33"/>
  <c r="AR13" i="33"/>
  <c r="Z13" i="251"/>
  <c r="AR69" i="33"/>
  <c r="Z69" i="251"/>
  <c r="AR38" i="33"/>
  <c r="AR65" i="33"/>
  <c r="Z74" i="251"/>
  <c r="AS48" i="33"/>
  <c r="AR48" i="33"/>
  <c r="R52" i="1"/>
  <c r="AB52" i="1" s="1"/>
  <c r="I84" i="251"/>
  <c r="G13" i="223"/>
  <c r="G31" i="223"/>
  <c r="I102" i="251"/>
  <c r="AH110" i="251"/>
  <c r="L123" i="167"/>
  <c r="L115" i="167"/>
  <c r="L111" i="167"/>
  <c r="R111" i="167" s="1"/>
  <c r="L107" i="167"/>
  <c r="AP20" i="46"/>
  <c r="AG19" i="252"/>
  <c r="L18" i="167"/>
  <c r="BE18" i="33" s="1"/>
  <c r="I131" i="167"/>
  <c r="J60" i="167"/>
  <c r="BD60" i="33" s="1"/>
  <c r="AG60" i="251" s="1"/>
  <c r="I90" i="251"/>
  <c r="L92" i="167"/>
  <c r="O43" i="1"/>
  <c r="P43" i="1" s="1"/>
  <c r="M42" i="223"/>
  <c r="M29" i="223"/>
  <c r="L102" i="167"/>
  <c r="L125" i="167"/>
  <c r="O49" i="1"/>
  <c r="P49" i="1" s="1"/>
  <c r="L46" i="167"/>
  <c r="BE46" i="33" s="1"/>
  <c r="L54" i="167"/>
  <c r="BE54" i="33" s="1"/>
  <c r="L136" i="167"/>
  <c r="L59" i="167"/>
  <c r="BE59" i="33" s="1"/>
  <c r="J17" i="167"/>
  <c r="BD17" i="33" s="1"/>
  <c r="AG17" i="251" s="1"/>
  <c r="J36" i="167"/>
  <c r="BD36" i="33" s="1"/>
  <c r="AG36" i="251" s="1"/>
  <c r="J69" i="167"/>
  <c r="J115" i="167"/>
  <c r="AG98" i="251" s="1"/>
  <c r="N131" i="167"/>
  <c r="AA73" i="254"/>
  <c r="AA66" i="254"/>
  <c r="AA62" i="254"/>
  <c r="AA59" i="254"/>
  <c r="AA55" i="254"/>
  <c r="AA52" i="254"/>
  <c r="AA48" i="254"/>
  <c r="AA41" i="254"/>
  <c r="AA34" i="254"/>
  <c r="AA30" i="254"/>
  <c r="AA27" i="254"/>
  <c r="AA23" i="254"/>
  <c r="AA20" i="254"/>
  <c r="AA16" i="254"/>
  <c r="AA9" i="254"/>
  <c r="J58" i="167"/>
  <c r="BD58" i="33" s="1"/>
  <c r="AG58" i="251" s="1"/>
  <c r="J62" i="167"/>
  <c r="BD62" i="33" s="1"/>
  <c r="AG62" i="251" s="1"/>
  <c r="J70" i="167"/>
  <c r="BD70" i="33" s="1"/>
  <c r="AG70" i="251" s="1"/>
  <c r="J86" i="167"/>
  <c r="AG138" i="251" s="1"/>
  <c r="J90" i="167"/>
  <c r="AG142" i="251" s="1"/>
  <c r="J100" i="167"/>
  <c r="AG83" i="251" s="1"/>
  <c r="J104" i="167"/>
  <c r="AG87" i="251" s="1"/>
  <c r="J116" i="167"/>
  <c r="AG99" i="251" s="1"/>
  <c r="J138" i="167"/>
  <c r="Z14" i="46" s="1"/>
  <c r="AG122" i="251" s="1"/>
  <c r="L14" i="252"/>
  <c r="L10" i="252"/>
  <c r="L30" i="252"/>
  <c r="L26" i="252"/>
  <c r="L22" i="252"/>
  <c r="L18" i="252"/>
  <c r="L51" i="252"/>
  <c r="L47" i="252"/>
  <c r="L43" i="252"/>
  <c r="L38" i="252"/>
  <c r="L34" i="252"/>
  <c r="L67" i="252"/>
  <c r="L63" i="252"/>
  <c r="L59" i="252"/>
  <c r="L55" i="252"/>
  <c r="L75" i="252"/>
  <c r="L71" i="252"/>
  <c r="L8" i="252"/>
  <c r="L32" i="252"/>
  <c r="L28" i="252"/>
  <c r="L24" i="252"/>
  <c r="L20" i="252"/>
  <c r="L16" i="252"/>
  <c r="L12" i="252"/>
  <c r="L57" i="252"/>
  <c r="L53" i="252"/>
  <c r="L49" i="252"/>
  <c r="L45" i="252"/>
  <c r="L40" i="252"/>
  <c r="L36" i="252"/>
  <c r="L73" i="252"/>
  <c r="L69" i="252"/>
  <c r="L65" i="252"/>
  <c r="L61" i="252"/>
  <c r="L25" i="252"/>
  <c r="L21" i="252"/>
  <c r="L17" i="252"/>
  <c r="L13" i="252"/>
  <c r="L9" i="252"/>
  <c r="L74" i="252"/>
  <c r="L70" i="252"/>
  <c r="L66" i="252"/>
  <c r="L62" i="252"/>
  <c r="L58" i="252"/>
  <c r="L54" i="252"/>
  <c r="L50" i="252"/>
  <c r="L46" i="252"/>
  <c r="L41" i="252"/>
  <c r="L37" i="252"/>
  <c r="L33" i="252"/>
  <c r="L29" i="252"/>
  <c r="C66" i="252"/>
  <c r="C63" i="252"/>
  <c r="C57" i="252"/>
  <c r="C54" i="252"/>
  <c r="C47" i="252"/>
  <c r="C45" i="252"/>
  <c r="C30" i="252"/>
  <c r="C25" i="252"/>
  <c r="C18" i="252"/>
  <c r="C13" i="252"/>
  <c r="D94" i="251"/>
  <c r="J10" i="167"/>
  <c r="BD10" i="33" s="1"/>
  <c r="AG10" i="251" s="1"/>
  <c r="J14" i="167"/>
  <c r="BD14" i="33" s="1"/>
  <c r="AG14" i="251" s="1"/>
  <c r="J26" i="167"/>
  <c r="BD26" i="33" s="1"/>
  <c r="AG26" i="251" s="1"/>
  <c r="J55" i="167"/>
  <c r="BD55" i="33" s="1"/>
  <c r="AG55" i="251" s="1"/>
  <c r="J135" i="167"/>
  <c r="Z11" i="46" s="1"/>
  <c r="AG119" i="251" s="1"/>
  <c r="AB12" i="46"/>
  <c r="AI120" i="251" s="1"/>
  <c r="AI140" i="251"/>
  <c r="AI145" i="251" s="1"/>
  <c r="M93" i="167"/>
  <c r="AV7" i="223"/>
  <c r="AZ90" i="251"/>
  <c r="AV27" i="223"/>
  <c r="AV39" i="223"/>
  <c r="AC20" i="223"/>
  <c r="AC36" i="223"/>
  <c r="AV11" i="223"/>
  <c r="AT31" i="223"/>
  <c r="AW102" i="251"/>
  <c r="AS7" i="33"/>
  <c r="AQ76" i="33"/>
  <c r="AR7" i="33"/>
  <c r="AG57" i="252"/>
  <c r="AG48" i="252"/>
  <c r="AP65" i="252"/>
  <c r="AP53" i="252"/>
  <c r="AP41" i="252"/>
  <c r="AP29" i="252"/>
  <c r="AP17" i="252"/>
  <c r="AT8" i="223"/>
  <c r="Z7" i="251"/>
  <c r="Z10" i="251"/>
  <c r="AR10" i="33"/>
  <c r="AS26" i="33"/>
  <c r="Z26" i="251"/>
  <c r="Z106" i="251"/>
  <c r="Z35" i="223"/>
  <c r="Z8" i="251"/>
  <c r="AS8" i="33"/>
  <c r="AA7" i="221"/>
  <c r="Z138" i="251"/>
  <c r="AP73" i="252"/>
  <c r="AP61" i="252"/>
  <c r="AP49" i="252"/>
  <c r="AP37" i="252"/>
  <c r="AP21" i="252"/>
  <c r="AP13" i="252"/>
  <c r="AR26" i="33"/>
  <c r="AA83" i="252"/>
  <c r="AU83" i="252" s="1"/>
  <c r="Z46" i="251"/>
  <c r="AS46" i="33"/>
  <c r="Z62" i="251"/>
  <c r="AR62" i="33"/>
  <c r="AS11" i="33"/>
  <c r="Z11" i="251"/>
  <c r="Z27" i="251"/>
  <c r="AR27" i="33"/>
  <c r="AS27" i="33"/>
  <c r="AR39" i="33"/>
  <c r="Z39" i="251"/>
  <c r="AR57" i="33"/>
  <c r="Z57" i="251"/>
  <c r="AS20" i="33"/>
  <c r="Z20" i="251"/>
  <c r="AS43" i="33"/>
  <c r="Z43" i="251"/>
  <c r="AR43" i="33"/>
  <c r="Z63" i="251"/>
  <c r="AR63" i="33"/>
  <c r="AR9" i="33"/>
  <c r="Z9" i="251"/>
  <c r="Z73" i="251"/>
  <c r="AS73" i="33"/>
  <c r="AG13" i="252"/>
  <c r="AP69" i="252"/>
  <c r="AP57" i="252"/>
  <c r="AP45" i="252"/>
  <c r="AP33" i="252"/>
  <c r="AP25" i="252"/>
  <c r="AP9" i="252"/>
  <c r="AS10" i="33"/>
  <c r="AG60" i="252"/>
  <c r="L57" i="167"/>
  <c r="BE57" i="33" s="1"/>
  <c r="J25" i="223"/>
  <c r="K96" i="251"/>
  <c r="K87" i="251"/>
  <c r="J16" i="223"/>
  <c r="I141" i="251"/>
  <c r="H10" i="221"/>
  <c r="M112" i="251"/>
  <c r="M41" i="223"/>
  <c r="L138" i="167"/>
  <c r="L137" i="167"/>
  <c r="S141" i="167"/>
  <c r="S42" i="167"/>
  <c r="S76" i="167" s="1"/>
  <c r="L64" i="167"/>
  <c r="BE64" i="33" s="1"/>
  <c r="Q10" i="221"/>
  <c r="O141" i="251"/>
  <c r="M139" i="251"/>
  <c r="N8" i="221"/>
  <c r="I83" i="251"/>
  <c r="G12" i="223"/>
  <c r="Z143" i="251"/>
  <c r="AA12" i="221"/>
  <c r="AD106" i="251"/>
  <c r="AC35" i="223"/>
  <c r="AC19" i="223"/>
  <c r="AD90" i="251"/>
  <c r="AC11" i="223"/>
  <c r="AD82" i="251"/>
  <c r="AZ109" i="251"/>
  <c r="AV38" i="223"/>
  <c r="AV30" i="223"/>
  <c r="AZ101" i="251"/>
  <c r="AZ97" i="251"/>
  <c r="AV26" i="223"/>
  <c r="AZ89" i="251"/>
  <c r="AV18" i="223"/>
  <c r="AZ81" i="251"/>
  <c r="AV10" i="223"/>
  <c r="AA82" i="251"/>
  <c r="AA115" i="251" s="1"/>
  <c r="F69" i="252"/>
  <c r="F65" i="252"/>
  <c r="F53" i="252"/>
  <c r="F49" i="252"/>
  <c r="F36" i="252"/>
  <c r="F32" i="252"/>
  <c r="F20" i="252"/>
  <c r="F16" i="252"/>
  <c r="M113" i="251"/>
  <c r="M36" i="223"/>
  <c r="M107" i="251"/>
  <c r="AS69" i="33"/>
  <c r="Z80" i="251"/>
  <c r="T52" i="1"/>
  <c r="M88" i="251"/>
  <c r="M17" i="223"/>
  <c r="R20" i="46"/>
  <c r="I81" i="251"/>
  <c r="G10" i="223"/>
  <c r="L103" i="167"/>
  <c r="R103" i="167" s="1"/>
  <c r="L95" i="167"/>
  <c r="L79" i="167"/>
  <c r="L74" i="167"/>
  <c r="BE74" i="33" s="1"/>
  <c r="L47" i="167"/>
  <c r="BE47" i="33" s="1"/>
  <c r="L43" i="167"/>
  <c r="BE43" i="33" s="1"/>
  <c r="L23" i="167"/>
  <c r="BE23" i="33" s="1"/>
  <c r="L19" i="167"/>
  <c r="BE19" i="33" s="1"/>
  <c r="L15" i="167"/>
  <c r="BE15" i="33" s="1"/>
  <c r="O65" i="1"/>
  <c r="P65" i="1" s="1"/>
  <c r="R65" i="1" s="1"/>
  <c r="O53" i="1"/>
  <c r="P53" i="1" s="1"/>
  <c r="G27" i="223"/>
  <c r="I98" i="251"/>
  <c r="M20" i="223"/>
  <c r="M91" i="251"/>
  <c r="L122" i="167"/>
  <c r="L118" i="167"/>
  <c r="L110" i="167"/>
  <c r="L50" i="167"/>
  <c r="BE50" i="33" s="1"/>
  <c r="Q31" i="254"/>
  <c r="Q19" i="254"/>
  <c r="Q11" i="254"/>
  <c r="Q65" i="254"/>
  <c r="Q44" i="254"/>
  <c r="Z30" i="223"/>
  <c r="Z101" i="251"/>
  <c r="Z79" i="251"/>
  <c r="Z8" i="223"/>
  <c r="Z11" i="223"/>
  <c r="Z82" i="251"/>
  <c r="Z109" i="251"/>
  <c r="Z38" i="223"/>
  <c r="AR76" i="33"/>
  <c r="AP10" i="252"/>
  <c r="AP14" i="252"/>
  <c r="AP18" i="252"/>
  <c r="AP22" i="252"/>
  <c r="AP26" i="252"/>
  <c r="AP30" i="252"/>
  <c r="AP34" i="252"/>
  <c r="AD15" i="46"/>
  <c r="L14" i="167"/>
  <c r="BE14" i="33" s="1"/>
  <c r="L126" i="167"/>
  <c r="L35" i="167"/>
  <c r="BE35" i="33" s="1"/>
  <c r="L109" i="167"/>
  <c r="R109" i="167" s="1"/>
  <c r="L135" i="167"/>
  <c r="M109" i="251"/>
  <c r="M23" i="223"/>
  <c r="L61" i="167"/>
  <c r="BE61" i="33" s="1"/>
  <c r="L48" i="167"/>
  <c r="BE48" i="33" s="1"/>
  <c r="L105" i="167"/>
  <c r="Q36" i="254"/>
  <c r="Q28" i="254"/>
  <c r="H68" i="254"/>
  <c r="O145" i="167"/>
  <c r="Q145" i="167" s="1"/>
  <c r="K85" i="251"/>
  <c r="M87" i="251"/>
  <c r="M12" i="223"/>
  <c r="BH9" i="251"/>
  <c r="BJ9" i="251" s="1"/>
  <c r="AZ9" i="251"/>
  <c r="BH11" i="251"/>
  <c r="BJ11" i="251" s="1"/>
  <c r="AZ11" i="251"/>
  <c r="BH15" i="251"/>
  <c r="BJ15" i="251" s="1"/>
  <c r="AZ15" i="251"/>
  <c r="BH19" i="251"/>
  <c r="BJ19" i="251" s="1"/>
  <c r="AZ19" i="251"/>
  <c r="BH23" i="251"/>
  <c r="BJ23" i="251" s="1"/>
  <c r="AZ23" i="251"/>
  <c r="BH27" i="251"/>
  <c r="BJ27" i="251" s="1"/>
  <c r="AZ27" i="251"/>
  <c r="BH31" i="251"/>
  <c r="BJ31" i="251" s="1"/>
  <c r="AZ31" i="251"/>
  <c r="BH35" i="251"/>
  <c r="BJ35" i="251" s="1"/>
  <c r="AZ35" i="251"/>
  <c r="BH39" i="251"/>
  <c r="BJ39" i="251" s="1"/>
  <c r="AZ39" i="251"/>
  <c r="BH43" i="251"/>
  <c r="BJ43" i="251" s="1"/>
  <c r="AZ43" i="251"/>
  <c r="BH47" i="251"/>
  <c r="BJ47" i="251" s="1"/>
  <c r="AZ47" i="251"/>
  <c r="BH51" i="251"/>
  <c r="BJ51" i="251" s="1"/>
  <c r="AZ51" i="251"/>
  <c r="BH55" i="251"/>
  <c r="BJ55" i="251" s="1"/>
  <c r="AZ55" i="251"/>
  <c r="BH59" i="251"/>
  <c r="BJ59" i="251" s="1"/>
  <c r="AZ59" i="251"/>
  <c r="BH63" i="251"/>
  <c r="BJ63" i="251" s="1"/>
  <c r="AZ63" i="251"/>
  <c r="BH67" i="251"/>
  <c r="BJ67" i="251" s="1"/>
  <c r="AZ67" i="251"/>
  <c r="BH71" i="251"/>
  <c r="BJ71" i="251" s="1"/>
  <c r="AZ71" i="251"/>
  <c r="BH75" i="251"/>
  <c r="BJ75" i="251" s="1"/>
  <c r="AZ75" i="251"/>
  <c r="BH8" i="251"/>
  <c r="BJ8" i="251" s="1"/>
  <c r="AZ8" i="251"/>
  <c r="BH12" i="251"/>
  <c r="BJ12" i="251" s="1"/>
  <c r="AZ12" i="251"/>
  <c r="BH16" i="251"/>
  <c r="BJ16" i="251" s="1"/>
  <c r="AZ16" i="251"/>
  <c r="BH20" i="251"/>
  <c r="BJ20" i="251" s="1"/>
  <c r="AZ20" i="251"/>
  <c r="BH24" i="251"/>
  <c r="BJ24" i="251" s="1"/>
  <c r="AZ24" i="251"/>
  <c r="BH28" i="251"/>
  <c r="BJ28" i="251" s="1"/>
  <c r="AZ28" i="251"/>
  <c r="BH32" i="251"/>
  <c r="BJ32" i="251" s="1"/>
  <c r="AZ32" i="251"/>
  <c r="BH36" i="251"/>
  <c r="BJ36" i="251" s="1"/>
  <c r="AZ36" i="251"/>
  <c r="BH40" i="251"/>
  <c r="BJ40" i="251" s="1"/>
  <c r="AZ40" i="251"/>
  <c r="BH44" i="251"/>
  <c r="BJ44" i="251" s="1"/>
  <c r="AZ44" i="251"/>
  <c r="BH48" i="251"/>
  <c r="BJ48" i="251" s="1"/>
  <c r="AZ48" i="251"/>
  <c r="BH52" i="251"/>
  <c r="BJ52" i="251" s="1"/>
  <c r="AZ52" i="251"/>
  <c r="BH56" i="251"/>
  <c r="BJ56" i="251" s="1"/>
  <c r="AZ56" i="251"/>
  <c r="BH60" i="251"/>
  <c r="BJ60" i="251" s="1"/>
  <c r="AZ60" i="251"/>
  <c r="BH64" i="251"/>
  <c r="BJ64" i="251" s="1"/>
  <c r="AZ64" i="251"/>
  <c r="BH68" i="251"/>
  <c r="BJ68" i="251" s="1"/>
  <c r="AZ68" i="251"/>
  <c r="BH72" i="251"/>
  <c r="BJ72" i="251" s="1"/>
  <c r="AZ72" i="251"/>
  <c r="I7" i="252"/>
  <c r="I55" i="252"/>
  <c r="I23" i="252"/>
  <c r="C74" i="252"/>
  <c r="C69" i="252"/>
  <c r="C65" i="252"/>
  <c r="C62" i="252"/>
  <c r="C58" i="252"/>
  <c r="C53" i="252"/>
  <c r="C49" i="252"/>
  <c r="C46" i="252"/>
  <c r="C39" i="252"/>
  <c r="C37" i="252"/>
  <c r="C33" i="252"/>
  <c r="C26" i="252"/>
  <c r="C22" i="252"/>
  <c r="C21" i="252"/>
  <c r="C17" i="252"/>
  <c r="J137" i="167"/>
  <c r="BH7" i="251"/>
  <c r="BJ7" i="251" s="1"/>
  <c r="AZ7" i="251"/>
  <c r="BH13" i="251"/>
  <c r="BJ13" i="251" s="1"/>
  <c r="AZ13" i="251"/>
  <c r="BH17" i="251"/>
  <c r="BJ17" i="251" s="1"/>
  <c r="AZ17" i="251"/>
  <c r="BH21" i="251"/>
  <c r="BJ21" i="251" s="1"/>
  <c r="AZ21" i="251"/>
  <c r="BH25" i="251"/>
  <c r="BJ25" i="251" s="1"/>
  <c r="AZ25" i="251"/>
  <c r="BH29" i="251"/>
  <c r="BJ29" i="251" s="1"/>
  <c r="AZ29" i="251"/>
  <c r="BH33" i="251"/>
  <c r="BJ33" i="251" s="1"/>
  <c r="AZ33" i="251"/>
  <c r="BH37" i="251"/>
  <c r="BJ37" i="251" s="1"/>
  <c r="AZ37" i="251"/>
  <c r="BH41" i="251"/>
  <c r="BJ41" i="251" s="1"/>
  <c r="AZ41" i="251"/>
  <c r="BH45" i="251"/>
  <c r="BJ45" i="251" s="1"/>
  <c r="AZ45" i="251"/>
  <c r="BH49" i="251"/>
  <c r="BJ49" i="251" s="1"/>
  <c r="AZ49" i="251"/>
  <c r="BH53" i="251"/>
  <c r="BJ53" i="251" s="1"/>
  <c r="AZ53" i="251"/>
  <c r="BH57" i="251"/>
  <c r="BJ57" i="251" s="1"/>
  <c r="AZ57" i="251"/>
  <c r="BH61" i="251"/>
  <c r="BJ61" i="251" s="1"/>
  <c r="AZ61" i="251"/>
  <c r="BH65" i="251"/>
  <c r="BJ65" i="251" s="1"/>
  <c r="AZ65" i="251"/>
  <c r="BH69" i="251"/>
  <c r="BJ69" i="251" s="1"/>
  <c r="AZ69" i="251"/>
  <c r="BH73" i="251"/>
  <c r="BJ73" i="251" s="1"/>
  <c r="AZ73" i="251"/>
  <c r="BH10" i="251"/>
  <c r="BJ10" i="251" s="1"/>
  <c r="AZ10" i="251"/>
  <c r="BH18" i="251"/>
  <c r="BJ18" i="251" s="1"/>
  <c r="AZ18" i="251"/>
  <c r="BH22" i="251"/>
  <c r="BJ22" i="251" s="1"/>
  <c r="AZ22" i="251"/>
  <c r="BH26" i="251"/>
  <c r="BJ26" i="251" s="1"/>
  <c r="AZ26" i="251"/>
  <c r="BH34" i="251"/>
  <c r="BJ34" i="251" s="1"/>
  <c r="AZ34" i="251"/>
  <c r="BH38" i="251"/>
  <c r="BJ38" i="251" s="1"/>
  <c r="AZ38" i="251"/>
  <c r="BH42" i="251"/>
  <c r="BJ42" i="251" s="1"/>
  <c r="AZ42" i="251"/>
  <c r="BH46" i="251"/>
  <c r="BJ46" i="251" s="1"/>
  <c r="AZ46" i="251"/>
  <c r="BH50" i="251"/>
  <c r="BJ50" i="251" s="1"/>
  <c r="AZ50" i="251"/>
  <c r="BH54" i="251"/>
  <c r="BJ54" i="251" s="1"/>
  <c r="AZ54" i="251"/>
  <c r="BH58" i="251"/>
  <c r="BJ58" i="251" s="1"/>
  <c r="AZ58" i="251"/>
  <c r="BH62" i="251"/>
  <c r="BJ62" i="251" s="1"/>
  <c r="AZ62" i="251"/>
  <c r="BH66" i="251"/>
  <c r="BJ66" i="251" s="1"/>
  <c r="AZ66" i="251"/>
  <c r="BH70" i="251"/>
  <c r="BJ70" i="251" s="1"/>
  <c r="AZ70" i="251"/>
  <c r="BH74" i="251"/>
  <c r="BJ74" i="251" s="1"/>
  <c r="AZ74" i="251"/>
  <c r="AT22" i="223"/>
  <c r="AW93" i="251"/>
  <c r="AW82" i="251"/>
  <c r="AT11" i="223"/>
  <c r="AW107" i="251"/>
  <c r="AT36" i="223"/>
  <c r="Z39" i="223"/>
  <c r="Z110" i="251"/>
  <c r="Z83" i="251"/>
  <c r="Z12" i="223"/>
  <c r="Z40" i="223"/>
  <c r="Z111" i="251"/>
  <c r="Z25" i="223"/>
  <c r="Z96" i="251"/>
  <c r="AW105" i="251"/>
  <c r="Z31" i="223"/>
  <c r="Z102" i="251"/>
  <c r="Z87" i="251"/>
  <c r="Z16" i="223"/>
  <c r="Z29" i="223"/>
  <c r="Z100" i="251"/>
  <c r="Z37" i="223"/>
  <c r="Z108" i="251"/>
  <c r="R62" i="1"/>
  <c r="AP42" i="252"/>
  <c r="AP46" i="252"/>
  <c r="AP50" i="252"/>
  <c r="AP58" i="252"/>
  <c r="AP62" i="252"/>
  <c r="AP66" i="252"/>
  <c r="AP74" i="252"/>
  <c r="AF22" i="252"/>
  <c r="AF51" i="252"/>
  <c r="AD14" i="46"/>
  <c r="AD12" i="46"/>
  <c r="AD10" i="46"/>
  <c r="AD13" i="46"/>
  <c r="AD11" i="46"/>
  <c r="K76" i="167"/>
  <c r="K143" i="167" s="1"/>
  <c r="K146" i="167" s="1"/>
  <c r="AW98" i="251"/>
  <c r="AL124" i="251"/>
  <c r="AE16" i="46"/>
  <c r="AM124" i="251" s="1"/>
  <c r="T63" i="1"/>
  <c r="Z63" i="1" s="1"/>
  <c r="O12" i="1"/>
  <c r="P12" i="1" s="1"/>
  <c r="O98" i="251"/>
  <c r="L106" i="167"/>
  <c r="R106" i="167" s="1"/>
  <c r="L88" i="167"/>
  <c r="L133" i="167"/>
  <c r="L83" i="167"/>
  <c r="S84" i="167"/>
  <c r="L78" i="167"/>
  <c r="L73" i="167"/>
  <c r="BE73" i="33" s="1"/>
  <c r="L65" i="167"/>
  <c r="BE65" i="33" s="1"/>
  <c r="L62" i="167"/>
  <c r="BE62" i="33" s="1"/>
  <c r="L40" i="167"/>
  <c r="BE40" i="33" s="1"/>
  <c r="L22" i="167"/>
  <c r="BE22" i="33" s="1"/>
  <c r="G29" i="223"/>
  <c r="L120" i="167"/>
  <c r="L100" i="167"/>
  <c r="L80" i="167"/>
  <c r="I91" i="251"/>
  <c r="L112" i="167"/>
  <c r="R112" i="167" s="1"/>
  <c r="L130" i="167"/>
  <c r="I63" i="252"/>
  <c r="I59" i="252"/>
  <c r="I43" i="252"/>
  <c r="I38" i="252"/>
  <c r="I30" i="252"/>
  <c r="I26" i="252"/>
  <c r="I19" i="252"/>
  <c r="I18" i="252"/>
  <c r="I11" i="252"/>
  <c r="I10" i="252"/>
  <c r="P36" i="223"/>
  <c r="P16" i="223"/>
  <c r="O73" i="252"/>
  <c r="O72" i="252"/>
  <c r="O69" i="252"/>
  <c r="O68" i="252"/>
  <c r="O65" i="252"/>
  <c r="O64" i="252"/>
  <c r="O61" i="252"/>
  <c r="O60" i="252"/>
  <c r="O57" i="252"/>
  <c r="O56" i="252"/>
  <c r="O53" i="252"/>
  <c r="O52" i="252"/>
  <c r="O49" i="252"/>
  <c r="O48" i="252"/>
  <c r="O45" i="252"/>
  <c r="O44" i="252"/>
  <c r="O40" i="252"/>
  <c r="O39" i="252"/>
  <c r="O36" i="252"/>
  <c r="O35" i="252"/>
  <c r="O32" i="252"/>
  <c r="O31" i="252"/>
  <c r="O27" i="252"/>
  <c r="O23" i="252"/>
  <c r="O19" i="252"/>
  <c r="O15" i="252"/>
  <c r="O11" i="252"/>
  <c r="C10" i="252"/>
  <c r="C7" i="252"/>
  <c r="Q9" i="221"/>
  <c r="K34" i="1"/>
  <c r="K30" i="1"/>
  <c r="K29" i="1"/>
  <c r="K28" i="1"/>
  <c r="K26" i="1"/>
  <c r="K23" i="1"/>
  <c r="K21" i="1"/>
  <c r="K18" i="1"/>
  <c r="K16" i="1"/>
  <c r="K14" i="1"/>
  <c r="K13" i="1"/>
  <c r="K7" i="1"/>
  <c r="J76" i="1"/>
  <c r="AB101" i="251"/>
  <c r="AG46" i="252"/>
  <c r="K32" i="1"/>
  <c r="J128" i="167"/>
  <c r="AG111" i="251" s="1"/>
  <c r="J29" i="167"/>
  <c r="BD29" i="33" s="1"/>
  <c r="AG29" i="251" s="1"/>
  <c r="W20" i="46"/>
  <c r="J106" i="167"/>
  <c r="M104" i="251"/>
  <c r="N32" i="254"/>
  <c r="N66" i="254"/>
  <c r="N52" i="254"/>
  <c r="N40" i="254"/>
  <c r="N19" i="254"/>
  <c r="N11" i="254"/>
  <c r="N57" i="254"/>
  <c r="N44" i="254"/>
  <c r="N36" i="254"/>
  <c r="N24" i="254"/>
  <c r="N47" i="254"/>
  <c r="N41" i="254"/>
  <c r="N33" i="254"/>
  <c r="N26" i="254"/>
  <c r="N20" i="254"/>
  <c r="N14" i="254"/>
  <c r="N12" i="254"/>
  <c r="N70" i="254"/>
  <c r="N61" i="254"/>
  <c r="N56" i="254"/>
  <c r="N53" i="254"/>
  <c r="N48" i="254"/>
  <c r="N45" i="254"/>
  <c r="K9" i="221"/>
  <c r="K66" i="254"/>
  <c r="K63" i="254"/>
  <c r="K62" i="254"/>
  <c r="K60" i="254"/>
  <c r="K59" i="254"/>
  <c r="K58" i="254"/>
  <c r="K53" i="254"/>
  <c r="K50" i="254"/>
  <c r="K46" i="254"/>
  <c r="K42" i="254"/>
  <c r="K38" i="254"/>
  <c r="K34" i="254"/>
  <c r="K30" i="254"/>
  <c r="K25" i="254"/>
  <c r="K22" i="254"/>
  <c r="K18" i="254"/>
  <c r="K13" i="254"/>
  <c r="K8" i="254"/>
  <c r="K75" i="254"/>
  <c r="K71" i="254"/>
  <c r="N69" i="254"/>
  <c r="N67" i="254"/>
  <c r="M84" i="167"/>
  <c r="AF49" i="252"/>
  <c r="AF50" i="252"/>
  <c r="AG41" i="252"/>
  <c r="AG23" i="252"/>
  <c r="M33" i="223"/>
  <c r="N10" i="221"/>
  <c r="M141" i="251"/>
  <c r="K140" i="251"/>
  <c r="K7" i="221"/>
  <c r="K138" i="251"/>
  <c r="O106" i="251"/>
  <c r="P35" i="223"/>
  <c r="P12" i="223"/>
  <c r="O83" i="251"/>
  <c r="O25" i="1"/>
  <c r="P25" i="1" s="1"/>
  <c r="I94" i="251"/>
  <c r="G23" i="223"/>
  <c r="AG29" i="252"/>
  <c r="J35" i="223"/>
  <c r="K106" i="251"/>
  <c r="K101" i="251"/>
  <c r="J30" i="223"/>
  <c r="O96" i="251"/>
  <c r="P25" i="223"/>
  <c r="K98" i="251"/>
  <c r="J27" i="223"/>
  <c r="M140" i="251"/>
  <c r="N9" i="221"/>
  <c r="O144" i="251"/>
  <c r="Q13" i="221"/>
  <c r="M143" i="251"/>
  <c r="N12" i="221"/>
  <c r="N11" i="221"/>
  <c r="E47" i="1"/>
  <c r="D76" i="1"/>
  <c r="E36" i="1"/>
  <c r="G26" i="1"/>
  <c r="O26" i="1" s="1"/>
  <c r="P26" i="1" s="1"/>
  <c r="F76" i="1"/>
  <c r="O79" i="251"/>
  <c r="O48" i="1"/>
  <c r="P48" i="1" s="1"/>
  <c r="R48" i="1" s="1"/>
  <c r="AB48" i="1" s="1"/>
  <c r="G27" i="1"/>
  <c r="G67" i="1"/>
  <c r="K59" i="1"/>
  <c r="K57" i="1"/>
  <c r="K56" i="1"/>
  <c r="AB63" i="1"/>
  <c r="E71" i="1"/>
  <c r="I45" i="1"/>
  <c r="I44" i="1"/>
  <c r="K22" i="1"/>
  <c r="K19" i="1"/>
  <c r="K11" i="1"/>
  <c r="K10" i="1"/>
  <c r="K8" i="1"/>
  <c r="O99" i="251"/>
  <c r="O91" i="251"/>
  <c r="P17" i="223"/>
  <c r="K73" i="1"/>
  <c r="K72" i="1"/>
  <c r="I23" i="1"/>
  <c r="H76" i="1"/>
  <c r="F75" i="252"/>
  <c r="F74" i="252"/>
  <c r="F73" i="252"/>
  <c r="F72" i="252"/>
  <c r="F71" i="252"/>
  <c r="F70" i="252"/>
  <c r="F68" i="252"/>
  <c r="F67" i="252"/>
  <c r="F66" i="252"/>
  <c r="F64" i="252"/>
  <c r="F63" i="252"/>
  <c r="F62" i="252"/>
  <c r="F61" i="252"/>
  <c r="F60" i="252"/>
  <c r="F59" i="252"/>
  <c r="F58" i="252"/>
  <c r="F57" i="252"/>
  <c r="F56" i="252"/>
  <c r="F55" i="252"/>
  <c r="F54" i="252"/>
  <c r="F52" i="252"/>
  <c r="F51" i="252"/>
  <c r="F50" i="252"/>
  <c r="F48" i="252"/>
  <c r="F47" i="252"/>
  <c r="F46" i="252"/>
  <c r="F45" i="252"/>
  <c r="F44" i="252"/>
  <c r="F43" i="252"/>
  <c r="F41" i="252"/>
  <c r="F40" i="252"/>
  <c r="F39" i="252"/>
  <c r="F38" i="252"/>
  <c r="F37" i="252"/>
  <c r="AG67" i="252"/>
  <c r="AW113" i="251"/>
  <c r="AT42" i="223"/>
  <c r="AT25" i="223"/>
  <c r="AW96" i="251"/>
  <c r="AW100" i="251"/>
  <c r="AT29" i="223"/>
  <c r="AT23" i="223"/>
  <c r="AW94" i="251"/>
  <c r="AW106" i="251"/>
  <c r="AT35" i="223"/>
  <c r="AT21" i="223"/>
  <c r="AW92" i="251"/>
  <c r="AT24" i="223"/>
  <c r="AW95" i="251"/>
  <c r="AW84" i="251"/>
  <c r="AT13" i="223"/>
  <c r="AW108" i="251"/>
  <c r="AT37" i="223"/>
  <c r="Z85" i="251"/>
  <c r="Z14" i="223"/>
  <c r="Z34" i="223"/>
  <c r="Z105" i="251"/>
  <c r="Z90" i="251"/>
  <c r="Z19" i="223"/>
  <c r="Z9" i="223"/>
  <c r="M95" i="251"/>
  <c r="M24" i="223"/>
  <c r="Z32" i="223"/>
  <c r="Z103" i="251"/>
  <c r="AW79" i="251"/>
  <c r="AW86" i="251"/>
  <c r="AT9" i="223"/>
  <c r="Z22" i="223"/>
  <c r="Z93" i="251"/>
  <c r="Z98" i="251"/>
  <c r="Z27" i="223"/>
  <c r="D76" i="167"/>
  <c r="D143" i="167" s="1"/>
  <c r="D146" i="167" s="1"/>
  <c r="E42" i="167"/>
  <c r="Z26" i="223"/>
  <c r="Z97" i="251"/>
  <c r="Z20" i="223"/>
  <c r="Z91" i="251"/>
  <c r="Z88" i="251"/>
  <c r="Z17" i="223"/>
  <c r="Z112" i="251"/>
  <c r="Z41" i="223"/>
  <c r="I109" i="251"/>
  <c r="G38" i="223"/>
  <c r="G7" i="223"/>
  <c r="L128" i="167"/>
  <c r="L119" i="167"/>
  <c r="R119" i="167" s="1"/>
  <c r="L114" i="167"/>
  <c r="F35" i="252"/>
  <c r="F34" i="252"/>
  <c r="F33" i="252"/>
  <c r="F31" i="252"/>
  <c r="F30" i="252"/>
  <c r="F29" i="252"/>
  <c r="F28" i="252"/>
  <c r="F27" i="252"/>
  <c r="F26" i="252"/>
  <c r="F25" i="252"/>
  <c r="F24" i="252"/>
  <c r="F23" i="252"/>
  <c r="F22" i="252"/>
  <c r="F21" i="252"/>
  <c r="F19" i="252"/>
  <c r="F18" i="252"/>
  <c r="F17" i="252"/>
  <c r="F15" i="252"/>
  <c r="F14" i="252"/>
  <c r="F13" i="252"/>
  <c r="F12" i="252"/>
  <c r="F11" i="252"/>
  <c r="F10" i="252"/>
  <c r="F9" i="252"/>
  <c r="AW126" i="251"/>
  <c r="AC19" i="254"/>
  <c r="AC35" i="254"/>
  <c r="AC51" i="254"/>
  <c r="AC67" i="254"/>
  <c r="AR36" i="252"/>
  <c r="AR21" i="252"/>
  <c r="AG73" i="252"/>
  <c r="AG30" i="252"/>
  <c r="AG75" i="252"/>
  <c r="J75" i="167"/>
  <c r="BD75" i="33" s="1"/>
  <c r="AG75" i="251" s="1"/>
  <c r="J63" i="167"/>
  <c r="BD63" i="33" s="1"/>
  <c r="AG63" i="251" s="1"/>
  <c r="J46" i="167"/>
  <c r="J34" i="167"/>
  <c r="R34" i="167" s="1"/>
  <c r="J79" i="167"/>
  <c r="U8" i="5" s="1"/>
  <c r="AG131" i="251" s="1"/>
  <c r="J87" i="167"/>
  <c r="AG59" i="252"/>
  <c r="AC82" i="254"/>
  <c r="AR20" i="252"/>
  <c r="AR52" i="252"/>
  <c r="AB15" i="252"/>
  <c r="AB47" i="252"/>
  <c r="AB83" i="252"/>
  <c r="AR37" i="252"/>
  <c r="AR69" i="252"/>
  <c r="AG54" i="252"/>
  <c r="AG61" i="252"/>
  <c r="AG33" i="252"/>
  <c r="J23" i="167"/>
  <c r="J134" i="167"/>
  <c r="Z10" i="46" s="1"/>
  <c r="AG118" i="251" s="1"/>
  <c r="O13" i="1"/>
  <c r="P13" i="1" s="1"/>
  <c r="R13" i="1" s="1"/>
  <c r="G93" i="167"/>
  <c r="AY10" i="33"/>
  <c r="AB10" i="251" s="1"/>
  <c r="AB108" i="251"/>
  <c r="AA31" i="223"/>
  <c r="Q99" i="167"/>
  <c r="Q131" i="167" s="1"/>
  <c r="O131" i="167"/>
  <c r="R82" i="167"/>
  <c r="P82" i="241"/>
  <c r="Q82" i="241" s="1"/>
  <c r="AB94" i="251"/>
  <c r="Q134" i="167"/>
  <c r="O141" i="167"/>
  <c r="AY9" i="33"/>
  <c r="AB9" i="251" s="1"/>
  <c r="Q78" i="167"/>
  <c r="O84" i="167"/>
  <c r="AA41" i="223"/>
  <c r="AB106" i="251"/>
  <c r="AB89" i="251"/>
  <c r="N76" i="167"/>
  <c r="O42" i="167"/>
  <c r="AY43" i="33"/>
  <c r="AB43" i="251" s="1"/>
  <c r="P82" i="140"/>
  <c r="Q82" i="140" s="1"/>
  <c r="Q88" i="167"/>
  <c r="Q93" i="167" s="1"/>
  <c r="O93" i="167"/>
  <c r="R95" i="167"/>
  <c r="R31" i="1"/>
  <c r="AG24" i="252"/>
  <c r="AF76" i="252"/>
  <c r="G8" i="223"/>
  <c r="I79" i="251"/>
  <c r="M25" i="223"/>
  <c r="M96" i="251"/>
  <c r="M16" i="223"/>
  <c r="M7" i="223"/>
  <c r="M78" i="251"/>
  <c r="O35" i="1"/>
  <c r="P35" i="1" s="1"/>
  <c r="R35" i="1" s="1"/>
  <c r="K103" i="251"/>
  <c r="J26" i="223"/>
  <c r="D22" i="223"/>
  <c r="D93" i="251"/>
  <c r="G36" i="223"/>
  <c r="O74" i="1"/>
  <c r="P74" i="1" s="1"/>
  <c r="R74" i="1" s="1"/>
  <c r="O41" i="1"/>
  <c r="P41" i="1" s="1"/>
  <c r="O17" i="1"/>
  <c r="P17" i="1" s="1"/>
  <c r="AE80" i="254"/>
  <c r="O20" i="1"/>
  <c r="P20" i="1" s="1"/>
  <c r="AC11" i="254"/>
  <c r="AC15" i="254"/>
  <c r="AC23" i="254"/>
  <c r="AC27" i="254"/>
  <c r="AC31" i="254"/>
  <c r="AC39" i="254"/>
  <c r="AC43" i="254"/>
  <c r="AC47" i="254"/>
  <c r="AC55" i="254"/>
  <c r="AC59" i="254"/>
  <c r="AC63" i="254"/>
  <c r="AC71" i="254"/>
  <c r="AC75" i="254"/>
  <c r="AR11" i="252"/>
  <c r="AR15" i="252"/>
  <c r="AR19" i="252"/>
  <c r="AR27" i="252"/>
  <c r="AR31" i="252"/>
  <c r="AR35" i="252"/>
  <c r="AR43" i="252"/>
  <c r="AR47" i="252"/>
  <c r="AR51" i="252"/>
  <c r="AR59" i="252"/>
  <c r="AR63" i="252"/>
  <c r="AR67" i="252"/>
  <c r="AB11" i="252"/>
  <c r="AB19" i="252"/>
  <c r="AB23" i="252"/>
  <c r="AB27" i="252"/>
  <c r="AB35" i="252"/>
  <c r="AB39" i="252"/>
  <c r="AB43" i="252"/>
  <c r="AB51" i="252"/>
  <c r="AB55" i="252"/>
  <c r="AB59" i="252"/>
  <c r="AB67" i="252"/>
  <c r="AB71" i="252"/>
  <c r="AB75" i="252"/>
  <c r="AR9" i="252"/>
  <c r="AR13" i="252"/>
  <c r="AR17" i="252"/>
  <c r="AR25" i="252"/>
  <c r="AR29" i="252"/>
  <c r="AR33" i="252"/>
  <c r="AR41" i="252"/>
  <c r="AR45" i="252"/>
  <c r="AR49" i="252"/>
  <c r="AR57" i="252"/>
  <c r="AR61" i="252"/>
  <c r="AR65" i="252"/>
  <c r="AR73" i="252"/>
  <c r="AR8" i="252"/>
  <c r="AR12" i="252"/>
  <c r="AR16" i="252"/>
  <c r="AR24" i="252"/>
  <c r="AR28" i="252"/>
  <c r="AR32" i="252"/>
  <c r="AR40" i="252"/>
  <c r="AR44" i="252"/>
  <c r="AR48" i="252"/>
  <c r="AR56" i="252"/>
  <c r="AR60" i="252"/>
  <c r="AR64" i="252"/>
  <c r="AR72" i="252"/>
  <c r="AG12" i="252"/>
  <c r="I37" i="252"/>
  <c r="I36" i="252"/>
  <c r="I33" i="252"/>
  <c r="I32" i="252"/>
  <c r="I29" i="252"/>
  <c r="I28" i="252"/>
  <c r="I25" i="252"/>
  <c r="I24" i="252"/>
  <c r="I21" i="252"/>
  <c r="I20" i="252"/>
  <c r="I17" i="252"/>
  <c r="I16" i="252"/>
  <c r="I13" i="252"/>
  <c r="I12" i="252"/>
  <c r="I9" i="252"/>
  <c r="I8" i="252"/>
  <c r="J9" i="223"/>
  <c r="I74" i="252"/>
  <c r="I73" i="252"/>
  <c r="I72" i="252"/>
  <c r="I70" i="252"/>
  <c r="I69" i="252"/>
  <c r="I68" i="252"/>
  <c r="I66" i="252"/>
  <c r="I65" i="252"/>
  <c r="I64" i="252"/>
  <c r="I62" i="252"/>
  <c r="I61" i="252"/>
  <c r="I60" i="252"/>
  <c r="I58" i="252"/>
  <c r="I57" i="252"/>
  <c r="I56" i="252"/>
  <c r="I54" i="252"/>
  <c r="I53" i="252"/>
  <c r="I52" i="252"/>
  <c r="I50" i="252"/>
  <c r="I49" i="252"/>
  <c r="I48" i="252"/>
  <c r="I46" i="252"/>
  <c r="I45" i="252"/>
  <c r="I44" i="252"/>
  <c r="I41" i="252"/>
  <c r="I40" i="252"/>
  <c r="I39" i="252"/>
  <c r="K79" i="251"/>
  <c r="K78" i="251"/>
  <c r="P37" i="223"/>
  <c r="O103" i="251"/>
  <c r="O101" i="251"/>
  <c r="AG53" i="252"/>
  <c r="AG66" i="252"/>
  <c r="AG40" i="252"/>
  <c r="H76" i="254"/>
  <c r="H83" i="254" s="1"/>
  <c r="AG55" i="252"/>
  <c r="Z76" i="252"/>
  <c r="AW83" i="251"/>
  <c r="AT12" i="223"/>
  <c r="AG20" i="252"/>
  <c r="AG37" i="252"/>
  <c r="AG68" i="252"/>
  <c r="AG44" i="252"/>
  <c r="AG15" i="252"/>
  <c r="M103" i="251"/>
  <c r="M32" i="223"/>
  <c r="G37" i="223"/>
  <c r="I108" i="251"/>
  <c r="R46" i="1"/>
  <c r="AG38" i="252"/>
  <c r="AG36" i="252"/>
  <c r="R69" i="1"/>
  <c r="I97" i="251"/>
  <c r="G26" i="223"/>
  <c r="M94" i="251"/>
  <c r="O38" i="1"/>
  <c r="P38" i="1" s="1"/>
  <c r="O54" i="1"/>
  <c r="P54" i="1" s="1"/>
  <c r="O58" i="1"/>
  <c r="P58" i="1" s="1"/>
  <c r="M138" i="251"/>
  <c r="N7" i="221"/>
  <c r="M10" i="223"/>
  <c r="M81" i="251"/>
  <c r="M142" i="251"/>
  <c r="AG72" i="252"/>
  <c r="J24" i="223"/>
  <c r="K95" i="251"/>
  <c r="I105" i="251"/>
  <c r="G34" i="223"/>
  <c r="P43" i="223"/>
  <c r="M99" i="251"/>
  <c r="G28" i="223"/>
  <c r="I99" i="251"/>
  <c r="M85" i="251"/>
  <c r="M14" i="223"/>
  <c r="R41" i="1"/>
  <c r="O15" i="1"/>
  <c r="P15" i="1" s="1"/>
  <c r="O68" i="1"/>
  <c r="P68" i="1" s="1"/>
  <c r="K88" i="251"/>
  <c r="J17" i="223"/>
  <c r="O95" i="251"/>
  <c r="P24" i="223"/>
  <c r="O44" i="1"/>
  <c r="P44" i="1" s="1"/>
  <c r="I104" i="251"/>
  <c r="G33" i="223"/>
  <c r="H12" i="221"/>
  <c r="I143" i="251"/>
  <c r="AD9" i="221"/>
  <c r="AD140" i="251"/>
  <c r="K89" i="251"/>
  <c r="J18" i="223"/>
  <c r="O82" i="251"/>
  <c r="P11" i="223"/>
  <c r="R50" i="1"/>
  <c r="R64" i="1"/>
  <c r="O107" i="251"/>
  <c r="M83" i="251"/>
  <c r="D23" i="223"/>
  <c r="P32" i="223"/>
  <c r="I95" i="251"/>
  <c r="G24" i="223"/>
  <c r="I113" i="251"/>
  <c r="G42" i="223"/>
  <c r="M89" i="251"/>
  <c r="M18" i="223"/>
  <c r="P20" i="223"/>
  <c r="O37" i="1"/>
  <c r="P37" i="1" s="1"/>
  <c r="R37" i="1" s="1"/>
  <c r="O93" i="251"/>
  <c r="P22" i="223"/>
  <c r="K92" i="251"/>
  <c r="J21" i="223"/>
  <c r="R49" i="1"/>
  <c r="I80" i="251"/>
  <c r="G9" i="223"/>
  <c r="O142" i="251"/>
  <c r="Q11" i="221"/>
  <c r="I139" i="251"/>
  <c r="H8" i="221"/>
  <c r="AG43" i="252"/>
  <c r="F8" i="252"/>
  <c r="M84" i="251"/>
  <c r="AD126" i="251"/>
  <c r="AB80" i="252"/>
  <c r="AC80" i="254"/>
  <c r="AD76" i="251"/>
  <c r="AC13" i="254"/>
  <c r="AC21" i="254"/>
  <c r="AC29" i="254"/>
  <c r="AC37" i="254"/>
  <c r="R107" i="167"/>
  <c r="R130" i="167"/>
  <c r="AB99" i="251"/>
  <c r="AB96" i="251"/>
  <c r="R116" i="167"/>
  <c r="R89" i="167"/>
  <c r="P143" i="167"/>
  <c r="P146" i="167" s="1"/>
  <c r="P82" i="141"/>
  <c r="Q82" i="141" s="1"/>
  <c r="AY65" i="33"/>
  <c r="AB65" i="251" s="1"/>
  <c r="AB144" i="251"/>
  <c r="AB105" i="251"/>
  <c r="AB17" i="251"/>
  <c r="R47" i="167"/>
  <c r="AY47" i="33"/>
  <c r="AB47" i="251" s="1"/>
  <c r="AY44" i="33"/>
  <c r="AB44" i="251" s="1"/>
  <c r="AY57" i="33"/>
  <c r="AB57" i="251" s="1"/>
  <c r="AY52" i="33"/>
  <c r="AB52" i="251" s="1"/>
  <c r="AY73" i="33"/>
  <c r="AB73" i="251" s="1"/>
  <c r="AY70" i="33"/>
  <c r="AB70" i="251" s="1"/>
  <c r="R70" i="167"/>
  <c r="R60" i="167"/>
  <c r="AY60" i="33"/>
  <c r="AB60" i="251" s="1"/>
  <c r="AY56" i="33"/>
  <c r="AB56" i="251" s="1"/>
  <c r="R56" i="167"/>
  <c r="AY66" i="33"/>
  <c r="AB66" i="251" s="1"/>
  <c r="AY64" i="33"/>
  <c r="AB64" i="251" s="1"/>
  <c r="AY59" i="33"/>
  <c r="AB59" i="251" s="1"/>
  <c r="R59" i="167"/>
  <c r="AY54" i="33"/>
  <c r="AB54" i="251" s="1"/>
  <c r="R48" i="167"/>
  <c r="AY48" i="33"/>
  <c r="AB48" i="251" s="1"/>
  <c r="AY45" i="33"/>
  <c r="AB45" i="251" s="1"/>
  <c r="R86" i="167"/>
  <c r="R69" i="167"/>
  <c r="AB84" i="251"/>
  <c r="P78" i="140"/>
  <c r="Q78" i="140" s="1"/>
  <c r="H76" i="167"/>
  <c r="H143" i="167" s="1"/>
  <c r="H146" i="167" s="1"/>
  <c r="I42" i="167"/>
  <c r="Z13" i="46"/>
  <c r="AG121" i="251" s="1"/>
  <c r="R140" i="167"/>
  <c r="AB93" i="251"/>
  <c r="I141" i="167"/>
  <c r="R136" i="167"/>
  <c r="AG94" i="251"/>
  <c r="AG89" i="251"/>
  <c r="AA132" i="251"/>
  <c r="AI117" i="251"/>
  <c r="AA39" i="223"/>
  <c r="R113" i="167"/>
  <c r="J96" i="167"/>
  <c r="J123" i="167"/>
  <c r="R101" i="167"/>
  <c r="R104" i="167"/>
  <c r="R115" i="167"/>
  <c r="J99" i="167"/>
  <c r="J117" i="167"/>
  <c r="J120" i="167"/>
  <c r="AG139" i="251"/>
  <c r="AB91" i="251"/>
  <c r="R91" i="167"/>
  <c r="I93" i="167"/>
  <c r="R92" i="167"/>
  <c r="I84" i="167"/>
  <c r="J83" i="167"/>
  <c r="AA28" i="223"/>
  <c r="J80" i="167"/>
  <c r="AG132" i="251" s="1"/>
  <c r="AB117" i="251"/>
  <c r="BD46" i="33"/>
  <c r="AG46" i="251" s="1"/>
  <c r="R55" i="167"/>
  <c r="AH33" i="223"/>
  <c r="BD69" i="33"/>
  <c r="AG69" i="251" s="1"/>
  <c r="J72" i="167"/>
  <c r="J53" i="167"/>
  <c r="J71" i="167"/>
  <c r="J74" i="167"/>
  <c r="R68" i="167"/>
  <c r="J61" i="167"/>
  <c r="R40" i="167"/>
  <c r="BD40" i="33"/>
  <c r="AG40" i="251" s="1"/>
  <c r="BD32" i="33"/>
  <c r="AG32" i="251" s="1"/>
  <c r="R8" i="167"/>
  <c r="J37" i="167"/>
  <c r="J25" i="167"/>
  <c r="BD25" i="33" s="1"/>
  <c r="AG25" i="251" s="1"/>
  <c r="AA21" i="223"/>
  <c r="AB100" i="251"/>
  <c r="AB8" i="221"/>
  <c r="AA24" i="223"/>
  <c r="AA42" i="223"/>
  <c r="AA117" i="251"/>
  <c r="AA126" i="251" s="1"/>
  <c r="AB85" i="251"/>
  <c r="AB109" i="251"/>
  <c r="AA38" i="223"/>
  <c r="AB92" i="251"/>
  <c r="I78" i="67"/>
  <c r="J78" i="67" s="1"/>
  <c r="AA8" i="223"/>
  <c r="J7" i="167"/>
  <c r="AA17" i="223"/>
  <c r="W9" i="5"/>
  <c r="AA13" i="223"/>
  <c r="AA34" i="223"/>
  <c r="BD23" i="33"/>
  <c r="AG23" i="251" s="1"/>
  <c r="J22" i="167"/>
  <c r="AB7" i="221"/>
  <c r="R24" i="167"/>
  <c r="AF78" i="254"/>
  <c r="T18" i="46"/>
  <c r="T20" i="46" s="1"/>
  <c r="R14" i="167"/>
  <c r="AB12" i="221"/>
  <c r="J12" i="167"/>
  <c r="R12" i="167" s="1"/>
  <c r="J19" i="167"/>
  <c r="AH16" i="223"/>
  <c r="AB13" i="221"/>
  <c r="J20" i="167"/>
  <c r="J38" i="167"/>
  <c r="J41" i="167"/>
  <c r="AE78" i="252"/>
  <c r="J28" i="167"/>
  <c r="BD28" i="33" s="1"/>
  <c r="AG28" i="251" s="1"/>
  <c r="J35" i="167"/>
  <c r="AI12" i="221"/>
  <c r="AB18" i="46"/>
  <c r="AB20" i="46" s="1"/>
  <c r="AA29" i="223"/>
  <c r="AA20" i="223"/>
  <c r="AA78" i="252"/>
  <c r="AU78" i="252" s="1"/>
  <c r="AA33" i="223"/>
  <c r="AB135" i="251"/>
  <c r="O9" i="5"/>
  <c r="AA40" i="223"/>
  <c r="AB111" i="251"/>
  <c r="AA134" i="251"/>
  <c r="AB78" i="254"/>
  <c r="AA27" i="223"/>
  <c r="AB98" i="251"/>
  <c r="I82" i="67"/>
  <c r="J82" i="67" s="1"/>
  <c r="AH25" i="223"/>
  <c r="AB110" i="251"/>
  <c r="AA14" i="223"/>
  <c r="AA12" i="223"/>
  <c r="AH36" i="223"/>
  <c r="AA22" i="223"/>
  <c r="AG95" i="251"/>
  <c r="J98" i="167"/>
  <c r="G131" i="167"/>
  <c r="J133" i="167"/>
  <c r="G141" i="167"/>
  <c r="F93" i="167"/>
  <c r="J145" i="167"/>
  <c r="R145" i="167" s="1"/>
  <c r="Z81" i="251"/>
  <c r="Z10" i="223"/>
  <c r="AW104" i="251"/>
  <c r="AT33" i="223"/>
  <c r="Z89" i="251"/>
  <c r="Z18" i="223"/>
  <c r="AT10" i="223"/>
  <c r="AW81" i="251"/>
  <c r="AM89" i="251"/>
  <c r="AK18" i="223"/>
  <c r="AG21" i="252"/>
  <c r="R44" i="1"/>
  <c r="K93" i="251"/>
  <c r="J22" i="223"/>
  <c r="AB69" i="1"/>
  <c r="T69" i="1"/>
  <c r="K105" i="251"/>
  <c r="J34" i="223"/>
  <c r="K109" i="251"/>
  <c r="J38" i="223"/>
  <c r="M100" i="251"/>
  <c r="R24" i="1"/>
  <c r="M93" i="251"/>
  <c r="M22" i="223"/>
  <c r="K100" i="251"/>
  <c r="J29" i="223"/>
  <c r="J31" i="223"/>
  <c r="O80" i="251"/>
  <c r="P9" i="223"/>
  <c r="K108" i="251"/>
  <c r="J37" i="223"/>
  <c r="R15" i="1"/>
  <c r="I92" i="251"/>
  <c r="G21" i="223"/>
  <c r="M86" i="251"/>
  <c r="M15" i="223"/>
  <c r="O21" i="1"/>
  <c r="O94" i="251"/>
  <c r="P23" i="223"/>
  <c r="O84" i="251"/>
  <c r="P13" i="223"/>
  <c r="H11" i="221"/>
  <c r="I142" i="251"/>
  <c r="AD139" i="251"/>
  <c r="AD8" i="221"/>
  <c r="Z136" i="251"/>
  <c r="AA10" i="221"/>
  <c r="Z141" i="251"/>
  <c r="AZ106" i="251"/>
  <c r="AV35" i="223"/>
  <c r="G22" i="223"/>
  <c r="O88" i="251"/>
  <c r="I87" i="251"/>
  <c r="G16" i="223"/>
  <c r="M102" i="251"/>
  <c r="M31" i="223"/>
  <c r="O33" i="1"/>
  <c r="P33" i="1" s="1"/>
  <c r="O59" i="1"/>
  <c r="P59" i="1" s="1"/>
  <c r="K91" i="251"/>
  <c r="J20" i="223"/>
  <c r="K139" i="251"/>
  <c r="K145" i="251" s="1"/>
  <c r="K8" i="221"/>
  <c r="AD141" i="251"/>
  <c r="AD10" i="221"/>
  <c r="AD136" i="251"/>
  <c r="AD111" i="251"/>
  <c r="AC40" i="223"/>
  <c r="AD103" i="251"/>
  <c r="AC32" i="223"/>
  <c r="AD95" i="251"/>
  <c r="AC24" i="223"/>
  <c r="AD87" i="251"/>
  <c r="AC16" i="223"/>
  <c r="AD79" i="251"/>
  <c r="AC8" i="223"/>
  <c r="AZ113" i="251"/>
  <c r="AV42" i="223"/>
  <c r="AZ105" i="251"/>
  <c r="AV34" i="223"/>
  <c r="I112" i="251"/>
  <c r="G41" i="223"/>
  <c r="M98" i="251"/>
  <c r="M27" i="223"/>
  <c r="O23" i="1"/>
  <c r="P23" i="1" s="1"/>
  <c r="O71" i="1"/>
  <c r="P71" i="1" s="1"/>
  <c r="M105" i="251"/>
  <c r="M34" i="223"/>
  <c r="AD110" i="251"/>
  <c r="AC39" i="223"/>
  <c r="AD102" i="251"/>
  <c r="AC31" i="223"/>
  <c r="AD94" i="251"/>
  <c r="AC23" i="223"/>
  <c r="AD86" i="251"/>
  <c r="AC15" i="223"/>
  <c r="AD78" i="251"/>
  <c r="AC7" i="223"/>
  <c r="M38" i="223"/>
  <c r="G32" i="223"/>
  <c r="D19" i="223"/>
  <c r="O27" i="1"/>
  <c r="P27" i="1" s="1"/>
  <c r="J14" i="223"/>
  <c r="K86" i="251"/>
  <c r="J15" i="223"/>
  <c r="Z142" i="251"/>
  <c r="AA11" i="221"/>
  <c r="AD109" i="251"/>
  <c r="AC38" i="223"/>
  <c r="AD101" i="251"/>
  <c r="AC30" i="223"/>
  <c r="AD93" i="251"/>
  <c r="AC22" i="223"/>
  <c r="AD85" i="251"/>
  <c r="AC14" i="223"/>
  <c r="AZ107" i="251"/>
  <c r="AV36" i="223"/>
  <c r="AD143" i="251"/>
  <c r="AZ126" i="251"/>
  <c r="AD7" i="221"/>
  <c r="AA145" i="251"/>
  <c r="AI136" i="251"/>
  <c r="R66" i="1" l="1"/>
  <c r="BD76" i="162"/>
  <c r="H130" i="251"/>
  <c r="H136" i="251" s="1"/>
  <c r="G9" i="5"/>
  <c r="E76" i="25"/>
  <c r="J9" i="25"/>
  <c r="S9" i="1" s="1"/>
  <c r="J67" i="25"/>
  <c r="S67" i="1" s="1"/>
  <c r="J65" i="25"/>
  <c r="S65" i="1" s="1"/>
  <c r="H76" i="25"/>
  <c r="J7" i="25"/>
  <c r="J39" i="25"/>
  <c r="S39" i="1" s="1"/>
  <c r="H18" i="46"/>
  <c r="H119" i="251"/>
  <c r="AE8" i="46"/>
  <c r="AM117" i="251"/>
  <c r="H117" i="251"/>
  <c r="H126" i="251" s="1"/>
  <c r="H128" i="251" s="1"/>
  <c r="H8" i="46"/>
  <c r="R36" i="167"/>
  <c r="R75" i="167"/>
  <c r="R124" i="167"/>
  <c r="R18" i="167"/>
  <c r="R27" i="167"/>
  <c r="R15" i="167"/>
  <c r="R17" i="167"/>
  <c r="R39" i="167"/>
  <c r="R79" i="167"/>
  <c r="R66" i="167"/>
  <c r="R52" i="167"/>
  <c r="R21" i="167"/>
  <c r="I76" i="167"/>
  <c r="R73" i="167"/>
  <c r="R137" i="167"/>
  <c r="R90" i="167"/>
  <c r="H76" i="2"/>
  <c r="I3" i="2" s="1"/>
  <c r="L72" i="167"/>
  <c r="BE72" i="33" s="1"/>
  <c r="AH72" i="251" s="1"/>
  <c r="L97" i="167"/>
  <c r="L131" i="167" s="1"/>
  <c r="O9" i="1"/>
  <c r="P9" i="1" s="1"/>
  <c r="O18" i="1"/>
  <c r="P18" i="1" s="1"/>
  <c r="O39" i="1"/>
  <c r="P39" i="1" s="1"/>
  <c r="O42" i="1"/>
  <c r="P42" i="1" s="1"/>
  <c r="O75" i="1"/>
  <c r="P75" i="1" s="1"/>
  <c r="O60" i="1"/>
  <c r="P60" i="1" s="1"/>
  <c r="R31" i="167"/>
  <c r="O36" i="1"/>
  <c r="P36" i="1" s="1"/>
  <c r="R55" i="1"/>
  <c r="O70" i="1"/>
  <c r="P70" i="1" s="1"/>
  <c r="R51" i="1"/>
  <c r="N10" i="67"/>
  <c r="N76" i="67" s="1"/>
  <c r="N83" i="67" s="1"/>
  <c r="M76" i="67"/>
  <c r="M83" i="67" s="1"/>
  <c r="I69" i="2"/>
  <c r="I8" i="2"/>
  <c r="I16" i="2"/>
  <c r="I10" i="2"/>
  <c r="I52" i="2"/>
  <c r="I65" i="2"/>
  <c r="I48" i="2"/>
  <c r="I40" i="2"/>
  <c r="I54" i="2"/>
  <c r="I41" i="2"/>
  <c r="I28" i="2"/>
  <c r="I62" i="2"/>
  <c r="I17" i="2"/>
  <c r="I31" i="2"/>
  <c r="I73" i="2"/>
  <c r="I50" i="2"/>
  <c r="I19" i="2"/>
  <c r="I37" i="2"/>
  <c r="I59" i="2"/>
  <c r="I32" i="2"/>
  <c r="I23" i="2"/>
  <c r="I45" i="2"/>
  <c r="I56" i="2"/>
  <c r="I55" i="2"/>
  <c r="I75" i="2"/>
  <c r="L75" i="2" s="1"/>
  <c r="AJ75" i="1" s="1"/>
  <c r="AK75" i="1" s="1"/>
  <c r="I30" i="2"/>
  <c r="I66" i="2"/>
  <c r="I11" i="2"/>
  <c r="I13" i="2"/>
  <c r="I24" i="2"/>
  <c r="I14" i="2"/>
  <c r="L14" i="2" s="1"/>
  <c r="AJ14" i="1" s="1"/>
  <c r="AK14" i="1" s="1"/>
  <c r="I74" i="2"/>
  <c r="I7" i="2"/>
  <c r="I21" i="2"/>
  <c r="I25" i="2"/>
  <c r="I46" i="2"/>
  <c r="I61" i="2"/>
  <c r="I33" i="2"/>
  <c r="I18" i="2"/>
  <c r="I12" i="2"/>
  <c r="I20" i="2"/>
  <c r="I57" i="2"/>
  <c r="I42" i="2"/>
  <c r="I70" i="2"/>
  <c r="I58" i="2"/>
  <c r="I53" i="2"/>
  <c r="I22" i="2"/>
  <c r="I64" i="2"/>
  <c r="I63" i="2"/>
  <c r="I29" i="2"/>
  <c r="I71" i="2"/>
  <c r="I72" i="2"/>
  <c r="I27" i="2"/>
  <c r="I39" i="2"/>
  <c r="I15" i="2"/>
  <c r="I43" i="2"/>
  <c r="I68" i="2"/>
  <c r="I38" i="2"/>
  <c r="I67" i="2"/>
  <c r="I44" i="2"/>
  <c r="I36" i="2"/>
  <c r="I49" i="2"/>
  <c r="I26" i="2"/>
  <c r="I34" i="2"/>
  <c r="I35" i="2"/>
  <c r="I9" i="2"/>
  <c r="I60" i="2"/>
  <c r="L60" i="2" s="1"/>
  <c r="AJ60" i="1" s="1"/>
  <c r="AK60" i="1" s="1"/>
  <c r="I51" i="2"/>
  <c r="I47" i="2"/>
  <c r="O57" i="1"/>
  <c r="P57" i="1" s="1"/>
  <c r="R57" i="1" s="1"/>
  <c r="K10" i="2"/>
  <c r="K76" i="2" s="1"/>
  <c r="J76" i="2"/>
  <c r="M10" i="1"/>
  <c r="N10" i="1" s="1"/>
  <c r="L76" i="1"/>
  <c r="D76" i="2"/>
  <c r="AR76" i="13"/>
  <c r="C76" i="252"/>
  <c r="C84" i="252" s="1"/>
  <c r="Z84" i="252"/>
  <c r="O76" i="252"/>
  <c r="O84" i="252" s="1"/>
  <c r="AA76" i="254"/>
  <c r="AA83" i="254" s="1"/>
  <c r="AH95" i="251"/>
  <c r="AH103" i="251"/>
  <c r="AH22" i="251"/>
  <c r="AH62" i="251"/>
  <c r="AH73" i="251"/>
  <c r="AH135" i="251"/>
  <c r="AH48" i="251"/>
  <c r="AH14" i="251"/>
  <c r="AH50" i="251"/>
  <c r="AH57" i="251"/>
  <c r="AH85" i="251"/>
  <c r="AH98" i="251"/>
  <c r="AH52" i="251"/>
  <c r="AH11" i="251"/>
  <c r="AH71" i="251"/>
  <c r="AH40" i="251"/>
  <c r="AH92" i="251"/>
  <c r="AH93" i="251"/>
  <c r="AH19" i="251"/>
  <c r="AH43" i="251"/>
  <c r="AH74" i="251"/>
  <c r="AH64" i="251"/>
  <c r="AH144" i="251"/>
  <c r="AH90" i="251"/>
  <c r="AH60" i="251"/>
  <c r="AH75" i="251"/>
  <c r="AH82" i="251"/>
  <c r="AH27" i="251"/>
  <c r="AH49" i="251"/>
  <c r="AH45" i="251"/>
  <c r="AH102" i="251"/>
  <c r="AH113" i="251"/>
  <c r="AH132" i="251"/>
  <c r="AH65" i="251"/>
  <c r="AH35" i="251"/>
  <c r="AH109" i="251"/>
  <c r="AH86" i="251"/>
  <c r="AH39" i="251"/>
  <c r="AA12" i="46"/>
  <c r="AH120" i="251" s="1"/>
  <c r="AH54" i="251"/>
  <c r="AH18" i="251"/>
  <c r="AH68" i="251"/>
  <c r="AH10" i="251"/>
  <c r="AH141" i="251"/>
  <c r="AH25" i="251"/>
  <c r="AH17" i="251"/>
  <c r="AH111" i="251"/>
  <c r="AH89" i="251"/>
  <c r="AH61" i="251"/>
  <c r="AH15" i="251"/>
  <c r="AH23" i="251"/>
  <c r="AH47" i="251"/>
  <c r="V8" i="5"/>
  <c r="AH131" i="251" s="1"/>
  <c r="AH78" i="251"/>
  <c r="AA13" i="46"/>
  <c r="AH121" i="251" s="1"/>
  <c r="AH59" i="251"/>
  <c r="AH46" i="251"/>
  <c r="AH94" i="251"/>
  <c r="AH106" i="251"/>
  <c r="AH44" i="251"/>
  <c r="AH67" i="251"/>
  <c r="AH55" i="251"/>
  <c r="AH138" i="251"/>
  <c r="AH56" i="251"/>
  <c r="AH69" i="251"/>
  <c r="AH53" i="251"/>
  <c r="AI7" i="221"/>
  <c r="AA36" i="223"/>
  <c r="AA30" i="223"/>
  <c r="AH24" i="223"/>
  <c r="AA37" i="223"/>
  <c r="AH15" i="223"/>
  <c r="AH21" i="223"/>
  <c r="AI10" i="221"/>
  <c r="AB102" i="251"/>
  <c r="AH31" i="223"/>
  <c r="AB81" i="251"/>
  <c r="AH22" i="223"/>
  <c r="AH27" i="223"/>
  <c r="AH38" i="223"/>
  <c r="AI11" i="221"/>
  <c r="AH19" i="223"/>
  <c r="AB103" i="251"/>
  <c r="AA7" i="223"/>
  <c r="AI126" i="251"/>
  <c r="AH13" i="223"/>
  <c r="AA23" i="223"/>
  <c r="AH7" i="223"/>
  <c r="AH39" i="223"/>
  <c r="AH28" i="223"/>
  <c r="AI13" i="221"/>
  <c r="AB78" i="251"/>
  <c r="AH42" i="223"/>
  <c r="AS76" i="33"/>
  <c r="K76" i="254"/>
  <c r="K83" i="254" s="1"/>
  <c r="AG26" i="252"/>
  <c r="Z15" i="46"/>
  <c r="AG123" i="251" s="1"/>
  <c r="R139" i="167"/>
  <c r="H13" i="221"/>
  <c r="I144" i="251"/>
  <c r="K76" i="1"/>
  <c r="I76" i="1"/>
  <c r="AP76" i="252"/>
  <c r="AP84" i="252" s="1"/>
  <c r="H9" i="221"/>
  <c r="I140" i="251"/>
  <c r="AC63" i="1"/>
  <c r="Q76" i="254"/>
  <c r="Q83" i="254" s="1"/>
  <c r="L76" i="252"/>
  <c r="L84" i="252" s="1"/>
  <c r="R108" i="167"/>
  <c r="R40" i="1"/>
  <c r="AF79" i="254"/>
  <c r="AG140" i="251"/>
  <c r="AG145" i="251" s="1"/>
  <c r="Z76" i="251"/>
  <c r="AM91" i="251"/>
  <c r="AK20" i="223"/>
  <c r="AM112" i="251"/>
  <c r="AK41" i="223"/>
  <c r="AG32" i="252"/>
  <c r="AM95" i="251"/>
  <c r="AG31" i="252"/>
  <c r="AG62" i="252"/>
  <c r="AG65" i="252"/>
  <c r="AG39" i="252"/>
  <c r="AG71" i="252"/>
  <c r="S143" i="167"/>
  <c r="AA136" i="251"/>
  <c r="R125" i="167"/>
  <c r="K84" i="251"/>
  <c r="J13" i="223"/>
  <c r="BD12" i="33"/>
  <c r="J8" i="223"/>
  <c r="AG27" i="252"/>
  <c r="AC83" i="252"/>
  <c r="R43" i="1"/>
  <c r="P28" i="223"/>
  <c r="AB80" i="251"/>
  <c r="AB134" i="251"/>
  <c r="BD34" i="33"/>
  <c r="AG34" i="251" s="1"/>
  <c r="AA63" i="1"/>
  <c r="AM88" i="251"/>
  <c r="BH76" i="251"/>
  <c r="BH128" i="251" s="1"/>
  <c r="BH147" i="251" s="1"/>
  <c r="AB142" i="251"/>
  <c r="I143" i="167"/>
  <c r="I146" i="167" s="1"/>
  <c r="O87" i="251"/>
  <c r="AG35" i="252"/>
  <c r="O28" i="1"/>
  <c r="P28" i="1" s="1"/>
  <c r="J93" i="167"/>
  <c r="AT27" i="223"/>
  <c r="AG16" i="252"/>
  <c r="AA10" i="223"/>
  <c r="AB10" i="221"/>
  <c r="AB112" i="251"/>
  <c r="AB132" i="251"/>
  <c r="AA18" i="223"/>
  <c r="F76" i="252"/>
  <c r="F84" i="252" s="1"/>
  <c r="AK30" i="223"/>
  <c r="N143" i="167"/>
  <c r="N146" i="167" s="1"/>
  <c r="R134" i="167"/>
  <c r="R65" i="167"/>
  <c r="AT38" i="223"/>
  <c r="R110" i="167"/>
  <c r="G42" i="167"/>
  <c r="F76" i="167"/>
  <c r="F143" i="167" s="1"/>
  <c r="F146" i="167" s="1"/>
  <c r="AK32" i="223"/>
  <c r="AM103" i="251"/>
  <c r="R118" i="167"/>
  <c r="R38" i="1"/>
  <c r="T38" i="1" s="1"/>
  <c r="U38" i="1" s="1"/>
  <c r="AA9" i="223"/>
  <c r="AB141" i="251"/>
  <c r="AA32" i="223"/>
  <c r="AA25" i="223"/>
  <c r="AB86" i="251"/>
  <c r="AK29" i="223"/>
  <c r="K80" i="251"/>
  <c r="AG52" i="252"/>
  <c r="R126" i="167"/>
  <c r="M90" i="251"/>
  <c r="M19" i="223"/>
  <c r="R122" i="167"/>
  <c r="T65" i="1"/>
  <c r="AB65" i="1"/>
  <c r="Z33" i="223"/>
  <c r="Z104" i="251"/>
  <c r="K14" i="221"/>
  <c r="AB11" i="221"/>
  <c r="AG11" i="252"/>
  <c r="O140" i="251"/>
  <c r="O30" i="1"/>
  <c r="P30" i="1" s="1"/>
  <c r="AK19" i="223"/>
  <c r="AA14" i="46"/>
  <c r="AH122" i="251" s="1"/>
  <c r="R138" i="167"/>
  <c r="AK11" i="223"/>
  <c r="AK28" i="223"/>
  <c r="R53" i="1"/>
  <c r="Z52" i="1"/>
  <c r="AC52" i="1" s="1"/>
  <c r="U52" i="1"/>
  <c r="X52" i="1"/>
  <c r="AA52" i="1"/>
  <c r="W52" i="1"/>
  <c r="G11" i="223"/>
  <c r="I82" i="251"/>
  <c r="N76" i="254"/>
  <c r="N83" i="254" s="1"/>
  <c r="M11" i="223"/>
  <c r="M82" i="251"/>
  <c r="M106" i="251"/>
  <c r="M35" i="223"/>
  <c r="J19" i="223"/>
  <c r="K90" i="251"/>
  <c r="K104" i="251"/>
  <c r="J33" i="223"/>
  <c r="M8" i="223"/>
  <c r="M79" i="251"/>
  <c r="K81" i="251"/>
  <c r="J10" i="223"/>
  <c r="R105" i="167"/>
  <c r="AG63" i="252"/>
  <c r="M9" i="223"/>
  <c r="M80" i="251"/>
  <c r="M30" i="223"/>
  <c r="M101" i="251"/>
  <c r="K112" i="251"/>
  <c r="J41" i="223"/>
  <c r="AA11" i="46"/>
  <c r="R135" i="167"/>
  <c r="AL123" i="251"/>
  <c r="AE15" i="46"/>
  <c r="AM123" i="251" s="1"/>
  <c r="K107" i="251"/>
  <c r="J36" i="223"/>
  <c r="M37" i="223"/>
  <c r="M108" i="251"/>
  <c r="Z24" i="223"/>
  <c r="Z95" i="251"/>
  <c r="Z92" i="251"/>
  <c r="Z21" i="223"/>
  <c r="R80" i="167"/>
  <c r="AA16" i="223"/>
  <c r="Z84" i="251"/>
  <c r="Z13" i="223"/>
  <c r="O32" i="1"/>
  <c r="P32" i="1" s="1"/>
  <c r="O139" i="251"/>
  <c r="Q8" i="221"/>
  <c r="D20" i="223"/>
  <c r="D91" i="251"/>
  <c r="X63" i="1"/>
  <c r="W63" i="1"/>
  <c r="AE10" i="46"/>
  <c r="AL118" i="251"/>
  <c r="AG51" i="252"/>
  <c r="AK27" i="223"/>
  <c r="O7" i="1"/>
  <c r="P7" i="1" s="1"/>
  <c r="O14" i="1"/>
  <c r="P14" i="1" s="1"/>
  <c r="O90" i="251"/>
  <c r="P19" i="223"/>
  <c r="P38" i="223"/>
  <c r="O109" i="251"/>
  <c r="V7" i="5"/>
  <c r="L84" i="167"/>
  <c r="L93" i="167"/>
  <c r="R12" i="1"/>
  <c r="AE12" i="46"/>
  <c r="AM120" i="251" s="1"/>
  <c r="AL120" i="251"/>
  <c r="O16" i="1"/>
  <c r="P16" i="1" s="1"/>
  <c r="O92" i="251"/>
  <c r="P21" i="223"/>
  <c r="P41" i="223"/>
  <c r="O112" i="251"/>
  <c r="K114" i="251"/>
  <c r="J43" i="223"/>
  <c r="AA7" i="46"/>
  <c r="L141" i="167"/>
  <c r="AL119" i="251"/>
  <c r="AE11" i="46"/>
  <c r="AM119" i="251" s="1"/>
  <c r="AL122" i="251"/>
  <c r="AE14" i="46"/>
  <c r="AM122" i="251" s="1"/>
  <c r="AB87" i="251"/>
  <c r="Z15" i="223"/>
  <c r="Z86" i="251"/>
  <c r="K83" i="251"/>
  <c r="J12" i="223"/>
  <c r="AG70" i="252"/>
  <c r="O29" i="1"/>
  <c r="P29" i="1" s="1"/>
  <c r="O34" i="1"/>
  <c r="P34" i="1" s="1"/>
  <c r="D92" i="251"/>
  <c r="D21" i="223"/>
  <c r="D44" i="223" s="1"/>
  <c r="P42" i="223"/>
  <c r="O113" i="251"/>
  <c r="U63" i="1"/>
  <c r="Z42" i="223"/>
  <c r="Z113" i="251"/>
  <c r="AL121" i="251"/>
  <c r="AE13" i="46"/>
  <c r="AM121" i="251" s="1"/>
  <c r="AB62" i="1"/>
  <c r="T62" i="1"/>
  <c r="I138" i="251"/>
  <c r="I145" i="251" s="1"/>
  <c r="H7" i="221"/>
  <c r="P18" i="223"/>
  <c r="O89" i="251"/>
  <c r="O97" i="251"/>
  <c r="P26" i="223"/>
  <c r="O56" i="1"/>
  <c r="P56" i="1" s="1"/>
  <c r="AM90" i="251"/>
  <c r="O72" i="1"/>
  <c r="P72" i="1" s="1"/>
  <c r="O138" i="251"/>
  <c r="Q7" i="221"/>
  <c r="O8" i="1"/>
  <c r="P8" i="1" s="1"/>
  <c r="O11" i="1"/>
  <c r="P11" i="1" s="1"/>
  <c r="O22" i="1"/>
  <c r="P22" i="1" s="1"/>
  <c r="O45" i="1"/>
  <c r="P45" i="1" s="1"/>
  <c r="K94" i="251"/>
  <c r="J23" i="223"/>
  <c r="G76" i="1"/>
  <c r="R25" i="1"/>
  <c r="E76" i="1"/>
  <c r="AM99" i="251"/>
  <c r="AG50" i="252"/>
  <c r="AG49" i="252"/>
  <c r="AG69" i="252"/>
  <c r="P15" i="223"/>
  <c r="O86" i="251"/>
  <c r="O102" i="251"/>
  <c r="P31" i="223"/>
  <c r="O67" i="1"/>
  <c r="P67" i="1" s="1"/>
  <c r="P7" i="223"/>
  <c r="O78" i="251"/>
  <c r="O47" i="1"/>
  <c r="P47" i="1" s="1"/>
  <c r="N13" i="221"/>
  <c r="N14" i="221" s="1"/>
  <c r="M144" i="251"/>
  <c r="M145" i="251" s="1"/>
  <c r="AM98" i="251"/>
  <c r="O73" i="1"/>
  <c r="P73" i="1" s="1"/>
  <c r="J11" i="223"/>
  <c r="K82" i="251"/>
  <c r="O19" i="1"/>
  <c r="P19" i="1" s="1"/>
  <c r="R30" i="1"/>
  <c r="AK40" i="223"/>
  <c r="AM111" i="251"/>
  <c r="AD83" i="252"/>
  <c r="AV83" i="252" s="1"/>
  <c r="AC76" i="254"/>
  <c r="AC83" i="254" s="1"/>
  <c r="AB90" i="251"/>
  <c r="R87" i="167"/>
  <c r="AG56" i="252"/>
  <c r="T48" i="1"/>
  <c r="AA48" i="1" s="1"/>
  <c r="AK34" i="223"/>
  <c r="I76" i="252"/>
  <c r="I84" i="252" s="1"/>
  <c r="AW89" i="251"/>
  <c r="AW115" i="251" s="1"/>
  <c r="AW128" i="251" s="1"/>
  <c r="AW147" i="251" s="1"/>
  <c r="AW150" i="251" s="1"/>
  <c r="AT18" i="223"/>
  <c r="AR76" i="252"/>
  <c r="AR84" i="252" s="1"/>
  <c r="AA35" i="223"/>
  <c r="J84" i="167"/>
  <c r="AG58" i="252"/>
  <c r="AM113" i="251"/>
  <c r="AG18" i="252"/>
  <c r="AB13" i="1"/>
  <c r="T13" i="1"/>
  <c r="AB76" i="252"/>
  <c r="AB84" i="252" s="1"/>
  <c r="O108" i="251"/>
  <c r="AB107" i="251"/>
  <c r="AB133" i="251"/>
  <c r="AA19" i="223"/>
  <c r="R128" i="167"/>
  <c r="AG25" i="252"/>
  <c r="R114" i="167"/>
  <c r="AX42" i="33"/>
  <c r="E76" i="167"/>
  <c r="E143" i="167" s="1"/>
  <c r="E146" i="167" s="1"/>
  <c r="AF82" i="254"/>
  <c r="R88" i="167"/>
  <c r="P7" i="5"/>
  <c r="R78" i="167"/>
  <c r="Q84" i="167"/>
  <c r="U10" i="46"/>
  <c r="Q141" i="167"/>
  <c r="AE82" i="252"/>
  <c r="O76" i="167"/>
  <c r="O143" i="167" s="1"/>
  <c r="O146" i="167" s="1"/>
  <c r="Q42" i="167"/>
  <c r="AK35" i="223"/>
  <c r="AM106" i="251"/>
  <c r="R17" i="1"/>
  <c r="AM101" i="251"/>
  <c r="AG64" i="252"/>
  <c r="AG34" i="252"/>
  <c r="R58" i="1"/>
  <c r="T58" i="1" s="1"/>
  <c r="AM110" i="251"/>
  <c r="AG42" i="252"/>
  <c r="AG28" i="252"/>
  <c r="P30" i="223"/>
  <c r="J7" i="223"/>
  <c r="AK36" i="223"/>
  <c r="AG22" i="252"/>
  <c r="R20" i="1"/>
  <c r="AB35" i="1"/>
  <c r="T35" i="1"/>
  <c r="U35" i="1" s="1"/>
  <c r="AM80" i="251"/>
  <c r="AK9" i="223"/>
  <c r="AB31" i="1"/>
  <c r="T31" i="1"/>
  <c r="U31" i="1" s="1"/>
  <c r="O100" i="251"/>
  <c r="P29" i="223"/>
  <c r="R39" i="1"/>
  <c r="AM79" i="251"/>
  <c r="AG47" i="252"/>
  <c r="AM104" i="251"/>
  <c r="AK33" i="223"/>
  <c r="AG9" i="252"/>
  <c r="T61" i="1"/>
  <c r="U61" i="1" s="1"/>
  <c r="AB61" i="1"/>
  <c r="AM109" i="251"/>
  <c r="AK38" i="223"/>
  <c r="AD14" i="221"/>
  <c r="AV44" i="223"/>
  <c r="AM93" i="251"/>
  <c r="AG74" i="252"/>
  <c r="R54" i="1"/>
  <c r="R26" i="1"/>
  <c r="AB46" i="1"/>
  <c r="T46" i="1"/>
  <c r="AB55" i="1"/>
  <c r="T55" i="1"/>
  <c r="U55" i="1" s="1"/>
  <c r="M114" i="251"/>
  <c r="M43" i="223"/>
  <c r="T41" i="1"/>
  <c r="AB41" i="1"/>
  <c r="AZ115" i="251"/>
  <c r="AG14" i="252"/>
  <c r="AM105" i="251"/>
  <c r="I114" i="251"/>
  <c r="I115" i="251" s="1"/>
  <c r="I128" i="251" s="1"/>
  <c r="G43" i="223"/>
  <c r="AB49" i="1"/>
  <c r="T49" i="1"/>
  <c r="T50" i="1"/>
  <c r="U50" i="1" s="1"/>
  <c r="AB50" i="1"/>
  <c r="AB64" i="1"/>
  <c r="T64" i="1"/>
  <c r="U48" i="1"/>
  <c r="AK21" i="223"/>
  <c r="R68" i="1"/>
  <c r="AG45" i="252"/>
  <c r="AG17" i="252"/>
  <c r="R18" i="1"/>
  <c r="AG8" i="252"/>
  <c r="AB97" i="251"/>
  <c r="AA15" i="223"/>
  <c r="AA26" i="223"/>
  <c r="AH23" i="223"/>
  <c r="AI8" i="221"/>
  <c r="U9" i="5"/>
  <c r="AD78" i="254"/>
  <c r="AH18" i="223"/>
  <c r="AE78" i="254"/>
  <c r="J42" i="167"/>
  <c r="AH40" i="223"/>
  <c r="R117" i="167"/>
  <c r="R96" i="167"/>
  <c r="R99" i="167"/>
  <c r="R120" i="167"/>
  <c r="R123" i="167"/>
  <c r="AG135" i="251"/>
  <c r="AG136" i="251" s="1"/>
  <c r="R83" i="167"/>
  <c r="BD71" i="33"/>
  <c r="AG71" i="251" s="1"/>
  <c r="BD53" i="33"/>
  <c r="AG53" i="251" s="1"/>
  <c r="BD61" i="33"/>
  <c r="AG61" i="251" s="1"/>
  <c r="AC78" i="252"/>
  <c r="BD74" i="33"/>
  <c r="AG74" i="251" s="1"/>
  <c r="BD72" i="33"/>
  <c r="AG72" i="251" s="1"/>
  <c r="BD37" i="33"/>
  <c r="AG37" i="251" s="1"/>
  <c r="R37" i="167"/>
  <c r="R25" i="167"/>
  <c r="AD78" i="252"/>
  <c r="AV78" i="252" s="1"/>
  <c r="BD7" i="33"/>
  <c r="AG7" i="251" s="1"/>
  <c r="R7" i="167"/>
  <c r="BD35" i="33"/>
  <c r="AG35" i="251" s="1"/>
  <c r="R35" i="167"/>
  <c r="BD41" i="33"/>
  <c r="AG41" i="251" s="1"/>
  <c r="R41" i="167"/>
  <c r="BD22" i="33"/>
  <c r="AG22" i="251" s="1"/>
  <c r="BD38" i="33"/>
  <c r="AG38" i="251" s="1"/>
  <c r="BD20" i="33"/>
  <c r="AG20" i="251" s="1"/>
  <c r="R20" i="167"/>
  <c r="BD19" i="33"/>
  <c r="AG19" i="251" s="1"/>
  <c r="R19" i="167"/>
  <c r="AG12" i="251"/>
  <c r="Z7" i="46"/>
  <c r="R133" i="167"/>
  <c r="J141" i="167"/>
  <c r="J131" i="167"/>
  <c r="R98" i="167"/>
  <c r="AZ76" i="251"/>
  <c r="R59" i="1"/>
  <c r="AT63" i="1"/>
  <c r="AB24" i="1"/>
  <c r="T24" i="1"/>
  <c r="U24" i="1" s="1"/>
  <c r="AM97" i="251"/>
  <c r="AK26" i="223"/>
  <c r="R75" i="1"/>
  <c r="AC44" i="223"/>
  <c r="R71" i="1"/>
  <c r="R23" i="1"/>
  <c r="P21" i="1"/>
  <c r="AB37" i="1"/>
  <c r="T37" i="1"/>
  <c r="U37" i="1" s="1"/>
  <c r="AK15" i="223"/>
  <c r="AM86" i="251"/>
  <c r="AD115" i="251"/>
  <c r="AD128" i="251" s="1"/>
  <c r="R33" i="1"/>
  <c r="Z145" i="251"/>
  <c r="AD145" i="251"/>
  <c r="AB15" i="1"/>
  <c r="T15" i="1"/>
  <c r="U15" i="1" s="1"/>
  <c r="AB38" i="1"/>
  <c r="Z69" i="1"/>
  <c r="AC69" i="1" s="1"/>
  <c r="X69" i="1"/>
  <c r="AA69" i="1"/>
  <c r="W69" i="1"/>
  <c r="U69" i="1"/>
  <c r="T44" i="1"/>
  <c r="U44" i="1" s="1"/>
  <c r="AB44" i="1"/>
  <c r="AK16" i="223"/>
  <c r="AM87" i="251"/>
  <c r="AG7" i="252"/>
  <c r="AM102" i="251"/>
  <c r="AK31" i="223"/>
  <c r="R27" i="1"/>
  <c r="T74" i="1"/>
  <c r="U74" i="1" s="1"/>
  <c r="AB74" i="1"/>
  <c r="R36" i="1"/>
  <c r="AA14" i="221"/>
  <c r="AK17" i="223"/>
  <c r="AF17" i="46"/>
  <c r="AN125" i="251" s="1"/>
  <c r="AD63" i="1" l="1"/>
  <c r="AE63" i="1" s="1"/>
  <c r="M14" i="2"/>
  <c r="AN14" i="1" s="1"/>
  <c r="AO14" i="1" s="1"/>
  <c r="T66" i="1"/>
  <c r="AB66" i="1"/>
  <c r="H147" i="251"/>
  <c r="W48" i="1"/>
  <c r="J76" i="25"/>
  <c r="S7" i="1"/>
  <c r="S76" i="1" s="1"/>
  <c r="Z48" i="1"/>
  <c r="AC48" i="1" s="1"/>
  <c r="AT48" i="1" s="1"/>
  <c r="L48" i="67" s="1"/>
  <c r="O48" i="67" s="1"/>
  <c r="P48" i="67" s="1"/>
  <c r="X48" i="1"/>
  <c r="H20" i="46"/>
  <c r="M10" i="2"/>
  <c r="AN10" i="1" s="1"/>
  <c r="AO10" i="1" s="1"/>
  <c r="R42" i="1"/>
  <c r="R9" i="1"/>
  <c r="L35" i="2"/>
  <c r="AJ35" i="1" s="1"/>
  <c r="AK35" i="1" s="1"/>
  <c r="M35" i="2"/>
  <c r="AN35" i="1" s="1"/>
  <c r="AO35" i="1" s="1"/>
  <c r="L68" i="2"/>
  <c r="AJ68" i="1" s="1"/>
  <c r="AK68" i="1" s="1"/>
  <c r="M68" i="2"/>
  <c r="AN68" i="1" s="1"/>
  <c r="AO68" i="1" s="1"/>
  <c r="M63" i="2"/>
  <c r="AN63" i="1" s="1"/>
  <c r="AO63" i="1" s="1"/>
  <c r="L63" i="2"/>
  <c r="AJ63" i="1" s="1"/>
  <c r="AK63" i="1" s="1"/>
  <c r="L20" i="2"/>
  <c r="AJ20" i="1" s="1"/>
  <c r="AK20" i="1" s="1"/>
  <c r="M20" i="2"/>
  <c r="AN20" i="1" s="1"/>
  <c r="AO20" i="1" s="1"/>
  <c r="I76" i="2"/>
  <c r="M7" i="2"/>
  <c r="L7" i="2"/>
  <c r="M23" i="2"/>
  <c r="AN23" i="1" s="1"/>
  <c r="AO23" i="1" s="1"/>
  <c r="L23" i="2"/>
  <c r="AJ23" i="1" s="1"/>
  <c r="AK23" i="1" s="1"/>
  <c r="L19" i="2"/>
  <c r="AJ19" i="1" s="1"/>
  <c r="AK19" i="1" s="1"/>
  <c r="M19" i="2"/>
  <c r="AN19" i="1" s="1"/>
  <c r="AO19" i="1" s="1"/>
  <c r="M17" i="2"/>
  <c r="AN17" i="1" s="1"/>
  <c r="AO17" i="1" s="1"/>
  <c r="L17" i="2"/>
  <c r="AJ17" i="1" s="1"/>
  <c r="AK17" i="1" s="1"/>
  <c r="M54" i="2"/>
  <c r="AN54" i="1" s="1"/>
  <c r="AO54" i="1" s="1"/>
  <c r="L54" i="2"/>
  <c r="AJ54" i="1" s="1"/>
  <c r="AK54" i="1" s="1"/>
  <c r="M52" i="2"/>
  <c r="AN52" i="1" s="1"/>
  <c r="AO52" i="1" s="1"/>
  <c r="L52" i="2"/>
  <c r="AJ52" i="1" s="1"/>
  <c r="AK52" i="1" s="1"/>
  <c r="D149" i="251"/>
  <c r="N76" i="1"/>
  <c r="O10" i="1"/>
  <c r="P10" i="1" s="1"/>
  <c r="L51" i="2"/>
  <c r="AJ51" i="1" s="1"/>
  <c r="AK51" i="1" s="1"/>
  <c r="M51" i="2"/>
  <c r="AN51" i="1" s="1"/>
  <c r="AO51" i="1" s="1"/>
  <c r="M34" i="2"/>
  <c r="AN34" i="1" s="1"/>
  <c r="AO34" i="1" s="1"/>
  <c r="L34" i="2"/>
  <c r="AJ34" i="1" s="1"/>
  <c r="AK34" i="1" s="1"/>
  <c r="M44" i="2"/>
  <c r="AN44" i="1" s="1"/>
  <c r="AO44" i="1" s="1"/>
  <c r="L44" i="2"/>
  <c r="AJ44" i="1" s="1"/>
  <c r="AK44" i="1" s="1"/>
  <c r="L43" i="2"/>
  <c r="AJ43" i="1" s="1"/>
  <c r="AK43" i="1" s="1"/>
  <c r="M43" i="2"/>
  <c r="AN43" i="1" s="1"/>
  <c r="AO43" i="1" s="1"/>
  <c r="L72" i="2"/>
  <c r="AJ72" i="1" s="1"/>
  <c r="AK72" i="1" s="1"/>
  <c r="M72" i="2"/>
  <c r="AN72" i="1" s="1"/>
  <c r="AO72" i="1" s="1"/>
  <c r="L64" i="2"/>
  <c r="AJ64" i="1" s="1"/>
  <c r="AK64" i="1" s="1"/>
  <c r="M64" i="2"/>
  <c r="AN64" i="1" s="1"/>
  <c r="AO64" i="1" s="1"/>
  <c r="L70" i="2"/>
  <c r="AJ70" i="1" s="1"/>
  <c r="AK70" i="1" s="1"/>
  <c r="M70" i="2"/>
  <c r="AN70" i="1" s="1"/>
  <c r="AO70" i="1" s="1"/>
  <c r="L12" i="2"/>
  <c r="AJ12" i="1" s="1"/>
  <c r="AK12" i="1" s="1"/>
  <c r="M12" i="2"/>
  <c r="AN12" i="1" s="1"/>
  <c r="AO12" i="1" s="1"/>
  <c r="L46" i="2"/>
  <c r="AJ46" i="1" s="1"/>
  <c r="AK46" i="1" s="1"/>
  <c r="M46" i="2"/>
  <c r="AN46" i="1" s="1"/>
  <c r="AO46" i="1" s="1"/>
  <c r="L74" i="2"/>
  <c r="AJ74" i="1" s="1"/>
  <c r="AK74" i="1" s="1"/>
  <c r="M74" i="2"/>
  <c r="AN74" i="1" s="1"/>
  <c r="AO74" i="1" s="1"/>
  <c r="L11" i="2"/>
  <c r="AJ11" i="1" s="1"/>
  <c r="AK11" i="1" s="1"/>
  <c r="M11" i="2"/>
  <c r="AN11" i="1" s="1"/>
  <c r="AO11" i="1" s="1"/>
  <c r="M55" i="2"/>
  <c r="AN55" i="1" s="1"/>
  <c r="AO55" i="1" s="1"/>
  <c r="L55" i="2"/>
  <c r="AJ55" i="1" s="1"/>
  <c r="AK55" i="1" s="1"/>
  <c r="M32" i="2"/>
  <c r="AN32" i="1" s="1"/>
  <c r="AO32" i="1" s="1"/>
  <c r="L32" i="2"/>
  <c r="AJ32" i="1" s="1"/>
  <c r="AK32" i="1" s="1"/>
  <c r="L50" i="2"/>
  <c r="AJ50" i="1" s="1"/>
  <c r="AK50" i="1" s="1"/>
  <c r="M50" i="2"/>
  <c r="AN50" i="1" s="1"/>
  <c r="AO50" i="1" s="1"/>
  <c r="M62" i="2"/>
  <c r="AN62" i="1" s="1"/>
  <c r="AO62" i="1" s="1"/>
  <c r="L62" i="2"/>
  <c r="AJ62" i="1" s="1"/>
  <c r="AK62" i="1" s="1"/>
  <c r="M40" i="2"/>
  <c r="AN40" i="1" s="1"/>
  <c r="AO40" i="1" s="1"/>
  <c r="L40" i="2"/>
  <c r="AJ40" i="1" s="1"/>
  <c r="AK40" i="1" s="1"/>
  <c r="L10" i="2"/>
  <c r="AJ10" i="1" s="1"/>
  <c r="AK10" i="1" s="1"/>
  <c r="M75" i="2"/>
  <c r="AN75" i="1" s="1"/>
  <c r="AO75" i="1" s="1"/>
  <c r="L69" i="2"/>
  <c r="AJ69" i="1" s="1"/>
  <c r="AK69" i="1" s="1"/>
  <c r="M69" i="2"/>
  <c r="AN69" i="1" s="1"/>
  <c r="AO69" i="1" s="1"/>
  <c r="M26" i="2"/>
  <c r="AN26" i="1" s="1"/>
  <c r="AO26" i="1" s="1"/>
  <c r="L26" i="2"/>
  <c r="AJ26" i="1" s="1"/>
  <c r="AK26" i="1" s="1"/>
  <c r="M67" i="2"/>
  <c r="AN67" i="1" s="1"/>
  <c r="AO67" i="1" s="1"/>
  <c r="L67" i="2"/>
  <c r="AJ67" i="1" s="1"/>
  <c r="AK67" i="1" s="1"/>
  <c r="M15" i="2"/>
  <c r="AN15" i="1" s="1"/>
  <c r="AO15" i="1" s="1"/>
  <c r="L15" i="2"/>
  <c r="AJ15" i="1" s="1"/>
  <c r="AK15" i="1" s="1"/>
  <c r="L71" i="2"/>
  <c r="AJ71" i="1" s="1"/>
  <c r="AK71" i="1" s="1"/>
  <c r="M71" i="2"/>
  <c r="AN71" i="1" s="1"/>
  <c r="AO71" i="1" s="1"/>
  <c r="L22" i="2"/>
  <c r="AJ22" i="1" s="1"/>
  <c r="AK22" i="1" s="1"/>
  <c r="M22" i="2"/>
  <c r="AN22" i="1" s="1"/>
  <c r="AO22" i="1" s="1"/>
  <c r="L42" i="2"/>
  <c r="AJ42" i="1" s="1"/>
  <c r="AK42" i="1" s="1"/>
  <c r="M42" i="2"/>
  <c r="AN42" i="1" s="1"/>
  <c r="AO42" i="1" s="1"/>
  <c r="M18" i="2"/>
  <c r="AN18" i="1" s="1"/>
  <c r="AO18" i="1" s="1"/>
  <c r="L18" i="2"/>
  <c r="AJ18" i="1" s="1"/>
  <c r="AK18" i="1" s="1"/>
  <c r="M25" i="2"/>
  <c r="AN25" i="1" s="1"/>
  <c r="AO25" i="1" s="1"/>
  <c r="L25" i="2"/>
  <c r="AJ25" i="1" s="1"/>
  <c r="AK25" i="1" s="1"/>
  <c r="L66" i="2"/>
  <c r="AJ66" i="1" s="1"/>
  <c r="AK66" i="1" s="1"/>
  <c r="M66" i="2"/>
  <c r="AN66" i="1" s="1"/>
  <c r="AO66" i="1" s="1"/>
  <c r="L56" i="2"/>
  <c r="AJ56" i="1" s="1"/>
  <c r="AK56" i="1" s="1"/>
  <c r="M56" i="2"/>
  <c r="AN56" i="1" s="1"/>
  <c r="AO56" i="1" s="1"/>
  <c r="L59" i="2"/>
  <c r="AJ59" i="1" s="1"/>
  <c r="AK59" i="1" s="1"/>
  <c r="M59" i="2"/>
  <c r="AN59" i="1" s="1"/>
  <c r="AO59" i="1" s="1"/>
  <c r="L73" i="2"/>
  <c r="AJ73" i="1" s="1"/>
  <c r="AK73" i="1" s="1"/>
  <c r="M73" i="2"/>
  <c r="AN73" i="1" s="1"/>
  <c r="AO73" i="1" s="1"/>
  <c r="M28" i="2"/>
  <c r="AN28" i="1" s="1"/>
  <c r="AO28" i="1" s="1"/>
  <c r="L28" i="2"/>
  <c r="AJ28" i="1" s="1"/>
  <c r="AK28" i="1" s="1"/>
  <c r="L48" i="2"/>
  <c r="AJ48" i="1" s="1"/>
  <c r="AK48" i="1" s="1"/>
  <c r="M48" i="2"/>
  <c r="AN48" i="1" s="1"/>
  <c r="AO48" i="1" s="1"/>
  <c r="L16" i="2"/>
  <c r="AJ16" i="1" s="1"/>
  <c r="AK16" i="1" s="1"/>
  <c r="M16" i="2"/>
  <c r="AN16" i="1" s="1"/>
  <c r="AO16" i="1" s="1"/>
  <c r="M60" i="2"/>
  <c r="AN60" i="1" s="1"/>
  <c r="AO60" i="1" s="1"/>
  <c r="R60" i="1"/>
  <c r="L47" i="2"/>
  <c r="AJ47" i="1" s="1"/>
  <c r="AK47" i="1" s="1"/>
  <c r="M47" i="2"/>
  <c r="AN47" i="1" s="1"/>
  <c r="AO47" i="1" s="1"/>
  <c r="L36" i="2"/>
  <c r="AJ36" i="1" s="1"/>
  <c r="AK36" i="1" s="1"/>
  <c r="M36" i="2"/>
  <c r="AN36" i="1" s="1"/>
  <c r="AO36" i="1" s="1"/>
  <c r="L27" i="2"/>
  <c r="AJ27" i="1" s="1"/>
  <c r="AK27" i="1" s="1"/>
  <c r="M27" i="2"/>
  <c r="AN27" i="1" s="1"/>
  <c r="AO27" i="1" s="1"/>
  <c r="L58" i="2"/>
  <c r="AJ58" i="1" s="1"/>
  <c r="AK58" i="1" s="1"/>
  <c r="M58" i="2"/>
  <c r="AN58" i="1" s="1"/>
  <c r="AO58" i="1" s="1"/>
  <c r="L61" i="2"/>
  <c r="AJ61" i="1" s="1"/>
  <c r="AK61" i="1" s="1"/>
  <c r="M61" i="2"/>
  <c r="AN61" i="1" s="1"/>
  <c r="AO61" i="1" s="1"/>
  <c r="M13" i="2"/>
  <c r="AN13" i="1" s="1"/>
  <c r="AO13" i="1" s="1"/>
  <c r="L13" i="2"/>
  <c r="AJ13" i="1" s="1"/>
  <c r="AK13" i="1" s="1"/>
  <c r="C76" i="2"/>
  <c r="L9" i="2"/>
  <c r="AJ9" i="1" s="1"/>
  <c r="AK9" i="1" s="1"/>
  <c r="M9" i="2"/>
  <c r="AN9" i="1" s="1"/>
  <c r="AO9" i="1" s="1"/>
  <c r="L49" i="2"/>
  <c r="AJ49" i="1" s="1"/>
  <c r="AK49" i="1" s="1"/>
  <c r="M49" i="2"/>
  <c r="AN49" i="1" s="1"/>
  <c r="AO49" i="1" s="1"/>
  <c r="L38" i="2"/>
  <c r="AJ38" i="1" s="1"/>
  <c r="AK38" i="1" s="1"/>
  <c r="M38" i="2"/>
  <c r="AN38" i="1" s="1"/>
  <c r="AO38" i="1" s="1"/>
  <c r="L39" i="2"/>
  <c r="AJ39" i="1" s="1"/>
  <c r="AK39" i="1" s="1"/>
  <c r="M39" i="2"/>
  <c r="AN39" i="1" s="1"/>
  <c r="AO39" i="1" s="1"/>
  <c r="L29" i="2"/>
  <c r="AJ29" i="1" s="1"/>
  <c r="AK29" i="1" s="1"/>
  <c r="M29" i="2"/>
  <c r="AN29" i="1" s="1"/>
  <c r="AO29" i="1" s="1"/>
  <c r="L53" i="2"/>
  <c r="AJ53" i="1" s="1"/>
  <c r="AK53" i="1" s="1"/>
  <c r="M53" i="2"/>
  <c r="AN53" i="1" s="1"/>
  <c r="AO53" i="1" s="1"/>
  <c r="L57" i="2"/>
  <c r="AJ57" i="1" s="1"/>
  <c r="AK57" i="1" s="1"/>
  <c r="M57" i="2"/>
  <c r="AN57" i="1" s="1"/>
  <c r="AO57" i="1" s="1"/>
  <c r="L33" i="2"/>
  <c r="AJ33" i="1" s="1"/>
  <c r="AK33" i="1" s="1"/>
  <c r="M33" i="2"/>
  <c r="AN33" i="1" s="1"/>
  <c r="AO33" i="1" s="1"/>
  <c r="L21" i="2"/>
  <c r="AJ21" i="1" s="1"/>
  <c r="AK21" i="1" s="1"/>
  <c r="M21" i="2"/>
  <c r="AN21" i="1" s="1"/>
  <c r="AO21" i="1" s="1"/>
  <c r="L24" i="2"/>
  <c r="AJ24" i="1" s="1"/>
  <c r="AK24" i="1" s="1"/>
  <c r="M24" i="2"/>
  <c r="AN24" i="1" s="1"/>
  <c r="AO24" i="1" s="1"/>
  <c r="L30" i="2"/>
  <c r="AJ30" i="1" s="1"/>
  <c r="AK30" i="1" s="1"/>
  <c r="M30" i="2"/>
  <c r="AN30" i="1" s="1"/>
  <c r="AO30" i="1" s="1"/>
  <c r="L45" i="2"/>
  <c r="AJ45" i="1" s="1"/>
  <c r="AK45" i="1" s="1"/>
  <c r="M45" i="2"/>
  <c r="AN45" i="1" s="1"/>
  <c r="AO45" i="1" s="1"/>
  <c r="M37" i="2"/>
  <c r="AN37" i="1" s="1"/>
  <c r="AO37" i="1" s="1"/>
  <c r="L37" i="2"/>
  <c r="AJ37" i="1" s="1"/>
  <c r="AK37" i="1" s="1"/>
  <c r="M31" i="2"/>
  <c r="AN31" i="1" s="1"/>
  <c r="AO31" i="1" s="1"/>
  <c r="L31" i="2"/>
  <c r="AJ31" i="1" s="1"/>
  <c r="AK31" i="1" s="1"/>
  <c r="M41" i="2"/>
  <c r="AN41" i="1" s="1"/>
  <c r="AO41" i="1" s="1"/>
  <c r="L41" i="2"/>
  <c r="AJ41" i="1" s="1"/>
  <c r="AK41" i="1" s="1"/>
  <c r="M65" i="2"/>
  <c r="AN65" i="1" s="1"/>
  <c r="AO65" i="1" s="1"/>
  <c r="L65" i="2"/>
  <c r="AJ65" i="1" s="1"/>
  <c r="AK65" i="1" s="1"/>
  <c r="L8" i="2"/>
  <c r="AJ8" i="1" s="1"/>
  <c r="AK8" i="1" s="1"/>
  <c r="M8" i="2"/>
  <c r="AN8" i="1" s="1"/>
  <c r="AO8" i="1" s="1"/>
  <c r="AB51" i="1"/>
  <c r="T51" i="1"/>
  <c r="R70" i="1"/>
  <c r="J44" i="223"/>
  <c r="K115" i="251"/>
  <c r="K128" i="251" s="1"/>
  <c r="K147" i="251" s="1"/>
  <c r="Z44" i="223"/>
  <c r="H14" i="221"/>
  <c r="AH108" i="251"/>
  <c r="AH37" i="223"/>
  <c r="AK24" i="223"/>
  <c r="Z18" i="46"/>
  <c r="AH91" i="251"/>
  <c r="AH20" i="223"/>
  <c r="M115" i="251"/>
  <c r="M128" i="251" s="1"/>
  <c r="M147" i="251" s="1"/>
  <c r="AB40" i="1"/>
  <c r="T40" i="1"/>
  <c r="U40" i="1" s="1"/>
  <c r="R93" i="167"/>
  <c r="G44" i="223"/>
  <c r="G76" i="167"/>
  <c r="G143" i="167" s="1"/>
  <c r="G146" i="167" s="1"/>
  <c r="R28" i="1"/>
  <c r="AK42" i="223"/>
  <c r="Q14" i="221"/>
  <c r="Z115" i="251"/>
  <c r="Z128" i="251" s="1"/>
  <c r="Z147" i="251" s="1"/>
  <c r="AM92" i="251"/>
  <c r="AK22" i="223"/>
  <c r="AB58" i="1"/>
  <c r="AM107" i="251"/>
  <c r="AM100" i="251"/>
  <c r="AM82" i="251"/>
  <c r="O145" i="251"/>
  <c r="AB43" i="1"/>
  <c r="T43" i="1"/>
  <c r="AT44" i="223"/>
  <c r="O115" i="251"/>
  <c r="O128" i="251" s="1"/>
  <c r="O147" i="251" s="1"/>
  <c r="K66" i="252"/>
  <c r="P66" i="254"/>
  <c r="R141" i="167"/>
  <c r="AK8" i="223"/>
  <c r="S66" i="254"/>
  <c r="T53" i="1"/>
  <c r="AB53" i="1"/>
  <c r="AH105" i="251"/>
  <c r="AH34" i="223"/>
  <c r="AZ128" i="251"/>
  <c r="AZ147" i="251" s="1"/>
  <c r="V52" i="1"/>
  <c r="AH101" i="251"/>
  <c r="AH30" i="223"/>
  <c r="W65" i="1"/>
  <c r="Z65" i="1"/>
  <c r="AC65" i="1" s="1"/>
  <c r="X65" i="1"/>
  <c r="AA65" i="1"/>
  <c r="AT52" i="1"/>
  <c r="AD52" i="1"/>
  <c r="AE52" i="1" s="1"/>
  <c r="AF52" i="1" s="1"/>
  <c r="U65" i="1"/>
  <c r="M44" i="223"/>
  <c r="P44" i="223"/>
  <c r="D115" i="251"/>
  <c r="D128" i="251" s="1"/>
  <c r="D147" i="251" s="1"/>
  <c r="AH119" i="251"/>
  <c r="AA18" i="46"/>
  <c r="AH88" i="251"/>
  <c r="AH17" i="223"/>
  <c r="M66" i="254"/>
  <c r="V63" i="1"/>
  <c r="R14" i="1"/>
  <c r="L63" i="254"/>
  <c r="R34" i="1"/>
  <c r="AA8" i="46"/>
  <c r="AH117" i="251"/>
  <c r="AH140" i="251"/>
  <c r="AH145" i="251" s="1"/>
  <c r="AI9" i="221"/>
  <c r="AI14" i="221" s="1"/>
  <c r="AF80" i="254"/>
  <c r="AM118" i="251"/>
  <c r="AM126" i="251" s="1"/>
  <c r="AE18" i="46"/>
  <c r="AE20" i="46" s="1"/>
  <c r="R32" i="1"/>
  <c r="U62" i="1"/>
  <c r="X62" i="1"/>
  <c r="Z62" i="1"/>
  <c r="AC62" i="1" s="1"/>
  <c r="W62" i="1"/>
  <c r="AA62" i="1"/>
  <c r="AH83" i="251"/>
  <c r="R16" i="1"/>
  <c r="AB12" i="1"/>
  <c r="T12" i="1"/>
  <c r="R7" i="1"/>
  <c r="R29" i="1"/>
  <c r="AH130" i="251"/>
  <c r="AH136" i="251" s="1"/>
  <c r="V9" i="5"/>
  <c r="R19" i="1"/>
  <c r="R73" i="1"/>
  <c r="AB25" i="1"/>
  <c r="T25" i="1"/>
  <c r="R56" i="1"/>
  <c r="R45" i="1"/>
  <c r="R11" i="1"/>
  <c r="AB30" i="1"/>
  <c r="T30" i="1"/>
  <c r="R47" i="1"/>
  <c r="R67" i="1"/>
  <c r="R22" i="1"/>
  <c r="R8" i="1"/>
  <c r="R72" i="1"/>
  <c r="AH97" i="251"/>
  <c r="AH26" i="223"/>
  <c r="AE80" i="252"/>
  <c r="AK25" i="223"/>
  <c r="AM96" i="251"/>
  <c r="AK37" i="223"/>
  <c r="AM108" i="251"/>
  <c r="U13" i="1"/>
  <c r="W13" i="1"/>
  <c r="AA13" i="1"/>
  <c r="X13" i="1"/>
  <c r="Z13" i="1"/>
  <c r="AC13" i="1" s="1"/>
  <c r="R84" i="167"/>
  <c r="I147" i="251"/>
  <c r="AX76" i="33"/>
  <c r="AA42" i="251"/>
  <c r="AA76" i="251" s="1"/>
  <c r="AA128" i="251" s="1"/>
  <c r="AA147" i="251" s="1"/>
  <c r="P9" i="5"/>
  <c r="AB130" i="251"/>
  <c r="AB136" i="251" s="1"/>
  <c r="AY42" i="33"/>
  <c r="Q76" i="167"/>
  <c r="Q143" i="167" s="1"/>
  <c r="Q146" i="167" s="1"/>
  <c r="AB118" i="251"/>
  <c r="AB126" i="251" s="1"/>
  <c r="U18" i="46"/>
  <c r="U20" i="46" s="1"/>
  <c r="AB140" i="251"/>
  <c r="AB145" i="251" s="1"/>
  <c r="AB9" i="221"/>
  <c r="AB14" i="221" s="1"/>
  <c r="AB82" i="254"/>
  <c r="AA82" i="252"/>
  <c r="AU82" i="252" s="1"/>
  <c r="AA11" i="223"/>
  <c r="AA44" i="223" s="1"/>
  <c r="AB82" i="251"/>
  <c r="AB115" i="251" s="1"/>
  <c r="V61" i="1"/>
  <c r="AB39" i="1"/>
  <c r="T39" i="1"/>
  <c r="AK39" i="223"/>
  <c r="V31" i="1"/>
  <c r="W35" i="1"/>
  <c r="AA35" i="1"/>
  <c r="Z35" i="1"/>
  <c r="AC35" i="1" s="1"/>
  <c r="X35" i="1"/>
  <c r="AM78" i="251"/>
  <c r="AK7" i="223"/>
  <c r="T17" i="1"/>
  <c r="U17" i="1" s="1"/>
  <c r="AB17" i="1"/>
  <c r="V35" i="1"/>
  <c r="Z31" i="1"/>
  <c r="AC31" i="1" s="1"/>
  <c r="AA31" i="1"/>
  <c r="X31" i="1"/>
  <c r="W31" i="1"/>
  <c r="AA61" i="1"/>
  <c r="Z61" i="1"/>
  <c r="AC61" i="1" s="1"/>
  <c r="W61" i="1"/>
  <c r="X61" i="1"/>
  <c r="AB20" i="1"/>
  <c r="T20" i="1"/>
  <c r="T18" i="1"/>
  <c r="AB18" i="1"/>
  <c r="X46" i="1"/>
  <c r="W46" i="1"/>
  <c r="AA46" i="1"/>
  <c r="Z46" i="1"/>
  <c r="AC46" i="1" s="1"/>
  <c r="V48" i="1"/>
  <c r="AA50" i="1"/>
  <c r="W50" i="1"/>
  <c r="Z50" i="1"/>
  <c r="AC50" i="1" s="1"/>
  <c r="X50" i="1"/>
  <c r="X55" i="1"/>
  <c r="Z55" i="1"/>
  <c r="AC55" i="1" s="1"/>
  <c r="W55" i="1"/>
  <c r="AA55" i="1"/>
  <c r="U46" i="1"/>
  <c r="T68" i="1"/>
  <c r="AB68" i="1"/>
  <c r="AM84" i="251"/>
  <c r="AK13" i="223"/>
  <c r="U64" i="1"/>
  <c r="X64" i="1"/>
  <c r="W64" i="1"/>
  <c r="AA64" i="1"/>
  <c r="Z64" i="1"/>
  <c r="AC64" i="1" s="1"/>
  <c r="U49" i="1"/>
  <c r="W49" i="1"/>
  <c r="Z49" i="1"/>
  <c r="AC49" i="1" s="1"/>
  <c r="X49" i="1"/>
  <c r="AA49" i="1"/>
  <c r="AK10" i="223"/>
  <c r="AM81" i="251"/>
  <c r="V50" i="1"/>
  <c r="W41" i="1"/>
  <c r="X41" i="1"/>
  <c r="U41" i="1"/>
  <c r="Z41" i="1"/>
  <c r="AC41" i="1" s="1"/>
  <c r="AA41" i="1"/>
  <c r="T26" i="1"/>
  <c r="U26" i="1" s="1"/>
  <c r="AB26" i="1"/>
  <c r="AK12" i="223"/>
  <c r="AM83" i="251"/>
  <c r="AM94" i="251"/>
  <c r="AK23" i="223"/>
  <c r="V55" i="1"/>
  <c r="T54" i="1"/>
  <c r="AB54" i="1"/>
  <c r="BD42" i="33"/>
  <c r="J76" i="167"/>
  <c r="AG100" i="251"/>
  <c r="AH29" i="223"/>
  <c r="AG79" i="251"/>
  <c r="AH8" i="223"/>
  <c r="AG82" i="251"/>
  <c r="AH11" i="223"/>
  <c r="AG103" i="251"/>
  <c r="AH32" i="223"/>
  <c r="AG106" i="251"/>
  <c r="AH35" i="223"/>
  <c r="AG81" i="251"/>
  <c r="AE79" i="252"/>
  <c r="AH10" i="223"/>
  <c r="Z8" i="46"/>
  <c r="Z20" i="46" s="1"/>
  <c r="AG117" i="251"/>
  <c r="AG126" i="251" s="1"/>
  <c r="J143" i="167"/>
  <c r="J146" i="167" s="1"/>
  <c r="V15" i="1"/>
  <c r="AF63" i="1"/>
  <c r="AH63" i="1"/>
  <c r="AG63" i="1"/>
  <c r="V74" i="1"/>
  <c r="AB36" i="1"/>
  <c r="T36" i="1"/>
  <c r="U36" i="1" s="1"/>
  <c r="AG76" i="252"/>
  <c r="AG84" i="252" s="1"/>
  <c r="V44" i="1"/>
  <c r="V38" i="1"/>
  <c r="AD147" i="251"/>
  <c r="AB57" i="1"/>
  <c r="T57" i="1"/>
  <c r="U57" i="1" s="1"/>
  <c r="T23" i="1"/>
  <c r="U23" i="1" s="1"/>
  <c r="AB23" i="1"/>
  <c r="W58" i="1"/>
  <c r="AA58" i="1"/>
  <c r="Z58" i="1"/>
  <c r="X58" i="1"/>
  <c r="Z74" i="1"/>
  <c r="AC74" i="1" s="1"/>
  <c r="AA74" i="1"/>
  <c r="W74" i="1"/>
  <c r="X74" i="1"/>
  <c r="AM85" i="251"/>
  <c r="AK14" i="223"/>
  <c r="X15" i="1"/>
  <c r="AA15" i="1"/>
  <c r="Z15" i="1"/>
  <c r="AC15" i="1" s="1"/>
  <c r="W15" i="1"/>
  <c r="V37" i="1"/>
  <c r="V24" i="1"/>
  <c r="T59" i="1"/>
  <c r="U59" i="1" s="1"/>
  <c r="AB59" i="1"/>
  <c r="AA44" i="1"/>
  <c r="Z44" i="1"/>
  <c r="AC44" i="1" s="1"/>
  <c r="W44" i="1"/>
  <c r="X44" i="1"/>
  <c r="V69" i="1"/>
  <c r="AT69" i="1"/>
  <c r="AD69" i="1"/>
  <c r="AE69" i="1" s="1"/>
  <c r="W38" i="1"/>
  <c r="X38" i="1"/>
  <c r="AA38" i="1"/>
  <c r="Z38" i="1"/>
  <c r="AC38" i="1" s="1"/>
  <c r="X37" i="1"/>
  <c r="AA37" i="1"/>
  <c r="W37" i="1"/>
  <c r="Z37" i="1"/>
  <c r="AC37" i="1" s="1"/>
  <c r="R21" i="1"/>
  <c r="P76" i="1"/>
  <c r="AB71" i="1"/>
  <c r="T71" i="1"/>
  <c r="U71" i="1" s="1"/>
  <c r="AB75" i="1"/>
  <c r="T75" i="1"/>
  <c r="U75" i="1" s="1"/>
  <c r="W24" i="1"/>
  <c r="AA24" i="1"/>
  <c r="X24" i="1"/>
  <c r="Z24" i="1"/>
  <c r="AC24" i="1" s="1"/>
  <c r="AU63" i="1"/>
  <c r="L63" i="67"/>
  <c r="O63" i="67" s="1"/>
  <c r="P63" i="67" s="1"/>
  <c r="AB27" i="1"/>
  <c r="T27" i="1"/>
  <c r="U27" i="1" s="1"/>
  <c r="AB33" i="1"/>
  <c r="T33" i="1"/>
  <c r="U33" i="1" s="1"/>
  <c r="U58" i="1"/>
  <c r="AU48" i="1"/>
  <c r="AT71" i="33"/>
  <c r="AU34" i="33"/>
  <c r="T34" i="251" s="1"/>
  <c r="AU44" i="33"/>
  <c r="T44" i="251" s="1"/>
  <c r="AT38" i="33"/>
  <c r="AF12" i="46"/>
  <c r="AU75" i="33"/>
  <c r="T75" i="251" s="1"/>
  <c r="AU45" i="33"/>
  <c r="T45" i="251" s="1"/>
  <c r="AU12" i="33"/>
  <c r="T12" i="251" s="1"/>
  <c r="AT12" i="33"/>
  <c r="AT9" i="33"/>
  <c r="AT26" i="33"/>
  <c r="AT72" i="33"/>
  <c r="J7" i="5"/>
  <c r="AH13" i="46"/>
  <c r="AU16" i="33"/>
  <c r="T16" i="251" s="1"/>
  <c r="AU51" i="33"/>
  <c r="T51" i="251" s="1"/>
  <c r="AU11" i="33"/>
  <c r="T11" i="251" s="1"/>
  <c r="AU74" i="33"/>
  <c r="T74" i="251" s="1"/>
  <c r="AT15" i="33"/>
  <c r="AT29" i="33"/>
  <c r="AT25" i="33"/>
  <c r="AT39" i="33"/>
  <c r="I34" i="141"/>
  <c r="J37" i="140"/>
  <c r="I71" i="140"/>
  <c r="I38" i="241"/>
  <c r="AF11" i="46"/>
  <c r="AF15" i="46"/>
  <c r="AT37" i="33"/>
  <c r="AT33" i="33"/>
  <c r="AT32" i="33"/>
  <c r="AH10" i="46"/>
  <c r="AH11" i="46"/>
  <c r="J71" i="241"/>
  <c r="J45" i="140"/>
  <c r="I27" i="241"/>
  <c r="I27" i="140"/>
  <c r="J27" i="141"/>
  <c r="AT22" i="33"/>
  <c r="J51" i="140"/>
  <c r="J16" i="141"/>
  <c r="J43" i="141"/>
  <c r="J16" i="241"/>
  <c r="J7" i="241"/>
  <c r="J7" i="141"/>
  <c r="K13" i="46"/>
  <c r="T121" i="251" s="1"/>
  <c r="J20" i="140"/>
  <c r="J73" i="140"/>
  <c r="AT49" i="33"/>
  <c r="I23" i="141"/>
  <c r="K11" i="46"/>
  <c r="T119" i="251" s="1"/>
  <c r="J27" i="140"/>
  <c r="I61" i="141"/>
  <c r="I8" i="140"/>
  <c r="I30" i="241"/>
  <c r="I43" i="141"/>
  <c r="K43" i="141" s="1"/>
  <c r="I74" i="140"/>
  <c r="AF10" i="46"/>
  <c r="AF16" i="46"/>
  <c r="AH12" i="46"/>
  <c r="J45" i="141"/>
  <c r="J10" i="46"/>
  <c r="AT59" i="33"/>
  <c r="AT64" i="33"/>
  <c r="AT14" i="33"/>
  <c r="J7" i="140"/>
  <c r="I19" i="141"/>
  <c r="I19" i="140"/>
  <c r="I29" i="140"/>
  <c r="I21" i="141"/>
  <c r="I71" i="241"/>
  <c r="I24" i="140"/>
  <c r="AT52" i="33"/>
  <c r="AF13" i="46"/>
  <c r="AF7" i="46"/>
  <c r="J17" i="46"/>
  <c r="AH7" i="46"/>
  <c r="J51" i="141"/>
  <c r="J73" i="141"/>
  <c r="I45" i="241"/>
  <c r="I45" i="140"/>
  <c r="K45" i="140" s="1"/>
  <c r="I68" i="140"/>
  <c r="I68" i="241"/>
  <c r="I45" i="141"/>
  <c r="AT31" i="33"/>
  <c r="I36" i="241"/>
  <c r="I36" i="141"/>
  <c r="I13" i="140"/>
  <c r="I13" i="241"/>
  <c r="I63" i="140"/>
  <c r="I63" i="241"/>
  <c r="I63" i="141"/>
  <c r="I12" i="140"/>
  <c r="I61" i="241"/>
  <c r="I44" i="141"/>
  <c r="I44" i="140"/>
  <c r="I44" i="241"/>
  <c r="I47" i="141"/>
  <c r="I25" i="140"/>
  <c r="I25" i="241"/>
  <c r="AT18" i="33"/>
  <c r="I29" i="141"/>
  <c r="I66" i="141"/>
  <c r="I66" i="140"/>
  <c r="I53" i="141"/>
  <c r="I67" i="141"/>
  <c r="I67" i="140"/>
  <c r="I11" i="141"/>
  <c r="I11" i="140"/>
  <c r="I66" i="241"/>
  <c r="I34" i="241"/>
  <c r="I26" i="140"/>
  <c r="I26" i="241"/>
  <c r="I56" i="141"/>
  <c r="I31" i="241"/>
  <c r="I31" i="141"/>
  <c r="I42" i="241"/>
  <c r="I42" i="141"/>
  <c r="I58" i="241"/>
  <c r="I58" i="141"/>
  <c r="I58" i="140"/>
  <c r="I56" i="140"/>
  <c r="I26" i="141"/>
  <c r="I14" i="241"/>
  <c r="I14" i="141"/>
  <c r="I56" i="241"/>
  <c r="I51" i="141"/>
  <c r="I51" i="140"/>
  <c r="K51" i="140" s="1"/>
  <c r="I37" i="140"/>
  <c r="I17" i="140"/>
  <c r="I17" i="141"/>
  <c r="I35" i="140"/>
  <c r="I73" i="241"/>
  <c r="I73" i="140"/>
  <c r="I73" i="141"/>
  <c r="I72" i="141"/>
  <c r="I72" i="241"/>
  <c r="I46" i="241"/>
  <c r="I46" i="141"/>
  <c r="I46" i="140"/>
  <c r="I40" i="241"/>
  <c r="I33" i="241"/>
  <c r="I33" i="141"/>
  <c r="I33" i="140"/>
  <c r="I16" i="140"/>
  <c r="I35" i="241"/>
  <c r="I64" i="141"/>
  <c r="I64" i="241"/>
  <c r="I20" i="140"/>
  <c r="K20" i="140" s="1"/>
  <c r="I20" i="241"/>
  <c r="I16" i="141"/>
  <c r="I60" i="141"/>
  <c r="I17" i="241"/>
  <c r="I38" i="140"/>
  <c r="I38" i="141"/>
  <c r="I59" i="241"/>
  <c r="I59" i="141"/>
  <c r="I41" i="241"/>
  <c r="I39" i="140"/>
  <c r="I71" i="141"/>
  <c r="I7" i="141"/>
  <c r="I7" i="241"/>
  <c r="I7" i="140"/>
  <c r="I70" i="140"/>
  <c r="I70" i="141"/>
  <c r="I48" i="141"/>
  <c r="I48" i="140"/>
  <c r="I75" i="141"/>
  <c r="I32" i="241"/>
  <c r="I21" i="241"/>
  <c r="AT28" i="33"/>
  <c r="I65" i="141"/>
  <c r="I65" i="241"/>
  <c r="AT45" i="33"/>
  <c r="AT75" i="33"/>
  <c r="AT40" i="33"/>
  <c r="AT51" i="33"/>
  <c r="I24" i="141"/>
  <c r="I23" i="140"/>
  <c r="AT10" i="33"/>
  <c r="AT13" i="33"/>
  <c r="AT73" i="33"/>
  <c r="AT57" i="33"/>
  <c r="AT16" i="33"/>
  <c r="I43" i="140"/>
  <c r="AT34" i="33"/>
  <c r="AT20" i="33"/>
  <c r="AT41" i="33"/>
  <c r="AT69" i="33"/>
  <c r="AF14" i="46"/>
  <c r="AT30" i="33"/>
  <c r="AH14" i="46"/>
  <c r="AH15" i="46"/>
  <c r="AH16" i="46"/>
  <c r="O76" i="1" l="1"/>
  <c r="AA66" i="1"/>
  <c r="Z66" i="1"/>
  <c r="AC66" i="1" s="1"/>
  <c r="X66" i="1"/>
  <c r="W66" i="1"/>
  <c r="U66" i="1"/>
  <c r="AD48" i="1"/>
  <c r="AE48" i="1" s="1"/>
  <c r="AB9" i="1"/>
  <c r="T9" i="1"/>
  <c r="AB42" i="1"/>
  <c r="T42" i="1"/>
  <c r="AB70" i="1"/>
  <c r="T70" i="1"/>
  <c r="L76" i="2"/>
  <c r="AJ7" i="1"/>
  <c r="M76" i="2"/>
  <c r="AN7" i="1"/>
  <c r="J63" i="252"/>
  <c r="U51" i="1"/>
  <c r="X51" i="1"/>
  <c r="W51" i="1"/>
  <c r="AA51" i="1"/>
  <c r="Z51" i="1"/>
  <c r="AC51" i="1" s="1"/>
  <c r="AB60" i="1"/>
  <c r="T60" i="1"/>
  <c r="R10" i="1"/>
  <c r="AG24" i="100"/>
  <c r="I18" i="100"/>
  <c r="X10" i="100"/>
  <c r="AN31" i="100"/>
  <c r="AJ47" i="100"/>
  <c r="AE25" i="100"/>
  <c r="AH115" i="251"/>
  <c r="AH126" i="251"/>
  <c r="Q66" i="252"/>
  <c r="AC58" i="1"/>
  <c r="V40" i="1"/>
  <c r="N66" i="252"/>
  <c r="X40" i="1"/>
  <c r="W40" i="1"/>
  <c r="AA40" i="1"/>
  <c r="Z40" i="1"/>
  <c r="AC40" i="1" s="1"/>
  <c r="AA20" i="46"/>
  <c r="AB28" i="1"/>
  <c r="T28" i="1"/>
  <c r="U43" i="1"/>
  <c r="X43" i="1"/>
  <c r="Z43" i="1"/>
  <c r="AC43" i="1" s="1"/>
  <c r="W43" i="1"/>
  <c r="AA43" i="1"/>
  <c r="D150" i="251"/>
  <c r="AG52" i="1"/>
  <c r="AH52" i="1"/>
  <c r="AI52" i="1" s="1"/>
  <c r="V65" i="1"/>
  <c r="K73" i="140"/>
  <c r="K51" i="141"/>
  <c r="AO67" i="100"/>
  <c r="T54" i="100"/>
  <c r="J66" i="100"/>
  <c r="AK44" i="223"/>
  <c r="N47" i="100"/>
  <c r="P43" i="100"/>
  <c r="P71" i="100"/>
  <c r="S55" i="100"/>
  <c r="Q72" i="100"/>
  <c r="AL52" i="1"/>
  <c r="AM52" i="1" s="1"/>
  <c r="AB61" i="100"/>
  <c r="K38" i="100"/>
  <c r="AG57" i="100"/>
  <c r="J32" i="100"/>
  <c r="K56" i="100"/>
  <c r="AU52" i="1"/>
  <c r="L52" i="67"/>
  <c r="O52" i="67" s="1"/>
  <c r="P52" i="67" s="1"/>
  <c r="AD65" i="1"/>
  <c r="AE65" i="1" s="1"/>
  <c r="AF65" i="1" s="1"/>
  <c r="AT65" i="1"/>
  <c r="AA53" i="1"/>
  <c r="Z53" i="1"/>
  <c r="AC53" i="1" s="1"/>
  <c r="W53" i="1"/>
  <c r="U53" i="1"/>
  <c r="X53" i="1"/>
  <c r="U12" i="1"/>
  <c r="AA12" i="1"/>
  <c r="X12" i="1"/>
  <c r="Z12" i="1"/>
  <c r="AC12" i="1" s="1"/>
  <c r="W12" i="1"/>
  <c r="AB34" i="1"/>
  <c r="T34" i="1"/>
  <c r="U34" i="1" s="1"/>
  <c r="T29" i="1"/>
  <c r="AB29" i="1"/>
  <c r="AD62" i="1"/>
  <c r="AE62" i="1" s="1"/>
  <c r="AF62" i="1" s="1"/>
  <c r="AT62" i="1"/>
  <c r="AB7" i="1"/>
  <c r="T7" i="1"/>
  <c r="AB16" i="1"/>
  <c r="T16" i="1"/>
  <c r="U16" i="1" s="1"/>
  <c r="AB32" i="1"/>
  <c r="T32" i="1"/>
  <c r="V62" i="1"/>
  <c r="T14" i="1"/>
  <c r="U14" i="1" s="1"/>
  <c r="AB14" i="1"/>
  <c r="T47" i="1"/>
  <c r="U47" i="1" s="1"/>
  <c r="AB47" i="1"/>
  <c r="T11" i="1"/>
  <c r="AB11" i="1"/>
  <c r="AB73" i="1"/>
  <c r="T73" i="1"/>
  <c r="T72" i="1"/>
  <c r="AB72" i="1"/>
  <c r="U30" i="1"/>
  <c r="W30" i="1"/>
  <c r="X30" i="1"/>
  <c r="Z30" i="1"/>
  <c r="AC30" i="1" s="1"/>
  <c r="AA30" i="1"/>
  <c r="T56" i="1"/>
  <c r="U56" i="1" s="1"/>
  <c r="AB56" i="1"/>
  <c r="AB19" i="1"/>
  <c r="T19" i="1"/>
  <c r="AB22" i="1"/>
  <c r="T22" i="1"/>
  <c r="U22" i="1" s="1"/>
  <c r="T67" i="1"/>
  <c r="AB67" i="1"/>
  <c r="AB45" i="1"/>
  <c r="T45" i="1"/>
  <c r="Z25" i="1"/>
  <c r="AC25" i="1" s="1"/>
  <c r="W25" i="1"/>
  <c r="X25" i="1"/>
  <c r="AA25" i="1"/>
  <c r="T8" i="1"/>
  <c r="AB8" i="1"/>
  <c r="U25" i="1"/>
  <c r="AB36" i="100"/>
  <c r="AT13" i="1"/>
  <c r="AD13" i="1"/>
  <c r="AE13" i="1" s="1"/>
  <c r="AF13" i="1" s="1"/>
  <c r="V13" i="1"/>
  <c r="BE42" i="33"/>
  <c r="L76" i="167"/>
  <c r="L143" i="167" s="1"/>
  <c r="L146" i="167" s="1"/>
  <c r="T35" i="100"/>
  <c r="AA149" i="251"/>
  <c r="AA150" i="251" s="1"/>
  <c r="AB42" i="251"/>
  <c r="AB76" i="251" s="1"/>
  <c r="AB128" i="251" s="1"/>
  <c r="AB147" i="251" s="1"/>
  <c r="AY76" i="33"/>
  <c r="AE82" i="254"/>
  <c r="AD82" i="254"/>
  <c r="AC82" i="252"/>
  <c r="AB149" i="251"/>
  <c r="V17" i="1"/>
  <c r="AT61" i="1"/>
  <c r="AD61" i="1"/>
  <c r="AE61" i="1" s="1"/>
  <c r="AG61" i="1" s="1"/>
  <c r="AD35" i="1"/>
  <c r="AE35" i="1" s="1"/>
  <c r="AG35" i="1" s="1"/>
  <c r="AT35" i="1"/>
  <c r="K63" i="252"/>
  <c r="U20" i="1"/>
  <c r="X20" i="1"/>
  <c r="W20" i="1"/>
  <c r="Z20" i="1"/>
  <c r="AC20" i="1" s="1"/>
  <c r="AA20" i="1"/>
  <c r="M63" i="254"/>
  <c r="AT31" i="1"/>
  <c r="AD31" i="1"/>
  <c r="AE31" i="1" s="1"/>
  <c r="AG31" i="1" s="1"/>
  <c r="W17" i="1"/>
  <c r="X17" i="1"/>
  <c r="Z17" i="1"/>
  <c r="AC17" i="1" s="1"/>
  <c r="AA17" i="1"/>
  <c r="W39" i="1"/>
  <c r="AA39" i="1"/>
  <c r="U39" i="1"/>
  <c r="X39" i="1"/>
  <c r="Z39" i="1"/>
  <c r="AC39" i="1" s="1"/>
  <c r="AT49" i="1"/>
  <c r="AD49" i="1"/>
  <c r="AE49" i="1" s="1"/>
  <c r="AH49" i="1" s="1"/>
  <c r="AT55" i="1"/>
  <c r="AD55" i="1"/>
  <c r="AE55" i="1" s="1"/>
  <c r="AI22" i="100"/>
  <c r="V59" i="100"/>
  <c r="V26" i="1"/>
  <c r="AT41" i="1"/>
  <c r="AD41" i="1"/>
  <c r="AE41" i="1" s="1"/>
  <c r="AJ14" i="100"/>
  <c r="Z54" i="1"/>
  <c r="AC54" i="1" s="1"/>
  <c r="W54" i="1"/>
  <c r="X54" i="1"/>
  <c r="AA54" i="1"/>
  <c r="U54" i="1"/>
  <c r="X68" i="1"/>
  <c r="W68" i="1"/>
  <c r="AA68" i="1"/>
  <c r="Z68" i="1"/>
  <c r="AC68" i="1" s="1"/>
  <c r="U68" i="1"/>
  <c r="AE41" i="100"/>
  <c r="AN15" i="100"/>
  <c r="W40" i="100"/>
  <c r="X15" i="100"/>
  <c r="AK71" i="100"/>
  <c r="L19" i="100"/>
  <c r="H69" i="100"/>
  <c r="AA71" i="100"/>
  <c r="U40" i="100"/>
  <c r="AA61" i="100"/>
  <c r="I48" i="100"/>
  <c r="AM115" i="251"/>
  <c r="V41" i="1"/>
  <c r="AT64" i="1"/>
  <c r="AD64" i="1"/>
  <c r="AE64" i="1" s="1"/>
  <c r="AF64" i="1" s="1"/>
  <c r="V64" i="1"/>
  <c r="V46" i="1"/>
  <c r="W18" i="1"/>
  <c r="X18" i="1"/>
  <c r="Z18" i="1"/>
  <c r="AC18" i="1" s="1"/>
  <c r="AA18" i="1"/>
  <c r="AO11" i="100"/>
  <c r="H58" i="100"/>
  <c r="AC46" i="100"/>
  <c r="AA26" i="1"/>
  <c r="W26" i="1"/>
  <c r="X26" i="1"/>
  <c r="Z26" i="1"/>
  <c r="AC26" i="1" s="1"/>
  <c r="V49" i="1"/>
  <c r="AD46" i="1"/>
  <c r="AE46" i="1" s="1"/>
  <c r="AF46" i="1" s="1"/>
  <c r="AT46" i="1"/>
  <c r="H60" i="100"/>
  <c r="AI27" i="100"/>
  <c r="AN12" i="100"/>
  <c r="AD61" i="100"/>
  <c r="AF12" i="100"/>
  <c r="AD55" i="100"/>
  <c r="H75" i="100"/>
  <c r="W62" i="100"/>
  <c r="AH11" i="100"/>
  <c r="AI70" i="100"/>
  <c r="AT50" i="1"/>
  <c r="AD50" i="1"/>
  <c r="AE50" i="1" s="1"/>
  <c r="U18" i="1"/>
  <c r="AG115" i="251"/>
  <c r="AG42" i="251"/>
  <c r="AG76" i="251" s="1"/>
  <c r="BD76" i="33"/>
  <c r="AG149" i="251"/>
  <c r="V23" i="1"/>
  <c r="V36" i="1"/>
  <c r="AF69" i="1"/>
  <c r="AH69" i="1"/>
  <c r="AG69" i="1"/>
  <c r="V57" i="1"/>
  <c r="L40" i="100"/>
  <c r="K37" i="140"/>
  <c r="L46" i="100"/>
  <c r="AI14" i="100"/>
  <c r="O36" i="100"/>
  <c r="K71" i="241"/>
  <c r="L37" i="100"/>
  <c r="H45" i="100"/>
  <c r="T32" i="100"/>
  <c r="X68" i="100"/>
  <c r="W63" i="100"/>
  <c r="W21" i="100"/>
  <c r="AC45" i="100"/>
  <c r="X33" i="1"/>
  <c r="W33" i="1"/>
  <c r="AA33" i="1"/>
  <c r="Z33" i="1"/>
  <c r="AC33" i="1" s="1"/>
  <c r="Z27" i="1"/>
  <c r="AC27" i="1" s="1"/>
  <c r="AA27" i="1"/>
  <c r="X27" i="1"/>
  <c r="W27" i="1"/>
  <c r="AT24" i="1"/>
  <c r="AD24" i="1"/>
  <c r="AE24" i="1" s="1"/>
  <c r="AG24" i="1" s="1"/>
  <c r="R48" i="67"/>
  <c r="S48" i="67" s="1"/>
  <c r="D48" i="72" s="1"/>
  <c r="D48" i="100"/>
  <c r="AM48" i="251"/>
  <c r="K16" i="141"/>
  <c r="F72" i="100"/>
  <c r="AD46" i="100"/>
  <c r="AH19" i="100"/>
  <c r="AK33" i="100"/>
  <c r="AK10" i="100"/>
  <c r="P57" i="100"/>
  <c r="AK25" i="100"/>
  <c r="AO39" i="100"/>
  <c r="AE55" i="100"/>
  <c r="AD16" i="100"/>
  <c r="AO23" i="100"/>
  <c r="O46" i="100"/>
  <c r="N52" i="100"/>
  <c r="T36" i="100"/>
  <c r="W71" i="1"/>
  <c r="X71" i="1"/>
  <c r="Z71" i="1"/>
  <c r="AC71" i="1" s="1"/>
  <c r="AA71" i="1"/>
  <c r="V59" i="1"/>
  <c r="AD58" i="1"/>
  <c r="AE58" i="1" s="1"/>
  <c r="AF58" i="1" s="1"/>
  <c r="AT58" i="1"/>
  <c r="Z23" i="1"/>
  <c r="AC23" i="1" s="1"/>
  <c r="W23" i="1"/>
  <c r="X23" i="1"/>
  <c r="AA23" i="1"/>
  <c r="D63" i="100"/>
  <c r="R63" i="67"/>
  <c r="S63" i="67" s="1"/>
  <c r="D63" i="72" s="1"/>
  <c r="AM63" i="251"/>
  <c r="V75" i="1"/>
  <c r="V71" i="1"/>
  <c r="T21" i="1"/>
  <c r="AB21" i="1"/>
  <c r="R76" i="1"/>
  <c r="Z36" i="1"/>
  <c r="AC36" i="1" s="1"/>
  <c r="W36" i="1"/>
  <c r="AA36" i="1"/>
  <c r="X36" i="1"/>
  <c r="AL63" i="1"/>
  <c r="AM63" i="1" s="1"/>
  <c r="AP63" i="1"/>
  <c r="AI63" i="1"/>
  <c r="V58" i="1"/>
  <c r="Q12" i="100"/>
  <c r="AB41" i="100"/>
  <c r="AI9" i="100"/>
  <c r="U64" i="100"/>
  <c r="AC50" i="100"/>
  <c r="K12" i="100"/>
  <c r="AO16" i="100"/>
  <c r="AJ75" i="100"/>
  <c r="AG29" i="100"/>
  <c r="I33" i="100"/>
  <c r="P59" i="100"/>
  <c r="R28" i="100"/>
  <c r="O64" i="100"/>
  <c r="M75" i="100"/>
  <c r="U29" i="100"/>
  <c r="AH29" i="100"/>
  <c r="H42" i="100"/>
  <c r="Z55" i="100"/>
  <c r="AN21" i="100"/>
  <c r="V73" i="100"/>
  <c r="M52" i="100"/>
  <c r="AH38" i="100"/>
  <c r="T59" i="100"/>
  <c r="AB18" i="100"/>
  <c r="AA45" i="100"/>
  <c r="J56" i="100"/>
  <c r="V66" i="100"/>
  <c r="AC15" i="100"/>
  <c r="AO50" i="100"/>
  <c r="V33" i="1"/>
  <c r="V27" i="1"/>
  <c r="W75" i="1"/>
  <c r="Z75" i="1"/>
  <c r="AC75" i="1" s="1"/>
  <c r="X75" i="1"/>
  <c r="AA75" i="1"/>
  <c r="AD37" i="1"/>
  <c r="AE37" i="1" s="1"/>
  <c r="AT37" i="1"/>
  <c r="AT38" i="1"/>
  <c r="AD38" i="1"/>
  <c r="AE38" i="1" s="1"/>
  <c r="AU69" i="1"/>
  <c r="L69" i="67"/>
  <c r="O69" i="67" s="1"/>
  <c r="P69" i="67" s="1"/>
  <c r="AD44" i="1"/>
  <c r="AE44" i="1" s="1"/>
  <c r="AT44" i="1"/>
  <c r="Z149" i="251"/>
  <c r="Z150" i="251" s="1"/>
  <c r="X59" i="1"/>
  <c r="Z59" i="1"/>
  <c r="AC59" i="1" s="1"/>
  <c r="AA59" i="1"/>
  <c r="W59" i="1"/>
  <c r="AD15" i="1"/>
  <c r="AE15" i="1" s="1"/>
  <c r="AT15" i="1"/>
  <c r="AD74" i="1"/>
  <c r="AE74" i="1" s="1"/>
  <c r="AT74" i="1"/>
  <c r="W57" i="1"/>
  <c r="AA57" i="1"/>
  <c r="X57" i="1"/>
  <c r="Z57" i="1"/>
  <c r="AC57" i="1" s="1"/>
  <c r="N60" i="100"/>
  <c r="AL24" i="100"/>
  <c r="O65" i="100"/>
  <c r="O57" i="100"/>
  <c r="S52" i="251"/>
  <c r="S38" i="251"/>
  <c r="AM33" i="100"/>
  <c r="AM46" i="100"/>
  <c r="AL45" i="100"/>
  <c r="AG31" i="100"/>
  <c r="AM58" i="100"/>
  <c r="AL70" i="100"/>
  <c r="N50" i="100"/>
  <c r="AM31" i="100"/>
  <c r="I66" i="100"/>
  <c r="AL55" i="100"/>
  <c r="R44" i="100"/>
  <c r="U57" i="100"/>
  <c r="R71" i="100"/>
  <c r="AJ22" i="100"/>
  <c r="N73" i="100"/>
  <c r="F34" i="100"/>
  <c r="AN46" i="100"/>
  <c r="Y47" i="100"/>
  <c r="U25" i="100"/>
  <c r="AI60" i="100"/>
  <c r="S31" i="251"/>
  <c r="L28" i="100"/>
  <c r="AM16" i="100"/>
  <c r="M38" i="100"/>
  <c r="H37" i="100"/>
  <c r="L44" i="100"/>
  <c r="Z37" i="100"/>
  <c r="V13" i="100"/>
  <c r="R29" i="100"/>
  <c r="T47" i="100"/>
  <c r="AC11" i="100"/>
  <c r="W16" i="100"/>
  <c r="R45" i="100"/>
  <c r="AO45" i="100"/>
  <c r="M17" i="100"/>
  <c r="AJ21" i="100"/>
  <c r="Q73" i="100"/>
  <c r="Q13" i="100"/>
  <c r="I51" i="100"/>
  <c r="O60" i="100"/>
  <c r="AI12" i="46"/>
  <c r="AP120" i="251"/>
  <c r="AJ30" i="100"/>
  <c r="T73" i="100"/>
  <c r="AH62" i="252"/>
  <c r="AN62" i="251" s="1"/>
  <c r="R33" i="100"/>
  <c r="AG21" i="100"/>
  <c r="T17" i="100"/>
  <c r="AD44" i="100"/>
  <c r="AD58" i="100"/>
  <c r="AH23" i="252"/>
  <c r="AE13" i="100"/>
  <c r="M69" i="100"/>
  <c r="M41" i="100"/>
  <c r="I57" i="100"/>
  <c r="Q34" i="100"/>
  <c r="J73" i="100"/>
  <c r="I58" i="100"/>
  <c r="L20" i="100"/>
  <c r="AO20" i="100"/>
  <c r="AE28" i="100"/>
  <c r="AK15" i="100"/>
  <c r="AG33" i="100"/>
  <c r="F61" i="100"/>
  <c r="AK57" i="100"/>
  <c r="AP124" i="251"/>
  <c r="AI16" i="46"/>
  <c r="S10" i="100"/>
  <c r="S30" i="251"/>
  <c r="AA12" i="100"/>
  <c r="P35" i="100"/>
  <c r="AH60" i="252"/>
  <c r="AN60" i="251" s="1"/>
  <c r="N9" i="100"/>
  <c r="AD75" i="100"/>
  <c r="F16" i="100"/>
  <c r="S69" i="251"/>
  <c r="S41" i="251"/>
  <c r="AG56" i="100"/>
  <c r="AN36" i="100"/>
  <c r="S73" i="251"/>
  <c r="AC48" i="100"/>
  <c r="AO63" i="100"/>
  <c r="Z54" i="100"/>
  <c r="AK70" i="100"/>
  <c r="AA43" i="100"/>
  <c r="M33" i="100"/>
  <c r="Q26" i="100"/>
  <c r="J37" i="100"/>
  <c r="J36" i="100"/>
  <c r="AK8" i="100"/>
  <c r="S10" i="251"/>
  <c r="AH73" i="100"/>
  <c r="AF34" i="100"/>
  <c r="AI50" i="100"/>
  <c r="AN69" i="100"/>
  <c r="AD41" i="100"/>
  <c r="AN65" i="100"/>
  <c r="Y25" i="100"/>
  <c r="AV75" i="33"/>
  <c r="S75" i="251"/>
  <c r="I75" i="140"/>
  <c r="K7" i="140"/>
  <c r="I60" i="241"/>
  <c r="I16" i="241"/>
  <c r="K16" i="241" s="1"/>
  <c r="I35" i="141"/>
  <c r="I30" i="141"/>
  <c r="I8" i="241"/>
  <c r="I61" i="140"/>
  <c r="AM62" i="100"/>
  <c r="J30" i="100"/>
  <c r="AL13" i="100"/>
  <c r="M13" i="100"/>
  <c r="U61" i="100"/>
  <c r="AN39" i="100"/>
  <c r="X74" i="100"/>
  <c r="AK64" i="252"/>
  <c r="AQ64" i="251" s="1"/>
  <c r="AJ64" i="252"/>
  <c r="AP64" i="251" s="1"/>
  <c r="V26" i="100"/>
  <c r="F49" i="100"/>
  <c r="AM17" i="100"/>
  <c r="AK57" i="252"/>
  <c r="AQ57" i="251" s="1"/>
  <c r="AJ57" i="252"/>
  <c r="AP57" i="251" s="1"/>
  <c r="F42" i="100"/>
  <c r="Q33" i="100"/>
  <c r="M61" i="100"/>
  <c r="L17" i="46"/>
  <c r="S125" i="251"/>
  <c r="AH48" i="100"/>
  <c r="Z9" i="100"/>
  <c r="K18" i="100"/>
  <c r="W66" i="100"/>
  <c r="O54" i="100"/>
  <c r="AJ52" i="100"/>
  <c r="S38" i="100"/>
  <c r="AH46" i="252"/>
  <c r="AN46" i="251" s="1"/>
  <c r="P53" i="100"/>
  <c r="AB71" i="100"/>
  <c r="T43" i="100"/>
  <c r="AI47" i="100"/>
  <c r="N57" i="100"/>
  <c r="H57" i="100"/>
  <c r="AC55" i="100"/>
  <c r="AB13" i="100"/>
  <c r="Z63" i="100"/>
  <c r="U22" i="100"/>
  <c r="AI69" i="100"/>
  <c r="Y58" i="100"/>
  <c r="T19" i="100"/>
  <c r="M68" i="100"/>
  <c r="Q36" i="100"/>
  <c r="F52" i="100"/>
  <c r="AD28" i="100"/>
  <c r="R54" i="100"/>
  <c r="N24" i="100"/>
  <c r="AH39" i="252"/>
  <c r="AN39" i="251" s="1"/>
  <c r="AO49" i="100"/>
  <c r="Y19" i="100"/>
  <c r="AE54" i="100"/>
  <c r="F24" i="100"/>
  <c r="AK74" i="100"/>
  <c r="AB38" i="100"/>
  <c r="X18" i="100"/>
  <c r="V50" i="100"/>
  <c r="Q57" i="100"/>
  <c r="N44" i="100"/>
  <c r="T10" i="100"/>
  <c r="R52" i="100"/>
  <c r="O67" i="100"/>
  <c r="J50" i="100"/>
  <c r="AH47" i="252"/>
  <c r="AN47" i="251" s="1"/>
  <c r="AE33" i="100"/>
  <c r="N15" i="100"/>
  <c r="S72" i="100"/>
  <c r="L25" i="100"/>
  <c r="O28" i="100"/>
  <c r="J33" i="100"/>
  <c r="R40" i="100"/>
  <c r="AB21" i="100"/>
  <c r="K10" i="46"/>
  <c r="L10" i="46" s="1"/>
  <c r="S118" i="251"/>
  <c r="H9" i="100"/>
  <c r="I54" i="100"/>
  <c r="N8" i="100"/>
  <c r="L16" i="100"/>
  <c r="AG25" i="100"/>
  <c r="F69" i="100"/>
  <c r="AI65" i="100"/>
  <c r="Z29" i="100"/>
  <c r="X31" i="100"/>
  <c r="K50" i="100"/>
  <c r="R9" i="100"/>
  <c r="AH44" i="252"/>
  <c r="AN44" i="251" s="1"/>
  <c r="AB45" i="100"/>
  <c r="AD51" i="100"/>
  <c r="AC59" i="100"/>
  <c r="P31" i="100"/>
  <c r="AE59" i="100"/>
  <c r="AF18" i="46"/>
  <c r="AG10" i="46"/>
  <c r="AN118" i="251"/>
  <c r="AI11" i="100"/>
  <c r="AB59" i="100"/>
  <c r="AJ10" i="100"/>
  <c r="AH8" i="100"/>
  <c r="Y60" i="100"/>
  <c r="T11" i="100"/>
  <c r="O10" i="100"/>
  <c r="S66" i="100"/>
  <c r="AC72" i="100"/>
  <c r="AG66" i="100"/>
  <c r="AC33" i="100"/>
  <c r="AK20" i="100"/>
  <c r="AH51" i="100"/>
  <c r="O75" i="100"/>
  <c r="H28" i="100"/>
  <c r="J21" i="100"/>
  <c r="AC16" i="100"/>
  <c r="AN29" i="100"/>
  <c r="Z24" i="100"/>
  <c r="AD25" i="100"/>
  <c r="AG34" i="100"/>
  <c r="AJ53" i="100"/>
  <c r="AA33" i="100"/>
  <c r="AO9" i="100"/>
  <c r="W39" i="100"/>
  <c r="S17" i="100"/>
  <c r="P54" i="100"/>
  <c r="W25" i="100"/>
  <c r="T42" i="100"/>
  <c r="Q45" i="100"/>
  <c r="N62" i="100"/>
  <c r="V42" i="100"/>
  <c r="Q65" i="100"/>
  <c r="AH41" i="252"/>
  <c r="AN41" i="251" s="1"/>
  <c r="I45" i="100"/>
  <c r="AH13" i="252"/>
  <c r="AN13" i="251" s="1"/>
  <c r="R24" i="100"/>
  <c r="M14" i="100"/>
  <c r="Q70" i="100"/>
  <c r="J25" i="100"/>
  <c r="H15" i="100"/>
  <c r="H22" i="100"/>
  <c r="AN25" i="100"/>
  <c r="AJ73" i="100"/>
  <c r="AJ14" i="252"/>
  <c r="AP14" i="251" s="1"/>
  <c r="AK14" i="252"/>
  <c r="AQ14" i="251" s="1"/>
  <c r="S22" i="251"/>
  <c r="K27" i="140"/>
  <c r="S29" i="100"/>
  <c r="X51" i="100"/>
  <c r="AO74" i="100"/>
  <c r="AL48" i="100"/>
  <c r="AL35" i="100"/>
  <c r="AL49" i="100"/>
  <c r="AJ72" i="252"/>
  <c r="AP72" i="251" s="1"/>
  <c r="AK72" i="252"/>
  <c r="AQ72" i="251" s="1"/>
  <c r="AJ67" i="252"/>
  <c r="AP67" i="251" s="1"/>
  <c r="AK67" i="252"/>
  <c r="AQ67" i="251" s="1"/>
  <c r="M65" i="100"/>
  <c r="AP119" i="251"/>
  <c r="AI11" i="46"/>
  <c r="F65" i="100"/>
  <c r="AI25" i="100"/>
  <c r="AH64" i="100"/>
  <c r="U74" i="100"/>
  <c r="AE31" i="100"/>
  <c r="F71" i="100"/>
  <c r="AA10" i="100"/>
  <c r="AG13" i="100"/>
  <c r="AK65" i="100"/>
  <c r="AH62" i="100"/>
  <c r="M40" i="100"/>
  <c r="V47" i="100"/>
  <c r="R13" i="100"/>
  <c r="AH16" i="100"/>
  <c r="AF40" i="100"/>
  <c r="AJ36" i="100"/>
  <c r="AF28" i="100"/>
  <c r="AG68" i="100"/>
  <c r="AG52" i="100"/>
  <c r="W20" i="100"/>
  <c r="U36" i="100"/>
  <c r="V69" i="100"/>
  <c r="K29" i="100"/>
  <c r="AD74" i="100"/>
  <c r="AC24" i="100"/>
  <c r="AO25" i="100"/>
  <c r="AJ43" i="100"/>
  <c r="Z16" i="100"/>
  <c r="X34" i="100"/>
  <c r="AJ31" i="100"/>
  <c r="AA11" i="100"/>
  <c r="T20" i="100"/>
  <c r="Z23" i="100"/>
  <c r="T13" i="100"/>
  <c r="AJ13" i="100"/>
  <c r="AK36" i="100"/>
  <c r="S47" i="100"/>
  <c r="K34" i="100"/>
  <c r="J63" i="100"/>
  <c r="AE53" i="100"/>
  <c r="AD59" i="100"/>
  <c r="AO10" i="100"/>
  <c r="S41" i="100"/>
  <c r="Y40" i="100"/>
  <c r="H44" i="100"/>
  <c r="AC30" i="100"/>
  <c r="AB70" i="100"/>
  <c r="W59" i="100"/>
  <c r="Q31" i="100"/>
  <c r="J28" i="100"/>
  <c r="K60" i="100"/>
  <c r="AH22" i="252"/>
  <c r="AN22" i="251" s="1"/>
  <c r="AA51" i="100"/>
  <c r="AO55" i="100"/>
  <c r="W55" i="100"/>
  <c r="S67" i="100"/>
  <c r="P56" i="100"/>
  <c r="Q49" i="100"/>
  <c r="H64" i="100"/>
  <c r="H24" i="100"/>
  <c r="AD29" i="100"/>
  <c r="M42" i="100"/>
  <c r="AH43" i="252"/>
  <c r="AN43" i="251" s="1"/>
  <c r="AE42" i="100"/>
  <c r="AN59" i="100"/>
  <c r="AH39" i="100"/>
  <c r="AC28" i="100"/>
  <c r="AN37" i="100"/>
  <c r="X32" i="100"/>
  <c r="V8" i="100"/>
  <c r="AH33" i="252"/>
  <c r="AN33" i="251" s="1"/>
  <c r="O8" i="100"/>
  <c r="K32" i="100"/>
  <c r="M66" i="100"/>
  <c r="S39" i="251"/>
  <c r="F20" i="100"/>
  <c r="AL18" i="100"/>
  <c r="Q20" i="100"/>
  <c r="AN54" i="100"/>
  <c r="L70" i="100"/>
  <c r="AL20" i="100"/>
  <c r="X35" i="100"/>
  <c r="AM38" i="100"/>
  <c r="AI26" i="100"/>
  <c r="AA37" i="100"/>
  <c r="AK27" i="252"/>
  <c r="AQ27" i="251" s="1"/>
  <c r="AJ27" i="252"/>
  <c r="AP27" i="251" s="1"/>
  <c r="AL52" i="100"/>
  <c r="AL38" i="100"/>
  <c r="AM19" i="100"/>
  <c r="N37" i="100"/>
  <c r="AJ44" i="252"/>
  <c r="AP44" i="251" s="1"/>
  <c r="AK44" i="252"/>
  <c r="AQ44" i="251" s="1"/>
  <c r="AJ12" i="252"/>
  <c r="AP12" i="251" s="1"/>
  <c r="AK12" i="252"/>
  <c r="AQ12" i="251" s="1"/>
  <c r="AC42" i="100"/>
  <c r="AM59" i="100"/>
  <c r="AK70" i="252"/>
  <c r="AQ70" i="251" s="1"/>
  <c r="AJ70" i="252"/>
  <c r="AP70" i="251" s="1"/>
  <c r="AJ68" i="252"/>
  <c r="AP68" i="251" s="1"/>
  <c r="AK68" i="252"/>
  <c r="AQ68" i="251" s="1"/>
  <c r="AA58" i="100"/>
  <c r="AL42" i="100"/>
  <c r="AJ45" i="100"/>
  <c r="AK39" i="252"/>
  <c r="AQ39" i="251" s="1"/>
  <c r="AJ39" i="252"/>
  <c r="AP39" i="251" s="1"/>
  <c r="AH15" i="100"/>
  <c r="AJ61" i="252"/>
  <c r="AP61" i="251" s="1"/>
  <c r="AK61" i="252"/>
  <c r="AQ61" i="251" s="1"/>
  <c r="I46" i="100"/>
  <c r="L32" i="100"/>
  <c r="AN52" i="100"/>
  <c r="W44" i="100"/>
  <c r="AC27" i="100"/>
  <c r="V9" i="100"/>
  <c r="T55" i="100"/>
  <c r="AH58" i="100"/>
  <c r="F33" i="100"/>
  <c r="W42" i="100"/>
  <c r="AD63" i="100"/>
  <c r="M44" i="100"/>
  <c r="AH70" i="252"/>
  <c r="AN70" i="251" s="1"/>
  <c r="H65" i="100"/>
  <c r="AB75" i="100"/>
  <c r="AD43" i="100"/>
  <c r="AB63" i="100"/>
  <c r="AJ62" i="100"/>
  <c r="Q68" i="100"/>
  <c r="AA21" i="100"/>
  <c r="AH49" i="100"/>
  <c r="U73" i="100"/>
  <c r="U55" i="100"/>
  <c r="K63" i="100"/>
  <c r="S9" i="251"/>
  <c r="O17" i="100"/>
  <c r="J52" i="100"/>
  <c r="N13" i="100"/>
  <c r="K14" i="100"/>
  <c r="W14" i="100"/>
  <c r="F44" i="100"/>
  <c r="V70" i="100"/>
  <c r="AF16" i="100"/>
  <c r="AD69" i="100"/>
  <c r="AE34" i="100"/>
  <c r="AA55" i="100"/>
  <c r="AN71" i="100"/>
  <c r="Q53" i="100"/>
  <c r="H74" i="100"/>
  <c r="AO15" i="100"/>
  <c r="Z45" i="100"/>
  <c r="J75" i="100"/>
  <c r="P32" i="100"/>
  <c r="S49" i="100"/>
  <c r="S71" i="100"/>
  <c r="M27" i="100"/>
  <c r="AM71" i="100"/>
  <c r="AL22" i="100"/>
  <c r="AL61" i="100"/>
  <c r="AF74" i="100"/>
  <c r="AK36" i="252"/>
  <c r="AQ36" i="251" s="1"/>
  <c r="AJ36" i="252"/>
  <c r="AP36" i="251" s="1"/>
  <c r="AH35" i="100"/>
  <c r="M73" i="100"/>
  <c r="AO68" i="100"/>
  <c r="AK37" i="252"/>
  <c r="AQ37" i="251" s="1"/>
  <c r="AJ37" i="252"/>
  <c r="AP37" i="251" s="1"/>
  <c r="AK55" i="252"/>
  <c r="AQ55" i="251" s="1"/>
  <c r="AJ55" i="252"/>
  <c r="AP55" i="251" s="1"/>
  <c r="AE62" i="100"/>
  <c r="AL23" i="100"/>
  <c r="AC56" i="100"/>
  <c r="AI10" i="100"/>
  <c r="AH48" i="252"/>
  <c r="AN48" i="251" s="1"/>
  <c r="AN11" i="100"/>
  <c r="AH7" i="252"/>
  <c r="X52" i="100"/>
  <c r="K22" i="100"/>
  <c r="U34" i="100"/>
  <c r="AH9" i="100"/>
  <c r="N14" i="100"/>
  <c r="AO12" i="100"/>
  <c r="AM51" i="100"/>
  <c r="AK41" i="252"/>
  <c r="AQ41" i="251" s="1"/>
  <c r="AJ41" i="252"/>
  <c r="AP41" i="251" s="1"/>
  <c r="AI68" i="100"/>
  <c r="AO44" i="100"/>
  <c r="AD49" i="100"/>
  <c r="AJ25" i="252"/>
  <c r="AP25" i="251" s="1"/>
  <c r="AK25" i="252"/>
  <c r="AQ25" i="251" s="1"/>
  <c r="K43" i="100"/>
  <c r="AG26" i="100"/>
  <c r="AL37" i="100"/>
  <c r="AK59" i="252"/>
  <c r="AQ59" i="251" s="1"/>
  <c r="AJ59" i="252"/>
  <c r="AP59" i="251" s="1"/>
  <c r="I62" i="100"/>
  <c r="M28" i="100"/>
  <c r="P52" i="100"/>
  <c r="R32" i="100"/>
  <c r="S52" i="100"/>
  <c r="J49" i="100"/>
  <c r="AB48" i="100"/>
  <c r="AM20" i="100"/>
  <c r="AF13" i="100"/>
  <c r="AK32" i="252"/>
  <c r="AQ32" i="251" s="1"/>
  <c r="AJ32" i="252"/>
  <c r="AP32" i="251" s="1"/>
  <c r="AL31" i="100"/>
  <c r="AJ34" i="100"/>
  <c r="AH50" i="252"/>
  <c r="AN50" i="251" s="1"/>
  <c r="X11" i="100"/>
  <c r="AK44" i="100"/>
  <c r="F31" i="100"/>
  <c r="AB23" i="100"/>
  <c r="AF48" i="100"/>
  <c r="Y66" i="100"/>
  <c r="AG46" i="100"/>
  <c r="AH69" i="100"/>
  <c r="I59" i="100"/>
  <c r="AM48" i="100"/>
  <c r="AM70" i="100"/>
  <c r="AN114" i="251"/>
  <c r="AL43" i="223"/>
  <c r="AN110" i="251"/>
  <c r="AL39" i="223"/>
  <c r="AF59" i="100"/>
  <c r="AG11" i="100"/>
  <c r="AH18" i="100"/>
  <c r="AD35" i="100"/>
  <c r="L35" i="100"/>
  <c r="AC17" i="100"/>
  <c r="AD38" i="100"/>
  <c r="Z36" i="100"/>
  <c r="H10" i="100"/>
  <c r="AB40" i="100"/>
  <c r="AL74" i="100"/>
  <c r="AG74" i="100"/>
  <c r="AL50" i="100"/>
  <c r="AL9" i="100"/>
  <c r="AH54" i="100"/>
  <c r="AD9" i="100"/>
  <c r="U46" i="100"/>
  <c r="U14" i="100"/>
  <c r="AD15" i="100"/>
  <c r="U26" i="100"/>
  <c r="K73" i="100"/>
  <c r="AE72" i="100"/>
  <c r="Y51" i="100"/>
  <c r="AB54" i="100"/>
  <c r="U45" i="100"/>
  <c r="V20" i="100"/>
  <c r="W31" i="100"/>
  <c r="P45" i="100"/>
  <c r="AH14" i="252"/>
  <c r="AN14" i="251" s="1"/>
  <c r="AF67" i="100"/>
  <c r="N68" i="100"/>
  <c r="AO58" i="100"/>
  <c r="J9" i="100"/>
  <c r="AF36" i="100"/>
  <c r="AD39" i="100"/>
  <c r="O34" i="100"/>
  <c r="AI51" i="100"/>
  <c r="I32" i="100"/>
  <c r="AE58" i="100"/>
  <c r="AO19" i="100"/>
  <c r="V48" i="100"/>
  <c r="V38" i="100"/>
  <c r="U19" i="100"/>
  <c r="AH59" i="252"/>
  <c r="AN59" i="251" s="1"/>
  <c r="Q14" i="100"/>
  <c r="N39" i="100"/>
  <c r="AM39" i="100"/>
  <c r="F39" i="100"/>
  <c r="AD72" i="100"/>
  <c r="AF49" i="100"/>
  <c r="AK33" i="252"/>
  <c r="AQ33" i="251" s="1"/>
  <c r="AJ33" i="252"/>
  <c r="AP33" i="251" s="1"/>
  <c r="AM32" i="100"/>
  <c r="AL11" i="100"/>
  <c r="AM23" i="100"/>
  <c r="AL69" i="100"/>
  <c r="AL73" i="100"/>
  <c r="P37" i="100"/>
  <c r="AM15" i="100"/>
  <c r="AL10" i="100"/>
  <c r="AO8" i="100"/>
  <c r="AM57" i="100"/>
  <c r="AE57" i="100"/>
  <c r="AA57" i="100"/>
  <c r="F57" i="100"/>
  <c r="AK50" i="252"/>
  <c r="AQ50" i="251" s="1"/>
  <c r="AJ50" i="252"/>
  <c r="AP50" i="251" s="1"/>
  <c r="H33" i="100"/>
  <c r="N64" i="100"/>
  <c r="AP118" i="251"/>
  <c r="AI10" i="46"/>
  <c r="AH18" i="46"/>
  <c r="AG43" i="100"/>
  <c r="AI43" i="100"/>
  <c r="Z13" i="100"/>
  <c r="Y72" i="100"/>
  <c r="V17" i="100"/>
  <c r="T67" i="100"/>
  <c r="T29" i="100"/>
  <c r="R17" i="100"/>
  <c r="AO28" i="100"/>
  <c r="F67" i="100"/>
  <c r="AK73" i="100"/>
  <c r="AH14" i="100"/>
  <c r="Z27" i="100"/>
  <c r="M70" i="100"/>
  <c r="I47" i="100"/>
  <c r="AE35" i="100"/>
  <c r="R25" i="100"/>
  <c r="AA66" i="100"/>
  <c r="F17" i="100"/>
  <c r="AJ28" i="100"/>
  <c r="P67" i="100"/>
  <c r="AH32" i="252"/>
  <c r="AN32" i="251" s="1"/>
  <c r="AA24" i="100"/>
  <c r="Y30" i="100"/>
  <c r="AB25" i="100"/>
  <c r="J51" i="100"/>
  <c r="AG10" i="100"/>
  <c r="AN30" i="100"/>
  <c r="AH36" i="100"/>
  <c r="V31" i="100"/>
  <c r="M56" i="100"/>
  <c r="Y62" i="100"/>
  <c r="U38" i="100"/>
  <c r="K62" i="100"/>
  <c r="AC49" i="100"/>
  <c r="AE74" i="100"/>
  <c r="F54" i="100"/>
  <c r="AF35" i="100"/>
  <c r="AI72" i="100"/>
  <c r="AB60" i="100"/>
  <c r="Z48" i="100"/>
  <c r="W61" i="100"/>
  <c r="AA15" i="100"/>
  <c r="W45" i="100"/>
  <c r="Q74" i="100"/>
  <c r="N34" i="100"/>
  <c r="T50" i="100"/>
  <c r="P62" i="100"/>
  <c r="M45" i="100"/>
  <c r="L56" i="100"/>
  <c r="AE19" i="100"/>
  <c r="S33" i="251"/>
  <c r="AF17" i="100"/>
  <c r="AJ29" i="100"/>
  <c r="S65" i="100"/>
  <c r="P21" i="100"/>
  <c r="J62" i="100"/>
  <c r="S20" i="100"/>
  <c r="AC29" i="100"/>
  <c r="H21" i="100"/>
  <c r="I38" i="100"/>
  <c r="S37" i="251"/>
  <c r="AE69" i="100"/>
  <c r="AN28" i="100"/>
  <c r="AG28" i="100"/>
  <c r="AA53" i="100"/>
  <c r="O59" i="100"/>
  <c r="X49" i="100"/>
  <c r="AH9" i="252"/>
  <c r="AN9" i="251" s="1"/>
  <c r="AD52" i="100"/>
  <c r="AF15" i="100"/>
  <c r="AI28" i="100"/>
  <c r="Z26" i="100"/>
  <c r="AE38" i="100"/>
  <c r="F56" i="100"/>
  <c r="AJ39" i="100"/>
  <c r="AA17" i="100"/>
  <c r="AK62" i="100"/>
  <c r="T26" i="100"/>
  <c r="P8" i="100"/>
  <c r="AH31" i="252"/>
  <c r="AN31" i="251" s="1"/>
  <c r="Z52" i="100"/>
  <c r="AG61" i="100"/>
  <c r="AN35" i="100"/>
  <c r="V18" i="100"/>
  <c r="Q11" i="100"/>
  <c r="X14" i="100"/>
  <c r="S64" i="100"/>
  <c r="O53" i="100"/>
  <c r="K17" i="100"/>
  <c r="AH25" i="252"/>
  <c r="AN25" i="251" s="1"/>
  <c r="H20" i="100"/>
  <c r="H56" i="100"/>
  <c r="AF70" i="100"/>
  <c r="L69" i="100"/>
  <c r="H38" i="100"/>
  <c r="L10" i="100"/>
  <c r="AF29" i="100"/>
  <c r="AK56" i="100"/>
  <c r="AN119" i="251"/>
  <c r="AG11" i="46"/>
  <c r="AO119" i="251" s="1"/>
  <c r="F10" i="100"/>
  <c r="W53" i="100"/>
  <c r="AH57" i="252"/>
  <c r="AN57" i="251" s="1"/>
  <c r="AH51" i="252"/>
  <c r="AN51" i="251" s="1"/>
  <c r="R22" i="100"/>
  <c r="O20" i="100"/>
  <c r="K68" i="100"/>
  <c r="J57" i="100"/>
  <c r="O44" i="100"/>
  <c r="K24" i="100"/>
  <c r="I27" i="141"/>
  <c r="K27" i="141" s="1"/>
  <c r="AK41" i="100"/>
  <c r="AL67" i="100"/>
  <c r="AL46" i="100"/>
  <c r="F64" i="100"/>
  <c r="AM21" i="100"/>
  <c r="AM53" i="100"/>
  <c r="AM63" i="100"/>
  <c r="V62" i="100"/>
  <c r="AI23" i="100"/>
  <c r="R23" i="100"/>
  <c r="AJ60" i="252"/>
  <c r="AP60" i="251" s="1"/>
  <c r="AK60" i="252"/>
  <c r="AQ60" i="251" s="1"/>
  <c r="S19" i="100"/>
  <c r="AK51" i="252"/>
  <c r="AQ51" i="251" s="1"/>
  <c r="AJ51" i="252"/>
  <c r="AP51" i="251" s="1"/>
  <c r="P48" i="100"/>
  <c r="AK66" i="252"/>
  <c r="AQ66" i="251" s="1"/>
  <c r="AJ66" i="252"/>
  <c r="AP66" i="251" s="1"/>
  <c r="AK17" i="252"/>
  <c r="AQ17" i="251" s="1"/>
  <c r="AJ17" i="252"/>
  <c r="AP17" i="251" s="1"/>
  <c r="AK50" i="100"/>
  <c r="AG14" i="100"/>
  <c r="AL68" i="100"/>
  <c r="AK24" i="252"/>
  <c r="AQ24" i="251" s="1"/>
  <c r="AJ24" i="252"/>
  <c r="AP24" i="251" s="1"/>
  <c r="AJ62" i="252"/>
  <c r="AP62" i="251" s="1"/>
  <c r="AK62" i="252"/>
  <c r="AQ62" i="251" s="1"/>
  <c r="AK38" i="252"/>
  <c r="AQ38" i="251" s="1"/>
  <c r="AJ38" i="252"/>
  <c r="AP38" i="251" s="1"/>
  <c r="AJ23" i="252"/>
  <c r="AP23" i="251" s="1"/>
  <c r="AK23" i="252"/>
  <c r="I70" i="100"/>
  <c r="L68" i="100"/>
  <c r="AG39" i="100"/>
  <c r="AK43" i="100"/>
  <c r="W52" i="100"/>
  <c r="K66" i="100"/>
  <c r="S28" i="100"/>
  <c r="R70" i="100"/>
  <c r="AB55" i="100"/>
  <c r="S54" i="100"/>
  <c r="S26" i="251"/>
  <c r="AG50" i="100"/>
  <c r="F41" i="100"/>
  <c r="AJ70" i="100"/>
  <c r="AI37" i="100"/>
  <c r="Z41" i="100"/>
  <c r="W46" i="100"/>
  <c r="AG65" i="100"/>
  <c r="T75" i="100"/>
  <c r="AH74" i="100"/>
  <c r="AH74" i="252"/>
  <c r="AN74" i="251" s="1"/>
  <c r="AK45" i="100"/>
  <c r="T53" i="100"/>
  <c r="AF26" i="100"/>
  <c r="AG12" i="100"/>
  <c r="X9" i="100"/>
  <c r="L43" i="100"/>
  <c r="Z20" i="100"/>
  <c r="O43" i="100"/>
  <c r="O48" i="100"/>
  <c r="L49" i="100"/>
  <c r="J24" i="100"/>
  <c r="AC32" i="100"/>
  <c r="AJ33" i="100"/>
  <c r="AF73" i="100"/>
  <c r="AB22" i="100"/>
  <c r="AB42" i="100"/>
  <c r="V52" i="100"/>
  <c r="W29" i="100"/>
  <c r="AD45" i="100"/>
  <c r="O12" i="100"/>
  <c r="W22" i="100"/>
  <c r="T23" i="100"/>
  <c r="AJ71" i="100"/>
  <c r="U17" i="100"/>
  <c r="P41" i="100"/>
  <c r="AA59" i="100"/>
  <c r="AK68" i="100"/>
  <c r="U71" i="100"/>
  <c r="S27" i="100"/>
  <c r="P50" i="100"/>
  <c r="AH18" i="252"/>
  <c r="AN18" i="251" s="1"/>
  <c r="AO47" i="100"/>
  <c r="AO46" i="100"/>
  <c r="AD42" i="100"/>
  <c r="AV12" i="33"/>
  <c r="S12" i="251"/>
  <c r="AE70" i="100"/>
  <c r="R68" i="100"/>
  <c r="J41" i="100"/>
  <c r="H47" i="100"/>
  <c r="Q50" i="100"/>
  <c r="M62" i="100"/>
  <c r="R60" i="100"/>
  <c r="Q41" i="100"/>
  <c r="R65" i="100"/>
  <c r="AA41" i="100"/>
  <c r="AM36" i="100"/>
  <c r="AK75" i="252"/>
  <c r="AQ75" i="251" s="1"/>
  <c r="AJ75" i="252"/>
  <c r="AP75" i="251" s="1"/>
  <c r="AM73" i="100"/>
  <c r="J38" i="100"/>
  <c r="P55" i="100"/>
  <c r="AK53" i="252"/>
  <c r="AQ53" i="251" s="1"/>
  <c r="AJ53" i="252"/>
  <c r="AP53" i="251" s="1"/>
  <c r="AM26" i="100"/>
  <c r="L52" i="100"/>
  <c r="AN120" i="251"/>
  <c r="AG12" i="46"/>
  <c r="AO120" i="251" s="1"/>
  <c r="AH28" i="252"/>
  <c r="AN28" i="251" s="1"/>
  <c r="Y38" i="100"/>
  <c r="X36" i="100"/>
  <c r="AB10" i="100"/>
  <c r="X24" i="100"/>
  <c r="N54" i="100"/>
  <c r="AH35" i="252"/>
  <c r="AN35" i="251" s="1"/>
  <c r="AJ19" i="100"/>
  <c r="AN63" i="100"/>
  <c r="Q17" i="100"/>
  <c r="K53" i="100"/>
  <c r="O72" i="100"/>
  <c r="S18" i="100"/>
  <c r="U21" i="100"/>
  <c r="AL63" i="100"/>
  <c r="AG19" i="100"/>
  <c r="AK48" i="100"/>
  <c r="AK28" i="252"/>
  <c r="AQ28" i="251" s="1"/>
  <c r="AJ28" i="252"/>
  <c r="AP28" i="251" s="1"/>
  <c r="AM56" i="100"/>
  <c r="F21" i="100"/>
  <c r="AK59" i="100"/>
  <c r="Z35" i="100"/>
  <c r="AN32" i="100"/>
  <c r="I10" i="100"/>
  <c r="W17" i="100"/>
  <c r="S35" i="100"/>
  <c r="W13" i="100"/>
  <c r="K51" i="100"/>
  <c r="V15" i="100"/>
  <c r="I69" i="100"/>
  <c r="AN49" i="100"/>
  <c r="AL36" i="100"/>
  <c r="Y21" i="100"/>
  <c r="AH42" i="100"/>
  <c r="O73" i="100"/>
  <c r="AL57" i="100"/>
  <c r="AK63" i="252"/>
  <c r="AQ63" i="251" s="1"/>
  <c r="AJ63" i="252"/>
  <c r="AP63" i="251" s="1"/>
  <c r="AI42" i="100"/>
  <c r="AL8" i="100"/>
  <c r="Y67" i="100"/>
  <c r="AH30" i="252"/>
  <c r="AN30" i="251" s="1"/>
  <c r="AH54" i="252"/>
  <c r="AN54" i="251" s="1"/>
  <c r="X19" i="100"/>
  <c r="W12" i="100"/>
  <c r="V33" i="100"/>
  <c r="AH17" i="252"/>
  <c r="AN17" i="251" s="1"/>
  <c r="J26" i="100"/>
  <c r="AE52" i="100"/>
  <c r="AA19" i="100"/>
  <c r="AK39" i="100"/>
  <c r="AK8" i="252"/>
  <c r="AQ8" i="251" s="1"/>
  <c r="AJ8" i="252"/>
  <c r="AP8" i="251" s="1"/>
  <c r="N72" i="100"/>
  <c r="Q69" i="100"/>
  <c r="AK23" i="100"/>
  <c r="AO62" i="100"/>
  <c r="AA9" i="100"/>
  <c r="R26" i="100"/>
  <c r="AA18" i="100"/>
  <c r="AI15" i="46"/>
  <c r="AP123" i="251"/>
  <c r="AC13" i="100"/>
  <c r="AD21" i="100"/>
  <c r="AK40" i="100"/>
  <c r="Q55" i="100"/>
  <c r="Y35" i="100"/>
  <c r="AE20" i="100"/>
  <c r="AV45" i="33"/>
  <c r="S45" i="251"/>
  <c r="K7" i="241"/>
  <c r="AM49" i="100"/>
  <c r="AI7" i="46"/>
  <c r="AH8" i="46"/>
  <c r="AP117" i="251"/>
  <c r="W32" i="100"/>
  <c r="AF32" i="100"/>
  <c r="AH68" i="252"/>
  <c r="AN68" i="251" s="1"/>
  <c r="N69" i="100"/>
  <c r="AK9" i="100"/>
  <c r="X47" i="100"/>
  <c r="I25" i="100"/>
  <c r="U67" i="100"/>
  <c r="AE45" i="100"/>
  <c r="X50" i="100"/>
  <c r="X30" i="100"/>
  <c r="N16" i="100"/>
  <c r="K28" i="100"/>
  <c r="AH63" i="252"/>
  <c r="AN63" i="251" s="1"/>
  <c r="L73" i="100"/>
  <c r="AB20" i="100"/>
  <c r="S14" i="251"/>
  <c r="AE16" i="100"/>
  <c r="F11" i="100"/>
  <c r="Z49" i="100"/>
  <c r="V41" i="100"/>
  <c r="R69" i="100"/>
  <c r="AF42" i="100"/>
  <c r="X25" i="100"/>
  <c r="X45" i="100"/>
  <c r="F22" i="100"/>
  <c r="O23" i="100"/>
  <c r="AC53" i="100"/>
  <c r="AA49" i="100"/>
  <c r="P70" i="100"/>
  <c r="P40" i="100"/>
  <c r="H54" i="100"/>
  <c r="M26" i="100"/>
  <c r="I12" i="100"/>
  <c r="F26" i="100"/>
  <c r="K71" i="100"/>
  <c r="AG62" i="100"/>
  <c r="AN70" i="100"/>
  <c r="AB9" i="100"/>
  <c r="F19" i="100"/>
  <c r="AO70" i="100"/>
  <c r="AJ42" i="100"/>
  <c r="AH66" i="100"/>
  <c r="AI14" i="46"/>
  <c r="AP122" i="251"/>
  <c r="AH16" i="252"/>
  <c r="AN16" i="251" s="1"/>
  <c r="AH52" i="252"/>
  <c r="AN52" i="251" s="1"/>
  <c r="I74" i="100"/>
  <c r="F45" i="100"/>
  <c r="I50" i="100"/>
  <c r="AE15" i="100"/>
  <c r="F53" i="100"/>
  <c r="AN16" i="100"/>
  <c r="S16" i="251"/>
  <c r="AV16" i="33"/>
  <c r="AE26" i="100"/>
  <c r="AA27" i="100"/>
  <c r="W35" i="100"/>
  <c r="AB12" i="100"/>
  <c r="Y31" i="100"/>
  <c r="P69" i="100"/>
  <c r="T16" i="100"/>
  <c r="H55" i="100"/>
  <c r="S13" i="251"/>
  <c r="AD70" i="100"/>
  <c r="AC14" i="100"/>
  <c r="AO69" i="100"/>
  <c r="Z30" i="100"/>
  <c r="Z10" i="100"/>
  <c r="AG47" i="100"/>
  <c r="AV51" i="33"/>
  <c r="S51" i="251"/>
  <c r="I75" i="241"/>
  <c r="I28" i="141"/>
  <c r="K7" i="141"/>
  <c r="K45" i="141"/>
  <c r="AJ46" i="100"/>
  <c r="AM12" i="100"/>
  <c r="J16" i="140"/>
  <c r="K16" i="140" s="1"/>
  <c r="AL71" i="100"/>
  <c r="AM40" i="100"/>
  <c r="AM72" i="100"/>
  <c r="AM47" i="100"/>
  <c r="AM69" i="100"/>
  <c r="R19" i="100"/>
  <c r="AN73" i="100"/>
  <c r="AO59" i="100"/>
  <c r="AK30" i="252"/>
  <c r="AQ30" i="251" s="1"/>
  <c r="AJ30" i="252"/>
  <c r="AP30" i="251" s="1"/>
  <c r="AJ43" i="252"/>
  <c r="AP43" i="251" s="1"/>
  <c r="AK43" i="252"/>
  <c r="AQ43" i="251" s="1"/>
  <c r="AK58" i="252"/>
  <c r="AQ58" i="251" s="1"/>
  <c r="AJ58" i="252"/>
  <c r="AP58" i="251" s="1"/>
  <c r="AO32" i="100"/>
  <c r="AF11" i="100"/>
  <c r="R31" i="100"/>
  <c r="AE37" i="100"/>
  <c r="Q75" i="100"/>
  <c r="AB37" i="100"/>
  <c r="W48" i="100"/>
  <c r="K58" i="100"/>
  <c r="AG49" i="100"/>
  <c r="T71" i="100"/>
  <c r="S22" i="100"/>
  <c r="AH72" i="252"/>
  <c r="AN72" i="251" s="1"/>
  <c r="M24" i="100"/>
  <c r="Y10" i="100"/>
  <c r="R57" i="100"/>
  <c r="R21" i="100"/>
  <c r="L30" i="100"/>
  <c r="N25" i="100"/>
  <c r="AE63" i="100"/>
  <c r="AF68" i="100"/>
  <c r="X17" i="100"/>
  <c r="W26" i="100"/>
  <c r="AK31" i="100"/>
  <c r="AH60" i="100"/>
  <c r="X57" i="100"/>
  <c r="Q64" i="100"/>
  <c r="H73" i="100"/>
  <c r="AF23" i="100"/>
  <c r="AC58" i="100"/>
  <c r="S13" i="100"/>
  <c r="I63" i="100"/>
  <c r="AF47" i="100"/>
  <c r="AK38" i="100"/>
  <c r="AC12" i="100"/>
  <c r="AF25" i="100"/>
  <c r="AI48" i="100"/>
  <c r="Z44" i="100"/>
  <c r="AK14" i="100"/>
  <c r="X28" i="100"/>
  <c r="S33" i="100"/>
  <c r="P68" i="100"/>
  <c r="X46" i="100"/>
  <c r="S21" i="100"/>
  <c r="V10" i="100"/>
  <c r="O71" i="100"/>
  <c r="K44" i="100"/>
  <c r="H36" i="100"/>
  <c r="AH67" i="252"/>
  <c r="AN67" i="251" s="1"/>
  <c r="AC73" i="100"/>
  <c r="K16" i="100"/>
  <c r="O24" i="100"/>
  <c r="L29" i="100"/>
  <c r="J61" i="100"/>
  <c r="O66" i="100"/>
  <c r="S64" i="251"/>
  <c r="AO56" i="100"/>
  <c r="AF55" i="100"/>
  <c r="R63" i="100"/>
  <c r="AA14" i="100"/>
  <c r="AH56" i="100"/>
  <c r="Y24" i="100"/>
  <c r="M60" i="100"/>
  <c r="I31" i="100"/>
  <c r="AC39" i="100"/>
  <c r="S8" i="100"/>
  <c r="S32" i="100"/>
  <c r="R74" i="100"/>
  <c r="AD27" i="100"/>
  <c r="AG23" i="100"/>
  <c r="M20" i="100"/>
  <c r="F36" i="100"/>
  <c r="AN20" i="100"/>
  <c r="AI55" i="100"/>
  <c r="Z61" i="100"/>
  <c r="W18" i="100"/>
  <c r="U24" i="100"/>
  <c r="Y16" i="100"/>
  <c r="X55" i="100"/>
  <c r="T21" i="100"/>
  <c r="K69" i="100"/>
  <c r="AH24" i="252"/>
  <c r="AN24" i="251" s="1"/>
  <c r="AE66" i="100"/>
  <c r="W67" i="100"/>
  <c r="U75" i="100"/>
  <c r="O61" i="100"/>
  <c r="AH11" i="252"/>
  <c r="AN11" i="251" s="1"/>
  <c r="AE40" i="100"/>
  <c r="AI62" i="100"/>
  <c r="AC44" i="100"/>
  <c r="AH43" i="100"/>
  <c r="Y23" i="100"/>
  <c r="X26" i="100"/>
  <c r="T8" i="100"/>
  <c r="R46" i="100"/>
  <c r="L48" i="100"/>
  <c r="V68" i="100"/>
  <c r="R18" i="100"/>
  <c r="P58" i="100"/>
  <c r="M57" i="100"/>
  <c r="U35" i="100"/>
  <c r="I23" i="100"/>
  <c r="H52" i="100"/>
  <c r="H72" i="100"/>
  <c r="R59" i="100"/>
  <c r="I36" i="100"/>
  <c r="I72" i="100"/>
  <c r="AM28" i="100"/>
  <c r="AL65" i="100"/>
  <c r="AK74" i="252"/>
  <c r="AQ74" i="251" s="1"/>
  <c r="AJ74" i="252"/>
  <c r="AP74" i="251" s="1"/>
  <c r="Q23" i="100"/>
  <c r="Q58" i="100"/>
  <c r="AM37" i="100"/>
  <c r="AN56" i="100"/>
  <c r="AG9" i="100"/>
  <c r="O9" i="100"/>
  <c r="AK73" i="252"/>
  <c r="AQ73" i="251" s="1"/>
  <c r="AJ73" i="252"/>
  <c r="AP73" i="251" s="1"/>
  <c r="H29" i="100"/>
  <c r="AO52" i="100"/>
  <c r="AL32" i="100"/>
  <c r="R58" i="100"/>
  <c r="AG16" i="100"/>
  <c r="AB26" i="100"/>
  <c r="N56" i="100"/>
  <c r="AK48" i="252"/>
  <c r="AQ48" i="251" s="1"/>
  <c r="AJ48" i="252"/>
  <c r="AP48" i="251" s="1"/>
  <c r="AK29" i="252"/>
  <c r="AQ29" i="251" s="1"/>
  <c r="AJ29" i="252"/>
  <c r="AP29" i="251" s="1"/>
  <c r="AJ65" i="252"/>
  <c r="AP65" i="251" s="1"/>
  <c r="AK65" i="252"/>
  <c r="AQ65" i="251" s="1"/>
  <c r="AJ35" i="252"/>
  <c r="AP35" i="251" s="1"/>
  <c r="AK35" i="252"/>
  <c r="AQ35" i="251" s="1"/>
  <c r="AO24" i="100"/>
  <c r="AF31" i="100"/>
  <c r="AA30" i="100"/>
  <c r="AH12" i="100"/>
  <c r="W28" i="100"/>
  <c r="J55" i="100"/>
  <c r="V45" i="100"/>
  <c r="S40" i="100"/>
  <c r="AF39" i="100"/>
  <c r="Q71" i="100"/>
  <c r="L55" i="100"/>
  <c r="T65" i="100"/>
  <c r="K27" i="100"/>
  <c r="AG48" i="100"/>
  <c r="AO54" i="100"/>
  <c r="AJ32" i="100"/>
  <c r="W38" i="100"/>
  <c r="R53" i="100"/>
  <c r="AC35" i="100"/>
  <c r="V63" i="100"/>
  <c r="AH58" i="252"/>
  <c r="AN58" i="251" s="1"/>
  <c r="Q16" i="100"/>
  <c r="AN72" i="100"/>
  <c r="Z25" i="100"/>
  <c r="V35" i="100"/>
  <c r="AK27" i="100"/>
  <c r="I49" i="100"/>
  <c r="I19" i="100"/>
  <c r="AC40" i="100"/>
  <c r="AF14" i="100"/>
  <c r="AH33" i="100"/>
  <c r="AB64" i="100"/>
  <c r="Y15" i="100"/>
  <c r="W71" i="100"/>
  <c r="W49" i="100"/>
  <c r="M35" i="100"/>
  <c r="S9" i="100"/>
  <c r="AE11" i="100"/>
  <c r="K30" i="100"/>
  <c r="AB62" i="100"/>
  <c r="P66" i="100"/>
  <c r="S26" i="100"/>
  <c r="N49" i="100"/>
  <c r="AF24" i="100"/>
  <c r="Y18" i="100"/>
  <c r="AD60" i="100"/>
  <c r="Q10" i="100"/>
  <c r="AH21" i="252"/>
  <c r="AN21" i="251" s="1"/>
  <c r="M15" i="100"/>
  <c r="AH69" i="252"/>
  <c r="AN69" i="251" s="1"/>
  <c r="AD36" i="100"/>
  <c r="AO65" i="100"/>
  <c r="Y69" i="100"/>
  <c r="AI18" i="100"/>
  <c r="O63" i="100"/>
  <c r="T58" i="100"/>
  <c r="N46" i="100"/>
  <c r="V58" i="100"/>
  <c r="AB27" i="100"/>
  <c r="AD57" i="100"/>
  <c r="AN47" i="100"/>
  <c r="AB8" i="100"/>
  <c r="Y55" i="100"/>
  <c r="T56" i="100"/>
  <c r="V54" i="100"/>
  <c r="J20" i="100"/>
  <c r="I39" i="100"/>
  <c r="AH75" i="252"/>
  <c r="AN75" i="251" s="1"/>
  <c r="AH65" i="252"/>
  <c r="AN65" i="251" s="1"/>
  <c r="P73" i="100"/>
  <c r="Q56" i="100"/>
  <c r="AO17" i="100"/>
  <c r="AC69" i="100"/>
  <c r="AE36" i="100"/>
  <c r="AK12" i="100"/>
  <c r="R36" i="100"/>
  <c r="AH73" i="252"/>
  <c r="AN73" i="251" s="1"/>
  <c r="R75" i="100"/>
  <c r="H19" i="100"/>
  <c r="S25" i="251"/>
  <c r="S15" i="251"/>
  <c r="AL64" i="100"/>
  <c r="AM60" i="100"/>
  <c r="AM27" i="100"/>
  <c r="AO27" i="100"/>
  <c r="N66" i="100"/>
  <c r="AM18" i="100"/>
  <c r="AD65" i="100"/>
  <c r="AL27" i="100"/>
  <c r="AL54" i="100"/>
  <c r="AM25" i="100"/>
  <c r="AE32" i="100"/>
  <c r="K35" i="100"/>
  <c r="I42" i="100"/>
  <c r="AL19" i="100"/>
  <c r="AC26" i="100"/>
  <c r="AL56" i="100"/>
  <c r="AL34" i="100"/>
  <c r="Q42" i="100"/>
  <c r="AL16" i="100"/>
  <c r="AM24" i="100"/>
  <c r="AM35" i="100"/>
  <c r="AM45" i="100"/>
  <c r="AM14" i="100"/>
  <c r="AK9" i="252"/>
  <c r="AQ9" i="251" s="1"/>
  <c r="AJ9" i="252"/>
  <c r="AP9" i="251" s="1"/>
  <c r="AK15" i="252"/>
  <c r="AJ15" i="252"/>
  <c r="AL59" i="100"/>
  <c r="AK19" i="252"/>
  <c r="AQ19" i="251" s="1"/>
  <c r="AJ19" i="252"/>
  <c r="AP19" i="251" s="1"/>
  <c r="AK71" i="252"/>
  <c r="AQ71" i="251" s="1"/>
  <c r="AJ71" i="252"/>
  <c r="AP71" i="251" s="1"/>
  <c r="AM9" i="100"/>
  <c r="AJ45" i="252"/>
  <c r="AP45" i="251" s="1"/>
  <c r="AK45" i="252"/>
  <c r="AQ45" i="251" s="1"/>
  <c r="AJ42" i="252"/>
  <c r="AP42" i="251" s="1"/>
  <c r="AO36" i="100"/>
  <c r="R35" i="100"/>
  <c r="AI13" i="46"/>
  <c r="AP121" i="251"/>
  <c r="AG35" i="100"/>
  <c r="AH46" i="100"/>
  <c r="O30" i="100"/>
  <c r="K74" i="100"/>
  <c r="AE8" i="100"/>
  <c r="P75" i="100"/>
  <c r="S69" i="100"/>
  <c r="F38" i="100"/>
  <c r="AI17" i="100"/>
  <c r="AH22" i="100"/>
  <c r="Y48" i="100"/>
  <c r="AN19" i="100"/>
  <c r="S14" i="100"/>
  <c r="S42" i="100"/>
  <c r="AH56" i="252"/>
  <c r="AN56" i="251" s="1"/>
  <c r="AB47" i="100"/>
  <c r="S56" i="100"/>
  <c r="O69" i="100"/>
  <c r="AI49" i="100"/>
  <c r="X13" i="100"/>
  <c r="AH12" i="252"/>
  <c r="AN12" i="251" s="1"/>
  <c r="AK18" i="100"/>
  <c r="N27" i="100"/>
  <c r="AH19" i="252"/>
  <c r="AN19" i="251" s="1"/>
  <c r="AK16" i="100"/>
  <c r="V24" i="100"/>
  <c r="J16" i="100"/>
  <c r="AE49" i="100"/>
  <c r="AH26" i="252"/>
  <c r="AN26" i="251" s="1"/>
  <c r="X71" i="100"/>
  <c r="L24" i="100"/>
  <c r="W27" i="100"/>
  <c r="N31" i="100"/>
  <c r="AG30" i="100"/>
  <c r="AO73" i="100"/>
  <c r="AD30" i="100"/>
  <c r="AF65" i="100"/>
  <c r="Z18" i="100"/>
  <c r="Y17" i="100"/>
  <c r="V74" i="100"/>
  <c r="I60" i="100"/>
  <c r="AH37" i="252"/>
  <c r="AN37" i="251" s="1"/>
  <c r="X67" i="100"/>
  <c r="L47" i="100"/>
  <c r="U27" i="100"/>
  <c r="Q9" i="100"/>
  <c r="L13" i="100"/>
  <c r="AL60" i="100"/>
  <c r="AB28" i="100"/>
  <c r="AM65" i="100"/>
  <c r="P28" i="100"/>
  <c r="AM54" i="100"/>
  <c r="AL44" i="100"/>
  <c r="AL25" i="100"/>
  <c r="AM13" i="100"/>
  <c r="AH63" i="100"/>
  <c r="AI35" i="100"/>
  <c r="AC34" i="100"/>
  <c r="P16" i="100"/>
  <c r="AJ54" i="252"/>
  <c r="AP54" i="251" s="1"/>
  <c r="AK54" i="252"/>
  <c r="AQ54" i="251" s="1"/>
  <c r="AN57" i="100"/>
  <c r="AJ31" i="252"/>
  <c r="AP31" i="251" s="1"/>
  <c r="AK31" i="252"/>
  <c r="AQ31" i="251" s="1"/>
  <c r="AL26" i="100"/>
  <c r="X59" i="100"/>
  <c r="AM52" i="100"/>
  <c r="AJ18" i="252"/>
  <c r="AP18" i="251" s="1"/>
  <c r="AK18" i="252"/>
  <c r="AQ18" i="251" s="1"/>
  <c r="V75" i="100"/>
  <c r="AD19" i="100"/>
  <c r="AH36" i="252"/>
  <c r="AN36" i="251" s="1"/>
  <c r="Y74" i="100"/>
  <c r="AH20" i="252"/>
  <c r="AN20" i="251" s="1"/>
  <c r="AI24" i="100"/>
  <c r="AK58" i="100"/>
  <c r="Y57" i="100"/>
  <c r="R62" i="100"/>
  <c r="V56" i="100"/>
  <c r="Q35" i="100"/>
  <c r="J18" i="100"/>
  <c r="S30" i="100"/>
  <c r="M8" i="100"/>
  <c r="AC68" i="100"/>
  <c r="AH71" i="252"/>
  <c r="AN71" i="251" s="1"/>
  <c r="AN53" i="100"/>
  <c r="AF52" i="100"/>
  <c r="N12" i="100"/>
  <c r="AL40" i="100"/>
  <c r="AD37" i="100"/>
  <c r="AE56" i="100"/>
  <c r="AJ24" i="100"/>
  <c r="W69" i="100"/>
  <c r="U32" i="100"/>
  <c r="O25" i="100"/>
  <c r="V22" i="100"/>
  <c r="AG53" i="100"/>
  <c r="AI74" i="100"/>
  <c r="K75" i="100"/>
  <c r="AJ21" i="252"/>
  <c r="AP21" i="251" s="1"/>
  <c r="AK21" i="252"/>
  <c r="AQ21" i="251" s="1"/>
  <c r="AO57" i="100"/>
  <c r="M9" i="100"/>
  <c r="AK13" i="252"/>
  <c r="AQ13" i="251" s="1"/>
  <c r="AJ13" i="252"/>
  <c r="AP13" i="251" s="1"/>
  <c r="AJ16" i="252"/>
  <c r="AP16" i="251" s="1"/>
  <c r="AK16" i="252"/>
  <c r="AQ16" i="251" s="1"/>
  <c r="AH38" i="252"/>
  <c r="AN38" i="251" s="1"/>
  <c r="AH53" i="252"/>
  <c r="AN53" i="251" s="1"/>
  <c r="AG69" i="100"/>
  <c r="AM50" i="100"/>
  <c r="AH41" i="100"/>
  <c r="X66" i="100"/>
  <c r="M29" i="100"/>
  <c r="AN111" i="251"/>
  <c r="AL40" i="223"/>
  <c r="AA62" i="100"/>
  <c r="AC22" i="100"/>
  <c r="Y11" i="100"/>
  <c r="AL66" i="100"/>
  <c r="AL43" i="100"/>
  <c r="S58" i="100"/>
  <c r="AO34" i="100"/>
  <c r="Y63" i="100"/>
  <c r="L11" i="100"/>
  <c r="S20" i="251"/>
  <c r="J53" i="100"/>
  <c r="AJ63" i="100"/>
  <c r="P34" i="100"/>
  <c r="F12" i="100"/>
  <c r="AJ55" i="100"/>
  <c r="S28" i="251"/>
  <c r="AL33" i="100"/>
  <c r="AJ7" i="252"/>
  <c r="N48" i="100"/>
  <c r="Q51" i="100"/>
  <c r="U70" i="100"/>
  <c r="N61" i="100"/>
  <c r="Q52" i="100"/>
  <c r="AB19" i="100"/>
  <c r="AI75" i="100"/>
  <c r="AE48" i="100"/>
  <c r="O41" i="100"/>
  <c r="AK22" i="100"/>
  <c r="F40" i="100"/>
  <c r="Y27" i="100"/>
  <c r="T60" i="100"/>
  <c r="R15" i="100"/>
  <c r="AF54" i="100"/>
  <c r="J29" i="100"/>
  <c r="L72" i="100"/>
  <c r="AH24" i="100"/>
  <c r="AE10" i="100"/>
  <c r="AB57" i="100"/>
  <c r="AB49" i="100"/>
  <c r="N53" i="100"/>
  <c r="Z21" i="100"/>
  <c r="AA56" i="100"/>
  <c r="Z70" i="100"/>
  <c r="AK72" i="100"/>
  <c r="AJ69" i="100"/>
  <c r="R14" i="100"/>
  <c r="S57" i="100"/>
  <c r="M46" i="100"/>
  <c r="H13" i="100"/>
  <c r="N20" i="100"/>
  <c r="F35" i="100"/>
  <c r="AN64" i="100"/>
  <c r="AI19" i="100"/>
  <c r="T63" i="100"/>
  <c r="AF56" i="100"/>
  <c r="O16" i="100"/>
  <c r="AA16" i="100"/>
  <c r="AA26" i="100"/>
  <c r="P11" i="100"/>
  <c r="J74" i="100"/>
  <c r="AG14" i="46"/>
  <c r="AO122" i="251" s="1"/>
  <c r="AN122" i="251"/>
  <c r="AG72" i="100"/>
  <c r="AO48" i="100"/>
  <c r="S34" i="251"/>
  <c r="AV34" i="33"/>
  <c r="AF58" i="100"/>
  <c r="AN24" i="100"/>
  <c r="S57" i="251"/>
  <c r="AG51" i="100"/>
  <c r="AA63" i="100"/>
  <c r="AN67" i="100"/>
  <c r="W19" i="100"/>
  <c r="N38" i="100"/>
  <c r="R10" i="100"/>
  <c r="L62" i="100"/>
  <c r="AJ65" i="100"/>
  <c r="AE61" i="100"/>
  <c r="AK60" i="100"/>
  <c r="X20" i="100"/>
  <c r="AC60" i="100"/>
  <c r="AA35" i="100"/>
  <c r="S40" i="251"/>
  <c r="I28" i="241"/>
  <c r="K73" i="141"/>
  <c r="I8" i="141"/>
  <c r="S18" i="251"/>
  <c r="AG67" i="100"/>
  <c r="AH65" i="100"/>
  <c r="AL53" i="100"/>
  <c r="U53" i="100"/>
  <c r="AD62" i="100"/>
  <c r="AJ26" i="100"/>
  <c r="AK40" i="252"/>
  <c r="AQ40" i="251" s="1"/>
  <c r="AJ40" i="252"/>
  <c r="AP40" i="251" s="1"/>
  <c r="AM43" i="100"/>
  <c r="AN55" i="100"/>
  <c r="AJ49" i="252"/>
  <c r="AP49" i="251" s="1"/>
  <c r="AK49" i="252"/>
  <c r="AQ49" i="251" s="1"/>
  <c r="K31" i="100"/>
  <c r="AF75" i="100"/>
  <c r="AN38" i="100"/>
  <c r="AA54" i="100"/>
  <c r="AH44" i="100"/>
  <c r="AB43" i="100"/>
  <c r="Y32" i="100"/>
  <c r="J43" i="100"/>
  <c r="AC19" i="100"/>
  <c r="V65" i="100"/>
  <c r="AN117" i="251"/>
  <c r="AF8" i="46"/>
  <c r="AG7" i="46"/>
  <c r="S34" i="100"/>
  <c r="I73" i="100"/>
  <c r="R72" i="100"/>
  <c r="T33" i="100"/>
  <c r="AD31" i="100"/>
  <c r="J70" i="100"/>
  <c r="J22" i="100"/>
  <c r="F47" i="100"/>
  <c r="AN48" i="100"/>
  <c r="AI53" i="100"/>
  <c r="X23" i="100"/>
  <c r="U16" i="100"/>
  <c r="AJ12" i="100"/>
  <c r="AB31" i="100"/>
  <c r="W58" i="100"/>
  <c r="S62" i="100"/>
  <c r="AN121" i="251"/>
  <c r="AG13" i="46"/>
  <c r="AO121" i="251" s="1"/>
  <c r="AC20" i="100"/>
  <c r="X38" i="100"/>
  <c r="S31" i="100"/>
  <c r="O33" i="100"/>
  <c r="AC66" i="100"/>
  <c r="AO33" i="100"/>
  <c r="AJ51" i="100"/>
  <c r="AD66" i="100"/>
  <c r="AF9" i="100"/>
  <c r="AI64" i="100"/>
  <c r="Z60" i="100"/>
  <c r="AK30" i="100"/>
  <c r="W37" i="100"/>
  <c r="R30" i="100"/>
  <c r="N28" i="100"/>
  <c r="W43" i="100"/>
  <c r="O37" i="100"/>
  <c r="K25" i="100"/>
  <c r="T48" i="100"/>
  <c r="K33" i="100"/>
  <c r="H30" i="100"/>
  <c r="J34" i="100"/>
  <c r="AH29" i="252"/>
  <c r="AN29" i="251" s="1"/>
  <c r="O56" i="100"/>
  <c r="P49" i="100"/>
  <c r="K8" i="100"/>
  <c r="AH10" i="252"/>
  <c r="AN10" i="251" s="1"/>
  <c r="AL12" i="100"/>
  <c r="S59" i="251"/>
  <c r="F18" i="100"/>
  <c r="K67" i="100"/>
  <c r="AN62" i="100"/>
  <c r="AA70" i="100"/>
  <c r="AG41" i="100"/>
  <c r="F43" i="100"/>
  <c r="AK19" i="100"/>
  <c r="AA68" i="100"/>
  <c r="P47" i="100"/>
  <c r="W54" i="100"/>
  <c r="Y61" i="100"/>
  <c r="F75" i="100"/>
  <c r="S46" i="100"/>
  <c r="AH34" i="252"/>
  <c r="AN34" i="251" s="1"/>
  <c r="K9" i="100"/>
  <c r="T45" i="100"/>
  <c r="AE51" i="100"/>
  <c r="K42" i="100"/>
  <c r="AN124" i="251"/>
  <c r="AG16" i="46"/>
  <c r="AO124" i="251" s="1"/>
  <c r="AB11" i="100"/>
  <c r="Z65" i="100"/>
  <c r="W24" i="100"/>
  <c r="AI33" i="100"/>
  <c r="Y56" i="100"/>
  <c r="L67" i="100"/>
  <c r="Q24" i="100"/>
  <c r="J14" i="100"/>
  <c r="T37" i="100"/>
  <c r="AF53" i="100"/>
  <c r="AN9" i="100"/>
  <c r="AE9" i="100"/>
  <c r="AI56" i="100"/>
  <c r="AO31" i="100"/>
  <c r="Z8" i="100"/>
  <c r="AG38" i="100"/>
  <c r="AK26" i="100"/>
  <c r="Y39" i="100"/>
  <c r="W23" i="100"/>
  <c r="T24" i="100"/>
  <c r="N26" i="100"/>
  <c r="W9" i="100"/>
  <c r="U15" i="100"/>
  <c r="O19" i="100"/>
  <c r="J54" i="100"/>
  <c r="Q19" i="100"/>
  <c r="H71" i="100"/>
  <c r="H68" i="100"/>
  <c r="AH49" i="252"/>
  <c r="AN49" i="251" s="1"/>
  <c r="P25" i="100"/>
  <c r="N35" i="100"/>
  <c r="M50" i="100"/>
  <c r="I40" i="100"/>
  <c r="H35" i="100"/>
  <c r="AC64" i="100"/>
  <c r="L64" i="100"/>
  <c r="V30" i="100"/>
  <c r="H61" i="100"/>
  <c r="K39" i="100"/>
  <c r="S49" i="251"/>
  <c r="J48" i="140"/>
  <c r="K48" i="140" s="1"/>
  <c r="AL72" i="100"/>
  <c r="AM75" i="100"/>
  <c r="N32" i="100"/>
  <c r="AL58" i="100"/>
  <c r="AF69" i="100"/>
  <c r="AM42" i="100"/>
  <c r="AK20" i="252"/>
  <c r="AQ20" i="251" s="1"/>
  <c r="AJ20" i="252"/>
  <c r="AP20" i="251" s="1"/>
  <c r="F15" i="100"/>
  <c r="X70" i="100"/>
  <c r="AE44" i="100"/>
  <c r="F23" i="100"/>
  <c r="AL17" i="100"/>
  <c r="AM68" i="100"/>
  <c r="AE68" i="100"/>
  <c r="F68" i="100"/>
  <c r="AO40" i="100"/>
  <c r="AF63" i="100"/>
  <c r="AB53" i="100"/>
  <c r="AH52" i="100"/>
  <c r="W50" i="100"/>
  <c r="U56" i="100"/>
  <c r="S48" i="100"/>
  <c r="O70" i="100"/>
  <c r="AH26" i="100"/>
  <c r="W36" i="100"/>
  <c r="J59" i="100"/>
  <c r="S74" i="100"/>
  <c r="F9" i="100"/>
  <c r="AO60" i="100"/>
  <c r="AJ40" i="100"/>
  <c r="S32" i="251"/>
  <c r="AO18" i="100"/>
  <c r="AH64" i="252"/>
  <c r="AN64" i="251" s="1"/>
  <c r="Z15" i="100"/>
  <c r="X65" i="100"/>
  <c r="M12" i="100"/>
  <c r="K10" i="100"/>
  <c r="AF10" i="100"/>
  <c r="AA34" i="100"/>
  <c r="Z71" i="100"/>
  <c r="AJ56" i="100"/>
  <c r="T15" i="100"/>
  <c r="P74" i="100"/>
  <c r="AC36" i="100"/>
  <c r="AG73" i="100"/>
  <c r="AJ15" i="100"/>
  <c r="AH67" i="100"/>
  <c r="AA23" i="100"/>
  <c r="AH53" i="100"/>
  <c r="S63" i="100"/>
  <c r="R12" i="100"/>
  <c r="L63" i="100"/>
  <c r="F32" i="100"/>
  <c r="AE75" i="100"/>
  <c r="U44" i="100"/>
  <c r="T39" i="100"/>
  <c r="AF33" i="100"/>
  <c r="X8" i="100"/>
  <c r="H26" i="100"/>
  <c r="AI67" i="100"/>
  <c r="K47" i="100"/>
  <c r="AG40" i="100"/>
  <c r="AI54" i="100"/>
  <c r="N70" i="100"/>
  <c r="AC51" i="100"/>
  <c r="H23" i="100"/>
  <c r="AD20" i="100"/>
  <c r="AH25" i="100"/>
  <c r="AN123" i="251"/>
  <c r="AG15" i="46"/>
  <c r="AO123" i="251" s="1"/>
  <c r="AF57" i="100"/>
  <c r="AO51" i="100"/>
  <c r="X64" i="100"/>
  <c r="T74" i="100"/>
  <c r="H59" i="100"/>
  <c r="AO43" i="100"/>
  <c r="AK42" i="100"/>
  <c r="AB24" i="100"/>
  <c r="Y71" i="100"/>
  <c r="S51" i="100"/>
  <c r="M21" i="100"/>
  <c r="R66" i="100"/>
  <c r="I17" i="100"/>
  <c r="H16" i="100"/>
  <c r="K19" i="100"/>
  <c r="AH61" i="252"/>
  <c r="AN61" i="251" s="1"/>
  <c r="M10" i="100"/>
  <c r="AC18" i="100"/>
  <c r="AH23" i="100"/>
  <c r="AF50" i="100"/>
  <c r="L50" i="100"/>
  <c r="L21" i="100"/>
  <c r="Q30" i="100"/>
  <c r="H31" i="100"/>
  <c r="AC57" i="100"/>
  <c r="H51" i="100"/>
  <c r="M34" i="100"/>
  <c r="S29" i="251"/>
  <c r="AM64" i="100"/>
  <c r="AL28" i="100"/>
  <c r="AL41" i="100"/>
  <c r="AM67" i="100"/>
  <c r="AM30" i="100"/>
  <c r="I65" i="100"/>
  <c r="AL62" i="100"/>
  <c r="O13" i="100"/>
  <c r="AL51" i="100"/>
  <c r="N18" i="100"/>
  <c r="AM44" i="100"/>
  <c r="AL75" i="100"/>
  <c r="O32" i="100"/>
  <c r="AM11" i="100"/>
  <c r="M11" i="100"/>
  <c r="AH31" i="100"/>
  <c r="AL15" i="100"/>
  <c r="X43" i="100"/>
  <c r="AJ22" i="252"/>
  <c r="AP22" i="251" s="1"/>
  <c r="AK22" i="252"/>
  <c r="AQ22" i="251" s="1"/>
  <c r="AK10" i="252"/>
  <c r="AQ10" i="251" s="1"/>
  <c r="AJ10" i="252"/>
  <c r="AP10" i="251" s="1"/>
  <c r="AK69" i="252"/>
  <c r="AQ69" i="251" s="1"/>
  <c r="AJ69" i="252"/>
  <c r="AP69" i="251" s="1"/>
  <c r="AM34" i="100"/>
  <c r="AM8" i="100"/>
  <c r="AK34" i="252"/>
  <c r="AQ34" i="251" s="1"/>
  <c r="AJ34" i="252"/>
  <c r="AP34" i="251" s="1"/>
  <c r="AK34" i="100"/>
  <c r="AI15" i="100"/>
  <c r="AK47" i="252"/>
  <c r="AQ47" i="251" s="1"/>
  <c r="AJ47" i="252"/>
  <c r="AP47" i="251" s="1"/>
  <c r="I14" i="100"/>
  <c r="T130" i="251"/>
  <c r="AN8" i="100"/>
  <c r="AH50" i="100"/>
  <c r="Z39" i="100"/>
  <c r="J31" i="100"/>
  <c r="AC47" i="100"/>
  <c r="W70" i="100"/>
  <c r="T25" i="100"/>
  <c r="S72" i="251"/>
  <c r="F29" i="100"/>
  <c r="S50" i="100"/>
  <c r="AH66" i="252"/>
  <c r="AN66" i="251" s="1"/>
  <c r="AE43" i="100"/>
  <c r="N65" i="100"/>
  <c r="AK49" i="100"/>
  <c r="AI61" i="100"/>
  <c r="AB17" i="100"/>
  <c r="S24" i="100"/>
  <c r="AJ57" i="100"/>
  <c r="W51" i="100"/>
  <c r="N22" i="100"/>
  <c r="AH55" i="252"/>
  <c r="AN55" i="251" s="1"/>
  <c r="AE24" i="100"/>
  <c r="Z58" i="100"/>
  <c r="W57" i="100"/>
  <c r="AH15" i="252"/>
  <c r="L75" i="100"/>
  <c r="W10" i="100"/>
  <c r="AC21" i="100"/>
  <c r="T44" i="100"/>
  <c r="I8" i="100"/>
  <c r="AA31" i="100"/>
  <c r="T68" i="100"/>
  <c r="J67" i="100"/>
  <c r="T40" i="100"/>
  <c r="P24" i="100"/>
  <c r="H62" i="100"/>
  <c r="I24" i="100"/>
  <c r="F30" i="100"/>
  <c r="AM22" i="100"/>
  <c r="AM66" i="100"/>
  <c r="AK13" i="100"/>
  <c r="AB29" i="100"/>
  <c r="AM74" i="100"/>
  <c r="AK11" i="252"/>
  <c r="AQ11" i="251" s="1"/>
  <c r="AJ11" i="252"/>
  <c r="AP11" i="251" s="1"/>
  <c r="AH47" i="100"/>
  <c r="AK46" i="252"/>
  <c r="AQ46" i="251" s="1"/>
  <c r="AJ46" i="252"/>
  <c r="AP46" i="251" s="1"/>
  <c r="AM10" i="100"/>
  <c r="F14" i="100"/>
  <c r="AK26" i="252"/>
  <c r="AQ26" i="251" s="1"/>
  <c r="AJ26" i="252"/>
  <c r="AP26" i="251" s="1"/>
  <c r="AG18" i="100"/>
  <c r="AG45" i="100"/>
  <c r="J35" i="100"/>
  <c r="AH40" i="252"/>
  <c r="AN40" i="251" s="1"/>
  <c r="AF30" i="100"/>
  <c r="AO71" i="100"/>
  <c r="AI58" i="100"/>
  <c r="T18" i="100"/>
  <c r="F70" i="100"/>
  <c r="K48" i="100"/>
  <c r="S75" i="100"/>
  <c r="AB30" i="100"/>
  <c r="AB65" i="100"/>
  <c r="AL29" i="100"/>
  <c r="AJ56" i="252"/>
  <c r="AP56" i="251" s="1"/>
  <c r="AK56" i="252"/>
  <c r="AQ56" i="251" s="1"/>
  <c r="S71" i="251"/>
  <c r="AM41" i="100"/>
  <c r="F66" i="100"/>
  <c r="AM61" i="100"/>
  <c r="H32" i="100"/>
  <c r="AL47" i="100"/>
  <c r="AM55" i="100"/>
  <c r="AB16" i="100"/>
  <c r="X63" i="100"/>
  <c r="T14" i="100"/>
  <c r="AH27" i="252"/>
  <c r="AN27" i="251" s="1"/>
  <c r="AH45" i="252"/>
  <c r="AN45" i="251" s="1"/>
  <c r="J45" i="100"/>
  <c r="AH8" i="252"/>
  <c r="AN8" i="251" s="1"/>
  <c r="AL39" i="100"/>
  <c r="S43" i="100"/>
  <c r="AK46" i="100"/>
  <c r="AL21" i="100"/>
  <c r="AH42" i="252"/>
  <c r="AN42" i="251" s="1"/>
  <c r="AB56" i="100"/>
  <c r="Y20" i="100"/>
  <c r="AC25" i="100"/>
  <c r="N63" i="100"/>
  <c r="AD24" i="100"/>
  <c r="AK52" i="252"/>
  <c r="AQ52" i="251" s="1"/>
  <c r="AJ52" i="252"/>
  <c r="AP52" i="251" s="1"/>
  <c r="AL14" i="100"/>
  <c r="K26" i="100"/>
  <c r="AA29" i="100"/>
  <c r="AL30" i="100"/>
  <c r="AM29" i="100"/>
  <c r="J37" i="241"/>
  <c r="AT65" i="33"/>
  <c r="J37" i="141"/>
  <c r="J75" i="241"/>
  <c r="J75" i="141"/>
  <c r="K75" i="141" s="1"/>
  <c r="J75" i="140"/>
  <c r="J71" i="141"/>
  <c r="K71" i="141" s="1"/>
  <c r="J66" i="241"/>
  <c r="K66" i="241" s="1"/>
  <c r="J66" i="141"/>
  <c r="K66" i="141" s="1"/>
  <c r="J66" i="140"/>
  <c r="K66" i="140" s="1"/>
  <c r="I74" i="141"/>
  <c r="J11" i="46"/>
  <c r="J23" i="141"/>
  <c r="K23" i="141" s="1"/>
  <c r="J23" i="241"/>
  <c r="J20" i="141"/>
  <c r="J20" i="241"/>
  <c r="K20" i="241" s="1"/>
  <c r="J42" i="140"/>
  <c r="J42" i="241"/>
  <c r="K42" i="241" s="1"/>
  <c r="J42" i="141"/>
  <c r="K42" i="141" s="1"/>
  <c r="J23" i="140"/>
  <c r="K23" i="140" s="1"/>
  <c r="J71" i="140"/>
  <c r="K71" i="140" s="1"/>
  <c r="I12" i="241"/>
  <c r="J12" i="140"/>
  <c r="K12" i="140" s="1"/>
  <c r="J12" i="141"/>
  <c r="I41" i="140"/>
  <c r="I28" i="140"/>
  <c r="I47" i="140"/>
  <c r="J12" i="241"/>
  <c r="I74" i="241"/>
  <c r="I32" i="141"/>
  <c r="I59" i="140"/>
  <c r="I39" i="141"/>
  <c r="I41" i="141"/>
  <c r="I37" i="141"/>
  <c r="I37" i="241"/>
  <c r="I42" i="140"/>
  <c r="I53" i="140"/>
  <c r="I25" i="141"/>
  <c r="I12" i="141"/>
  <c r="J45" i="241"/>
  <c r="K45" i="241" s="1"/>
  <c r="I47" i="241"/>
  <c r="J48" i="241"/>
  <c r="I48" i="241"/>
  <c r="J48" i="141"/>
  <c r="K48" i="141" s="1"/>
  <c r="I20" i="141"/>
  <c r="I23" i="241"/>
  <c r="AT11" i="33"/>
  <c r="I19" i="241"/>
  <c r="J19" i="241"/>
  <c r="J19" i="141"/>
  <c r="K19" i="141" s="1"/>
  <c r="J19" i="140"/>
  <c r="K19" i="140" s="1"/>
  <c r="J43" i="140"/>
  <c r="K43" i="140" s="1"/>
  <c r="J43" i="241"/>
  <c r="AT63" i="33"/>
  <c r="J58" i="241"/>
  <c r="K58" i="241" s="1"/>
  <c r="J58" i="141"/>
  <c r="K58" i="141" s="1"/>
  <c r="J58" i="140"/>
  <c r="K58" i="140" s="1"/>
  <c r="I36" i="140"/>
  <c r="J73" i="241"/>
  <c r="K73" i="241" s="1"/>
  <c r="J15" i="46"/>
  <c r="I43" i="241"/>
  <c r="J35" i="241"/>
  <c r="K35" i="241" s="1"/>
  <c r="J35" i="141"/>
  <c r="K35" i="141" s="1"/>
  <c r="J35" i="140"/>
  <c r="K35" i="140" s="1"/>
  <c r="I67" i="241"/>
  <c r="J67" i="141"/>
  <c r="K67" i="141" s="1"/>
  <c r="J67" i="140"/>
  <c r="K67" i="140" s="1"/>
  <c r="J67" i="241"/>
  <c r="I32" i="140"/>
  <c r="J32" i="141"/>
  <c r="J32" i="140"/>
  <c r="J32" i="241"/>
  <c r="K32" i="241" s="1"/>
  <c r="I31" i="140"/>
  <c r="J31" i="140"/>
  <c r="J31" i="141"/>
  <c r="K31" i="141" s="1"/>
  <c r="J31" i="241"/>
  <c r="K31" i="241" s="1"/>
  <c r="I40" i="141"/>
  <c r="AU41" i="33"/>
  <c r="T41" i="251" s="1"/>
  <c r="J12" i="46"/>
  <c r="J60" i="140"/>
  <c r="J60" i="241"/>
  <c r="K60" i="241" s="1"/>
  <c r="J60" i="141"/>
  <c r="K60" i="141" s="1"/>
  <c r="I39" i="241"/>
  <c r="I53" i="241"/>
  <c r="I21" i="140"/>
  <c r="J21" i="140"/>
  <c r="J21" i="241"/>
  <c r="K21" i="241" s="1"/>
  <c r="J21" i="141"/>
  <c r="K21" i="141" s="1"/>
  <c r="J46" i="241"/>
  <c r="K46" i="241" s="1"/>
  <c r="J46" i="141"/>
  <c r="K46" i="141" s="1"/>
  <c r="J46" i="140"/>
  <c r="K46" i="140" s="1"/>
  <c r="J56" i="141"/>
  <c r="K56" i="141" s="1"/>
  <c r="J56" i="140"/>
  <c r="K56" i="140" s="1"/>
  <c r="J56" i="241"/>
  <c r="K56" i="241" s="1"/>
  <c r="J36" i="141"/>
  <c r="K36" i="141" s="1"/>
  <c r="J36" i="140"/>
  <c r="J36" i="241"/>
  <c r="K36" i="241" s="1"/>
  <c r="AU19" i="33"/>
  <c r="T19" i="251" s="1"/>
  <c r="J51" i="241"/>
  <c r="AU36" i="33"/>
  <c r="T36" i="251" s="1"/>
  <c r="AU35" i="33"/>
  <c r="T35" i="251" s="1"/>
  <c r="AU39" i="33"/>
  <c r="T39" i="251" s="1"/>
  <c r="J39" i="140"/>
  <c r="K39" i="140" s="1"/>
  <c r="J39" i="241"/>
  <c r="J39" i="141"/>
  <c r="AT43" i="33"/>
  <c r="AT58" i="33"/>
  <c r="I14" i="140"/>
  <c r="J14" i="241"/>
  <c r="K14" i="241" s="1"/>
  <c r="J14" i="140"/>
  <c r="J14" i="141"/>
  <c r="K14" i="141" s="1"/>
  <c r="AU58" i="33"/>
  <c r="T58" i="251" s="1"/>
  <c r="AU57" i="33"/>
  <c r="T57" i="251" s="1"/>
  <c r="AU17" i="33"/>
  <c r="T17" i="251" s="1"/>
  <c r="J26" i="140"/>
  <c r="K26" i="140" s="1"/>
  <c r="J26" i="141"/>
  <c r="K26" i="141" s="1"/>
  <c r="J26" i="241"/>
  <c r="K26" i="241" s="1"/>
  <c r="AU46" i="33"/>
  <c r="T46" i="251" s="1"/>
  <c r="AU72" i="33"/>
  <c r="T72" i="251" s="1"/>
  <c r="AU49" i="33"/>
  <c r="T49" i="251" s="1"/>
  <c r="AU69" i="33"/>
  <c r="T69" i="251" s="1"/>
  <c r="I68" i="141"/>
  <c r="J68" i="141"/>
  <c r="J68" i="140"/>
  <c r="K68" i="140" s="1"/>
  <c r="J68" i="241"/>
  <c r="K68" i="241" s="1"/>
  <c r="AU31" i="33"/>
  <c r="T31" i="251" s="1"/>
  <c r="AU7" i="33"/>
  <c r="AU56" i="33"/>
  <c r="T56" i="251" s="1"/>
  <c r="AU29" i="33"/>
  <c r="T29" i="251" s="1"/>
  <c r="I60" i="140"/>
  <c r="AT7" i="33"/>
  <c r="AT68" i="33"/>
  <c r="I24" i="241"/>
  <c r="J24" i="241"/>
  <c r="J24" i="141"/>
  <c r="K24" i="141" s="1"/>
  <c r="J24" i="140"/>
  <c r="K24" i="140" s="1"/>
  <c r="J33" i="241"/>
  <c r="K33" i="241" s="1"/>
  <c r="J33" i="141"/>
  <c r="K33" i="141" s="1"/>
  <c r="J33" i="140"/>
  <c r="K33" i="140" s="1"/>
  <c r="I11" i="241"/>
  <c r="J11" i="241"/>
  <c r="J11" i="140"/>
  <c r="K11" i="140" s="1"/>
  <c r="I13" i="141"/>
  <c r="J13" i="140"/>
  <c r="K13" i="140" s="1"/>
  <c r="J13" i="241"/>
  <c r="K13" i="241" s="1"/>
  <c r="AU22" i="33"/>
  <c r="T22" i="251" s="1"/>
  <c r="AU24" i="33"/>
  <c r="T24" i="251" s="1"/>
  <c r="AU37" i="33"/>
  <c r="T37" i="251" s="1"/>
  <c r="AU62" i="33"/>
  <c r="T62" i="251" s="1"/>
  <c r="AU53" i="33"/>
  <c r="T53" i="251" s="1"/>
  <c r="AU23" i="33"/>
  <c r="T23" i="251" s="1"/>
  <c r="AT35" i="33"/>
  <c r="J38" i="141"/>
  <c r="K38" i="141" s="1"/>
  <c r="J38" i="140"/>
  <c r="K38" i="140" s="1"/>
  <c r="J38" i="241"/>
  <c r="K38" i="241" s="1"/>
  <c r="J28" i="141"/>
  <c r="K28" i="141" s="1"/>
  <c r="J28" i="140"/>
  <c r="J28" i="241"/>
  <c r="K28" i="241" s="1"/>
  <c r="J59" i="140"/>
  <c r="J59" i="141"/>
  <c r="K59" i="141" s="1"/>
  <c r="J59" i="241"/>
  <c r="K59" i="241" s="1"/>
  <c r="AT66" i="33"/>
  <c r="I40" i="140"/>
  <c r="J40" i="241"/>
  <c r="K40" i="241" s="1"/>
  <c r="J40" i="140"/>
  <c r="J40" i="141"/>
  <c r="AU14" i="33"/>
  <c r="T14" i="251" s="1"/>
  <c r="AU40" i="33"/>
  <c r="T40" i="251" s="1"/>
  <c r="AU42" i="33"/>
  <c r="T42" i="251" s="1"/>
  <c r="AU52" i="33"/>
  <c r="T52" i="251" s="1"/>
  <c r="AU13" i="33"/>
  <c r="T13" i="251" s="1"/>
  <c r="AT60" i="33"/>
  <c r="AT56" i="33"/>
  <c r="AT62" i="33"/>
  <c r="I34" i="140"/>
  <c r="J34" i="141"/>
  <c r="K34" i="141" s="1"/>
  <c r="J34" i="241"/>
  <c r="K34" i="241" s="1"/>
  <c r="J34" i="140"/>
  <c r="AU64" i="33"/>
  <c r="T64" i="251" s="1"/>
  <c r="AU71" i="33"/>
  <c r="T71" i="251" s="1"/>
  <c r="AU28" i="33"/>
  <c r="T28" i="251" s="1"/>
  <c r="AU47" i="33"/>
  <c r="T47" i="251" s="1"/>
  <c r="AU33" i="33"/>
  <c r="T33" i="251" s="1"/>
  <c r="AU32" i="33"/>
  <c r="T32" i="251" s="1"/>
  <c r="J11" i="141"/>
  <c r="K11" i="141" s="1"/>
  <c r="AT54" i="33"/>
  <c r="AU60" i="33"/>
  <c r="T60" i="251" s="1"/>
  <c r="AU65" i="33"/>
  <c r="T65" i="251" s="1"/>
  <c r="AU66" i="33"/>
  <c r="T66" i="251" s="1"/>
  <c r="AU63" i="33"/>
  <c r="T63" i="251" s="1"/>
  <c r="AU61" i="33"/>
  <c r="T61" i="251" s="1"/>
  <c r="J7" i="46"/>
  <c r="AT23" i="33"/>
  <c r="J13" i="46"/>
  <c r="I52" i="241"/>
  <c r="I52" i="141"/>
  <c r="I52" i="140"/>
  <c r="J52" i="141"/>
  <c r="J52" i="241"/>
  <c r="J52" i="140"/>
  <c r="I57" i="141"/>
  <c r="I57" i="241"/>
  <c r="I57" i="140"/>
  <c r="J57" i="140"/>
  <c r="J57" i="141"/>
  <c r="J57" i="241"/>
  <c r="J41" i="141"/>
  <c r="J41" i="241"/>
  <c r="K41" i="241" s="1"/>
  <c r="I70" i="241"/>
  <c r="J70" i="241"/>
  <c r="J70" i="141"/>
  <c r="K70" i="141" s="1"/>
  <c r="J70" i="140"/>
  <c r="K70" i="140" s="1"/>
  <c r="AT53" i="33"/>
  <c r="AU20" i="33"/>
  <c r="T20" i="251" s="1"/>
  <c r="AU15" i="33"/>
  <c r="T15" i="251" s="1"/>
  <c r="J16" i="46"/>
  <c r="AT61" i="33"/>
  <c r="J8" i="141"/>
  <c r="J8" i="241"/>
  <c r="K8" i="241" s="1"/>
  <c r="J25" i="140"/>
  <c r="K25" i="140" s="1"/>
  <c r="J25" i="141"/>
  <c r="J25" i="241"/>
  <c r="K25" i="241" s="1"/>
  <c r="J61" i="141"/>
  <c r="K61" i="141" s="1"/>
  <c r="J61" i="241"/>
  <c r="K61" i="241" s="1"/>
  <c r="J61" i="140"/>
  <c r="K61" i="140" s="1"/>
  <c r="AU25" i="33"/>
  <c r="T25" i="251" s="1"/>
  <c r="I62" i="241"/>
  <c r="I62" i="140"/>
  <c r="J62" i="140"/>
  <c r="J62" i="241"/>
  <c r="I62" i="141"/>
  <c r="J62" i="141"/>
  <c r="AT70" i="33"/>
  <c r="AU70" i="33"/>
  <c r="T70" i="251" s="1"/>
  <c r="AU67" i="33"/>
  <c r="T67" i="251" s="1"/>
  <c r="J41" i="140"/>
  <c r="J65" i="141"/>
  <c r="K65" i="141" s="1"/>
  <c r="J65" i="241"/>
  <c r="K65" i="241" s="1"/>
  <c r="I65" i="140"/>
  <c r="J65" i="140"/>
  <c r="I18" i="241"/>
  <c r="I18" i="140"/>
  <c r="J18" i="140"/>
  <c r="J18" i="241"/>
  <c r="J18" i="141"/>
  <c r="AU18" i="33"/>
  <c r="T18" i="251" s="1"/>
  <c r="K7" i="46"/>
  <c r="I15" i="141"/>
  <c r="J15" i="241"/>
  <c r="J15" i="141"/>
  <c r="I15" i="241"/>
  <c r="J15" i="140"/>
  <c r="I22" i="141"/>
  <c r="I22" i="140"/>
  <c r="I22" i="241"/>
  <c r="J22" i="241"/>
  <c r="J22" i="140"/>
  <c r="J22" i="141"/>
  <c r="I72" i="140"/>
  <c r="J72" i="141"/>
  <c r="K72" i="141" s="1"/>
  <c r="J72" i="241"/>
  <c r="K72" i="241" s="1"/>
  <c r="J72" i="140"/>
  <c r="I49" i="141"/>
  <c r="J49" i="141"/>
  <c r="J49" i="241"/>
  <c r="J49" i="140"/>
  <c r="AU48" i="33"/>
  <c r="T48" i="251" s="1"/>
  <c r="AU26" i="33"/>
  <c r="T26" i="251" s="1"/>
  <c r="K12" i="46"/>
  <c r="T120" i="251" s="1"/>
  <c r="J74" i="141"/>
  <c r="J74" i="140"/>
  <c r="K74" i="140" s="1"/>
  <c r="J74" i="241"/>
  <c r="I64" i="140"/>
  <c r="J64" i="241"/>
  <c r="K64" i="241" s="1"/>
  <c r="J64" i="140"/>
  <c r="J64" i="141"/>
  <c r="K64" i="141" s="1"/>
  <c r="J30" i="141"/>
  <c r="K30" i="141" s="1"/>
  <c r="I30" i="140"/>
  <c r="J30" i="241"/>
  <c r="K30" i="241" s="1"/>
  <c r="J47" i="241"/>
  <c r="J47" i="140"/>
  <c r="J47" i="141"/>
  <c r="K47" i="141" s="1"/>
  <c r="J44" i="141"/>
  <c r="K44" i="141" s="1"/>
  <c r="J44" i="241"/>
  <c r="K44" i="241" s="1"/>
  <c r="J44" i="140"/>
  <c r="K44" i="140" s="1"/>
  <c r="AU59" i="33"/>
  <c r="T59" i="251" s="1"/>
  <c r="AT48" i="33"/>
  <c r="AT50" i="33"/>
  <c r="I50" i="241"/>
  <c r="I50" i="141"/>
  <c r="J50" i="141"/>
  <c r="J50" i="140"/>
  <c r="J50" i="241"/>
  <c r="I50" i="140"/>
  <c r="J17" i="241"/>
  <c r="K17" i="241" s="1"/>
  <c r="J17" i="141"/>
  <c r="K17" i="141" s="1"/>
  <c r="J17" i="140"/>
  <c r="K17" i="140" s="1"/>
  <c r="J29" i="141"/>
  <c r="K29" i="141" s="1"/>
  <c r="I29" i="241"/>
  <c r="J29" i="140"/>
  <c r="K29" i="140" s="1"/>
  <c r="J29" i="241"/>
  <c r="AT24" i="33"/>
  <c r="AT47" i="33"/>
  <c r="J63" i="241"/>
  <c r="K63" i="241" s="1"/>
  <c r="J63" i="140"/>
  <c r="K63" i="140" s="1"/>
  <c r="J63" i="141"/>
  <c r="K63" i="141" s="1"/>
  <c r="AU27" i="33"/>
  <c r="T27" i="251" s="1"/>
  <c r="AU38" i="33"/>
  <c r="T38" i="251" s="1"/>
  <c r="J8" i="5"/>
  <c r="T131" i="251" s="1"/>
  <c r="AT19" i="33"/>
  <c r="AT21" i="33"/>
  <c r="J53" i="241"/>
  <c r="J53" i="140"/>
  <c r="J53" i="141"/>
  <c r="K53" i="141" s="1"/>
  <c r="AU50" i="33"/>
  <c r="T50" i="251" s="1"/>
  <c r="J30" i="140"/>
  <c r="K16" i="46"/>
  <c r="T124" i="251" s="1"/>
  <c r="AT55" i="33"/>
  <c r="AT36" i="33"/>
  <c r="I54" i="140"/>
  <c r="I54" i="241"/>
  <c r="I54" i="141"/>
  <c r="J54" i="141"/>
  <c r="J54" i="241"/>
  <c r="J54" i="140"/>
  <c r="I18" i="141"/>
  <c r="K18" i="141" s="1"/>
  <c r="I10" i="140"/>
  <c r="I10" i="141"/>
  <c r="I10" i="241"/>
  <c r="J10" i="141"/>
  <c r="J10" i="140"/>
  <c r="J10" i="241"/>
  <c r="I69" i="140"/>
  <c r="I69" i="141"/>
  <c r="I69" i="241"/>
  <c r="J69" i="141"/>
  <c r="J69" i="241"/>
  <c r="J69" i="140"/>
  <c r="I51" i="241"/>
  <c r="K51" i="241" s="1"/>
  <c r="AU30" i="33"/>
  <c r="T30" i="251" s="1"/>
  <c r="AU21" i="33"/>
  <c r="T21" i="251" s="1"/>
  <c r="AU43" i="33"/>
  <c r="T43" i="251" s="1"/>
  <c r="J27" i="241"/>
  <c r="K27" i="241" s="1"/>
  <c r="K15" i="46"/>
  <c r="T123" i="251" s="1"/>
  <c r="AT27" i="33"/>
  <c r="I8" i="5"/>
  <c r="AT8" i="33"/>
  <c r="AT46" i="33"/>
  <c r="I9" i="141"/>
  <c r="I9" i="140"/>
  <c r="I9" i="241"/>
  <c r="J9" i="140"/>
  <c r="J9" i="141"/>
  <c r="J9" i="241"/>
  <c r="I49" i="140"/>
  <c r="AU73" i="33"/>
  <c r="T73" i="251" s="1"/>
  <c r="AU68" i="33"/>
  <c r="T68" i="251" s="1"/>
  <c r="AU54" i="33"/>
  <c r="T54" i="251" s="1"/>
  <c r="K14" i="46"/>
  <c r="T122" i="251" s="1"/>
  <c r="AT74" i="33"/>
  <c r="AT44" i="33"/>
  <c r="I55" i="140"/>
  <c r="I55" i="141"/>
  <c r="I55" i="241"/>
  <c r="J55" i="241"/>
  <c r="J55" i="140"/>
  <c r="J55" i="141"/>
  <c r="I49" i="241"/>
  <c r="K49" i="241" s="1"/>
  <c r="I7" i="5"/>
  <c r="AU8" i="33"/>
  <c r="T8" i="251" s="1"/>
  <c r="AU9" i="33"/>
  <c r="T9" i="251" s="1"/>
  <c r="J13" i="141"/>
  <c r="J8" i="140"/>
  <c r="J14" i="46"/>
  <c r="AT67" i="33"/>
  <c r="I15" i="140"/>
  <c r="K15" i="140" s="1"/>
  <c r="AT17" i="33"/>
  <c r="AU55" i="33"/>
  <c r="T55" i="251" s="1"/>
  <c r="AU10" i="33"/>
  <c r="T10" i="251" s="1"/>
  <c r="K54" i="241" l="1"/>
  <c r="AT66" i="1"/>
  <c r="AD66" i="1"/>
  <c r="AE66" i="1" s="1"/>
  <c r="AF66" i="1" s="1"/>
  <c r="V66" i="1"/>
  <c r="AH66" i="1"/>
  <c r="AF48" i="1"/>
  <c r="F48" i="238" s="1"/>
  <c r="AG48" i="1"/>
  <c r="AH48" i="1"/>
  <c r="AP15" i="251"/>
  <c r="W9" i="1"/>
  <c r="U9" i="1"/>
  <c r="X9" i="1"/>
  <c r="AA9" i="1"/>
  <c r="Z9" i="1"/>
  <c r="AC9" i="1" s="1"/>
  <c r="AP52" i="1"/>
  <c r="Z42" i="1"/>
  <c r="AC42" i="1" s="1"/>
  <c r="AA42" i="1"/>
  <c r="U42" i="1"/>
  <c r="X42" i="1"/>
  <c r="W42" i="1"/>
  <c r="Z70" i="1"/>
  <c r="AC70" i="1" s="1"/>
  <c r="W70" i="1"/>
  <c r="X70" i="1"/>
  <c r="AA70" i="1"/>
  <c r="U70" i="1"/>
  <c r="AB10" i="1"/>
  <c r="AB76" i="1" s="1"/>
  <c r="T10" i="1"/>
  <c r="U60" i="1"/>
  <c r="AA60" i="1"/>
  <c r="X60" i="1"/>
  <c r="W60" i="1"/>
  <c r="Z60" i="1"/>
  <c r="AC60" i="1" s="1"/>
  <c r="AN76" i="1"/>
  <c r="AO76" i="1" s="1"/>
  <c r="AO7" i="1"/>
  <c r="AJ76" i="1"/>
  <c r="AK76" i="1" s="1"/>
  <c r="AK7" i="1"/>
  <c r="AD51" i="1"/>
  <c r="AE51" i="1" s="1"/>
  <c r="AT51" i="1"/>
  <c r="V51" i="1"/>
  <c r="K61" i="100"/>
  <c r="U30" i="100"/>
  <c r="Q28" i="100"/>
  <c r="L71" i="100"/>
  <c r="AO64" i="100"/>
  <c r="X39" i="100"/>
  <c r="U37" i="100"/>
  <c r="F50" i="100"/>
  <c r="H75" i="72"/>
  <c r="L36" i="100"/>
  <c r="AH45" i="100"/>
  <c r="P18" i="100"/>
  <c r="AD56" i="100"/>
  <c r="Q61" i="100"/>
  <c r="AO61" i="100"/>
  <c r="L51" i="100"/>
  <c r="I44" i="100"/>
  <c r="N42" i="100"/>
  <c r="M19" i="100"/>
  <c r="AK69" i="100"/>
  <c r="K40" i="100"/>
  <c r="AA13" i="100"/>
  <c r="O18" i="100"/>
  <c r="H50" i="100"/>
  <c r="M18" i="100"/>
  <c r="AJ68" i="100"/>
  <c r="Z57" i="100"/>
  <c r="AG8" i="100"/>
  <c r="P9" i="100"/>
  <c r="H53" i="100"/>
  <c r="I20" i="100"/>
  <c r="Z32" i="100"/>
  <c r="L38" i="100"/>
  <c r="I22" i="100"/>
  <c r="Z47" i="100"/>
  <c r="H27" i="100"/>
  <c r="X58" i="100"/>
  <c r="AO66" i="100"/>
  <c r="AI36" i="100"/>
  <c r="L27" i="100"/>
  <c r="R48" i="100"/>
  <c r="R34" i="100"/>
  <c r="F13" i="100"/>
  <c r="Y26" i="100"/>
  <c r="V46" i="100"/>
  <c r="U62" i="100"/>
  <c r="M71" i="100"/>
  <c r="AT40" i="1"/>
  <c r="AD40" i="1"/>
  <c r="AE40" i="1" s="1"/>
  <c r="AG40" i="1" s="1"/>
  <c r="J66" i="254"/>
  <c r="H66" i="252"/>
  <c r="L20" i="72"/>
  <c r="Z35" i="72"/>
  <c r="K22" i="241"/>
  <c r="K12" i="141"/>
  <c r="AM60" i="72"/>
  <c r="V43" i="1"/>
  <c r="K14" i="140"/>
  <c r="AH62" i="1"/>
  <c r="AP62" i="1" s="1"/>
  <c r="Z28" i="1"/>
  <c r="AC28" i="1" s="1"/>
  <c r="W28" i="1"/>
  <c r="AA28" i="1"/>
  <c r="X28" i="1"/>
  <c r="U28" i="1"/>
  <c r="AD43" i="1"/>
  <c r="AE43" i="1" s="1"/>
  <c r="AT43" i="1"/>
  <c r="V35" i="72"/>
  <c r="M66" i="72"/>
  <c r="AU65" i="1"/>
  <c r="L65" i="67"/>
  <c r="O65" i="67" s="1"/>
  <c r="P65" i="67" s="1"/>
  <c r="S52" i="254"/>
  <c r="R52" i="254"/>
  <c r="P52" i="252"/>
  <c r="AT53" i="1"/>
  <c r="AD53" i="1"/>
  <c r="AE53" i="1" s="1"/>
  <c r="AQ52" i="1"/>
  <c r="D52" i="67" s="1"/>
  <c r="E52" i="67" s="1"/>
  <c r="F52" i="67" s="1"/>
  <c r="G52" i="67" s="1"/>
  <c r="C52" i="33"/>
  <c r="AX52" i="1"/>
  <c r="AR52" i="1" s="1"/>
  <c r="L52" i="254"/>
  <c r="J52" i="252"/>
  <c r="AJ66" i="33"/>
  <c r="AH66" i="33"/>
  <c r="I66" i="33"/>
  <c r="E66" i="33"/>
  <c r="Z66" i="33"/>
  <c r="G66" i="33"/>
  <c r="AB66" i="33"/>
  <c r="S66" i="33"/>
  <c r="J66" i="33"/>
  <c r="M66" i="33"/>
  <c r="O66" i="33"/>
  <c r="V66" i="33"/>
  <c r="X66" i="33"/>
  <c r="Y66" i="33"/>
  <c r="AF66" i="33"/>
  <c r="AC66" i="33"/>
  <c r="AK66" i="33"/>
  <c r="P66" i="33"/>
  <c r="AG66" i="33"/>
  <c r="AE66" i="33"/>
  <c r="T66" i="33"/>
  <c r="W66" i="33"/>
  <c r="N66" i="33"/>
  <c r="AA66" i="33"/>
  <c r="H66" i="33"/>
  <c r="U66" i="33"/>
  <c r="Q66" i="33"/>
  <c r="L66" i="33"/>
  <c r="AD66" i="33"/>
  <c r="K66" i="33"/>
  <c r="R66" i="33"/>
  <c r="AI66" i="33"/>
  <c r="AH65" i="1"/>
  <c r="K22" i="140"/>
  <c r="AG46" i="72"/>
  <c r="F52" i="238"/>
  <c r="O52" i="254"/>
  <c r="M52" i="252"/>
  <c r="F65" i="238"/>
  <c r="K43" i="241"/>
  <c r="S41" i="72"/>
  <c r="AH53" i="1"/>
  <c r="V53" i="1"/>
  <c r="AG65" i="1"/>
  <c r="D52" i="100"/>
  <c r="R52" i="67"/>
  <c r="S52" i="67" s="1"/>
  <c r="D52" i="72" s="1"/>
  <c r="AM52" i="251"/>
  <c r="D52" i="141"/>
  <c r="E52" i="141" s="1"/>
  <c r="H52" i="141" s="1"/>
  <c r="D52" i="140"/>
  <c r="E52" i="140" s="1"/>
  <c r="H52" i="140" s="1"/>
  <c r="D52" i="241"/>
  <c r="E52" i="241" s="1"/>
  <c r="H52" i="241" s="1"/>
  <c r="I52" i="254"/>
  <c r="G52" i="252"/>
  <c r="U61" i="72"/>
  <c r="K29" i="241"/>
  <c r="AB70" i="72"/>
  <c r="AC30" i="72"/>
  <c r="AC11" i="72"/>
  <c r="R19" i="72"/>
  <c r="Z30" i="72"/>
  <c r="R31" i="72"/>
  <c r="AN73" i="72"/>
  <c r="V14" i="1"/>
  <c r="V34" i="1"/>
  <c r="V16" i="1"/>
  <c r="I63" i="254"/>
  <c r="G63" i="252"/>
  <c r="AU62" i="1"/>
  <c r="L62" i="67"/>
  <c r="O62" i="67" s="1"/>
  <c r="P62" i="67" s="1"/>
  <c r="V12" i="1"/>
  <c r="R74" i="72"/>
  <c r="AO8" i="72"/>
  <c r="AG34" i="72"/>
  <c r="AA16" i="1"/>
  <c r="W16" i="1"/>
  <c r="X16" i="1"/>
  <c r="Z16" i="1"/>
  <c r="AC16" i="1" s="1"/>
  <c r="AT12" i="1"/>
  <c r="AD12" i="1"/>
  <c r="AE12" i="1" s="1"/>
  <c r="AF12" i="1" s="1"/>
  <c r="I14" i="72"/>
  <c r="AI19" i="72"/>
  <c r="K16" i="72"/>
  <c r="Z10" i="72"/>
  <c r="AN16" i="72"/>
  <c r="K22" i="72"/>
  <c r="AD28" i="72"/>
  <c r="Z14" i="1"/>
  <c r="AC14" i="1" s="1"/>
  <c r="AA14" i="1"/>
  <c r="W14" i="1"/>
  <c r="X14" i="1"/>
  <c r="W32" i="1"/>
  <c r="Z32" i="1"/>
  <c r="AC32" i="1" s="1"/>
  <c r="AA32" i="1"/>
  <c r="X32" i="1"/>
  <c r="U32" i="1"/>
  <c r="F63" i="238"/>
  <c r="W34" i="1"/>
  <c r="Z34" i="1"/>
  <c r="AC34" i="1" s="1"/>
  <c r="X34" i="1"/>
  <c r="AA34" i="1"/>
  <c r="AM67" i="72"/>
  <c r="P11" i="72"/>
  <c r="AL33" i="72"/>
  <c r="AD60" i="72"/>
  <c r="Q26" i="72"/>
  <c r="U7" i="1"/>
  <c r="X7" i="1"/>
  <c r="W7" i="1"/>
  <c r="AA7" i="1"/>
  <c r="Z7" i="1"/>
  <c r="AC7" i="1" s="1"/>
  <c r="M63" i="252"/>
  <c r="O63" i="254"/>
  <c r="AG62" i="1"/>
  <c r="U29" i="1"/>
  <c r="Z29" i="1"/>
  <c r="AC29" i="1" s="1"/>
  <c r="AA29" i="1"/>
  <c r="W29" i="1"/>
  <c r="X29" i="1"/>
  <c r="AO18" i="72"/>
  <c r="Z65" i="72"/>
  <c r="AK42" i="252"/>
  <c r="AQ42" i="251" s="1"/>
  <c r="K35" i="72"/>
  <c r="I19" i="72"/>
  <c r="AG9" i="72"/>
  <c r="R49" i="100"/>
  <c r="P55" i="72"/>
  <c r="U71" i="72"/>
  <c r="M51" i="100"/>
  <c r="Y36" i="100"/>
  <c r="AI37" i="72"/>
  <c r="V18" i="72"/>
  <c r="T26" i="72"/>
  <c r="AA10" i="72"/>
  <c r="R47" i="100"/>
  <c r="AE44" i="72"/>
  <c r="L39" i="100"/>
  <c r="Y63" i="72"/>
  <c r="AL19" i="72"/>
  <c r="AE32" i="72"/>
  <c r="AO52" i="72"/>
  <c r="T21" i="72"/>
  <c r="Y16" i="72"/>
  <c r="Z61" i="72"/>
  <c r="R57" i="72"/>
  <c r="AF42" i="72"/>
  <c r="AK23" i="72"/>
  <c r="J32" i="72"/>
  <c r="AD49" i="72"/>
  <c r="F44" i="72"/>
  <c r="J21" i="72"/>
  <c r="AC59" i="72"/>
  <c r="Z9" i="72"/>
  <c r="M41" i="72"/>
  <c r="H62" i="72"/>
  <c r="AE75" i="72"/>
  <c r="AG61" i="72"/>
  <c r="L38" i="72"/>
  <c r="AD39" i="72"/>
  <c r="AB63" i="72"/>
  <c r="K60" i="72"/>
  <c r="Z23" i="72"/>
  <c r="Q70" i="72"/>
  <c r="V56" i="1"/>
  <c r="AA45" i="1"/>
  <c r="W45" i="1"/>
  <c r="U45" i="1"/>
  <c r="Z45" i="1"/>
  <c r="AC45" i="1" s="1"/>
  <c r="X45" i="1"/>
  <c r="Z67" i="1"/>
  <c r="AC67" i="1" s="1"/>
  <c r="AA67" i="1"/>
  <c r="X67" i="1"/>
  <c r="W67" i="1"/>
  <c r="AT30" i="1"/>
  <c r="AD30" i="1"/>
  <c r="AE30" i="1" s="1"/>
  <c r="AF30" i="1" s="1"/>
  <c r="Z72" i="1"/>
  <c r="AC72" i="1" s="1"/>
  <c r="AA72" i="1"/>
  <c r="W72" i="1"/>
  <c r="X72" i="1"/>
  <c r="V47" i="1"/>
  <c r="AH13" i="1"/>
  <c r="AL13" i="1" s="1"/>
  <c r="AM13" i="1" s="1"/>
  <c r="U8" i="1"/>
  <c r="X8" i="1"/>
  <c r="Z8" i="1"/>
  <c r="AC8" i="1" s="1"/>
  <c r="AA8" i="1"/>
  <c r="W8" i="1"/>
  <c r="V22" i="1"/>
  <c r="U19" i="1"/>
  <c r="W19" i="1"/>
  <c r="Z19" i="1"/>
  <c r="AC19" i="1" s="1"/>
  <c r="AA19" i="1"/>
  <c r="X19" i="1"/>
  <c r="U73" i="1"/>
  <c r="AA73" i="1"/>
  <c r="X73" i="1"/>
  <c r="W73" i="1"/>
  <c r="Z73" i="1"/>
  <c r="AC73" i="1" s="1"/>
  <c r="V25" i="1"/>
  <c r="AD25" i="1"/>
  <c r="AE25" i="1" s="1"/>
  <c r="AF25" i="1" s="1"/>
  <c r="AT25" i="1"/>
  <c r="U67" i="1"/>
  <c r="AA22" i="1"/>
  <c r="W22" i="1"/>
  <c r="X22" i="1"/>
  <c r="Z22" i="1"/>
  <c r="AC22" i="1" s="1"/>
  <c r="AA47" i="1"/>
  <c r="Z47" i="1"/>
  <c r="AC47" i="1" s="1"/>
  <c r="AT47" i="1" s="1"/>
  <c r="X47" i="1"/>
  <c r="W47" i="1"/>
  <c r="AA56" i="1"/>
  <c r="Z56" i="1"/>
  <c r="AC56" i="1" s="1"/>
  <c r="X56" i="1"/>
  <c r="W56" i="1"/>
  <c r="V30" i="1"/>
  <c r="U72" i="1"/>
  <c r="Z11" i="1"/>
  <c r="AC11" i="1" s="1"/>
  <c r="U11" i="1"/>
  <c r="W11" i="1"/>
  <c r="AA11" i="1"/>
  <c r="X11" i="1"/>
  <c r="AB150" i="251"/>
  <c r="F29" i="72"/>
  <c r="AB11" i="72"/>
  <c r="H60" i="72"/>
  <c r="AI74" i="72"/>
  <c r="AM52" i="72"/>
  <c r="AO27" i="72"/>
  <c r="AB8" i="72"/>
  <c r="AK68" i="72"/>
  <c r="AN54" i="72"/>
  <c r="AG25" i="72"/>
  <c r="L16" i="72"/>
  <c r="U22" i="72"/>
  <c r="AG56" i="72"/>
  <c r="AH42" i="251"/>
  <c r="AH76" i="251" s="1"/>
  <c r="AH128" i="251" s="1"/>
  <c r="AH147" i="251" s="1"/>
  <c r="BE76" i="33"/>
  <c r="AP13" i="1"/>
  <c r="K55" i="241"/>
  <c r="AJ32" i="72"/>
  <c r="I23" i="72"/>
  <c r="Y10" i="72"/>
  <c r="AE45" i="72"/>
  <c r="S20" i="72"/>
  <c r="AA66" i="72"/>
  <c r="F67" i="72"/>
  <c r="I46" i="72"/>
  <c r="AH16" i="72"/>
  <c r="X31" i="72"/>
  <c r="R35" i="254"/>
  <c r="P35" i="252"/>
  <c r="AU13" i="1"/>
  <c r="L13" i="67"/>
  <c r="O13" i="67" s="1"/>
  <c r="P13" i="67" s="1"/>
  <c r="K49" i="141"/>
  <c r="K23" i="241"/>
  <c r="K48" i="241"/>
  <c r="AK46" i="72"/>
  <c r="AH23" i="72"/>
  <c r="R34" i="72"/>
  <c r="Q51" i="72"/>
  <c r="AI70" i="72"/>
  <c r="W28" i="72"/>
  <c r="H54" i="72"/>
  <c r="U67" i="72"/>
  <c r="AL11" i="72"/>
  <c r="L32" i="72"/>
  <c r="M35" i="252"/>
  <c r="O35" i="254"/>
  <c r="AH44" i="72"/>
  <c r="AN39" i="72"/>
  <c r="AH149" i="251"/>
  <c r="AG13" i="1"/>
  <c r="AD82" i="252"/>
  <c r="AV82" i="252" s="1"/>
  <c r="AF30" i="72"/>
  <c r="R66" i="72"/>
  <c r="M21" i="72"/>
  <c r="Q19" i="72"/>
  <c r="R30" i="72"/>
  <c r="AD30" i="72"/>
  <c r="N31" i="72"/>
  <c r="J16" i="72"/>
  <c r="N46" i="72"/>
  <c r="Y69" i="72"/>
  <c r="X68" i="72"/>
  <c r="Q58" i="72"/>
  <c r="H72" i="72"/>
  <c r="Y23" i="72"/>
  <c r="Z44" i="72"/>
  <c r="U64" i="72"/>
  <c r="AF68" i="72"/>
  <c r="L30" i="72"/>
  <c r="AD70" i="72"/>
  <c r="H55" i="72"/>
  <c r="T16" i="72"/>
  <c r="AJ42" i="72"/>
  <c r="AA49" i="72"/>
  <c r="AA9" i="72"/>
  <c r="J26" i="72"/>
  <c r="H53" i="72"/>
  <c r="N54" i="72"/>
  <c r="AD42" i="72"/>
  <c r="O12" i="72"/>
  <c r="AJ33" i="72"/>
  <c r="O20" i="72"/>
  <c r="H21" i="72"/>
  <c r="V20" i="72"/>
  <c r="P52" i="72"/>
  <c r="K40" i="72"/>
  <c r="J30" i="72"/>
  <c r="AG64" i="1"/>
  <c r="O61" i="254"/>
  <c r="M61" i="252"/>
  <c r="L35" i="67"/>
  <c r="O35" i="67" s="1"/>
  <c r="P35" i="67" s="1"/>
  <c r="AU35" i="1"/>
  <c r="AM11" i="72"/>
  <c r="AD20" i="72"/>
  <c r="AI56" i="72"/>
  <c r="H30" i="72"/>
  <c r="K33" i="72"/>
  <c r="N28" i="72"/>
  <c r="Z70" i="72"/>
  <c r="AJ24" i="72"/>
  <c r="AE56" i="72"/>
  <c r="AF65" i="72"/>
  <c r="I36" i="72"/>
  <c r="AI9" i="72"/>
  <c r="N25" i="72"/>
  <c r="I25" i="72"/>
  <c r="AA18" i="72"/>
  <c r="X36" i="72"/>
  <c r="AA15" i="72"/>
  <c r="AL73" i="72"/>
  <c r="AO58" i="72"/>
  <c r="AC17" i="72"/>
  <c r="L35" i="72"/>
  <c r="S49" i="72"/>
  <c r="AI26" i="72"/>
  <c r="AF28" i="72"/>
  <c r="O75" i="72"/>
  <c r="AH8" i="72"/>
  <c r="R71" i="72"/>
  <c r="V39" i="1"/>
  <c r="G35" i="252"/>
  <c r="I35" i="254"/>
  <c r="R61" i="254"/>
  <c r="P61" i="252"/>
  <c r="L61" i="254"/>
  <c r="J61" i="252"/>
  <c r="L31" i="254"/>
  <c r="J31" i="252"/>
  <c r="M31" i="252"/>
  <c r="O31" i="254"/>
  <c r="AF35" i="1"/>
  <c r="F35" i="238" s="1"/>
  <c r="AH35" i="1"/>
  <c r="W42" i="72"/>
  <c r="AL52" i="72"/>
  <c r="H64" i="72"/>
  <c r="AO74" i="72"/>
  <c r="X51" i="72"/>
  <c r="S66" i="72"/>
  <c r="H9" i="72"/>
  <c r="I58" i="72"/>
  <c r="M69" i="72"/>
  <c r="AD17" i="1"/>
  <c r="AE17" i="1" s="1"/>
  <c r="AG17" i="1" s="1"/>
  <c r="AT17" i="1"/>
  <c r="AH31" i="1"/>
  <c r="AF31" i="1"/>
  <c r="V20" i="1"/>
  <c r="G31" i="252"/>
  <c r="I31" i="254"/>
  <c r="J35" i="252"/>
  <c r="L35" i="254"/>
  <c r="AF61" i="1"/>
  <c r="F61" i="238" s="1"/>
  <c r="AH61" i="1"/>
  <c r="K26" i="72"/>
  <c r="W10" i="72"/>
  <c r="AL41" i="72"/>
  <c r="AF69" i="72"/>
  <c r="AN48" i="72"/>
  <c r="AJ26" i="72"/>
  <c r="T63" i="72"/>
  <c r="AN64" i="72"/>
  <c r="AI75" i="72"/>
  <c r="X59" i="72"/>
  <c r="AG30" i="72"/>
  <c r="V24" i="72"/>
  <c r="AL56" i="72"/>
  <c r="AG16" i="72"/>
  <c r="AJ68" i="72"/>
  <c r="M24" i="72"/>
  <c r="AA27" i="72"/>
  <c r="M52" i="72"/>
  <c r="F41" i="72"/>
  <c r="W52" i="72"/>
  <c r="AM21" i="72"/>
  <c r="AF35" i="72"/>
  <c r="F54" i="72"/>
  <c r="F39" i="72"/>
  <c r="AL55" i="72"/>
  <c r="AD39" i="1"/>
  <c r="AE39" i="1" s="1"/>
  <c r="AT39" i="1"/>
  <c r="L31" i="67"/>
  <c r="O31" i="67" s="1"/>
  <c r="P31" i="67" s="1"/>
  <c r="AU31" i="1"/>
  <c r="AT20" i="1"/>
  <c r="AD20" i="1"/>
  <c r="AE20" i="1" s="1"/>
  <c r="I61" i="254"/>
  <c r="G61" i="252"/>
  <c r="P31" i="252"/>
  <c r="R31" i="254"/>
  <c r="AU61" i="1"/>
  <c r="L61" i="67"/>
  <c r="O61" i="67" s="1"/>
  <c r="P61" i="67" s="1"/>
  <c r="AF41" i="1"/>
  <c r="AH41" i="1"/>
  <c r="AG41" i="1"/>
  <c r="AH50" i="1"/>
  <c r="AF50" i="1"/>
  <c r="AG50" i="1"/>
  <c r="AF55" i="1"/>
  <c r="AH55" i="1"/>
  <c r="AG55" i="1"/>
  <c r="R58" i="72"/>
  <c r="AM28" i="72"/>
  <c r="M18" i="72"/>
  <c r="X26" i="72"/>
  <c r="AK10" i="72"/>
  <c r="M60" i="72"/>
  <c r="K44" i="72"/>
  <c r="O71" i="72"/>
  <c r="AF47" i="72"/>
  <c r="W26" i="72"/>
  <c r="AE37" i="72"/>
  <c r="AL71" i="72"/>
  <c r="K28" i="72"/>
  <c r="AO62" i="72"/>
  <c r="S35" i="72"/>
  <c r="R49" i="72"/>
  <c r="AB10" i="72"/>
  <c r="Q50" i="72"/>
  <c r="AO11" i="72"/>
  <c r="S64" i="72"/>
  <c r="W61" i="72"/>
  <c r="AB25" i="72"/>
  <c r="AH69" i="72"/>
  <c r="Y66" i="72"/>
  <c r="AF13" i="72"/>
  <c r="K43" i="72"/>
  <c r="AN59" i="72"/>
  <c r="S47" i="72"/>
  <c r="T20" i="72"/>
  <c r="K29" i="72"/>
  <c r="F13" i="72"/>
  <c r="AJ53" i="72"/>
  <c r="Y60" i="72"/>
  <c r="N15" i="72"/>
  <c r="R52" i="72"/>
  <c r="AI47" i="72"/>
  <c r="T43" i="72"/>
  <c r="O54" i="72"/>
  <c r="W66" i="72"/>
  <c r="AM17" i="72"/>
  <c r="AK8" i="72"/>
  <c r="AA43" i="72"/>
  <c r="AD75" i="72"/>
  <c r="AD58" i="72"/>
  <c r="Z37" i="72"/>
  <c r="M48" i="252"/>
  <c r="O48" i="254"/>
  <c r="R26" i="254"/>
  <c r="P26" i="252"/>
  <c r="I55" i="254"/>
  <c r="G55" i="252"/>
  <c r="L55" i="254"/>
  <c r="J55" i="252"/>
  <c r="AT68" i="1"/>
  <c r="AD68" i="1"/>
  <c r="AE68" i="1" s="1"/>
  <c r="AF68" i="1" s="1"/>
  <c r="F50" i="238"/>
  <c r="M11" i="72"/>
  <c r="H51" i="72"/>
  <c r="AC57" i="72"/>
  <c r="AE68" i="72"/>
  <c r="AD61" i="72"/>
  <c r="Y39" i="72"/>
  <c r="AK26" i="72"/>
  <c r="K67" i="72"/>
  <c r="AB43" i="72"/>
  <c r="AA54" i="72"/>
  <c r="AN38" i="72"/>
  <c r="AN55" i="72"/>
  <c r="X20" i="72"/>
  <c r="AA63" i="72"/>
  <c r="AO48" i="72"/>
  <c r="AJ69" i="72"/>
  <c r="T60" i="72"/>
  <c r="AB19" i="72"/>
  <c r="Q42" i="72"/>
  <c r="AC26" i="72"/>
  <c r="AB64" i="72"/>
  <c r="Q71" i="72"/>
  <c r="AH12" i="72"/>
  <c r="AG29" i="72"/>
  <c r="AA30" i="72"/>
  <c r="K69" i="72"/>
  <c r="AC73" i="72"/>
  <c r="R21" i="72"/>
  <c r="Q75" i="72"/>
  <c r="AM40" i="72"/>
  <c r="AG62" i="72"/>
  <c r="V33" i="72"/>
  <c r="S28" i="72"/>
  <c r="AL46" i="72"/>
  <c r="X14" i="72"/>
  <c r="AD52" i="72"/>
  <c r="M45" i="72"/>
  <c r="I22" i="72"/>
  <c r="J51" i="72"/>
  <c r="Y30" i="72"/>
  <c r="AK73" i="72"/>
  <c r="AO28" i="72"/>
  <c r="AK71" i="72"/>
  <c r="V38" i="72"/>
  <c r="F31" i="72"/>
  <c r="AF74" i="72"/>
  <c r="AM59" i="72"/>
  <c r="S67" i="72"/>
  <c r="J28" i="72"/>
  <c r="AD59" i="72"/>
  <c r="AK25" i="72"/>
  <c r="M40" i="72"/>
  <c r="F65" i="72"/>
  <c r="Z29" i="72"/>
  <c r="I54" i="72"/>
  <c r="Q36" i="72"/>
  <c r="M61" i="72"/>
  <c r="AN65" i="72"/>
  <c r="P60" i="254"/>
  <c r="F55" i="238"/>
  <c r="R55" i="254"/>
  <c r="P55" i="252"/>
  <c r="AH46" i="1"/>
  <c r="F66" i="33"/>
  <c r="M50" i="252"/>
  <c r="O50" i="254"/>
  <c r="L41" i="67"/>
  <c r="O41" i="67" s="1"/>
  <c r="P41" i="67" s="1"/>
  <c r="AU41" i="1"/>
  <c r="AG49" i="1"/>
  <c r="AF49" i="1"/>
  <c r="T25" i="72"/>
  <c r="AL51" i="72"/>
  <c r="H59" i="72"/>
  <c r="X64" i="72"/>
  <c r="AI67" i="72"/>
  <c r="U44" i="72"/>
  <c r="F32" i="72"/>
  <c r="T15" i="72"/>
  <c r="AO40" i="72"/>
  <c r="AC64" i="72"/>
  <c r="M50" i="72"/>
  <c r="N35" i="72"/>
  <c r="P25" i="72"/>
  <c r="H68" i="72"/>
  <c r="S31" i="72"/>
  <c r="AI53" i="72"/>
  <c r="J22" i="72"/>
  <c r="I73" i="72"/>
  <c r="W19" i="72"/>
  <c r="L72" i="72"/>
  <c r="AO34" i="72"/>
  <c r="S58" i="72"/>
  <c r="AN53" i="72"/>
  <c r="AC46" i="72"/>
  <c r="M8" i="72"/>
  <c r="Q35" i="72"/>
  <c r="F50" i="72"/>
  <c r="Q9" i="72"/>
  <c r="X67" i="72"/>
  <c r="AH22" i="72"/>
  <c r="AM14" i="72"/>
  <c r="S26" i="72"/>
  <c r="K30" i="72"/>
  <c r="AE11" i="72"/>
  <c r="Q23" i="72"/>
  <c r="P58" i="72"/>
  <c r="U75" i="72"/>
  <c r="I31" i="72"/>
  <c r="R63" i="72"/>
  <c r="O24" i="72"/>
  <c r="AC12" i="72"/>
  <c r="Q64" i="72"/>
  <c r="X57" i="72"/>
  <c r="T71" i="72"/>
  <c r="W48" i="72"/>
  <c r="F19" i="72"/>
  <c r="X25" i="72"/>
  <c r="AE16" i="72"/>
  <c r="N69" i="72"/>
  <c r="AF32" i="72"/>
  <c r="X19" i="72"/>
  <c r="L49" i="72"/>
  <c r="AJ70" i="72"/>
  <c r="S54" i="72"/>
  <c r="AN21" i="72"/>
  <c r="K66" i="72"/>
  <c r="Z26" i="72"/>
  <c r="AI28" i="72"/>
  <c r="AJ47" i="72"/>
  <c r="L56" i="72"/>
  <c r="K62" i="72"/>
  <c r="AH14" i="72"/>
  <c r="T67" i="72"/>
  <c r="L51" i="72"/>
  <c r="AF49" i="72"/>
  <c r="Q14" i="72"/>
  <c r="X10" i="72"/>
  <c r="U45" i="72"/>
  <c r="AB54" i="72"/>
  <c r="AD38" i="72"/>
  <c r="AH35" i="72"/>
  <c r="AD69" i="72"/>
  <c r="Q68" i="72"/>
  <c r="T55" i="72"/>
  <c r="AC27" i="72"/>
  <c r="AJ45" i="72"/>
  <c r="AM38" i="72"/>
  <c r="F20" i="72"/>
  <c r="AO10" i="72"/>
  <c r="AG68" i="72"/>
  <c r="AN25" i="72"/>
  <c r="R24" i="72"/>
  <c r="H28" i="72"/>
  <c r="R40" i="72"/>
  <c r="AB41" i="72"/>
  <c r="AL13" i="72"/>
  <c r="AH73" i="72"/>
  <c r="Q13" i="72"/>
  <c r="AM58" i="72"/>
  <c r="V18" i="1"/>
  <c r="P48" i="252"/>
  <c r="R48" i="254"/>
  <c r="L50" i="67"/>
  <c r="O50" i="67" s="1"/>
  <c r="P50" i="67" s="1"/>
  <c r="AU50" i="1"/>
  <c r="O26" i="254"/>
  <c r="M26" i="252"/>
  <c r="AU46" i="1"/>
  <c r="L46" i="67"/>
  <c r="O46" i="67" s="1"/>
  <c r="P46" i="67" s="1"/>
  <c r="O55" i="254"/>
  <c r="M55" i="252"/>
  <c r="AT18" i="1"/>
  <c r="AD18" i="1"/>
  <c r="AE18" i="1" s="1"/>
  <c r="AH64" i="1"/>
  <c r="AU64" i="1"/>
  <c r="L64" i="67"/>
  <c r="O64" i="67" s="1"/>
  <c r="P64" i="67" s="1"/>
  <c r="F41" i="238"/>
  <c r="H41" i="238" s="1"/>
  <c r="V54" i="1"/>
  <c r="AT54" i="1"/>
  <c r="AD54" i="1"/>
  <c r="AE54" i="1" s="1"/>
  <c r="G50" i="252"/>
  <c r="I50" i="254"/>
  <c r="P50" i="252"/>
  <c r="R50" i="254"/>
  <c r="L55" i="67"/>
  <c r="O55" i="67" s="1"/>
  <c r="P55" i="67" s="1"/>
  <c r="AU55" i="1"/>
  <c r="AU49" i="1"/>
  <c r="L49" i="67"/>
  <c r="O49" i="67" s="1"/>
  <c r="P49" i="67" s="1"/>
  <c r="AL21" i="72"/>
  <c r="AM55" i="72"/>
  <c r="AL29" i="72"/>
  <c r="F70" i="72"/>
  <c r="AM74" i="72"/>
  <c r="AJ57" i="72"/>
  <c r="AI61" i="72"/>
  <c r="O46" i="72"/>
  <c r="AM44" i="72"/>
  <c r="AL62" i="72"/>
  <c r="AO43" i="72"/>
  <c r="S63" i="72"/>
  <c r="AC36" i="72"/>
  <c r="P74" i="72"/>
  <c r="P43" i="72"/>
  <c r="AL58" i="72"/>
  <c r="AO33" i="72"/>
  <c r="O33" i="72"/>
  <c r="AA56" i="72"/>
  <c r="K56" i="72"/>
  <c r="J18" i="72"/>
  <c r="AI24" i="72"/>
  <c r="Y74" i="72"/>
  <c r="AL26" i="72"/>
  <c r="AH11" i="72"/>
  <c r="AI49" i="72"/>
  <c r="AN47" i="72"/>
  <c r="AC35" i="72"/>
  <c r="R53" i="72"/>
  <c r="F33" i="72"/>
  <c r="I48" i="254"/>
  <c r="G48" i="252"/>
  <c r="J48" i="252"/>
  <c r="L48" i="254"/>
  <c r="AG46" i="1"/>
  <c r="AP49" i="1"/>
  <c r="AL49" i="1"/>
  <c r="AM49" i="1" s="1"/>
  <c r="AI49" i="1"/>
  <c r="AD26" i="1"/>
  <c r="AE26" i="1" s="1"/>
  <c r="AT26" i="1"/>
  <c r="F64" i="238"/>
  <c r="V68" i="1"/>
  <c r="L50" i="254"/>
  <c r="J50" i="252"/>
  <c r="AG128" i="251"/>
  <c r="AG147" i="251" s="1"/>
  <c r="AF44" i="1"/>
  <c r="AH44" i="1"/>
  <c r="AG44" i="1"/>
  <c r="AF15" i="1"/>
  <c r="AH15" i="1"/>
  <c r="AG15" i="1"/>
  <c r="AF74" i="1"/>
  <c r="AH74" i="1"/>
  <c r="AG74" i="1"/>
  <c r="AF37" i="1"/>
  <c r="AH37" i="1"/>
  <c r="AG37" i="1"/>
  <c r="J76" i="141"/>
  <c r="J83" i="141" s="1"/>
  <c r="T132" i="251" s="1"/>
  <c r="M15" i="252"/>
  <c r="O15" i="254"/>
  <c r="L44" i="254"/>
  <c r="J44" i="252"/>
  <c r="O44" i="254"/>
  <c r="M44" i="252"/>
  <c r="J38" i="252"/>
  <c r="L38" i="254"/>
  <c r="AU74" i="1"/>
  <c r="L74" i="67"/>
  <c r="O74" i="67" s="1"/>
  <c r="P74" i="67" s="1"/>
  <c r="AT59" i="1"/>
  <c r="AD59" i="1"/>
  <c r="AE59" i="1" s="1"/>
  <c r="AU44" i="1"/>
  <c r="L44" i="67"/>
  <c r="O44" i="67" s="1"/>
  <c r="P44" i="67" s="1"/>
  <c r="AF38" i="1"/>
  <c r="AH38" i="1"/>
  <c r="AD75" i="1"/>
  <c r="AE75" i="1" s="1"/>
  <c r="AG75" i="1" s="1"/>
  <c r="AT75" i="1"/>
  <c r="C63" i="33"/>
  <c r="AQ63" i="1"/>
  <c r="D63" i="67" s="1"/>
  <c r="E63" i="67" s="1"/>
  <c r="F63" i="67" s="1"/>
  <c r="G63" i="67" s="1"/>
  <c r="AX63" i="1"/>
  <c r="AR63" i="1" s="1"/>
  <c r="AT36" i="1"/>
  <c r="AD36" i="1"/>
  <c r="AE36" i="1" s="1"/>
  <c r="AD9" i="1"/>
  <c r="AT9" i="1"/>
  <c r="AA21" i="1"/>
  <c r="W21" i="1"/>
  <c r="Z21" i="1"/>
  <c r="X21" i="1"/>
  <c r="T76" i="1"/>
  <c r="Q60" i="252"/>
  <c r="S60" i="254"/>
  <c r="J74" i="252"/>
  <c r="L74" i="254"/>
  <c r="P74" i="252"/>
  <c r="R74" i="254"/>
  <c r="K51" i="252"/>
  <c r="N60" i="252"/>
  <c r="P37" i="252"/>
  <c r="R37" i="254"/>
  <c r="M24" i="252"/>
  <c r="O24" i="254"/>
  <c r="AU24" i="1"/>
  <c r="L24" i="67"/>
  <c r="O24" i="67" s="1"/>
  <c r="P24" i="67" s="1"/>
  <c r="K57" i="140"/>
  <c r="K21" i="140"/>
  <c r="K37" i="141"/>
  <c r="K12" i="241"/>
  <c r="AL28" i="72"/>
  <c r="M34" i="72"/>
  <c r="AG40" i="72"/>
  <c r="Z15" i="72"/>
  <c r="T24" i="72"/>
  <c r="AJ12" i="72"/>
  <c r="R10" i="72"/>
  <c r="F12" i="72"/>
  <c r="AD65" i="72"/>
  <c r="Q56" i="72"/>
  <c r="Q10" i="72"/>
  <c r="X17" i="72"/>
  <c r="Y35" i="72"/>
  <c r="AA41" i="72"/>
  <c r="AB22" i="72"/>
  <c r="AF73" i="72"/>
  <c r="P48" i="72"/>
  <c r="AG43" i="72"/>
  <c r="U26" i="72"/>
  <c r="AB48" i="72"/>
  <c r="S52" i="72"/>
  <c r="AD63" i="72"/>
  <c r="AH15" i="72"/>
  <c r="Q31" i="72"/>
  <c r="M23" i="100"/>
  <c r="AK74" i="72"/>
  <c r="AH48" i="72"/>
  <c r="AI36" i="72"/>
  <c r="T17" i="72"/>
  <c r="O65" i="72"/>
  <c r="R38" i="254"/>
  <c r="P38" i="252"/>
  <c r="F38" i="238"/>
  <c r="Q51" i="252"/>
  <c r="J60" i="254"/>
  <c r="AG38" i="1"/>
  <c r="D63" i="241"/>
  <c r="E63" i="241" s="1"/>
  <c r="H63" i="241" s="1"/>
  <c r="D63" i="140"/>
  <c r="E63" i="140" s="1"/>
  <c r="H63" i="140" s="1"/>
  <c r="L63" i="140" s="1"/>
  <c r="N63" i="140" s="1"/>
  <c r="D63" i="141"/>
  <c r="E63" i="141" s="1"/>
  <c r="H63" i="141" s="1"/>
  <c r="L63" i="141" s="1"/>
  <c r="N63" i="141" s="1"/>
  <c r="R63" i="141" s="1"/>
  <c r="K60" i="252"/>
  <c r="F69" i="238"/>
  <c r="G69" i="252"/>
  <c r="I69" i="254"/>
  <c r="AT23" i="1"/>
  <c r="AD23" i="1"/>
  <c r="AE23" i="1" s="1"/>
  <c r="AG23" i="1" s="1"/>
  <c r="N51" i="252"/>
  <c r="P51" i="254"/>
  <c r="O74" i="254"/>
  <c r="M74" i="252"/>
  <c r="I74" i="254"/>
  <c r="G74" i="252"/>
  <c r="O37" i="254"/>
  <c r="M37" i="252"/>
  <c r="J24" i="252"/>
  <c r="L24" i="254"/>
  <c r="P24" i="252"/>
  <c r="R24" i="254"/>
  <c r="AF24" i="1"/>
  <c r="AH24" i="1"/>
  <c r="AT33" i="1"/>
  <c r="AD33" i="1"/>
  <c r="AE33" i="1" s="1"/>
  <c r="AG33" i="1" s="1"/>
  <c r="K9" i="241"/>
  <c r="K69" i="141"/>
  <c r="K18" i="140"/>
  <c r="K62" i="141"/>
  <c r="K62" i="241"/>
  <c r="K20" i="141"/>
  <c r="K32" i="141"/>
  <c r="AB56" i="72"/>
  <c r="AB16" i="72"/>
  <c r="H32" i="72"/>
  <c r="AM66" i="72"/>
  <c r="F30" i="72"/>
  <c r="J67" i="72"/>
  <c r="AA31" i="72"/>
  <c r="Z39" i="72"/>
  <c r="AL15" i="72"/>
  <c r="AO51" i="72"/>
  <c r="AA23" i="72"/>
  <c r="AA34" i="72"/>
  <c r="S48" i="72"/>
  <c r="AJ75" i="72"/>
  <c r="L64" i="72"/>
  <c r="H71" i="72"/>
  <c r="N26" i="72"/>
  <c r="AF53" i="72"/>
  <c r="J14" i="72"/>
  <c r="AN12" i="72"/>
  <c r="S46" i="72"/>
  <c r="F75" i="72"/>
  <c r="AA70" i="72"/>
  <c r="O37" i="72"/>
  <c r="AK30" i="72"/>
  <c r="AI64" i="72"/>
  <c r="AD66" i="72"/>
  <c r="AJ51" i="72"/>
  <c r="S62" i="72"/>
  <c r="W58" i="72"/>
  <c r="U16" i="72"/>
  <c r="J43" i="72"/>
  <c r="AH65" i="72"/>
  <c r="AN67" i="72"/>
  <c r="L39" i="72"/>
  <c r="O18" i="72"/>
  <c r="Y11" i="72"/>
  <c r="AC22" i="72"/>
  <c r="AO57" i="72"/>
  <c r="AN57" i="72"/>
  <c r="AL25" i="72"/>
  <c r="AM65" i="72"/>
  <c r="S56" i="72"/>
  <c r="AI17" i="72"/>
  <c r="AE8" i="72"/>
  <c r="AL16" i="72"/>
  <c r="AL27" i="72"/>
  <c r="AM18" i="72"/>
  <c r="AM27" i="72"/>
  <c r="R36" i="72"/>
  <c r="AK12" i="72"/>
  <c r="AO65" i="72"/>
  <c r="AD36" i="72"/>
  <c r="M15" i="72"/>
  <c r="W71" i="72"/>
  <c r="AH33" i="72"/>
  <c r="AF14" i="72"/>
  <c r="AO39" i="72"/>
  <c r="AC40" i="72"/>
  <c r="I49" i="72"/>
  <c r="O9" i="72"/>
  <c r="AM37" i="72"/>
  <c r="AL65" i="72"/>
  <c r="V68" i="72"/>
  <c r="T8" i="72"/>
  <c r="AE40" i="72"/>
  <c r="W18" i="72"/>
  <c r="J61" i="72"/>
  <c r="S33" i="72"/>
  <c r="AC58" i="72"/>
  <c r="H73" i="72"/>
  <c r="AK31" i="72"/>
  <c r="AM12" i="72"/>
  <c r="AG47" i="72"/>
  <c r="W35" i="72"/>
  <c r="I50" i="72"/>
  <c r="V41" i="72"/>
  <c r="AE20" i="72"/>
  <c r="R26" i="72"/>
  <c r="P9" i="72"/>
  <c r="AA19" i="72"/>
  <c r="AL8" i="72"/>
  <c r="AL57" i="72"/>
  <c r="W13" i="72"/>
  <c r="U21" i="72"/>
  <c r="Q17" i="72"/>
  <c r="R65" i="72"/>
  <c r="M62" i="72"/>
  <c r="P50" i="72"/>
  <c r="P41" i="72"/>
  <c r="AA45" i="72"/>
  <c r="AB18" i="72"/>
  <c r="I70" i="72"/>
  <c r="AG14" i="72"/>
  <c r="AM63" i="72"/>
  <c r="K68" i="72"/>
  <c r="AF29" i="72"/>
  <c r="L10" i="72"/>
  <c r="H38" i="72"/>
  <c r="AA17" i="72"/>
  <c r="AE38" i="72"/>
  <c r="AA53" i="72"/>
  <c r="AO61" i="72"/>
  <c r="AC49" i="72"/>
  <c r="AH36" i="72"/>
  <c r="AD55" i="72"/>
  <c r="AG10" i="72"/>
  <c r="AE57" i="72"/>
  <c r="AM23" i="72"/>
  <c r="AI51" i="72"/>
  <c r="AE72" i="72"/>
  <c r="U14" i="72"/>
  <c r="AB40" i="72"/>
  <c r="I59" i="72"/>
  <c r="J49" i="72"/>
  <c r="AM51" i="72"/>
  <c r="N14" i="72"/>
  <c r="AH9" i="72"/>
  <c r="AO68" i="72"/>
  <c r="AM71" i="72"/>
  <c r="H65" i="72"/>
  <c r="AM19" i="72"/>
  <c r="AL38" i="72"/>
  <c r="X32" i="72"/>
  <c r="H24" i="72"/>
  <c r="U62" i="72"/>
  <c r="AJ13" i="72"/>
  <c r="T13" i="72"/>
  <c r="AJ31" i="72"/>
  <c r="AJ36" i="72"/>
  <c r="R13" i="72"/>
  <c r="I33" i="72"/>
  <c r="AI25" i="72"/>
  <c r="AL48" i="72"/>
  <c r="I45" i="72"/>
  <c r="W25" i="72"/>
  <c r="AH51" i="72"/>
  <c r="AC72" i="72"/>
  <c r="T11" i="72"/>
  <c r="S72" i="72"/>
  <c r="AO49" i="72"/>
  <c r="AH19" i="72"/>
  <c r="AC55" i="72"/>
  <c r="AB71" i="72"/>
  <c r="Y25" i="72"/>
  <c r="AF34" i="72"/>
  <c r="AK70" i="72"/>
  <c r="F16" i="72"/>
  <c r="AE28" i="72"/>
  <c r="R33" i="72"/>
  <c r="R45" i="72"/>
  <c r="R29" i="72"/>
  <c r="J15" i="252"/>
  <c r="L15" i="254"/>
  <c r="G15" i="252"/>
  <c r="I15" i="254"/>
  <c r="G44" i="252"/>
  <c r="I44" i="254"/>
  <c r="AT57" i="1"/>
  <c r="AD57" i="1"/>
  <c r="AE57" i="1" s="1"/>
  <c r="S51" i="254"/>
  <c r="H60" i="252"/>
  <c r="AM69" i="251"/>
  <c r="R69" i="67"/>
  <c r="S69" i="67" s="1"/>
  <c r="D69" i="72" s="1"/>
  <c r="D69" i="100"/>
  <c r="AU37" i="1"/>
  <c r="L37" i="67"/>
  <c r="O37" i="67" s="1"/>
  <c r="P37" i="67" s="1"/>
  <c r="H51" i="252"/>
  <c r="J51" i="254"/>
  <c r="J69" i="252"/>
  <c r="L69" i="254"/>
  <c r="P69" i="252"/>
  <c r="R69" i="254"/>
  <c r="AG58" i="1"/>
  <c r="AT71" i="1"/>
  <c r="AD71" i="1"/>
  <c r="AE71" i="1" s="1"/>
  <c r="J48" i="33"/>
  <c r="H48" i="33"/>
  <c r="K48" i="33"/>
  <c r="N48" i="33"/>
  <c r="S48" i="33"/>
  <c r="I48" i="33"/>
  <c r="AI48" i="33"/>
  <c r="R48" i="33"/>
  <c r="O48" i="33"/>
  <c r="M51" i="254"/>
  <c r="G37" i="252"/>
  <c r="I37" i="254"/>
  <c r="AT27" i="1"/>
  <c r="AD27" i="1"/>
  <c r="AE27" i="1" s="1"/>
  <c r="AG27" i="1" s="1"/>
  <c r="AL69" i="1"/>
  <c r="AM69" i="1" s="1"/>
  <c r="AI69" i="1"/>
  <c r="AP69" i="1"/>
  <c r="K49" i="140"/>
  <c r="K9" i="140"/>
  <c r="K10" i="241"/>
  <c r="L63" i="241"/>
  <c r="N63" i="241" s="1"/>
  <c r="R63" i="241" s="1"/>
  <c r="K64" i="140"/>
  <c r="K18" i="241"/>
  <c r="K52" i="140"/>
  <c r="L52" i="140" s="1"/>
  <c r="N52" i="140" s="1"/>
  <c r="P52" i="140" s="1"/>
  <c r="Q52" i="140" s="1"/>
  <c r="K40" i="140"/>
  <c r="K31" i="140"/>
  <c r="K32" i="140"/>
  <c r="K67" i="241"/>
  <c r="K19" i="241"/>
  <c r="K39" i="141"/>
  <c r="AC25" i="72"/>
  <c r="Y20" i="72"/>
  <c r="J45" i="72"/>
  <c r="T14" i="72"/>
  <c r="X63" i="72"/>
  <c r="K48" i="72"/>
  <c r="T18" i="72"/>
  <c r="AH47" i="72"/>
  <c r="AB29" i="72"/>
  <c r="AM22" i="72"/>
  <c r="I24" i="72"/>
  <c r="AC21" i="72"/>
  <c r="AK49" i="72"/>
  <c r="N65" i="72"/>
  <c r="N18" i="72"/>
  <c r="O13" i="72"/>
  <c r="AM30" i="72"/>
  <c r="AM64" i="72"/>
  <c r="L21" i="72"/>
  <c r="M10" i="72"/>
  <c r="Y71" i="72"/>
  <c r="T54" i="72"/>
  <c r="N70" i="72"/>
  <c r="X8" i="72"/>
  <c r="AH53" i="72"/>
  <c r="AH67" i="72"/>
  <c r="L19" i="72"/>
  <c r="AO60" i="72"/>
  <c r="O70" i="72"/>
  <c r="F15" i="72"/>
  <c r="I40" i="72"/>
  <c r="U15" i="72"/>
  <c r="W23" i="72"/>
  <c r="AN9" i="72"/>
  <c r="T37" i="72"/>
  <c r="T45" i="72"/>
  <c r="AK19" i="72"/>
  <c r="AG41" i="72"/>
  <c r="AN15" i="72"/>
  <c r="J70" i="72"/>
  <c r="AL53" i="72"/>
  <c r="AC60" i="72"/>
  <c r="L40" i="72"/>
  <c r="AN24" i="72"/>
  <c r="AO16" i="72"/>
  <c r="AK22" i="72"/>
  <c r="AL66" i="72"/>
  <c r="AH41" i="72"/>
  <c r="AG69" i="72"/>
  <c r="M9" i="72"/>
  <c r="K75" i="72"/>
  <c r="V22" i="72"/>
  <c r="O25" i="72"/>
  <c r="W69" i="72"/>
  <c r="N12" i="72"/>
  <c r="AI35" i="72"/>
  <c r="L47" i="72"/>
  <c r="I60" i="72"/>
  <c r="Z18" i="72"/>
  <c r="L24" i="72"/>
  <c r="W21" i="72"/>
  <c r="AK18" i="72"/>
  <c r="X13" i="72"/>
  <c r="O30" i="72"/>
  <c r="AL59" i="72"/>
  <c r="AM45" i="72"/>
  <c r="AM25" i="72"/>
  <c r="R75" i="72"/>
  <c r="N49" i="72"/>
  <c r="P66" i="72"/>
  <c r="Q16" i="72"/>
  <c r="AF39" i="72"/>
  <c r="AO24" i="72"/>
  <c r="H29" i="72"/>
  <c r="H52" i="72"/>
  <c r="U35" i="72"/>
  <c r="R18" i="72"/>
  <c r="O61" i="72"/>
  <c r="M20" i="72"/>
  <c r="S8" i="72"/>
  <c r="AF55" i="72"/>
  <c r="V10" i="72"/>
  <c r="L36" i="72"/>
  <c r="P68" i="72"/>
  <c r="I63" i="72"/>
  <c r="AH60" i="72"/>
  <c r="AB61" i="72"/>
  <c r="K58" i="72"/>
  <c r="AJ46" i="72"/>
  <c r="AO69" i="72"/>
  <c r="P69" i="72"/>
  <c r="AE15" i="72"/>
  <c r="I12" i="72"/>
  <c r="M26" i="72"/>
  <c r="AC53" i="72"/>
  <c r="L73" i="72"/>
  <c r="N16" i="72"/>
  <c r="AK9" i="72"/>
  <c r="AM49" i="72"/>
  <c r="AG24" i="72"/>
  <c r="AN49" i="72"/>
  <c r="I20" i="72"/>
  <c r="T36" i="72"/>
  <c r="I10" i="72"/>
  <c r="AM56" i="72"/>
  <c r="AO50" i="72"/>
  <c r="AB36" i="72"/>
  <c r="I48" i="72"/>
  <c r="S18" i="72"/>
  <c r="O72" i="72"/>
  <c r="K53" i="72"/>
  <c r="AN63" i="72"/>
  <c r="AJ19" i="72"/>
  <c r="H47" i="72"/>
  <c r="J41" i="72"/>
  <c r="R68" i="72"/>
  <c r="V66" i="72"/>
  <c r="AE70" i="72"/>
  <c r="AO47" i="72"/>
  <c r="U17" i="72"/>
  <c r="AD45" i="72"/>
  <c r="W29" i="72"/>
  <c r="M51" i="72"/>
  <c r="AF26" i="72"/>
  <c r="T53" i="72"/>
  <c r="W46" i="72"/>
  <c r="Z55" i="72"/>
  <c r="AK43" i="72"/>
  <c r="AG39" i="72"/>
  <c r="AL68" i="72"/>
  <c r="AL67" i="72"/>
  <c r="R22" i="72"/>
  <c r="W53" i="72"/>
  <c r="AK56" i="72"/>
  <c r="L69" i="72"/>
  <c r="AK62" i="72"/>
  <c r="O59" i="72"/>
  <c r="AG28" i="72"/>
  <c r="AN28" i="72"/>
  <c r="AE69" i="72"/>
  <c r="I38" i="72"/>
  <c r="J62" i="72"/>
  <c r="P71" i="72"/>
  <c r="N34" i="72"/>
  <c r="Z48" i="72"/>
  <c r="M56" i="72"/>
  <c r="AA24" i="72"/>
  <c r="P67" i="72"/>
  <c r="R25" i="72"/>
  <c r="AE35" i="72"/>
  <c r="F57" i="72"/>
  <c r="AM57" i="72"/>
  <c r="P37" i="72"/>
  <c r="AM32" i="72"/>
  <c r="AD72" i="72"/>
  <c r="V48" i="72"/>
  <c r="AO19" i="72"/>
  <c r="AE58" i="72"/>
  <c r="I32" i="72"/>
  <c r="N68" i="72"/>
  <c r="P45" i="72"/>
  <c r="AE41" i="72"/>
  <c r="AD15" i="72"/>
  <c r="AL50" i="72"/>
  <c r="AG11" i="72"/>
  <c r="AF48" i="72"/>
  <c r="AB23" i="72"/>
  <c r="X11" i="72"/>
  <c r="AL31" i="72"/>
  <c r="I44" i="72"/>
  <c r="AG26" i="72"/>
  <c r="AL23" i="72"/>
  <c r="AL61" i="72"/>
  <c r="Q53" i="72"/>
  <c r="U73" i="72"/>
  <c r="AD43" i="72"/>
  <c r="N37" i="72"/>
  <c r="V8" i="72"/>
  <c r="AE42" i="72"/>
  <c r="AD29" i="72"/>
  <c r="W55" i="72"/>
  <c r="Y40" i="72"/>
  <c r="AA71" i="72"/>
  <c r="AE53" i="72"/>
  <c r="AK36" i="72"/>
  <c r="U36" i="72"/>
  <c r="AO66" i="72"/>
  <c r="AK65" i="72"/>
  <c r="AG13" i="72"/>
  <c r="F71" i="72"/>
  <c r="AE31" i="72"/>
  <c r="AL35" i="72"/>
  <c r="J25" i="72"/>
  <c r="M14" i="72"/>
  <c r="T42" i="72"/>
  <c r="AD25" i="72"/>
  <c r="P31" i="72"/>
  <c r="R9" i="72"/>
  <c r="J50" i="72"/>
  <c r="AB38" i="72"/>
  <c r="N24" i="72"/>
  <c r="K18" i="72"/>
  <c r="Q33" i="72"/>
  <c r="V26" i="72"/>
  <c r="AO63" i="72"/>
  <c r="P35" i="72"/>
  <c r="S10" i="72"/>
  <c r="F61" i="72"/>
  <c r="AG33" i="72"/>
  <c r="AG21" i="72"/>
  <c r="T73" i="72"/>
  <c r="M17" i="72"/>
  <c r="AL70" i="72"/>
  <c r="AM33" i="72"/>
  <c r="AL24" i="72"/>
  <c r="R15" i="254"/>
  <c r="P15" i="252"/>
  <c r="P44" i="252"/>
  <c r="R44" i="254"/>
  <c r="M38" i="252"/>
  <c r="O38" i="254"/>
  <c r="G38" i="252"/>
  <c r="I38" i="254"/>
  <c r="L15" i="67"/>
  <c r="O15" i="67" s="1"/>
  <c r="P15" i="67" s="1"/>
  <c r="AU15" i="1"/>
  <c r="AU38" i="1"/>
  <c r="L38" i="67"/>
  <c r="O38" i="67" s="1"/>
  <c r="P38" i="67" s="1"/>
  <c r="AH58" i="1"/>
  <c r="M60" i="254"/>
  <c r="O69" i="254"/>
  <c r="M69" i="252"/>
  <c r="U21" i="1"/>
  <c r="AU58" i="1"/>
  <c r="L58" i="67"/>
  <c r="O58" i="67" s="1"/>
  <c r="P58" i="67" s="1"/>
  <c r="L37" i="254"/>
  <c r="J37" i="252"/>
  <c r="F37" i="238"/>
  <c r="G24" i="252"/>
  <c r="I24" i="254"/>
  <c r="U118" i="251"/>
  <c r="S47" i="251"/>
  <c r="AV47" i="33"/>
  <c r="S70" i="251"/>
  <c r="AV70" i="33"/>
  <c r="K52" i="241"/>
  <c r="L52" i="241" s="1"/>
  <c r="N52" i="241" s="1"/>
  <c r="AV66" i="33"/>
  <c r="S66" i="251"/>
  <c r="AV35" i="33"/>
  <c r="S35" i="251"/>
  <c r="T7" i="251"/>
  <c r="T76" i="251" s="1"/>
  <c r="AU76" i="33"/>
  <c r="L15" i="46"/>
  <c r="S123" i="251"/>
  <c r="S63" i="251"/>
  <c r="AV63" i="33"/>
  <c r="AL8" i="223"/>
  <c r="AN79" i="251"/>
  <c r="S11" i="100"/>
  <c r="AJ58" i="100"/>
  <c r="F58" i="100"/>
  <c r="AG55" i="100"/>
  <c r="AA36" i="100"/>
  <c r="AI42" i="252"/>
  <c r="AO42" i="251" s="1"/>
  <c r="AO27" i="223"/>
  <c r="AQ98" i="251"/>
  <c r="AI8" i="252"/>
  <c r="AO8" i="251" s="1"/>
  <c r="AL26" i="223"/>
  <c r="AN97" i="251"/>
  <c r="AI45" i="252"/>
  <c r="AO45" i="251" s="1"/>
  <c r="M39" i="100"/>
  <c r="N19" i="100"/>
  <c r="S25" i="100"/>
  <c r="J27" i="100"/>
  <c r="F63" i="100"/>
  <c r="F63" i="72"/>
  <c r="AV71" i="33"/>
  <c r="AD73" i="100"/>
  <c r="AL11" i="223"/>
  <c r="AN82" i="251"/>
  <c r="O55" i="100"/>
  <c r="Y73" i="100"/>
  <c r="I75" i="100"/>
  <c r="Z74" i="100"/>
  <c r="M22" i="100"/>
  <c r="AC31" i="100"/>
  <c r="AN14" i="100"/>
  <c r="L54" i="100"/>
  <c r="AN42" i="100"/>
  <c r="AO16" i="223"/>
  <c r="AQ87" i="251"/>
  <c r="AH37" i="100"/>
  <c r="O15" i="100"/>
  <c r="Z22" i="100"/>
  <c r="AE60" i="100"/>
  <c r="AI15" i="252"/>
  <c r="AH27" i="100"/>
  <c r="AH27" i="72"/>
  <c r="AI55" i="252"/>
  <c r="AO55" i="251" s="1"/>
  <c r="V28" i="100"/>
  <c r="AF37" i="100"/>
  <c r="P46" i="100"/>
  <c r="AD14" i="100"/>
  <c r="AI21" i="100"/>
  <c r="AV72" i="33"/>
  <c r="L12" i="100"/>
  <c r="AV29" i="33"/>
  <c r="P33" i="100"/>
  <c r="K37" i="100"/>
  <c r="U49" i="100"/>
  <c r="S59" i="100"/>
  <c r="Z12" i="100"/>
  <c r="X75" i="100"/>
  <c r="AN104" i="251"/>
  <c r="AL33" i="223"/>
  <c r="T31" i="100"/>
  <c r="T46" i="100"/>
  <c r="Z38" i="100"/>
  <c r="AJ27" i="100"/>
  <c r="AF19" i="100"/>
  <c r="R61" i="100"/>
  <c r="AK53" i="100"/>
  <c r="AO42" i="100"/>
  <c r="AC23" i="100"/>
  <c r="R43" i="100"/>
  <c r="AN92" i="251"/>
  <c r="AL21" i="223"/>
  <c r="AQ101" i="251"/>
  <c r="AO30" i="223"/>
  <c r="I13" i="100"/>
  <c r="AL36" i="223"/>
  <c r="AN107" i="251"/>
  <c r="AI34" i="252"/>
  <c r="AO34" i="251" s="1"/>
  <c r="Y44" i="100"/>
  <c r="AV59" i="33"/>
  <c r="AI10" i="252"/>
  <c r="AO10" i="251" s="1"/>
  <c r="S37" i="100"/>
  <c r="AB34" i="100"/>
  <c r="AN113" i="251"/>
  <c r="AL42" i="223"/>
  <c r="AL22" i="223"/>
  <c r="AN93" i="251"/>
  <c r="K8" i="141"/>
  <c r="I29" i="100"/>
  <c r="AK7" i="252"/>
  <c r="AV28" i="33"/>
  <c r="Y12" i="100"/>
  <c r="AA64" i="100"/>
  <c r="AA67" i="100"/>
  <c r="AD50" i="100"/>
  <c r="U18" i="100"/>
  <c r="AB67" i="100"/>
  <c r="F73" i="100"/>
  <c r="O22" i="100"/>
  <c r="P51" i="100"/>
  <c r="W68" i="100"/>
  <c r="AN26" i="100"/>
  <c r="U59" i="100"/>
  <c r="P20" i="100"/>
  <c r="T66" i="100"/>
  <c r="M55" i="100"/>
  <c r="N36" i="100"/>
  <c r="AI71" i="252"/>
  <c r="AO71" i="251" s="1"/>
  <c r="M58" i="100"/>
  <c r="Z56" i="100"/>
  <c r="X56" i="100"/>
  <c r="AI20" i="252"/>
  <c r="AO20" i="251" s="1"/>
  <c r="T9" i="100"/>
  <c r="AI41" i="100"/>
  <c r="AP113" i="251"/>
  <c r="AN42" i="223"/>
  <c r="K20" i="100"/>
  <c r="AN85" i="251"/>
  <c r="AL14" i="223"/>
  <c r="H43" i="100"/>
  <c r="W41" i="100"/>
  <c r="AG36" i="100"/>
  <c r="L42" i="100"/>
  <c r="N11" i="100"/>
  <c r="AN44" i="100"/>
  <c r="N33" i="100"/>
  <c r="F55" i="100"/>
  <c r="Y34" i="100"/>
  <c r="AP79" i="251"/>
  <c r="AN8" i="223"/>
  <c r="AP107" i="251"/>
  <c r="AN36" i="223"/>
  <c r="AV25" i="33"/>
  <c r="J17" i="100"/>
  <c r="O52" i="100"/>
  <c r="AI65" i="252"/>
  <c r="AO65" i="251" s="1"/>
  <c r="R50" i="100"/>
  <c r="Q43" i="100"/>
  <c r="X44" i="100"/>
  <c r="I41" i="100"/>
  <c r="AE29" i="100"/>
  <c r="AI44" i="100"/>
  <c r="AI69" i="252"/>
  <c r="AO69" i="251" s="1"/>
  <c r="AG64" i="100"/>
  <c r="AL9" i="223"/>
  <c r="AN80" i="251"/>
  <c r="AJ11" i="100"/>
  <c r="AE64" i="100"/>
  <c r="AF62" i="100"/>
  <c r="AD47" i="100"/>
  <c r="AD17" i="100"/>
  <c r="Q46" i="100"/>
  <c r="AL12" i="223"/>
  <c r="AN83" i="251"/>
  <c r="AN50" i="72"/>
  <c r="AN50" i="100"/>
  <c r="AF22" i="100"/>
  <c r="AI67" i="252"/>
  <c r="AO67" i="251" s="1"/>
  <c r="H14" i="100"/>
  <c r="M67" i="100"/>
  <c r="AI16" i="252"/>
  <c r="AO16" i="251" s="1"/>
  <c r="AV14" i="33"/>
  <c r="AQ117" i="251"/>
  <c r="AJ7" i="46"/>
  <c r="AI8" i="46"/>
  <c r="AQ15" i="251" s="1"/>
  <c r="I76" i="241"/>
  <c r="I83" i="241" s="1"/>
  <c r="S134" i="251" s="1"/>
  <c r="AG60" i="100"/>
  <c r="AL41" i="223"/>
  <c r="AN112" i="251"/>
  <c r="AN34" i="100"/>
  <c r="AQ97" i="251"/>
  <c r="AO26" i="223"/>
  <c r="AN75" i="100"/>
  <c r="S45" i="100"/>
  <c r="P29" i="100"/>
  <c r="Q47" i="100"/>
  <c r="H48" i="100"/>
  <c r="I30" i="100"/>
  <c r="L61" i="100"/>
  <c r="H18" i="100"/>
  <c r="P26" i="100"/>
  <c r="F46" i="100"/>
  <c r="Z67" i="100"/>
  <c r="AC63" i="100"/>
  <c r="O50" i="100"/>
  <c r="X22" i="100"/>
  <c r="M64" i="100"/>
  <c r="Q32" i="100"/>
  <c r="AN88" i="251"/>
  <c r="AL17" i="223"/>
  <c r="L23" i="100"/>
  <c r="V71" i="100"/>
  <c r="AQ91" i="251"/>
  <c r="AO20" i="223"/>
  <c r="AI51" i="252"/>
  <c r="AO51" i="251" s="1"/>
  <c r="AL30" i="223"/>
  <c r="AN101" i="251"/>
  <c r="AN95" i="251"/>
  <c r="AL24" i="223"/>
  <c r="Y14" i="100"/>
  <c r="AV33" i="33"/>
  <c r="AJ59" i="100"/>
  <c r="AC43" i="100"/>
  <c r="AC8" i="100"/>
  <c r="AQ93" i="251"/>
  <c r="AO22" i="223"/>
  <c r="AI59" i="252"/>
  <c r="AO59" i="251" s="1"/>
  <c r="AQ86" i="251"/>
  <c r="AO15" i="223"/>
  <c r="H70" i="100"/>
  <c r="AB33" i="100"/>
  <c r="AB72" i="100"/>
  <c r="AO37" i="100"/>
  <c r="AC65" i="100"/>
  <c r="AK47" i="100"/>
  <c r="AI50" i="252"/>
  <c r="AO50" i="251" s="1"/>
  <c r="H25" i="100"/>
  <c r="AC74" i="100"/>
  <c r="K21" i="100"/>
  <c r="S15" i="100"/>
  <c r="V64" i="100"/>
  <c r="AA75" i="100"/>
  <c r="AE39" i="100"/>
  <c r="AA25" i="100"/>
  <c r="K55" i="100"/>
  <c r="F28" i="100"/>
  <c r="H40" i="100"/>
  <c r="K13" i="100"/>
  <c r="N71" i="100"/>
  <c r="T62" i="100"/>
  <c r="AB68" i="100"/>
  <c r="AI7" i="252"/>
  <c r="AH17" i="100"/>
  <c r="AN84" i="251"/>
  <c r="AL13" i="223"/>
  <c r="AI48" i="252"/>
  <c r="AO48" i="251" s="1"/>
  <c r="P64" i="100"/>
  <c r="AG37" i="100"/>
  <c r="AQ81" i="251"/>
  <c r="AO10" i="223"/>
  <c r="M30" i="100"/>
  <c r="O39" i="100"/>
  <c r="T72" i="100"/>
  <c r="AN81" i="251"/>
  <c r="AL10" i="223"/>
  <c r="J69" i="100"/>
  <c r="Q22" i="100"/>
  <c r="AI16" i="100"/>
  <c r="AV9" i="33"/>
  <c r="AJ38" i="100"/>
  <c r="AA72" i="100"/>
  <c r="O38" i="100"/>
  <c r="L15" i="100"/>
  <c r="J39" i="100"/>
  <c r="AO32" i="223"/>
  <c r="AQ103" i="251"/>
  <c r="AO17" i="223"/>
  <c r="AQ88" i="251"/>
  <c r="J65" i="100"/>
  <c r="AI33" i="252"/>
  <c r="AO33" i="251" s="1"/>
  <c r="AI43" i="252"/>
  <c r="AO43" i="251" s="1"/>
  <c r="M37" i="100"/>
  <c r="AN51" i="100"/>
  <c r="P22" i="100"/>
  <c r="AN61" i="100"/>
  <c r="J23" i="100"/>
  <c r="T41" i="100"/>
  <c r="AC38" i="100"/>
  <c r="Z72" i="100"/>
  <c r="AF46" i="100"/>
  <c r="Z59" i="100"/>
  <c r="I26" i="100"/>
  <c r="AP100" i="251"/>
  <c r="AN29" i="223"/>
  <c r="O42" i="100"/>
  <c r="K57" i="100"/>
  <c r="AI39" i="252"/>
  <c r="AO39" i="251" s="1"/>
  <c r="AP106" i="251"/>
  <c r="AN35" i="223"/>
  <c r="AV73" i="33"/>
  <c r="AV41" i="33"/>
  <c r="AI39" i="100"/>
  <c r="AN23" i="251"/>
  <c r="L44" i="72"/>
  <c r="H37" i="72"/>
  <c r="AM16" i="72"/>
  <c r="AN46" i="72"/>
  <c r="N73" i="72"/>
  <c r="AM31" i="72"/>
  <c r="AM46" i="72"/>
  <c r="O57" i="72"/>
  <c r="K55" i="141"/>
  <c r="AV44" i="33"/>
  <c r="S44" i="251"/>
  <c r="S19" i="251"/>
  <c r="AV19" i="33"/>
  <c r="K55" i="140"/>
  <c r="S8" i="251"/>
  <c r="AV8" i="33"/>
  <c r="AV27" i="33"/>
  <c r="S27" i="251"/>
  <c r="K69" i="140"/>
  <c r="K54" i="140"/>
  <c r="AV24" i="33"/>
  <c r="S24" i="251"/>
  <c r="K22" i="141"/>
  <c r="K57" i="241"/>
  <c r="S117" i="251"/>
  <c r="L7" i="46"/>
  <c r="J8" i="46"/>
  <c r="S54" i="251"/>
  <c r="AV54" i="33"/>
  <c r="K13" i="141"/>
  <c r="AV68" i="33"/>
  <c r="S68" i="251"/>
  <c r="K39" i="241"/>
  <c r="L12" i="46"/>
  <c r="S120" i="251"/>
  <c r="K47" i="241"/>
  <c r="K25" i="141"/>
  <c r="K59" i="140"/>
  <c r="K74" i="241"/>
  <c r="K28" i="140"/>
  <c r="K41" i="140"/>
  <c r="S119" i="251"/>
  <c r="L11" i="46"/>
  <c r="S65" i="251"/>
  <c r="AV65" i="33"/>
  <c r="J42" i="100"/>
  <c r="AM29" i="72"/>
  <c r="AQ85" i="251"/>
  <c r="AO14" i="223"/>
  <c r="J15" i="100"/>
  <c r="AH68" i="100"/>
  <c r="AD18" i="100"/>
  <c r="V25" i="100"/>
  <c r="AJ74" i="100"/>
  <c r="AD33" i="100"/>
  <c r="AB52" i="100"/>
  <c r="AD71" i="100"/>
  <c r="O31" i="100"/>
  <c r="R16" i="100"/>
  <c r="U13" i="100"/>
  <c r="N41" i="100"/>
  <c r="AE71" i="100"/>
  <c r="AN27" i="100"/>
  <c r="I68" i="100"/>
  <c r="T30" i="100"/>
  <c r="Z28" i="100"/>
  <c r="AA69" i="100"/>
  <c r="Y49" i="100"/>
  <c r="M54" i="100"/>
  <c r="T27" i="100"/>
  <c r="U68" i="100"/>
  <c r="AN16" i="223"/>
  <c r="AP87" i="251"/>
  <c r="F14" i="72"/>
  <c r="O40" i="100"/>
  <c r="AL34" i="223"/>
  <c r="AN105" i="251"/>
  <c r="Q25" i="100"/>
  <c r="U9" i="100"/>
  <c r="AN13" i="100"/>
  <c r="T44" i="72"/>
  <c r="K61" i="72"/>
  <c r="O74" i="100"/>
  <c r="J12" i="100"/>
  <c r="AJ37" i="100"/>
  <c r="AI12" i="100"/>
  <c r="J68" i="100"/>
  <c r="AF21" i="100"/>
  <c r="AI66" i="252"/>
  <c r="AO66" i="251" s="1"/>
  <c r="Y59" i="100"/>
  <c r="W34" i="100"/>
  <c r="F59" i="100"/>
  <c r="AK67" i="100"/>
  <c r="AN8" i="72"/>
  <c r="Q54" i="100"/>
  <c r="R55" i="100"/>
  <c r="I15" i="100"/>
  <c r="Y41" i="100"/>
  <c r="AC37" i="100"/>
  <c r="AN43" i="100"/>
  <c r="H46" i="100"/>
  <c r="AB24" i="72"/>
  <c r="F8" i="100"/>
  <c r="M25" i="100"/>
  <c r="AI34" i="100"/>
  <c r="AN45" i="100"/>
  <c r="L14" i="100"/>
  <c r="H39" i="100"/>
  <c r="Y75" i="100"/>
  <c r="AJ15" i="72"/>
  <c r="AG73" i="72"/>
  <c r="Q60" i="100"/>
  <c r="J59" i="72"/>
  <c r="AI45" i="100"/>
  <c r="AN18" i="100"/>
  <c r="AP101" i="251"/>
  <c r="AN30" i="223"/>
  <c r="K39" i="72"/>
  <c r="W9" i="72"/>
  <c r="Q59" i="100"/>
  <c r="L8" i="100"/>
  <c r="AI33" i="72"/>
  <c r="AE51" i="72"/>
  <c r="O56" i="72"/>
  <c r="O36" i="72"/>
  <c r="AI29" i="252"/>
  <c r="AO29" i="251" s="1"/>
  <c r="U63" i="100"/>
  <c r="AO38" i="100"/>
  <c r="AN126" i="251"/>
  <c r="AV40" i="33"/>
  <c r="AA35" i="72"/>
  <c r="L62" i="72"/>
  <c r="AF58" i="72"/>
  <c r="AG72" i="72"/>
  <c r="H13" i="72"/>
  <c r="J44" i="100"/>
  <c r="AK72" i="72"/>
  <c r="AB57" i="72"/>
  <c r="N61" i="72"/>
  <c r="P34" i="72"/>
  <c r="AV20" i="33"/>
  <c r="X66" i="72"/>
  <c r="AJ54" i="100"/>
  <c r="P30" i="100"/>
  <c r="AI66" i="100"/>
  <c r="AD54" i="100"/>
  <c r="V21" i="100"/>
  <c r="AK55" i="100"/>
  <c r="AI38" i="252"/>
  <c r="AO38" i="251" s="1"/>
  <c r="K41" i="100"/>
  <c r="I64" i="100"/>
  <c r="N74" i="100"/>
  <c r="L41" i="100"/>
  <c r="V72" i="100"/>
  <c r="U20" i="100"/>
  <c r="AO14" i="100"/>
  <c r="AJ35" i="100"/>
  <c r="Z66" i="100"/>
  <c r="P14" i="100"/>
  <c r="AI36" i="252"/>
  <c r="AO36" i="251" s="1"/>
  <c r="U60" i="100"/>
  <c r="K70" i="100"/>
  <c r="AK35" i="100"/>
  <c r="P13" i="100"/>
  <c r="Y68" i="100"/>
  <c r="AK24" i="100"/>
  <c r="R56" i="100"/>
  <c r="U65" i="100"/>
  <c r="AH61" i="100"/>
  <c r="AI26" i="252"/>
  <c r="AO26" i="251" s="1"/>
  <c r="Z64" i="100"/>
  <c r="Z42" i="100"/>
  <c r="L58" i="100"/>
  <c r="AI12" i="252"/>
  <c r="AO12" i="251" s="1"/>
  <c r="Q40" i="100"/>
  <c r="AI31" i="100"/>
  <c r="U12" i="100"/>
  <c r="AD10" i="100"/>
  <c r="Z53" i="100"/>
  <c r="F25" i="100"/>
  <c r="AA74" i="100"/>
  <c r="AN66" i="100"/>
  <c r="AQ102" i="251"/>
  <c r="AO31" i="223"/>
  <c r="AQ79" i="251"/>
  <c r="AO8" i="223"/>
  <c r="R67" i="72"/>
  <c r="R67" i="100"/>
  <c r="AI30" i="100"/>
  <c r="J8" i="100"/>
  <c r="AI75" i="252"/>
  <c r="AO75" i="251" s="1"/>
  <c r="T38" i="100"/>
  <c r="AI21" i="252"/>
  <c r="AO21" i="251" s="1"/>
  <c r="P44" i="100"/>
  <c r="Y15" i="72"/>
  <c r="AH40" i="100"/>
  <c r="AF20" i="100"/>
  <c r="AA28" i="100"/>
  <c r="AF60" i="100"/>
  <c r="V39" i="100"/>
  <c r="X29" i="100"/>
  <c r="AJ20" i="100"/>
  <c r="AQ108" i="251"/>
  <c r="AO37" i="223"/>
  <c r="R59" i="72"/>
  <c r="L48" i="72"/>
  <c r="AF66" i="100"/>
  <c r="AO13" i="100"/>
  <c r="AJ18" i="100"/>
  <c r="AB69" i="100"/>
  <c r="Q8" i="100"/>
  <c r="AD53" i="100"/>
  <c r="V57" i="100"/>
  <c r="F27" i="100"/>
  <c r="K36" i="100"/>
  <c r="AH71" i="100"/>
  <c r="S13" i="72"/>
  <c r="AI72" i="252"/>
  <c r="AO72" i="251" s="1"/>
  <c r="V49" i="100"/>
  <c r="I76" i="141"/>
  <c r="I83" i="141" s="1"/>
  <c r="S132" i="251" s="1"/>
  <c r="U51" i="251"/>
  <c r="L46" i="72"/>
  <c r="AI52" i="252"/>
  <c r="AO52" i="251" s="1"/>
  <c r="AI63" i="252"/>
  <c r="AO63" i="251" s="1"/>
  <c r="W32" i="72"/>
  <c r="AM39" i="223"/>
  <c r="AO110" i="251"/>
  <c r="Q69" i="72"/>
  <c r="AJ9" i="100"/>
  <c r="AA44" i="100"/>
  <c r="Y54" i="100"/>
  <c r="AI30" i="252"/>
  <c r="AO30" i="251" s="1"/>
  <c r="P23" i="100"/>
  <c r="AP97" i="251"/>
  <c r="AN26" i="223"/>
  <c r="W64" i="100"/>
  <c r="AN103" i="251"/>
  <c r="AL32" i="223"/>
  <c r="U51" i="100"/>
  <c r="O49" i="100"/>
  <c r="AN98" i="251"/>
  <c r="AL27" i="223"/>
  <c r="Z34" i="100"/>
  <c r="M36" i="100"/>
  <c r="U43" i="100"/>
  <c r="AI38" i="100"/>
  <c r="AE46" i="100"/>
  <c r="AE27" i="100"/>
  <c r="U52" i="100"/>
  <c r="AH28" i="100"/>
  <c r="AO21" i="223"/>
  <c r="AQ92" i="251"/>
  <c r="AM36" i="72"/>
  <c r="Y64" i="100"/>
  <c r="AI18" i="252"/>
  <c r="AO18" i="251" s="1"/>
  <c r="X72" i="100"/>
  <c r="AA59" i="72"/>
  <c r="AD56" i="72"/>
  <c r="AJ71" i="72"/>
  <c r="T23" i="72"/>
  <c r="V52" i="72"/>
  <c r="AI32" i="100"/>
  <c r="AJ66" i="100"/>
  <c r="AV26" i="33"/>
  <c r="AN91" i="251"/>
  <c r="AL20" i="223"/>
  <c r="AO41" i="223"/>
  <c r="AQ112" i="251"/>
  <c r="AM53" i="72"/>
  <c r="N67" i="100"/>
  <c r="J57" i="72"/>
  <c r="AI57" i="252"/>
  <c r="AO57" i="251" s="1"/>
  <c r="H56" i="72"/>
  <c r="K17" i="72"/>
  <c r="P38" i="100"/>
  <c r="AI9" i="252"/>
  <c r="AO9" i="251" s="1"/>
  <c r="U38" i="72"/>
  <c r="V31" i="72"/>
  <c r="I47" i="72"/>
  <c r="Y72" i="72"/>
  <c r="AO26" i="100"/>
  <c r="AH20" i="46"/>
  <c r="AP93" i="251"/>
  <c r="AN22" i="223"/>
  <c r="K73" i="72"/>
  <c r="U46" i="72"/>
  <c r="O29" i="100"/>
  <c r="AL74" i="72"/>
  <c r="AM48" i="72"/>
  <c r="AP94" i="251"/>
  <c r="AN23" i="223"/>
  <c r="AK29" i="100"/>
  <c r="V51" i="100"/>
  <c r="AE21" i="100"/>
  <c r="AD8" i="100"/>
  <c r="V29" i="100"/>
  <c r="AD11" i="100"/>
  <c r="AA32" i="100"/>
  <c r="W65" i="100"/>
  <c r="M48" i="100"/>
  <c r="T28" i="100"/>
  <c r="U23" i="100"/>
  <c r="N51" i="100"/>
  <c r="X42" i="100"/>
  <c r="J71" i="100"/>
  <c r="AF64" i="100"/>
  <c r="W30" i="100"/>
  <c r="AO44" i="72"/>
  <c r="R8" i="100"/>
  <c r="O51" i="100"/>
  <c r="AK54" i="100"/>
  <c r="T52" i="100"/>
  <c r="X12" i="100"/>
  <c r="AG32" i="100"/>
  <c r="AI71" i="100"/>
  <c r="X61" i="100"/>
  <c r="O26" i="100"/>
  <c r="M53" i="100"/>
  <c r="AN33" i="223"/>
  <c r="AP104" i="251"/>
  <c r="AE62" i="72"/>
  <c r="I52" i="100"/>
  <c r="M27" i="72"/>
  <c r="F60" i="100"/>
  <c r="U39" i="100"/>
  <c r="X40" i="100"/>
  <c r="AF38" i="100"/>
  <c r="Q48" i="100"/>
  <c r="N13" i="72"/>
  <c r="AC9" i="100"/>
  <c r="Y53" i="100"/>
  <c r="L17" i="100"/>
  <c r="AG75" i="100"/>
  <c r="N17" i="100"/>
  <c r="U66" i="100"/>
  <c r="AI29" i="100"/>
  <c r="T57" i="100"/>
  <c r="K54" i="100"/>
  <c r="Z51" i="100"/>
  <c r="AN52" i="72"/>
  <c r="AV39" i="33"/>
  <c r="P65" i="100"/>
  <c r="Q62" i="100"/>
  <c r="L60" i="100"/>
  <c r="AO55" i="72"/>
  <c r="AH13" i="100"/>
  <c r="L22" i="100"/>
  <c r="U11" i="100"/>
  <c r="AF45" i="100"/>
  <c r="V14" i="100"/>
  <c r="L66" i="100"/>
  <c r="W47" i="100"/>
  <c r="M71" i="72"/>
  <c r="R28" i="72"/>
  <c r="AB32" i="100"/>
  <c r="AC24" i="72"/>
  <c r="AG57" i="72"/>
  <c r="L65" i="100"/>
  <c r="AA42" i="100"/>
  <c r="N45" i="100"/>
  <c r="AH64" i="72"/>
  <c r="F62" i="100"/>
  <c r="AV22" i="33"/>
  <c r="AN18" i="223"/>
  <c r="AP89" i="251"/>
  <c r="H15" i="72"/>
  <c r="AI41" i="252"/>
  <c r="AO41" i="251" s="1"/>
  <c r="M23" i="72"/>
  <c r="AO9" i="72"/>
  <c r="AC16" i="72"/>
  <c r="AK20" i="72"/>
  <c r="AG18" i="46"/>
  <c r="AO118" i="251"/>
  <c r="V67" i="100"/>
  <c r="AB45" i="72"/>
  <c r="AI44" i="252"/>
  <c r="AO44" i="251" s="1"/>
  <c r="AI63" i="100"/>
  <c r="U58" i="100"/>
  <c r="AI65" i="72"/>
  <c r="F69" i="72"/>
  <c r="N8" i="72"/>
  <c r="J33" i="72"/>
  <c r="F24" i="72"/>
  <c r="AJ67" i="100"/>
  <c r="AC50" i="72"/>
  <c r="R54" i="72"/>
  <c r="AD46" i="72"/>
  <c r="Y58" i="72"/>
  <c r="Z63" i="72"/>
  <c r="AN74" i="100"/>
  <c r="N57" i="72"/>
  <c r="P53" i="72"/>
  <c r="AI46" i="252"/>
  <c r="AO46" i="251" s="1"/>
  <c r="AJ52" i="72"/>
  <c r="I18" i="72"/>
  <c r="AO35" i="223"/>
  <c r="AQ106" i="251"/>
  <c r="F49" i="72"/>
  <c r="X74" i="72"/>
  <c r="AN69" i="72"/>
  <c r="AV10" i="33"/>
  <c r="J37" i="72"/>
  <c r="AC48" i="72"/>
  <c r="AI60" i="252"/>
  <c r="AO60" i="251" s="1"/>
  <c r="AV30" i="33"/>
  <c r="AK57" i="72"/>
  <c r="R11" i="100"/>
  <c r="AO20" i="72"/>
  <c r="I57" i="72"/>
  <c r="AE13" i="72"/>
  <c r="AI23" i="252"/>
  <c r="AD44" i="72"/>
  <c r="W16" i="72"/>
  <c r="T47" i="72"/>
  <c r="V13" i="72"/>
  <c r="AI60" i="72"/>
  <c r="U25" i="72"/>
  <c r="L27" i="72"/>
  <c r="U57" i="72"/>
  <c r="R44" i="72"/>
  <c r="AL45" i="72"/>
  <c r="N60" i="72"/>
  <c r="AV17" i="33"/>
  <c r="S17" i="251"/>
  <c r="AV67" i="33"/>
  <c r="S67" i="251"/>
  <c r="J76" i="140"/>
  <c r="J83" i="140" s="1"/>
  <c r="T133" i="251" s="1"/>
  <c r="K7" i="5"/>
  <c r="S130" i="251"/>
  <c r="I9" i="5"/>
  <c r="K9" i="141"/>
  <c r="AV46" i="33"/>
  <c r="S46" i="251"/>
  <c r="K8" i="5"/>
  <c r="S131" i="251"/>
  <c r="K10" i="141"/>
  <c r="S36" i="251"/>
  <c r="AV36" i="33"/>
  <c r="S21" i="251"/>
  <c r="AV21" i="33"/>
  <c r="K50" i="140"/>
  <c r="K50" i="141"/>
  <c r="K15" i="141"/>
  <c r="T117" i="251"/>
  <c r="K8" i="46"/>
  <c r="AV61" i="33"/>
  <c r="S61" i="251"/>
  <c r="L16" i="46"/>
  <c r="S124" i="251"/>
  <c r="AV53" i="33"/>
  <c r="S53" i="251"/>
  <c r="K57" i="141"/>
  <c r="AV23" i="33"/>
  <c r="S23" i="251"/>
  <c r="S60" i="251"/>
  <c r="AV60" i="33"/>
  <c r="K11" i="241"/>
  <c r="K24" i="241"/>
  <c r="S7" i="251"/>
  <c r="AV7" i="33"/>
  <c r="AV43" i="33"/>
  <c r="S43" i="251"/>
  <c r="K36" i="140"/>
  <c r="K42" i="140"/>
  <c r="K37" i="241"/>
  <c r="K47" i="140"/>
  <c r="K74" i="141"/>
  <c r="AA29" i="72"/>
  <c r="AL14" i="72"/>
  <c r="Y65" i="100"/>
  <c r="AE67" i="100"/>
  <c r="AD22" i="100"/>
  <c r="X73" i="100"/>
  <c r="AN68" i="100"/>
  <c r="AA22" i="100"/>
  <c r="J47" i="100"/>
  <c r="AL39" i="72"/>
  <c r="J46" i="100"/>
  <c r="M16" i="100"/>
  <c r="AN23" i="100"/>
  <c r="AI27" i="252"/>
  <c r="AO27" i="251" s="1"/>
  <c r="P36" i="100"/>
  <c r="Y33" i="100"/>
  <c r="AC67" i="100"/>
  <c r="AL47" i="72"/>
  <c r="AM61" i="72"/>
  <c r="F66" i="72"/>
  <c r="AM41" i="72"/>
  <c r="AB30" i="72"/>
  <c r="I55" i="100"/>
  <c r="M59" i="100"/>
  <c r="V44" i="100"/>
  <c r="O35" i="100"/>
  <c r="AG63" i="100"/>
  <c r="AO71" i="72"/>
  <c r="AJ64" i="100"/>
  <c r="U10" i="100"/>
  <c r="P63" i="100"/>
  <c r="AG45" i="72"/>
  <c r="AG18" i="72"/>
  <c r="Q27" i="100"/>
  <c r="AF41" i="100"/>
  <c r="AB35" i="100"/>
  <c r="L33" i="100"/>
  <c r="T68" i="72"/>
  <c r="AN41" i="100"/>
  <c r="F48" i="100"/>
  <c r="AE65" i="100"/>
  <c r="W75" i="100"/>
  <c r="V27" i="100"/>
  <c r="L75" i="72"/>
  <c r="AE17" i="100"/>
  <c r="U47" i="100"/>
  <c r="T22" i="100"/>
  <c r="Z58" i="72"/>
  <c r="AE24" i="72"/>
  <c r="K59" i="100"/>
  <c r="R64" i="100"/>
  <c r="X21" i="100"/>
  <c r="AE43" i="72"/>
  <c r="AB51" i="100"/>
  <c r="U54" i="100"/>
  <c r="Y8" i="100"/>
  <c r="F74" i="100"/>
  <c r="AJ72" i="100"/>
  <c r="AN106" i="251"/>
  <c r="AL35" i="223"/>
  <c r="J31" i="72"/>
  <c r="AK17" i="100"/>
  <c r="J9" i="5"/>
  <c r="AI15" i="72"/>
  <c r="AN39" i="223"/>
  <c r="AP110" i="251"/>
  <c r="AM8" i="72"/>
  <c r="AO25" i="223"/>
  <c r="AQ96" i="251"/>
  <c r="AO28" i="223"/>
  <c r="AQ99" i="251"/>
  <c r="X43" i="72"/>
  <c r="AL75" i="72"/>
  <c r="Q30" i="72"/>
  <c r="L50" i="72"/>
  <c r="AF50" i="72"/>
  <c r="R41" i="100"/>
  <c r="K19" i="72"/>
  <c r="I17" i="72"/>
  <c r="S51" i="72"/>
  <c r="AK42" i="72"/>
  <c r="AD16" i="72"/>
  <c r="T74" i="72"/>
  <c r="AF57" i="72"/>
  <c r="H23" i="72"/>
  <c r="AC51" i="72"/>
  <c r="AG44" i="100"/>
  <c r="K47" i="72"/>
  <c r="M75" i="72"/>
  <c r="H26" i="72"/>
  <c r="AA13" i="72"/>
  <c r="T39" i="72"/>
  <c r="L63" i="72"/>
  <c r="N43" i="100"/>
  <c r="V60" i="100"/>
  <c r="AE30" i="100"/>
  <c r="AJ56" i="72"/>
  <c r="Z71" i="72"/>
  <c r="AF10" i="72"/>
  <c r="K10" i="72"/>
  <c r="AF44" i="100"/>
  <c r="AI64" i="252"/>
  <c r="AO64" i="251" s="1"/>
  <c r="AV32" i="33"/>
  <c r="AJ40" i="72"/>
  <c r="AG42" i="100"/>
  <c r="T69" i="100"/>
  <c r="AO30" i="100"/>
  <c r="I35" i="100"/>
  <c r="Z75" i="100"/>
  <c r="AK75" i="100"/>
  <c r="AF63" i="72"/>
  <c r="F68" i="72"/>
  <c r="AM68" i="72"/>
  <c r="F23" i="72"/>
  <c r="AM42" i="72"/>
  <c r="AM75" i="72"/>
  <c r="AV49" i="33"/>
  <c r="V30" i="72"/>
  <c r="H35" i="72"/>
  <c r="Q38" i="100"/>
  <c r="L37" i="72"/>
  <c r="O19" i="72"/>
  <c r="AD34" i="100"/>
  <c r="AO31" i="72"/>
  <c r="M49" i="100"/>
  <c r="AE9" i="72"/>
  <c r="L67" i="72"/>
  <c r="W24" i="72"/>
  <c r="P15" i="100"/>
  <c r="K9" i="72"/>
  <c r="U8" i="100"/>
  <c r="Q28" i="72"/>
  <c r="AA68" i="72"/>
  <c r="AI27" i="72"/>
  <c r="F43" i="72"/>
  <c r="AG58" i="100"/>
  <c r="F18" i="72"/>
  <c r="AL12" i="72"/>
  <c r="K8" i="72"/>
  <c r="J34" i="72"/>
  <c r="K25" i="72"/>
  <c r="W43" i="72"/>
  <c r="Z60" i="72"/>
  <c r="AF9" i="72"/>
  <c r="AC20" i="72"/>
  <c r="X23" i="72"/>
  <c r="T33" i="72"/>
  <c r="R72" i="72"/>
  <c r="S34" i="72"/>
  <c r="S16" i="100"/>
  <c r="AC19" i="72"/>
  <c r="K31" i="72"/>
  <c r="U53" i="72"/>
  <c r="AG67" i="72"/>
  <c r="AE61" i="72"/>
  <c r="N38" i="72"/>
  <c r="AV57" i="33"/>
  <c r="U34" i="251"/>
  <c r="J74" i="72"/>
  <c r="AA16" i="72"/>
  <c r="O16" i="72"/>
  <c r="AF56" i="72"/>
  <c r="F35" i="72"/>
  <c r="N20" i="72"/>
  <c r="M46" i="72"/>
  <c r="S57" i="72"/>
  <c r="R14" i="72"/>
  <c r="N53" i="72"/>
  <c r="AB49" i="72"/>
  <c r="AH24" i="72"/>
  <c r="AF54" i="72"/>
  <c r="F40" i="72"/>
  <c r="O41" i="72"/>
  <c r="Q52" i="72"/>
  <c r="U70" i="72"/>
  <c r="AN7" i="223"/>
  <c r="AP78" i="251"/>
  <c r="AJ55" i="72"/>
  <c r="J53" i="72"/>
  <c r="L11" i="72"/>
  <c r="AL43" i="72"/>
  <c r="AP85" i="251"/>
  <c r="AN14" i="223"/>
  <c r="O68" i="100"/>
  <c r="U28" i="100"/>
  <c r="AM50" i="72"/>
  <c r="AN17" i="100"/>
  <c r="X69" i="100"/>
  <c r="AN40" i="100"/>
  <c r="AA20" i="100"/>
  <c r="AG53" i="72"/>
  <c r="H66" i="100"/>
  <c r="U32" i="72"/>
  <c r="P61" i="100"/>
  <c r="Y29" i="100"/>
  <c r="AC75" i="100"/>
  <c r="AL40" i="72"/>
  <c r="AF52" i="72"/>
  <c r="J48" i="100"/>
  <c r="M43" i="100"/>
  <c r="AC68" i="72"/>
  <c r="P42" i="100"/>
  <c r="Y57" i="72"/>
  <c r="K11" i="100"/>
  <c r="AB46" i="100"/>
  <c r="AG71" i="100"/>
  <c r="AF51" i="100"/>
  <c r="AJ60" i="100"/>
  <c r="AD19" i="72"/>
  <c r="V75" i="72"/>
  <c r="AN10" i="100"/>
  <c r="R27" i="100"/>
  <c r="P16" i="72"/>
  <c r="AC34" i="72"/>
  <c r="AM13" i="72"/>
  <c r="AL44" i="72"/>
  <c r="AM54" i="72"/>
  <c r="AL60" i="72"/>
  <c r="H11" i="100"/>
  <c r="J13" i="100"/>
  <c r="AE22" i="100"/>
  <c r="T34" i="100"/>
  <c r="W33" i="100"/>
  <c r="W27" i="72"/>
  <c r="AC62" i="100"/>
  <c r="V23" i="100"/>
  <c r="N29" i="100"/>
  <c r="AJ49" i="100"/>
  <c r="N27" i="72"/>
  <c r="R37" i="100"/>
  <c r="O69" i="72"/>
  <c r="AB47" i="72"/>
  <c r="AI56" i="252"/>
  <c r="AO56" i="251" s="1"/>
  <c r="S14" i="72"/>
  <c r="AN19" i="72"/>
  <c r="Y48" i="72"/>
  <c r="N40" i="100"/>
  <c r="K46" i="100"/>
  <c r="AA8" i="100"/>
  <c r="S36" i="100"/>
  <c r="W62" i="72"/>
  <c r="K74" i="72"/>
  <c r="AH46" i="72"/>
  <c r="AG35" i="72"/>
  <c r="AJ13" i="46"/>
  <c r="AQ121" i="251"/>
  <c r="AO36" i="72"/>
  <c r="AP102" i="251"/>
  <c r="AN31" i="223"/>
  <c r="AM24" i="72"/>
  <c r="J11" i="100"/>
  <c r="L57" i="100"/>
  <c r="AC69" i="72"/>
  <c r="AO17" i="72"/>
  <c r="H42" i="72"/>
  <c r="P73" i="72"/>
  <c r="I39" i="72"/>
  <c r="J20" i="72"/>
  <c r="V54" i="72"/>
  <c r="T56" i="72"/>
  <c r="Y55" i="72"/>
  <c r="AG22" i="100"/>
  <c r="H50" i="72"/>
  <c r="V58" i="72"/>
  <c r="O63" i="72"/>
  <c r="AI52" i="100"/>
  <c r="AI18" i="72"/>
  <c r="AI13" i="100"/>
  <c r="I56" i="100"/>
  <c r="AB14" i="100"/>
  <c r="AC52" i="100"/>
  <c r="AJ16" i="100"/>
  <c r="O27" i="100"/>
  <c r="M35" i="72"/>
  <c r="T70" i="100"/>
  <c r="AA39" i="100"/>
  <c r="U42" i="100"/>
  <c r="AK27" i="72"/>
  <c r="Z25" i="72"/>
  <c r="AN72" i="72"/>
  <c r="F51" i="100"/>
  <c r="AI58" i="252"/>
  <c r="AO58" i="251" s="1"/>
  <c r="V63" i="72"/>
  <c r="W38" i="72"/>
  <c r="AO54" i="72"/>
  <c r="K27" i="72"/>
  <c r="T65" i="72"/>
  <c r="L55" i="72"/>
  <c r="AO22" i="100"/>
  <c r="S40" i="72"/>
  <c r="V45" i="72"/>
  <c r="J55" i="72"/>
  <c r="Z33" i="100"/>
  <c r="AK61" i="100"/>
  <c r="AE23" i="100"/>
  <c r="R39" i="100"/>
  <c r="N56" i="72"/>
  <c r="AL32" i="72"/>
  <c r="AN37" i="223"/>
  <c r="AP108" i="251"/>
  <c r="Q66" i="100"/>
  <c r="O47" i="100"/>
  <c r="AC44" i="72"/>
  <c r="AI62" i="72"/>
  <c r="AE66" i="72"/>
  <c r="AD40" i="100"/>
  <c r="U24" i="72"/>
  <c r="AN20" i="72"/>
  <c r="F36" i="72"/>
  <c r="AD27" i="72"/>
  <c r="S32" i="72"/>
  <c r="AC39" i="72"/>
  <c r="AH56" i="72"/>
  <c r="H36" i="72"/>
  <c r="P10" i="100"/>
  <c r="U33" i="100"/>
  <c r="X28" i="72"/>
  <c r="AO67" i="72"/>
  <c r="T64" i="100"/>
  <c r="M72" i="100"/>
  <c r="AG49" i="72"/>
  <c r="AB37" i="72"/>
  <c r="AO32" i="72"/>
  <c r="AQ83" i="251"/>
  <c r="AO12" i="223"/>
  <c r="AO59" i="72"/>
  <c r="AM47" i="72"/>
  <c r="AH45" i="72"/>
  <c r="AB12" i="72"/>
  <c r="U16" i="251"/>
  <c r="F53" i="72"/>
  <c r="I74" i="72"/>
  <c r="AQ122" i="251"/>
  <c r="AJ14" i="46"/>
  <c r="AN70" i="72"/>
  <c r="K71" i="72"/>
  <c r="P70" i="72"/>
  <c r="X45" i="72"/>
  <c r="F11" i="72"/>
  <c r="AB20" i="72"/>
  <c r="X30" i="72"/>
  <c r="AP126" i="251"/>
  <c r="Q55" i="72"/>
  <c r="AC13" i="72"/>
  <c r="AJ15" i="46"/>
  <c r="AQ123" i="251"/>
  <c r="AH57" i="100"/>
  <c r="AA60" i="100"/>
  <c r="S12" i="100"/>
  <c r="AO53" i="100"/>
  <c r="AD64" i="100"/>
  <c r="AH32" i="100"/>
  <c r="Y67" i="72"/>
  <c r="AP90" i="251"/>
  <c r="AN19" i="223"/>
  <c r="AN13" i="223"/>
  <c r="AP84" i="251"/>
  <c r="AH42" i="72"/>
  <c r="Y21" i="72"/>
  <c r="AL36" i="72"/>
  <c r="V15" i="72"/>
  <c r="AD12" i="100"/>
  <c r="N59" i="100"/>
  <c r="W17" i="72"/>
  <c r="AN32" i="72"/>
  <c r="AK48" i="72"/>
  <c r="P18" i="72"/>
  <c r="H34" i="100"/>
  <c r="Y9" i="100"/>
  <c r="Z40" i="100"/>
  <c r="Z32" i="72"/>
  <c r="I21" i="100"/>
  <c r="S68" i="100"/>
  <c r="AJ44" i="100"/>
  <c r="AN21" i="223"/>
  <c r="AP92" i="251"/>
  <c r="AM73" i="72"/>
  <c r="Q41" i="72"/>
  <c r="N55" i="100"/>
  <c r="AO46" i="72"/>
  <c r="J56" i="72"/>
  <c r="S27" i="72"/>
  <c r="Y13" i="100"/>
  <c r="AF71" i="100"/>
  <c r="AO41" i="100"/>
  <c r="AB15" i="100"/>
  <c r="X62" i="100"/>
  <c r="J24" i="72"/>
  <c r="O43" i="72"/>
  <c r="Z20" i="72"/>
  <c r="T59" i="72"/>
  <c r="X9" i="72"/>
  <c r="AG12" i="72"/>
  <c r="AI74" i="252"/>
  <c r="AO74" i="251" s="1"/>
  <c r="AH74" i="72"/>
  <c r="T75" i="72"/>
  <c r="AG65" i="72"/>
  <c r="Y36" i="72"/>
  <c r="Q61" i="72"/>
  <c r="R70" i="72"/>
  <c r="AP112" i="251"/>
  <c r="AN41" i="223"/>
  <c r="R23" i="72"/>
  <c r="V62" i="72"/>
  <c r="F64" i="72"/>
  <c r="O44" i="72"/>
  <c r="I28" i="100"/>
  <c r="AD32" i="100"/>
  <c r="AF70" i="72"/>
  <c r="H20" i="72"/>
  <c r="AI25" i="252"/>
  <c r="AO25" i="251" s="1"/>
  <c r="O53" i="72"/>
  <c r="AN35" i="72"/>
  <c r="AH29" i="72"/>
  <c r="AN31" i="72"/>
  <c r="AI31" i="252"/>
  <c r="AO31" i="251" s="1"/>
  <c r="U29" i="72"/>
  <c r="AE55" i="72"/>
  <c r="S65" i="72"/>
  <c r="H69" i="72"/>
  <c r="AE19" i="72"/>
  <c r="Q74" i="72"/>
  <c r="Y62" i="72"/>
  <c r="Z47" i="72"/>
  <c r="F17" i="72"/>
  <c r="AL16" i="223"/>
  <c r="AN87" i="251"/>
  <c r="Z27" i="72"/>
  <c r="AF12" i="72"/>
  <c r="R17" i="72"/>
  <c r="AI43" i="72"/>
  <c r="AQ118" i="251"/>
  <c r="AI18" i="46"/>
  <c r="AJ10" i="46"/>
  <c r="AE12" i="100"/>
  <c r="AO24" i="223"/>
  <c r="AQ95" i="251"/>
  <c r="AM15" i="72"/>
  <c r="N39" i="72"/>
  <c r="U19" i="72"/>
  <c r="O34" i="72"/>
  <c r="J9" i="72"/>
  <c r="W31" i="72"/>
  <c r="AH54" i="72"/>
  <c r="AG74" i="72"/>
  <c r="Z36" i="72"/>
  <c r="AD35" i="72"/>
  <c r="AH18" i="72"/>
  <c r="Y45" i="100"/>
  <c r="AQ94" i="251"/>
  <c r="AO23" i="223"/>
  <c r="AN9" i="223"/>
  <c r="AP80" i="251"/>
  <c r="AK44" i="72"/>
  <c r="AF61" i="100"/>
  <c r="W8" i="100"/>
  <c r="AA40" i="100"/>
  <c r="AA52" i="100"/>
  <c r="P39" i="100"/>
  <c r="AN11" i="223"/>
  <c r="AP82" i="251"/>
  <c r="AN33" i="100"/>
  <c r="V11" i="100"/>
  <c r="X16" i="100"/>
  <c r="R32" i="72"/>
  <c r="U41" i="100"/>
  <c r="M28" i="72"/>
  <c r="I62" i="72"/>
  <c r="Z31" i="100"/>
  <c r="I71" i="100"/>
  <c r="U34" i="72"/>
  <c r="I27" i="100"/>
  <c r="Q63" i="100"/>
  <c r="Z62" i="100"/>
  <c r="AN7" i="251"/>
  <c r="AH76" i="252"/>
  <c r="AH84" i="252" s="1"/>
  <c r="Y37" i="100"/>
  <c r="AN11" i="72"/>
  <c r="AE50" i="100"/>
  <c r="AA38" i="100"/>
  <c r="T49" i="100"/>
  <c r="U72" i="100"/>
  <c r="Y50" i="100"/>
  <c r="Q21" i="100"/>
  <c r="AO33" i="223"/>
  <c r="AQ104" i="251"/>
  <c r="AC56" i="72"/>
  <c r="AN38" i="223"/>
  <c r="AP109" i="251"/>
  <c r="N42" i="72"/>
  <c r="Q72" i="72"/>
  <c r="AL22" i="72"/>
  <c r="K72" i="100"/>
  <c r="AD48" i="100"/>
  <c r="Z68" i="100"/>
  <c r="M47" i="100"/>
  <c r="AO15" i="72"/>
  <c r="AN71" i="72"/>
  <c r="Z50" i="100"/>
  <c r="AE34" i="72"/>
  <c r="AF16" i="72"/>
  <c r="S23" i="100"/>
  <c r="X58" i="72"/>
  <c r="W14" i="72"/>
  <c r="I9" i="100"/>
  <c r="V36" i="100"/>
  <c r="AK64" i="100"/>
  <c r="AB66" i="100"/>
  <c r="K63" i="72"/>
  <c r="M19" i="72"/>
  <c r="U55" i="72"/>
  <c r="AA21" i="72"/>
  <c r="AG59" i="100"/>
  <c r="U40" i="72"/>
  <c r="AJ62" i="72"/>
  <c r="L26" i="100"/>
  <c r="AI70" i="252"/>
  <c r="AO70" i="251" s="1"/>
  <c r="V61" i="100"/>
  <c r="AJ48" i="100"/>
  <c r="AB73" i="100"/>
  <c r="AH58" i="72"/>
  <c r="V9" i="72"/>
  <c r="W44" i="72"/>
  <c r="AH70" i="100"/>
  <c r="AA58" i="72"/>
  <c r="AC42" i="72"/>
  <c r="AO23" i="72"/>
  <c r="AA37" i="72"/>
  <c r="AL20" i="72"/>
  <c r="L70" i="72"/>
  <c r="AL18" i="72"/>
  <c r="K32" i="72"/>
  <c r="O8" i="72"/>
  <c r="L53" i="100"/>
  <c r="AG54" i="100"/>
  <c r="AH39" i="72"/>
  <c r="M42" i="72"/>
  <c r="P56" i="72"/>
  <c r="AA51" i="72"/>
  <c r="AO21" i="100"/>
  <c r="AI22" i="252"/>
  <c r="AO22" i="251" s="1"/>
  <c r="W15" i="100"/>
  <c r="AJ23" i="100"/>
  <c r="J72" i="100"/>
  <c r="K34" i="72"/>
  <c r="N75" i="100"/>
  <c r="Z16" i="72"/>
  <c r="AJ43" i="72"/>
  <c r="S73" i="100"/>
  <c r="AI73" i="100"/>
  <c r="W20" i="72"/>
  <c r="AI57" i="100"/>
  <c r="AF8" i="100"/>
  <c r="L74" i="100"/>
  <c r="V55" i="100"/>
  <c r="V47" i="72"/>
  <c r="AH10" i="100"/>
  <c r="W72" i="100"/>
  <c r="AQ119" i="251"/>
  <c r="AJ11" i="46"/>
  <c r="M65" i="72"/>
  <c r="S29" i="72"/>
  <c r="AQ89" i="251"/>
  <c r="AO18" i="223"/>
  <c r="R47" i="72"/>
  <c r="AD13" i="100"/>
  <c r="Q65" i="72"/>
  <c r="N62" i="72"/>
  <c r="S17" i="72"/>
  <c r="AN29" i="72"/>
  <c r="AG66" i="72"/>
  <c r="V12" i="100"/>
  <c r="AB59" i="72"/>
  <c r="AF20" i="46"/>
  <c r="H41" i="100"/>
  <c r="AD51" i="72"/>
  <c r="K50" i="72"/>
  <c r="W74" i="100"/>
  <c r="AK69" i="72"/>
  <c r="T118" i="251"/>
  <c r="K18" i="46"/>
  <c r="K20" i="46" s="1"/>
  <c r="L25" i="72"/>
  <c r="J10" i="100"/>
  <c r="W73" i="100"/>
  <c r="Q57" i="72"/>
  <c r="AI22" i="72"/>
  <c r="AI69" i="72"/>
  <c r="X27" i="100"/>
  <c r="AB13" i="72"/>
  <c r="AC61" i="100"/>
  <c r="F42" i="72"/>
  <c r="AQ111" i="251"/>
  <c r="AO40" i="223"/>
  <c r="AN34" i="223"/>
  <c r="AP105" i="251"/>
  <c r="M13" i="72"/>
  <c r="I76" i="140"/>
  <c r="I83" i="140" s="1"/>
  <c r="S133" i="251" s="1"/>
  <c r="U75" i="251"/>
  <c r="AD41" i="72"/>
  <c r="AI50" i="72"/>
  <c r="J36" i="72"/>
  <c r="V46" i="72"/>
  <c r="AN36" i="72"/>
  <c r="AV69" i="33"/>
  <c r="AH30" i="100"/>
  <c r="AA12" i="72"/>
  <c r="AQ124" i="251"/>
  <c r="AJ16" i="46"/>
  <c r="AK15" i="72"/>
  <c r="K8" i="140"/>
  <c r="AI62" i="252"/>
  <c r="AO62" i="251" s="1"/>
  <c r="AQ120" i="251"/>
  <c r="AJ12" i="46"/>
  <c r="N47" i="72"/>
  <c r="AJ21" i="72"/>
  <c r="AV38" i="33"/>
  <c r="AV52" i="33"/>
  <c r="S55" i="251"/>
  <c r="AV55" i="33"/>
  <c r="L14" i="46"/>
  <c r="S122" i="251"/>
  <c r="AV74" i="33"/>
  <c r="S74" i="251"/>
  <c r="K69" i="241"/>
  <c r="K10" i="140"/>
  <c r="K54" i="141"/>
  <c r="K50" i="241"/>
  <c r="AV50" i="33"/>
  <c r="S50" i="251"/>
  <c r="S48" i="251"/>
  <c r="AV48" i="33"/>
  <c r="K30" i="140"/>
  <c r="K72" i="140"/>
  <c r="K15" i="241"/>
  <c r="K65" i="140"/>
  <c r="K62" i="140"/>
  <c r="K70" i="241"/>
  <c r="K52" i="141"/>
  <c r="S121" i="251"/>
  <c r="L13" i="46"/>
  <c r="K34" i="140"/>
  <c r="S62" i="251"/>
  <c r="AV62" i="33"/>
  <c r="AV56" i="33"/>
  <c r="S56" i="251"/>
  <c r="K60" i="140"/>
  <c r="K68" i="141"/>
  <c r="S58" i="251"/>
  <c r="AV58" i="33"/>
  <c r="K53" i="241"/>
  <c r="K40" i="141"/>
  <c r="S11" i="251"/>
  <c r="AV11" i="33"/>
  <c r="K53" i="140"/>
  <c r="K41" i="141"/>
  <c r="AL30" i="72"/>
  <c r="AD24" i="72"/>
  <c r="N63" i="72"/>
  <c r="AL18" i="223"/>
  <c r="AN89" i="251"/>
  <c r="Z14" i="100"/>
  <c r="AK28" i="100"/>
  <c r="M63" i="100"/>
  <c r="Z73" i="100"/>
  <c r="T35" i="72"/>
  <c r="AP98" i="251"/>
  <c r="AN27" i="223"/>
  <c r="S43" i="72"/>
  <c r="R73" i="100"/>
  <c r="AA46" i="100"/>
  <c r="T12" i="100"/>
  <c r="AL25" i="223"/>
  <c r="AN96" i="251"/>
  <c r="M31" i="100"/>
  <c r="V32" i="100"/>
  <c r="AA47" i="100"/>
  <c r="I34" i="100"/>
  <c r="Z11" i="100"/>
  <c r="AB65" i="72"/>
  <c r="S75" i="72"/>
  <c r="O21" i="100"/>
  <c r="H17" i="100"/>
  <c r="AL29" i="223"/>
  <c r="AN100" i="251"/>
  <c r="I11" i="100"/>
  <c r="Q29" i="100"/>
  <c r="AB50" i="100"/>
  <c r="J40" i="100"/>
  <c r="AI58" i="72"/>
  <c r="AK11" i="100"/>
  <c r="AI40" i="252"/>
  <c r="AO40" i="251" s="1"/>
  <c r="J35" i="72"/>
  <c r="Y42" i="100"/>
  <c r="AM10" i="72"/>
  <c r="AK13" i="72"/>
  <c r="L45" i="100"/>
  <c r="P24" i="72"/>
  <c r="T40" i="72"/>
  <c r="Q67" i="100"/>
  <c r="H8" i="100"/>
  <c r="Y43" i="100"/>
  <c r="I8" i="72"/>
  <c r="AI20" i="100"/>
  <c r="AN15" i="251"/>
  <c r="W57" i="72"/>
  <c r="AK32" i="100"/>
  <c r="N22" i="72"/>
  <c r="W51" i="72"/>
  <c r="AB58" i="100"/>
  <c r="S24" i="72"/>
  <c r="AB17" i="72"/>
  <c r="R48" i="72"/>
  <c r="J19" i="100"/>
  <c r="S50" i="72"/>
  <c r="V53" i="100"/>
  <c r="AA48" i="100"/>
  <c r="J66" i="72"/>
  <c r="T51" i="100"/>
  <c r="W70" i="72"/>
  <c r="AC47" i="72"/>
  <c r="Y46" i="100"/>
  <c r="AH50" i="72"/>
  <c r="AK34" i="72"/>
  <c r="AQ110" i="251"/>
  <c r="AO39" i="223"/>
  <c r="AM34" i="72"/>
  <c r="AN25" i="223"/>
  <c r="AP96" i="251"/>
  <c r="AP99" i="251"/>
  <c r="AN28" i="223"/>
  <c r="AH31" i="72"/>
  <c r="O32" i="72"/>
  <c r="W63" i="72"/>
  <c r="I65" i="72"/>
  <c r="H31" i="72"/>
  <c r="AC18" i="72"/>
  <c r="AI61" i="252"/>
  <c r="AO61" i="251" s="1"/>
  <c r="H16" i="72"/>
  <c r="X60" i="100"/>
  <c r="I53" i="100"/>
  <c r="AB44" i="100"/>
  <c r="AH25" i="72"/>
  <c r="AI54" i="72"/>
  <c r="M32" i="100"/>
  <c r="W56" i="100"/>
  <c r="AF33" i="72"/>
  <c r="R12" i="72"/>
  <c r="O11" i="100"/>
  <c r="V16" i="100"/>
  <c r="AC54" i="100"/>
  <c r="X41" i="100"/>
  <c r="U30" i="72"/>
  <c r="M12" i="72"/>
  <c r="X65" i="72"/>
  <c r="F9" i="72"/>
  <c r="S74" i="72"/>
  <c r="V43" i="100"/>
  <c r="W36" i="72"/>
  <c r="AH26" i="72"/>
  <c r="AG17" i="100"/>
  <c r="U56" i="72"/>
  <c r="W50" i="72"/>
  <c r="AH52" i="72"/>
  <c r="AG15" i="100"/>
  <c r="AB53" i="72"/>
  <c r="AL17" i="72"/>
  <c r="X70" i="72"/>
  <c r="N32" i="72"/>
  <c r="AL72" i="72"/>
  <c r="H61" i="72"/>
  <c r="AI49" i="252"/>
  <c r="AO49" i="251" s="1"/>
  <c r="J54" i="72"/>
  <c r="AH59" i="100"/>
  <c r="AG38" i="72"/>
  <c r="Z8" i="72"/>
  <c r="AN102" i="251"/>
  <c r="AL31" i="223"/>
  <c r="Q24" i="72"/>
  <c r="Y56" i="72"/>
  <c r="AK33" i="72"/>
  <c r="K42" i="72"/>
  <c r="Y61" i="72"/>
  <c r="W54" i="72"/>
  <c r="P47" i="72"/>
  <c r="AN62" i="72"/>
  <c r="P49" i="72"/>
  <c r="K64" i="100"/>
  <c r="AC41" i="100"/>
  <c r="T48" i="72"/>
  <c r="W37" i="72"/>
  <c r="AC66" i="72"/>
  <c r="X38" i="72"/>
  <c r="AC70" i="100"/>
  <c r="O14" i="100"/>
  <c r="AB31" i="72"/>
  <c r="Z19" i="100"/>
  <c r="F47" i="72"/>
  <c r="AD31" i="72"/>
  <c r="AG8" i="46"/>
  <c r="AO117" i="251"/>
  <c r="V65" i="72"/>
  <c r="Y32" i="72"/>
  <c r="AF75" i="72"/>
  <c r="AM43" i="72"/>
  <c r="AD62" i="72"/>
  <c r="AV18" i="33"/>
  <c r="F72" i="72"/>
  <c r="AK60" i="72"/>
  <c r="AJ65" i="72"/>
  <c r="AL37" i="223"/>
  <c r="AN108" i="251"/>
  <c r="AG51" i="72"/>
  <c r="AA26" i="72"/>
  <c r="AD23" i="100"/>
  <c r="Z21" i="72"/>
  <c r="AE10" i="72"/>
  <c r="J29" i="72"/>
  <c r="R15" i="72"/>
  <c r="Y27" i="72"/>
  <c r="AE48" i="72"/>
  <c r="N48" i="72"/>
  <c r="AP7" i="251"/>
  <c r="AP76" i="251" s="1"/>
  <c r="AJ76" i="252"/>
  <c r="AJ84" i="252" s="1"/>
  <c r="AJ63" i="72"/>
  <c r="L71" i="72"/>
  <c r="AO64" i="72"/>
  <c r="AI40" i="100"/>
  <c r="AA62" i="72"/>
  <c r="M29" i="72"/>
  <c r="AJ41" i="100"/>
  <c r="H12" i="100"/>
  <c r="AF18" i="100"/>
  <c r="AI53" i="252"/>
  <c r="AO53" i="251" s="1"/>
  <c r="Z69" i="100"/>
  <c r="X33" i="100"/>
  <c r="AD67" i="100"/>
  <c r="X39" i="72"/>
  <c r="AJ61" i="100"/>
  <c r="S44" i="100"/>
  <c r="S39" i="100"/>
  <c r="N58" i="100"/>
  <c r="S60" i="100"/>
  <c r="N10" i="100"/>
  <c r="I37" i="100"/>
  <c r="Y70" i="100"/>
  <c r="F37" i="100"/>
  <c r="AD37" i="72"/>
  <c r="U37" i="72"/>
  <c r="P72" i="100"/>
  <c r="S30" i="72"/>
  <c r="K52" i="100"/>
  <c r="V56" i="72"/>
  <c r="R62" i="72"/>
  <c r="AK58" i="72"/>
  <c r="I61" i="100"/>
  <c r="P19" i="100"/>
  <c r="Y22" i="100"/>
  <c r="AC45" i="72"/>
  <c r="AO42" i="223"/>
  <c r="AQ113" i="251"/>
  <c r="AH63" i="72"/>
  <c r="P28" i="72"/>
  <c r="AB28" i="72"/>
  <c r="L13" i="72"/>
  <c r="Q15" i="100"/>
  <c r="U27" i="72"/>
  <c r="R38" i="100"/>
  <c r="AI37" i="252"/>
  <c r="AO37" i="251" s="1"/>
  <c r="AN86" i="251"/>
  <c r="AL15" i="223"/>
  <c r="V74" i="72"/>
  <c r="Y17" i="72"/>
  <c r="AO73" i="72"/>
  <c r="X71" i="72"/>
  <c r="Q44" i="100"/>
  <c r="AE49" i="72"/>
  <c r="U31" i="100"/>
  <c r="AK16" i="72"/>
  <c r="AD68" i="100"/>
  <c r="AI19" i="252"/>
  <c r="AO19" i="251" s="1"/>
  <c r="AJ25" i="100"/>
  <c r="AO75" i="100"/>
  <c r="AB74" i="100"/>
  <c r="AL38" i="223"/>
  <c r="AN109" i="251"/>
  <c r="S42" i="72"/>
  <c r="F38" i="72"/>
  <c r="S69" i="72"/>
  <c r="P75" i="72"/>
  <c r="O58" i="100"/>
  <c r="R35" i="72"/>
  <c r="AM9" i="72"/>
  <c r="AQ107" i="251"/>
  <c r="AO36" i="223"/>
  <c r="AM35" i="72"/>
  <c r="AL34" i="72"/>
  <c r="I42" i="72"/>
  <c r="AL54" i="72"/>
  <c r="N66" i="72"/>
  <c r="AL64" i="72"/>
  <c r="AV15" i="33"/>
  <c r="H19" i="72"/>
  <c r="H67" i="100"/>
  <c r="AI73" i="252"/>
  <c r="AO73" i="251" s="1"/>
  <c r="L34" i="100"/>
  <c r="AE36" i="72"/>
  <c r="AD57" i="72"/>
  <c r="AB27" i="72"/>
  <c r="T58" i="72"/>
  <c r="AA65" i="100"/>
  <c r="AO35" i="100"/>
  <c r="Y18" i="72"/>
  <c r="AF24" i="72"/>
  <c r="H49" i="100"/>
  <c r="AE47" i="100"/>
  <c r="O64" i="72"/>
  <c r="AB62" i="72"/>
  <c r="AC71" i="100"/>
  <c r="J58" i="100"/>
  <c r="S9" i="72"/>
  <c r="W49" i="72"/>
  <c r="AH21" i="100"/>
  <c r="X37" i="100"/>
  <c r="L59" i="100"/>
  <c r="P27" i="100"/>
  <c r="AG48" i="72"/>
  <c r="AG27" i="100"/>
  <c r="L31" i="100"/>
  <c r="O62" i="100"/>
  <c r="AE14" i="100"/>
  <c r="AF31" i="72"/>
  <c r="AB26" i="72"/>
  <c r="AN56" i="72"/>
  <c r="I72" i="72"/>
  <c r="M74" i="100"/>
  <c r="M57" i="72"/>
  <c r="R46" i="72"/>
  <c r="AH43" i="72"/>
  <c r="AI11" i="252"/>
  <c r="AO11" i="251" s="1"/>
  <c r="W67" i="72"/>
  <c r="AI24" i="252"/>
  <c r="AO24" i="251" s="1"/>
  <c r="X55" i="72"/>
  <c r="AI55" i="72"/>
  <c r="AG23" i="72"/>
  <c r="Y24" i="72"/>
  <c r="AA14" i="72"/>
  <c r="AO56" i="72"/>
  <c r="AV64" i="33"/>
  <c r="O66" i="72"/>
  <c r="L29" i="72"/>
  <c r="S21" i="72"/>
  <c r="X46" i="72"/>
  <c r="AK14" i="72"/>
  <c r="AI48" i="72"/>
  <c r="AF25" i="72"/>
  <c r="AK38" i="72"/>
  <c r="AK52" i="100"/>
  <c r="AF23" i="72"/>
  <c r="AE63" i="72"/>
  <c r="S22" i="72"/>
  <c r="Z57" i="72"/>
  <c r="AK63" i="100"/>
  <c r="AF11" i="72"/>
  <c r="AN12" i="223"/>
  <c r="AP83" i="251"/>
  <c r="AM69" i="72"/>
  <c r="AM72" i="72"/>
  <c r="K75" i="241"/>
  <c r="AC14" i="72"/>
  <c r="AV13" i="33"/>
  <c r="Y31" i="72"/>
  <c r="AE26" i="72"/>
  <c r="AE25" i="72"/>
  <c r="K45" i="100"/>
  <c r="F45" i="72"/>
  <c r="AH66" i="72"/>
  <c r="AO70" i="72"/>
  <c r="AB9" i="72"/>
  <c r="F26" i="72"/>
  <c r="P40" i="72"/>
  <c r="O23" i="72"/>
  <c r="F22" i="72"/>
  <c r="AG8" i="72"/>
  <c r="R69" i="72"/>
  <c r="Z49" i="72"/>
  <c r="X50" i="72"/>
  <c r="X47" i="72"/>
  <c r="AN99" i="251"/>
  <c r="AL28" i="223"/>
  <c r="AI68" i="252"/>
  <c r="AO68" i="251" s="1"/>
  <c r="U45" i="251"/>
  <c r="AK40" i="72"/>
  <c r="AD21" i="72"/>
  <c r="AM40" i="223"/>
  <c r="AO111" i="251"/>
  <c r="N72" i="72"/>
  <c r="AK66" i="100"/>
  <c r="AK39" i="72"/>
  <c r="AB39" i="100"/>
  <c r="AE52" i="72"/>
  <c r="AI17" i="252"/>
  <c r="AO17" i="251" s="1"/>
  <c r="W12" i="72"/>
  <c r="AK51" i="100"/>
  <c r="AI54" i="252"/>
  <c r="AO54" i="251" s="1"/>
  <c r="AQ90" i="251"/>
  <c r="AO19" i="223"/>
  <c r="AI42" i="72"/>
  <c r="AQ84" i="251"/>
  <c r="AO13" i="223"/>
  <c r="O73" i="72"/>
  <c r="I69" i="72"/>
  <c r="K51" i="72"/>
  <c r="X48" i="100"/>
  <c r="P60" i="100"/>
  <c r="L9" i="100"/>
  <c r="AK59" i="72"/>
  <c r="F21" i="72"/>
  <c r="AG19" i="72"/>
  <c r="AL63" i="72"/>
  <c r="K49" i="100"/>
  <c r="N30" i="100"/>
  <c r="V40" i="100"/>
  <c r="AI35" i="252"/>
  <c r="AO35" i="251" s="1"/>
  <c r="X24" i="72"/>
  <c r="AE73" i="100"/>
  <c r="X53" i="100"/>
  <c r="Y38" i="72"/>
  <c r="AI28" i="252"/>
  <c r="AO28" i="251" s="1"/>
  <c r="L52" i="72"/>
  <c r="N52" i="72"/>
  <c r="AM26" i="72"/>
  <c r="J38" i="72"/>
  <c r="R60" i="72"/>
  <c r="K23" i="100"/>
  <c r="S53" i="100"/>
  <c r="U12" i="251"/>
  <c r="AN22" i="100"/>
  <c r="J64" i="100"/>
  <c r="W11" i="100"/>
  <c r="AI46" i="100"/>
  <c r="W22" i="72"/>
  <c r="N21" i="100"/>
  <c r="I67" i="100"/>
  <c r="AB42" i="72"/>
  <c r="AC32" i="72"/>
  <c r="O48" i="72"/>
  <c r="AO29" i="100"/>
  <c r="L43" i="72"/>
  <c r="AH38" i="72"/>
  <c r="AJ50" i="100"/>
  <c r="AK45" i="72"/>
  <c r="V73" i="72"/>
  <c r="Z41" i="72"/>
  <c r="AG50" i="72"/>
  <c r="AH72" i="100"/>
  <c r="AB55" i="72"/>
  <c r="AA50" i="100"/>
  <c r="AN60" i="100"/>
  <c r="L68" i="72"/>
  <c r="AP91" i="251"/>
  <c r="AN20" i="223"/>
  <c r="AK50" i="72"/>
  <c r="S19" i="72"/>
  <c r="AI23" i="72"/>
  <c r="AK41" i="72"/>
  <c r="K24" i="72"/>
  <c r="R20" i="100"/>
  <c r="F10" i="72"/>
  <c r="Q11" i="72"/>
  <c r="Z52" i="72"/>
  <c r="J60" i="100"/>
  <c r="P8" i="72"/>
  <c r="AJ39" i="72"/>
  <c r="F56" i="72"/>
  <c r="AF15" i="72"/>
  <c r="X49" i="72"/>
  <c r="AV37" i="33"/>
  <c r="AC29" i="72"/>
  <c r="P21" i="72"/>
  <c r="AJ29" i="72"/>
  <c r="AF17" i="72"/>
  <c r="P62" i="72"/>
  <c r="T50" i="72"/>
  <c r="T32" i="72"/>
  <c r="W45" i="72"/>
  <c r="AB60" i="72"/>
  <c r="AI72" i="72"/>
  <c r="AD26" i="100"/>
  <c r="AE74" i="72"/>
  <c r="Z17" i="100"/>
  <c r="AN30" i="72"/>
  <c r="H45" i="72"/>
  <c r="AI32" i="252"/>
  <c r="AO32" i="251" s="1"/>
  <c r="V59" i="72"/>
  <c r="AJ28" i="72"/>
  <c r="M70" i="72"/>
  <c r="T29" i="72"/>
  <c r="V17" i="72"/>
  <c r="Z13" i="72"/>
  <c r="N64" i="72"/>
  <c r="H33" i="72"/>
  <c r="AN24" i="223"/>
  <c r="AP95" i="251"/>
  <c r="AA57" i="72"/>
  <c r="AL10" i="72"/>
  <c r="AL69" i="72"/>
  <c r="J76" i="241"/>
  <c r="J83" i="241" s="1"/>
  <c r="T134" i="251" s="1"/>
  <c r="AM39" i="72"/>
  <c r="AJ14" i="72"/>
  <c r="AF36" i="72"/>
  <c r="AF67" i="72"/>
  <c r="AI14" i="252"/>
  <c r="AO14" i="251" s="1"/>
  <c r="H27" i="72"/>
  <c r="Y51" i="72"/>
  <c r="Z43" i="100"/>
  <c r="AD9" i="72"/>
  <c r="AL9" i="72"/>
  <c r="H10" i="72"/>
  <c r="AF59" i="72"/>
  <c r="AM70" i="72"/>
  <c r="AO79" i="251"/>
  <c r="AM8" i="223"/>
  <c r="AN15" i="223"/>
  <c r="AP86" i="251"/>
  <c r="R51" i="100"/>
  <c r="AQ80" i="251"/>
  <c r="AO9" i="223"/>
  <c r="Z46" i="100"/>
  <c r="K65" i="100"/>
  <c r="AI59" i="100"/>
  <c r="AJ34" i="72"/>
  <c r="AO11" i="223"/>
  <c r="AQ82" i="251"/>
  <c r="AM20" i="72"/>
  <c r="AK37" i="100"/>
  <c r="W60" i="100"/>
  <c r="Q39" i="100"/>
  <c r="X54" i="100"/>
  <c r="AO72" i="100"/>
  <c r="AL37" i="72"/>
  <c r="V34" i="100"/>
  <c r="AI68" i="72"/>
  <c r="AO12" i="72"/>
  <c r="P12" i="100"/>
  <c r="H63" i="100"/>
  <c r="K15" i="100"/>
  <c r="X52" i="72"/>
  <c r="AG20" i="100"/>
  <c r="AN78" i="251"/>
  <c r="AL7" i="223"/>
  <c r="AA73" i="100"/>
  <c r="AC15" i="72"/>
  <c r="U48" i="100"/>
  <c r="AH20" i="100"/>
  <c r="AP81" i="251"/>
  <c r="AN10" i="223"/>
  <c r="AI10" i="72"/>
  <c r="H58" i="72"/>
  <c r="AO38" i="223"/>
  <c r="AQ109" i="251"/>
  <c r="M73" i="72"/>
  <c r="AA61" i="72"/>
  <c r="N23" i="100"/>
  <c r="S71" i="72"/>
  <c r="P32" i="72"/>
  <c r="J75" i="72"/>
  <c r="Z45" i="72"/>
  <c r="H74" i="72"/>
  <c r="AA55" i="72"/>
  <c r="V70" i="72"/>
  <c r="K14" i="72"/>
  <c r="I16" i="100"/>
  <c r="J52" i="72"/>
  <c r="O17" i="72"/>
  <c r="AH75" i="100"/>
  <c r="AJ17" i="100"/>
  <c r="AH49" i="72"/>
  <c r="AH34" i="100"/>
  <c r="AF72" i="100"/>
  <c r="AB75" i="72"/>
  <c r="M44" i="72"/>
  <c r="AE18" i="100"/>
  <c r="Y28" i="100"/>
  <c r="AF27" i="100"/>
  <c r="AJ8" i="100"/>
  <c r="AK21" i="100"/>
  <c r="AN90" i="251"/>
  <c r="AL19" i="223"/>
  <c r="AP103" i="251"/>
  <c r="AN32" i="223"/>
  <c r="AL42" i="72"/>
  <c r="AP88" i="251"/>
  <c r="AN17" i="223"/>
  <c r="X35" i="72"/>
  <c r="Q20" i="72"/>
  <c r="P17" i="100"/>
  <c r="AN37" i="72"/>
  <c r="AC28" i="72"/>
  <c r="I43" i="100"/>
  <c r="Q49" i="72"/>
  <c r="S55" i="72"/>
  <c r="AG70" i="100"/>
  <c r="W59" i="72"/>
  <c r="AF43" i="100"/>
  <c r="AH55" i="100"/>
  <c r="H44" i="72"/>
  <c r="AI8" i="100"/>
  <c r="J63" i="72"/>
  <c r="R42" i="100"/>
  <c r="O45" i="100"/>
  <c r="U69" i="100"/>
  <c r="AA11" i="72"/>
  <c r="X34" i="72"/>
  <c r="AO25" i="72"/>
  <c r="AD74" i="72"/>
  <c r="V69" i="72"/>
  <c r="AG52" i="72"/>
  <c r="L18" i="100"/>
  <c r="V19" i="100"/>
  <c r="AF40" i="72"/>
  <c r="P59" i="72"/>
  <c r="AN58" i="100"/>
  <c r="K38" i="72"/>
  <c r="AH62" i="72"/>
  <c r="S70" i="100"/>
  <c r="U74" i="72"/>
  <c r="AL23" i="223"/>
  <c r="AN94" i="251"/>
  <c r="Y26" i="72"/>
  <c r="Q37" i="100"/>
  <c r="AL49" i="72"/>
  <c r="AQ100" i="251"/>
  <c r="AO29" i="223"/>
  <c r="AJ73" i="72"/>
  <c r="H22" i="72"/>
  <c r="P57" i="72"/>
  <c r="AI13" i="252"/>
  <c r="AO13" i="251" s="1"/>
  <c r="V42" i="72"/>
  <c r="Q45" i="72"/>
  <c r="P54" i="72"/>
  <c r="W39" i="72"/>
  <c r="AA33" i="72"/>
  <c r="Z24" i="72"/>
  <c r="AC33" i="72"/>
  <c r="O10" i="72"/>
  <c r="AJ10" i="72"/>
  <c r="X15" i="72"/>
  <c r="AI11" i="72"/>
  <c r="AE59" i="72"/>
  <c r="AC10" i="100"/>
  <c r="Q18" i="100"/>
  <c r="J18" i="46"/>
  <c r="AB21" i="72"/>
  <c r="O28" i="72"/>
  <c r="AE33" i="72"/>
  <c r="AI47" i="252"/>
  <c r="AO47" i="251" s="1"/>
  <c r="K12" i="72"/>
  <c r="S61" i="100"/>
  <c r="O67" i="72"/>
  <c r="T10" i="72"/>
  <c r="N44" i="72"/>
  <c r="V50" i="72"/>
  <c r="X18" i="72"/>
  <c r="AE54" i="72"/>
  <c r="Y19" i="72"/>
  <c r="F52" i="72"/>
  <c r="M68" i="72"/>
  <c r="T19" i="72"/>
  <c r="H57" i="72"/>
  <c r="S38" i="72"/>
  <c r="U50" i="100"/>
  <c r="T61" i="100"/>
  <c r="Y52" i="100"/>
  <c r="U125" i="251"/>
  <c r="AN40" i="223"/>
  <c r="AP111" i="251"/>
  <c r="AQ105" i="251"/>
  <c r="AO34" i="223"/>
  <c r="AM62" i="72"/>
  <c r="K75" i="140"/>
  <c r="M33" i="72"/>
  <c r="Z54" i="72"/>
  <c r="N9" i="72"/>
  <c r="Q12" i="72"/>
  <c r="J73" i="72"/>
  <c r="Q34" i="72"/>
  <c r="V37" i="100"/>
  <c r="W40" i="72"/>
  <c r="AJ30" i="72"/>
  <c r="O60" i="72"/>
  <c r="I51" i="72"/>
  <c r="Q73" i="72"/>
  <c r="AI14" i="72"/>
  <c r="AO45" i="72"/>
  <c r="M38" i="72"/>
  <c r="L28" i="72"/>
  <c r="AV31" i="33"/>
  <c r="Y47" i="72"/>
  <c r="F34" i="72"/>
  <c r="AJ22" i="72"/>
  <c r="I66" i="72"/>
  <c r="N50" i="72"/>
  <c r="AG31" i="72"/>
  <c r="V23" i="254"/>
  <c r="V61" i="254"/>
  <c r="U48" i="252"/>
  <c r="U31" i="252"/>
  <c r="V44" i="254"/>
  <c r="U14" i="252"/>
  <c r="U75" i="252"/>
  <c r="V48" i="254"/>
  <c r="V45" i="254"/>
  <c r="P63" i="241" l="1"/>
  <c r="Q63" i="241" s="1"/>
  <c r="AI13" i="1"/>
  <c r="AG66" i="1"/>
  <c r="AP66" i="1"/>
  <c r="AL66" i="1"/>
  <c r="AM66" i="1" s="1"/>
  <c r="AI66" i="1"/>
  <c r="F15" i="238"/>
  <c r="F24" i="238"/>
  <c r="O24" i="238" s="1"/>
  <c r="F66" i="238"/>
  <c r="AU66" i="1"/>
  <c r="L66" i="67"/>
  <c r="O66" i="67" s="1"/>
  <c r="P66" i="67" s="1"/>
  <c r="O48" i="238"/>
  <c r="D48" i="254" s="1"/>
  <c r="H48" i="238"/>
  <c r="D48" i="252" s="1"/>
  <c r="AI48" i="1"/>
  <c r="AP48" i="1"/>
  <c r="AL48" i="1"/>
  <c r="AM48" i="1" s="1"/>
  <c r="L52" i="141"/>
  <c r="N52" i="141" s="1"/>
  <c r="AD42" i="1"/>
  <c r="AE42" i="1" s="1"/>
  <c r="AT42" i="1"/>
  <c r="V9" i="1"/>
  <c r="V42" i="1"/>
  <c r="P63" i="140"/>
  <c r="Q63" i="140" s="1"/>
  <c r="R63" i="140"/>
  <c r="AI62" i="1"/>
  <c r="V70" i="1"/>
  <c r="AT70" i="1"/>
  <c r="AD70" i="1"/>
  <c r="AE70" i="1" s="1"/>
  <c r="AH68" i="1"/>
  <c r="AP68" i="1" s="1"/>
  <c r="AL62" i="1"/>
  <c r="AM62" i="1" s="1"/>
  <c r="AU51" i="1"/>
  <c r="L51" i="67"/>
  <c r="O51" i="67" s="1"/>
  <c r="P51" i="67" s="1"/>
  <c r="AD60" i="1"/>
  <c r="AE60" i="1" s="1"/>
  <c r="AF60" i="1" s="1"/>
  <c r="AT60" i="1"/>
  <c r="V60" i="1"/>
  <c r="F74" i="238"/>
  <c r="H74" i="238" s="1"/>
  <c r="AH51" i="1"/>
  <c r="AG51" i="1"/>
  <c r="AF51" i="1"/>
  <c r="X10" i="1"/>
  <c r="AA10" i="1"/>
  <c r="AA76" i="1" s="1"/>
  <c r="Z10" i="1"/>
  <c r="AC10" i="1" s="1"/>
  <c r="W10" i="1"/>
  <c r="U10" i="1"/>
  <c r="V65" i="254"/>
  <c r="J40" i="252"/>
  <c r="L40" i="254"/>
  <c r="M40" i="252"/>
  <c r="O40" i="254"/>
  <c r="P40" i="254"/>
  <c r="AF40" i="1"/>
  <c r="AH40" i="1"/>
  <c r="I40" i="254"/>
  <c r="G40" i="252"/>
  <c r="R40" i="254"/>
  <c r="P40" i="252"/>
  <c r="L40" i="67"/>
  <c r="O40" i="67" s="1"/>
  <c r="P40" i="67" s="1"/>
  <c r="AU40" i="1"/>
  <c r="P27" i="72"/>
  <c r="AH152" i="251"/>
  <c r="AH150" i="251"/>
  <c r="AG152" i="251"/>
  <c r="AU43" i="1"/>
  <c r="L43" i="67"/>
  <c r="O43" i="67" s="1"/>
  <c r="P43" i="67" s="1"/>
  <c r="V28" i="1"/>
  <c r="AT28" i="1"/>
  <c r="AD28" i="1"/>
  <c r="AE28" i="1" s="1"/>
  <c r="AF43" i="1"/>
  <c r="AH43" i="1"/>
  <c r="AG43" i="1"/>
  <c r="H65" i="238"/>
  <c r="O65" i="238"/>
  <c r="O65" i="254"/>
  <c r="M65" i="252"/>
  <c r="M52" i="254"/>
  <c r="AY52" i="1"/>
  <c r="AW52" i="1"/>
  <c r="AF53" i="1"/>
  <c r="AG53" i="1"/>
  <c r="E66" i="254"/>
  <c r="T66" i="254"/>
  <c r="AU53" i="1"/>
  <c r="L53" i="67"/>
  <c r="O53" i="67" s="1"/>
  <c r="P53" i="67" s="1"/>
  <c r="U23" i="72"/>
  <c r="AP53" i="1"/>
  <c r="AI53" i="1"/>
  <c r="AL53" i="1"/>
  <c r="AM53" i="1" s="1"/>
  <c r="P65" i="252"/>
  <c r="R65" i="254"/>
  <c r="AL65" i="1"/>
  <c r="AM65" i="1" s="1"/>
  <c r="AP65" i="1"/>
  <c r="AI65" i="1"/>
  <c r="K52" i="252"/>
  <c r="K52" i="67"/>
  <c r="I52" i="67"/>
  <c r="J52" i="67" s="1"/>
  <c r="S26" i="254"/>
  <c r="AD48" i="33"/>
  <c r="H52" i="252"/>
  <c r="J52" i="254"/>
  <c r="L65" i="254"/>
  <c r="J65" i="252"/>
  <c r="I65" i="254"/>
  <c r="G65" i="252"/>
  <c r="N52" i="252"/>
  <c r="P52" i="254"/>
  <c r="H52" i="238"/>
  <c r="O52" i="238"/>
  <c r="Q52" i="252"/>
  <c r="R65" i="67"/>
  <c r="S65" i="67" s="1"/>
  <c r="D65" i="72" s="1"/>
  <c r="D65" i="100"/>
  <c r="AM65" i="251"/>
  <c r="AG12" i="1"/>
  <c r="T136" i="251"/>
  <c r="AI20" i="46"/>
  <c r="R52" i="140"/>
  <c r="AO26" i="72"/>
  <c r="Z48" i="33"/>
  <c r="T48" i="33"/>
  <c r="X48" i="33"/>
  <c r="G48" i="33"/>
  <c r="AH48" i="33"/>
  <c r="E48" i="33"/>
  <c r="Q48" i="33"/>
  <c r="AE48" i="33"/>
  <c r="U48" i="33"/>
  <c r="AD47" i="1"/>
  <c r="AE47" i="1" s="1"/>
  <c r="V10" i="254"/>
  <c r="V19" i="254"/>
  <c r="T69" i="252"/>
  <c r="P63" i="141"/>
  <c r="Q63" i="141" s="1"/>
  <c r="Y65" i="72"/>
  <c r="I64" i="72"/>
  <c r="I15" i="72"/>
  <c r="AB48" i="33"/>
  <c r="AG48" i="33"/>
  <c r="AF48" i="33"/>
  <c r="W48" i="33"/>
  <c r="AA48" i="33"/>
  <c r="L48" i="33"/>
  <c r="AC48" i="33"/>
  <c r="O41" i="238"/>
  <c r="V73" i="254"/>
  <c r="V20" i="254"/>
  <c r="V26" i="254"/>
  <c r="U43" i="252"/>
  <c r="V59" i="254"/>
  <c r="J20" i="46"/>
  <c r="AO126" i="251"/>
  <c r="U60" i="72"/>
  <c r="V48" i="33"/>
  <c r="P48" i="33"/>
  <c r="AK48" i="33"/>
  <c r="Y48" i="33"/>
  <c r="M48" i="33"/>
  <c r="AJ48" i="33"/>
  <c r="P63" i="254"/>
  <c r="P36" i="72"/>
  <c r="N23" i="72"/>
  <c r="AO23" i="251"/>
  <c r="AN74" i="72"/>
  <c r="AJ67" i="72"/>
  <c r="AH30" i="1"/>
  <c r="P47" i="252"/>
  <c r="AT29" i="1"/>
  <c r="AD29" i="1"/>
  <c r="AE29" i="1" s="1"/>
  <c r="AT34" i="1"/>
  <c r="AD34" i="1"/>
  <c r="AE34" i="1" s="1"/>
  <c r="AG34" i="1" s="1"/>
  <c r="V32" i="1"/>
  <c r="AT16" i="1"/>
  <c r="AD16" i="1"/>
  <c r="AE16" i="1" s="1"/>
  <c r="AG16" i="1" s="1"/>
  <c r="O14" i="254"/>
  <c r="M14" i="252"/>
  <c r="P62" i="252"/>
  <c r="R62" i="254"/>
  <c r="R62" i="67"/>
  <c r="S62" i="67" s="1"/>
  <c r="D62" i="72" s="1"/>
  <c r="D62" i="100"/>
  <c r="AM62" i="251"/>
  <c r="AX62" i="1"/>
  <c r="AQ62" i="1"/>
  <c r="D62" i="67" s="1"/>
  <c r="E62" i="67" s="1"/>
  <c r="F62" i="67" s="1"/>
  <c r="G62" i="67" s="1"/>
  <c r="C62" i="33"/>
  <c r="AG30" i="1"/>
  <c r="V29" i="1"/>
  <c r="AT7" i="1"/>
  <c r="AD7" i="1"/>
  <c r="AE7" i="1" s="1"/>
  <c r="AF7" i="1" s="1"/>
  <c r="V7" i="1"/>
  <c r="J14" i="252"/>
  <c r="L14" i="254"/>
  <c r="AT14" i="1"/>
  <c r="AD14" i="1"/>
  <c r="AE14" i="1" s="1"/>
  <c r="AG14" i="1" s="1"/>
  <c r="F62" i="238"/>
  <c r="AH12" i="1"/>
  <c r="N63" i="252"/>
  <c r="AU12" i="1"/>
  <c r="L12" i="67"/>
  <c r="O12" i="67" s="1"/>
  <c r="P12" i="67" s="1"/>
  <c r="G62" i="252"/>
  <c r="I62" i="254"/>
  <c r="O62" i="254"/>
  <c r="M62" i="252"/>
  <c r="P63" i="252"/>
  <c r="R63" i="254"/>
  <c r="H63" i="238"/>
  <c r="O63" i="238"/>
  <c r="AD32" i="1"/>
  <c r="AE32" i="1" s="1"/>
  <c r="AT32" i="1"/>
  <c r="J62" i="252"/>
  <c r="L62" i="254"/>
  <c r="F12" i="238"/>
  <c r="H63" i="252"/>
  <c r="J63" i="254"/>
  <c r="D62" i="241"/>
  <c r="E62" i="241" s="1"/>
  <c r="H62" i="241" s="1"/>
  <c r="L62" i="241" s="1"/>
  <c r="N62" i="241" s="1"/>
  <c r="D62" i="141"/>
  <c r="E62" i="141" s="1"/>
  <c r="H62" i="141" s="1"/>
  <c r="L62" i="141" s="1"/>
  <c r="N62" i="141" s="1"/>
  <c r="D62" i="140"/>
  <c r="E62" i="140" s="1"/>
  <c r="H62" i="140" s="1"/>
  <c r="L62" i="140" s="1"/>
  <c r="N62" i="140" s="1"/>
  <c r="S39" i="72"/>
  <c r="Z69" i="72"/>
  <c r="AH34" i="72"/>
  <c r="J39" i="72"/>
  <c r="V11" i="1"/>
  <c r="F30" i="238"/>
  <c r="AT19" i="1"/>
  <c r="AD19" i="1"/>
  <c r="AE19" i="1" s="1"/>
  <c r="AF19" i="1" s="1"/>
  <c r="AT72" i="1"/>
  <c r="AD72" i="1"/>
  <c r="AE72" i="1" s="1"/>
  <c r="AF72" i="1" s="1"/>
  <c r="AT11" i="1"/>
  <c r="AD11" i="1"/>
  <c r="AE11" i="1" s="1"/>
  <c r="AD56" i="1"/>
  <c r="AE56" i="1" s="1"/>
  <c r="AT56" i="1"/>
  <c r="AG47" i="1"/>
  <c r="AF47" i="1"/>
  <c r="F47" i="238" s="1"/>
  <c r="AT22" i="1"/>
  <c r="AD22" i="1"/>
  <c r="AE22" i="1" s="1"/>
  <c r="AG22" i="1" s="1"/>
  <c r="V67" i="1"/>
  <c r="AD73" i="1"/>
  <c r="AE73" i="1" s="1"/>
  <c r="AF73" i="1" s="1"/>
  <c r="AT73" i="1"/>
  <c r="V73" i="1"/>
  <c r="V8" i="1"/>
  <c r="AD45" i="1"/>
  <c r="AE45" i="1" s="1"/>
  <c r="AH45" i="1" s="1"/>
  <c r="AT45" i="1"/>
  <c r="S35" i="254"/>
  <c r="AL30" i="1"/>
  <c r="AM30" i="1" s="1"/>
  <c r="AP30" i="1"/>
  <c r="AI30" i="1"/>
  <c r="AG25" i="1"/>
  <c r="AH25" i="1"/>
  <c r="V19" i="1"/>
  <c r="AH47" i="1"/>
  <c r="V45" i="1"/>
  <c r="AB32" i="72"/>
  <c r="S31" i="254"/>
  <c r="P35" i="254"/>
  <c r="V72" i="1"/>
  <c r="AH72" i="1"/>
  <c r="AU47" i="1"/>
  <c r="L47" i="67"/>
  <c r="O47" i="67" s="1"/>
  <c r="P47" i="67" s="1"/>
  <c r="L25" i="67"/>
  <c r="O25" i="67" s="1"/>
  <c r="P25" i="67" s="1"/>
  <c r="AU25" i="1"/>
  <c r="F25" i="238"/>
  <c r="AT8" i="1"/>
  <c r="AD8" i="1"/>
  <c r="AE8" i="1" s="1"/>
  <c r="AF8" i="1" s="1"/>
  <c r="L30" i="67"/>
  <c r="O30" i="67" s="1"/>
  <c r="P30" i="67" s="1"/>
  <c r="AU30" i="1"/>
  <c r="AT67" i="1"/>
  <c r="AD67" i="1"/>
  <c r="AE67" i="1" s="1"/>
  <c r="AF67" i="1" s="1"/>
  <c r="N10" i="72"/>
  <c r="W74" i="72"/>
  <c r="Z62" i="72"/>
  <c r="AD32" i="72"/>
  <c r="AB15" i="72"/>
  <c r="U10" i="72"/>
  <c r="Y44" i="72"/>
  <c r="P13" i="252"/>
  <c r="R13" i="254"/>
  <c r="L13" i="254"/>
  <c r="J13" i="252"/>
  <c r="D13" i="100"/>
  <c r="AM13" i="251"/>
  <c r="R13" i="67"/>
  <c r="S13" i="67" s="1"/>
  <c r="D13" i="72" s="1"/>
  <c r="AN22" i="72"/>
  <c r="AO21" i="72"/>
  <c r="Q60" i="72"/>
  <c r="I13" i="254"/>
  <c r="G13" i="252"/>
  <c r="O13" i="254"/>
  <c r="M13" i="252"/>
  <c r="Q35" i="252"/>
  <c r="AO29" i="72"/>
  <c r="AO38" i="72"/>
  <c r="U63" i="72"/>
  <c r="N35" i="252"/>
  <c r="F13" i="238"/>
  <c r="D13" i="241"/>
  <c r="E13" i="241" s="1"/>
  <c r="H13" i="241" s="1"/>
  <c r="L13" i="241" s="1"/>
  <c r="N13" i="241" s="1"/>
  <c r="D13" i="141"/>
  <c r="E13" i="141" s="1"/>
  <c r="H13" i="141" s="1"/>
  <c r="L13" i="141" s="1"/>
  <c r="N13" i="141" s="1"/>
  <c r="D13" i="140"/>
  <c r="E13" i="140" s="1"/>
  <c r="H13" i="140" s="1"/>
  <c r="L13" i="140" s="1"/>
  <c r="N13" i="140" s="1"/>
  <c r="AB74" i="72"/>
  <c r="V43" i="72"/>
  <c r="F48" i="72"/>
  <c r="U39" i="72"/>
  <c r="N51" i="72"/>
  <c r="AO42" i="72"/>
  <c r="AJ58" i="72"/>
  <c r="S61" i="254"/>
  <c r="AQ13" i="1"/>
  <c r="D13" i="67" s="1"/>
  <c r="E13" i="67" s="1"/>
  <c r="F13" i="67" s="1"/>
  <c r="G13" i="67" s="1"/>
  <c r="C13" i="33"/>
  <c r="AX13" i="1"/>
  <c r="M63" i="72"/>
  <c r="AG42" i="72"/>
  <c r="L22" i="72"/>
  <c r="J44" i="72"/>
  <c r="AF18" i="1"/>
  <c r="AG18" i="1"/>
  <c r="AH18" i="1"/>
  <c r="AL18" i="1" s="1"/>
  <c r="AM18" i="1" s="1"/>
  <c r="V34" i="72"/>
  <c r="AO72" i="72"/>
  <c r="AK52" i="72"/>
  <c r="AC54" i="72"/>
  <c r="AA8" i="72"/>
  <c r="AN10" i="72"/>
  <c r="AJ72" i="72"/>
  <c r="T22" i="72"/>
  <c r="V67" i="72"/>
  <c r="W47" i="72"/>
  <c r="AH13" i="72"/>
  <c r="AG75" i="72"/>
  <c r="AK55" i="72"/>
  <c r="H63" i="72"/>
  <c r="H12" i="72"/>
  <c r="Z19" i="72"/>
  <c r="Q38" i="72"/>
  <c r="AA42" i="72"/>
  <c r="AJ9" i="72"/>
  <c r="U12" i="72"/>
  <c r="F8" i="72"/>
  <c r="AJ37" i="72"/>
  <c r="AJ74" i="72"/>
  <c r="AA72" i="72"/>
  <c r="M30" i="72"/>
  <c r="N71" i="72"/>
  <c r="H18" i="72"/>
  <c r="Q47" i="72"/>
  <c r="AG60" i="72"/>
  <c r="L42" i="72"/>
  <c r="T46" i="72"/>
  <c r="M50" i="254"/>
  <c r="AM61" i="251"/>
  <c r="R61" i="67"/>
  <c r="S61" i="67" s="1"/>
  <c r="D61" i="72" s="1"/>
  <c r="D61" i="100"/>
  <c r="H61" i="252"/>
  <c r="J61" i="254"/>
  <c r="AG20" i="1"/>
  <c r="AF20" i="1"/>
  <c r="AF39" i="1"/>
  <c r="AG39" i="1"/>
  <c r="AH39" i="1"/>
  <c r="G17" i="252"/>
  <c r="I17" i="254"/>
  <c r="O61" i="238"/>
  <c r="H61" i="238"/>
  <c r="J31" i="254"/>
  <c r="H31" i="252"/>
  <c r="K31" i="252"/>
  <c r="P61" i="254"/>
  <c r="AC63" i="72"/>
  <c r="Z67" i="72"/>
  <c r="AU20" i="1"/>
  <c r="L20" i="67"/>
  <c r="O20" i="67" s="1"/>
  <c r="P20" i="67" s="1"/>
  <c r="J17" i="252"/>
  <c r="L17" i="254"/>
  <c r="P17" i="252"/>
  <c r="R17" i="254"/>
  <c r="AH20" i="1"/>
  <c r="AF17" i="1"/>
  <c r="AH17" i="1"/>
  <c r="AI35" i="1"/>
  <c r="AL35" i="1"/>
  <c r="AM35" i="1" s="1"/>
  <c r="AP35" i="1"/>
  <c r="N31" i="252"/>
  <c r="M61" i="254"/>
  <c r="K61" i="252"/>
  <c r="Q61" i="252"/>
  <c r="J35" i="254"/>
  <c r="S50" i="254"/>
  <c r="P55" i="254"/>
  <c r="Q31" i="252"/>
  <c r="R31" i="67"/>
  <c r="S31" i="67" s="1"/>
  <c r="D31" i="72" s="1"/>
  <c r="D31" i="100"/>
  <c r="AM31" i="251"/>
  <c r="M35" i="254"/>
  <c r="F31" i="238"/>
  <c r="AU17" i="1"/>
  <c r="L17" i="67"/>
  <c r="O17" i="67" s="1"/>
  <c r="P17" i="67" s="1"/>
  <c r="H35" i="238"/>
  <c r="O35" i="238"/>
  <c r="P31" i="254"/>
  <c r="M31" i="254"/>
  <c r="N61" i="252"/>
  <c r="K13" i="72"/>
  <c r="Z12" i="72"/>
  <c r="P26" i="254"/>
  <c r="AG68" i="1"/>
  <c r="AU39" i="1"/>
  <c r="L39" i="67"/>
  <c r="O39" i="67" s="1"/>
  <c r="P39" i="67" s="1"/>
  <c r="O17" i="254"/>
  <c r="M17" i="252"/>
  <c r="AP61" i="1"/>
  <c r="AI61" i="1"/>
  <c r="AL61" i="1"/>
  <c r="AM61" i="1" s="1"/>
  <c r="K35" i="252"/>
  <c r="AI31" i="1"/>
  <c r="AP31" i="1"/>
  <c r="AL31" i="1"/>
  <c r="AM31" i="1" s="1"/>
  <c r="H35" i="252"/>
  <c r="D35" i="100"/>
  <c r="AM35" i="251"/>
  <c r="R35" i="67"/>
  <c r="S35" i="67" s="1"/>
  <c r="D35" i="72" s="1"/>
  <c r="K50" i="252"/>
  <c r="R64" i="254"/>
  <c r="P64" i="252"/>
  <c r="J64" i="252"/>
  <c r="L64" i="254"/>
  <c r="G46" i="252"/>
  <c r="I46" i="254"/>
  <c r="AF26" i="1"/>
  <c r="F26" i="238" s="1"/>
  <c r="AH26" i="1"/>
  <c r="H48" i="252"/>
  <c r="D55" i="100"/>
  <c r="R55" i="67"/>
  <c r="S55" i="67" s="1"/>
  <c r="D55" i="72" s="1"/>
  <c r="AM55" i="251"/>
  <c r="R41" i="254"/>
  <c r="P41" i="252"/>
  <c r="M41" i="252"/>
  <c r="O41" i="254"/>
  <c r="J49" i="252"/>
  <c r="L49" i="254"/>
  <c r="AM50" i="251"/>
  <c r="D50" i="100"/>
  <c r="R50" i="67"/>
  <c r="S50" i="67" s="1"/>
  <c r="D50" i="72" s="1"/>
  <c r="AI18" i="1"/>
  <c r="N50" i="252"/>
  <c r="K55" i="252"/>
  <c r="J55" i="254"/>
  <c r="Q26" i="252"/>
  <c r="AL41" i="1"/>
  <c r="AM41" i="1" s="1"/>
  <c r="AI41" i="1"/>
  <c r="AP41" i="1"/>
  <c r="V19" i="72"/>
  <c r="Z46" i="72"/>
  <c r="W11" i="72"/>
  <c r="AK63" i="72"/>
  <c r="X37" i="72"/>
  <c r="I61" i="72"/>
  <c r="J10" i="72"/>
  <c r="AD13" i="72"/>
  <c r="I9" i="72"/>
  <c r="K72" i="72"/>
  <c r="U41" i="72"/>
  <c r="X16" i="72"/>
  <c r="W8" i="72"/>
  <c r="AF61" i="72"/>
  <c r="Y45" i="72"/>
  <c r="AE12" i="72"/>
  <c r="S12" i="72"/>
  <c r="AE23" i="72"/>
  <c r="AA39" i="72"/>
  <c r="AG22" i="72"/>
  <c r="S36" i="72"/>
  <c r="M43" i="72"/>
  <c r="H66" i="72"/>
  <c r="AA20" i="72"/>
  <c r="M49" i="72"/>
  <c r="AJ64" i="72"/>
  <c r="AI38" i="72"/>
  <c r="V49" i="72"/>
  <c r="Z53" i="72"/>
  <c r="AI34" i="72"/>
  <c r="I68" i="72"/>
  <c r="AI16" i="72"/>
  <c r="AB33" i="72"/>
  <c r="Q43" i="72"/>
  <c r="F55" i="72"/>
  <c r="P51" i="72"/>
  <c r="AJ27" i="72"/>
  <c r="M39" i="72"/>
  <c r="S38" i="254"/>
  <c r="O64" i="254"/>
  <c r="M64" i="252"/>
  <c r="G64" i="252"/>
  <c r="I64" i="254"/>
  <c r="F46" i="238"/>
  <c r="K48" i="252"/>
  <c r="M48" i="254"/>
  <c r="AM49" i="251"/>
  <c r="R49" i="67"/>
  <c r="S49" i="67" s="1"/>
  <c r="D49" i="72" s="1"/>
  <c r="D49" i="100"/>
  <c r="Q50" i="252"/>
  <c r="D64" i="100"/>
  <c r="R64" i="67"/>
  <c r="S64" i="67" s="1"/>
  <c r="D64" i="72" s="1"/>
  <c r="AM64" i="251"/>
  <c r="N55" i="252"/>
  <c r="F49" i="238"/>
  <c r="R46" i="67"/>
  <c r="S46" i="67" s="1"/>
  <c r="D46" i="72" s="1"/>
  <c r="D46" i="100"/>
  <c r="AM46" i="251"/>
  <c r="L26" i="254"/>
  <c r="J26" i="252"/>
  <c r="S55" i="254"/>
  <c r="H55" i="238"/>
  <c r="O55" i="238"/>
  <c r="H50" i="238"/>
  <c r="O50" i="238"/>
  <c r="N48" i="252"/>
  <c r="AL55" i="1"/>
  <c r="AM55" i="1" s="1"/>
  <c r="AP55" i="1"/>
  <c r="AI55" i="1"/>
  <c r="L18" i="72"/>
  <c r="AH55" i="72"/>
  <c r="AF43" i="72"/>
  <c r="AG70" i="72"/>
  <c r="I43" i="72"/>
  <c r="AA73" i="72"/>
  <c r="AI59" i="72"/>
  <c r="Q15" i="72"/>
  <c r="P19" i="72"/>
  <c r="AF18" i="72"/>
  <c r="AI40" i="72"/>
  <c r="X60" i="72"/>
  <c r="AI20" i="72"/>
  <c r="Y43" i="72"/>
  <c r="AA46" i="72"/>
  <c r="AC61" i="72"/>
  <c r="W72" i="72"/>
  <c r="V36" i="72"/>
  <c r="I27" i="72"/>
  <c r="I71" i="72"/>
  <c r="AA40" i="72"/>
  <c r="Y13" i="72"/>
  <c r="AJ44" i="72"/>
  <c r="AO53" i="72"/>
  <c r="U42" i="72"/>
  <c r="L57" i="72"/>
  <c r="T34" i="72"/>
  <c r="AF51" i="72"/>
  <c r="P63" i="72"/>
  <c r="M16" i="72"/>
  <c r="I52" i="72"/>
  <c r="V57" i="72"/>
  <c r="X29" i="72"/>
  <c r="L14" i="72"/>
  <c r="Z28" i="72"/>
  <c r="Z72" i="72"/>
  <c r="L15" i="72"/>
  <c r="AO37" i="72"/>
  <c r="AC8" i="72"/>
  <c r="P26" i="72"/>
  <c r="N33" i="72"/>
  <c r="T9" i="72"/>
  <c r="Y12" i="72"/>
  <c r="L54" i="72"/>
  <c r="I75" i="72"/>
  <c r="AA36" i="72"/>
  <c r="AG55" i="72"/>
  <c r="J74" i="254"/>
  <c r="F44" i="238"/>
  <c r="H44" i="238" s="1"/>
  <c r="AL68" i="1"/>
  <c r="AM68" i="1" s="1"/>
  <c r="H64" i="238"/>
  <c r="O64" i="238"/>
  <c r="P46" i="252"/>
  <c r="R46" i="254"/>
  <c r="O46" i="254"/>
  <c r="M46" i="252"/>
  <c r="AG26" i="1"/>
  <c r="D49" i="241"/>
  <c r="E49" i="241" s="1"/>
  <c r="H49" i="241" s="1"/>
  <c r="L49" i="241" s="1"/>
  <c r="N49" i="241" s="1"/>
  <c r="D49" i="141"/>
  <c r="E49" i="141" s="1"/>
  <c r="H49" i="141" s="1"/>
  <c r="L49" i="141" s="1"/>
  <c r="N49" i="141" s="1"/>
  <c r="D49" i="140"/>
  <c r="E49" i="140" s="1"/>
  <c r="H49" i="140" s="1"/>
  <c r="L49" i="140" s="1"/>
  <c r="N49" i="140" s="1"/>
  <c r="J48" i="254"/>
  <c r="J50" i="254"/>
  <c r="AU54" i="1"/>
  <c r="L54" i="67"/>
  <c r="O54" i="67" s="1"/>
  <c r="P54" i="67" s="1"/>
  <c r="AU18" i="1"/>
  <c r="L18" i="67"/>
  <c r="O18" i="67" s="1"/>
  <c r="P18" i="67" s="1"/>
  <c r="M49" i="252"/>
  <c r="O49" i="254"/>
  <c r="P49" i="252"/>
  <c r="R49" i="254"/>
  <c r="N26" i="252"/>
  <c r="Q48" i="252"/>
  <c r="AL46" i="1"/>
  <c r="AM46" i="1" s="1"/>
  <c r="AI46" i="1"/>
  <c r="AP46" i="1"/>
  <c r="Q55" i="252"/>
  <c r="L68" i="67"/>
  <c r="O68" i="67" s="1"/>
  <c r="P68" i="67" s="1"/>
  <c r="AU68" i="1"/>
  <c r="AI50" i="1"/>
  <c r="AL50" i="1"/>
  <c r="AM50" i="1" s="1"/>
  <c r="AP50" i="1"/>
  <c r="R42" i="72"/>
  <c r="N30" i="72"/>
  <c r="H49" i="72"/>
  <c r="T12" i="72"/>
  <c r="N75" i="72"/>
  <c r="Q63" i="72"/>
  <c r="AC62" i="72"/>
  <c r="W33" i="72"/>
  <c r="L60" i="72"/>
  <c r="Z66" i="72"/>
  <c r="J12" i="72"/>
  <c r="U68" i="72"/>
  <c r="AI39" i="72"/>
  <c r="K37" i="72"/>
  <c r="P33" i="72"/>
  <c r="M15" i="254"/>
  <c r="P37" i="254"/>
  <c r="L46" i="254"/>
  <c r="J46" i="252"/>
  <c r="L26" i="67"/>
  <c r="O26" i="67" s="1"/>
  <c r="P26" i="67" s="1"/>
  <c r="AU26" i="1"/>
  <c r="AX49" i="1"/>
  <c r="C49" i="33"/>
  <c r="AQ49" i="1"/>
  <c r="D49" i="67" s="1"/>
  <c r="E49" i="67" s="1"/>
  <c r="F49" i="67" s="1"/>
  <c r="G49" i="67" s="1"/>
  <c r="H50" i="252"/>
  <c r="AG54" i="1"/>
  <c r="AF54" i="1"/>
  <c r="AH54" i="1"/>
  <c r="J41" i="252"/>
  <c r="L41" i="254"/>
  <c r="G41" i="252"/>
  <c r="I41" i="254"/>
  <c r="AP64" i="1"/>
  <c r="AI64" i="1"/>
  <c r="AL64" i="1"/>
  <c r="AM64" i="1" s="1"/>
  <c r="I49" i="254"/>
  <c r="G49" i="252"/>
  <c r="S48" i="254"/>
  <c r="G26" i="252"/>
  <c r="I26" i="254"/>
  <c r="R41" i="67"/>
  <c r="S41" i="67" s="1"/>
  <c r="D41" i="72" s="1"/>
  <c r="D41" i="100"/>
  <c r="AM41" i="251"/>
  <c r="P50" i="254"/>
  <c r="M55" i="254"/>
  <c r="H55" i="252"/>
  <c r="P48" i="254"/>
  <c r="AG150" i="251"/>
  <c r="AF57" i="1"/>
  <c r="AH57" i="1"/>
  <c r="AG57" i="1"/>
  <c r="AF59" i="1"/>
  <c r="AH59" i="1"/>
  <c r="AG59" i="1"/>
  <c r="AF36" i="1"/>
  <c r="AH36" i="1"/>
  <c r="AG36" i="1"/>
  <c r="U61" i="252"/>
  <c r="S61" i="72"/>
  <c r="AK37" i="72"/>
  <c r="AA50" i="72"/>
  <c r="L9" i="72"/>
  <c r="L34" i="72"/>
  <c r="O58" i="72"/>
  <c r="I37" i="72"/>
  <c r="S60" i="72"/>
  <c r="AC41" i="72"/>
  <c r="X41" i="72"/>
  <c r="V53" i="72"/>
  <c r="AK11" i="72"/>
  <c r="AB50" i="72"/>
  <c r="X27" i="72"/>
  <c r="W73" i="72"/>
  <c r="AI57" i="72"/>
  <c r="AI73" i="72"/>
  <c r="AH70" i="72"/>
  <c r="H34" i="72"/>
  <c r="M72" i="72"/>
  <c r="T70" i="72"/>
  <c r="V60" i="72"/>
  <c r="U54" i="72"/>
  <c r="AN41" i="72"/>
  <c r="Z34" i="72"/>
  <c r="AH61" i="72"/>
  <c r="AN45" i="72"/>
  <c r="AF46" i="72"/>
  <c r="AC38" i="72"/>
  <c r="AA25" i="72"/>
  <c r="AE39" i="72"/>
  <c r="AC65" i="72"/>
  <c r="AJ59" i="72"/>
  <c r="Y14" i="72"/>
  <c r="H48" i="72"/>
  <c r="P29" i="72"/>
  <c r="AF62" i="72"/>
  <c r="J17" i="72"/>
  <c r="AN44" i="72"/>
  <c r="K20" i="72"/>
  <c r="P20" i="72"/>
  <c r="AD50" i="72"/>
  <c r="AC23" i="72"/>
  <c r="AF19" i="72"/>
  <c r="AE60" i="72"/>
  <c r="O15" i="72"/>
  <c r="J59" i="252"/>
  <c r="L59" i="254"/>
  <c r="N69" i="252"/>
  <c r="P69" i="254"/>
  <c r="M33" i="252"/>
  <c r="O33" i="254"/>
  <c r="D38" i="100"/>
  <c r="AM38" i="251"/>
  <c r="R38" i="67"/>
  <c r="S38" i="67" s="1"/>
  <c r="D38" i="72" s="1"/>
  <c r="Q44" i="252"/>
  <c r="S44" i="254"/>
  <c r="P36" i="252"/>
  <c r="R36" i="254"/>
  <c r="D69" i="141"/>
  <c r="E69" i="141" s="1"/>
  <c r="H69" i="141" s="1"/>
  <c r="D69" i="140"/>
  <c r="E69" i="140" s="1"/>
  <c r="H69" i="140" s="1"/>
  <c r="L69" i="140" s="1"/>
  <c r="N69" i="140" s="1"/>
  <c r="D69" i="241"/>
  <c r="E69" i="241" s="1"/>
  <c r="H69" i="241" s="1"/>
  <c r="L69" i="241" s="1"/>
  <c r="N69" i="241" s="1"/>
  <c r="I57" i="254"/>
  <c r="G57" i="252"/>
  <c r="O57" i="254"/>
  <c r="M57" i="252"/>
  <c r="AU27" i="1"/>
  <c r="L27" i="67"/>
  <c r="O27" i="67" s="1"/>
  <c r="P27" i="67" s="1"/>
  <c r="H24" i="238"/>
  <c r="J37" i="254"/>
  <c r="P71" i="252"/>
  <c r="R71" i="254"/>
  <c r="Q69" i="252"/>
  <c r="M69" i="254"/>
  <c r="K69" i="252"/>
  <c r="I58" i="254"/>
  <c r="G58" i="252"/>
  <c r="D37" i="100"/>
  <c r="AM37" i="251"/>
  <c r="R37" i="67"/>
  <c r="S37" i="67" s="1"/>
  <c r="D37" i="72" s="1"/>
  <c r="AB51" i="33"/>
  <c r="AD51" i="33"/>
  <c r="M51" i="33"/>
  <c r="AH51" i="33"/>
  <c r="Y51" i="33"/>
  <c r="X51" i="33"/>
  <c r="Q51" i="33"/>
  <c r="AA51" i="33"/>
  <c r="AK51" i="33"/>
  <c r="T51" i="33"/>
  <c r="H51" i="33"/>
  <c r="K51" i="33"/>
  <c r="AI51" i="33"/>
  <c r="AC51" i="33"/>
  <c r="S51" i="33"/>
  <c r="W51" i="33"/>
  <c r="Z51" i="33"/>
  <c r="L51" i="33"/>
  <c r="I51" i="33"/>
  <c r="R51" i="33"/>
  <c r="P51" i="33"/>
  <c r="V51" i="33"/>
  <c r="N51" i="33"/>
  <c r="E51" i="33"/>
  <c r="AF51" i="33"/>
  <c r="G51" i="33"/>
  <c r="H44" i="252"/>
  <c r="H15" i="252"/>
  <c r="AU33" i="1"/>
  <c r="L33" i="67"/>
  <c r="O33" i="67" s="1"/>
  <c r="P33" i="67" s="1"/>
  <c r="S24" i="254"/>
  <c r="N37" i="252"/>
  <c r="AU23" i="1"/>
  <c r="L23" i="67"/>
  <c r="O23" i="67" s="1"/>
  <c r="P23" i="67" s="1"/>
  <c r="P75" i="252"/>
  <c r="R75" i="254"/>
  <c r="J69" i="254"/>
  <c r="H69" i="238"/>
  <c r="O69" i="238"/>
  <c r="J27" i="252"/>
  <c r="L27" i="254"/>
  <c r="M23" i="252"/>
  <c r="O23" i="254"/>
  <c r="J23" i="252"/>
  <c r="L23" i="254"/>
  <c r="N24" i="252"/>
  <c r="M74" i="254"/>
  <c r="AU9" i="1"/>
  <c r="L9" i="67"/>
  <c r="D41" i="252"/>
  <c r="Y41" i="33"/>
  <c r="U41" i="33"/>
  <c r="Z41" i="33"/>
  <c r="R41" i="33"/>
  <c r="T41" i="33"/>
  <c r="AP38" i="1"/>
  <c r="AL38" i="1"/>
  <c r="AM38" i="1" s="1"/>
  <c r="AI38" i="1"/>
  <c r="K38" i="252"/>
  <c r="M44" i="254"/>
  <c r="K44" i="252"/>
  <c r="U21" i="252"/>
  <c r="U49" i="252"/>
  <c r="U60" i="252"/>
  <c r="T61" i="72"/>
  <c r="AN58" i="72"/>
  <c r="AJ8" i="72"/>
  <c r="AF27" i="72"/>
  <c r="AH75" i="72"/>
  <c r="AG20" i="72"/>
  <c r="K15" i="72"/>
  <c r="X54" i="72"/>
  <c r="L59" i="72"/>
  <c r="H67" i="72"/>
  <c r="AO75" i="72"/>
  <c r="Q44" i="72"/>
  <c r="F37" i="72"/>
  <c r="AD23" i="72"/>
  <c r="T51" i="72"/>
  <c r="AH10" i="72"/>
  <c r="V55" i="72"/>
  <c r="AJ23" i="72"/>
  <c r="X62" i="72"/>
  <c r="AB14" i="72"/>
  <c r="I56" i="72"/>
  <c r="AI13" i="72"/>
  <c r="AB46" i="72"/>
  <c r="AN40" i="72"/>
  <c r="AN17" i="72"/>
  <c r="I35" i="72"/>
  <c r="R64" i="72"/>
  <c r="AE17" i="72"/>
  <c r="V27" i="72"/>
  <c r="AB35" i="72"/>
  <c r="AF41" i="72"/>
  <c r="AN23" i="72"/>
  <c r="X73" i="72"/>
  <c r="U66" i="72"/>
  <c r="AF38" i="72"/>
  <c r="X61" i="72"/>
  <c r="AF64" i="72"/>
  <c r="AD8" i="72"/>
  <c r="O29" i="72"/>
  <c r="AI32" i="72"/>
  <c r="Y54" i="72"/>
  <c r="P13" i="72"/>
  <c r="V72" i="72"/>
  <c r="AD54" i="72"/>
  <c r="Y75" i="72"/>
  <c r="AF21" i="72"/>
  <c r="U9" i="72"/>
  <c r="O40" i="72"/>
  <c r="AB52" i="72"/>
  <c r="J15" i="72"/>
  <c r="Z59" i="72"/>
  <c r="AN61" i="72"/>
  <c r="P22" i="72"/>
  <c r="J69" i="72"/>
  <c r="P64" i="72"/>
  <c r="K55" i="72"/>
  <c r="V64" i="72"/>
  <c r="AD47" i="72"/>
  <c r="AI44" i="72"/>
  <c r="H43" i="72"/>
  <c r="T66" i="72"/>
  <c r="AA64" i="72"/>
  <c r="AB34" i="72"/>
  <c r="S59" i="72"/>
  <c r="L12" i="72"/>
  <c r="V28" i="72"/>
  <c r="H37" i="238"/>
  <c r="O37" i="238"/>
  <c r="I59" i="254"/>
  <c r="G59" i="252"/>
  <c r="R33" i="254"/>
  <c r="P33" i="252"/>
  <c r="R15" i="67"/>
  <c r="S15" i="67" s="1"/>
  <c r="D15" i="72" s="1"/>
  <c r="AM15" i="251"/>
  <c r="D15" i="100"/>
  <c r="H38" i="252"/>
  <c r="H15" i="238"/>
  <c r="O15" i="238"/>
  <c r="S15" i="254"/>
  <c r="L57" i="254"/>
  <c r="J57" i="252"/>
  <c r="AF71" i="1"/>
  <c r="AH71" i="1"/>
  <c r="O71" i="254"/>
  <c r="M71" i="252"/>
  <c r="J71" i="252"/>
  <c r="L71" i="254"/>
  <c r="S69" i="254"/>
  <c r="J58" i="252"/>
  <c r="L58" i="254"/>
  <c r="M24" i="254"/>
  <c r="N74" i="252"/>
  <c r="M75" i="252"/>
  <c r="O75" i="254"/>
  <c r="I75" i="254"/>
  <c r="G75" i="252"/>
  <c r="H69" i="252"/>
  <c r="R23" i="254"/>
  <c r="P23" i="252"/>
  <c r="G23" i="252"/>
  <c r="I23" i="254"/>
  <c r="Q37" i="252"/>
  <c r="W76" i="1"/>
  <c r="X76" i="1"/>
  <c r="AY63" i="1"/>
  <c r="AW63" i="1"/>
  <c r="L75" i="67"/>
  <c r="O75" i="67" s="1"/>
  <c r="P75" i="67" s="1"/>
  <c r="AU75" i="1"/>
  <c r="N15" i="252"/>
  <c r="AP37" i="1"/>
  <c r="AI37" i="1"/>
  <c r="AL37" i="1"/>
  <c r="AM37" i="1" s="1"/>
  <c r="AI74" i="1"/>
  <c r="AP74" i="1"/>
  <c r="AL74" i="1"/>
  <c r="AM74" i="1" s="1"/>
  <c r="V37" i="72"/>
  <c r="Y52" i="72"/>
  <c r="S70" i="72"/>
  <c r="P12" i="72"/>
  <c r="S53" i="72"/>
  <c r="AG27" i="72"/>
  <c r="H17" i="72"/>
  <c r="V32" i="72"/>
  <c r="AB73" i="72"/>
  <c r="U72" i="72"/>
  <c r="T49" i="72"/>
  <c r="Z31" i="72"/>
  <c r="P10" i="72"/>
  <c r="AC52" i="72"/>
  <c r="N40" i="72"/>
  <c r="AJ49" i="72"/>
  <c r="Y29" i="72"/>
  <c r="X69" i="72"/>
  <c r="U28" i="72"/>
  <c r="AK75" i="72"/>
  <c r="N43" i="72"/>
  <c r="F74" i="72"/>
  <c r="AB51" i="72"/>
  <c r="V14" i="72"/>
  <c r="Z51" i="72"/>
  <c r="T57" i="72"/>
  <c r="O26" i="72"/>
  <c r="T52" i="72"/>
  <c r="AK54" i="72"/>
  <c r="R8" i="72"/>
  <c r="W30" i="72"/>
  <c r="W65" i="72"/>
  <c r="AE21" i="72"/>
  <c r="AH28" i="72"/>
  <c r="F27" i="72"/>
  <c r="AJ18" i="72"/>
  <c r="AA28" i="72"/>
  <c r="AJ35" i="72"/>
  <c r="V21" i="72"/>
  <c r="AN13" i="72"/>
  <c r="Q25" i="72"/>
  <c r="T27" i="72"/>
  <c r="T30" i="72"/>
  <c r="R16" i="72"/>
  <c r="AJ38" i="72"/>
  <c r="AA75" i="72"/>
  <c r="AN42" i="72"/>
  <c r="AC31" i="72"/>
  <c r="AD73" i="72"/>
  <c r="R59" i="254"/>
  <c r="P59" i="252"/>
  <c r="D58" i="100"/>
  <c r="R58" i="67"/>
  <c r="S58" i="67" s="1"/>
  <c r="D58" i="72" s="1"/>
  <c r="AM58" i="251"/>
  <c r="Q15" i="252"/>
  <c r="M36" i="252"/>
  <c r="O36" i="254"/>
  <c r="AX69" i="1"/>
  <c r="AR69" i="1" s="1"/>
  <c r="AQ69" i="1"/>
  <c r="D69" i="67" s="1"/>
  <c r="E69" i="67" s="1"/>
  <c r="F69" i="67" s="1"/>
  <c r="G69" i="67" s="1"/>
  <c r="C69" i="33"/>
  <c r="AF27" i="1"/>
  <c r="AH27" i="1"/>
  <c r="AU71" i="1"/>
  <c r="L71" i="67"/>
  <c r="O71" i="67" s="1"/>
  <c r="P71" i="67" s="1"/>
  <c r="I71" i="254"/>
  <c r="G71" i="252"/>
  <c r="F58" i="238"/>
  <c r="P58" i="252"/>
  <c r="R58" i="254"/>
  <c r="AU57" i="1"/>
  <c r="L57" i="67"/>
  <c r="O57" i="67" s="1"/>
  <c r="P57" i="67" s="1"/>
  <c r="J44" i="254"/>
  <c r="AF33" i="1"/>
  <c r="AH33" i="1"/>
  <c r="AP24" i="1"/>
  <c r="AL24" i="1"/>
  <c r="AM24" i="1" s="1"/>
  <c r="AI24" i="1"/>
  <c r="P74" i="254"/>
  <c r="AF23" i="1"/>
  <c r="AH23" i="1"/>
  <c r="R27" i="254"/>
  <c r="P27" i="252"/>
  <c r="M27" i="252"/>
  <c r="O27" i="254"/>
  <c r="Q38" i="252"/>
  <c r="K74" i="252"/>
  <c r="AE9" i="1"/>
  <c r="K63" i="67"/>
  <c r="I63" i="67"/>
  <c r="J63" i="67" s="1"/>
  <c r="AF75" i="1"/>
  <c r="AH75" i="1"/>
  <c r="R74" i="67"/>
  <c r="S74" i="67" s="1"/>
  <c r="D74" i="72" s="1"/>
  <c r="D74" i="100"/>
  <c r="AM74" i="251"/>
  <c r="M38" i="254"/>
  <c r="P44" i="254"/>
  <c r="N44" i="252"/>
  <c r="AP44" i="1"/>
  <c r="AL44" i="1"/>
  <c r="AM44" i="1" s="1"/>
  <c r="AI44" i="1"/>
  <c r="U40" i="252"/>
  <c r="U63" i="252"/>
  <c r="V30" i="254"/>
  <c r="T22" i="252"/>
  <c r="AH40" i="72"/>
  <c r="AA74" i="72"/>
  <c r="AD10" i="72"/>
  <c r="T17" i="252"/>
  <c r="O50" i="72"/>
  <c r="Z38" i="72"/>
  <c r="H24" i="252"/>
  <c r="J24" i="254"/>
  <c r="K37" i="252"/>
  <c r="M37" i="254"/>
  <c r="O59" i="254"/>
  <c r="M59" i="252"/>
  <c r="V21" i="1"/>
  <c r="AL58" i="1"/>
  <c r="AM58" i="1" s="1"/>
  <c r="AP58" i="1"/>
  <c r="AI58" i="1"/>
  <c r="G33" i="252"/>
  <c r="I33" i="254"/>
  <c r="L33" i="254"/>
  <c r="J33" i="252"/>
  <c r="J38" i="254"/>
  <c r="P38" i="254"/>
  <c r="N38" i="252"/>
  <c r="L36" i="254"/>
  <c r="J36" i="252"/>
  <c r="G36" i="252"/>
  <c r="I36" i="254"/>
  <c r="F57" i="238"/>
  <c r="R57" i="254"/>
  <c r="P57" i="252"/>
  <c r="H37" i="252"/>
  <c r="AK60" i="33"/>
  <c r="N60" i="33"/>
  <c r="AE60" i="33"/>
  <c r="U60" i="33"/>
  <c r="E60" i="33"/>
  <c r="R60" i="33"/>
  <c r="G60" i="33"/>
  <c r="AG60" i="33"/>
  <c r="AD60" i="33"/>
  <c r="AI60" i="33"/>
  <c r="W60" i="33"/>
  <c r="V60" i="33"/>
  <c r="AF60" i="33"/>
  <c r="Q60" i="33"/>
  <c r="K60" i="33"/>
  <c r="S60" i="33"/>
  <c r="AC60" i="33"/>
  <c r="Z60" i="33"/>
  <c r="I60" i="33"/>
  <c r="X60" i="33"/>
  <c r="AL48" i="33"/>
  <c r="AG71" i="1"/>
  <c r="O58" i="254"/>
  <c r="M58" i="252"/>
  <c r="J15" i="254"/>
  <c r="K15" i="252"/>
  <c r="L69" i="141"/>
  <c r="N69" i="141" s="1"/>
  <c r="Q24" i="252"/>
  <c r="K24" i="252"/>
  <c r="E48" i="254"/>
  <c r="H74" i="252"/>
  <c r="L75" i="254"/>
  <c r="J75" i="252"/>
  <c r="G27" i="252"/>
  <c r="I27" i="254"/>
  <c r="H38" i="238"/>
  <c r="O38" i="238"/>
  <c r="D24" i="100"/>
  <c r="AM24" i="251"/>
  <c r="R24" i="67"/>
  <c r="S24" i="67" s="1"/>
  <c r="D24" i="72" s="1"/>
  <c r="P24" i="254"/>
  <c r="S37" i="254"/>
  <c r="S70" i="254"/>
  <c r="Q70" i="252"/>
  <c r="Q74" i="252"/>
  <c r="S74" i="254"/>
  <c r="AC21" i="1"/>
  <c r="Z76" i="1"/>
  <c r="AU36" i="1"/>
  <c r="L36" i="67"/>
  <c r="O36" i="67" s="1"/>
  <c r="P36" i="67" s="1"/>
  <c r="D44" i="100"/>
  <c r="AM44" i="251"/>
  <c r="R44" i="67"/>
  <c r="S44" i="67" s="1"/>
  <c r="D44" i="72" s="1"/>
  <c r="AU59" i="1"/>
  <c r="L59" i="67"/>
  <c r="O59" i="67" s="1"/>
  <c r="P59" i="67" s="1"/>
  <c r="P15" i="254"/>
  <c r="AL15" i="1"/>
  <c r="AM15" i="1" s="1"/>
  <c r="AI15" i="1"/>
  <c r="AP15" i="1"/>
  <c r="L18" i="46"/>
  <c r="V57" i="252"/>
  <c r="V10" i="252"/>
  <c r="V30" i="252"/>
  <c r="V73" i="252"/>
  <c r="V56" i="252"/>
  <c r="U10" i="254"/>
  <c r="T60" i="252"/>
  <c r="U11" i="254"/>
  <c r="T16" i="252"/>
  <c r="U11" i="252"/>
  <c r="U74" i="252"/>
  <c r="U44" i="252"/>
  <c r="T11" i="252"/>
  <c r="U12" i="252"/>
  <c r="U57" i="254"/>
  <c r="U19" i="254"/>
  <c r="U23" i="254"/>
  <c r="T31" i="252"/>
  <c r="U20" i="252"/>
  <c r="U60" i="254"/>
  <c r="U17" i="252"/>
  <c r="T40" i="252"/>
  <c r="V46" i="254"/>
  <c r="U58" i="252"/>
  <c r="U41" i="252"/>
  <c r="T29" i="252"/>
  <c r="V72" i="254"/>
  <c r="V34" i="254"/>
  <c r="V41" i="254"/>
  <c r="V67" i="254"/>
  <c r="V25" i="254"/>
  <c r="T43" i="252"/>
  <c r="V38" i="254"/>
  <c r="T71" i="252"/>
  <c r="V37" i="254"/>
  <c r="U16" i="252"/>
  <c r="U31" i="251"/>
  <c r="K76" i="140"/>
  <c r="K83" i="140" s="1"/>
  <c r="U133" i="251" s="1"/>
  <c r="AL47" i="252"/>
  <c r="AR47" i="251" s="1"/>
  <c r="Q18" i="72"/>
  <c r="Q37" i="72"/>
  <c r="O45" i="72"/>
  <c r="AI8" i="72"/>
  <c r="AK21" i="72"/>
  <c r="AJ17" i="72"/>
  <c r="I16" i="72"/>
  <c r="W60" i="72"/>
  <c r="AD26" i="72"/>
  <c r="AN60" i="72"/>
  <c r="X53" i="72"/>
  <c r="X48" i="72"/>
  <c r="AL68" i="252"/>
  <c r="AR68" i="251" s="1"/>
  <c r="AH21" i="72"/>
  <c r="AC71" i="72"/>
  <c r="AA65" i="72"/>
  <c r="U15" i="251"/>
  <c r="K52" i="72"/>
  <c r="P72" i="72"/>
  <c r="N58" i="72"/>
  <c r="X33" i="72"/>
  <c r="K64" i="72"/>
  <c r="AG15" i="72"/>
  <c r="M32" i="72"/>
  <c r="I53" i="72"/>
  <c r="AL61" i="252"/>
  <c r="AR61" i="251" s="1"/>
  <c r="Y46" i="72"/>
  <c r="AA48" i="72"/>
  <c r="AB58" i="72"/>
  <c r="Q67" i="72"/>
  <c r="J40" i="72"/>
  <c r="Q29" i="72"/>
  <c r="AA47" i="72"/>
  <c r="M31" i="72"/>
  <c r="Z73" i="72"/>
  <c r="AK28" i="72"/>
  <c r="U11" i="251"/>
  <c r="U56" i="251"/>
  <c r="R52" i="141"/>
  <c r="P52" i="141"/>
  <c r="Q52" i="141" s="1"/>
  <c r="U65" i="252"/>
  <c r="U48" i="251"/>
  <c r="W21" i="254"/>
  <c r="U69" i="254"/>
  <c r="T65" i="252"/>
  <c r="U52" i="251"/>
  <c r="AK12" i="46"/>
  <c r="AR120" i="251"/>
  <c r="U69" i="251"/>
  <c r="H41" i="72"/>
  <c r="J72" i="72"/>
  <c r="V61" i="72"/>
  <c r="AL70" i="252"/>
  <c r="AR70" i="251" s="1"/>
  <c r="AG59" i="72"/>
  <c r="S23" i="72"/>
  <c r="Z68" i="72"/>
  <c r="AD48" i="72"/>
  <c r="Y50" i="72"/>
  <c r="AE50" i="72"/>
  <c r="AN76" i="251"/>
  <c r="P39" i="72"/>
  <c r="AO41" i="72"/>
  <c r="AF71" i="72"/>
  <c r="N55" i="72"/>
  <c r="N59" i="72"/>
  <c r="AM32" i="223"/>
  <c r="AO103" i="251"/>
  <c r="AD64" i="72"/>
  <c r="AH57" i="72"/>
  <c r="AM7" i="100"/>
  <c r="AM76" i="100" s="1"/>
  <c r="T64" i="72"/>
  <c r="Q66" i="72"/>
  <c r="R39" i="72"/>
  <c r="Z33" i="72"/>
  <c r="AO22" i="72"/>
  <c r="AL58" i="252"/>
  <c r="AR58" i="251" s="1"/>
  <c r="AJ16" i="72"/>
  <c r="AI52" i="72"/>
  <c r="R37" i="72"/>
  <c r="J13" i="72"/>
  <c r="R27" i="72"/>
  <c r="P42" i="72"/>
  <c r="AN44" i="223"/>
  <c r="U57" i="251"/>
  <c r="T69" i="72"/>
  <c r="AG44" i="72"/>
  <c r="R41" i="72"/>
  <c r="X21" i="72"/>
  <c r="L33" i="72"/>
  <c r="O35" i="72"/>
  <c r="V44" i="72"/>
  <c r="M59" i="72"/>
  <c r="AC67" i="72"/>
  <c r="AA22" i="72"/>
  <c r="U53" i="251"/>
  <c r="U61" i="251"/>
  <c r="V26" i="252"/>
  <c r="W14" i="254"/>
  <c r="T20" i="252"/>
  <c r="AL46" i="252"/>
  <c r="AR46" i="251" s="1"/>
  <c r="U58" i="72"/>
  <c r="AG20" i="46"/>
  <c r="U22" i="251"/>
  <c r="U39" i="251"/>
  <c r="AI29" i="72"/>
  <c r="AO81" i="251"/>
  <c r="AM10" i="223"/>
  <c r="F60" i="72"/>
  <c r="AL18" i="252"/>
  <c r="AR18" i="251" s="1"/>
  <c r="U52" i="72"/>
  <c r="AL72" i="252"/>
  <c r="AR72" i="251" s="1"/>
  <c r="Z64" i="72"/>
  <c r="Y68" i="72"/>
  <c r="AM14" i="223"/>
  <c r="AO85" i="251"/>
  <c r="AK35" i="72"/>
  <c r="K70" i="72"/>
  <c r="N74" i="72"/>
  <c r="AI66" i="72"/>
  <c r="AO113" i="251"/>
  <c r="AM42" i="223"/>
  <c r="M25" i="72"/>
  <c r="H46" i="72"/>
  <c r="AN43" i="72"/>
  <c r="Y41" i="72"/>
  <c r="R55" i="72"/>
  <c r="F59" i="72"/>
  <c r="W34" i="72"/>
  <c r="O74" i="72"/>
  <c r="AM11" i="223"/>
  <c r="AO82" i="251"/>
  <c r="N41" i="72"/>
  <c r="U13" i="72"/>
  <c r="AD33" i="72"/>
  <c r="AH68" i="72"/>
  <c r="T66" i="252"/>
  <c r="U27" i="251"/>
  <c r="U51" i="254"/>
  <c r="K57" i="72"/>
  <c r="J23" i="72"/>
  <c r="AN51" i="72"/>
  <c r="M37" i="72"/>
  <c r="AM19" i="223"/>
  <c r="AO90" i="251"/>
  <c r="O38" i="72"/>
  <c r="O39" i="72"/>
  <c r="AG37" i="72"/>
  <c r="AB68" i="72"/>
  <c r="H40" i="72"/>
  <c r="F28" i="72"/>
  <c r="K21" i="72"/>
  <c r="AB72" i="72"/>
  <c r="H70" i="72"/>
  <c r="AL59" i="252"/>
  <c r="AR59" i="251" s="1"/>
  <c r="U33" i="251"/>
  <c r="X22" i="72"/>
  <c r="F46" i="72"/>
  <c r="I30" i="72"/>
  <c r="S45" i="72"/>
  <c r="AQ126" i="251"/>
  <c r="M67" i="72"/>
  <c r="AE29" i="72"/>
  <c r="R50" i="72"/>
  <c r="Y34" i="72"/>
  <c r="AM38" i="223"/>
  <c r="AO109" i="251"/>
  <c r="W41" i="72"/>
  <c r="AI41" i="72"/>
  <c r="AL20" i="252"/>
  <c r="AR20" i="251" s="1"/>
  <c r="M58" i="72"/>
  <c r="AL71" i="252"/>
  <c r="AR71" i="251" s="1"/>
  <c r="M55" i="72"/>
  <c r="AN26" i="72"/>
  <c r="W68" i="72"/>
  <c r="F73" i="72"/>
  <c r="U18" i="72"/>
  <c r="I29" i="72"/>
  <c r="I13" i="72"/>
  <c r="AI21" i="72"/>
  <c r="P46" i="72"/>
  <c r="O55" i="72"/>
  <c r="U71" i="251"/>
  <c r="J27" i="72"/>
  <c r="AL45" i="252"/>
  <c r="AR45" i="251" s="1"/>
  <c r="AL8" i="252"/>
  <c r="AR8" i="251" s="1"/>
  <c r="F58" i="72"/>
  <c r="U23" i="252"/>
  <c r="V39" i="252"/>
  <c r="P52" i="241"/>
  <c r="Q52" i="241" s="1"/>
  <c r="R52" i="241"/>
  <c r="W17" i="254"/>
  <c r="V42" i="254"/>
  <c r="U43" i="254"/>
  <c r="U46" i="254"/>
  <c r="U66" i="254"/>
  <c r="U72" i="254"/>
  <c r="T19" i="252"/>
  <c r="U70" i="254"/>
  <c r="U67" i="252"/>
  <c r="T44" i="252"/>
  <c r="V33" i="254"/>
  <c r="U65" i="254"/>
  <c r="V58" i="254"/>
  <c r="U49" i="254"/>
  <c r="V31" i="254"/>
  <c r="U45" i="252"/>
  <c r="T7" i="252"/>
  <c r="U56" i="252"/>
  <c r="V28" i="254"/>
  <c r="U42" i="254"/>
  <c r="U72" i="252"/>
  <c r="T47" i="252"/>
  <c r="W69" i="254"/>
  <c r="V39" i="254"/>
  <c r="T25" i="252"/>
  <c r="U50" i="72"/>
  <c r="AL13" i="252"/>
  <c r="AR13" i="251" s="1"/>
  <c r="U69" i="72"/>
  <c r="AE18" i="72"/>
  <c r="AF72" i="72"/>
  <c r="AM13" i="223"/>
  <c r="AO84" i="251"/>
  <c r="Q39" i="72"/>
  <c r="K65" i="72"/>
  <c r="R51" i="72"/>
  <c r="Z43" i="72"/>
  <c r="AO87" i="251"/>
  <c r="AM16" i="223"/>
  <c r="AL32" i="252"/>
  <c r="AR32" i="251" s="1"/>
  <c r="U37" i="251"/>
  <c r="J60" i="72"/>
  <c r="R20" i="72"/>
  <c r="AH72" i="72"/>
  <c r="I67" i="72"/>
  <c r="AI46" i="72"/>
  <c r="AE73" i="72"/>
  <c r="V40" i="72"/>
  <c r="K49" i="72"/>
  <c r="AK51" i="72"/>
  <c r="AL24" i="252"/>
  <c r="AR24" i="251" s="1"/>
  <c r="AL11" i="252"/>
  <c r="AR11" i="251" s="1"/>
  <c r="O62" i="72"/>
  <c r="L31" i="72"/>
  <c r="J58" i="72"/>
  <c r="AE47" i="72"/>
  <c r="AO35" i="72"/>
  <c r="AL19" i="252"/>
  <c r="AR19" i="251" s="1"/>
  <c r="AD68" i="72"/>
  <c r="U31" i="72"/>
  <c r="AL37" i="252"/>
  <c r="AR37" i="251" s="1"/>
  <c r="Y22" i="72"/>
  <c r="AD67" i="72"/>
  <c r="O14" i="72"/>
  <c r="AC70" i="72"/>
  <c r="AH59" i="72"/>
  <c r="AL49" i="252"/>
  <c r="AR49" i="251" s="1"/>
  <c r="V16" i="72"/>
  <c r="O11" i="72"/>
  <c r="W56" i="72"/>
  <c r="AB44" i="72"/>
  <c r="AM35" i="223"/>
  <c r="AO106" i="251"/>
  <c r="AK32" i="72"/>
  <c r="H8" i="72"/>
  <c r="I11" i="72"/>
  <c r="O21" i="72"/>
  <c r="I34" i="72"/>
  <c r="Z14" i="72"/>
  <c r="U62" i="251"/>
  <c r="T23" i="252"/>
  <c r="U45" i="254"/>
  <c r="V65" i="252"/>
  <c r="U38" i="251"/>
  <c r="V12" i="72"/>
  <c r="AR119" i="251"/>
  <c r="AK11" i="46"/>
  <c r="AF8" i="72"/>
  <c r="W15" i="72"/>
  <c r="AL22" i="252"/>
  <c r="AR22" i="251" s="1"/>
  <c r="AG54" i="72"/>
  <c r="L53" i="72"/>
  <c r="AJ48" i="72"/>
  <c r="L26" i="72"/>
  <c r="Z50" i="72"/>
  <c r="AN33" i="72"/>
  <c r="AA52" i="72"/>
  <c r="AL31" i="252"/>
  <c r="AR31" i="251" s="1"/>
  <c r="I28" i="72"/>
  <c r="Z40" i="72"/>
  <c r="Y9" i="72"/>
  <c r="AH32" i="72"/>
  <c r="AA60" i="72"/>
  <c r="U33" i="72"/>
  <c r="AD40" i="72"/>
  <c r="AK61" i="72"/>
  <c r="F51" i="72"/>
  <c r="O27" i="72"/>
  <c r="K46" i="72"/>
  <c r="N29" i="72"/>
  <c r="V23" i="72"/>
  <c r="H11" i="72"/>
  <c r="K11" i="72"/>
  <c r="J48" i="72"/>
  <c r="AC75" i="72"/>
  <c r="U8" i="72"/>
  <c r="P15" i="72"/>
  <c r="AD34" i="72"/>
  <c r="U49" i="251"/>
  <c r="AO30" i="72"/>
  <c r="AL64" i="252"/>
  <c r="AR64" i="251" s="1"/>
  <c r="AE30" i="72"/>
  <c r="AK17" i="72"/>
  <c r="K59" i="72"/>
  <c r="U47" i="72"/>
  <c r="W75" i="72"/>
  <c r="Y33" i="72"/>
  <c r="J46" i="72"/>
  <c r="J47" i="72"/>
  <c r="AN68" i="72"/>
  <c r="U43" i="251"/>
  <c r="U22" i="252"/>
  <c r="U46" i="251"/>
  <c r="T56" i="252"/>
  <c r="S136" i="251"/>
  <c r="U67" i="251"/>
  <c r="U37" i="254"/>
  <c r="AL23" i="252"/>
  <c r="R11" i="72"/>
  <c r="U30" i="251"/>
  <c r="F62" i="72"/>
  <c r="N45" i="72"/>
  <c r="L66" i="72"/>
  <c r="U11" i="72"/>
  <c r="P65" i="72"/>
  <c r="K54" i="72"/>
  <c r="AC9" i="72"/>
  <c r="Q48" i="72"/>
  <c r="X40" i="72"/>
  <c r="M53" i="72"/>
  <c r="AG32" i="72"/>
  <c r="O51" i="72"/>
  <c r="X42" i="72"/>
  <c r="M48" i="72"/>
  <c r="AA32" i="72"/>
  <c r="V29" i="72"/>
  <c r="AK29" i="72"/>
  <c r="AL9" i="252"/>
  <c r="AR9" i="251" s="1"/>
  <c r="P38" i="72"/>
  <c r="N67" i="72"/>
  <c r="X72" i="72"/>
  <c r="Y64" i="72"/>
  <c r="AE27" i="72"/>
  <c r="AE46" i="72"/>
  <c r="M36" i="72"/>
  <c r="U51" i="72"/>
  <c r="W64" i="72"/>
  <c r="AL30" i="252"/>
  <c r="AR30" i="251" s="1"/>
  <c r="AM41" i="223"/>
  <c r="AO112" i="251"/>
  <c r="K76" i="241"/>
  <c r="K83" i="241" s="1"/>
  <c r="U134" i="251" s="1"/>
  <c r="AL63" i="252"/>
  <c r="AR63" i="251" s="1"/>
  <c r="K36" i="72"/>
  <c r="Q8" i="72"/>
  <c r="AJ20" i="72"/>
  <c r="AF60" i="72"/>
  <c r="AF20" i="72"/>
  <c r="AO80" i="251"/>
  <c r="AM9" i="223"/>
  <c r="AL75" i="252"/>
  <c r="AR75" i="251" s="1"/>
  <c r="AI30" i="72"/>
  <c r="AN66" i="72"/>
  <c r="Q40" i="72"/>
  <c r="L58" i="72"/>
  <c r="Z42" i="72"/>
  <c r="AL36" i="252"/>
  <c r="AR36" i="251" s="1"/>
  <c r="AL38" i="252"/>
  <c r="AR38" i="251" s="1"/>
  <c r="L8" i="72"/>
  <c r="AN18" i="72"/>
  <c r="AO92" i="251"/>
  <c r="AM21" i="223"/>
  <c r="AO104" i="251"/>
  <c r="AM33" i="223"/>
  <c r="Q54" i="72"/>
  <c r="AK67" i="72"/>
  <c r="O31" i="72"/>
  <c r="AO97" i="251"/>
  <c r="AM26" i="223"/>
  <c r="AD18" i="72"/>
  <c r="J42" i="72"/>
  <c r="U65" i="251"/>
  <c r="U120" i="251"/>
  <c r="U68" i="251"/>
  <c r="T57" i="252"/>
  <c r="T73" i="252"/>
  <c r="U8" i="251"/>
  <c r="AM23" i="223"/>
  <c r="AO94" i="251"/>
  <c r="J65" i="72"/>
  <c r="U9" i="251"/>
  <c r="Q22" i="72"/>
  <c r="T72" i="72"/>
  <c r="AL7" i="252"/>
  <c r="AL51" i="252"/>
  <c r="AR51" i="251" s="1"/>
  <c r="AM20" i="223"/>
  <c r="AO91" i="251"/>
  <c r="M64" i="72"/>
  <c r="AN34" i="72"/>
  <c r="U14" i="251"/>
  <c r="AF22" i="72"/>
  <c r="AG36" i="72"/>
  <c r="AA67" i="72"/>
  <c r="U28" i="251"/>
  <c r="S37" i="72"/>
  <c r="AL10" i="252"/>
  <c r="AR10" i="251" s="1"/>
  <c r="AK53" i="72"/>
  <c r="U49" i="72"/>
  <c r="U29" i="251"/>
  <c r="U72" i="251"/>
  <c r="AD14" i="72"/>
  <c r="AL55" i="252"/>
  <c r="AR55" i="251" s="1"/>
  <c r="AL42" i="252"/>
  <c r="AR42" i="251" s="1"/>
  <c r="U39" i="252"/>
  <c r="U66" i="251"/>
  <c r="U70" i="251"/>
  <c r="T75" i="252"/>
  <c r="V21" i="254"/>
  <c r="V12" i="254"/>
  <c r="T106" i="251"/>
  <c r="U35" i="223"/>
  <c r="T52" i="252"/>
  <c r="T45" i="252"/>
  <c r="U38" i="252"/>
  <c r="U62" i="252"/>
  <c r="U22" i="254"/>
  <c r="V11" i="254"/>
  <c r="U63" i="254"/>
  <c r="U7" i="252"/>
  <c r="T67" i="252"/>
  <c r="U44" i="254"/>
  <c r="U47" i="252"/>
  <c r="U19" i="252"/>
  <c r="U34" i="252"/>
  <c r="U37" i="252"/>
  <c r="U64" i="252"/>
  <c r="U57" i="252"/>
  <c r="V62" i="254"/>
  <c r="V74" i="254"/>
  <c r="U51" i="252"/>
  <c r="V69" i="254"/>
  <c r="T72" i="252"/>
  <c r="V47" i="254"/>
  <c r="U10" i="252"/>
  <c r="V53" i="254"/>
  <c r="V51" i="254"/>
  <c r="V49" i="254"/>
  <c r="U71" i="252"/>
  <c r="U18" i="252"/>
  <c r="U29" i="252"/>
  <c r="T33" i="252"/>
  <c r="V56" i="254"/>
  <c r="U59" i="252"/>
  <c r="U27" i="252"/>
  <c r="V27" i="254"/>
  <c r="U48" i="72"/>
  <c r="AL44" i="223"/>
  <c r="AJ50" i="72"/>
  <c r="J64" i="72"/>
  <c r="AL28" i="252"/>
  <c r="AR28" i="251" s="1"/>
  <c r="AL17" i="252"/>
  <c r="AR17" i="251" s="1"/>
  <c r="U13" i="251"/>
  <c r="U64" i="251"/>
  <c r="AO83" i="251"/>
  <c r="AM12" i="223"/>
  <c r="AJ25" i="72"/>
  <c r="S44" i="72"/>
  <c r="AJ41" i="72"/>
  <c r="U18" i="251"/>
  <c r="AO93" i="251"/>
  <c r="AM22" i="223"/>
  <c r="L45" i="72"/>
  <c r="Y42" i="72"/>
  <c r="Z11" i="72"/>
  <c r="U58" i="251"/>
  <c r="U121" i="251"/>
  <c r="V23" i="252"/>
  <c r="T49" i="252"/>
  <c r="U122" i="251"/>
  <c r="T74" i="252"/>
  <c r="AK16" i="46"/>
  <c r="AR124" i="251"/>
  <c r="AB66" i="72"/>
  <c r="M47" i="72"/>
  <c r="AA38" i="72"/>
  <c r="AK10" i="46"/>
  <c r="AR118" i="251"/>
  <c r="AJ18" i="46"/>
  <c r="AL25" i="252"/>
  <c r="AR25" i="251" s="1"/>
  <c r="AL74" i="252"/>
  <c r="AR74" i="251" s="1"/>
  <c r="S68" i="72"/>
  <c r="AM27" i="223"/>
  <c r="AO98" i="251"/>
  <c r="AK15" i="46"/>
  <c r="AR123" i="251"/>
  <c r="AM28" i="223"/>
  <c r="AO99" i="251"/>
  <c r="J11" i="72"/>
  <c r="AR121" i="251"/>
  <c r="AK13" i="46"/>
  <c r="AL56" i="252"/>
  <c r="AR56" i="251" s="1"/>
  <c r="AG71" i="72"/>
  <c r="P61" i="72"/>
  <c r="O68" i="72"/>
  <c r="S16" i="72"/>
  <c r="AG58" i="72"/>
  <c r="AF44" i="72"/>
  <c r="Q27" i="72"/>
  <c r="I55" i="72"/>
  <c r="AL27" i="252"/>
  <c r="AR27" i="251" s="1"/>
  <c r="U12" i="254"/>
  <c r="U7" i="251"/>
  <c r="U124" i="251"/>
  <c r="U21" i="251"/>
  <c r="T28" i="252"/>
  <c r="K9" i="5"/>
  <c r="U130" i="251"/>
  <c r="T10" i="252"/>
  <c r="U17" i="251"/>
  <c r="AL60" i="252"/>
  <c r="AR60" i="251" s="1"/>
  <c r="U10" i="251"/>
  <c r="AI63" i="72"/>
  <c r="AL44" i="252"/>
  <c r="AR44" i="251" s="1"/>
  <c r="AL41" i="252"/>
  <c r="AR41" i="251" s="1"/>
  <c r="AF45" i="72"/>
  <c r="Q62" i="72"/>
  <c r="Y53" i="72"/>
  <c r="AI71" i="72"/>
  <c r="X12" i="72"/>
  <c r="J71" i="72"/>
  <c r="T28" i="72"/>
  <c r="V51" i="72"/>
  <c r="AL57" i="252"/>
  <c r="AR57" i="251" s="1"/>
  <c r="U26" i="251"/>
  <c r="U43" i="72"/>
  <c r="AA44" i="72"/>
  <c r="AL52" i="252"/>
  <c r="AR52" i="251" s="1"/>
  <c r="AH71" i="72"/>
  <c r="AO13" i="72"/>
  <c r="V39" i="72"/>
  <c r="P44" i="72"/>
  <c r="AL26" i="252"/>
  <c r="AR26" i="251" s="1"/>
  <c r="L41" i="72"/>
  <c r="K41" i="72"/>
  <c r="AJ54" i="72"/>
  <c r="U20" i="251"/>
  <c r="AL29" i="252"/>
  <c r="AR29" i="251" s="1"/>
  <c r="Q59" i="72"/>
  <c r="H39" i="72"/>
  <c r="AC37" i="72"/>
  <c r="Y59" i="72"/>
  <c r="AL66" i="252"/>
  <c r="AR66" i="251" s="1"/>
  <c r="J68" i="72"/>
  <c r="M54" i="72"/>
  <c r="AN27" i="72"/>
  <c r="AE71" i="72"/>
  <c r="AD71" i="72"/>
  <c r="V25" i="72"/>
  <c r="U119" i="251"/>
  <c r="U54" i="251"/>
  <c r="L8" i="46"/>
  <c r="L20" i="46" s="1"/>
  <c r="U117" i="251"/>
  <c r="U70" i="252"/>
  <c r="T8" i="252"/>
  <c r="T38" i="252"/>
  <c r="V14" i="254"/>
  <c r="U41" i="251"/>
  <c r="AL43" i="252"/>
  <c r="AR43" i="251" s="1"/>
  <c r="AL48" i="252"/>
  <c r="AR48" i="251" s="1"/>
  <c r="AO78" i="251"/>
  <c r="AM7" i="223"/>
  <c r="AL50" i="252"/>
  <c r="AR50" i="251" s="1"/>
  <c r="AL67" i="252"/>
  <c r="AR67" i="251" s="1"/>
  <c r="AM15" i="223"/>
  <c r="AO86" i="251"/>
  <c r="AO7" i="223"/>
  <c r="AO44" i="223" s="1"/>
  <c r="AQ78" i="251"/>
  <c r="AQ115" i="251" s="1"/>
  <c r="U59" i="251"/>
  <c r="AM31" i="223"/>
  <c r="AO102" i="251"/>
  <c r="AN115" i="251"/>
  <c r="AL15" i="252"/>
  <c r="AM34" i="223"/>
  <c r="AO105" i="251"/>
  <c r="Y73" i="72"/>
  <c r="T41" i="252"/>
  <c r="U64" i="254"/>
  <c r="U62" i="254"/>
  <c r="U56" i="254"/>
  <c r="U74" i="254"/>
  <c r="U30" i="252"/>
  <c r="U25" i="252"/>
  <c r="U73" i="252"/>
  <c r="U48" i="254"/>
  <c r="U31" i="254"/>
  <c r="U47" i="254"/>
  <c r="U46" i="252"/>
  <c r="U66" i="252"/>
  <c r="T37" i="252"/>
  <c r="T48" i="252"/>
  <c r="T70" i="252"/>
  <c r="U20" i="254"/>
  <c r="U28" i="252"/>
  <c r="U33" i="252"/>
  <c r="U53" i="252"/>
  <c r="V40" i="254"/>
  <c r="U42" i="252"/>
  <c r="U50" i="252"/>
  <c r="T53" i="252"/>
  <c r="T27" i="252"/>
  <c r="U8" i="252"/>
  <c r="V8" i="254"/>
  <c r="T12" i="252"/>
  <c r="T46" i="252"/>
  <c r="V71" i="254"/>
  <c r="T59" i="252"/>
  <c r="U61" i="254"/>
  <c r="AL14" i="252"/>
  <c r="AR14" i="251" s="1"/>
  <c r="AL35" i="252"/>
  <c r="AR35" i="251" s="1"/>
  <c r="AL54" i="252"/>
  <c r="AR54" i="251" s="1"/>
  <c r="AL73" i="252"/>
  <c r="AR73" i="251" s="1"/>
  <c r="AL53" i="252"/>
  <c r="AR53" i="251" s="1"/>
  <c r="AM36" i="223"/>
  <c r="AO107" i="251"/>
  <c r="AL40" i="252"/>
  <c r="AR40" i="251" s="1"/>
  <c r="P62" i="140"/>
  <c r="Q62" i="140" s="1"/>
  <c r="R62" i="140"/>
  <c r="V57" i="254"/>
  <c r="U50" i="251"/>
  <c r="U33" i="254"/>
  <c r="U21" i="254"/>
  <c r="U74" i="251"/>
  <c r="T61" i="252"/>
  <c r="U55" i="251"/>
  <c r="T14" i="252"/>
  <c r="V74" i="252"/>
  <c r="AL62" i="252"/>
  <c r="AR62" i="251" s="1"/>
  <c r="AP40" i="223"/>
  <c r="AR111" i="251"/>
  <c r="AR122" i="251"/>
  <c r="AK14" i="46"/>
  <c r="K76" i="141"/>
  <c r="K83" i="141" s="1"/>
  <c r="U132" i="251" s="1"/>
  <c r="U32" i="251"/>
  <c r="AM29" i="223"/>
  <c r="AO100" i="251"/>
  <c r="AO96" i="251"/>
  <c r="AM25" i="223"/>
  <c r="U60" i="251"/>
  <c r="U23" i="251"/>
  <c r="T126" i="251"/>
  <c r="U36" i="251"/>
  <c r="T26" i="252"/>
  <c r="U131" i="251"/>
  <c r="T30" i="252"/>
  <c r="V69" i="252"/>
  <c r="V17" i="254"/>
  <c r="U14" i="254"/>
  <c r="AM24" i="223"/>
  <c r="AO95" i="251"/>
  <c r="AO101" i="251"/>
  <c r="AM30" i="223"/>
  <c r="AQ23" i="251"/>
  <c r="AM17" i="223"/>
  <c r="AO88" i="251"/>
  <c r="AD53" i="72"/>
  <c r="AL21" i="252"/>
  <c r="AR21" i="251" s="1"/>
  <c r="T38" i="72"/>
  <c r="F25" i="72"/>
  <c r="AI31" i="72"/>
  <c r="AL12" i="252"/>
  <c r="AR12" i="251" s="1"/>
  <c r="AK24" i="72"/>
  <c r="P14" i="72"/>
  <c r="U20" i="72"/>
  <c r="U40" i="251"/>
  <c r="U69" i="252"/>
  <c r="S126" i="251"/>
  <c r="T21" i="252"/>
  <c r="U26" i="252"/>
  <c r="U24" i="251"/>
  <c r="V38" i="252"/>
  <c r="U19" i="251"/>
  <c r="U44" i="251"/>
  <c r="U73" i="251"/>
  <c r="AL39" i="252"/>
  <c r="AR39" i="251" s="1"/>
  <c r="O42" i="72"/>
  <c r="I26" i="72"/>
  <c r="T41" i="72"/>
  <c r="AL33" i="252"/>
  <c r="AR33" i="251" s="1"/>
  <c r="AH17" i="72"/>
  <c r="AO7" i="251"/>
  <c r="AI76" i="252"/>
  <c r="AI84" i="252" s="1"/>
  <c r="T62" i="72"/>
  <c r="S15" i="72"/>
  <c r="H25" i="72"/>
  <c r="AK47" i="72"/>
  <c r="AC43" i="72"/>
  <c r="V71" i="72"/>
  <c r="Q32" i="72"/>
  <c r="L61" i="72"/>
  <c r="AN75" i="72"/>
  <c r="AK7" i="46"/>
  <c r="AR117" i="251"/>
  <c r="AJ8" i="46"/>
  <c r="AL16" i="252"/>
  <c r="AR16" i="251" s="1"/>
  <c r="AJ11" i="72"/>
  <c r="AL69" i="252"/>
  <c r="AR69" i="251" s="1"/>
  <c r="I41" i="72"/>
  <c r="X44" i="72"/>
  <c r="AL65" i="252"/>
  <c r="AR65" i="251" s="1"/>
  <c r="O52" i="72"/>
  <c r="U25" i="251"/>
  <c r="AP115" i="251"/>
  <c r="AP128" i="251" s="1"/>
  <c r="AP147" i="251" s="1"/>
  <c r="N11" i="72"/>
  <c r="N36" i="72"/>
  <c r="U59" i="72"/>
  <c r="O22" i="72"/>
  <c r="AB67" i="72"/>
  <c r="AQ7" i="251"/>
  <c r="AQ76" i="251" s="1"/>
  <c r="AK76" i="252"/>
  <c r="AK84" i="252" s="1"/>
  <c r="AM37" i="223"/>
  <c r="AO108" i="251"/>
  <c r="AL34" i="252"/>
  <c r="AR34" i="251" s="1"/>
  <c r="R43" i="72"/>
  <c r="X75" i="72"/>
  <c r="AO15" i="251"/>
  <c r="Z22" i="72"/>
  <c r="AH37" i="72"/>
  <c r="Z74" i="72"/>
  <c r="S25" i="72"/>
  <c r="N19" i="72"/>
  <c r="AM18" i="223"/>
  <c r="AO89" i="251"/>
  <c r="U63" i="251"/>
  <c r="U123" i="251"/>
  <c r="T39" i="252"/>
  <c r="U35" i="251"/>
  <c r="U17" i="254"/>
  <c r="T63" i="252"/>
  <c r="U47" i="251"/>
  <c r="V66" i="254"/>
  <c r="T64" i="252"/>
  <c r="V22" i="254"/>
  <c r="V18" i="254"/>
  <c r="V29" i="254"/>
  <c r="V70" i="254"/>
  <c r="V7" i="254"/>
  <c r="V63" i="254"/>
  <c r="V52" i="254"/>
  <c r="V75" i="254"/>
  <c r="V43" i="254"/>
  <c r="U52" i="252"/>
  <c r="V60" i="254"/>
  <c r="V50" i="254"/>
  <c r="U13" i="252"/>
  <c r="V13" i="254"/>
  <c r="U35" i="252"/>
  <c r="U68" i="252"/>
  <c r="U55" i="252"/>
  <c r="U24" i="252"/>
  <c r="V55" i="254"/>
  <c r="V24" i="254"/>
  <c r="U54" i="252"/>
  <c r="U15" i="252"/>
  <c r="V36" i="254"/>
  <c r="V54" i="254"/>
  <c r="U36" i="252"/>
  <c r="U32" i="252"/>
  <c r="V68" i="254"/>
  <c r="V32" i="254"/>
  <c r="V15" i="254"/>
  <c r="V35" i="254"/>
  <c r="R66" i="67" l="1"/>
  <c r="S66" i="67" s="1"/>
  <c r="D66" i="72" s="1"/>
  <c r="D66" i="100"/>
  <c r="AM66" i="251"/>
  <c r="G66" i="252"/>
  <c r="I66" i="254"/>
  <c r="AX66" i="1"/>
  <c r="AQ66" i="1"/>
  <c r="D66" i="67" s="1"/>
  <c r="E66" i="67" s="1"/>
  <c r="F66" i="67" s="1"/>
  <c r="G66" i="67" s="1"/>
  <c r="C66" i="33"/>
  <c r="O66" i="254"/>
  <c r="M66" i="252"/>
  <c r="J66" i="252"/>
  <c r="L66" i="254"/>
  <c r="H66" i="238"/>
  <c r="D66" i="252" s="1"/>
  <c r="O66" i="238"/>
  <c r="D66" i="254" s="1"/>
  <c r="P66" i="252"/>
  <c r="R66" i="254"/>
  <c r="D66" i="141"/>
  <c r="E66" i="141" s="1"/>
  <c r="H66" i="141" s="1"/>
  <c r="L66" i="141" s="1"/>
  <c r="N66" i="141" s="1"/>
  <c r="D66" i="241"/>
  <c r="E66" i="241" s="1"/>
  <c r="H66" i="241" s="1"/>
  <c r="L66" i="241" s="1"/>
  <c r="N66" i="241" s="1"/>
  <c r="D66" i="140"/>
  <c r="E66" i="140" s="1"/>
  <c r="H66" i="140" s="1"/>
  <c r="L66" i="140" s="1"/>
  <c r="N66" i="140" s="1"/>
  <c r="AQ48" i="1"/>
  <c r="D48" i="67" s="1"/>
  <c r="E48" i="67" s="1"/>
  <c r="F48" i="67" s="1"/>
  <c r="G48" i="67" s="1"/>
  <c r="AX48" i="1"/>
  <c r="C48" i="33"/>
  <c r="D48" i="241"/>
  <c r="E48" i="241" s="1"/>
  <c r="H48" i="241" s="1"/>
  <c r="L48" i="241" s="1"/>
  <c r="N48" i="241" s="1"/>
  <c r="D48" i="140"/>
  <c r="E48" i="140" s="1"/>
  <c r="H48" i="140" s="1"/>
  <c r="L48" i="140" s="1"/>
  <c r="N48" i="140" s="1"/>
  <c r="D48" i="141"/>
  <c r="E48" i="141" s="1"/>
  <c r="H48" i="141" s="1"/>
  <c r="L48" i="141" s="1"/>
  <c r="N48" i="141" s="1"/>
  <c r="AU42" i="1"/>
  <c r="L42" i="67"/>
  <c r="O42" i="67" s="1"/>
  <c r="P42" i="67" s="1"/>
  <c r="AH42" i="1"/>
  <c r="AG42" i="1"/>
  <c r="AF42" i="1"/>
  <c r="V10" i="1"/>
  <c r="M51" i="252"/>
  <c r="O51" i="254"/>
  <c r="F60" i="238"/>
  <c r="AI68" i="1"/>
  <c r="R47" i="254"/>
  <c r="P51" i="252"/>
  <c r="R51" i="254"/>
  <c r="F51" i="238"/>
  <c r="D51" i="100"/>
  <c r="R51" i="67"/>
  <c r="S51" i="67" s="1"/>
  <c r="D51" i="72" s="1"/>
  <c r="AM51" i="251"/>
  <c r="AH73" i="1"/>
  <c r="O74" i="238"/>
  <c r="AD10" i="1"/>
  <c r="AE10" i="1" s="1"/>
  <c r="AT10" i="1"/>
  <c r="L51" i="254"/>
  <c r="J51" i="252"/>
  <c r="G51" i="252"/>
  <c r="I51" i="254"/>
  <c r="AG60" i="1"/>
  <c r="AH70" i="1"/>
  <c r="AF70" i="1"/>
  <c r="AG70" i="1"/>
  <c r="U76" i="1"/>
  <c r="AL51" i="1"/>
  <c r="AM51" i="1" s="1"/>
  <c r="AP51" i="1"/>
  <c r="AI51" i="1"/>
  <c r="AH60" i="1"/>
  <c r="L60" i="67"/>
  <c r="O60" i="67" s="1"/>
  <c r="P60" i="67" s="1"/>
  <c r="AU60" i="1"/>
  <c r="AU70" i="1"/>
  <c r="L70" i="67"/>
  <c r="O70" i="67" s="1"/>
  <c r="P70" i="67" s="1"/>
  <c r="J40" i="254"/>
  <c r="N40" i="252"/>
  <c r="M40" i="254"/>
  <c r="K40" i="252"/>
  <c r="S40" i="254"/>
  <c r="AI40" i="1"/>
  <c r="AP40" i="1"/>
  <c r="AL40" i="1"/>
  <c r="AM40" i="1" s="1"/>
  <c r="F40" i="238"/>
  <c r="F43" i="238"/>
  <c r="H43" i="238" s="1"/>
  <c r="D40" i="100"/>
  <c r="R40" i="67"/>
  <c r="S40" i="67" s="1"/>
  <c r="D40" i="72" s="1"/>
  <c r="AM40" i="251"/>
  <c r="Q40" i="252"/>
  <c r="H40" i="252"/>
  <c r="D41" i="254"/>
  <c r="AI43" i="1"/>
  <c r="AL43" i="1"/>
  <c r="AM43" i="1" s="1"/>
  <c r="AP43" i="1"/>
  <c r="O44" i="238"/>
  <c r="AM48" i="33"/>
  <c r="AP18" i="1"/>
  <c r="P65" i="254"/>
  <c r="M43" i="252"/>
  <c r="O43" i="254"/>
  <c r="L43" i="254"/>
  <c r="J43" i="252"/>
  <c r="G43" i="252"/>
  <c r="I43" i="254"/>
  <c r="AF28" i="1"/>
  <c r="AG28" i="1"/>
  <c r="AH28" i="1"/>
  <c r="D43" i="100"/>
  <c r="R43" i="67"/>
  <c r="S43" i="67" s="1"/>
  <c r="D43" i="72" s="1"/>
  <c r="AM43" i="251"/>
  <c r="E48" i="252"/>
  <c r="AH19" i="1"/>
  <c r="P43" i="252"/>
  <c r="R43" i="254"/>
  <c r="L28" i="67"/>
  <c r="O28" i="67" s="1"/>
  <c r="P28" i="67" s="1"/>
  <c r="AU28" i="1"/>
  <c r="D52" i="254"/>
  <c r="AQ65" i="1"/>
  <c r="D65" i="67" s="1"/>
  <c r="E65" i="67" s="1"/>
  <c r="F65" i="67" s="1"/>
  <c r="G65" i="67" s="1"/>
  <c r="C65" i="33"/>
  <c r="AX65" i="1"/>
  <c r="S65" i="254"/>
  <c r="D53" i="241"/>
  <c r="E53" i="241" s="1"/>
  <c r="H53" i="241" s="1"/>
  <c r="L53" i="241" s="1"/>
  <c r="N53" i="241" s="1"/>
  <c r="D53" i="140"/>
  <c r="E53" i="140" s="1"/>
  <c r="H53" i="140" s="1"/>
  <c r="L53" i="140" s="1"/>
  <c r="N53" i="140" s="1"/>
  <c r="D53" i="141"/>
  <c r="E53" i="141" s="1"/>
  <c r="H53" i="141" s="1"/>
  <c r="L53" i="141" s="1"/>
  <c r="N53" i="141" s="1"/>
  <c r="M53" i="252"/>
  <c r="O53" i="254"/>
  <c r="G53" i="252"/>
  <c r="I53" i="254"/>
  <c r="N65" i="252"/>
  <c r="AE52" i="33"/>
  <c r="H52" i="33"/>
  <c r="D52" i="252"/>
  <c r="P52" i="33"/>
  <c r="X52" i="33"/>
  <c r="V52" i="33"/>
  <c r="J52" i="33"/>
  <c r="N52" i="33"/>
  <c r="S52" i="33"/>
  <c r="AK52" i="33"/>
  <c r="Q52" i="33"/>
  <c r="AF52" i="33"/>
  <c r="AH52" i="33"/>
  <c r="U52" i="33"/>
  <c r="AC52" i="33"/>
  <c r="L52" i="33"/>
  <c r="Z52" i="33"/>
  <c r="I52" i="33"/>
  <c r="AB52" i="33"/>
  <c r="W52" i="33"/>
  <c r="T52" i="33"/>
  <c r="AI52" i="33"/>
  <c r="M52" i="33"/>
  <c r="K52" i="33"/>
  <c r="R52" i="33"/>
  <c r="Y52" i="33"/>
  <c r="AG52" i="33"/>
  <c r="AA52" i="33"/>
  <c r="AD52" i="33"/>
  <c r="J65" i="254"/>
  <c r="K65" i="252"/>
  <c r="S66" i="252"/>
  <c r="D65" i="141"/>
  <c r="E65" i="141" s="1"/>
  <c r="H65" i="141" s="1"/>
  <c r="L65" i="141" s="1"/>
  <c r="N65" i="141" s="1"/>
  <c r="D65" i="241"/>
  <c r="E65" i="241" s="1"/>
  <c r="H65" i="241" s="1"/>
  <c r="L65" i="241" s="1"/>
  <c r="N65" i="241" s="1"/>
  <c r="D65" i="140"/>
  <c r="E65" i="140" s="1"/>
  <c r="H65" i="140" s="1"/>
  <c r="L65" i="140" s="1"/>
  <c r="N65" i="140" s="1"/>
  <c r="F53" i="238"/>
  <c r="AL66" i="33"/>
  <c r="M65" i="254"/>
  <c r="E66" i="252"/>
  <c r="C53" i="33"/>
  <c r="AX53" i="1"/>
  <c r="AQ53" i="1"/>
  <c r="D53" i="67" s="1"/>
  <c r="E53" i="67" s="1"/>
  <c r="F53" i="67" s="1"/>
  <c r="G53" i="67" s="1"/>
  <c r="AM53" i="251"/>
  <c r="D53" i="100"/>
  <c r="R53" i="67"/>
  <c r="S53" i="67" s="1"/>
  <c r="D53" i="72" s="1"/>
  <c r="L53" i="254"/>
  <c r="J53" i="252"/>
  <c r="D65" i="254"/>
  <c r="V16" i="254"/>
  <c r="H65" i="252"/>
  <c r="Q65" i="252"/>
  <c r="P53" i="252"/>
  <c r="R53" i="254"/>
  <c r="D65" i="252"/>
  <c r="Q63" i="252"/>
  <c r="P62" i="141"/>
  <c r="Q62" i="141" s="1"/>
  <c r="R62" i="141"/>
  <c r="P62" i="241"/>
  <c r="Q62" i="241" s="1"/>
  <c r="R62" i="241"/>
  <c r="AG67" i="1"/>
  <c r="AG8" i="1"/>
  <c r="G34" i="252"/>
  <c r="I34" i="254"/>
  <c r="O12" i="254"/>
  <c r="M12" i="252"/>
  <c r="D63" i="254"/>
  <c r="R14" i="254"/>
  <c r="P14" i="252"/>
  <c r="N62" i="252"/>
  <c r="M16" i="252"/>
  <c r="O16" i="254"/>
  <c r="M14" i="254"/>
  <c r="AG7" i="1"/>
  <c r="P14" i="254"/>
  <c r="AU16" i="1"/>
  <c r="L16" i="67"/>
  <c r="O16" i="67" s="1"/>
  <c r="P16" i="67" s="1"/>
  <c r="AU34" i="1"/>
  <c r="L34" i="67"/>
  <c r="O34" i="67" s="1"/>
  <c r="P34" i="67" s="1"/>
  <c r="O34" i="254"/>
  <c r="M34" i="252"/>
  <c r="J12" i="252"/>
  <c r="L12" i="254"/>
  <c r="D63" i="252"/>
  <c r="J62" i="254"/>
  <c r="P16" i="252"/>
  <c r="R16" i="254"/>
  <c r="AF14" i="1"/>
  <c r="AH14" i="1"/>
  <c r="K62" i="67"/>
  <c r="I62" i="67"/>
  <c r="J62" i="67" s="1"/>
  <c r="N14" i="252"/>
  <c r="AG72" i="1"/>
  <c r="R34" i="254"/>
  <c r="P34" i="252"/>
  <c r="I12" i="254"/>
  <c r="G12" i="252"/>
  <c r="K62" i="252"/>
  <c r="M62" i="254"/>
  <c r="L32" i="67"/>
  <c r="O32" i="67" s="1"/>
  <c r="P32" i="67" s="1"/>
  <c r="AU32" i="1"/>
  <c r="I14" i="254"/>
  <c r="G14" i="252"/>
  <c r="P62" i="254"/>
  <c r="D12" i="100"/>
  <c r="R12" i="67"/>
  <c r="S12" i="67" s="1"/>
  <c r="D12" i="72" s="1"/>
  <c r="AM12" i="251"/>
  <c r="G16" i="252"/>
  <c r="I16" i="254"/>
  <c r="AU14" i="1"/>
  <c r="L14" i="67"/>
  <c r="O14" i="67" s="1"/>
  <c r="P14" i="67" s="1"/>
  <c r="K14" i="252"/>
  <c r="F7" i="238"/>
  <c r="AU7" i="1"/>
  <c r="L7" i="67"/>
  <c r="O7" i="67" s="1"/>
  <c r="P7" i="67" s="1"/>
  <c r="AR62" i="1"/>
  <c r="AY62" i="1"/>
  <c r="AW62" i="1"/>
  <c r="AF29" i="1"/>
  <c r="AH29" i="1"/>
  <c r="AG29" i="1"/>
  <c r="AG19" i="1"/>
  <c r="J34" i="252"/>
  <c r="L34" i="254"/>
  <c r="H12" i="238"/>
  <c r="O12" i="238"/>
  <c r="R12" i="254"/>
  <c r="P12" i="252"/>
  <c r="AG32" i="1"/>
  <c r="AF32" i="1"/>
  <c r="AH32" i="1"/>
  <c r="S63" i="254"/>
  <c r="H62" i="252"/>
  <c r="J16" i="252"/>
  <c r="L16" i="254"/>
  <c r="AI12" i="1"/>
  <c r="AP12" i="1"/>
  <c r="AL12" i="1"/>
  <c r="AM12" i="1" s="1"/>
  <c r="H62" i="238"/>
  <c r="O62" i="238"/>
  <c r="AH7" i="1"/>
  <c r="Q62" i="252"/>
  <c r="S62" i="254"/>
  <c r="AF16" i="1"/>
  <c r="F16" i="238" s="1"/>
  <c r="AH16" i="1"/>
  <c r="AF34" i="1"/>
  <c r="F34" i="238" s="1"/>
  <c r="AH34" i="1"/>
  <c r="L29" i="67"/>
  <c r="O29" i="67" s="1"/>
  <c r="P29" i="67" s="1"/>
  <c r="AU29" i="1"/>
  <c r="P69" i="241"/>
  <c r="Q69" i="241" s="1"/>
  <c r="R69" i="241"/>
  <c r="R69" i="140"/>
  <c r="P69" i="140"/>
  <c r="Q69" i="140" s="1"/>
  <c r="L65" i="72"/>
  <c r="AD12" i="72"/>
  <c r="AP45" i="1"/>
  <c r="AI45" i="1"/>
  <c r="AL45" i="1"/>
  <c r="AM45" i="1" s="1"/>
  <c r="C30" i="33"/>
  <c r="AX30" i="1"/>
  <c r="AQ30" i="1"/>
  <c r="D30" i="67" s="1"/>
  <c r="E30" i="67" s="1"/>
  <c r="F30" i="67" s="1"/>
  <c r="G30" i="67" s="1"/>
  <c r="AI73" i="1"/>
  <c r="AP73" i="1"/>
  <c r="AL73" i="1"/>
  <c r="AM73" i="1" s="1"/>
  <c r="F71" i="238"/>
  <c r="F20" i="238"/>
  <c r="O20" i="238" s="1"/>
  <c r="R25" i="67"/>
  <c r="S25" i="67" s="1"/>
  <c r="D25" i="72" s="1"/>
  <c r="D25" i="100"/>
  <c r="AM25" i="251"/>
  <c r="F72" i="238"/>
  <c r="AF45" i="1"/>
  <c r="AG45" i="1"/>
  <c r="AF56" i="1"/>
  <c r="AH56" i="1"/>
  <c r="AG56" i="1"/>
  <c r="S41" i="33"/>
  <c r="AJ51" i="33"/>
  <c r="U51" i="33"/>
  <c r="J51" i="33"/>
  <c r="AN14" i="72"/>
  <c r="M25" i="252"/>
  <c r="O25" i="254"/>
  <c r="L25" i="254"/>
  <c r="J25" i="252"/>
  <c r="AE65" i="72"/>
  <c r="AU73" i="1"/>
  <c r="L73" i="67"/>
  <c r="O73" i="67" s="1"/>
  <c r="P73" i="67" s="1"/>
  <c r="P56" i="252"/>
  <c r="R56" i="254"/>
  <c r="G22" i="252"/>
  <c r="I22" i="254"/>
  <c r="O47" i="238"/>
  <c r="H47" i="238"/>
  <c r="J30" i="252"/>
  <c r="L30" i="254"/>
  <c r="J41" i="33"/>
  <c r="Q41" i="33"/>
  <c r="AF41" i="33"/>
  <c r="K41" i="33"/>
  <c r="AH41" i="33"/>
  <c r="L41" i="33"/>
  <c r="H13" i="252"/>
  <c r="D30" i="100"/>
  <c r="AM30" i="251"/>
  <c r="R30" i="67"/>
  <c r="S30" i="67" s="1"/>
  <c r="D30" i="72" s="1"/>
  <c r="R25" i="254"/>
  <c r="P25" i="252"/>
  <c r="AM47" i="251"/>
  <c r="R47" i="67"/>
  <c r="S47" i="67" s="1"/>
  <c r="D47" i="72" s="1"/>
  <c r="D47" i="100"/>
  <c r="F45" i="238"/>
  <c r="O45" i="238" s="1"/>
  <c r="AI25" i="1"/>
  <c r="AL25" i="1"/>
  <c r="AM25" i="1" s="1"/>
  <c r="AP25" i="1"/>
  <c r="D30" i="140"/>
  <c r="E30" i="140" s="1"/>
  <c r="H30" i="140" s="1"/>
  <c r="L30" i="140" s="1"/>
  <c r="N30" i="140" s="1"/>
  <c r="D30" i="141"/>
  <c r="E30" i="141" s="1"/>
  <c r="H30" i="141" s="1"/>
  <c r="L30" i="141" s="1"/>
  <c r="N30" i="141" s="1"/>
  <c r="D30" i="241"/>
  <c r="E30" i="241" s="1"/>
  <c r="H30" i="241" s="1"/>
  <c r="L30" i="241" s="1"/>
  <c r="N30" i="241" s="1"/>
  <c r="F73" i="238"/>
  <c r="AF11" i="1"/>
  <c r="AG11" i="1"/>
  <c r="AH11" i="1"/>
  <c r="O56" i="254"/>
  <c r="M56" i="252"/>
  <c r="J22" i="252"/>
  <c r="L22" i="254"/>
  <c r="G30" i="252"/>
  <c r="I30" i="254"/>
  <c r="H30" i="238"/>
  <c r="O30" i="238"/>
  <c r="T48" i="254"/>
  <c r="I41" i="33"/>
  <c r="L67" i="67"/>
  <c r="O67" i="67" s="1"/>
  <c r="P67" i="67" s="1"/>
  <c r="AU67" i="1"/>
  <c r="G47" i="252"/>
  <c r="I47" i="254"/>
  <c r="G25" i="252"/>
  <c r="I25" i="254"/>
  <c r="S47" i="254"/>
  <c r="AL19" i="1"/>
  <c r="AM19" i="1" s="1"/>
  <c r="AP19" i="1"/>
  <c r="AI19" i="1"/>
  <c r="AH8" i="1"/>
  <c r="AH67" i="1"/>
  <c r="AF22" i="1"/>
  <c r="AH22" i="1"/>
  <c r="AU11" i="1"/>
  <c r="L11" i="67"/>
  <c r="O11" i="67" s="1"/>
  <c r="P11" i="67" s="1"/>
  <c r="G56" i="252"/>
  <c r="I56" i="254"/>
  <c r="AU72" i="1"/>
  <c r="L72" i="67"/>
  <c r="O72" i="67" s="1"/>
  <c r="P72" i="67" s="1"/>
  <c r="O22" i="254"/>
  <c r="M22" i="252"/>
  <c r="O30" i="254"/>
  <c r="M30" i="252"/>
  <c r="F27" i="238"/>
  <c r="F36" i="238"/>
  <c r="H36" i="238" s="1"/>
  <c r="AE41" i="33"/>
  <c r="G41" i="33"/>
  <c r="S17" i="254"/>
  <c r="K17" i="252"/>
  <c r="L47" i="254"/>
  <c r="J47" i="252"/>
  <c r="AU8" i="1"/>
  <c r="L8" i="67"/>
  <c r="O8" i="67" s="1"/>
  <c r="P8" i="67" s="1"/>
  <c r="H25" i="238"/>
  <c r="O25" i="238"/>
  <c r="AI72" i="1"/>
  <c r="AP72" i="1"/>
  <c r="AL72" i="1"/>
  <c r="AM72" i="1" s="1"/>
  <c r="AI47" i="1"/>
  <c r="AL47" i="1"/>
  <c r="AM47" i="1" s="1"/>
  <c r="AP47" i="1"/>
  <c r="Q47" i="252"/>
  <c r="L45" i="67"/>
  <c r="O45" i="67" s="1"/>
  <c r="P45" i="67" s="1"/>
  <c r="AU45" i="1"/>
  <c r="AG73" i="1"/>
  <c r="L22" i="67"/>
  <c r="O22" i="67" s="1"/>
  <c r="P22" i="67" s="1"/>
  <c r="AU22" i="1"/>
  <c r="AU56" i="1"/>
  <c r="L56" i="67"/>
  <c r="O56" i="67" s="1"/>
  <c r="P56" i="67" s="1"/>
  <c r="L56" i="254"/>
  <c r="J56" i="252"/>
  <c r="F22" i="238"/>
  <c r="P22" i="252"/>
  <c r="R22" i="254"/>
  <c r="AU19" i="1"/>
  <c r="L19" i="67"/>
  <c r="O19" i="67" s="1"/>
  <c r="P19" i="67" s="1"/>
  <c r="R30" i="254"/>
  <c r="P30" i="252"/>
  <c r="P13" i="141"/>
  <c r="Q13" i="141" s="1"/>
  <c r="R13" i="141"/>
  <c r="AY13" i="1"/>
  <c r="AW13" i="1"/>
  <c r="M42" i="254"/>
  <c r="K42" i="252"/>
  <c r="M13" i="254"/>
  <c r="P13" i="140"/>
  <c r="Q13" i="140" s="1"/>
  <c r="R13" i="140"/>
  <c r="Q42" i="252"/>
  <c r="S42" i="254"/>
  <c r="N13" i="252"/>
  <c r="N42" i="252"/>
  <c r="V41" i="33"/>
  <c r="AB41" i="33"/>
  <c r="N41" i="33"/>
  <c r="O41" i="33"/>
  <c r="AA41" i="33"/>
  <c r="F18" i="238"/>
  <c r="H18" i="238" s="1"/>
  <c r="K13" i="67"/>
  <c r="I13" i="67"/>
  <c r="J13" i="67" s="1"/>
  <c r="O13" i="238"/>
  <c r="H13" i="238"/>
  <c r="J42" i="254"/>
  <c r="P13" i="254"/>
  <c r="AR126" i="251"/>
  <c r="F23" i="238"/>
  <c r="F59" i="238"/>
  <c r="H59" i="238" s="1"/>
  <c r="AC41" i="33"/>
  <c r="AK41" i="33"/>
  <c r="H41" i="33"/>
  <c r="M41" i="33"/>
  <c r="E41" i="33"/>
  <c r="F39" i="238"/>
  <c r="AR13" i="1"/>
  <c r="R13" i="241"/>
  <c r="P13" i="241"/>
  <c r="Q13" i="241" s="1"/>
  <c r="H42" i="252"/>
  <c r="J13" i="254"/>
  <c r="P42" i="254"/>
  <c r="K13" i="252"/>
  <c r="S13" i="254"/>
  <c r="Q13" i="252"/>
  <c r="J70" i="254"/>
  <c r="AQ31" i="1"/>
  <c r="D31" i="67" s="1"/>
  <c r="E31" i="67" s="1"/>
  <c r="F31" i="67" s="1"/>
  <c r="G31" i="67" s="1"/>
  <c r="AX31" i="1"/>
  <c r="AR31" i="1" s="1"/>
  <c r="C31" i="33"/>
  <c r="AM39" i="251"/>
  <c r="R39" i="67"/>
  <c r="S39" i="67" s="1"/>
  <c r="D39" i="72" s="1"/>
  <c r="D39" i="100"/>
  <c r="P39" i="252"/>
  <c r="R39" i="254"/>
  <c r="H35" i="33"/>
  <c r="AD35" i="33"/>
  <c r="S35" i="33"/>
  <c r="AK35" i="33"/>
  <c r="W35" i="33"/>
  <c r="D35" i="252"/>
  <c r="AB35" i="33"/>
  <c r="N35" i="33"/>
  <c r="Q35" i="33"/>
  <c r="M35" i="33"/>
  <c r="U35" i="33"/>
  <c r="P35" i="33"/>
  <c r="AA35" i="33"/>
  <c r="E35" i="33"/>
  <c r="K35" i="33"/>
  <c r="AG35" i="33"/>
  <c r="AF35" i="33"/>
  <c r="R35" i="33"/>
  <c r="AE35" i="33"/>
  <c r="X35" i="33"/>
  <c r="I35" i="33"/>
  <c r="V35" i="33"/>
  <c r="G35" i="33"/>
  <c r="T35" i="33"/>
  <c r="L35" i="33"/>
  <c r="Y35" i="33"/>
  <c r="K70" i="252"/>
  <c r="C35" i="33"/>
  <c r="AX35" i="1"/>
  <c r="AQ35" i="1"/>
  <c r="D35" i="67" s="1"/>
  <c r="E35" i="67" s="1"/>
  <c r="F35" i="67" s="1"/>
  <c r="G35" i="67" s="1"/>
  <c r="F17" i="238"/>
  <c r="Q17" i="252"/>
  <c r="M17" i="254"/>
  <c r="O20" i="254"/>
  <c r="M20" i="252"/>
  <c r="D61" i="254"/>
  <c r="P49" i="254"/>
  <c r="AQ61" i="1"/>
  <c r="D61" i="67" s="1"/>
  <c r="E61" i="67" s="1"/>
  <c r="F61" i="67" s="1"/>
  <c r="G61" i="67" s="1"/>
  <c r="C61" i="33"/>
  <c r="AX61" i="1"/>
  <c r="P17" i="254"/>
  <c r="J39" i="252"/>
  <c r="L39" i="254"/>
  <c r="D17" i="100"/>
  <c r="R17" i="67"/>
  <c r="S17" i="67" s="1"/>
  <c r="D17" i="72" s="1"/>
  <c r="AM17" i="251"/>
  <c r="D35" i="140"/>
  <c r="E35" i="140" s="1"/>
  <c r="H35" i="140" s="1"/>
  <c r="L35" i="140" s="1"/>
  <c r="N35" i="140" s="1"/>
  <c r="D35" i="241"/>
  <c r="E35" i="241" s="1"/>
  <c r="H35" i="241" s="1"/>
  <c r="L35" i="241" s="1"/>
  <c r="N35" i="241" s="1"/>
  <c r="D35" i="141"/>
  <c r="E35" i="141" s="1"/>
  <c r="H35" i="141" s="1"/>
  <c r="L35" i="141" s="1"/>
  <c r="N35" i="141" s="1"/>
  <c r="AL20" i="1"/>
  <c r="AM20" i="1" s="1"/>
  <c r="AP20" i="1"/>
  <c r="AI20" i="1"/>
  <c r="P70" i="254"/>
  <c r="N70" i="252"/>
  <c r="G20" i="252"/>
  <c r="I20" i="254"/>
  <c r="P20" i="252"/>
  <c r="R20" i="254"/>
  <c r="H70" i="252"/>
  <c r="H45" i="238"/>
  <c r="H17" i="252"/>
  <c r="J17" i="254"/>
  <c r="D31" i="241"/>
  <c r="E31" i="241" s="1"/>
  <c r="H31" i="241" s="1"/>
  <c r="L31" i="241" s="1"/>
  <c r="N31" i="241" s="1"/>
  <c r="D31" i="141"/>
  <c r="E31" i="141" s="1"/>
  <c r="H31" i="141" s="1"/>
  <c r="L31" i="141" s="1"/>
  <c r="N31" i="141" s="1"/>
  <c r="D31" i="140"/>
  <c r="E31" i="140" s="1"/>
  <c r="H31" i="140" s="1"/>
  <c r="L31" i="140" s="1"/>
  <c r="N31" i="140" s="1"/>
  <c r="D61" i="141"/>
  <c r="E61" i="141" s="1"/>
  <c r="H61" i="141" s="1"/>
  <c r="L61" i="141" s="1"/>
  <c r="N61" i="141" s="1"/>
  <c r="D61" i="241"/>
  <c r="E61" i="241" s="1"/>
  <c r="H61" i="241" s="1"/>
  <c r="L61" i="241" s="1"/>
  <c r="N61" i="241" s="1"/>
  <c r="D61" i="140"/>
  <c r="E61" i="140" s="1"/>
  <c r="H61" i="140" s="1"/>
  <c r="L61" i="140" s="1"/>
  <c r="N61" i="140" s="1"/>
  <c r="N17" i="252"/>
  <c r="O39" i="254"/>
  <c r="M39" i="252"/>
  <c r="I39" i="254"/>
  <c r="G39" i="252"/>
  <c r="D35" i="254"/>
  <c r="H31" i="238"/>
  <c r="O31" i="238"/>
  <c r="M70" i="254"/>
  <c r="AP17" i="1"/>
  <c r="AI17" i="1"/>
  <c r="AL17" i="1"/>
  <c r="AM17" i="1" s="1"/>
  <c r="R20" i="67"/>
  <c r="S20" i="67" s="1"/>
  <c r="D20" i="72" s="1"/>
  <c r="D20" i="100"/>
  <c r="AM20" i="251"/>
  <c r="J20" i="252"/>
  <c r="L20" i="254"/>
  <c r="E61" i="33"/>
  <c r="D61" i="252"/>
  <c r="AI39" i="1"/>
  <c r="AL39" i="1"/>
  <c r="AM39" i="1" s="1"/>
  <c r="AP39" i="1"/>
  <c r="R49" i="140"/>
  <c r="P49" i="140"/>
  <c r="Q49" i="140" s="1"/>
  <c r="H41" i="252"/>
  <c r="AP54" i="1"/>
  <c r="AI54" i="1"/>
  <c r="AL54" i="1"/>
  <c r="AM54" i="1" s="1"/>
  <c r="AY49" i="1"/>
  <c r="AW49" i="1"/>
  <c r="C50" i="33"/>
  <c r="AQ50" i="1"/>
  <c r="D50" i="67" s="1"/>
  <c r="E50" i="67" s="1"/>
  <c r="F50" i="67" s="1"/>
  <c r="G50" i="67" s="1"/>
  <c r="AX50" i="1"/>
  <c r="R68" i="67"/>
  <c r="S68" i="67" s="1"/>
  <c r="D68" i="72" s="1"/>
  <c r="D68" i="100"/>
  <c r="AM68" i="251"/>
  <c r="Q49" i="252"/>
  <c r="D54" i="100"/>
  <c r="R54" i="67"/>
  <c r="S54" i="67" s="1"/>
  <c r="D54" i="72" s="1"/>
  <c r="AM54" i="251"/>
  <c r="D64" i="254"/>
  <c r="AQ68" i="1"/>
  <c r="D68" i="67" s="1"/>
  <c r="E68" i="67" s="1"/>
  <c r="F68" i="67" s="1"/>
  <c r="G68" i="67" s="1"/>
  <c r="AX68" i="1"/>
  <c r="AR68" i="1" s="1"/>
  <c r="C68" i="33"/>
  <c r="D50" i="254"/>
  <c r="AC55" i="33"/>
  <c r="K55" i="33"/>
  <c r="N55" i="33"/>
  <c r="AF55" i="33"/>
  <c r="AE55" i="33"/>
  <c r="AH55" i="33"/>
  <c r="AK55" i="33"/>
  <c r="X55" i="33"/>
  <c r="AG55" i="33"/>
  <c r="T55" i="33"/>
  <c r="G55" i="33"/>
  <c r="L55" i="33"/>
  <c r="Y55" i="33"/>
  <c r="Q55" i="33"/>
  <c r="AI55" i="33"/>
  <c r="E55" i="33"/>
  <c r="AD55" i="33"/>
  <c r="AA55" i="33"/>
  <c r="R55" i="33"/>
  <c r="M55" i="33"/>
  <c r="AB55" i="33"/>
  <c r="U55" i="33"/>
  <c r="P55" i="33"/>
  <c r="I55" i="33"/>
  <c r="D55" i="252"/>
  <c r="W55" i="33"/>
  <c r="Z55" i="33"/>
  <c r="S55" i="33"/>
  <c r="AJ55" i="33"/>
  <c r="K26" i="252"/>
  <c r="P54" i="252"/>
  <c r="R54" i="254"/>
  <c r="J64" i="254"/>
  <c r="D41" i="140"/>
  <c r="E41" i="140" s="1"/>
  <c r="H41" i="140" s="1"/>
  <c r="L41" i="140" s="1"/>
  <c r="N41" i="140" s="1"/>
  <c r="D41" i="141"/>
  <c r="E41" i="141" s="1"/>
  <c r="H41" i="141" s="1"/>
  <c r="L41" i="141" s="1"/>
  <c r="N41" i="141" s="1"/>
  <c r="D41" i="241"/>
  <c r="E41" i="241" s="1"/>
  <c r="H41" i="241" s="1"/>
  <c r="L41" i="241" s="1"/>
  <c r="N41" i="241" s="1"/>
  <c r="D18" i="140"/>
  <c r="E18" i="140" s="1"/>
  <c r="H18" i="140" s="1"/>
  <c r="L18" i="140" s="1"/>
  <c r="N18" i="140" s="1"/>
  <c r="D18" i="141"/>
  <c r="E18" i="141" s="1"/>
  <c r="H18" i="141" s="1"/>
  <c r="L18" i="141" s="1"/>
  <c r="N18" i="141" s="1"/>
  <c r="D18" i="241"/>
  <c r="E18" i="241" s="1"/>
  <c r="H18" i="241" s="1"/>
  <c r="L18" i="241" s="1"/>
  <c r="N18" i="241" s="1"/>
  <c r="Q41" i="252"/>
  <c r="AI26" i="1"/>
  <c r="AL26" i="1"/>
  <c r="AM26" i="1" s="1"/>
  <c r="AP26" i="1"/>
  <c r="J46" i="254"/>
  <c r="H46" i="252"/>
  <c r="M64" i="254"/>
  <c r="L68" i="254"/>
  <c r="J68" i="252"/>
  <c r="R68" i="254"/>
  <c r="P68" i="252"/>
  <c r="S75" i="254"/>
  <c r="S36" i="254"/>
  <c r="J26" i="254"/>
  <c r="D64" i="241"/>
  <c r="E64" i="241" s="1"/>
  <c r="H64" i="241" s="1"/>
  <c r="L64" i="241" s="1"/>
  <c r="N64" i="241" s="1"/>
  <c r="D64" i="141"/>
  <c r="E64" i="141" s="1"/>
  <c r="H64" i="141" s="1"/>
  <c r="L64" i="141" s="1"/>
  <c r="N64" i="141" s="1"/>
  <c r="D64" i="140"/>
  <c r="E64" i="140" s="1"/>
  <c r="H64" i="140" s="1"/>
  <c r="L64" i="140" s="1"/>
  <c r="N64" i="140" s="1"/>
  <c r="M41" i="254"/>
  <c r="AR49" i="1"/>
  <c r="M46" i="254"/>
  <c r="K46" i="252"/>
  <c r="D50" i="241"/>
  <c r="E50" i="241" s="1"/>
  <c r="H50" i="241" s="1"/>
  <c r="L50" i="241" s="1"/>
  <c r="N50" i="241" s="1"/>
  <c r="D50" i="140"/>
  <c r="E50" i="140" s="1"/>
  <c r="H50" i="140" s="1"/>
  <c r="L50" i="140" s="1"/>
  <c r="N50" i="140" s="1"/>
  <c r="D50" i="141"/>
  <c r="E50" i="141" s="1"/>
  <c r="H50" i="141" s="1"/>
  <c r="L50" i="141" s="1"/>
  <c r="N50" i="141" s="1"/>
  <c r="AX46" i="1"/>
  <c r="C46" i="33"/>
  <c r="AQ46" i="1"/>
  <c r="D46" i="67" s="1"/>
  <c r="E46" i="67" s="1"/>
  <c r="F46" i="67" s="1"/>
  <c r="G46" i="67" s="1"/>
  <c r="P49" i="141"/>
  <c r="Q49" i="141" s="1"/>
  <c r="R49" i="141"/>
  <c r="P46" i="254"/>
  <c r="S46" i="254"/>
  <c r="D64" i="252"/>
  <c r="S48" i="252"/>
  <c r="AQ55" i="1"/>
  <c r="D55" i="67" s="1"/>
  <c r="E55" i="67" s="1"/>
  <c r="F55" i="67" s="1"/>
  <c r="G55" i="67" s="1"/>
  <c r="C55" i="33"/>
  <c r="AX55" i="1"/>
  <c r="D50" i="252"/>
  <c r="AD50" i="33"/>
  <c r="AA50" i="33"/>
  <c r="E50" i="33"/>
  <c r="X50" i="33"/>
  <c r="AF50" i="33"/>
  <c r="H50" i="33"/>
  <c r="AE50" i="33"/>
  <c r="P50" i="33"/>
  <c r="Z50" i="33"/>
  <c r="R50" i="33"/>
  <c r="S50" i="33"/>
  <c r="N50" i="33"/>
  <c r="J50" i="33"/>
  <c r="M50" i="33"/>
  <c r="AH50" i="33"/>
  <c r="Y50" i="33"/>
  <c r="M18" i="252"/>
  <c r="O18" i="254"/>
  <c r="M54" i="252"/>
  <c r="O54" i="254"/>
  <c r="J54" i="252"/>
  <c r="L54" i="254"/>
  <c r="H64" i="252"/>
  <c r="K49" i="252"/>
  <c r="P41" i="254"/>
  <c r="H26" i="238"/>
  <c r="O26" i="238"/>
  <c r="K64" i="252"/>
  <c r="O68" i="254"/>
  <c r="M68" i="252"/>
  <c r="I68" i="254"/>
  <c r="G68" i="252"/>
  <c r="AM60" i="33"/>
  <c r="M71" i="254"/>
  <c r="P57" i="254"/>
  <c r="H26" i="252"/>
  <c r="J49" i="254"/>
  <c r="H49" i="252"/>
  <c r="J41" i="254"/>
  <c r="K49" i="67"/>
  <c r="I49" i="67"/>
  <c r="J49" i="67" s="1"/>
  <c r="N49" i="252"/>
  <c r="D18" i="100"/>
  <c r="R18" i="67"/>
  <c r="S18" i="67" s="1"/>
  <c r="D18" i="72" s="1"/>
  <c r="AM18" i="251"/>
  <c r="P49" i="241"/>
  <c r="Q49" i="241" s="1"/>
  <c r="R49" i="241"/>
  <c r="N46" i="252"/>
  <c r="Q46" i="252"/>
  <c r="D68" i="140"/>
  <c r="E68" i="140" s="1"/>
  <c r="H68" i="140" s="1"/>
  <c r="L68" i="140" s="1"/>
  <c r="N68" i="140" s="1"/>
  <c r="D68" i="241"/>
  <c r="E68" i="241" s="1"/>
  <c r="H68" i="241" s="1"/>
  <c r="L68" i="241" s="1"/>
  <c r="N68" i="241" s="1"/>
  <c r="D68" i="141"/>
  <c r="E68" i="141" s="1"/>
  <c r="H68" i="141" s="1"/>
  <c r="L68" i="141" s="1"/>
  <c r="N68" i="141" s="1"/>
  <c r="D55" i="141"/>
  <c r="E55" i="141" s="1"/>
  <c r="H55" i="141" s="1"/>
  <c r="L55" i="141" s="1"/>
  <c r="N55" i="141" s="1"/>
  <c r="D55" i="140"/>
  <c r="E55" i="140" s="1"/>
  <c r="H55" i="140" s="1"/>
  <c r="L55" i="140" s="1"/>
  <c r="N55" i="140" s="1"/>
  <c r="D55" i="241"/>
  <c r="E55" i="241" s="1"/>
  <c r="H55" i="241" s="1"/>
  <c r="L55" i="241" s="1"/>
  <c r="N55" i="241" s="1"/>
  <c r="M26" i="254"/>
  <c r="J18" i="252"/>
  <c r="L18" i="254"/>
  <c r="R18" i="254"/>
  <c r="P18" i="252"/>
  <c r="O49" i="238"/>
  <c r="H49" i="238"/>
  <c r="F54" i="238"/>
  <c r="O46" i="238"/>
  <c r="H46" i="238"/>
  <c r="P64" i="254"/>
  <c r="AX41" i="1"/>
  <c r="AR41" i="1" s="1"/>
  <c r="AQ41" i="1"/>
  <c r="D41" i="67" s="1"/>
  <c r="E41" i="67" s="1"/>
  <c r="F41" i="67" s="1"/>
  <c r="G41" i="67" s="1"/>
  <c r="C41" i="33"/>
  <c r="AX18" i="1"/>
  <c r="AR18" i="1" s="1"/>
  <c r="AQ18" i="1"/>
  <c r="D18" i="67" s="1"/>
  <c r="E18" i="67" s="1"/>
  <c r="F18" i="67" s="1"/>
  <c r="G18" i="67" s="1"/>
  <c r="C18" i="33"/>
  <c r="M49" i="254"/>
  <c r="Q64" i="252"/>
  <c r="F68" i="238"/>
  <c r="AQ64" i="1"/>
  <c r="D64" i="67" s="1"/>
  <c r="E64" i="67" s="1"/>
  <c r="F64" i="67" s="1"/>
  <c r="G64" i="67" s="1"/>
  <c r="AX64" i="1"/>
  <c r="AR64" i="1" s="1"/>
  <c r="C64" i="33"/>
  <c r="K41" i="252"/>
  <c r="D26" i="100"/>
  <c r="R26" i="67"/>
  <c r="S26" i="67" s="1"/>
  <c r="D26" i="72" s="1"/>
  <c r="AM26" i="251"/>
  <c r="D46" i="140"/>
  <c r="E46" i="140" s="1"/>
  <c r="H46" i="140" s="1"/>
  <c r="L46" i="140" s="1"/>
  <c r="N46" i="140" s="1"/>
  <c r="D46" i="241"/>
  <c r="E46" i="241" s="1"/>
  <c r="H46" i="241" s="1"/>
  <c r="L46" i="241" s="1"/>
  <c r="N46" i="241" s="1"/>
  <c r="D46" i="141"/>
  <c r="E46" i="141" s="1"/>
  <c r="H46" i="141" s="1"/>
  <c r="L46" i="141" s="1"/>
  <c r="N46" i="141" s="1"/>
  <c r="S49" i="254"/>
  <c r="D55" i="254"/>
  <c r="I18" i="254"/>
  <c r="G18" i="252"/>
  <c r="G54" i="252"/>
  <c r="I54" i="254"/>
  <c r="N64" i="252"/>
  <c r="N41" i="252"/>
  <c r="S41" i="254"/>
  <c r="S64" i="254"/>
  <c r="D15" i="241"/>
  <c r="E15" i="241" s="1"/>
  <c r="H15" i="241" s="1"/>
  <c r="L15" i="241" s="1"/>
  <c r="N15" i="241" s="1"/>
  <c r="E7" i="46"/>
  <c r="D15" i="141"/>
  <c r="E15" i="141" s="1"/>
  <c r="H15" i="141" s="1"/>
  <c r="L15" i="141" s="1"/>
  <c r="N15" i="141" s="1"/>
  <c r="D15" i="140"/>
  <c r="E15" i="140" s="1"/>
  <c r="H15" i="140" s="1"/>
  <c r="L15" i="140" s="1"/>
  <c r="N15" i="140" s="1"/>
  <c r="D36" i="100"/>
  <c r="R36" i="67"/>
  <c r="S36" i="67" s="1"/>
  <c r="D36" i="72" s="1"/>
  <c r="AM36" i="251"/>
  <c r="AT21" i="1"/>
  <c r="AD21" i="1"/>
  <c r="AC76" i="1"/>
  <c r="D38" i="254"/>
  <c r="H27" i="238"/>
  <c r="O27" i="238"/>
  <c r="K75" i="252"/>
  <c r="P69" i="141"/>
  <c r="Q69" i="141" s="1"/>
  <c r="R69" i="141"/>
  <c r="N58" i="252"/>
  <c r="E60" i="252"/>
  <c r="H60" i="33"/>
  <c r="N59" i="252"/>
  <c r="N27" i="252"/>
  <c r="Q27" i="252"/>
  <c r="C24" i="33"/>
  <c r="AX24" i="1"/>
  <c r="AR24" i="1" s="1"/>
  <c r="AQ24" i="1"/>
  <c r="D24" i="67" s="1"/>
  <c r="E24" i="67" s="1"/>
  <c r="F24" i="67" s="1"/>
  <c r="G24" i="67" s="1"/>
  <c r="E60" i="254"/>
  <c r="T60" i="254"/>
  <c r="N36" i="252"/>
  <c r="Q23" i="252"/>
  <c r="S23" i="254"/>
  <c r="F48" i="33"/>
  <c r="R48" i="252"/>
  <c r="M57" i="254"/>
  <c r="K57" i="252"/>
  <c r="D15" i="254"/>
  <c r="Q33" i="252"/>
  <c r="D37" i="254"/>
  <c r="J9" i="252"/>
  <c r="L9" i="254"/>
  <c r="E41" i="252"/>
  <c r="O9" i="67"/>
  <c r="P9" i="67" s="1"/>
  <c r="D69" i="252"/>
  <c r="AM51" i="33"/>
  <c r="E51" i="252"/>
  <c r="H58" i="252"/>
  <c r="Q71" i="252"/>
  <c r="D24" i="254"/>
  <c r="N57" i="252"/>
  <c r="H57" i="252"/>
  <c r="Q36" i="252"/>
  <c r="M59" i="254"/>
  <c r="AP57" i="1"/>
  <c r="AL57" i="1"/>
  <c r="AM57" i="1" s="1"/>
  <c r="AI57" i="1"/>
  <c r="R59" i="67"/>
  <c r="S59" i="67" s="1"/>
  <c r="D59" i="72" s="1"/>
  <c r="D59" i="100"/>
  <c r="AM59" i="251"/>
  <c r="D38" i="252"/>
  <c r="J38" i="33"/>
  <c r="H27" i="252"/>
  <c r="T51" i="254"/>
  <c r="E51" i="254"/>
  <c r="D74" i="254"/>
  <c r="T60" i="33"/>
  <c r="AA60" i="33"/>
  <c r="AH60" i="33"/>
  <c r="D43" i="252"/>
  <c r="Q43" i="33"/>
  <c r="AH43" i="33"/>
  <c r="AD43" i="33"/>
  <c r="AI43" i="33"/>
  <c r="K43" i="33"/>
  <c r="U43" i="33"/>
  <c r="AE43" i="33"/>
  <c r="M43" i="33"/>
  <c r="J43" i="33"/>
  <c r="W43" i="33"/>
  <c r="R43" i="33"/>
  <c r="AF43" i="33"/>
  <c r="N43" i="33"/>
  <c r="L43" i="33"/>
  <c r="I43" i="33"/>
  <c r="Q57" i="252"/>
  <c r="H57" i="238"/>
  <c r="O57" i="238"/>
  <c r="K36" i="252"/>
  <c r="H33" i="252"/>
  <c r="AX58" i="1"/>
  <c r="AR58" i="1" s="1"/>
  <c r="AQ58" i="1"/>
  <c r="D58" i="67" s="1"/>
  <c r="E58" i="67" s="1"/>
  <c r="F58" i="67" s="1"/>
  <c r="G58" i="67" s="1"/>
  <c r="C58" i="33"/>
  <c r="D44" i="141"/>
  <c r="E44" i="141" s="1"/>
  <c r="H44" i="141" s="1"/>
  <c r="L44" i="141" s="1"/>
  <c r="N44" i="141" s="1"/>
  <c r="D44" i="140"/>
  <c r="E44" i="140" s="1"/>
  <c r="H44" i="140" s="1"/>
  <c r="L44" i="140" s="1"/>
  <c r="N44" i="140" s="1"/>
  <c r="D44" i="241"/>
  <c r="E44" i="241" s="1"/>
  <c r="H44" i="241" s="1"/>
  <c r="L44" i="241" s="1"/>
  <c r="N44" i="241" s="1"/>
  <c r="P27" i="254"/>
  <c r="AI23" i="1"/>
  <c r="AL23" i="1"/>
  <c r="AM23" i="1" s="1"/>
  <c r="AP23" i="1"/>
  <c r="AL33" i="1"/>
  <c r="AM33" i="1" s="1"/>
  <c r="AP33" i="1"/>
  <c r="AI33" i="1"/>
  <c r="O58" i="238"/>
  <c r="H58" i="238"/>
  <c r="J71" i="254"/>
  <c r="R71" i="67"/>
  <c r="S71" i="67" s="1"/>
  <c r="D71" i="72" s="1"/>
  <c r="D71" i="100"/>
  <c r="AM71" i="251"/>
  <c r="AI27" i="1"/>
  <c r="AP27" i="1"/>
  <c r="AL27" i="1"/>
  <c r="AM27" i="1" s="1"/>
  <c r="Q59" i="252"/>
  <c r="D37" i="140"/>
  <c r="E37" i="140" s="1"/>
  <c r="H37" i="140" s="1"/>
  <c r="L37" i="140" s="1"/>
  <c r="N37" i="140" s="1"/>
  <c r="D37" i="141"/>
  <c r="E37" i="141" s="1"/>
  <c r="H37" i="141" s="1"/>
  <c r="L37" i="141" s="1"/>
  <c r="N37" i="141" s="1"/>
  <c r="D37" i="241"/>
  <c r="E37" i="241" s="1"/>
  <c r="H37" i="241" s="1"/>
  <c r="L37" i="241" s="1"/>
  <c r="N37" i="241" s="1"/>
  <c r="J23" i="254"/>
  <c r="P75" i="254"/>
  <c r="M58" i="254"/>
  <c r="K71" i="252"/>
  <c r="N71" i="252"/>
  <c r="G15" i="33"/>
  <c r="J15" i="33"/>
  <c r="U15" i="33"/>
  <c r="Z15" i="33"/>
  <c r="AJ15" i="33"/>
  <c r="M15" i="33"/>
  <c r="E15" i="33"/>
  <c r="AG15" i="33"/>
  <c r="T15" i="33"/>
  <c r="D15" i="252"/>
  <c r="AI15" i="33"/>
  <c r="K15" i="33"/>
  <c r="S15" i="33"/>
  <c r="AK15" i="33"/>
  <c r="Q15" i="33"/>
  <c r="R15" i="33"/>
  <c r="AD15" i="33"/>
  <c r="X15" i="33"/>
  <c r="Y15" i="33"/>
  <c r="L15" i="33"/>
  <c r="AB15" i="33"/>
  <c r="AC15" i="33"/>
  <c r="N15" i="33"/>
  <c r="P15" i="33"/>
  <c r="H15" i="33"/>
  <c r="AH15" i="33"/>
  <c r="AF15" i="33"/>
  <c r="V15" i="33"/>
  <c r="S33" i="254"/>
  <c r="D37" i="252"/>
  <c r="N23" i="252"/>
  <c r="P23" i="254"/>
  <c r="K27" i="252"/>
  <c r="Q75" i="252"/>
  <c r="AI24" i="33"/>
  <c r="R24" i="33"/>
  <c r="W24" i="33"/>
  <c r="AJ24" i="33"/>
  <c r="S24" i="33"/>
  <c r="AE24" i="33"/>
  <c r="M24" i="33"/>
  <c r="AK24" i="33"/>
  <c r="AH24" i="33"/>
  <c r="Y24" i="33"/>
  <c r="L24" i="33"/>
  <c r="K24" i="33"/>
  <c r="AG24" i="33"/>
  <c r="AB24" i="33"/>
  <c r="Q24" i="33"/>
  <c r="J24" i="33"/>
  <c r="D24" i="252"/>
  <c r="E24" i="33"/>
  <c r="AF24" i="33"/>
  <c r="H24" i="33"/>
  <c r="I24" i="33"/>
  <c r="AC24" i="33"/>
  <c r="X24" i="33"/>
  <c r="V24" i="33"/>
  <c r="N24" i="33"/>
  <c r="U24" i="33"/>
  <c r="P24" i="33"/>
  <c r="K59" i="252"/>
  <c r="G9" i="252"/>
  <c r="I9" i="254"/>
  <c r="AI59" i="1"/>
  <c r="AP59" i="1"/>
  <c r="AL59" i="1"/>
  <c r="AM59" i="1" s="1"/>
  <c r="U7" i="223"/>
  <c r="C15" i="33"/>
  <c r="AX15" i="1"/>
  <c r="AR15" i="1" s="1"/>
  <c r="AQ15" i="1"/>
  <c r="D15" i="67" s="1"/>
  <c r="E15" i="67" s="1"/>
  <c r="F15" i="67" s="1"/>
  <c r="G15" i="67" s="1"/>
  <c r="J27" i="254"/>
  <c r="P58" i="254"/>
  <c r="D74" i="252"/>
  <c r="G74" i="33"/>
  <c r="Y60" i="33"/>
  <c r="J60" i="33"/>
  <c r="H36" i="252"/>
  <c r="M36" i="254"/>
  <c r="M33" i="254"/>
  <c r="D58" i="141"/>
  <c r="E58" i="141" s="1"/>
  <c r="H58" i="141" s="1"/>
  <c r="L58" i="141" s="1"/>
  <c r="N58" i="141" s="1"/>
  <c r="D58" i="140"/>
  <c r="E58" i="140" s="1"/>
  <c r="H58" i="140" s="1"/>
  <c r="L58" i="140" s="1"/>
  <c r="N58" i="140" s="1"/>
  <c r="D58" i="241"/>
  <c r="E58" i="241" s="1"/>
  <c r="H58" i="241" s="1"/>
  <c r="L58" i="241" s="1"/>
  <c r="N58" i="241" s="1"/>
  <c r="C44" i="33"/>
  <c r="AQ44" i="1"/>
  <c r="D44" i="67" s="1"/>
  <c r="E44" i="67" s="1"/>
  <c r="F44" i="67" s="1"/>
  <c r="G44" i="67" s="1"/>
  <c r="AX44" i="1"/>
  <c r="AR44" i="1" s="1"/>
  <c r="H23" i="238"/>
  <c r="O23" i="238"/>
  <c r="F75" i="238"/>
  <c r="R57" i="67"/>
  <c r="S57" i="67" s="1"/>
  <c r="D57" i="72" s="1"/>
  <c r="D57" i="100"/>
  <c r="AM57" i="251"/>
  <c r="S58" i="254"/>
  <c r="K69" i="67"/>
  <c r="I69" i="67"/>
  <c r="J69" i="67" s="1"/>
  <c r="P36" i="254"/>
  <c r="S59" i="254"/>
  <c r="D74" i="140"/>
  <c r="E74" i="140" s="1"/>
  <c r="H74" i="140" s="1"/>
  <c r="L74" i="140" s="1"/>
  <c r="N74" i="140" s="1"/>
  <c r="D74" i="141"/>
  <c r="E74" i="141" s="1"/>
  <c r="H74" i="141" s="1"/>
  <c r="L74" i="141" s="1"/>
  <c r="N74" i="141" s="1"/>
  <c r="D74" i="241"/>
  <c r="E74" i="241" s="1"/>
  <c r="H74" i="241" s="1"/>
  <c r="L74" i="241" s="1"/>
  <c r="N74" i="241" s="1"/>
  <c r="R75" i="67"/>
  <c r="S75" i="67" s="1"/>
  <c r="D75" i="72" s="1"/>
  <c r="D75" i="100"/>
  <c r="AM75" i="251"/>
  <c r="J75" i="254"/>
  <c r="H75" i="252"/>
  <c r="K58" i="252"/>
  <c r="J59" i="254"/>
  <c r="D38" i="241"/>
  <c r="E38" i="241" s="1"/>
  <c r="H38" i="241" s="1"/>
  <c r="L38" i="241" s="1"/>
  <c r="N38" i="241" s="1"/>
  <c r="D38" i="140"/>
  <c r="E38" i="140" s="1"/>
  <c r="H38" i="140" s="1"/>
  <c r="L38" i="140" s="1"/>
  <c r="N38" i="140" s="1"/>
  <c r="D38" i="141"/>
  <c r="E38" i="141" s="1"/>
  <c r="H38" i="141" s="1"/>
  <c r="L38" i="141" s="1"/>
  <c r="N38" i="141" s="1"/>
  <c r="AM41" i="33"/>
  <c r="K23" i="252"/>
  <c r="AG51" i="33"/>
  <c r="J58" i="254"/>
  <c r="R27" i="67"/>
  <c r="S27" i="67" s="1"/>
  <c r="D27" i="72" s="1"/>
  <c r="AM27" i="251"/>
  <c r="D27" i="100"/>
  <c r="N33" i="252"/>
  <c r="AP36" i="1"/>
  <c r="AL36" i="1"/>
  <c r="AM36" i="1" s="1"/>
  <c r="AI36" i="1"/>
  <c r="I44" i="33"/>
  <c r="G44" i="33"/>
  <c r="D44" i="252"/>
  <c r="M75" i="254"/>
  <c r="H71" i="238"/>
  <c r="O71" i="238"/>
  <c r="O60" i="33"/>
  <c r="AB60" i="33"/>
  <c r="AJ60" i="33"/>
  <c r="M60" i="33"/>
  <c r="P60" i="33"/>
  <c r="L60" i="33"/>
  <c r="S57" i="254"/>
  <c r="J36" i="254"/>
  <c r="K33" i="252"/>
  <c r="J33" i="254"/>
  <c r="V76" i="1"/>
  <c r="I78" i="25" s="1"/>
  <c r="P59" i="254"/>
  <c r="O9" i="254"/>
  <c r="M9" i="252"/>
  <c r="AL75" i="1"/>
  <c r="AM75" i="1" s="1"/>
  <c r="AI75" i="1"/>
  <c r="AP75" i="1"/>
  <c r="AF9" i="1"/>
  <c r="AH9" i="1"/>
  <c r="AG9" i="1"/>
  <c r="S27" i="254"/>
  <c r="D24" i="241"/>
  <c r="E24" i="241" s="1"/>
  <c r="H24" i="241" s="1"/>
  <c r="L24" i="241" s="1"/>
  <c r="N24" i="241" s="1"/>
  <c r="D24" i="141"/>
  <c r="E24" i="141" s="1"/>
  <c r="H24" i="141" s="1"/>
  <c r="L24" i="141" s="1"/>
  <c r="N24" i="141" s="1"/>
  <c r="D24" i="140"/>
  <c r="E24" i="140" s="1"/>
  <c r="H24" i="140" s="1"/>
  <c r="L24" i="140" s="1"/>
  <c r="N24" i="140" s="1"/>
  <c r="Q58" i="252"/>
  <c r="H71" i="252"/>
  <c r="AY69" i="1"/>
  <c r="AW69" i="1"/>
  <c r="F33" i="238"/>
  <c r="P9" i="252"/>
  <c r="R9" i="254"/>
  <c r="C74" i="33"/>
  <c r="AX74" i="1"/>
  <c r="AR74" i="1" s="1"/>
  <c r="AQ74" i="1"/>
  <c r="D74" i="67" s="1"/>
  <c r="E74" i="67" s="1"/>
  <c r="F74" i="67" s="1"/>
  <c r="G74" i="67" s="1"/>
  <c r="AX37" i="1"/>
  <c r="AR37" i="1" s="1"/>
  <c r="C37" i="33"/>
  <c r="AQ37" i="1"/>
  <c r="D37" i="67" s="1"/>
  <c r="E37" i="67" s="1"/>
  <c r="F37" i="67" s="1"/>
  <c r="G37" i="67" s="1"/>
  <c r="H23" i="252"/>
  <c r="N75" i="252"/>
  <c r="P71" i="254"/>
  <c r="AI71" i="1"/>
  <c r="AL71" i="1"/>
  <c r="AM71" i="1" s="1"/>
  <c r="AP71" i="1"/>
  <c r="H59" i="252"/>
  <c r="C38" i="33"/>
  <c r="AX38" i="1"/>
  <c r="AR38" i="1" s="1"/>
  <c r="AQ38" i="1"/>
  <c r="D38" i="67" s="1"/>
  <c r="E38" i="67" s="1"/>
  <c r="F38" i="67" s="1"/>
  <c r="G38" i="67" s="1"/>
  <c r="M23" i="254"/>
  <c r="M27" i="254"/>
  <c r="D69" i="254"/>
  <c r="D23" i="100"/>
  <c r="R23" i="67"/>
  <c r="S23" i="67" s="1"/>
  <c r="D23" i="72" s="1"/>
  <c r="AM23" i="251"/>
  <c r="R33" i="67"/>
  <c r="S33" i="67" s="1"/>
  <c r="D33" i="72" s="1"/>
  <c r="AM33" i="251"/>
  <c r="D33" i="100"/>
  <c r="AE51" i="33"/>
  <c r="O51" i="33"/>
  <c r="AL51" i="33"/>
  <c r="S71" i="254"/>
  <c r="J57" i="254"/>
  <c r="P33" i="254"/>
  <c r="T25" i="223"/>
  <c r="S96" i="251"/>
  <c r="S92" i="251"/>
  <c r="T21" i="223"/>
  <c r="T18" i="223"/>
  <c r="S89" i="251"/>
  <c r="S101" i="251"/>
  <c r="T30" i="223"/>
  <c r="V9" i="221"/>
  <c r="T140" i="251"/>
  <c r="T17" i="223"/>
  <c r="S88" i="251"/>
  <c r="W64" i="254"/>
  <c r="T79" i="251"/>
  <c r="U8" i="223"/>
  <c r="T90" i="251"/>
  <c r="U19" i="223"/>
  <c r="T98" i="251"/>
  <c r="U27" i="223"/>
  <c r="U31" i="223"/>
  <c r="T102" i="251"/>
  <c r="V9" i="254"/>
  <c r="U9" i="223"/>
  <c r="T80" i="251"/>
  <c r="T96" i="251"/>
  <c r="U25" i="223"/>
  <c r="U23" i="223"/>
  <c r="T94" i="251"/>
  <c r="T99" i="251"/>
  <c r="U28" i="223"/>
  <c r="U68" i="254"/>
  <c r="U58" i="254"/>
  <c r="T34" i="252"/>
  <c r="U7" i="254"/>
  <c r="U52" i="254"/>
  <c r="U34" i="254"/>
  <c r="U28" i="254"/>
  <c r="U30" i="254"/>
  <c r="U25" i="254"/>
  <c r="R7" i="100"/>
  <c r="R76" i="100" s="1"/>
  <c r="AH7" i="100"/>
  <c r="AH76" i="100" s="1"/>
  <c r="AM21" i="252"/>
  <c r="G21" i="100"/>
  <c r="AP27" i="223"/>
  <c r="AR98" i="251"/>
  <c r="AM40" i="252"/>
  <c r="AS40" i="251" s="1"/>
  <c r="G40" i="100"/>
  <c r="AP40" i="100" s="1"/>
  <c r="G53" i="100"/>
  <c r="AP53" i="100" s="1"/>
  <c r="AM53" i="252"/>
  <c r="AS53" i="251" s="1"/>
  <c r="G54" i="100"/>
  <c r="AP54" i="100" s="1"/>
  <c r="AM54" i="252"/>
  <c r="AS54" i="251" s="1"/>
  <c r="V59" i="252"/>
  <c r="V12" i="252"/>
  <c r="V27" i="252"/>
  <c r="W20" i="254"/>
  <c r="W31" i="254"/>
  <c r="W48" i="254"/>
  <c r="W74" i="254"/>
  <c r="W62" i="254"/>
  <c r="G15" i="100"/>
  <c r="AM15" i="252"/>
  <c r="AO115" i="251"/>
  <c r="AM43" i="252"/>
  <c r="AS43" i="251" s="1"/>
  <c r="G43" i="100"/>
  <c r="AP43" i="100" s="1"/>
  <c r="U126" i="251"/>
  <c r="G26" i="100"/>
  <c r="AM26" i="252"/>
  <c r="AS26" i="251" s="1"/>
  <c r="AM52" i="252"/>
  <c r="AS52" i="251" s="1"/>
  <c r="G52" i="100"/>
  <c r="AP52" i="100" s="1"/>
  <c r="AJ7" i="100"/>
  <c r="AJ76" i="100" s="1"/>
  <c r="Y7" i="100"/>
  <c r="Y76" i="100" s="1"/>
  <c r="V28" i="252"/>
  <c r="G27" i="100"/>
  <c r="AM27" i="252"/>
  <c r="AS27" i="251" s="1"/>
  <c r="N7" i="100"/>
  <c r="N76" i="100" s="1"/>
  <c r="AM56" i="252"/>
  <c r="G56" i="100"/>
  <c r="AM15" i="46"/>
  <c r="AU123" i="251" s="1"/>
  <c r="BJ123" i="251" s="1"/>
  <c r="BI123" i="251" s="1"/>
  <c r="AS123" i="251"/>
  <c r="AL15" i="46"/>
  <c r="AJ20" i="46"/>
  <c r="AP8" i="223"/>
  <c r="AR79" i="251"/>
  <c r="AR106" i="251"/>
  <c r="AP35" i="223"/>
  <c r="I7" i="100"/>
  <c r="I76" i="100" s="1"/>
  <c r="T51" i="252"/>
  <c r="V67" i="252"/>
  <c r="G42" i="100"/>
  <c r="AM42" i="252"/>
  <c r="AS42" i="251" s="1"/>
  <c r="AM55" i="252"/>
  <c r="AS55" i="251" s="1"/>
  <c r="G55" i="100"/>
  <c r="AP55" i="100" s="1"/>
  <c r="AP38" i="223"/>
  <c r="AR109" i="251"/>
  <c r="AR7" i="251"/>
  <c r="AL76" i="252"/>
  <c r="AL84" i="252" s="1"/>
  <c r="G38" i="100"/>
  <c r="AP38" i="100" s="1"/>
  <c r="AM38" i="252"/>
  <c r="AS38" i="251" s="1"/>
  <c r="AM63" i="252"/>
  <c r="AS63" i="251" s="1"/>
  <c r="G63" i="100"/>
  <c r="AP63" i="100" s="1"/>
  <c r="AM23" i="252"/>
  <c r="G23" i="100"/>
  <c r="AM64" i="252"/>
  <c r="AS64" i="251" s="1"/>
  <c r="G64" i="100"/>
  <c r="AP64" i="100" s="1"/>
  <c r="AR93" i="251"/>
  <c r="AP22" i="223"/>
  <c r="AR83" i="251"/>
  <c r="AP12" i="223"/>
  <c r="AM13" i="252"/>
  <c r="AS13" i="251" s="1"/>
  <c r="G13" i="100"/>
  <c r="AP13" i="100" s="1"/>
  <c r="V44" i="252"/>
  <c r="AM45" i="252"/>
  <c r="G45" i="100"/>
  <c r="AR110" i="251"/>
  <c r="AP39" i="223"/>
  <c r="V7" i="100"/>
  <c r="V76" i="100" s="1"/>
  <c r="AI7" i="100"/>
  <c r="AI76" i="100" s="1"/>
  <c r="Q7" i="100"/>
  <c r="Q76" i="100" s="1"/>
  <c r="AS120" i="251"/>
  <c r="AL12" i="46"/>
  <c r="AM12" i="46"/>
  <c r="AU120" i="251" s="1"/>
  <c r="BJ120" i="251" s="1"/>
  <c r="BI120" i="251" s="1"/>
  <c r="AM47" i="252"/>
  <c r="AS47" i="251" s="1"/>
  <c r="G47" i="100"/>
  <c r="AP47" i="100" s="1"/>
  <c r="W57" i="254"/>
  <c r="W11" i="254"/>
  <c r="U40" i="223"/>
  <c r="T111" i="251"/>
  <c r="V60" i="252"/>
  <c r="T9" i="252"/>
  <c r="U35" i="254"/>
  <c r="U55" i="254"/>
  <c r="U9" i="254"/>
  <c r="U32" i="223"/>
  <c r="T103" i="251"/>
  <c r="T95" i="251"/>
  <c r="U24" i="223"/>
  <c r="T101" i="251"/>
  <c r="U30" i="223"/>
  <c r="T100" i="251"/>
  <c r="U29" i="223"/>
  <c r="T54" i="252"/>
  <c r="T92" i="251"/>
  <c r="U21" i="223"/>
  <c r="T113" i="251"/>
  <c r="U42" i="223"/>
  <c r="U16" i="223"/>
  <c r="T87" i="251"/>
  <c r="U54" i="254"/>
  <c r="T35" i="252"/>
  <c r="U13" i="254"/>
  <c r="U8" i="254"/>
  <c r="T50" i="252"/>
  <c r="U75" i="254"/>
  <c r="T42" i="252"/>
  <c r="U40" i="254"/>
  <c r="U18" i="254"/>
  <c r="U73" i="254"/>
  <c r="U39" i="254"/>
  <c r="G34" i="100"/>
  <c r="AM34" i="252"/>
  <c r="AS34" i="251" s="1"/>
  <c r="G65" i="100"/>
  <c r="AP65" i="100" s="1"/>
  <c r="AM65" i="252"/>
  <c r="AS65" i="251" s="1"/>
  <c r="G69" i="100"/>
  <c r="AP69" i="100" s="1"/>
  <c r="AM69" i="252"/>
  <c r="AS69" i="251" s="1"/>
  <c r="AS117" i="251"/>
  <c r="AK8" i="46"/>
  <c r="E15" i="100" s="1"/>
  <c r="G33" i="100"/>
  <c r="AM33" i="252"/>
  <c r="AS33" i="251" s="1"/>
  <c r="AM39" i="252"/>
  <c r="AS39" i="251" s="1"/>
  <c r="G39" i="100"/>
  <c r="AP39" i="100" s="1"/>
  <c r="AR81" i="251"/>
  <c r="AP10" i="223"/>
  <c r="AR99" i="251"/>
  <c r="AP28" i="223"/>
  <c r="AP32" i="223"/>
  <c r="AR103" i="251"/>
  <c r="AM62" i="252"/>
  <c r="AS62" i="251" s="1"/>
  <c r="G62" i="100"/>
  <c r="AP62" i="100" s="1"/>
  <c r="W61" i="254"/>
  <c r="V46" i="252"/>
  <c r="V64" i="254"/>
  <c r="V70" i="252"/>
  <c r="V37" i="252"/>
  <c r="W56" i="254"/>
  <c r="U11" i="221"/>
  <c r="S142" i="251"/>
  <c r="V41" i="252"/>
  <c r="AR15" i="251"/>
  <c r="AG7" i="100"/>
  <c r="AG76" i="100" s="1"/>
  <c r="V21" i="252"/>
  <c r="G66" i="100"/>
  <c r="AP66" i="100" s="1"/>
  <c r="AM66" i="252"/>
  <c r="AS66" i="251" s="1"/>
  <c r="AR104" i="251"/>
  <c r="AP33" i="223"/>
  <c r="AM29" i="252"/>
  <c r="AS29" i="251" s="1"/>
  <c r="G29" i="100"/>
  <c r="G57" i="100"/>
  <c r="AM57" i="252"/>
  <c r="AS57" i="251" s="1"/>
  <c r="AM44" i="252"/>
  <c r="AS44" i="251" s="1"/>
  <c r="G44" i="100"/>
  <c r="AP44" i="100" s="1"/>
  <c r="G60" i="100"/>
  <c r="AM60" i="252"/>
  <c r="AS60" i="251" s="1"/>
  <c r="W37" i="254"/>
  <c r="U136" i="251"/>
  <c r="G74" i="100"/>
  <c r="AP74" i="100" s="1"/>
  <c r="AM74" i="252"/>
  <c r="AS74" i="251" s="1"/>
  <c r="V14" i="252"/>
  <c r="L7" i="100"/>
  <c r="L76" i="100" s="1"/>
  <c r="G17" i="100"/>
  <c r="AM17" i="252"/>
  <c r="AS17" i="251" s="1"/>
  <c r="AR84" i="251"/>
  <c r="AP13" i="223"/>
  <c r="V72" i="252"/>
  <c r="AR105" i="251"/>
  <c r="AP34" i="223"/>
  <c r="G10" i="100"/>
  <c r="AM10" i="252"/>
  <c r="O7" i="100"/>
  <c r="O76" i="100" s="1"/>
  <c r="AB7" i="100"/>
  <c r="AB76" i="100" s="1"/>
  <c r="G7" i="100"/>
  <c r="AM7" i="252"/>
  <c r="AP11" i="223"/>
  <c r="AR82" i="251"/>
  <c r="P7" i="100"/>
  <c r="P76" i="100" s="1"/>
  <c r="G75" i="100"/>
  <c r="AM75" i="252"/>
  <c r="AS75" i="251" s="1"/>
  <c r="G30" i="100"/>
  <c r="AM30" i="252"/>
  <c r="AS30" i="251" s="1"/>
  <c r="AR23" i="251"/>
  <c r="G37" i="100"/>
  <c r="AP37" i="100" s="1"/>
  <c r="AM37" i="252"/>
  <c r="AS37" i="251" s="1"/>
  <c r="G19" i="100"/>
  <c r="AM19" i="252"/>
  <c r="J7" i="100"/>
  <c r="J76" i="100" s="1"/>
  <c r="AM24" i="252"/>
  <c r="AS24" i="251" s="1"/>
  <c r="G24" i="100"/>
  <c r="AP24" i="100" s="1"/>
  <c r="AM32" i="252"/>
  <c r="G32" i="100"/>
  <c r="V47" i="252"/>
  <c r="W42" i="254"/>
  <c r="W65" i="254"/>
  <c r="S140" i="251"/>
  <c r="U9" i="221"/>
  <c r="W66" i="254"/>
  <c r="AM20" i="252"/>
  <c r="AS20" i="251" s="1"/>
  <c r="G20" i="100"/>
  <c r="AP20" i="100" s="1"/>
  <c r="AR91" i="251"/>
  <c r="AP20" i="223"/>
  <c r="G59" i="100"/>
  <c r="AM59" i="252"/>
  <c r="AS59" i="251" s="1"/>
  <c r="G72" i="100"/>
  <c r="AM72" i="252"/>
  <c r="AS72" i="251" s="1"/>
  <c r="AR95" i="251"/>
  <c r="AP24" i="223"/>
  <c r="AM46" i="252"/>
  <c r="AS46" i="251" s="1"/>
  <c r="G46" i="100"/>
  <c r="AP46" i="100" s="1"/>
  <c r="AM61" i="252"/>
  <c r="AS61" i="251" s="1"/>
  <c r="G61" i="100"/>
  <c r="AP61" i="100" s="1"/>
  <c r="AR107" i="251"/>
  <c r="AP36" i="223"/>
  <c r="AP16" i="223"/>
  <c r="AR87" i="251"/>
  <c r="V71" i="252"/>
  <c r="V40" i="252"/>
  <c r="V11" i="252"/>
  <c r="U12" i="223"/>
  <c r="T83" i="251"/>
  <c r="T15" i="252"/>
  <c r="V11" i="221"/>
  <c r="T142" i="251"/>
  <c r="U26" i="223"/>
  <c r="T97" i="251"/>
  <c r="T89" i="251"/>
  <c r="U18" i="223"/>
  <c r="U11" i="223"/>
  <c r="T82" i="251"/>
  <c r="T112" i="251"/>
  <c r="U41" i="223"/>
  <c r="T32" i="252"/>
  <c r="U33" i="223"/>
  <c r="T104" i="251"/>
  <c r="T24" i="252"/>
  <c r="T13" i="252"/>
  <c r="U37" i="223"/>
  <c r="T108" i="251"/>
  <c r="T91" i="251"/>
  <c r="U20" i="223"/>
  <c r="T86" i="251"/>
  <c r="U15" i="223"/>
  <c r="U9" i="252"/>
  <c r="U76" i="252" s="1"/>
  <c r="U84" i="252" s="1"/>
  <c r="U38" i="254"/>
  <c r="U50" i="254"/>
  <c r="T58" i="252"/>
  <c r="T62" i="252"/>
  <c r="T18" i="252"/>
  <c r="U71" i="254"/>
  <c r="U16" i="254"/>
  <c r="G16" i="100"/>
  <c r="AM16" i="252"/>
  <c r="AS16" i="251" s="1"/>
  <c r="AO76" i="251"/>
  <c r="W51" i="254"/>
  <c r="V66" i="252"/>
  <c r="AM12" i="252"/>
  <c r="AS12" i="251" s="1"/>
  <c r="G12" i="100"/>
  <c r="AP12" i="100" s="1"/>
  <c r="AO7" i="100"/>
  <c r="AO76" i="100" s="1"/>
  <c r="X7" i="100"/>
  <c r="X76" i="100" s="1"/>
  <c r="S7" i="100"/>
  <c r="S76" i="100" s="1"/>
  <c r="AM73" i="252"/>
  <c r="G73" i="100"/>
  <c r="AM35" i="252"/>
  <c r="AS35" i="251" s="1"/>
  <c r="G35" i="100"/>
  <c r="AP35" i="100" s="1"/>
  <c r="V53" i="252"/>
  <c r="V48" i="252"/>
  <c r="V63" i="252"/>
  <c r="AM50" i="252"/>
  <c r="AS50" i="251" s="1"/>
  <c r="G50" i="100"/>
  <c r="AP50" i="100" s="1"/>
  <c r="AM48" i="252"/>
  <c r="AS48" i="251" s="1"/>
  <c r="G48" i="100"/>
  <c r="AP48" i="100" s="1"/>
  <c r="AP23" i="223"/>
  <c r="AR94" i="251"/>
  <c r="AN7" i="100"/>
  <c r="AN76" i="100" s="1"/>
  <c r="AR80" i="251"/>
  <c r="AP9" i="223"/>
  <c r="AL13" i="46"/>
  <c r="AS121" i="251"/>
  <c r="AM13" i="46"/>
  <c r="AU121" i="251" s="1"/>
  <c r="BJ121" i="251" s="1"/>
  <c r="BI121" i="251" s="1"/>
  <c r="AS118" i="251"/>
  <c r="AL10" i="46"/>
  <c r="AK18" i="46"/>
  <c r="AM10" i="46"/>
  <c r="AS124" i="251"/>
  <c r="AM16" i="46"/>
  <c r="AU124" i="251" s="1"/>
  <c r="BJ124" i="251" s="1"/>
  <c r="BI124" i="251" s="1"/>
  <c r="AL16" i="46"/>
  <c r="W45" i="254"/>
  <c r="V22" i="252"/>
  <c r="V33" i="252"/>
  <c r="W44" i="254"/>
  <c r="V45" i="252"/>
  <c r="M7" i="100"/>
  <c r="M76" i="100" s="1"/>
  <c r="AP15" i="223"/>
  <c r="AR86" i="251"/>
  <c r="G51" i="100"/>
  <c r="AP51" i="100" s="1"/>
  <c r="AM51" i="252"/>
  <c r="AS51" i="251" s="1"/>
  <c r="AP19" i="223"/>
  <c r="AR90" i="251"/>
  <c r="K7" i="100"/>
  <c r="K76" i="100" s="1"/>
  <c r="AP42" i="223"/>
  <c r="AR113" i="251"/>
  <c r="AM36" i="252"/>
  <c r="AS36" i="251" s="1"/>
  <c r="G36" i="100"/>
  <c r="AP36" i="100" s="1"/>
  <c r="AM9" i="252"/>
  <c r="G9" i="100"/>
  <c r="U67" i="254"/>
  <c r="AM22" i="252"/>
  <c r="AS22" i="251" s="1"/>
  <c r="G22" i="100"/>
  <c r="G49" i="100"/>
  <c r="AP49" i="100" s="1"/>
  <c r="AM49" i="252"/>
  <c r="AS49" i="251" s="1"/>
  <c r="V25" i="252"/>
  <c r="T105" i="251"/>
  <c r="U34" i="223"/>
  <c r="W33" i="254"/>
  <c r="V19" i="252"/>
  <c r="W72" i="254"/>
  <c r="W46" i="254"/>
  <c r="V75" i="252"/>
  <c r="AR89" i="251"/>
  <c r="AP18" i="223"/>
  <c r="AM8" i="252"/>
  <c r="AS8" i="251" s="1"/>
  <c r="G8" i="100"/>
  <c r="AR108" i="251"/>
  <c r="AP37" i="223"/>
  <c r="AD7" i="100"/>
  <c r="AD76" i="100" s="1"/>
  <c r="AR92" i="251"/>
  <c r="AP21" i="223"/>
  <c r="G18" i="100"/>
  <c r="AM18" i="252"/>
  <c r="AS18" i="251" s="1"/>
  <c r="U7" i="100"/>
  <c r="U76" i="100" s="1"/>
  <c r="AN128" i="251"/>
  <c r="AN147" i="251" s="1"/>
  <c r="G70" i="100"/>
  <c r="AM70" i="252"/>
  <c r="V61" i="252"/>
  <c r="V20" i="252"/>
  <c r="AK7" i="100"/>
  <c r="AK76" i="100" s="1"/>
  <c r="T7" i="100"/>
  <c r="T76" i="100" s="1"/>
  <c r="V29" i="252"/>
  <c r="V17" i="252"/>
  <c r="W23" i="254"/>
  <c r="V16" i="252"/>
  <c r="W10" i="254"/>
  <c r="T68" i="252"/>
  <c r="T143" i="251"/>
  <c r="V12" i="221"/>
  <c r="T36" i="252"/>
  <c r="U15" i="254"/>
  <c r="T88" i="251"/>
  <c r="U17" i="223"/>
  <c r="U39" i="223"/>
  <c r="T110" i="251"/>
  <c r="U10" i="223"/>
  <c r="T81" i="251"/>
  <c r="T84" i="251"/>
  <c r="U13" i="223"/>
  <c r="U32" i="254"/>
  <c r="T55" i="252"/>
  <c r="V13" i="221"/>
  <c r="T144" i="251"/>
  <c r="U14" i="223"/>
  <c r="T85" i="251"/>
  <c r="U38" i="223"/>
  <c r="T109" i="251"/>
  <c r="U36" i="254"/>
  <c r="T141" i="251"/>
  <c r="V10" i="221"/>
  <c r="U22" i="223"/>
  <c r="T93" i="251"/>
  <c r="U24" i="254"/>
  <c r="U53" i="254"/>
  <c r="U41" i="254"/>
  <c r="U29" i="254"/>
  <c r="U59" i="254"/>
  <c r="U27" i="254"/>
  <c r="AR102" i="251"/>
  <c r="AP31" i="223"/>
  <c r="V8" i="252"/>
  <c r="AP14" i="223"/>
  <c r="AR85" i="251"/>
  <c r="AS122" i="251"/>
  <c r="AL14" i="46"/>
  <c r="AM14" i="46"/>
  <c r="AU122" i="251" s="1"/>
  <c r="BJ122" i="251" s="1"/>
  <c r="BI122" i="251" s="1"/>
  <c r="W7" i="100"/>
  <c r="W76" i="100" s="1"/>
  <c r="V49" i="252"/>
  <c r="AM14" i="252"/>
  <c r="AS14" i="251" s="1"/>
  <c r="G14" i="100"/>
  <c r="W47" i="254"/>
  <c r="V64" i="252"/>
  <c r="AQ128" i="251"/>
  <c r="AQ147" i="251" s="1"/>
  <c r="AM67" i="252"/>
  <c r="AS67" i="251" s="1"/>
  <c r="G67" i="100"/>
  <c r="AM44" i="223"/>
  <c r="H7" i="100"/>
  <c r="H76" i="100" s="1"/>
  <c r="AR112" i="251"/>
  <c r="AP41" i="223"/>
  <c r="AP30" i="223"/>
  <c r="AR101" i="251"/>
  <c r="AM41" i="252"/>
  <c r="AS41" i="251" s="1"/>
  <c r="G41" i="100"/>
  <c r="AP41" i="100" s="1"/>
  <c r="W67" i="254"/>
  <c r="W12" i="254"/>
  <c r="AP29" i="223"/>
  <c r="AR100" i="251"/>
  <c r="G25" i="100"/>
  <c r="AM25" i="252"/>
  <c r="AS25" i="251" s="1"/>
  <c r="F7" i="100"/>
  <c r="AM28" i="252"/>
  <c r="AS28" i="251" s="1"/>
  <c r="G28" i="100"/>
  <c r="AR78" i="251"/>
  <c r="AP7" i="223"/>
  <c r="AC7" i="100"/>
  <c r="AC76" i="100" s="1"/>
  <c r="G31" i="100"/>
  <c r="AP31" i="100" s="1"/>
  <c r="AM31" i="252"/>
  <c r="AS31" i="251" s="1"/>
  <c r="AS119" i="251"/>
  <c r="AM11" i="46"/>
  <c r="AU119" i="251" s="1"/>
  <c r="BJ119" i="251" s="1"/>
  <c r="BI119" i="251" s="1"/>
  <c r="AL11" i="46"/>
  <c r="AF7" i="100"/>
  <c r="AF76" i="100" s="1"/>
  <c r="G11" i="100"/>
  <c r="AM11" i="252"/>
  <c r="AS11" i="251" s="1"/>
  <c r="V7" i="252"/>
  <c r="W49" i="254"/>
  <c r="Z7" i="100"/>
  <c r="Z76" i="100" s="1"/>
  <c r="AA7" i="100"/>
  <c r="AA76" i="100" s="1"/>
  <c r="G71" i="100"/>
  <c r="AM71" i="252"/>
  <c r="AS71" i="251" s="1"/>
  <c r="AL7" i="100"/>
  <c r="AL76" i="100" s="1"/>
  <c r="AP26" i="223"/>
  <c r="AR97" i="251"/>
  <c r="AE7" i="100"/>
  <c r="AE76" i="100" s="1"/>
  <c r="AP17" i="223"/>
  <c r="AR88" i="251"/>
  <c r="AP25" i="223"/>
  <c r="AR96" i="251"/>
  <c r="AM58" i="252"/>
  <c r="AS58" i="251" s="1"/>
  <c r="G58" i="100"/>
  <c r="AP58" i="100" s="1"/>
  <c r="AS111" i="251"/>
  <c r="AQ40" i="223"/>
  <c r="G68" i="100"/>
  <c r="AP68" i="100" s="1"/>
  <c r="AM68" i="252"/>
  <c r="AS68" i="251" s="1"/>
  <c r="V43" i="252"/>
  <c r="V31" i="252"/>
  <c r="W19" i="254"/>
  <c r="T37" i="223"/>
  <c r="S108" i="251"/>
  <c r="AT42" i="33"/>
  <c r="P66" i="241" l="1"/>
  <c r="Q66" i="241" s="1"/>
  <c r="R66" i="241"/>
  <c r="O43" i="238"/>
  <c r="D43" i="254" s="1"/>
  <c r="P66" i="141"/>
  <c r="Q66" i="141" s="1"/>
  <c r="R66" i="141"/>
  <c r="I66" i="67"/>
  <c r="J66" i="67" s="1"/>
  <c r="K66" i="67"/>
  <c r="AW66" i="1"/>
  <c r="AR66" i="1"/>
  <c r="AY66" i="1"/>
  <c r="P66" i="140"/>
  <c r="Q66" i="140" s="1"/>
  <c r="R66" i="140"/>
  <c r="R48" i="241"/>
  <c r="P48" i="241"/>
  <c r="Q48" i="241" s="1"/>
  <c r="P48" i="141"/>
  <c r="Q48" i="141" s="1"/>
  <c r="R48" i="141"/>
  <c r="AR48" i="1"/>
  <c r="AY48" i="1"/>
  <c r="AW48" i="1"/>
  <c r="P48" i="140"/>
  <c r="Q48" i="140" s="1"/>
  <c r="R48" i="140"/>
  <c r="I48" i="67"/>
  <c r="J48" i="67" s="1"/>
  <c r="K48" i="67"/>
  <c r="AS32" i="251"/>
  <c r="AP17" i="100"/>
  <c r="AS73" i="251"/>
  <c r="AS56" i="251"/>
  <c r="AP71" i="100"/>
  <c r="AP25" i="100"/>
  <c r="AY25" i="251" s="1"/>
  <c r="BA25" i="251" s="1"/>
  <c r="AS9" i="251"/>
  <c r="O59" i="238"/>
  <c r="J42" i="252"/>
  <c r="L42" i="254"/>
  <c r="F42" i="238"/>
  <c r="AI42" i="1"/>
  <c r="AL42" i="1"/>
  <c r="AM42" i="1" s="1"/>
  <c r="AP42" i="1"/>
  <c r="M42" i="252"/>
  <c r="O42" i="254"/>
  <c r="R42" i="67"/>
  <c r="S42" i="67" s="1"/>
  <c r="D42" i="72" s="1"/>
  <c r="AM42" i="251"/>
  <c r="D42" i="100"/>
  <c r="AP42" i="100" s="1"/>
  <c r="AY42" i="251" s="1"/>
  <c r="BA42" i="251" s="1"/>
  <c r="G42" i="252"/>
  <c r="I42" i="254"/>
  <c r="R42" i="254"/>
  <c r="P42" i="252"/>
  <c r="AF10" i="1"/>
  <c r="AG10" i="1"/>
  <c r="F70" i="238"/>
  <c r="O51" i="238"/>
  <c r="D51" i="254" s="1"/>
  <c r="H51" i="238"/>
  <c r="D51" i="252" s="1"/>
  <c r="AH10" i="1"/>
  <c r="D51" i="141"/>
  <c r="E51" i="141" s="1"/>
  <c r="H51" i="141" s="1"/>
  <c r="L51" i="141" s="1"/>
  <c r="N51" i="141" s="1"/>
  <c r="D51" i="241"/>
  <c r="E51" i="241" s="1"/>
  <c r="H51" i="241" s="1"/>
  <c r="L51" i="241" s="1"/>
  <c r="N51" i="241" s="1"/>
  <c r="D51" i="140"/>
  <c r="E51" i="140" s="1"/>
  <c r="H51" i="140" s="1"/>
  <c r="L51" i="140" s="1"/>
  <c r="N51" i="140" s="1"/>
  <c r="AI70" i="1"/>
  <c r="AL70" i="1"/>
  <c r="AM70" i="1" s="1"/>
  <c r="AP70" i="1"/>
  <c r="J70" i="252"/>
  <c r="L70" i="254"/>
  <c r="D70" i="100"/>
  <c r="AP70" i="100" s="1"/>
  <c r="AY70" i="251" s="1"/>
  <c r="BA70" i="251" s="1"/>
  <c r="R70" i="67"/>
  <c r="S70" i="67" s="1"/>
  <c r="D70" i="72" s="1"/>
  <c r="AM70" i="251"/>
  <c r="AP60" i="1"/>
  <c r="AL60" i="1"/>
  <c r="AM60" i="1" s="1"/>
  <c r="AI60" i="1"/>
  <c r="AX51" i="1"/>
  <c r="AR51" i="1" s="1"/>
  <c r="C51" i="33"/>
  <c r="AQ51" i="1"/>
  <c r="D51" i="67" s="1"/>
  <c r="E51" i="67" s="1"/>
  <c r="F51" i="67" s="1"/>
  <c r="G51" i="67" s="1"/>
  <c r="O60" i="238"/>
  <c r="D60" i="254" s="1"/>
  <c r="H60" i="238"/>
  <c r="D60" i="252" s="1"/>
  <c r="AS70" i="251"/>
  <c r="AD76" i="1"/>
  <c r="M60" i="252"/>
  <c r="O60" i="254"/>
  <c r="I60" i="254"/>
  <c r="G60" i="252"/>
  <c r="O70" i="254"/>
  <c r="M70" i="252"/>
  <c r="O18" i="238"/>
  <c r="D18" i="254" s="1"/>
  <c r="D60" i="100"/>
  <c r="AP60" i="100" s="1"/>
  <c r="AY60" i="251" s="1"/>
  <c r="BA60" i="251" s="1"/>
  <c r="R60" i="67"/>
  <c r="S60" i="67" s="1"/>
  <c r="D60" i="72" s="1"/>
  <c r="AM60" i="251"/>
  <c r="AU10" i="1"/>
  <c r="L10" i="67"/>
  <c r="O10" i="67" s="1"/>
  <c r="P10" i="67" s="1"/>
  <c r="AS10" i="251" s="1"/>
  <c r="G70" i="252"/>
  <c r="I70" i="254"/>
  <c r="R70" i="254"/>
  <c r="P70" i="252"/>
  <c r="P60" i="252"/>
  <c r="R60" i="254"/>
  <c r="J60" i="252"/>
  <c r="L60" i="254"/>
  <c r="F10" i="238"/>
  <c r="H10" i="238" s="1"/>
  <c r="AQ40" i="1"/>
  <c r="D40" i="67" s="1"/>
  <c r="E40" i="67" s="1"/>
  <c r="F40" i="67" s="1"/>
  <c r="G40" i="67" s="1"/>
  <c r="C40" i="33"/>
  <c r="AX40" i="1"/>
  <c r="O40" i="238"/>
  <c r="H40" i="238"/>
  <c r="D40" i="140"/>
  <c r="E40" i="140" s="1"/>
  <c r="H40" i="140" s="1"/>
  <c r="L40" i="140" s="1"/>
  <c r="N40" i="140" s="1"/>
  <c r="D40" i="141"/>
  <c r="E40" i="141" s="1"/>
  <c r="H40" i="141" s="1"/>
  <c r="L40" i="141" s="1"/>
  <c r="N40" i="141" s="1"/>
  <c r="D40" i="241"/>
  <c r="E40" i="241" s="1"/>
  <c r="H40" i="241" s="1"/>
  <c r="L40" i="241" s="1"/>
  <c r="N40" i="241" s="1"/>
  <c r="E41" i="254"/>
  <c r="D44" i="254"/>
  <c r="AG41" i="33"/>
  <c r="R28" i="254"/>
  <c r="P28" i="252"/>
  <c r="D43" i="140"/>
  <c r="E43" i="140" s="1"/>
  <c r="H43" i="140" s="1"/>
  <c r="L43" i="140" s="1"/>
  <c r="N43" i="140" s="1"/>
  <c r="D43" i="241"/>
  <c r="E43" i="241" s="1"/>
  <c r="H43" i="241" s="1"/>
  <c r="L43" i="241" s="1"/>
  <c r="N43" i="241" s="1"/>
  <c r="D43" i="141"/>
  <c r="E43" i="141" s="1"/>
  <c r="H43" i="141" s="1"/>
  <c r="L43" i="141" s="1"/>
  <c r="N43" i="141" s="1"/>
  <c r="AL41" i="33"/>
  <c r="P43" i="33"/>
  <c r="S12" i="254"/>
  <c r="M12" i="254"/>
  <c r="S43" i="254"/>
  <c r="Q43" i="252"/>
  <c r="H43" i="252"/>
  <c r="M43" i="254"/>
  <c r="J28" i="252"/>
  <c r="L28" i="254"/>
  <c r="AP33" i="100"/>
  <c r="S43" i="33"/>
  <c r="S60" i="252"/>
  <c r="H20" i="238"/>
  <c r="S41" i="252"/>
  <c r="AM52" i="33"/>
  <c r="D28" i="100"/>
  <c r="AP28" i="100" s="1"/>
  <c r="R28" i="67"/>
  <c r="S28" i="67" s="1"/>
  <c r="D28" i="72" s="1"/>
  <c r="AM28" i="251"/>
  <c r="J43" i="254"/>
  <c r="P41" i="33"/>
  <c r="K43" i="252"/>
  <c r="N43" i="252"/>
  <c r="F28" i="238"/>
  <c r="M28" i="252"/>
  <c r="O28" i="254"/>
  <c r="AS45" i="251"/>
  <c r="E43" i="33"/>
  <c r="Y43" i="33"/>
  <c r="F29" i="238"/>
  <c r="H29" i="238" s="1"/>
  <c r="AL52" i="33"/>
  <c r="AL28" i="1"/>
  <c r="AM28" i="1" s="1"/>
  <c r="AI28" i="1"/>
  <c r="AP28" i="1"/>
  <c r="P43" i="254"/>
  <c r="G28" i="252"/>
  <c r="I28" i="254"/>
  <c r="AX43" i="1"/>
  <c r="C43" i="33"/>
  <c r="AQ43" i="1"/>
  <c r="D43" i="67" s="1"/>
  <c r="E43" i="67" s="1"/>
  <c r="F43" i="67" s="1"/>
  <c r="G43" i="67" s="1"/>
  <c r="J65" i="33"/>
  <c r="N65" i="33"/>
  <c r="AF65" i="33"/>
  <c r="G65" i="33"/>
  <c r="H65" i="33"/>
  <c r="P65" i="33"/>
  <c r="E65" i="252"/>
  <c r="AC65" i="33"/>
  <c r="S65" i="33"/>
  <c r="Q53" i="252"/>
  <c r="M53" i="254"/>
  <c r="AW53" i="1"/>
  <c r="AR53" i="1"/>
  <c r="AY53" i="1"/>
  <c r="P65" i="241"/>
  <c r="Q65" i="241" s="1"/>
  <c r="R65" i="241"/>
  <c r="E52" i="252"/>
  <c r="E52" i="33"/>
  <c r="N53" i="252"/>
  <c r="R53" i="140"/>
  <c r="P53" i="140"/>
  <c r="Q53" i="140" s="1"/>
  <c r="O36" i="238"/>
  <c r="AH65" i="33"/>
  <c r="AA65" i="33"/>
  <c r="M65" i="33"/>
  <c r="K65" i="33"/>
  <c r="T65" i="33"/>
  <c r="AD65" i="33"/>
  <c r="V65" i="33"/>
  <c r="Z65" i="33"/>
  <c r="E65" i="33"/>
  <c r="S53" i="254"/>
  <c r="E65" i="254"/>
  <c r="K53" i="252"/>
  <c r="P65" i="141"/>
  <c r="Q65" i="141" s="1"/>
  <c r="R65" i="141"/>
  <c r="O52" i="33"/>
  <c r="H53" i="252"/>
  <c r="P53" i="241"/>
  <c r="Q53" i="241" s="1"/>
  <c r="R53" i="241"/>
  <c r="I65" i="67"/>
  <c r="J65" i="67" s="1"/>
  <c r="K65" i="67"/>
  <c r="AP18" i="100"/>
  <c r="AY18" i="251" s="1"/>
  <c r="BA18" i="251" s="1"/>
  <c r="AP59" i="100"/>
  <c r="AY59" i="251" s="1"/>
  <c r="BA59" i="251" s="1"/>
  <c r="AP26" i="100"/>
  <c r="AY26" i="251" s="1"/>
  <c r="BA26" i="251" s="1"/>
  <c r="T41" i="254"/>
  <c r="S65" i="252"/>
  <c r="AK65" i="33"/>
  <c r="AB65" i="33"/>
  <c r="AM65" i="33"/>
  <c r="O65" i="33"/>
  <c r="L65" i="33"/>
  <c r="AG65" i="33"/>
  <c r="AJ65" i="33"/>
  <c r="R65" i="33"/>
  <c r="O53" i="238"/>
  <c r="H53" i="238"/>
  <c r="P53" i="254"/>
  <c r="AS19" i="251"/>
  <c r="AP30" i="100"/>
  <c r="AY30" i="251" s="1"/>
  <c r="BA30" i="251" s="1"/>
  <c r="Q65" i="33"/>
  <c r="W65" i="33"/>
  <c r="AE65" i="33"/>
  <c r="AI65" i="33"/>
  <c r="Y65" i="33"/>
  <c r="X65" i="33"/>
  <c r="AL65" i="33"/>
  <c r="I65" i="33"/>
  <c r="U65" i="33"/>
  <c r="I53" i="67"/>
  <c r="J53" i="67" s="1"/>
  <c r="K53" i="67"/>
  <c r="AM66" i="33"/>
  <c r="AN66" i="33" s="1"/>
  <c r="R66" i="252"/>
  <c r="P65" i="140"/>
  <c r="Q65" i="140" s="1"/>
  <c r="R65" i="140"/>
  <c r="G52" i="33"/>
  <c r="AJ52" i="33"/>
  <c r="J53" i="254"/>
  <c r="P53" i="141"/>
  <c r="Q53" i="141" s="1"/>
  <c r="R53" i="141"/>
  <c r="AR65" i="1"/>
  <c r="AW65" i="1"/>
  <c r="AY65" i="1"/>
  <c r="E52" i="254"/>
  <c r="T52" i="254"/>
  <c r="M25" i="254"/>
  <c r="J12" i="254"/>
  <c r="S14" i="254"/>
  <c r="O16" i="238"/>
  <c r="H16" i="238"/>
  <c r="AM29" i="251"/>
  <c r="R29" i="67"/>
  <c r="S29" i="67" s="1"/>
  <c r="D29" i="72" s="1"/>
  <c r="D29" i="100"/>
  <c r="AP29" i="100" s="1"/>
  <c r="D62" i="254"/>
  <c r="AI32" i="1"/>
  <c r="AL32" i="1"/>
  <c r="AM32" i="1" s="1"/>
  <c r="AP32" i="1"/>
  <c r="M34" i="254"/>
  <c r="AI29" i="1"/>
  <c r="AL29" i="1"/>
  <c r="AM29" i="1" s="1"/>
  <c r="AP29" i="1"/>
  <c r="P32" i="252"/>
  <c r="R32" i="254"/>
  <c r="R7" i="67"/>
  <c r="S7" i="67" s="1"/>
  <c r="D7" i="72" s="1"/>
  <c r="D7" i="100"/>
  <c r="AP7" i="100" s="1"/>
  <c r="AM7" i="251"/>
  <c r="M7" i="252"/>
  <c r="O7" i="254"/>
  <c r="F14" i="238"/>
  <c r="Q16" i="252"/>
  <c r="AF63" i="33"/>
  <c r="J63" i="33"/>
  <c r="V63" i="33"/>
  <c r="AC63" i="33"/>
  <c r="AI63" i="33"/>
  <c r="P63" i="33"/>
  <c r="X63" i="33"/>
  <c r="O63" i="33"/>
  <c r="Z63" i="33"/>
  <c r="G63" i="33"/>
  <c r="J29" i="252"/>
  <c r="L29" i="254"/>
  <c r="Q14" i="252"/>
  <c r="H34" i="252"/>
  <c r="AP34" i="1"/>
  <c r="AL34" i="1"/>
  <c r="AM34" i="1" s="1"/>
  <c r="AI34" i="1"/>
  <c r="D62" i="252"/>
  <c r="K16" i="252"/>
  <c r="M16" i="254"/>
  <c r="D12" i="254"/>
  <c r="F32" i="238"/>
  <c r="O7" i="238"/>
  <c r="H7" i="238"/>
  <c r="H12" i="252"/>
  <c r="Q34" i="252"/>
  <c r="S16" i="254"/>
  <c r="N63" i="33"/>
  <c r="AE63" i="33"/>
  <c r="U63" i="33"/>
  <c r="Q63" i="33"/>
  <c r="AA63" i="33"/>
  <c r="E63" i="33"/>
  <c r="T63" i="33"/>
  <c r="W63" i="33"/>
  <c r="R34" i="67"/>
  <c r="S34" i="67" s="1"/>
  <c r="D34" i="72" s="1"/>
  <c r="D34" i="100"/>
  <c r="AP34" i="100" s="1"/>
  <c r="AM34" i="251"/>
  <c r="E63" i="254"/>
  <c r="T63" i="254"/>
  <c r="N12" i="252"/>
  <c r="P12" i="254"/>
  <c r="H34" i="238"/>
  <c r="O34" i="238"/>
  <c r="D12" i="241"/>
  <c r="E12" i="241" s="1"/>
  <c r="H12" i="241" s="1"/>
  <c r="L12" i="241" s="1"/>
  <c r="N12" i="241" s="1"/>
  <c r="D12" i="140"/>
  <c r="E12" i="140" s="1"/>
  <c r="H12" i="140" s="1"/>
  <c r="L12" i="140" s="1"/>
  <c r="N12" i="140" s="1"/>
  <c r="D12" i="141"/>
  <c r="E12" i="141" s="1"/>
  <c r="H12" i="141" s="1"/>
  <c r="L12" i="141" s="1"/>
  <c r="N12" i="141" s="1"/>
  <c r="Q12" i="252"/>
  <c r="D12" i="252"/>
  <c r="G32" i="252"/>
  <c r="I32" i="254"/>
  <c r="J32" i="252"/>
  <c r="L32" i="254"/>
  <c r="G7" i="252"/>
  <c r="I7" i="254"/>
  <c r="P7" i="252"/>
  <c r="R7" i="254"/>
  <c r="D14" i="100"/>
  <c r="AP14" i="100" s="1"/>
  <c r="R14" i="67"/>
  <c r="S14" i="67" s="1"/>
  <c r="D14" i="72" s="1"/>
  <c r="AM14" i="251"/>
  <c r="R32" i="67"/>
  <c r="S32" i="67" s="1"/>
  <c r="D32" i="72" s="1"/>
  <c r="D32" i="100"/>
  <c r="AP32" i="100" s="1"/>
  <c r="AM32" i="251"/>
  <c r="S34" i="254"/>
  <c r="AD63" i="33"/>
  <c r="K63" i="33"/>
  <c r="AK63" i="33"/>
  <c r="S63" i="252"/>
  <c r="S63" i="33"/>
  <c r="M63" i="33"/>
  <c r="L63" i="33"/>
  <c r="K12" i="252"/>
  <c r="P34" i="254"/>
  <c r="M29" i="252"/>
  <c r="O29" i="254"/>
  <c r="N16" i="252"/>
  <c r="J34" i="254"/>
  <c r="AP16" i="1"/>
  <c r="AI16" i="1"/>
  <c r="AL16" i="1"/>
  <c r="AM16" i="1" s="1"/>
  <c r="AP7" i="1"/>
  <c r="AI7" i="1"/>
  <c r="AL7" i="1"/>
  <c r="AM7" i="1" s="1"/>
  <c r="AQ12" i="1"/>
  <c r="D12" i="67" s="1"/>
  <c r="E12" i="67" s="1"/>
  <c r="F12" i="67" s="1"/>
  <c r="G12" i="67" s="1"/>
  <c r="AX12" i="1"/>
  <c r="C12" i="33"/>
  <c r="K34" i="252"/>
  <c r="O32" i="254"/>
  <c r="M32" i="252"/>
  <c r="J7" i="252"/>
  <c r="L7" i="254"/>
  <c r="H16" i="252"/>
  <c r="J16" i="254"/>
  <c r="J14" i="254"/>
  <c r="H14" i="252"/>
  <c r="AI14" i="1"/>
  <c r="AL14" i="1"/>
  <c r="AM14" i="1" s="1"/>
  <c r="AP14" i="1"/>
  <c r="AL63" i="33"/>
  <c r="AG63" i="33"/>
  <c r="H63" i="33"/>
  <c r="I63" i="33"/>
  <c r="AB63" i="33"/>
  <c r="R63" i="33"/>
  <c r="AH63" i="33"/>
  <c r="AJ63" i="33"/>
  <c r="Y63" i="33"/>
  <c r="N34" i="252"/>
  <c r="D16" i="100"/>
  <c r="AP16" i="100" s="1"/>
  <c r="R16" i="67"/>
  <c r="S16" i="67" s="1"/>
  <c r="D16" i="72" s="1"/>
  <c r="AM16" i="251"/>
  <c r="G29" i="252"/>
  <c r="I29" i="254"/>
  <c r="P29" i="252"/>
  <c r="R29" i="254"/>
  <c r="P16" i="254"/>
  <c r="S22" i="254"/>
  <c r="L8" i="254"/>
  <c r="J8" i="252"/>
  <c r="D45" i="100"/>
  <c r="AM45" i="251"/>
  <c r="R45" i="67"/>
  <c r="S45" i="67" s="1"/>
  <c r="D45" i="72" s="1"/>
  <c r="D25" i="254"/>
  <c r="N30" i="252"/>
  <c r="AM11" i="251"/>
  <c r="R11" i="67"/>
  <c r="S11" i="67" s="1"/>
  <c r="D11" i="72" s="1"/>
  <c r="D11" i="100"/>
  <c r="AP11" i="100" s="1"/>
  <c r="AI67" i="1"/>
  <c r="AL67" i="1"/>
  <c r="AM67" i="1" s="1"/>
  <c r="AP67" i="1"/>
  <c r="AX19" i="1"/>
  <c r="C19" i="33"/>
  <c r="AQ19" i="1"/>
  <c r="D19" i="67" s="1"/>
  <c r="E19" i="67" s="1"/>
  <c r="F19" i="67" s="1"/>
  <c r="G19" i="67" s="1"/>
  <c r="H47" i="252"/>
  <c r="J47" i="254"/>
  <c r="D30" i="252"/>
  <c r="J30" i="254"/>
  <c r="M22" i="254"/>
  <c r="K22" i="252"/>
  <c r="P56" i="254"/>
  <c r="AI11" i="1"/>
  <c r="AP11" i="1"/>
  <c r="AL11" i="1"/>
  <c r="AM11" i="1" s="1"/>
  <c r="O73" i="254"/>
  <c r="M73" i="252"/>
  <c r="J73" i="252"/>
  <c r="L73" i="254"/>
  <c r="C25" i="33"/>
  <c r="AQ25" i="1"/>
  <c r="D25" i="67" s="1"/>
  <c r="E25" i="67" s="1"/>
  <c r="F25" i="67" s="1"/>
  <c r="G25" i="67" s="1"/>
  <c r="AX25" i="1"/>
  <c r="M45" i="252"/>
  <c r="O45" i="254"/>
  <c r="Q56" i="252"/>
  <c r="J67" i="252"/>
  <c r="L67" i="254"/>
  <c r="K25" i="252"/>
  <c r="P25" i="254"/>
  <c r="N25" i="252"/>
  <c r="O47" i="254"/>
  <c r="M47" i="252"/>
  <c r="AD41" i="33"/>
  <c r="F56" i="238"/>
  <c r="O72" i="254"/>
  <c r="M72" i="252"/>
  <c r="D73" i="140"/>
  <c r="E73" i="140" s="1"/>
  <c r="H73" i="140" s="1"/>
  <c r="L73" i="140" s="1"/>
  <c r="N73" i="140" s="1"/>
  <c r="D73" i="241"/>
  <c r="E73" i="241" s="1"/>
  <c r="H73" i="241" s="1"/>
  <c r="L73" i="241" s="1"/>
  <c r="N73" i="241" s="1"/>
  <c r="D73" i="141"/>
  <c r="E73" i="141" s="1"/>
  <c r="H73" i="141" s="1"/>
  <c r="L73" i="141" s="1"/>
  <c r="N73" i="141" s="1"/>
  <c r="AR30" i="1"/>
  <c r="AY30" i="1"/>
  <c r="AW30" i="1"/>
  <c r="P19" i="252"/>
  <c r="R19" i="254"/>
  <c r="D45" i="140"/>
  <c r="E45" i="140" s="1"/>
  <c r="H45" i="140" s="1"/>
  <c r="L45" i="140" s="1"/>
  <c r="N45" i="140" s="1"/>
  <c r="D45" i="241"/>
  <c r="E45" i="241" s="1"/>
  <c r="H45" i="241" s="1"/>
  <c r="L45" i="241" s="1"/>
  <c r="N45" i="241" s="1"/>
  <c r="D45" i="141"/>
  <c r="E45" i="141" s="1"/>
  <c r="H45" i="141" s="1"/>
  <c r="L45" i="141" s="1"/>
  <c r="N45" i="141" s="1"/>
  <c r="S10" i="254"/>
  <c r="Q22" i="252"/>
  <c r="R22" i="67"/>
  <c r="S22" i="67" s="1"/>
  <c r="D22" i="72" s="1"/>
  <c r="AM22" i="251"/>
  <c r="D22" i="100"/>
  <c r="AP22" i="100" s="1"/>
  <c r="R8" i="254"/>
  <c r="P8" i="252"/>
  <c r="F8" i="238"/>
  <c r="D72" i="140"/>
  <c r="E72" i="140" s="1"/>
  <c r="H72" i="140" s="1"/>
  <c r="L72" i="140" s="1"/>
  <c r="N72" i="140" s="1"/>
  <c r="D72" i="141"/>
  <c r="E72" i="141" s="1"/>
  <c r="H72" i="141" s="1"/>
  <c r="L72" i="141" s="1"/>
  <c r="N72" i="141" s="1"/>
  <c r="D72" i="241"/>
  <c r="E72" i="241" s="1"/>
  <c r="H72" i="241" s="1"/>
  <c r="L72" i="241" s="1"/>
  <c r="N72" i="241" s="1"/>
  <c r="D25" i="252"/>
  <c r="N22" i="252"/>
  <c r="J56" i="254"/>
  <c r="AP8" i="1"/>
  <c r="AI8" i="1"/>
  <c r="AL8" i="1"/>
  <c r="AM8" i="1" s="1"/>
  <c r="D19" i="241"/>
  <c r="E19" i="241" s="1"/>
  <c r="H19" i="241" s="1"/>
  <c r="L19" i="241" s="1"/>
  <c r="N19" i="241" s="1"/>
  <c r="D19" i="141"/>
  <c r="E19" i="141" s="1"/>
  <c r="H19" i="141" s="1"/>
  <c r="L19" i="141" s="1"/>
  <c r="N19" i="141" s="1"/>
  <c r="D19" i="140"/>
  <c r="E19" i="140" s="1"/>
  <c r="H19" i="140" s="1"/>
  <c r="L19" i="140" s="1"/>
  <c r="N19" i="140" s="1"/>
  <c r="R67" i="67"/>
  <c r="S67" i="67" s="1"/>
  <c r="D67" i="72" s="1"/>
  <c r="AM67" i="251"/>
  <c r="D67" i="100"/>
  <c r="AP67" i="100" s="1"/>
  <c r="AY67" i="251" s="1"/>
  <c r="BA67" i="251" s="1"/>
  <c r="O72" i="238"/>
  <c r="H72" i="238"/>
  <c r="N56" i="252"/>
  <c r="P30" i="241"/>
  <c r="Q30" i="241" s="1"/>
  <c r="R30" i="241"/>
  <c r="D25" i="140"/>
  <c r="E25" i="140" s="1"/>
  <c r="H25" i="140" s="1"/>
  <c r="L25" i="140" s="1"/>
  <c r="N25" i="140" s="1"/>
  <c r="D25" i="241"/>
  <c r="E25" i="241" s="1"/>
  <c r="H25" i="241" s="1"/>
  <c r="L25" i="241" s="1"/>
  <c r="N25" i="241" s="1"/>
  <c r="D25" i="141"/>
  <c r="E25" i="141" s="1"/>
  <c r="H25" i="141" s="1"/>
  <c r="L25" i="141" s="1"/>
  <c r="N25" i="141" s="1"/>
  <c r="P45" i="252"/>
  <c r="R45" i="254"/>
  <c r="S25" i="254"/>
  <c r="M11" i="252"/>
  <c r="O11" i="254"/>
  <c r="M30" i="254"/>
  <c r="J22" i="254"/>
  <c r="H22" i="252"/>
  <c r="G67" i="252"/>
  <c r="I67" i="254"/>
  <c r="AJ41" i="33"/>
  <c r="L72" i="254"/>
  <c r="J72" i="252"/>
  <c r="AX73" i="1"/>
  <c r="C73" i="33"/>
  <c r="AQ73" i="1"/>
  <c r="D73" i="67" s="1"/>
  <c r="E73" i="67" s="1"/>
  <c r="F73" i="67" s="1"/>
  <c r="G73" i="67" s="1"/>
  <c r="AP45" i="100"/>
  <c r="AY45" i="251" s="1"/>
  <c r="BA45" i="251" s="1"/>
  <c r="S30" i="254"/>
  <c r="K56" i="252"/>
  <c r="R56" i="67"/>
  <c r="S56" i="67" s="1"/>
  <c r="D56" i="72" s="1"/>
  <c r="D56" i="100"/>
  <c r="AP56" i="100" s="1"/>
  <c r="AM56" i="251"/>
  <c r="M8" i="252"/>
  <c r="O8" i="254"/>
  <c r="C47" i="33"/>
  <c r="AX47" i="1"/>
  <c r="AQ47" i="1"/>
  <c r="D47" i="67" s="1"/>
  <c r="E47" i="67" s="1"/>
  <c r="F47" i="67" s="1"/>
  <c r="G47" i="67" s="1"/>
  <c r="C72" i="33"/>
  <c r="AX72" i="1"/>
  <c r="AR72" i="1" s="1"/>
  <c r="AQ72" i="1"/>
  <c r="D72" i="67" s="1"/>
  <c r="E72" i="67" s="1"/>
  <c r="F72" i="67" s="1"/>
  <c r="G72" i="67" s="1"/>
  <c r="M47" i="254"/>
  <c r="P30" i="254"/>
  <c r="P22" i="254"/>
  <c r="R72" i="67"/>
  <c r="S72" i="67" s="1"/>
  <c r="D72" i="72" s="1"/>
  <c r="D72" i="100"/>
  <c r="AM72" i="251"/>
  <c r="AL22" i="1"/>
  <c r="AM22" i="1" s="1"/>
  <c r="AP22" i="1"/>
  <c r="AI22" i="1"/>
  <c r="J25" i="254"/>
  <c r="P73" i="252"/>
  <c r="R73" i="254"/>
  <c r="R30" i="141"/>
  <c r="P30" i="141"/>
  <c r="Q30" i="141" s="1"/>
  <c r="I11" i="254"/>
  <c r="G11" i="252"/>
  <c r="R11" i="254"/>
  <c r="P11" i="252"/>
  <c r="K30" i="252"/>
  <c r="D47" i="252"/>
  <c r="D73" i="100"/>
  <c r="AP73" i="100" s="1"/>
  <c r="AM73" i="251"/>
  <c r="R73" i="67"/>
  <c r="S73" i="67" s="1"/>
  <c r="D73" i="72" s="1"/>
  <c r="F67" i="238"/>
  <c r="R67" i="254"/>
  <c r="P67" i="252"/>
  <c r="F19" i="238"/>
  <c r="L19" i="254"/>
  <c r="J19" i="252"/>
  <c r="AX45" i="1"/>
  <c r="C45" i="33"/>
  <c r="AQ45" i="1"/>
  <c r="D45" i="67" s="1"/>
  <c r="E45" i="67" s="1"/>
  <c r="F45" i="67" s="1"/>
  <c r="G45" i="67" s="1"/>
  <c r="AP72" i="100"/>
  <c r="AY72" i="251" s="1"/>
  <c r="BA72" i="251" s="1"/>
  <c r="Q30" i="252"/>
  <c r="D19" i="100"/>
  <c r="AP19" i="100" s="1"/>
  <c r="AM19" i="251"/>
  <c r="R19" i="67"/>
  <c r="S19" i="67" s="1"/>
  <c r="D19" i="72" s="1"/>
  <c r="H22" i="238"/>
  <c r="O22" i="238"/>
  <c r="M56" i="254"/>
  <c r="G8" i="252"/>
  <c r="I8" i="254"/>
  <c r="D47" i="241"/>
  <c r="E47" i="241" s="1"/>
  <c r="H47" i="241" s="1"/>
  <c r="L47" i="241" s="1"/>
  <c r="N47" i="241" s="1"/>
  <c r="D47" i="140"/>
  <c r="E47" i="140" s="1"/>
  <c r="H47" i="140" s="1"/>
  <c r="L47" i="140" s="1"/>
  <c r="N47" i="140" s="1"/>
  <c r="D47" i="141"/>
  <c r="E47" i="141" s="1"/>
  <c r="H47" i="141" s="1"/>
  <c r="L47" i="141" s="1"/>
  <c r="N47" i="141" s="1"/>
  <c r="D8" i="100"/>
  <c r="AP8" i="100" s="1"/>
  <c r="R8" i="67"/>
  <c r="S8" i="67" s="1"/>
  <c r="D8" i="72" s="1"/>
  <c r="AM8" i="251"/>
  <c r="K47" i="252"/>
  <c r="H56" i="252"/>
  <c r="H25" i="252"/>
  <c r="D30" i="254"/>
  <c r="H30" i="252"/>
  <c r="G73" i="252"/>
  <c r="I73" i="254"/>
  <c r="H73" i="238"/>
  <c r="O73" i="238"/>
  <c r="R30" i="140"/>
  <c r="P30" i="140"/>
  <c r="Q30" i="140" s="1"/>
  <c r="G45" i="252"/>
  <c r="I45" i="254"/>
  <c r="L45" i="254"/>
  <c r="J45" i="252"/>
  <c r="Q25" i="252"/>
  <c r="F11" i="238"/>
  <c r="J11" i="252"/>
  <c r="L11" i="254"/>
  <c r="D47" i="254"/>
  <c r="S56" i="254"/>
  <c r="O67" i="254"/>
  <c r="M67" i="252"/>
  <c r="AL56" i="1"/>
  <c r="AM56" i="1" s="1"/>
  <c r="AI56" i="1"/>
  <c r="AP56" i="1"/>
  <c r="P72" i="252"/>
  <c r="R72" i="254"/>
  <c r="G72" i="252"/>
  <c r="I72" i="254"/>
  <c r="K30" i="67"/>
  <c r="I30" i="67"/>
  <c r="J30" i="67" s="1"/>
  <c r="G19" i="252"/>
  <c r="I19" i="254"/>
  <c r="M19" i="252"/>
  <c r="O19" i="254"/>
  <c r="AI41" i="33"/>
  <c r="AL60" i="33"/>
  <c r="H39" i="238"/>
  <c r="O39" i="238"/>
  <c r="E85" i="254"/>
  <c r="T78" i="251"/>
  <c r="S43" i="252"/>
  <c r="S20" i="254"/>
  <c r="X41" i="33"/>
  <c r="W41" i="33"/>
  <c r="D13" i="252"/>
  <c r="D13" i="254"/>
  <c r="E86" i="254"/>
  <c r="AX39" i="1"/>
  <c r="AQ39" i="1"/>
  <c r="D39" i="67" s="1"/>
  <c r="E39" i="67" s="1"/>
  <c r="F39" i="67" s="1"/>
  <c r="G39" i="67" s="1"/>
  <c r="C39" i="33"/>
  <c r="AG61" i="33"/>
  <c r="AF61" i="33"/>
  <c r="M61" i="33"/>
  <c r="AC61" i="33"/>
  <c r="H61" i="33"/>
  <c r="Q61" i="33"/>
  <c r="R61" i="33"/>
  <c r="V61" i="33"/>
  <c r="K20" i="252"/>
  <c r="AQ17" i="1"/>
  <c r="D17" i="67" s="1"/>
  <c r="E17" i="67" s="1"/>
  <c r="F17" i="67" s="1"/>
  <c r="G17" i="67" s="1"/>
  <c r="AX17" i="1"/>
  <c r="C17" i="33"/>
  <c r="T35" i="254"/>
  <c r="E35" i="254"/>
  <c r="N39" i="252"/>
  <c r="R61" i="241"/>
  <c r="P61" i="241"/>
  <c r="Q61" i="241" s="1"/>
  <c r="P31" i="241"/>
  <c r="Q31" i="241" s="1"/>
  <c r="R31" i="241"/>
  <c r="D20" i="252"/>
  <c r="D20" i="241"/>
  <c r="E20" i="241" s="1"/>
  <c r="H20" i="241" s="1"/>
  <c r="L20" i="241" s="1"/>
  <c r="N20" i="241" s="1"/>
  <c r="D20" i="140"/>
  <c r="E20" i="140" s="1"/>
  <c r="H20" i="140" s="1"/>
  <c r="L20" i="140" s="1"/>
  <c r="N20" i="140" s="1"/>
  <c r="D20" i="141"/>
  <c r="E20" i="141" s="1"/>
  <c r="H20" i="141" s="1"/>
  <c r="L20" i="141" s="1"/>
  <c r="N20" i="141" s="1"/>
  <c r="M39" i="254"/>
  <c r="AW61" i="1"/>
  <c r="AY61" i="1"/>
  <c r="E61" i="254"/>
  <c r="AW35" i="1"/>
  <c r="AY35" i="1"/>
  <c r="AC35" i="33"/>
  <c r="J35" i="33"/>
  <c r="AP75" i="100"/>
  <c r="AY75" i="251" s="1"/>
  <c r="BA75" i="251" s="1"/>
  <c r="AM74" i="33"/>
  <c r="S68" i="254"/>
  <c r="D39" i="140"/>
  <c r="E39" i="140" s="1"/>
  <c r="H39" i="140" s="1"/>
  <c r="L39" i="140" s="1"/>
  <c r="N39" i="140" s="1"/>
  <c r="D39" i="241"/>
  <c r="E39" i="241" s="1"/>
  <c r="H39" i="241" s="1"/>
  <c r="L39" i="241" s="1"/>
  <c r="N39" i="241" s="1"/>
  <c r="D39" i="141"/>
  <c r="E39" i="141" s="1"/>
  <c r="H39" i="141" s="1"/>
  <c r="L39" i="141" s="1"/>
  <c r="N39" i="141" s="1"/>
  <c r="AB61" i="33"/>
  <c r="J61" i="33"/>
  <c r="O61" i="33"/>
  <c r="AI61" i="33"/>
  <c r="L61" i="33"/>
  <c r="G61" i="33"/>
  <c r="U61" i="33"/>
  <c r="X61" i="33"/>
  <c r="M20" i="254"/>
  <c r="R61" i="141"/>
  <c r="P61" i="141"/>
  <c r="Q61" i="141" s="1"/>
  <c r="D20" i="254"/>
  <c r="R35" i="141"/>
  <c r="P35" i="141"/>
  <c r="Q35" i="141" s="1"/>
  <c r="N20" i="252"/>
  <c r="Z35" i="33"/>
  <c r="O35" i="33"/>
  <c r="AI35" i="33"/>
  <c r="Q39" i="252"/>
  <c r="I61" i="33"/>
  <c r="Y61" i="33"/>
  <c r="AK61" i="33"/>
  <c r="S61" i="33"/>
  <c r="AH61" i="33"/>
  <c r="T61" i="33"/>
  <c r="AD61" i="33"/>
  <c r="AJ61" i="33"/>
  <c r="AA61" i="33"/>
  <c r="D17" i="141"/>
  <c r="E17" i="141" s="1"/>
  <c r="H17" i="141" s="1"/>
  <c r="L17" i="141" s="1"/>
  <c r="N17" i="141" s="1"/>
  <c r="D17" i="241"/>
  <c r="E17" i="241" s="1"/>
  <c r="H17" i="241" s="1"/>
  <c r="L17" i="241" s="1"/>
  <c r="N17" i="241" s="1"/>
  <c r="D17" i="140"/>
  <c r="E17" i="140" s="1"/>
  <c r="H17" i="140" s="1"/>
  <c r="L17" i="140" s="1"/>
  <c r="N17" i="140" s="1"/>
  <c r="D31" i="254"/>
  <c r="J39" i="254"/>
  <c r="P39" i="254"/>
  <c r="P31" i="140"/>
  <c r="Q31" i="140" s="1"/>
  <c r="R31" i="140"/>
  <c r="D45" i="254"/>
  <c r="Q20" i="252"/>
  <c r="R35" i="241"/>
  <c r="P35" i="241"/>
  <c r="Q35" i="241" s="1"/>
  <c r="K39" i="252"/>
  <c r="I61" i="67"/>
  <c r="J61" i="67" s="1"/>
  <c r="K61" i="67"/>
  <c r="O17" i="238"/>
  <c r="H17" i="238"/>
  <c r="AR35" i="1"/>
  <c r="E35" i="252"/>
  <c r="S39" i="254"/>
  <c r="AW31" i="1"/>
  <c r="AY31" i="1"/>
  <c r="AO128" i="251"/>
  <c r="AO147" i="251" s="1"/>
  <c r="S18" i="254"/>
  <c r="AL61" i="33"/>
  <c r="W61" i="33"/>
  <c r="Z61" i="33"/>
  <c r="N61" i="33"/>
  <c r="P61" i="33"/>
  <c r="K61" i="33"/>
  <c r="E61" i="252"/>
  <c r="AE61" i="33"/>
  <c r="D31" i="252"/>
  <c r="H39" i="252"/>
  <c r="P61" i="140"/>
  <c r="Q61" i="140" s="1"/>
  <c r="R61" i="140"/>
  <c r="R31" i="141"/>
  <c r="P31" i="141"/>
  <c r="Q31" i="141" s="1"/>
  <c r="D45" i="252"/>
  <c r="J20" i="254"/>
  <c r="H20" i="252"/>
  <c r="AX20" i="1"/>
  <c r="AR20" i="1" s="1"/>
  <c r="AQ20" i="1"/>
  <c r="D20" i="67" s="1"/>
  <c r="E20" i="67" s="1"/>
  <c r="F20" i="67" s="1"/>
  <c r="G20" i="67" s="1"/>
  <c r="C20" i="33"/>
  <c r="P35" i="140"/>
  <c r="Q35" i="140" s="1"/>
  <c r="R35" i="140"/>
  <c r="AR61" i="1"/>
  <c r="P20" i="254"/>
  <c r="K35" i="67"/>
  <c r="I35" i="67"/>
  <c r="J35" i="67" s="1"/>
  <c r="S35" i="252"/>
  <c r="AJ35" i="33"/>
  <c r="AH35" i="33"/>
  <c r="K31" i="67"/>
  <c r="I31" i="67"/>
  <c r="J31" i="67" s="1"/>
  <c r="AL37" i="33"/>
  <c r="P46" i="140"/>
  <c r="Q46" i="140" s="1"/>
  <c r="R46" i="140"/>
  <c r="K64" i="67"/>
  <c r="I64" i="67"/>
  <c r="J64" i="67" s="1"/>
  <c r="AY18" i="1"/>
  <c r="AW18" i="1"/>
  <c r="AY41" i="1"/>
  <c r="AW41" i="1"/>
  <c r="D46" i="252"/>
  <c r="R55" i="140"/>
  <c r="P55" i="140"/>
  <c r="Q55" i="140" s="1"/>
  <c r="R68" i="141"/>
  <c r="P68" i="141"/>
  <c r="Q68" i="141" s="1"/>
  <c r="J68" i="254"/>
  <c r="H68" i="252"/>
  <c r="D26" i="252"/>
  <c r="K54" i="252"/>
  <c r="N54" i="252"/>
  <c r="P18" i="254"/>
  <c r="W50" i="33"/>
  <c r="T50" i="33"/>
  <c r="Q50" i="33"/>
  <c r="AW55" i="1"/>
  <c r="AY55" i="1"/>
  <c r="AK64" i="33"/>
  <c r="AJ64" i="33"/>
  <c r="L64" i="33"/>
  <c r="U64" i="33"/>
  <c r="M64" i="33"/>
  <c r="S64" i="252"/>
  <c r="AL64" i="33"/>
  <c r="W64" i="33"/>
  <c r="N64" i="33"/>
  <c r="P50" i="241"/>
  <c r="Q50" i="241" s="1"/>
  <c r="R50" i="241"/>
  <c r="P64" i="141"/>
  <c r="Q64" i="141" s="1"/>
  <c r="R64" i="141"/>
  <c r="R18" i="140"/>
  <c r="P18" i="140"/>
  <c r="Q18" i="140" s="1"/>
  <c r="Q54" i="252"/>
  <c r="K68" i="67"/>
  <c r="I68" i="67"/>
  <c r="J68" i="67" s="1"/>
  <c r="E64" i="254"/>
  <c r="H10" i="252"/>
  <c r="C54" i="33"/>
  <c r="AX54" i="1"/>
  <c r="AQ54" i="1"/>
  <c r="D54" i="67" s="1"/>
  <c r="E54" i="67" s="1"/>
  <c r="F54" i="67" s="1"/>
  <c r="G54" i="67" s="1"/>
  <c r="J54" i="254"/>
  <c r="H54" i="252"/>
  <c r="N10" i="252"/>
  <c r="P10" i="254"/>
  <c r="D46" i="254"/>
  <c r="K18" i="252"/>
  <c r="P55" i="141"/>
  <c r="Q55" i="141" s="1"/>
  <c r="R55" i="141"/>
  <c r="P68" i="241"/>
  <c r="Q68" i="241" s="1"/>
  <c r="R68" i="241"/>
  <c r="P68" i="254"/>
  <c r="AC50" i="33"/>
  <c r="U50" i="33"/>
  <c r="I50" i="33"/>
  <c r="E50" i="252"/>
  <c r="AI50" i="33"/>
  <c r="G50" i="33"/>
  <c r="P64" i="33"/>
  <c r="H64" i="33"/>
  <c r="AB64" i="33"/>
  <c r="Z64" i="33"/>
  <c r="I64" i="33"/>
  <c r="K64" i="33"/>
  <c r="E64" i="252"/>
  <c r="J64" i="33"/>
  <c r="AC64" i="33"/>
  <c r="V64" i="33"/>
  <c r="AY46" i="1"/>
  <c r="AW46" i="1"/>
  <c r="P64" i="241"/>
  <c r="Q64" i="241" s="1"/>
  <c r="R64" i="241"/>
  <c r="Q68" i="252"/>
  <c r="K68" i="252"/>
  <c r="P41" i="241"/>
  <c r="Q41" i="241" s="1"/>
  <c r="R41" i="241"/>
  <c r="D18" i="252"/>
  <c r="H55" i="33"/>
  <c r="T50" i="254"/>
  <c r="E50" i="254"/>
  <c r="AR50" i="1"/>
  <c r="AY50" i="1"/>
  <c r="AW50" i="1"/>
  <c r="T31" i="72"/>
  <c r="J18" i="254"/>
  <c r="E55" i="254"/>
  <c r="T55" i="254"/>
  <c r="R46" i="141"/>
  <c r="P46" i="141"/>
  <c r="Q46" i="141" s="1"/>
  <c r="H68" i="238"/>
  <c r="O68" i="238"/>
  <c r="I41" i="67"/>
  <c r="J41" i="67" s="1"/>
  <c r="K41" i="67"/>
  <c r="U65" i="72"/>
  <c r="H54" i="238"/>
  <c r="O54" i="238"/>
  <c r="D49" i="252"/>
  <c r="Q18" i="252"/>
  <c r="R68" i="140"/>
  <c r="P68" i="140"/>
  <c r="Q68" i="140" s="1"/>
  <c r="M10" i="254"/>
  <c r="K10" i="252"/>
  <c r="M54" i="254"/>
  <c r="P54" i="254"/>
  <c r="N18" i="252"/>
  <c r="V50" i="33"/>
  <c r="S50" i="252"/>
  <c r="O50" i="33"/>
  <c r="AG50" i="33"/>
  <c r="AJ50" i="33"/>
  <c r="AM50" i="33"/>
  <c r="K55" i="67"/>
  <c r="I55" i="67"/>
  <c r="J55" i="67" s="1"/>
  <c r="R64" i="33"/>
  <c r="AG64" i="33"/>
  <c r="AE64" i="33"/>
  <c r="X64" i="33"/>
  <c r="AH64" i="33"/>
  <c r="G64" i="33"/>
  <c r="AD64" i="33"/>
  <c r="AM64" i="33"/>
  <c r="AA64" i="33"/>
  <c r="Y64" i="33"/>
  <c r="AR46" i="1"/>
  <c r="P50" i="141"/>
  <c r="Q50" i="141" s="1"/>
  <c r="R50" i="141"/>
  <c r="L17" i="72"/>
  <c r="M68" i="254"/>
  <c r="C26" i="33"/>
  <c r="AQ26" i="1"/>
  <c r="D26" i="67" s="1"/>
  <c r="E26" i="67" s="1"/>
  <c r="F26" i="67" s="1"/>
  <c r="G26" i="67" s="1"/>
  <c r="AX26" i="1"/>
  <c r="P18" i="241"/>
  <c r="Q18" i="241" s="1"/>
  <c r="R18" i="241"/>
  <c r="P41" i="141"/>
  <c r="Q41" i="141" s="1"/>
  <c r="R41" i="141"/>
  <c r="S54" i="254"/>
  <c r="V55" i="33"/>
  <c r="O55" i="33"/>
  <c r="AL55" i="33"/>
  <c r="J10" i="254"/>
  <c r="I50" i="67"/>
  <c r="J50" i="67" s="1"/>
  <c r="K50" i="67"/>
  <c r="D54" i="141"/>
  <c r="E54" i="141" s="1"/>
  <c r="H54" i="141" s="1"/>
  <c r="L54" i="141" s="1"/>
  <c r="N54" i="141" s="1"/>
  <c r="D54" i="241"/>
  <c r="E54" i="241" s="1"/>
  <c r="H54" i="241" s="1"/>
  <c r="L54" i="241" s="1"/>
  <c r="N54" i="241" s="1"/>
  <c r="D54" i="140"/>
  <c r="E54" i="140" s="1"/>
  <c r="H54" i="140" s="1"/>
  <c r="L54" i="140" s="1"/>
  <c r="N54" i="140" s="1"/>
  <c r="S44" i="252"/>
  <c r="H18" i="252"/>
  <c r="R46" i="241"/>
  <c r="P46" i="241"/>
  <c r="Q46" i="241" s="1"/>
  <c r="AY64" i="1"/>
  <c r="AW64" i="1"/>
  <c r="I18" i="67"/>
  <c r="J18" i="67" s="1"/>
  <c r="K18" i="67"/>
  <c r="D49" i="254"/>
  <c r="M18" i="254"/>
  <c r="P55" i="241"/>
  <c r="Q55" i="241" s="1"/>
  <c r="R55" i="241"/>
  <c r="R61" i="72"/>
  <c r="N68" i="252"/>
  <c r="D26" i="254"/>
  <c r="AK50" i="33"/>
  <c r="AB50" i="33"/>
  <c r="L50" i="33"/>
  <c r="K50" i="33"/>
  <c r="AR55" i="1"/>
  <c r="AI64" i="33"/>
  <c r="O64" i="33"/>
  <c r="E64" i="33"/>
  <c r="T64" i="33"/>
  <c r="S64" i="33"/>
  <c r="AF64" i="33"/>
  <c r="Q64" i="33"/>
  <c r="Q10" i="252"/>
  <c r="K46" i="67"/>
  <c r="I46" i="67"/>
  <c r="J46" i="67" s="1"/>
  <c r="P50" i="140"/>
  <c r="Q50" i="140" s="1"/>
  <c r="R50" i="140"/>
  <c r="P64" i="140"/>
  <c r="Q64" i="140" s="1"/>
  <c r="R64" i="140"/>
  <c r="D26" i="140"/>
  <c r="E26" i="140" s="1"/>
  <c r="H26" i="140" s="1"/>
  <c r="L26" i="140" s="1"/>
  <c r="N26" i="140" s="1"/>
  <c r="D26" i="141"/>
  <c r="E26" i="141" s="1"/>
  <c r="H26" i="141" s="1"/>
  <c r="L26" i="141" s="1"/>
  <c r="N26" i="141" s="1"/>
  <c r="D26" i="241"/>
  <c r="E26" i="241" s="1"/>
  <c r="H26" i="241" s="1"/>
  <c r="L26" i="241" s="1"/>
  <c r="N26" i="241" s="1"/>
  <c r="R18" i="141"/>
  <c r="P18" i="141"/>
  <c r="Q18" i="141" s="1"/>
  <c r="P41" i="140"/>
  <c r="Q41" i="140" s="1"/>
  <c r="R41" i="140"/>
  <c r="J55" i="33"/>
  <c r="AM55" i="33"/>
  <c r="E55" i="252"/>
  <c r="AY68" i="1"/>
  <c r="AW68" i="1"/>
  <c r="AY51" i="251"/>
  <c r="BA51" i="251" s="1"/>
  <c r="AY48" i="251"/>
  <c r="BA48" i="251" s="1"/>
  <c r="AY35" i="251"/>
  <c r="BA35" i="251" s="1"/>
  <c r="AY62" i="251"/>
  <c r="BA62" i="251" s="1"/>
  <c r="AY69" i="251"/>
  <c r="BA69" i="251" s="1"/>
  <c r="AY63" i="251"/>
  <c r="BA63" i="251" s="1"/>
  <c r="AY52" i="251"/>
  <c r="BA52" i="251" s="1"/>
  <c r="AY43" i="251"/>
  <c r="BA43" i="251" s="1"/>
  <c r="AY54" i="251"/>
  <c r="BA54" i="251" s="1"/>
  <c r="AY31" i="251"/>
  <c r="BA31" i="251" s="1"/>
  <c r="AY49" i="251"/>
  <c r="BA49" i="251" s="1"/>
  <c r="AY36" i="251"/>
  <c r="BA36" i="251" s="1"/>
  <c r="AY61" i="251"/>
  <c r="BA61" i="251" s="1"/>
  <c r="AY46" i="251"/>
  <c r="BA46" i="251" s="1"/>
  <c r="AY20" i="251"/>
  <c r="BA20" i="251" s="1"/>
  <c r="AY17" i="251"/>
  <c r="BA17" i="251" s="1"/>
  <c r="AY44" i="251"/>
  <c r="BA44" i="251" s="1"/>
  <c r="AP57" i="100"/>
  <c r="AY66" i="251"/>
  <c r="BA66" i="251" s="1"/>
  <c r="AY39" i="251"/>
  <c r="BA39" i="251" s="1"/>
  <c r="AY13" i="251"/>
  <c r="BA13" i="251" s="1"/>
  <c r="AY38" i="251"/>
  <c r="BA38" i="251" s="1"/>
  <c r="AY40" i="251"/>
  <c r="BA40" i="251" s="1"/>
  <c r="AY41" i="251"/>
  <c r="BA41" i="251" s="1"/>
  <c r="AY37" i="251"/>
  <c r="BA37" i="251" s="1"/>
  <c r="AY33" i="251"/>
  <c r="BA33" i="251" s="1"/>
  <c r="AY65" i="251"/>
  <c r="BA65" i="251" s="1"/>
  <c r="AY64" i="251"/>
  <c r="BA64" i="251" s="1"/>
  <c r="AP27" i="100"/>
  <c r="AY68" i="251"/>
  <c r="BA68" i="251" s="1"/>
  <c r="AY58" i="251"/>
  <c r="BA58" i="251" s="1"/>
  <c r="AY71" i="251"/>
  <c r="BA71" i="251" s="1"/>
  <c r="AY50" i="251"/>
  <c r="BA50" i="251" s="1"/>
  <c r="AY12" i="251"/>
  <c r="BA12" i="251" s="1"/>
  <c r="AY24" i="251"/>
  <c r="BA24" i="251" s="1"/>
  <c r="AY74" i="251"/>
  <c r="BA74" i="251" s="1"/>
  <c r="AY47" i="251"/>
  <c r="BA47" i="251" s="1"/>
  <c r="AY55" i="251"/>
  <c r="BA55" i="251" s="1"/>
  <c r="AY53" i="251"/>
  <c r="BA53" i="251" s="1"/>
  <c r="E69" i="254"/>
  <c r="AQ71" i="1"/>
  <c r="D71" i="67" s="1"/>
  <c r="E71" i="67" s="1"/>
  <c r="F71" i="67" s="1"/>
  <c r="G71" i="67" s="1"/>
  <c r="AX71" i="1"/>
  <c r="AR71" i="1" s="1"/>
  <c r="C71" i="33"/>
  <c r="R24" i="241"/>
  <c r="P24" i="241"/>
  <c r="Q24" i="241" s="1"/>
  <c r="D75" i="141"/>
  <c r="E75" i="141" s="1"/>
  <c r="H75" i="141" s="1"/>
  <c r="L75" i="141" s="1"/>
  <c r="N75" i="141" s="1"/>
  <c r="D75" i="241"/>
  <c r="E75" i="241" s="1"/>
  <c r="H75" i="241" s="1"/>
  <c r="L75" i="241" s="1"/>
  <c r="N75" i="241" s="1"/>
  <c r="D75" i="140"/>
  <c r="E75" i="140" s="1"/>
  <c r="H75" i="140" s="1"/>
  <c r="L75" i="140" s="1"/>
  <c r="N75" i="140" s="1"/>
  <c r="P9" i="254"/>
  <c r="D71" i="252"/>
  <c r="N44" i="33"/>
  <c r="X44" i="33"/>
  <c r="J44" i="33"/>
  <c r="H44" i="33"/>
  <c r="M44" i="33"/>
  <c r="E44" i="252"/>
  <c r="AD44" i="33"/>
  <c r="AI44" i="33"/>
  <c r="AJ44" i="33"/>
  <c r="R38" i="241"/>
  <c r="P38" i="241"/>
  <c r="Q38" i="241" s="1"/>
  <c r="D59" i="254"/>
  <c r="H75" i="238"/>
  <c r="O75" i="238"/>
  <c r="D23" i="252"/>
  <c r="I44" i="67"/>
  <c r="J44" i="67" s="1"/>
  <c r="K44" i="67"/>
  <c r="P58" i="141"/>
  <c r="Q58" i="141" s="1"/>
  <c r="R58" i="141"/>
  <c r="I74" i="33"/>
  <c r="R74" i="33"/>
  <c r="AD74" i="33"/>
  <c r="AE74" i="33"/>
  <c r="M74" i="33"/>
  <c r="K74" i="33"/>
  <c r="Q74" i="33"/>
  <c r="AH74" i="33"/>
  <c r="C59" i="33"/>
  <c r="AQ59" i="1"/>
  <c r="D59" i="67" s="1"/>
  <c r="E59" i="67" s="1"/>
  <c r="F59" i="67" s="1"/>
  <c r="G59" i="67" s="1"/>
  <c r="AX59" i="1"/>
  <c r="AR59" i="1" s="1"/>
  <c r="H9" i="252"/>
  <c r="V37" i="33"/>
  <c r="R37" i="33"/>
  <c r="AD37" i="33"/>
  <c r="AJ37" i="33"/>
  <c r="AF37" i="33"/>
  <c r="P37" i="33"/>
  <c r="U37" i="33"/>
  <c r="AK37" i="33"/>
  <c r="AI37" i="33"/>
  <c r="AE37" i="33"/>
  <c r="AM15" i="33"/>
  <c r="P37" i="241"/>
  <c r="Q37" i="241" s="1"/>
  <c r="R37" i="241"/>
  <c r="D58" i="252"/>
  <c r="AQ23" i="1"/>
  <c r="D23" i="67" s="1"/>
  <c r="E23" i="67" s="1"/>
  <c r="F23" i="67" s="1"/>
  <c r="G23" i="67" s="1"/>
  <c r="AX23" i="1"/>
  <c r="AR23" i="1" s="1"/>
  <c r="C23" i="33"/>
  <c r="R44" i="241"/>
  <c r="P44" i="241"/>
  <c r="Q44" i="241" s="1"/>
  <c r="G43" i="33"/>
  <c r="Z43" i="33"/>
  <c r="O43" i="33"/>
  <c r="N38" i="33"/>
  <c r="L38" i="33"/>
  <c r="Q38" i="33"/>
  <c r="AD38" i="33"/>
  <c r="P38" i="33"/>
  <c r="AF38" i="33"/>
  <c r="AH38" i="33"/>
  <c r="AJ38" i="33"/>
  <c r="AI38" i="33"/>
  <c r="C57" i="33"/>
  <c r="AX57" i="1"/>
  <c r="AR57" i="1" s="1"/>
  <c r="AQ57" i="1"/>
  <c r="D57" i="67" s="1"/>
  <c r="E57" i="67" s="1"/>
  <c r="F57" i="67" s="1"/>
  <c r="G57" i="67" s="1"/>
  <c r="S51" i="252"/>
  <c r="W69" i="33"/>
  <c r="AF69" i="33"/>
  <c r="AA69" i="33"/>
  <c r="E69" i="33"/>
  <c r="E69" i="252"/>
  <c r="S69" i="33"/>
  <c r="O69" i="33"/>
  <c r="K69" i="33"/>
  <c r="O47" i="72"/>
  <c r="L21" i="67"/>
  <c r="AU21" i="1"/>
  <c r="AT76" i="1"/>
  <c r="P15" i="140"/>
  <c r="Q15" i="140" s="1"/>
  <c r="R15" i="140"/>
  <c r="D71" i="141"/>
  <c r="E71" i="141" s="1"/>
  <c r="H71" i="141" s="1"/>
  <c r="L71" i="141" s="1"/>
  <c r="N71" i="141" s="1"/>
  <c r="D71" i="241"/>
  <c r="E71" i="241" s="1"/>
  <c r="H71" i="241" s="1"/>
  <c r="L71" i="241" s="1"/>
  <c r="N71" i="241" s="1"/>
  <c r="D71" i="140"/>
  <c r="E71" i="140" s="1"/>
  <c r="H71" i="140" s="1"/>
  <c r="L71" i="140" s="1"/>
  <c r="N71" i="140" s="1"/>
  <c r="AY37" i="1"/>
  <c r="AW37" i="1"/>
  <c r="S9" i="254"/>
  <c r="P44" i="33"/>
  <c r="T44" i="33"/>
  <c r="K44" i="33"/>
  <c r="Q44" i="33"/>
  <c r="AG44" i="33"/>
  <c r="R44" i="33"/>
  <c r="O44" i="33"/>
  <c r="AK44" i="33"/>
  <c r="D36" i="141"/>
  <c r="E36" i="141" s="1"/>
  <c r="H36" i="141" s="1"/>
  <c r="L36" i="141" s="1"/>
  <c r="N36" i="141" s="1"/>
  <c r="D36" i="241"/>
  <c r="E36" i="241" s="1"/>
  <c r="H36" i="241" s="1"/>
  <c r="L36" i="241" s="1"/>
  <c r="N36" i="241" s="1"/>
  <c r="D36" i="140"/>
  <c r="E36" i="140" s="1"/>
  <c r="H36" i="140" s="1"/>
  <c r="L36" i="140" s="1"/>
  <c r="N36" i="140" s="1"/>
  <c r="R74" i="241"/>
  <c r="P74" i="241"/>
  <c r="Q74" i="241" s="1"/>
  <c r="D59" i="252"/>
  <c r="T74" i="33"/>
  <c r="P74" i="33"/>
  <c r="S74" i="33"/>
  <c r="AC74" i="33"/>
  <c r="AA74" i="33"/>
  <c r="AG74" i="33"/>
  <c r="W74" i="33"/>
  <c r="AJ74" i="33"/>
  <c r="K15" i="67"/>
  <c r="I15" i="67"/>
  <c r="J15" i="67" s="1"/>
  <c r="E24" i="252"/>
  <c r="Z24" i="33"/>
  <c r="AD24" i="33"/>
  <c r="O37" i="33"/>
  <c r="AC37" i="33"/>
  <c r="J37" i="33"/>
  <c r="K37" i="33"/>
  <c r="I37" i="33"/>
  <c r="G37" i="33"/>
  <c r="N37" i="33"/>
  <c r="X37" i="33"/>
  <c r="AG37" i="33"/>
  <c r="AE15" i="33"/>
  <c r="AA15" i="33"/>
  <c r="P37" i="141"/>
  <c r="Q37" i="141" s="1"/>
  <c r="R37" i="141"/>
  <c r="D27" i="141"/>
  <c r="E27" i="141" s="1"/>
  <c r="H27" i="141" s="1"/>
  <c r="L27" i="141" s="1"/>
  <c r="N27" i="141" s="1"/>
  <c r="D27" i="140"/>
  <c r="E27" i="140" s="1"/>
  <c r="H27" i="140" s="1"/>
  <c r="L27" i="140" s="1"/>
  <c r="N27" i="140" s="1"/>
  <c r="D27" i="241"/>
  <c r="E27" i="241" s="1"/>
  <c r="H27" i="241" s="1"/>
  <c r="L27" i="241" s="1"/>
  <c r="N27" i="241" s="1"/>
  <c r="D58" i="254"/>
  <c r="D23" i="140"/>
  <c r="E23" i="140" s="1"/>
  <c r="H23" i="140" s="1"/>
  <c r="L23" i="140" s="1"/>
  <c r="N23" i="140" s="1"/>
  <c r="E10" i="46"/>
  <c r="E15" i="46"/>
  <c r="E11" i="46"/>
  <c r="E16" i="46"/>
  <c r="E13" i="46"/>
  <c r="D23" i="141"/>
  <c r="E23" i="141" s="1"/>
  <c r="H23" i="141" s="1"/>
  <c r="L23" i="141" s="1"/>
  <c r="N23" i="141" s="1"/>
  <c r="D23" i="241"/>
  <c r="E23" i="241" s="1"/>
  <c r="H23" i="241" s="1"/>
  <c r="L23" i="241" s="1"/>
  <c r="N23" i="241" s="1"/>
  <c r="E17" i="46"/>
  <c r="E14" i="46"/>
  <c r="E12" i="46"/>
  <c r="R44" i="140"/>
  <c r="P44" i="140"/>
  <c r="Q44" i="140" s="1"/>
  <c r="AM43" i="33"/>
  <c r="V43" i="33"/>
  <c r="T38" i="33"/>
  <c r="S38" i="33"/>
  <c r="K38" i="33"/>
  <c r="W38" i="33"/>
  <c r="AK38" i="33"/>
  <c r="AE38" i="33"/>
  <c r="AB38" i="33"/>
  <c r="U38" i="33"/>
  <c r="E24" i="254"/>
  <c r="T24" i="254"/>
  <c r="G69" i="33"/>
  <c r="P69" i="33"/>
  <c r="Z69" i="33"/>
  <c r="AM69" i="33"/>
  <c r="AB69" i="33"/>
  <c r="AG69" i="33"/>
  <c r="V69" i="33"/>
  <c r="AC69" i="33"/>
  <c r="U69" i="33"/>
  <c r="AI45" i="72"/>
  <c r="K9" i="252"/>
  <c r="E37" i="254"/>
  <c r="AY24" i="1"/>
  <c r="AW24" i="1"/>
  <c r="R60" i="252"/>
  <c r="F60" i="33"/>
  <c r="D27" i="254"/>
  <c r="T38" i="254"/>
  <c r="E38" i="254"/>
  <c r="R15" i="141"/>
  <c r="P15" i="141"/>
  <c r="Q15" i="141" s="1"/>
  <c r="K38" i="67"/>
  <c r="I38" i="67"/>
  <c r="J38" i="67" s="1"/>
  <c r="D36" i="254"/>
  <c r="K74" i="67"/>
  <c r="I74" i="67"/>
  <c r="J74" i="67" s="1"/>
  <c r="H33" i="238"/>
  <c r="O33" i="238"/>
  <c r="P24" i="140"/>
  <c r="Q24" i="140" s="1"/>
  <c r="R24" i="140"/>
  <c r="AP9" i="1"/>
  <c r="AL9" i="1"/>
  <c r="AI9" i="1"/>
  <c r="AX75" i="1"/>
  <c r="AR75" i="1" s="1"/>
  <c r="AQ75" i="1"/>
  <c r="D75" i="67" s="1"/>
  <c r="E75" i="67" s="1"/>
  <c r="F75" i="67" s="1"/>
  <c r="G75" i="67" s="1"/>
  <c r="C75" i="33"/>
  <c r="N9" i="252"/>
  <c r="V44" i="33"/>
  <c r="Z44" i="33"/>
  <c r="AE44" i="33"/>
  <c r="Y44" i="33"/>
  <c r="AA44" i="33"/>
  <c r="W44" i="33"/>
  <c r="S44" i="33"/>
  <c r="C36" i="33"/>
  <c r="AQ36" i="1"/>
  <c r="D36" i="67" s="1"/>
  <c r="E36" i="67" s="1"/>
  <c r="F36" i="67" s="1"/>
  <c r="G36" i="67" s="1"/>
  <c r="AX36" i="1"/>
  <c r="AR36" i="1" s="1"/>
  <c r="R38" i="141"/>
  <c r="P38" i="141"/>
  <c r="Q38" i="141" s="1"/>
  <c r="R74" i="141"/>
  <c r="P74" i="141"/>
  <c r="Q74" i="141" s="1"/>
  <c r="R58" i="241"/>
  <c r="P58" i="241"/>
  <c r="Q58" i="241" s="1"/>
  <c r="Y74" i="33"/>
  <c r="H74" i="33"/>
  <c r="AB74" i="33"/>
  <c r="N74" i="33"/>
  <c r="Z74" i="33"/>
  <c r="X74" i="33"/>
  <c r="AF74" i="33"/>
  <c r="AK74" i="33"/>
  <c r="J74" i="33"/>
  <c r="E74" i="33"/>
  <c r="J9" i="254"/>
  <c r="T24" i="33"/>
  <c r="AA24" i="33"/>
  <c r="O24" i="33"/>
  <c r="M37" i="33"/>
  <c r="AB37" i="33"/>
  <c r="W37" i="33"/>
  <c r="AH37" i="33"/>
  <c r="AA37" i="33"/>
  <c r="S37" i="33"/>
  <c r="Y37" i="33"/>
  <c r="W15" i="33"/>
  <c r="R37" i="140"/>
  <c r="P37" i="140"/>
  <c r="Q37" i="140" s="1"/>
  <c r="AX27" i="1"/>
  <c r="AR27" i="1" s="1"/>
  <c r="AQ27" i="1"/>
  <c r="D27" i="67" s="1"/>
  <c r="E27" i="67" s="1"/>
  <c r="F27" i="67" s="1"/>
  <c r="G27" i="67" s="1"/>
  <c r="C27" i="33"/>
  <c r="C33" i="33"/>
  <c r="AX33" i="1"/>
  <c r="AR33" i="1" s="1"/>
  <c r="AQ33" i="1"/>
  <c r="D33" i="67" s="1"/>
  <c r="E33" i="67" s="1"/>
  <c r="F33" i="67" s="1"/>
  <c r="G33" i="67" s="1"/>
  <c r="P44" i="141"/>
  <c r="Q44" i="141" s="1"/>
  <c r="R44" i="141"/>
  <c r="I58" i="67"/>
  <c r="J58" i="67" s="1"/>
  <c r="K58" i="67"/>
  <c r="D57" i="254"/>
  <c r="E43" i="252"/>
  <c r="AK43" i="33"/>
  <c r="X43" i="33"/>
  <c r="AJ43" i="33"/>
  <c r="Y38" i="33"/>
  <c r="E38" i="252"/>
  <c r="G38" i="33"/>
  <c r="AA38" i="33"/>
  <c r="E38" i="33"/>
  <c r="X38" i="33"/>
  <c r="AC38" i="33"/>
  <c r="I38" i="33"/>
  <c r="AK69" i="33"/>
  <c r="X69" i="33"/>
  <c r="T69" i="33"/>
  <c r="I69" i="33"/>
  <c r="R69" i="33"/>
  <c r="N69" i="33"/>
  <c r="AE69" i="33"/>
  <c r="AH69" i="33"/>
  <c r="M69" i="33"/>
  <c r="D9" i="100"/>
  <c r="AP9" i="100" s="1"/>
  <c r="R9" i="67"/>
  <c r="AM9" i="251"/>
  <c r="M9" i="254"/>
  <c r="D27" i="252"/>
  <c r="E117" i="251"/>
  <c r="F7" i="46"/>
  <c r="V76" i="254"/>
  <c r="V83" i="254" s="1"/>
  <c r="AY38" i="1"/>
  <c r="AW38" i="1"/>
  <c r="D36" i="252"/>
  <c r="I37" i="67"/>
  <c r="J37" i="67" s="1"/>
  <c r="K37" i="67"/>
  <c r="AY74" i="1"/>
  <c r="AW74" i="1"/>
  <c r="Q9" i="252"/>
  <c r="R24" i="141"/>
  <c r="P24" i="141"/>
  <c r="Q24" i="141" s="1"/>
  <c r="D71" i="254"/>
  <c r="E44" i="33"/>
  <c r="L44" i="33"/>
  <c r="AL44" i="33"/>
  <c r="AF44" i="33"/>
  <c r="AH44" i="33"/>
  <c r="U44" i="33"/>
  <c r="AC44" i="33"/>
  <c r="AM44" i="33"/>
  <c r="AB44" i="33"/>
  <c r="P38" i="140"/>
  <c r="Q38" i="140" s="1"/>
  <c r="R38" i="140"/>
  <c r="F9" i="238"/>
  <c r="R74" i="140"/>
  <c r="P74" i="140"/>
  <c r="Q74" i="140" s="1"/>
  <c r="D23" i="254"/>
  <c r="AY44" i="1"/>
  <c r="AW44" i="1"/>
  <c r="P58" i="140"/>
  <c r="Q58" i="140" s="1"/>
  <c r="R58" i="140"/>
  <c r="AL74" i="33"/>
  <c r="V74" i="33"/>
  <c r="L74" i="33"/>
  <c r="AI74" i="33"/>
  <c r="E74" i="252"/>
  <c r="O74" i="33"/>
  <c r="U74" i="33"/>
  <c r="E44" i="254"/>
  <c r="AY15" i="1"/>
  <c r="AW15" i="1"/>
  <c r="D59" i="140"/>
  <c r="E59" i="140" s="1"/>
  <c r="H59" i="140" s="1"/>
  <c r="L59" i="140" s="1"/>
  <c r="N59" i="140" s="1"/>
  <c r="D59" i="241"/>
  <c r="E59" i="241" s="1"/>
  <c r="H59" i="241" s="1"/>
  <c r="L59" i="241" s="1"/>
  <c r="N59" i="241" s="1"/>
  <c r="D59" i="141"/>
  <c r="E59" i="141" s="1"/>
  <c r="H59" i="141" s="1"/>
  <c r="L59" i="141" s="1"/>
  <c r="N59" i="141" s="1"/>
  <c r="X56" i="72"/>
  <c r="G24" i="33"/>
  <c r="S24" i="252"/>
  <c r="AL24" i="33"/>
  <c r="H37" i="33"/>
  <c r="Q37" i="33"/>
  <c r="T37" i="33"/>
  <c r="Z37" i="33"/>
  <c r="E37" i="33"/>
  <c r="L37" i="33"/>
  <c r="E37" i="252"/>
  <c r="AM37" i="33"/>
  <c r="S15" i="252"/>
  <c r="I15" i="33"/>
  <c r="O15" i="33"/>
  <c r="E15" i="252"/>
  <c r="D33" i="241"/>
  <c r="E33" i="241" s="1"/>
  <c r="H33" i="241" s="1"/>
  <c r="L33" i="241" s="1"/>
  <c r="N33" i="241" s="1"/>
  <c r="D33" i="140"/>
  <c r="E33" i="140" s="1"/>
  <c r="H33" i="140" s="1"/>
  <c r="L33" i="140" s="1"/>
  <c r="N33" i="140" s="1"/>
  <c r="D33" i="141"/>
  <c r="E33" i="141" s="1"/>
  <c r="H33" i="141" s="1"/>
  <c r="L33" i="141" s="1"/>
  <c r="N33" i="141" s="1"/>
  <c r="AY58" i="1"/>
  <c r="AW58" i="1"/>
  <c r="D57" i="252"/>
  <c r="AC43" i="33"/>
  <c r="T43" i="33"/>
  <c r="AA43" i="33"/>
  <c r="H43" i="33"/>
  <c r="AG43" i="33"/>
  <c r="AL43" i="33"/>
  <c r="E74" i="254"/>
  <c r="AG38" i="33"/>
  <c r="Z38" i="33"/>
  <c r="AL38" i="33"/>
  <c r="S38" i="252"/>
  <c r="R38" i="33"/>
  <c r="H38" i="33"/>
  <c r="M38" i="33"/>
  <c r="O38" i="33"/>
  <c r="V38" i="33"/>
  <c r="D57" i="141"/>
  <c r="E57" i="141" s="1"/>
  <c r="H57" i="141" s="1"/>
  <c r="L57" i="141" s="1"/>
  <c r="N57" i="141" s="1"/>
  <c r="D57" i="241"/>
  <c r="E57" i="241" s="1"/>
  <c r="H57" i="241" s="1"/>
  <c r="L57" i="241" s="1"/>
  <c r="N57" i="241" s="1"/>
  <c r="D57" i="140"/>
  <c r="E57" i="140" s="1"/>
  <c r="H57" i="140" s="1"/>
  <c r="L57" i="140" s="1"/>
  <c r="N57" i="140" s="1"/>
  <c r="R51" i="252"/>
  <c r="F51" i="33"/>
  <c r="AD69" i="33"/>
  <c r="H69" i="33"/>
  <c r="Q69" i="33"/>
  <c r="Y69" i="33"/>
  <c r="AL69" i="33"/>
  <c r="AI69" i="33"/>
  <c r="J69" i="33"/>
  <c r="AJ69" i="33"/>
  <c r="L69" i="33"/>
  <c r="R41" i="252"/>
  <c r="F41" i="33"/>
  <c r="J8" i="72"/>
  <c r="E15" i="254"/>
  <c r="T15" i="254"/>
  <c r="AN48" i="33"/>
  <c r="AO48" i="33"/>
  <c r="K24" i="67"/>
  <c r="I24" i="67"/>
  <c r="J24" i="67" s="1"/>
  <c r="T43" i="254"/>
  <c r="E43" i="254"/>
  <c r="AE21" i="1"/>
  <c r="R15" i="241"/>
  <c r="P15" i="241"/>
  <c r="Q15" i="241" s="1"/>
  <c r="AO28" i="252"/>
  <c r="AV28" i="251" s="1"/>
  <c r="AO17" i="252"/>
  <c r="AV17" i="251" s="1"/>
  <c r="AO31" i="252"/>
  <c r="AV31" i="251" s="1"/>
  <c r="AO18" i="252"/>
  <c r="AV18" i="251" s="1"/>
  <c r="AO33" i="252"/>
  <c r="AV33" i="251" s="1"/>
  <c r="S42" i="251"/>
  <c r="S76" i="251" s="1"/>
  <c r="AV42" i="33"/>
  <c r="AT76" i="33"/>
  <c r="U100" i="251"/>
  <c r="V29" i="223"/>
  <c r="AO68" i="252"/>
  <c r="AV68" i="251" s="1"/>
  <c r="P23" i="72"/>
  <c r="AS92" i="251"/>
  <c r="AQ21" i="223"/>
  <c r="T20" i="223"/>
  <c r="S91" i="251"/>
  <c r="M74" i="72"/>
  <c r="U141" i="251"/>
  <c r="W10" i="221"/>
  <c r="T34" i="223"/>
  <c r="S105" i="251"/>
  <c r="AS79" i="251"/>
  <c r="AQ8" i="223"/>
  <c r="AO25" i="252"/>
  <c r="AV25" i="251" s="1"/>
  <c r="AN41" i="252"/>
  <c r="AS80" i="251"/>
  <c r="AQ9" i="223"/>
  <c r="V15" i="223"/>
  <c r="U86" i="251"/>
  <c r="AN14" i="46"/>
  <c r="AO14" i="46" s="1"/>
  <c r="AT122" i="251"/>
  <c r="W41" i="254"/>
  <c r="W36" i="254"/>
  <c r="W32" i="254"/>
  <c r="U82" i="251"/>
  <c r="V11" i="223"/>
  <c r="Y70" i="72"/>
  <c r="AN70" i="252"/>
  <c r="P30" i="72"/>
  <c r="AN22" i="252"/>
  <c r="AQ11" i="223"/>
  <c r="AS82" i="251"/>
  <c r="U84" i="251"/>
  <c r="V13" i="223"/>
  <c r="U95" i="251"/>
  <c r="V24" i="223"/>
  <c r="AT124" i="251"/>
  <c r="AN16" i="46"/>
  <c r="AO16" i="46" s="1"/>
  <c r="AU118" i="251"/>
  <c r="BJ118" i="251" s="1"/>
  <c r="BI118" i="251" s="1"/>
  <c r="AM18" i="46"/>
  <c r="AM20" i="46" s="1"/>
  <c r="AM21" i="46" s="1"/>
  <c r="AM23" i="46" s="1"/>
  <c r="AS104" i="251"/>
  <c r="AQ33" i="223"/>
  <c r="AN50" i="252"/>
  <c r="T26" i="223"/>
  <c r="S97" i="251"/>
  <c r="AN12" i="252"/>
  <c r="X51" i="254"/>
  <c r="Y51" i="254"/>
  <c r="AC74" i="72"/>
  <c r="V18" i="252"/>
  <c r="V58" i="252"/>
  <c r="W38" i="254"/>
  <c r="V32" i="252"/>
  <c r="U107" i="251"/>
  <c r="V36" i="223"/>
  <c r="AE67" i="72"/>
  <c r="AA69" i="72"/>
  <c r="M22" i="72"/>
  <c r="X66" i="254"/>
  <c r="Y66" i="254"/>
  <c r="T40" i="223"/>
  <c r="S111" i="251"/>
  <c r="AO24" i="252"/>
  <c r="AV24" i="251" s="1"/>
  <c r="AQ12" i="223"/>
  <c r="AS83" i="251"/>
  <c r="AS113" i="251"/>
  <c r="AQ42" i="223"/>
  <c r="AM76" i="252"/>
  <c r="AM84" i="252" s="1"/>
  <c r="AS7" i="251"/>
  <c r="AN57" i="252"/>
  <c r="L23" i="72"/>
  <c r="AN69" i="252"/>
  <c r="AN34" i="252"/>
  <c r="V42" i="252"/>
  <c r="W13" i="254"/>
  <c r="U13" i="221"/>
  <c r="S144" i="251"/>
  <c r="W9" i="254"/>
  <c r="V9" i="252"/>
  <c r="T38" i="223"/>
  <c r="S109" i="251"/>
  <c r="S107" i="251"/>
  <c r="T36" i="223"/>
  <c r="AU111" i="251"/>
  <c r="AR40" i="223"/>
  <c r="AS96" i="251"/>
  <c r="AQ25" i="223"/>
  <c r="AS88" i="251"/>
  <c r="AQ17" i="223"/>
  <c r="U106" i="251"/>
  <c r="V35" i="223"/>
  <c r="AO13" i="252"/>
  <c r="AV13" i="251" s="1"/>
  <c r="AD22" i="72"/>
  <c r="AS23" i="251"/>
  <c r="O49" i="72"/>
  <c r="AI12" i="72"/>
  <c r="AO55" i="252"/>
  <c r="AV55" i="251" s="1"/>
  <c r="V14" i="223"/>
  <c r="U85" i="251"/>
  <c r="S94" i="251"/>
  <c r="T23" i="223"/>
  <c r="AQ13" i="223"/>
  <c r="AS84" i="251"/>
  <c r="AQ29" i="223"/>
  <c r="AS100" i="251"/>
  <c r="AN27" i="252"/>
  <c r="AN52" i="252"/>
  <c r="AN43" i="252"/>
  <c r="Y48" i="254"/>
  <c r="X48" i="254"/>
  <c r="AN53" i="252"/>
  <c r="AN21" i="252"/>
  <c r="H14" i="72"/>
  <c r="AS102" i="251"/>
  <c r="AQ31" i="223"/>
  <c r="V34" i="252"/>
  <c r="AN58" i="252"/>
  <c r="AN71" i="252"/>
  <c r="V7" i="223"/>
  <c r="U78" i="251"/>
  <c r="U87" i="251"/>
  <c r="V16" i="223"/>
  <c r="AS93" i="251"/>
  <c r="AQ22" i="223"/>
  <c r="AN11" i="46"/>
  <c r="AO11" i="46" s="1"/>
  <c r="AT119" i="251"/>
  <c r="Q21" i="72"/>
  <c r="AN31" i="252"/>
  <c r="Y49" i="72"/>
  <c r="V52" i="252"/>
  <c r="T14" i="223"/>
  <c r="S85" i="251"/>
  <c r="AN28" i="252"/>
  <c r="U97" i="251"/>
  <c r="V26" i="223"/>
  <c r="AQ27" i="223"/>
  <c r="AS98" i="251"/>
  <c r="W27" i="254"/>
  <c r="W29" i="254"/>
  <c r="W53" i="254"/>
  <c r="S112" i="251"/>
  <c r="T41" i="223"/>
  <c r="W15" i="254"/>
  <c r="W60" i="254"/>
  <c r="V25" i="223"/>
  <c r="U96" i="251"/>
  <c r="S100" i="251"/>
  <c r="T29" i="223"/>
  <c r="AQ20" i="223"/>
  <c r="AS91" i="251"/>
  <c r="AG64" i="72"/>
  <c r="AF37" i="72"/>
  <c r="W43" i="254"/>
  <c r="U140" i="251"/>
  <c r="W9" i="221"/>
  <c r="U114" i="251"/>
  <c r="V43" i="223"/>
  <c r="S87" i="251"/>
  <c r="T16" i="223"/>
  <c r="AJ61" i="72"/>
  <c r="AN49" i="252"/>
  <c r="AH30" i="72"/>
  <c r="Y37" i="72"/>
  <c r="AO36" i="252"/>
  <c r="AV36" i="251" s="1"/>
  <c r="AO51" i="252"/>
  <c r="AV51" i="251" s="1"/>
  <c r="U10" i="221"/>
  <c r="S141" i="251"/>
  <c r="V32" i="223"/>
  <c r="U103" i="251"/>
  <c r="S104" i="251"/>
  <c r="T33" i="223"/>
  <c r="AK20" i="46"/>
  <c r="E23" i="100"/>
  <c r="AP23" i="100" s="1"/>
  <c r="AD11" i="72"/>
  <c r="AN48" i="252"/>
  <c r="T22" i="223"/>
  <c r="S93" i="251"/>
  <c r="AN73" i="252"/>
  <c r="W16" i="254"/>
  <c r="T76" i="252"/>
  <c r="T84" i="252" s="1"/>
  <c r="V13" i="252"/>
  <c r="V15" i="252"/>
  <c r="J19" i="72"/>
  <c r="S114" i="251"/>
  <c r="T43" i="223"/>
  <c r="AC10" i="72"/>
  <c r="AN32" i="252"/>
  <c r="N21" i="72"/>
  <c r="AN37" i="252"/>
  <c r="AO30" i="252"/>
  <c r="AV30" i="251" s="1"/>
  <c r="AN75" i="252"/>
  <c r="G76" i="100"/>
  <c r="AN10" i="252"/>
  <c r="S84" i="251"/>
  <c r="T13" i="223"/>
  <c r="U94" i="251"/>
  <c r="V23" i="223"/>
  <c r="AQ35" i="223"/>
  <c r="AS106" i="251"/>
  <c r="AN60" i="252"/>
  <c r="U36" i="223"/>
  <c r="U44" i="223" s="1"/>
  <c r="T107" i="251"/>
  <c r="AN65" i="252"/>
  <c r="W39" i="254"/>
  <c r="W18" i="254"/>
  <c r="W75" i="254"/>
  <c r="V54" i="252"/>
  <c r="W55" i="254"/>
  <c r="W35" i="254"/>
  <c r="S78" i="251"/>
  <c r="T7" i="223"/>
  <c r="S99" i="251"/>
  <c r="T28" i="223"/>
  <c r="Y28" i="72"/>
  <c r="I21" i="72"/>
  <c r="AN23" i="252"/>
  <c r="AO63" i="252"/>
  <c r="AV63" i="251" s="1"/>
  <c r="AN38" i="252"/>
  <c r="AR76" i="251"/>
  <c r="Z56" i="72"/>
  <c r="AN55" i="252"/>
  <c r="AN42" i="252"/>
  <c r="AT123" i="251"/>
  <c r="AN15" i="46"/>
  <c r="AO15" i="46" s="1"/>
  <c r="W51" i="252"/>
  <c r="AS15" i="251"/>
  <c r="AN54" i="252"/>
  <c r="U26" i="254"/>
  <c r="U76" i="254" s="1"/>
  <c r="U83" i="254" s="1"/>
  <c r="W34" i="254"/>
  <c r="W68" i="254"/>
  <c r="S98" i="251"/>
  <c r="T27" i="223"/>
  <c r="U92" i="251"/>
  <c r="V21" i="223"/>
  <c r="AN68" i="252"/>
  <c r="R56" i="72"/>
  <c r="AE64" i="72"/>
  <c r="AQ37" i="223"/>
  <c r="AS108" i="251"/>
  <c r="S106" i="251"/>
  <c r="T35" i="223"/>
  <c r="AN11" i="252"/>
  <c r="AP44" i="223"/>
  <c r="AH20" i="72"/>
  <c r="F76" i="100"/>
  <c r="U93" i="251"/>
  <c r="V22" i="223"/>
  <c r="S143" i="251"/>
  <c r="U12" i="221"/>
  <c r="V55" i="252"/>
  <c r="V68" i="252"/>
  <c r="AS87" i="251"/>
  <c r="AQ16" i="223"/>
  <c r="AQ36" i="223"/>
  <c r="AS107" i="251"/>
  <c r="AN8" i="252"/>
  <c r="N17" i="72"/>
  <c r="AN36" i="252"/>
  <c r="AN51" i="252"/>
  <c r="AG17" i="72"/>
  <c r="AT118" i="251"/>
  <c r="AN10" i="46"/>
  <c r="AL18" i="46"/>
  <c r="AT121" i="251"/>
  <c r="AN13" i="46"/>
  <c r="AO13" i="46" s="1"/>
  <c r="T15" i="223"/>
  <c r="S86" i="251"/>
  <c r="AO35" i="252"/>
  <c r="AV35" i="251" s="1"/>
  <c r="AS103" i="251"/>
  <c r="AQ32" i="223"/>
  <c r="AS99" i="251"/>
  <c r="AQ28" i="223"/>
  <c r="AS81" i="251"/>
  <c r="AQ10" i="223"/>
  <c r="W66" i="252"/>
  <c r="X66" i="252"/>
  <c r="V62" i="252"/>
  <c r="T8" i="223"/>
  <c r="S79" i="251"/>
  <c r="K45" i="72"/>
  <c r="AN61" i="252"/>
  <c r="AG63" i="72"/>
  <c r="AN46" i="252"/>
  <c r="AO72" i="252"/>
  <c r="AV72" i="251" s="1"/>
  <c r="AO14" i="72"/>
  <c r="AN20" i="252"/>
  <c r="S11" i="72"/>
  <c r="T12" i="223"/>
  <c r="S83" i="251"/>
  <c r="AO19" i="252"/>
  <c r="AV19" i="251" s="1"/>
  <c r="AN30" i="252"/>
  <c r="AQ7" i="223"/>
  <c r="AS78" i="251"/>
  <c r="AQ38" i="223"/>
  <c r="AS109" i="251"/>
  <c r="T32" i="223"/>
  <c r="S103" i="251"/>
  <c r="AN74" i="252"/>
  <c r="AN29" i="252"/>
  <c r="AN66" i="252"/>
  <c r="W41" i="252"/>
  <c r="AN62" i="252"/>
  <c r="AN39" i="252"/>
  <c r="AP15" i="100"/>
  <c r="W40" i="254"/>
  <c r="W8" i="254"/>
  <c r="V35" i="252"/>
  <c r="W54" i="254"/>
  <c r="T19" i="223"/>
  <c r="S90" i="251"/>
  <c r="AN47" i="252"/>
  <c r="Z17" i="72"/>
  <c r="AK66" i="72"/>
  <c r="AJ60" i="72"/>
  <c r="AS97" i="251"/>
  <c r="AQ26" i="223"/>
  <c r="Q46" i="72"/>
  <c r="V42" i="223"/>
  <c r="U113" i="251"/>
  <c r="U80" i="251"/>
  <c r="V9" i="223"/>
  <c r="AN64" i="252"/>
  <c r="Y8" i="72"/>
  <c r="AB69" i="72"/>
  <c r="U105" i="251"/>
  <c r="V34" i="223"/>
  <c r="AO56" i="252"/>
  <c r="AV56" i="251" s="1"/>
  <c r="V51" i="252"/>
  <c r="AQ30" i="223"/>
  <c r="AS101" i="251"/>
  <c r="AQ41" i="223"/>
  <c r="AS112" i="251"/>
  <c r="AN15" i="252"/>
  <c r="AO40" i="252"/>
  <c r="AV40" i="251" s="1"/>
  <c r="W30" i="254"/>
  <c r="W7" i="254"/>
  <c r="S110" i="251"/>
  <c r="T39" i="223"/>
  <c r="Z75" i="72"/>
  <c r="AQ39" i="223"/>
  <c r="AS110" i="251"/>
  <c r="AQ18" i="223"/>
  <c r="AS89" i="251"/>
  <c r="W70" i="254"/>
  <c r="S113" i="251"/>
  <c r="T42" i="223"/>
  <c r="AE22" i="72"/>
  <c r="AF66" i="72"/>
  <c r="AS90" i="251"/>
  <c r="AQ19" i="223"/>
  <c r="AR115" i="251"/>
  <c r="W63" i="254"/>
  <c r="S102" i="251"/>
  <c r="T31" i="223"/>
  <c r="U104" i="251"/>
  <c r="V33" i="223"/>
  <c r="AN25" i="252"/>
  <c r="AN67" i="252"/>
  <c r="U81" i="251"/>
  <c r="V10" i="223"/>
  <c r="AN14" i="252"/>
  <c r="AD17" i="72"/>
  <c r="W59" i="254"/>
  <c r="W24" i="254"/>
  <c r="V36" i="252"/>
  <c r="S139" i="251"/>
  <c r="U8" i="221"/>
  <c r="AE14" i="72"/>
  <c r="AQ24" i="223"/>
  <c r="AS95" i="251"/>
  <c r="AN18" i="252"/>
  <c r="V40" i="223"/>
  <c r="U111" i="251"/>
  <c r="U83" i="251"/>
  <c r="V12" i="223"/>
  <c r="AB39" i="72"/>
  <c r="R73" i="72"/>
  <c r="L74" i="72"/>
  <c r="AN9" i="252"/>
  <c r="AJ66" i="72"/>
  <c r="AQ34" i="223"/>
  <c r="AS105" i="251"/>
  <c r="X48" i="252"/>
  <c r="W48" i="252"/>
  <c r="S81" i="251"/>
  <c r="T10" i="223"/>
  <c r="AN35" i="252"/>
  <c r="AN16" i="252"/>
  <c r="W71" i="254"/>
  <c r="W50" i="254"/>
  <c r="V24" i="252"/>
  <c r="V38" i="223"/>
  <c r="U109" i="251"/>
  <c r="T11" i="223"/>
  <c r="S82" i="251"/>
  <c r="V28" i="223"/>
  <c r="U99" i="251"/>
  <c r="S73" i="72"/>
  <c r="AN72" i="252"/>
  <c r="AN59" i="252"/>
  <c r="P17" i="72"/>
  <c r="AN24" i="252"/>
  <c r="AN19" i="252"/>
  <c r="AK64" i="72"/>
  <c r="AN7" i="252"/>
  <c r="AQ15" i="223"/>
  <c r="AS86" i="251"/>
  <c r="V7" i="221"/>
  <c r="T138" i="251"/>
  <c r="T24" i="223"/>
  <c r="S95" i="251"/>
  <c r="AN17" i="252"/>
  <c r="R38" i="72"/>
  <c r="V11" i="72"/>
  <c r="AN44" i="252"/>
  <c r="AS94" i="251"/>
  <c r="AQ23" i="223"/>
  <c r="AO62" i="252"/>
  <c r="AV62" i="251" s="1"/>
  <c r="AO39" i="252"/>
  <c r="AV39" i="251" s="1"/>
  <c r="AN33" i="252"/>
  <c r="AS126" i="251"/>
  <c r="W73" i="254"/>
  <c r="T139" i="251"/>
  <c r="V8" i="221"/>
  <c r="V50" i="252"/>
  <c r="W60" i="252"/>
  <c r="U98" i="251"/>
  <c r="V27" i="223"/>
  <c r="AT120" i="251"/>
  <c r="AN12" i="46"/>
  <c r="AO12" i="46" s="1"/>
  <c r="AN45" i="252"/>
  <c r="V20" i="223"/>
  <c r="U91" i="251"/>
  <c r="AN13" i="252"/>
  <c r="P60" i="72"/>
  <c r="AN63" i="252"/>
  <c r="W22" i="254"/>
  <c r="K23" i="72"/>
  <c r="AN56" i="252"/>
  <c r="AN26" i="252"/>
  <c r="AN40" i="252"/>
  <c r="AS85" i="251"/>
  <c r="AQ14" i="223"/>
  <c r="W25" i="254"/>
  <c r="W28" i="254"/>
  <c r="W52" i="254"/>
  <c r="W58" i="254"/>
  <c r="S80" i="251"/>
  <c r="T9" i="223"/>
  <c r="O10" i="238" l="1"/>
  <c r="D85" i="254"/>
  <c r="H42" i="238"/>
  <c r="D42" i="252" s="1"/>
  <c r="O42" i="238"/>
  <c r="D42" i="254" s="1"/>
  <c r="D86" i="254" s="1"/>
  <c r="C42" i="33"/>
  <c r="AQ42" i="1"/>
  <c r="D42" i="67" s="1"/>
  <c r="E42" i="67" s="1"/>
  <c r="F42" i="67" s="1"/>
  <c r="G42" i="67" s="1"/>
  <c r="AX42" i="1"/>
  <c r="D42" i="241"/>
  <c r="E42" i="241" s="1"/>
  <c r="H42" i="241" s="1"/>
  <c r="L42" i="241" s="1"/>
  <c r="N42" i="241" s="1"/>
  <c r="D42" i="141"/>
  <c r="E42" i="141" s="1"/>
  <c r="H42" i="141" s="1"/>
  <c r="L42" i="141" s="1"/>
  <c r="N42" i="141" s="1"/>
  <c r="D42" i="140"/>
  <c r="E42" i="140" s="1"/>
  <c r="H42" i="140" s="1"/>
  <c r="L42" i="140" s="1"/>
  <c r="N42" i="140" s="1"/>
  <c r="R10" i="254"/>
  <c r="P10" i="252"/>
  <c r="I51" i="67"/>
  <c r="J51" i="67" s="1"/>
  <c r="K51" i="67"/>
  <c r="D60" i="140"/>
  <c r="E60" i="140" s="1"/>
  <c r="H60" i="140" s="1"/>
  <c r="L60" i="140" s="1"/>
  <c r="N60" i="140" s="1"/>
  <c r="D60" i="141"/>
  <c r="E60" i="141" s="1"/>
  <c r="H60" i="141" s="1"/>
  <c r="L60" i="141" s="1"/>
  <c r="N60" i="141" s="1"/>
  <c r="D60" i="241"/>
  <c r="E60" i="241" s="1"/>
  <c r="H60" i="241" s="1"/>
  <c r="L60" i="241" s="1"/>
  <c r="N60" i="241" s="1"/>
  <c r="R51" i="140"/>
  <c r="P51" i="140"/>
  <c r="Q51" i="140" s="1"/>
  <c r="O70" i="238"/>
  <c r="D70" i="254" s="1"/>
  <c r="H70" i="238"/>
  <c r="D70" i="252" s="1"/>
  <c r="G10" i="252"/>
  <c r="I10" i="254"/>
  <c r="L10" i="254"/>
  <c r="J10" i="252"/>
  <c r="C60" i="33"/>
  <c r="AO60" i="33" s="1"/>
  <c r="AX60" i="1"/>
  <c r="AQ60" i="1"/>
  <c r="D60" i="67" s="1"/>
  <c r="E60" i="67" s="1"/>
  <c r="F60" i="67" s="1"/>
  <c r="G60" i="67" s="1"/>
  <c r="C70" i="33"/>
  <c r="AQ70" i="1"/>
  <c r="D70" i="67" s="1"/>
  <c r="E70" i="67" s="1"/>
  <c r="F70" i="67" s="1"/>
  <c r="G70" i="67" s="1"/>
  <c r="AX70" i="1"/>
  <c r="R51" i="241"/>
  <c r="P51" i="241"/>
  <c r="Q51" i="241" s="1"/>
  <c r="AI10" i="1"/>
  <c r="AL10" i="1"/>
  <c r="AM10" i="1" s="1"/>
  <c r="AP10" i="1"/>
  <c r="R10" i="67"/>
  <c r="S10" i="67" s="1"/>
  <c r="D10" i="72" s="1"/>
  <c r="D10" i="100"/>
  <c r="AP10" i="100" s="1"/>
  <c r="AY10" i="251" s="1"/>
  <c r="BA10" i="251" s="1"/>
  <c r="AM10" i="251"/>
  <c r="M10" i="252"/>
  <c r="O10" i="254"/>
  <c r="AW51" i="1"/>
  <c r="AY51" i="1"/>
  <c r="D70" i="241"/>
  <c r="E70" i="241" s="1"/>
  <c r="H70" i="241" s="1"/>
  <c r="L70" i="241" s="1"/>
  <c r="N70" i="241" s="1"/>
  <c r="D70" i="140"/>
  <c r="E70" i="140" s="1"/>
  <c r="H70" i="140" s="1"/>
  <c r="L70" i="140" s="1"/>
  <c r="N70" i="140" s="1"/>
  <c r="D70" i="141"/>
  <c r="E70" i="141" s="1"/>
  <c r="H70" i="141" s="1"/>
  <c r="L70" i="141" s="1"/>
  <c r="N70" i="141" s="1"/>
  <c r="P51" i="141"/>
  <c r="Q51" i="141" s="1"/>
  <c r="R51" i="141"/>
  <c r="D40" i="254"/>
  <c r="J28" i="254"/>
  <c r="M28" i="254"/>
  <c r="P40" i="241"/>
  <c r="Q40" i="241" s="1"/>
  <c r="R40" i="241"/>
  <c r="AR40" i="1"/>
  <c r="AY40" i="1"/>
  <c r="AW40" i="1"/>
  <c r="O29" i="238"/>
  <c r="D29" i="254" s="1"/>
  <c r="P40" i="141"/>
  <c r="Q40" i="141" s="1"/>
  <c r="R40" i="141"/>
  <c r="P40" i="140"/>
  <c r="Q40" i="140" s="1"/>
  <c r="R40" i="140"/>
  <c r="D40" i="252"/>
  <c r="K40" i="67"/>
  <c r="I40" i="67"/>
  <c r="J40" i="67" s="1"/>
  <c r="AY28" i="251"/>
  <c r="BA28" i="251" s="1"/>
  <c r="D28" i="140"/>
  <c r="E28" i="140" s="1"/>
  <c r="H28" i="140" s="1"/>
  <c r="L28" i="140" s="1"/>
  <c r="N28" i="140" s="1"/>
  <c r="D28" i="241"/>
  <c r="E28" i="241" s="1"/>
  <c r="H28" i="241" s="1"/>
  <c r="L28" i="241" s="1"/>
  <c r="N28" i="241" s="1"/>
  <c r="D28" i="141"/>
  <c r="E28" i="141" s="1"/>
  <c r="H28" i="141" s="1"/>
  <c r="L28" i="141" s="1"/>
  <c r="N28" i="141" s="1"/>
  <c r="O28" i="238"/>
  <c r="H28" i="238"/>
  <c r="K28" i="252"/>
  <c r="R43" i="241"/>
  <c r="P43" i="241"/>
  <c r="Q43" i="241" s="1"/>
  <c r="K43" i="67"/>
  <c r="I43" i="67"/>
  <c r="J43" i="67" s="1"/>
  <c r="P28" i="254"/>
  <c r="N28" i="252"/>
  <c r="P43" i="140"/>
  <c r="Q43" i="140" s="1"/>
  <c r="R43" i="140"/>
  <c r="AX28" i="1"/>
  <c r="AQ28" i="1"/>
  <c r="D28" i="67" s="1"/>
  <c r="E28" i="67" s="1"/>
  <c r="F28" i="67" s="1"/>
  <c r="G28" i="67" s="1"/>
  <c r="C28" i="33"/>
  <c r="S52" i="252"/>
  <c r="AY43" i="1"/>
  <c r="AW43" i="1"/>
  <c r="AR43" i="1"/>
  <c r="H28" i="252"/>
  <c r="AB43" i="33"/>
  <c r="R43" i="141"/>
  <c r="P43" i="141"/>
  <c r="Q43" i="141" s="1"/>
  <c r="Q28" i="252"/>
  <c r="S28" i="254"/>
  <c r="AY29" i="251"/>
  <c r="BA29" i="251" s="1"/>
  <c r="AY11" i="251"/>
  <c r="BA11" i="251" s="1"/>
  <c r="D53" i="254"/>
  <c r="R65" i="252"/>
  <c r="F65" i="33"/>
  <c r="AO65" i="33" s="1"/>
  <c r="S13" i="252"/>
  <c r="Q47" i="33"/>
  <c r="P47" i="33"/>
  <c r="T65" i="254"/>
  <c r="E76" i="100"/>
  <c r="N47" i="33"/>
  <c r="AO66" i="33"/>
  <c r="P45" i="33"/>
  <c r="P72" i="254"/>
  <c r="J29" i="254"/>
  <c r="P32" i="254"/>
  <c r="D53" i="252"/>
  <c r="F52" i="33"/>
  <c r="AN52" i="33" s="1"/>
  <c r="R52" i="252"/>
  <c r="S55" i="252"/>
  <c r="M7" i="254"/>
  <c r="AM12" i="33"/>
  <c r="AL13" i="33"/>
  <c r="AL47" i="33"/>
  <c r="M73" i="254"/>
  <c r="AY16" i="251"/>
  <c r="BA16" i="251" s="1"/>
  <c r="AY32" i="251"/>
  <c r="BA32" i="251" s="1"/>
  <c r="AY14" i="251"/>
  <c r="BA14" i="251" s="1"/>
  <c r="AY34" i="251"/>
  <c r="BA34" i="251" s="1"/>
  <c r="D7" i="140"/>
  <c r="E7" i="140" s="1"/>
  <c r="H7" i="140" s="1"/>
  <c r="L7" i="140" s="1"/>
  <c r="N7" i="140" s="1"/>
  <c r="D7" i="141"/>
  <c r="E7" i="141" s="1"/>
  <c r="H7" i="141" s="1"/>
  <c r="L7" i="141" s="1"/>
  <c r="N7" i="141" s="1"/>
  <c r="D7" i="241"/>
  <c r="E7" i="241" s="1"/>
  <c r="H7" i="241" s="1"/>
  <c r="L7" i="241" s="1"/>
  <c r="N7" i="241" s="1"/>
  <c r="N29" i="252"/>
  <c r="S7" i="254"/>
  <c r="M32" i="254"/>
  <c r="H32" i="252"/>
  <c r="G12" i="33"/>
  <c r="AE12" i="33"/>
  <c r="O12" i="33"/>
  <c r="Z12" i="33"/>
  <c r="W12" i="33"/>
  <c r="AH12" i="33"/>
  <c r="AB12" i="33"/>
  <c r="E12" i="252"/>
  <c r="P12" i="141"/>
  <c r="Q12" i="141" s="1"/>
  <c r="R12" i="141"/>
  <c r="D34" i="252"/>
  <c r="D7" i="252"/>
  <c r="D29" i="252"/>
  <c r="W62" i="33"/>
  <c r="N62" i="33"/>
  <c r="AM62" i="33"/>
  <c r="I62" i="33"/>
  <c r="AG62" i="33"/>
  <c r="AH62" i="33"/>
  <c r="H62" i="33"/>
  <c r="U62" i="33"/>
  <c r="S62" i="33"/>
  <c r="D34" i="140"/>
  <c r="E34" i="140" s="1"/>
  <c r="H34" i="140" s="1"/>
  <c r="L34" i="140" s="1"/>
  <c r="N34" i="140" s="1"/>
  <c r="D34" i="241"/>
  <c r="E34" i="241" s="1"/>
  <c r="H34" i="241" s="1"/>
  <c r="L34" i="241" s="1"/>
  <c r="N34" i="241" s="1"/>
  <c r="D34" i="141"/>
  <c r="E34" i="141" s="1"/>
  <c r="H34" i="141" s="1"/>
  <c r="L34" i="141" s="1"/>
  <c r="N34" i="141" s="1"/>
  <c r="M29" i="254"/>
  <c r="K29" i="252"/>
  <c r="H14" i="238"/>
  <c r="O14" i="238"/>
  <c r="Q32" i="252"/>
  <c r="AX29" i="1"/>
  <c r="AQ29" i="1"/>
  <c r="D29" i="67" s="1"/>
  <c r="E29" i="67" s="1"/>
  <c r="F29" i="67" s="1"/>
  <c r="G29" i="67" s="1"/>
  <c r="C29" i="33"/>
  <c r="AX32" i="1"/>
  <c r="AR32" i="1" s="1"/>
  <c r="C32" i="33"/>
  <c r="AQ32" i="1"/>
  <c r="D32" i="67" s="1"/>
  <c r="E32" i="67" s="1"/>
  <c r="F32" i="67" s="1"/>
  <c r="G32" i="67" s="1"/>
  <c r="D16" i="252"/>
  <c r="I45" i="33"/>
  <c r="V45" i="33"/>
  <c r="AQ14" i="1"/>
  <c r="D14" i="67" s="1"/>
  <c r="E14" i="67" s="1"/>
  <c r="F14" i="67" s="1"/>
  <c r="G14" i="67" s="1"/>
  <c r="AX14" i="1"/>
  <c r="C14" i="33"/>
  <c r="N32" i="252"/>
  <c r="AQ16" i="1"/>
  <c r="D16" i="67" s="1"/>
  <c r="E16" i="67" s="1"/>
  <c r="F16" i="67" s="1"/>
  <c r="G16" i="67" s="1"/>
  <c r="AX16" i="1"/>
  <c r="C16" i="33"/>
  <c r="P29" i="254"/>
  <c r="AM63" i="33"/>
  <c r="H7" i="252"/>
  <c r="AK12" i="33"/>
  <c r="N12" i="33"/>
  <c r="I12" i="33"/>
  <c r="AA12" i="33"/>
  <c r="P12" i="33"/>
  <c r="R12" i="33"/>
  <c r="K12" i="33"/>
  <c r="E12" i="33"/>
  <c r="R12" i="140"/>
  <c r="P12" i="140"/>
  <c r="Q12" i="140" s="1"/>
  <c r="D7" i="254"/>
  <c r="G62" i="33"/>
  <c r="AI62" i="33"/>
  <c r="AA62" i="33"/>
  <c r="K62" i="33"/>
  <c r="AE62" i="33"/>
  <c r="Q62" i="33"/>
  <c r="O62" i="33"/>
  <c r="E62" i="252"/>
  <c r="AX34" i="1"/>
  <c r="AQ34" i="1"/>
  <c r="D34" i="67" s="1"/>
  <c r="E34" i="67" s="1"/>
  <c r="F34" i="67" s="1"/>
  <c r="G34" i="67" s="1"/>
  <c r="C34" i="33"/>
  <c r="N7" i="252"/>
  <c r="P7" i="254"/>
  <c r="D29" i="141"/>
  <c r="E29" i="141" s="1"/>
  <c r="H29" i="141" s="1"/>
  <c r="L29" i="141" s="1"/>
  <c r="N29" i="141" s="1"/>
  <c r="D29" i="140"/>
  <c r="E29" i="140" s="1"/>
  <c r="H29" i="140" s="1"/>
  <c r="L29" i="140" s="1"/>
  <c r="N29" i="140" s="1"/>
  <c r="D29" i="241"/>
  <c r="E29" i="241" s="1"/>
  <c r="H29" i="241" s="1"/>
  <c r="L29" i="241" s="1"/>
  <c r="N29" i="241" s="1"/>
  <c r="D32" i="141"/>
  <c r="E32" i="141" s="1"/>
  <c r="H32" i="141" s="1"/>
  <c r="L32" i="141" s="1"/>
  <c r="N32" i="141" s="1"/>
  <c r="D32" i="241"/>
  <c r="E32" i="241" s="1"/>
  <c r="H32" i="241" s="1"/>
  <c r="L32" i="241" s="1"/>
  <c r="N32" i="241" s="1"/>
  <c r="D32" i="140"/>
  <c r="E32" i="140" s="1"/>
  <c r="H32" i="140" s="1"/>
  <c r="L32" i="140" s="1"/>
  <c r="N32" i="140" s="1"/>
  <c r="D16" i="254"/>
  <c r="Y24" i="254"/>
  <c r="AD45" i="33"/>
  <c r="AI45" i="33"/>
  <c r="AF45" i="33"/>
  <c r="U45" i="33"/>
  <c r="AH45" i="33"/>
  <c r="S67" i="254"/>
  <c r="AK47" i="33"/>
  <c r="J11" i="254"/>
  <c r="Q29" i="252"/>
  <c r="D14" i="140"/>
  <c r="E14" i="140" s="1"/>
  <c r="H14" i="140" s="1"/>
  <c r="L14" i="140" s="1"/>
  <c r="N14" i="140" s="1"/>
  <c r="D14" i="241"/>
  <c r="E14" i="241" s="1"/>
  <c r="H14" i="241" s="1"/>
  <c r="L14" i="241" s="1"/>
  <c r="N14" i="241" s="1"/>
  <c r="D14" i="141"/>
  <c r="E14" i="141" s="1"/>
  <c r="H14" i="141" s="1"/>
  <c r="L14" i="141" s="1"/>
  <c r="N14" i="141" s="1"/>
  <c r="AR12" i="1"/>
  <c r="AY12" i="1"/>
  <c r="AW12" i="1"/>
  <c r="C7" i="33"/>
  <c r="AQ7" i="1"/>
  <c r="D7" i="67" s="1"/>
  <c r="E7" i="67" s="1"/>
  <c r="F7" i="67" s="1"/>
  <c r="G7" i="67" s="1"/>
  <c r="AX7" i="1"/>
  <c r="AR7" i="1" s="1"/>
  <c r="R63" i="252"/>
  <c r="F63" i="33"/>
  <c r="J7" i="254"/>
  <c r="K32" i="252"/>
  <c r="J32" i="254"/>
  <c r="Q12" i="33"/>
  <c r="X12" i="33"/>
  <c r="L12" i="33"/>
  <c r="AF12" i="33"/>
  <c r="U12" i="33"/>
  <c r="M12" i="33"/>
  <c r="AJ12" i="33"/>
  <c r="T12" i="33"/>
  <c r="AI12" i="33"/>
  <c r="R12" i="241"/>
  <c r="P12" i="241"/>
  <c r="Q12" i="241" s="1"/>
  <c r="H32" i="238"/>
  <c r="O32" i="238"/>
  <c r="AJ62" i="33"/>
  <c r="J62" i="33"/>
  <c r="AB62" i="33"/>
  <c r="M62" i="33"/>
  <c r="P62" i="33"/>
  <c r="Y62" i="33"/>
  <c r="AC62" i="33"/>
  <c r="T62" i="33"/>
  <c r="AD62" i="33"/>
  <c r="S32" i="254"/>
  <c r="E62" i="254"/>
  <c r="Y50" i="254"/>
  <c r="X41" i="252"/>
  <c r="T115" i="251"/>
  <c r="T128" i="251" s="1"/>
  <c r="AB45" i="33"/>
  <c r="R45" i="33"/>
  <c r="M45" i="33"/>
  <c r="S45" i="33"/>
  <c r="AI47" i="33"/>
  <c r="H47" i="33"/>
  <c r="S29" i="254"/>
  <c r="H29" i="252"/>
  <c r="K7" i="252"/>
  <c r="I12" i="67"/>
  <c r="J12" i="67" s="1"/>
  <c r="K12" i="67"/>
  <c r="D16" i="141"/>
  <c r="E16" i="141" s="1"/>
  <c r="H16" i="141" s="1"/>
  <c r="L16" i="141" s="1"/>
  <c r="N16" i="141" s="1"/>
  <c r="D16" i="140"/>
  <c r="E16" i="140" s="1"/>
  <c r="H16" i="140" s="1"/>
  <c r="L16" i="140" s="1"/>
  <c r="N16" i="140" s="1"/>
  <c r="D16" i="241"/>
  <c r="E16" i="241" s="1"/>
  <c r="H16" i="241" s="1"/>
  <c r="L16" i="241" s="1"/>
  <c r="N16" i="241" s="1"/>
  <c r="E63" i="252"/>
  <c r="Q7" i="252"/>
  <c r="S12" i="252"/>
  <c r="S12" i="33"/>
  <c r="Y12" i="33"/>
  <c r="J12" i="33"/>
  <c r="V12" i="33"/>
  <c r="AC12" i="33"/>
  <c r="AD12" i="33"/>
  <c r="H12" i="33"/>
  <c r="AG12" i="33"/>
  <c r="D34" i="254"/>
  <c r="E12" i="254"/>
  <c r="AL62" i="33"/>
  <c r="X62" i="33"/>
  <c r="V62" i="33"/>
  <c r="Z62" i="33"/>
  <c r="E62" i="33"/>
  <c r="AK62" i="33"/>
  <c r="AF62" i="33"/>
  <c r="L62" i="33"/>
  <c r="R62" i="33"/>
  <c r="AY19" i="251"/>
  <c r="BA19" i="251" s="1"/>
  <c r="S25" i="33"/>
  <c r="AF25" i="33"/>
  <c r="AI25" i="33"/>
  <c r="AY8" i="251"/>
  <c r="BA8" i="251" s="1"/>
  <c r="AY73" i="251"/>
  <c r="BA73" i="251" s="1"/>
  <c r="AH25" i="33"/>
  <c r="AY22" i="251"/>
  <c r="BA22" i="251" s="1"/>
  <c r="AY56" i="251"/>
  <c r="BA56" i="251" s="1"/>
  <c r="T25" i="33"/>
  <c r="H72" i="252"/>
  <c r="D56" i="140"/>
  <c r="E56" i="140" s="1"/>
  <c r="H56" i="140" s="1"/>
  <c r="L56" i="140" s="1"/>
  <c r="N56" i="140" s="1"/>
  <c r="D56" i="241"/>
  <c r="E56" i="241" s="1"/>
  <c r="H56" i="241" s="1"/>
  <c r="L56" i="241" s="1"/>
  <c r="N56" i="241" s="1"/>
  <c r="D56" i="141"/>
  <c r="E56" i="141" s="1"/>
  <c r="H56" i="141" s="1"/>
  <c r="L56" i="141" s="1"/>
  <c r="N56" i="141" s="1"/>
  <c r="N25" i="33"/>
  <c r="AL25" i="33"/>
  <c r="V25" i="33"/>
  <c r="E47" i="254"/>
  <c r="K11" i="252"/>
  <c r="M11" i="254"/>
  <c r="M45" i="254"/>
  <c r="K45" i="252"/>
  <c r="J45" i="254"/>
  <c r="D73" i="252"/>
  <c r="H73" i="252"/>
  <c r="P47" i="241"/>
  <c r="Q47" i="241" s="1"/>
  <c r="R47" i="241"/>
  <c r="D22" i="254"/>
  <c r="AW45" i="1"/>
  <c r="AR45" i="1"/>
  <c r="AY45" i="1"/>
  <c r="Y25" i="33"/>
  <c r="G25" i="33"/>
  <c r="Q67" i="252"/>
  <c r="AE47" i="33"/>
  <c r="T47" i="33"/>
  <c r="O47" i="33"/>
  <c r="U47" i="33"/>
  <c r="AJ47" i="33"/>
  <c r="AH47" i="33"/>
  <c r="J47" i="33"/>
  <c r="S11" i="254"/>
  <c r="P8" i="254"/>
  <c r="I73" i="67"/>
  <c r="J73" i="67" s="1"/>
  <c r="K73" i="67"/>
  <c r="Q25" i="33"/>
  <c r="AG25" i="33"/>
  <c r="J67" i="254"/>
  <c r="Q45" i="252"/>
  <c r="S45" i="254"/>
  <c r="R25" i="241"/>
  <c r="P25" i="241"/>
  <c r="Q25" i="241" s="1"/>
  <c r="D72" i="254"/>
  <c r="R19" i="140"/>
  <c r="P19" i="140"/>
  <c r="Q19" i="140" s="1"/>
  <c r="M25" i="33"/>
  <c r="AE25" i="33"/>
  <c r="R72" i="241"/>
  <c r="P72" i="241"/>
  <c r="Q72" i="241" s="1"/>
  <c r="H8" i="238"/>
  <c r="O8" i="238"/>
  <c r="P45" i="141"/>
  <c r="Q45" i="141" s="1"/>
  <c r="R45" i="141"/>
  <c r="S19" i="254"/>
  <c r="P73" i="141"/>
  <c r="Q73" i="141" s="1"/>
  <c r="R73" i="141"/>
  <c r="H56" i="238"/>
  <c r="O56" i="238"/>
  <c r="N45" i="252"/>
  <c r="AR25" i="1"/>
  <c r="AY25" i="1"/>
  <c r="AW25" i="1"/>
  <c r="N73" i="252"/>
  <c r="AQ11" i="1"/>
  <c r="D11" i="67" s="1"/>
  <c r="E11" i="67" s="1"/>
  <c r="F11" i="67" s="1"/>
  <c r="G11" i="67" s="1"/>
  <c r="AX11" i="1"/>
  <c r="C11" i="33"/>
  <c r="AA30" i="33"/>
  <c r="R30" i="33"/>
  <c r="X30" i="33"/>
  <c r="N30" i="33"/>
  <c r="T30" i="33"/>
  <c r="AB30" i="33"/>
  <c r="Y30" i="33"/>
  <c r="O30" i="33"/>
  <c r="AM30" i="33"/>
  <c r="AD30" i="33"/>
  <c r="K19" i="67"/>
  <c r="I19" i="67"/>
  <c r="J19" i="67" s="1"/>
  <c r="D67" i="141"/>
  <c r="E67" i="141" s="1"/>
  <c r="H67" i="141" s="1"/>
  <c r="L67" i="141" s="1"/>
  <c r="N67" i="141" s="1"/>
  <c r="D67" i="241"/>
  <c r="E67" i="241" s="1"/>
  <c r="H67" i="241" s="1"/>
  <c r="L67" i="241" s="1"/>
  <c r="N67" i="241" s="1"/>
  <c r="D67" i="140"/>
  <c r="E67" i="140" s="1"/>
  <c r="H67" i="140" s="1"/>
  <c r="L67" i="140" s="1"/>
  <c r="N67" i="140" s="1"/>
  <c r="E25" i="254"/>
  <c r="K8" i="252"/>
  <c r="N19" i="252"/>
  <c r="H19" i="252"/>
  <c r="J19" i="254"/>
  <c r="H8" i="252"/>
  <c r="D22" i="252"/>
  <c r="K19" i="252"/>
  <c r="AJ25" i="33"/>
  <c r="L25" i="33"/>
  <c r="AD47" i="33"/>
  <c r="G47" i="33"/>
  <c r="AG47" i="33"/>
  <c r="E47" i="252"/>
  <c r="E47" i="33"/>
  <c r="I47" i="33"/>
  <c r="AC47" i="33"/>
  <c r="Y47" i="33"/>
  <c r="Q11" i="252"/>
  <c r="H11" i="252"/>
  <c r="S73" i="254"/>
  <c r="N8" i="252"/>
  <c r="K25" i="33"/>
  <c r="I25" i="33"/>
  <c r="R25" i="140"/>
  <c r="P25" i="140"/>
  <c r="Q25" i="140" s="1"/>
  <c r="P19" i="141"/>
  <c r="Q19" i="141" s="1"/>
  <c r="R19" i="141"/>
  <c r="C8" i="33"/>
  <c r="AQ8" i="1"/>
  <c r="D8" i="67" s="1"/>
  <c r="E8" i="67" s="1"/>
  <c r="F8" i="67" s="1"/>
  <c r="G8" i="67" s="1"/>
  <c r="AX8" i="1"/>
  <c r="H25" i="33"/>
  <c r="AD25" i="33"/>
  <c r="R72" i="141"/>
  <c r="P72" i="141"/>
  <c r="Q72" i="141" s="1"/>
  <c r="S8" i="254"/>
  <c r="R45" i="241"/>
  <c r="P45" i="241"/>
  <c r="Q45" i="241" s="1"/>
  <c r="P73" i="241"/>
  <c r="Q73" i="241" s="1"/>
  <c r="R73" i="241"/>
  <c r="P47" i="254"/>
  <c r="I25" i="67"/>
  <c r="J25" i="67" s="1"/>
  <c r="K25" i="67"/>
  <c r="AJ30" i="33"/>
  <c r="G30" i="33"/>
  <c r="E30" i="252"/>
  <c r="I30" i="33"/>
  <c r="P30" i="33"/>
  <c r="L30" i="33"/>
  <c r="AC30" i="33"/>
  <c r="Z30" i="33"/>
  <c r="P19" i="254"/>
  <c r="J72" i="254"/>
  <c r="S72" i="254"/>
  <c r="Q72" i="252"/>
  <c r="AX56" i="1"/>
  <c r="AQ56" i="1"/>
  <c r="D56" i="67" s="1"/>
  <c r="E56" i="67" s="1"/>
  <c r="F56" i="67" s="1"/>
  <c r="G56" i="67" s="1"/>
  <c r="C56" i="33"/>
  <c r="AC25" i="33"/>
  <c r="N67" i="252"/>
  <c r="J73" i="254"/>
  <c r="P47" i="141"/>
  <c r="Q47" i="141" s="1"/>
  <c r="R47" i="141"/>
  <c r="J8" i="254"/>
  <c r="K45" i="67"/>
  <c r="I45" i="67"/>
  <c r="J45" i="67" s="1"/>
  <c r="M19" i="254"/>
  <c r="E25" i="33"/>
  <c r="R25" i="33"/>
  <c r="J25" i="33"/>
  <c r="K47" i="33"/>
  <c r="AF47" i="33"/>
  <c r="V47" i="33"/>
  <c r="R47" i="33"/>
  <c r="Z47" i="33"/>
  <c r="S47" i="33"/>
  <c r="L47" i="33"/>
  <c r="Q73" i="252"/>
  <c r="AX22" i="1"/>
  <c r="AR22" i="1" s="1"/>
  <c r="C22" i="33"/>
  <c r="AQ22" i="1"/>
  <c r="D22" i="67" s="1"/>
  <c r="E22" i="67" s="1"/>
  <c r="F22" i="67" s="1"/>
  <c r="G22" i="67" s="1"/>
  <c r="K72" i="67"/>
  <c r="I72" i="67"/>
  <c r="J72" i="67" s="1"/>
  <c r="I47" i="67"/>
  <c r="J47" i="67" s="1"/>
  <c r="K47" i="67"/>
  <c r="AR73" i="1"/>
  <c r="AY73" i="1"/>
  <c r="AW73" i="1"/>
  <c r="M72" i="254"/>
  <c r="X25" i="33"/>
  <c r="AB25" i="33"/>
  <c r="H67" i="252"/>
  <c r="P11" i="254"/>
  <c r="P19" i="241"/>
  <c r="Q19" i="241" s="1"/>
  <c r="R19" i="241"/>
  <c r="AK25" i="33"/>
  <c r="P72" i="140"/>
  <c r="Q72" i="140" s="1"/>
  <c r="R72" i="140"/>
  <c r="Q8" i="252"/>
  <c r="P45" i="140"/>
  <c r="Q45" i="140" s="1"/>
  <c r="R45" i="140"/>
  <c r="Q19" i="252"/>
  <c r="P73" i="140"/>
  <c r="Q73" i="140" s="1"/>
  <c r="R73" i="140"/>
  <c r="N47" i="252"/>
  <c r="K67" i="252"/>
  <c r="P45" i="254"/>
  <c r="K73" i="252"/>
  <c r="P73" i="254"/>
  <c r="S30" i="252"/>
  <c r="U30" i="33"/>
  <c r="AK30" i="33"/>
  <c r="E30" i="33"/>
  <c r="M30" i="33"/>
  <c r="AG30" i="33"/>
  <c r="Q30" i="33"/>
  <c r="S30" i="33"/>
  <c r="J30" i="33"/>
  <c r="AR19" i="1"/>
  <c r="AY19" i="1"/>
  <c r="AW19" i="1"/>
  <c r="M8" i="254"/>
  <c r="U25" i="33"/>
  <c r="W25" i="33"/>
  <c r="O25" i="33"/>
  <c r="P67" i="254"/>
  <c r="O11" i="238"/>
  <c r="H11" i="238"/>
  <c r="H45" i="252"/>
  <c r="D73" i="254"/>
  <c r="E30" i="254"/>
  <c r="R47" i="140"/>
  <c r="P47" i="140"/>
  <c r="Q47" i="140" s="1"/>
  <c r="H19" i="238"/>
  <c r="O19" i="238"/>
  <c r="Z25" i="33"/>
  <c r="O67" i="238"/>
  <c r="H67" i="238"/>
  <c r="AA47" i="33"/>
  <c r="X47" i="33"/>
  <c r="M47" i="33"/>
  <c r="AB47" i="33"/>
  <c r="W47" i="33"/>
  <c r="D22" i="241"/>
  <c r="E22" i="241" s="1"/>
  <c r="H22" i="241" s="1"/>
  <c r="L22" i="241" s="1"/>
  <c r="N22" i="241" s="1"/>
  <c r="D22" i="141"/>
  <c r="E22" i="141" s="1"/>
  <c r="H22" i="141" s="1"/>
  <c r="L22" i="141" s="1"/>
  <c r="N22" i="141" s="1"/>
  <c r="D22" i="140"/>
  <c r="E22" i="140" s="1"/>
  <c r="H22" i="140" s="1"/>
  <c r="L22" i="140" s="1"/>
  <c r="N22" i="140" s="1"/>
  <c r="AY72" i="1"/>
  <c r="AW72" i="1"/>
  <c r="AR47" i="1"/>
  <c r="AY47" i="1"/>
  <c r="AW47" i="1"/>
  <c r="K72" i="252"/>
  <c r="N11" i="252"/>
  <c r="R25" i="141"/>
  <c r="P25" i="141"/>
  <c r="Q25" i="141" s="1"/>
  <c r="D72" i="252"/>
  <c r="D8" i="141"/>
  <c r="E8" i="141" s="1"/>
  <c r="H8" i="141" s="1"/>
  <c r="L8" i="141" s="1"/>
  <c r="N8" i="141" s="1"/>
  <c r="D8" i="140"/>
  <c r="E8" i="140" s="1"/>
  <c r="H8" i="140" s="1"/>
  <c r="L8" i="140" s="1"/>
  <c r="N8" i="140" s="1"/>
  <c r="D8" i="241"/>
  <c r="E8" i="241" s="1"/>
  <c r="H8" i="241" s="1"/>
  <c r="L8" i="241" s="1"/>
  <c r="N8" i="241" s="1"/>
  <c r="P25" i="33"/>
  <c r="AA25" i="33"/>
  <c r="E25" i="252"/>
  <c r="AM25" i="33"/>
  <c r="N72" i="252"/>
  <c r="M67" i="254"/>
  <c r="D11" i="241"/>
  <c r="E11" i="241" s="1"/>
  <c r="H11" i="241" s="1"/>
  <c r="L11" i="241" s="1"/>
  <c r="N11" i="241" s="1"/>
  <c r="D11" i="141"/>
  <c r="E11" i="141" s="1"/>
  <c r="H11" i="141" s="1"/>
  <c r="L11" i="141" s="1"/>
  <c r="N11" i="141" s="1"/>
  <c r="D11" i="140"/>
  <c r="E11" i="140" s="1"/>
  <c r="H11" i="140" s="1"/>
  <c r="L11" i="140" s="1"/>
  <c r="N11" i="140" s="1"/>
  <c r="AH30" i="33"/>
  <c r="AE30" i="33"/>
  <c r="AL30" i="33"/>
  <c r="K30" i="33"/>
  <c r="W30" i="33"/>
  <c r="AI30" i="33"/>
  <c r="H30" i="33"/>
  <c r="AF30" i="33"/>
  <c r="V30" i="33"/>
  <c r="C67" i="33"/>
  <c r="AQ67" i="1"/>
  <c r="D67" i="67" s="1"/>
  <c r="E67" i="67" s="1"/>
  <c r="F67" i="67" s="1"/>
  <c r="G67" i="67" s="1"/>
  <c r="AX67" i="1"/>
  <c r="S70" i="252"/>
  <c r="X13" i="33"/>
  <c r="AG13" i="33"/>
  <c r="E13" i="33"/>
  <c r="AF13" i="33"/>
  <c r="H13" i="33"/>
  <c r="AC13" i="33"/>
  <c r="S13" i="33"/>
  <c r="I13" i="33"/>
  <c r="D39" i="254"/>
  <c r="X42" i="33"/>
  <c r="AJ42" i="33"/>
  <c r="O42" i="33"/>
  <c r="Y42" i="33"/>
  <c r="P42" i="33"/>
  <c r="Z42" i="33"/>
  <c r="G42" i="33"/>
  <c r="Q42" i="33"/>
  <c r="E13" i="254"/>
  <c r="U13" i="33"/>
  <c r="K13" i="33"/>
  <c r="AD13" i="33"/>
  <c r="AK13" i="33"/>
  <c r="Z13" i="33"/>
  <c r="P13" i="33"/>
  <c r="J13" i="33"/>
  <c r="V13" i="33"/>
  <c r="Q13" i="33"/>
  <c r="AM13" i="33"/>
  <c r="D39" i="252"/>
  <c r="AK42" i="33"/>
  <c r="H42" i="33"/>
  <c r="R42" i="33"/>
  <c r="I42" i="33"/>
  <c r="AA42" i="33"/>
  <c r="AD42" i="33"/>
  <c r="J42" i="33"/>
  <c r="AB42" i="33"/>
  <c r="AM42" i="33"/>
  <c r="N13" i="33"/>
  <c r="L13" i="33"/>
  <c r="AH13" i="33"/>
  <c r="W13" i="33"/>
  <c r="AA13" i="33"/>
  <c r="AI13" i="33"/>
  <c r="O13" i="33"/>
  <c r="G13" i="33"/>
  <c r="S42" i="33"/>
  <c r="AF42" i="33"/>
  <c r="AL42" i="33"/>
  <c r="T42" i="33"/>
  <c r="AC42" i="33"/>
  <c r="K42" i="33"/>
  <c r="U42" i="33"/>
  <c r="AE42" i="33"/>
  <c r="L42" i="33"/>
  <c r="V42" i="33"/>
  <c r="S36" i="252"/>
  <c r="S58" i="252"/>
  <c r="AM71" i="33"/>
  <c r="M13" i="33"/>
  <c r="E13" i="252"/>
  <c r="AE13" i="33"/>
  <c r="T13" i="33"/>
  <c r="AJ13" i="33"/>
  <c r="Y13" i="33"/>
  <c r="R13" i="33"/>
  <c r="AB13" i="33"/>
  <c r="M42" i="33"/>
  <c r="AG42" i="33"/>
  <c r="N42" i="33"/>
  <c r="AH42" i="33"/>
  <c r="E42" i="33"/>
  <c r="W42" i="33"/>
  <c r="AI42" i="33"/>
  <c r="E42" i="252"/>
  <c r="AM49" i="33"/>
  <c r="T45" i="33"/>
  <c r="N45" i="33"/>
  <c r="K45" i="33"/>
  <c r="J45" i="33"/>
  <c r="AA45" i="33"/>
  <c r="Q45" i="33"/>
  <c r="Z45" i="33"/>
  <c r="L45" i="33"/>
  <c r="O31" i="33"/>
  <c r="AG31" i="33"/>
  <c r="E31" i="252"/>
  <c r="N31" i="33"/>
  <c r="AE31" i="33"/>
  <c r="AK31" i="33"/>
  <c r="K31" i="33"/>
  <c r="X31" i="33"/>
  <c r="AF31" i="33"/>
  <c r="AB31" i="33"/>
  <c r="S61" i="252"/>
  <c r="F61" i="33"/>
  <c r="R61" i="252"/>
  <c r="F35" i="33"/>
  <c r="R35" i="252"/>
  <c r="P17" i="140"/>
  <c r="Q17" i="140" s="1"/>
  <c r="R17" i="140"/>
  <c r="E70" i="254"/>
  <c r="AL35" i="33"/>
  <c r="J70" i="33"/>
  <c r="AE70" i="33"/>
  <c r="K70" i="33"/>
  <c r="E70" i="252"/>
  <c r="T70" i="33"/>
  <c r="R70" i="33"/>
  <c r="M70" i="33"/>
  <c r="G70" i="33"/>
  <c r="O70" i="33"/>
  <c r="L70" i="33"/>
  <c r="R20" i="140"/>
  <c r="P20" i="140"/>
  <c r="Q20" i="140" s="1"/>
  <c r="W20" i="33"/>
  <c r="AC20" i="33"/>
  <c r="O20" i="33"/>
  <c r="K20" i="33"/>
  <c r="M20" i="33"/>
  <c r="I20" i="33"/>
  <c r="V20" i="33"/>
  <c r="K39" i="67"/>
  <c r="I39" i="67"/>
  <c r="J39" i="67" s="1"/>
  <c r="S69" i="252"/>
  <c r="I20" i="67"/>
  <c r="J20" i="67" s="1"/>
  <c r="K20" i="67"/>
  <c r="E45" i="252"/>
  <c r="H45" i="33"/>
  <c r="O45" i="33"/>
  <c r="W45" i="33"/>
  <c r="AE45" i="33"/>
  <c r="G45" i="33"/>
  <c r="AM31" i="33"/>
  <c r="E31" i="33"/>
  <c r="R31" i="33"/>
  <c r="P31" i="33"/>
  <c r="Y31" i="33"/>
  <c r="Z31" i="33"/>
  <c r="AH31" i="33"/>
  <c r="V31" i="33"/>
  <c r="L31" i="33"/>
  <c r="E31" i="254"/>
  <c r="R17" i="241"/>
  <c r="P17" i="241"/>
  <c r="Q17" i="241" s="1"/>
  <c r="P39" i="141"/>
  <c r="Q39" i="141" s="1"/>
  <c r="R39" i="141"/>
  <c r="AA70" i="33"/>
  <c r="X70" i="33"/>
  <c r="V70" i="33"/>
  <c r="N70" i="33"/>
  <c r="S70" i="33"/>
  <c r="AB70" i="33"/>
  <c r="I70" i="33"/>
  <c r="AI70" i="33"/>
  <c r="E70" i="33"/>
  <c r="P20" i="241"/>
  <c r="Q20" i="241" s="1"/>
  <c r="R20" i="241"/>
  <c r="AI20" i="33"/>
  <c r="AB20" i="33"/>
  <c r="AJ20" i="33"/>
  <c r="AH20" i="33"/>
  <c r="G20" i="33"/>
  <c r="AG20" i="33"/>
  <c r="AA20" i="33"/>
  <c r="T20" i="33"/>
  <c r="AF20" i="33"/>
  <c r="X20" i="33"/>
  <c r="AY39" i="1"/>
  <c r="AR39" i="1"/>
  <c r="AW39" i="1"/>
  <c r="S46" i="252"/>
  <c r="AY20" i="1"/>
  <c r="AW20" i="1"/>
  <c r="AG45" i="33"/>
  <c r="S45" i="252"/>
  <c r="AL31" i="33"/>
  <c r="Q31" i="33"/>
  <c r="M31" i="33"/>
  <c r="AI31" i="33"/>
  <c r="AC31" i="33"/>
  <c r="AD31" i="33"/>
  <c r="J31" i="33"/>
  <c r="W31" i="33"/>
  <c r="AJ31" i="33"/>
  <c r="D17" i="252"/>
  <c r="R17" i="141"/>
  <c r="P17" i="141"/>
  <c r="Q17" i="141" s="1"/>
  <c r="R39" i="241"/>
  <c r="P39" i="241"/>
  <c r="Q39" i="241" s="1"/>
  <c r="AM35" i="33"/>
  <c r="AF70" i="33"/>
  <c r="H70" i="33"/>
  <c r="Y70" i="33"/>
  <c r="Q70" i="33"/>
  <c r="AG70" i="33"/>
  <c r="U70" i="33"/>
  <c r="AL70" i="33"/>
  <c r="AD70" i="33"/>
  <c r="J20" i="33"/>
  <c r="E20" i="252"/>
  <c r="P20" i="33"/>
  <c r="R20" i="33"/>
  <c r="Z20" i="33"/>
  <c r="AL20" i="33"/>
  <c r="AE20" i="33"/>
  <c r="Y20" i="33"/>
  <c r="L20" i="33"/>
  <c r="AD20" i="33"/>
  <c r="AR17" i="1"/>
  <c r="AY17" i="1"/>
  <c r="AW17" i="1"/>
  <c r="AM61" i="33"/>
  <c r="E45" i="33"/>
  <c r="AK45" i="33"/>
  <c r="AJ45" i="33"/>
  <c r="Y45" i="33"/>
  <c r="X45" i="33"/>
  <c r="AC45" i="33"/>
  <c r="S31" i="33"/>
  <c r="T31" i="33"/>
  <c r="H31" i="33"/>
  <c r="I31" i="33"/>
  <c r="AA31" i="33"/>
  <c r="G31" i="33"/>
  <c r="U31" i="33"/>
  <c r="D17" i="254"/>
  <c r="E45" i="254"/>
  <c r="E20" i="254"/>
  <c r="P39" i="140"/>
  <c r="Q39" i="140" s="1"/>
  <c r="R39" i="140"/>
  <c r="T61" i="254"/>
  <c r="AC70" i="33"/>
  <c r="AH70" i="33"/>
  <c r="AM70" i="33"/>
  <c r="Z70" i="33"/>
  <c r="AK70" i="33"/>
  <c r="W70" i="33"/>
  <c r="AJ70" i="33"/>
  <c r="P70" i="33"/>
  <c r="R20" i="141"/>
  <c r="P20" i="141"/>
  <c r="Q20" i="141" s="1"/>
  <c r="N20" i="33"/>
  <c r="AM20" i="33"/>
  <c r="H20" i="33"/>
  <c r="U20" i="33"/>
  <c r="Q20" i="33"/>
  <c r="AK20" i="33"/>
  <c r="E20" i="33"/>
  <c r="S20" i="33"/>
  <c r="K17" i="67"/>
  <c r="I17" i="67"/>
  <c r="J17" i="67" s="1"/>
  <c r="F55" i="33"/>
  <c r="R55" i="252"/>
  <c r="P26" i="241"/>
  <c r="Q26" i="241" s="1"/>
  <c r="R26" i="241"/>
  <c r="R54" i="140"/>
  <c r="P54" i="140"/>
  <c r="Q54" i="140" s="1"/>
  <c r="E18" i="254"/>
  <c r="W49" i="33"/>
  <c r="T49" i="33"/>
  <c r="J49" i="33"/>
  <c r="L49" i="33"/>
  <c r="AE49" i="33"/>
  <c r="AK49" i="33"/>
  <c r="V49" i="33"/>
  <c r="D54" i="254"/>
  <c r="D68" i="252"/>
  <c r="J18" i="33"/>
  <c r="AF18" i="33"/>
  <c r="W18" i="33"/>
  <c r="AE18" i="33"/>
  <c r="G18" i="33"/>
  <c r="V18" i="33"/>
  <c r="AJ18" i="33"/>
  <c r="L18" i="33"/>
  <c r="N18" i="33"/>
  <c r="U18" i="33"/>
  <c r="F64" i="33"/>
  <c r="R64" i="252"/>
  <c r="E46" i="254"/>
  <c r="D10" i="254"/>
  <c r="AC26" i="33"/>
  <c r="Q26" i="33"/>
  <c r="R26" i="33"/>
  <c r="I26" i="33"/>
  <c r="K26" i="33"/>
  <c r="Y26" i="33"/>
  <c r="H46" i="33"/>
  <c r="AD46" i="33"/>
  <c r="Z46" i="33"/>
  <c r="AB46" i="33"/>
  <c r="T46" i="33"/>
  <c r="R46" i="33"/>
  <c r="V46" i="33"/>
  <c r="S46" i="33"/>
  <c r="AF46" i="33"/>
  <c r="AI46" i="33"/>
  <c r="X60" i="252"/>
  <c r="Y38" i="254"/>
  <c r="R26" i="141"/>
  <c r="P26" i="141"/>
  <c r="Q26" i="141" s="1"/>
  <c r="P54" i="241"/>
  <c r="Q54" i="241" s="1"/>
  <c r="R54" i="241"/>
  <c r="AL49" i="33"/>
  <c r="AD49" i="33"/>
  <c r="Z49" i="33"/>
  <c r="E49" i="252"/>
  <c r="P49" i="33"/>
  <c r="H49" i="33"/>
  <c r="U49" i="33"/>
  <c r="Q49" i="33"/>
  <c r="X49" i="33"/>
  <c r="D54" i="252"/>
  <c r="AD18" i="33"/>
  <c r="H18" i="33"/>
  <c r="AM18" i="33"/>
  <c r="S18" i="33"/>
  <c r="Z18" i="33"/>
  <c r="Q18" i="33"/>
  <c r="AB18" i="33"/>
  <c r="Y18" i="33"/>
  <c r="E18" i="33"/>
  <c r="AA18" i="33"/>
  <c r="F50" i="33"/>
  <c r="R50" i="252"/>
  <c r="D10" i="252"/>
  <c r="L26" i="33"/>
  <c r="AG26" i="33"/>
  <c r="AB26" i="33"/>
  <c r="H26" i="33"/>
  <c r="G26" i="33"/>
  <c r="AL26" i="33"/>
  <c r="N26" i="33"/>
  <c r="AE26" i="33"/>
  <c r="AH26" i="33"/>
  <c r="X26" i="33"/>
  <c r="J46" i="33"/>
  <c r="G46" i="33"/>
  <c r="AG46" i="33"/>
  <c r="AJ46" i="33"/>
  <c r="AL46" i="33"/>
  <c r="AK46" i="33"/>
  <c r="E46" i="33"/>
  <c r="K46" i="33"/>
  <c r="AA46" i="33"/>
  <c r="Z51" i="254"/>
  <c r="S27" i="252"/>
  <c r="R26" i="140"/>
  <c r="P26" i="140"/>
  <c r="Q26" i="140" s="1"/>
  <c r="T26" i="254"/>
  <c r="E26" i="254"/>
  <c r="E49" i="254"/>
  <c r="R54" i="141"/>
  <c r="P54" i="141"/>
  <c r="Q54" i="141" s="1"/>
  <c r="AR26" i="1"/>
  <c r="AW26" i="1"/>
  <c r="AY26" i="1"/>
  <c r="AC49" i="33"/>
  <c r="G49" i="33"/>
  <c r="AG49" i="33"/>
  <c r="AB49" i="33"/>
  <c r="AF49" i="33"/>
  <c r="M49" i="33"/>
  <c r="N49" i="33"/>
  <c r="R49" i="33"/>
  <c r="K49" i="33"/>
  <c r="AG18" i="33"/>
  <c r="AK18" i="33"/>
  <c r="AI18" i="33"/>
  <c r="K18" i="33"/>
  <c r="O18" i="33"/>
  <c r="I18" i="33"/>
  <c r="T18" i="33"/>
  <c r="K54" i="67"/>
  <c r="I54" i="67"/>
  <c r="J54" i="67" s="1"/>
  <c r="T64" i="254"/>
  <c r="AL50" i="33"/>
  <c r="S26" i="252"/>
  <c r="AF26" i="33"/>
  <c r="O26" i="33"/>
  <c r="AA26" i="33"/>
  <c r="V26" i="33"/>
  <c r="U26" i="33"/>
  <c r="W26" i="33"/>
  <c r="AK26" i="33"/>
  <c r="P26" i="33"/>
  <c r="I46" i="33"/>
  <c r="AH46" i="33"/>
  <c r="Q46" i="33"/>
  <c r="Y46" i="33"/>
  <c r="W46" i="33"/>
  <c r="L46" i="33"/>
  <c r="AM46" i="33"/>
  <c r="AL59" i="33"/>
  <c r="K26" i="67"/>
  <c r="I26" i="67"/>
  <c r="J26" i="67" s="1"/>
  <c r="S49" i="33"/>
  <c r="AH49" i="33"/>
  <c r="AJ49" i="33"/>
  <c r="E49" i="33"/>
  <c r="AA49" i="33"/>
  <c r="I49" i="33"/>
  <c r="AI49" i="33"/>
  <c r="O49" i="33"/>
  <c r="Y49" i="33"/>
  <c r="D68" i="254"/>
  <c r="M18" i="33"/>
  <c r="R18" i="33"/>
  <c r="P18" i="33"/>
  <c r="X18" i="33"/>
  <c r="AH18" i="33"/>
  <c r="AC18" i="33"/>
  <c r="S37" i="252"/>
  <c r="AR54" i="1"/>
  <c r="AY54" i="1"/>
  <c r="AW54" i="1"/>
  <c r="AJ26" i="33"/>
  <c r="E26" i="33"/>
  <c r="E26" i="252"/>
  <c r="M26" i="33"/>
  <c r="T26" i="33"/>
  <c r="Z26" i="33"/>
  <c r="AI26" i="33"/>
  <c r="J26" i="33"/>
  <c r="AD26" i="33"/>
  <c r="S26" i="33"/>
  <c r="O46" i="33"/>
  <c r="M46" i="33"/>
  <c r="N46" i="33"/>
  <c r="U46" i="33"/>
  <c r="X46" i="33"/>
  <c r="E46" i="252"/>
  <c r="AE46" i="33"/>
  <c r="P46" i="33"/>
  <c r="AC46" i="33"/>
  <c r="AY9" i="251"/>
  <c r="BA9" i="251" s="1"/>
  <c r="AY23" i="251"/>
  <c r="BA23" i="251" s="1"/>
  <c r="AY27" i="251"/>
  <c r="BA27" i="251" s="1"/>
  <c r="AY15" i="251"/>
  <c r="BA15" i="251" s="1"/>
  <c r="AY57" i="251"/>
  <c r="BA57" i="251" s="1"/>
  <c r="R57" i="141"/>
  <c r="P57" i="141"/>
  <c r="Q57" i="141" s="1"/>
  <c r="AJ57" i="33"/>
  <c r="E57" i="33"/>
  <c r="Y57" i="33"/>
  <c r="Z57" i="33"/>
  <c r="AD57" i="33"/>
  <c r="AA57" i="33"/>
  <c r="H57" i="33"/>
  <c r="AH57" i="33"/>
  <c r="N57" i="33"/>
  <c r="R21" i="254"/>
  <c r="P21" i="252"/>
  <c r="R33" i="140"/>
  <c r="P33" i="140"/>
  <c r="Q33" i="140" s="1"/>
  <c r="E23" i="254"/>
  <c r="H9" i="238"/>
  <c r="O9" i="238"/>
  <c r="X36" i="33"/>
  <c r="E36" i="252"/>
  <c r="S36" i="33"/>
  <c r="Y36" i="33"/>
  <c r="L36" i="33"/>
  <c r="W36" i="33"/>
  <c r="H36" i="33"/>
  <c r="Q36" i="33"/>
  <c r="M36" i="33"/>
  <c r="Z27" i="33"/>
  <c r="E27" i="252"/>
  <c r="G27" i="33"/>
  <c r="R27" i="33"/>
  <c r="AD27" i="33"/>
  <c r="J27" i="33"/>
  <c r="Q27" i="33"/>
  <c r="V27" i="33"/>
  <c r="S9" i="67"/>
  <c r="F38" i="33"/>
  <c r="R38" i="252"/>
  <c r="R43" i="252"/>
  <c r="F43" i="33"/>
  <c r="I33" i="67"/>
  <c r="J33" i="67" s="1"/>
  <c r="K33" i="67"/>
  <c r="I36" i="67"/>
  <c r="J36" i="67" s="1"/>
  <c r="K36" i="67"/>
  <c r="E27" i="254"/>
  <c r="AM38" i="33"/>
  <c r="L21" i="254"/>
  <c r="J21" i="252"/>
  <c r="F17" i="46"/>
  <c r="E125" i="251"/>
  <c r="F16" i="46"/>
  <c r="E124" i="251"/>
  <c r="R23" i="140"/>
  <c r="P23" i="140"/>
  <c r="Q23" i="140" s="1"/>
  <c r="E58" i="254"/>
  <c r="F24" i="33"/>
  <c r="R24" i="252"/>
  <c r="AF59" i="33"/>
  <c r="AG59" i="33"/>
  <c r="AB59" i="33"/>
  <c r="L59" i="33"/>
  <c r="E59" i="33"/>
  <c r="AH59" i="33"/>
  <c r="G59" i="33"/>
  <c r="AA59" i="33"/>
  <c r="Z59" i="33"/>
  <c r="P71" i="140"/>
  <c r="Q71" i="140" s="1"/>
  <c r="R71" i="140"/>
  <c r="R69" i="252"/>
  <c r="F69" i="33"/>
  <c r="AO69" i="33" s="1"/>
  <c r="K57" i="67"/>
  <c r="I57" i="67"/>
  <c r="J57" i="67" s="1"/>
  <c r="G58" i="33"/>
  <c r="P58" i="33"/>
  <c r="AK58" i="33"/>
  <c r="AI58" i="33"/>
  <c r="AM58" i="33"/>
  <c r="I58" i="33"/>
  <c r="S58" i="33"/>
  <c r="E23" i="33"/>
  <c r="J23" i="33"/>
  <c r="K23" i="33"/>
  <c r="I23" i="33"/>
  <c r="V23" i="33"/>
  <c r="Y23" i="33"/>
  <c r="O23" i="33"/>
  <c r="N23" i="33"/>
  <c r="AJ23" i="33"/>
  <c r="H23" i="33"/>
  <c r="K71" i="33"/>
  <c r="R71" i="33"/>
  <c r="E71" i="33"/>
  <c r="V71" i="33"/>
  <c r="H71" i="33"/>
  <c r="J71" i="33"/>
  <c r="AB71" i="33"/>
  <c r="AC71" i="33"/>
  <c r="R75" i="141"/>
  <c r="P75" i="141"/>
  <c r="Q75" i="141" s="1"/>
  <c r="AY71" i="1"/>
  <c r="AW71" i="1"/>
  <c r="AF21" i="1"/>
  <c r="AH21" i="1"/>
  <c r="AE76" i="1"/>
  <c r="AG21" i="1"/>
  <c r="AN41" i="33"/>
  <c r="AO41" i="33"/>
  <c r="AO51" i="33"/>
  <c r="AN51" i="33"/>
  <c r="AM57" i="33"/>
  <c r="W57" i="33"/>
  <c r="S57" i="33"/>
  <c r="X57" i="33"/>
  <c r="AG57" i="33"/>
  <c r="V57" i="33"/>
  <c r="S57" i="252"/>
  <c r="M57" i="33"/>
  <c r="AI57" i="33"/>
  <c r="J57" i="33"/>
  <c r="R33" i="241"/>
  <c r="P33" i="241"/>
  <c r="Q33" i="241" s="1"/>
  <c r="R15" i="252"/>
  <c r="F15" i="33"/>
  <c r="R59" i="141"/>
  <c r="P59" i="141"/>
  <c r="Q59" i="141" s="1"/>
  <c r="E71" i="254"/>
  <c r="U36" i="33"/>
  <c r="AI36" i="33"/>
  <c r="E36" i="33"/>
  <c r="AD36" i="33"/>
  <c r="AL36" i="33"/>
  <c r="AK36" i="33"/>
  <c r="AH36" i="33"/>
  <c r="Z36" i="33"/>
  <c r="AM36" i="33"/>
  <c r="AC36" i="33"/>
  <c r="I7" i="46"/>
  <c r="F117" i="251"/>
  <c r="F8" i="46"/>
  <c r="N27" i="33"/>
  <c r="AG27" i="33"/>
  <c r="AF27" i="33"/>
  <c r="AJ27" i="33"/>
  <c r="I27" i="33"/>
  <c r="AB27" i="33"/>
  <c r="S27" i="33"/>
  <c r="M27" i="33"/>
  <c r="H27" i="33"/>
  <c r="O27" i="33"/>
  <c r="E36" i="254"/>
  <c r="AN60" i="33"/>
  <c r="P23" i="241"/>
  <c r="Q23" i="241" s="1"/>
  <c r="R23" i="241"/>
  <c r="F11" i="46"/>
  <c r="E119" i="251"/>
  <c r="P27" i="241"/>
  <c r="Q27" i="241" s="1"/>
  <c r="R27" i="241"/>
  <c r="T59" i="33"/>
  <c r="J59" i="33"/>
  <c r="U59" i="33"/>
  <c r="E59" i="252"/>
  <c r="AI59" i="33"/>
  <c r="Q59" i="33"/>
  <c r="K59" i="33"/>
  <c r="R59" i="33"/>
  <c r="N59" i="33"/>
  <c r="R36" i="140"/>
  <c r="P36" i="140"/>
  <c r="Q36" i="140" s="1"/>
  <c r="R71" i="241"/>
  <c r="P71" i="241"/>
  <c r="Q71" i="241" s="1"/>
  <c r="AV21" i="1"/>
  <c r="AV37" i="1"/>
  <c r="AV74" i="1"/>
  <c r="AV28" i="1"/>
  <c r="AV38" i="1"/>
  <c r="AV11" i="1"/>
  <c r="AV32" i="1"/>
  <c r="AV44" i="1"/>
  <c r="AV58" i="1"/>
  <c r="AV75" i="1"/>
  <c r="AV20" i="1"/>
  <c r="AV64" i="1"/>
  <c r="AV12" i="1"/>
  <c r="AV52" i="1"/>
  <c r="AV62" i="1"/>
  <c r="AV13" i="1"/>
  <c r="AV8" i="1"/>
  <c r="AV55" i="1"/>
  <c r="AV48" i="1"/>
  <c r="AV42" i="1"/>
  <c r="AV69" i="1"/>
  <c r="AV73" i="1"/>
  <c r="AV23" i="1"/>
  <c r="AV36" i="1"/>
  <c r="AV66" i="1"/>
  <c r="AV49" i="1"/>
  <c r="AV72" i="1"/>
  <c r="AV7" i="1"/>
  <c r="AV19" i="1"/>
  <c r="AV46" i="1"/>
  <c r="AV34" i="1"/>
  <c r="AV41" i="1"/>
  <c r="AV67" i="1"/>
  <c r="AV63" i="1"/>
  <c r="AV10" i="1"/>
  <c r="AV60" i="1"/>
  <c r="AV59" i="1"/>
  <c r="AV24" i="1"/>
  <c r="AV14" i="1"/>
  <c r="AV9" i="1"/>
  <c r="AV70" i="1"/>
  <c r="AV68" i="1"/>
  <c r="AV45" i="1"/>
  <c r="AV40" i="1"/>
  <c r="AV31" i="1"/>
  <c r="AV35" i="1"/>
  <c r="AV18" i="1"/>
  <c r="AV26" i="1"/>
  <c r="AV16" i="1"/>
  <c r="AV39" i="1"/>
  <c r="AV43" i="1"/>
  <c r="AV57" i="1"/>
  <c r="AV27" i="1"/>
  <c r="AV15" i="1"/>
  <c r="AV33" i="1"/>
  <c r="AV30" i="1"/>
  <c r="AV25" i="1"/>
  <c r="AV56" i="1"/>
  <c r="AV53" i="1"/>
  <c r="AV65" i="1"/>
  <c r="AV17" i="1"/>
  <c r="AV47" i="1"/>
  <c r="AV61" i="1"/>
  <c r="AV50" i="1"/>
  <c r="AV29" i="1"/>
  <c r="AV54" i="1"/>
  <c r="AV51" i="1"/>
  <c r="AV22" i="1"/>
  <c r="AV71" i="1"/>
  <c r="AY57" i="1"/>
  <c r="AW57" i="1"/>
  <c r="AY23" i="1"/>
  <c r="AW23" i="1"/>
  <c r="Q58" i="33"/>
  <c r="AH58" i="33"/>
  <c r="L58" i="33"/>
  <c r="AG58" i="33"/>
  <c r="O58" i="33"/>
  <c r="K58" i="33"/>
  <c r="U58" i="33"/>
  <c r="AA58" i="33"/>
  <c r="Y58" i="33"/>
  <c r="W58" i="33"/>
  <c r="AL15" i="33"/>
  <c r="K59" i="67"/>
  <c r="I59" i="67"/>
  <c r="J59" i="67" s="1"/>
  <c r="S74" i="252"/>
  <c r="E23" i="252"/>
  <c r="X23" i="33"/>
  <c r="G23" i="33"/>
  <c r="AF23" i="33"/>
  <c r="R23" i="33"/>
  <c r="AC23" i="33"/>
  <c r="AL23" i="33"/>
  <c r="AE23" i="33"/>
  <c r="AB23" i="33"/>
  <c r="D75" i="254"/>
  <c r="AF71" i="33"/>
  <c r="S71" i="33"/>
  <c r="M71" i="33"/>
  <c r="E71" i="252"/>
  <c r="I71" i="33"/>
  <c r="T71" i="33"/>
  <c r="AK71" i="33"/>
  <c r="I71" i="67"/>
  <c r="J71" i="67" s="1"/>
  <c r="K71" i="67"/>
  <c r="T69" i="254"/>
  <c r="Q48" i="251"/>
  <c r="V48" i="251" s="1"/>
  <c r="F48" i="251"/>
  <c r="AP48" i="33"/>
  <c r="E48" i="251" s="1"/>
  <c r="AW48" i="33"/>
  <c r="AZ48" i="33" s="1"/>
  <c r="R57" i="140"/>
  <c r="P57" i="140"/>
  <c r="Q57" i="140" s="1"/>
  <c r="Q57" i="33"/>
  <c r="AF57" i="33"/>
  <c r="AB57" i="33"/>
  <c r="G57" i="33"/>
  <c r="U57" i="33"/>
  <c r="AC57" i="33"/>
  <c r="O57" i="33"/>
  <c r="F37" i="33"/>
  <c r="AN37" i="33" s="1"/>
  <c r="R37" i="252"/>
  <c r="P59" i="241"/>
  <c r="Q59" i="241" s="1"/>
  <c r="R59" i="241"/>
  <c r="T44" i="254"/>
  <c r="J36" i="33"/>
  <c r="AG36" i="33"/>
  <c r="R36" i="33"/>
  <c r="I36" i="33"/>
  <c r="AE36" i="33"/>
  <c r="V36" i="33"/>
  <c r="AJ36" i="33"/>
  <c r="P27" i="33"/>
  <c r="K27" i="33"/>
  <c r="X27" i="33"/>
  <c r="Y27" i="33"/>
  <c r="AH27" i="33"/>
  <c r="AI27" i="33"/>
  <c r="AK27" i="33"/>
  <c r="AE27" i="33"/>
  <c r="E57" i="254"/>
  <c r="AY33" i="1"/>
  <c r="AW33" i="1"/>
  <c r="K27" i="67"/>
  <c r="I27" i="67"/>
  <c r="J27" i="67" s="1"/>
  <c r="K75" i="67"/>
  <c r="I75" i="67"/>
  <c r="J75" i="67" s="1"/>
  <c r="AM9" i="1"/>
  <c r="D33" i="254"/>
  <c r="I21" i="254"/>
  <c r="G21" i="252"/>
  <c r="F12" i="46"/>
  <c r="E120" i="251"/>
  <c r="P23" i="141"/>
  <c r="Q23" i="141" s="1"/>
  <c r="R23" i="141"/>
  <c r="F15" i="46"/>
  <c r="E123" i="251"/>
  <c r="P27" i="140"/>
  <c r="Q27" i="140" s="1"/>
  <c r="R27" i="140"/>
  <c r="AK59" i="33"/>
  <c r="P59" i="33"/>
  <c r="H59" i="33"/>
  <c r="AC59" i="33"/>
  <c r="AE59" i="33"/>
  <c r="X59" i="33"/>
  <c r="AJ59" i="33"/>
  <c r="V59" i="33"/>
  <c r="R36" i="241"/>
  <c r="P36" i="241"/>
  <c r="Q36" i="241" s="1"/>
  <c r="R71" i="141"/>
  <c r="P71" i="141"/>
  <c r="Q71" i="141" s="1"/>
  <c r="O21" i="67"/>
  <c r="P21" i="67" s="1"/>
  <c r="L76" i="67"/>
  <c r="I23" i="67"/>
  <c r="J23" i="67" s="1"/>
  <c r="K23" i="67"/>
  <c r="N58" i="33"/>
  <c r="AF58" i="33"/>
  <c r="AB58" i="33"/>
  <c r="H58" i="33"/>
  <c r="AL58" i="33"/>
  <c r="AJ58" i="33"/>
  <c r="R58" i="33"/>
  <c r="AE58" i="33"/>
  <c r="X58" i="33"/>
  <c r="S23" i="252"/>
  <c r="AM23" i="33"/>
  <c r="Z23" i="33"/>
  <c r="W23" i="33"/>
  <c r="AH23" i="33"/>
  <c r="S23" i="33"/>
  <c r="L23" i="33"/>
  <c r="M23" i="33"/>
  <c r="D75" i="252"/>
  <c r="E59" i="254"/>
  <c r="F44" i="33"/>
  <c r="AN44" i="33" s="1"/>
  <c r="R44" i="252"/>
  <c r="AD71" i="33"/>
  <c r="L71" i="33"/>
  <c r="AJ71" i="33"/>
  <c r="AG71" i="33"/>
  <c r="AE71" i="33"/>
  <c r="U71" i="33"/>
  <c r="G71" i="33"/>
  <c r="AI71" i="33"/>
  <c r="P71" i="33"/>
  <c r="Z71" i="33"/>
  <c r="R75" i="140"/>
  <c r="P75" i="140"/>
  <c r="Q75" i="140" s="1"/>
  <c r="R57" i="241"/>
  <c r="P57" i="241"/>
  <c r="Q57" i="241" s="1"/>
  <c r="T74" i="254"/>
  <c r="T57" i="33"/>
  <c r="L57" i="33"/>
  <c r="P57" i="33"/>
  <c r="R57" i="33"/>
  <c r="K57" i="33"/>
  <c r="I57" i="33"/>
  <c r="AE57" i="33"/>
  <c r="AK57" i="33"/>
  <c r="E57" i="252"/>
  <c r="P33" i="141"/>
  <c r="Q33" i="141" s="1"/>
  <c r="R33" i="141"/>
  <c r="P59" i="140"/>
  <c r="Q59" i="140" s="1"/>
  <c r="R59" i="140"/>
  <c r="R74" i="252"/>
  <c r="F74" i="33"/>
  <c r="AN74" i="33" s="1"/>
  <c r="AF36" i="33"/>
  <c r="AB36" i="33"/>
  <c r="O36" i="33"/>
  <c r="N36" i="33"/>
  <c r="AA36" i="33"/>
  <c r="P36" i="33"/>
  <c r="K36" i="33"/>
  <c r="T36" i="33"/>
  <c r="G36" i="33"/>
  <c r="W27" i="33"/>
  <c r="L27" i="33"/>
  <c r="U27" i="33"/>
  <c r="AC27" i="33"/>
  <c r="AL27" i="33"/>
  <c r="AA27" i="33"/>
  <c r="E27" i="33"/>
  <c r="T27" i="33"/>
  <c r="M21" i="252"/>
  <c r="O21" i="254"/>
  <c r="AY27" i="1"/>
  <c r="AW27" i="1"/>
  <c r="AY36" i="1"/>
  <c r="AW36" i="1"/>
  <c r="AY75" i="1"/>
  <c r="AW75" i="1"/>
  <c r="AX9" i="1"/>
  <c r="AR9" i="1" s="1"/>
  <c r="AQ9" i="1"/>
  <c r="D9" i="67" s="1"/>
  <c r="E9" i="67" s="1"/>
  <c r="F9" i="67" s="1"/>
  <c r="G9" i="67" s="1"/>
  <c r="C9" i="33"/>
  <c r="D33" i="252"/>
  <c r="T37" i="254"/>
  <c r="F14" i="46"/>
  <c r="E122" i="251"/>
  <c r="F13" i="46"/>
  <c r="E121" i="251"/>
  <c r="F10" i="46"/>
  <c r="E118" i="251"/>
  <c r="R27" i="141"/>
  <c r="P27" i="141"/>
  <c r="Q27" i="141" s="1"/>
  <c r="AM24" i="33"/>
  <c r="AO44" i="33"/>
  <c r="S59" i="33"/>
  <c r="O59" i="33"/>
  <c r="AD59" i="33"/>
  <c r="I59" i="33"/>
  <c r="Y59" i="33"/>
  <c r="M59" i="33"/>
  <c r="W59" i="33"/>
  <c r="P36" i="141"/>
  <c r="Q36" i="141" s="1"/>
  <c r="R36" i="141"/>
  <c r="AO74" i="33"/>
  <c r="AU76" i="1"/>
  <c r="V58" i="33"/>
  <c r="Z58" i="33"/>
  <c r="AC58" i="33"/>
  <c r="M58" i="33"/>
  <c r="J58" i="33"/>
  <c r="AD58" i="33"/>
  <c r="E58" i="252"/>
  <c r="E58" i="33"/>
  <c r="T58" i="33"/>
  <c r="AY59" i="1"/>
  <c r="AW59" i="1"/>
  <c r="U23" i="33"/>
  <c r="AI23" i="33"/>
  <c r="AG23" i="33"/>
  <c r="AK23" i="33"/>
  <c r="Q23" i="33"/>
  <c r="AD23" i="33"/>
  <c r="T23" i="33"/>
  <c r="P23" i="33"/>
  <c r="AA23" i="33"/>
  <c r="Q71" i="33"/>
  <c r="O71" i="33"/>
  <c r="X71" i="33"/>
  <c r="AA71" i="33"/>
  <c r="N71" i="33"/>
  <c r="AH71" i="33"/>
  <c r="Y71" i="33"/>
  <c r="W71" i="33"/>
  <c r="R75" i="241"/>
  <c r="P75" i="241"/>
  <c r="Q75" i="241" s="1"/>
  <c r="AU33" i="251"/>
  <c r="AY33" i="252"/>
  <c r="AZ33" i="252" s="1"/>
  <c r="AU44" i="251"/>
  <c r="AY44" i="252"/>
  <c r="AZ44" i="252" s="1"/>
  <c r="AY17" i="252"/>
  <c r="AZ17" i="252" s="1"/>
  <c r="AU17" i="251"/>
  <c r="AO75" i="252"/>
  <c r="AV75" i="251" s="1"/>
  <c r="AY24" i="252"/>
  <c r="AZ24" i="252" s="1"/>
  <c r="AU24" i="251"/>
  <c r="AU59" i="251"/>
  <c r="AY59" i="252"/>
  <c r="AZ59" i="252" s="1"/>
  <c r="AO12" i="252"/>
  <c r="AV12" i="251" s="1"/>
  <c r="Y48" i="252"/>
  <c r="AY18" i="252"/>
  <c r="AZ18" i="252" s="1"/>
  <c r="AU18" i="251"/>
  <c r="AO14" i="252"/>
  <c r="AV14" i="251" s="1"/>
  <c r="AO11" i="252"/>
  <c r="AV11" i="251" s="1"/>
  <c r="AQ40" i="252"/>
  <c r="AX40" i="251" s="1"/>
  <c r="AO15" i="252"/>
  <c r="AQ56" i="252"/>
  <c r="AX56" i="251" s="1"/>
  <c r="AO42" i="252"/>
  <c r="AV42" i="251" s="1"/>
  <c r="AY62" i="252"/>
  <c r="AZ62" i="252" s="1"/>
  <c r="AU62" i="251"/>
  <c r="AY29" i="252"/>
  <c r="AZ29" i="252" s="1"/>
  <c r="AU29" i="251"/>
  <c r="AQ44" i="223"/>
  <c r="AU30" i="251"/>
  <c r="AY30" i="252"/>
  <c r="AZ30" i="252" s="1"/>
  <c r="S115" i="251"/>
  <c r="S128" i="251" s="1"/>
  <c r="AU20" i="251"/>
  <c r="AY20" i="252"/>
  <c r="AZ20" i="252" s="1"/>
  <c r="AQ72" i="252"/>
  <c r="AX72" i="251" s="1"/>
  <c r="AU61" i="251"/>
  <c r="AY61" i="252"/>
  <c r="AZ61" i="252" s="1"/>
  <c r="AQ35" i="252"/>
  <c r="AX35" i="251" s="1"/>
  <c r="AS33" i="223"/>
  <c r="AV104" i="251"/>
  <c r="AR13" i="223"/>
  <c r="AU84" i="251"/>
  <c r="AY42" i="252"/>
  <c r="AZ42" i="252" s="1"/>
  <c r="AU42" i="251"/>
  <c r="AU96" i="251"/>
  <c r="AR25" i="223"/>
  <c r="X55" i="254"/>
  <c r="Y55" i="254"/>
  <c r="AU65" i="251"/>
  <c r="AY65" i="252"/>
  <c r="AZ65" i="252" s="1"/>
  <c r="AY60" i="252"/>
  <c r="AZ60" i="252" s="1"/>
  <c r="AU60" i="251"/>
  <c r="AQ30" i="252"/>
  <c r="AX30" i="251" s="1"/>
  <c r="AU37" i="251"/>
  <c r="AY37" i="252"/>
  <c r="AZ37" i="252" s="1"/>
  <c r="AY32" i="252"/>
  <c r="AZ32" i="252" s="1"/>
  <c r="AU32" i="251"/>
  <c r="AU48" i="251"/>
  <c r="AY48" i="252"/>
  <c r="AZ48" i="252" s="1"/>
  <c r="AU49" i="251"/>
  <c r="AY49" i="252"/>
  <c r="AZ49" i="252" s="1"/>
  <c r="AO70" i="252"/>
  <c r="AV70" i="251" s="1"/>
  <c r="X52" i="252"/>
  <c r="W52" i="252"/>
  <c r="AU31" i="251"/>
  <c r="AY31" i="252"/>
  <c r="AZ31" i="252" s="1"/>
  <c r="AR14" i="223"/>
  <c r="AU85" i="251"/>
  <c r="AO21" i="252"/>
  <c r="AU52" i="251"/>
  <c r="AY52" i="252"/>
  <c r="AZ52" i="252" s="1"/>
  <c r="U110" i="251"/>
  <c r="V39" i="223"/>
  <c r="AO69" i="252"/>
  <c r="AV69" i="251" s="1"/>
  <c r="AU57" i="251"/>
  <c r="AY57" i="252"/>
  <c r="AZ57" i="252" s="1"/>
  <c r="AR15" i="223"/>
  <c r="AU86" i="251"/>
  <c r="AR28" i="223"/>
  <c r="AU99" i="251"/>
  <c r="AR27" i="223"/>
  <c r="AU98" i="251"/>
  <c r="AR22" i="223"/>
  <c r="AU93" i="251"/>
  <c r="AS18" i="223"/>
  <c r="AV89" i="251"/>
  <c r="U42" i="251"/>
  <c r="AV76" i="33"/>
  <c r="AS11" i="223"/>
  <c r="AV82" i="251"/>
  <c r="W7" i="221"/>
  <c r="U138" i="251"/>
  <c r="AO54" i="252"/>
  <c r="AV54" i="251" s="1"/>
  <c r="AO26" i="252"/>
  <c r="AV26" i="251" s="1"/>
  <c r="AU97" i="251"/>
  <c r="AR26" i="223"/>
  <c r="V37" i="223"/>
  <c r="U108" i="251"/>
  <c r="W50" i="252"/>
  <c r="AO34" i="252"/>
  <c r="AV34" i="251" s="1"/>
  <c r="U101" i="251"/>
  <c r="V30" i="223"/>
  <c r="AO44" i="252"/>
  <c r="AV44" i="251" s="1"/>
  <c r="T145" i="251"/>
  <c r="T147" i="251" s="1"/>
  <c r="AO10" i="252"/>
  <c r="AV10" i="251" s="1"/>
  <c r="AY7" i="252"/>
  <c r="AU7" i="251"/>
  <c r="AN76" i="252"/>
  <c r="AN84" i="252" s="1"/>
  <c r="AU83" i="251"/>
  <c r="AR12" i="223"/>
  <c r="AO32" i="252"/>
  <c r="AV32" i="251" s="1"/>
  <c r="AO59" i="252"/>
  <c r="AV59" i="251" s="1"/>
  <c r="AY72" i="252"/>
  <c r="AZ72" i="252" s="1"/>
  <c r="AU72" i="251"/>
  <c r="W24" i="252"/>
  <c r="X50" i="254"/>
  <c r="AO9" i="252"/>
  <c r="AV9" i="251" s="1"/>
  <c r="AU91" i="251"/>
  <c r="AR20" i="223"/>
  <c r="AU67" i="251"/>
  <c r="AY67" i="252"/>
  <c r="AZ67" i="252" s="1"/>
  <c r="AU108" i="251"/>
  <c r="AR37" i="223"/>
  <c r="AO58" i="252"/>
  <c r="AV58" i="251" s="1"/>
  <c r="AO53" i="252"/>
  <c r="AV53" i="251" s="1"/>
  <c r="W11" i="221"/>
  <c r="U142" i="251"/>
  <c r="AO43" i="252"/>
  <c r="AV43" i="251" s="1"/>
  <c r="AU100" i="251"/>
  <c r="AR29" i="223"/>
  <c r="V41" i="223"/>
  <c r="U112" i="251"/>
  <c r="AY64" i="252"/>
  <c r="AZ64" i="252" s="1"/>
  <c r="AU64" i="251"/>
  <c r="AS40" i="223"/>
  <c r="AV111" i="251"/>
  <c r="AY47" i="252"/>
  <c r="AZ47" i="252" s="1"/>
  <c r="AU47" i="251"/>
  <c r="W35" i="252"/>
  <c r="AU39" i="251"/>
  <c r="AY39" i="252"/>
  <c r="AZ39" i="252" s="1"/>
  <c r="AU66" i="251"/>
  <c r="AY66" i="252"/>
  <c r="AZ66" i="252" s="1"/>
  <c r="AY74" i="252"/>
  <c r="AZ74" i="252" s="1"/>
  <c r="AU74" i="251"/>
  <c r="AO20" i="252"/>
  <c r="AV20" i="251" s="1"/>
  <c r="AY46" i="252"/>
  <c r="AZ46" i="252" s="1"/>
  <c r="AU46" i="251"/>
  <c r="AO61" i="252"/>
  <c r="AV61" i="251" s="1"/>
  <c r="AL7" i="46"/>
  <c r="AT23" i="251"/>
  <c r="AY51" i="252"/>
  <c r="AZ51" i="252" s="1"/>
  <c r="AU51" i="251"/>
  <c r="W26" i="254"/>
  <c r="W76" i="254" s="1"/>
  <c r="W83" i="254" s="1"/>
  <c r="AY54" i="252"/>
  <c r="AZ54" i="252" s="1"/>
  <c r="AU54" i="251"/>
  <c r="X51" i="252"/>
  <c r="AR128" i="251"/>
  <c r="AR147" i="251" s="1"/>
  <c r="AQ63" i="252"/>
  <c r="AX63" i="251" s="1"/>
  <c r="AO37" i="252"/>
  <c r="AV37" i="251" s="1"/>
  <c r="V8" i="223"/>
  <c r="U79" i="251"/>
  <c r="AR10" i="223"/>
  <c r="AU81" i="251"/>
  <c r="AU73" i="251"/>
  <c r="AY73" i="252"/>
  <c r="AZ73" i="252" s="1"/>
  <c r="AQ51" i="252"/>
  <c r="AX51" i="251" s="1"/>
  <c r="AR8" i="223"/>
  <c r="AU79" i="251"/>
  <c r="AY28" i="252"/>
  <c r="AZ28" i="252" s="1"/>
  <c r="AU28" i="251"/>
  <c r="AQ11" i="46"/>
  <c r="AV119" i="251"/>
  <c r="AU92" i="251"/>
  <c r="AR21" i="223"/>
  <c r="AY58" i="252"/>
  <c r="AZ58" i="252" s="1"/>
  <c r="AU58" i="251"/>
  <c r="AU43" i="251"/>
  <c r="AY43" i="252"/>
  <c r="AZ43" i="252" s="1"/>
  <c r="AY27" i="252"/>
  <c r="AZ27" i="252" s="1"/>
  <c r="AU27" i="251"/>
  <c r="V31" i="223"/>
  <c r="U102" i="251"/>
  <c r="AQ13" i="252"/>
  <c r="AX13" i="251" s="1"/>
  <c r="U139" i="251"/>
  <c r="W8" i="221"/>
  <c r="AR35" i="223"/>
  <c r="AU106" i="251"/>
  <c r="AY12" i="252"/>
  <c r="AZ12" i="252" s="1"/>
  <c r="AU12" i="251"/>
  <c r="AU50" i="251"/>
  <c r="AY50" i="252"/>
  <c r="AZ50" i="252" s="1"/>
  <c r="AY70" i="252"/>
  <c r="AZ70" i="252" s="1"/>
  <c r="AU70" i="251"/>
  <c r="AO41" i="252"/>
  <c r="AV41" i="251" s="1"/>
  <c r="AQ68" i="252"/>
  <c r="AX68" i="251" s="1"/>
  <c r="AQ17" i="252"/>
  <c r="AX17" i="251" s="1"/>
  <c r="AO52" i="252"/>
  <c r="AV52" i="251" s="1"/>
  <c r="AR30" i="223"/>
  <c r="AU101" i="251"/>
  <c r="AU56" i="251"/>
  <c r="AY56" i="252"/>
  <c r="AZ56" i="252" s="1"/>
  <c r="AU63" i="251"/>
  <c r="AY63" i="252"/>
  <c r="AZ63" i="252" s="1"/>
  <c r="AU13" i="251"/>
  <c r="AY13" i="252"/>
  <c r="AZ13" i="252" s="1"/>
  <c r="U143" i="251"/>
  <c r="W12" i="221"/>
  <c r="AU45" i="251"/>
  <c r="AY45" i="252"/>
  <c r="AZ45" i="252" s="1"/>
  <c r="W13" i="221"/>
  <c r="U144" i="251"/>
  <c r="AQ39" i="252"/>
  <c r="AX39" i="251" s="1"/>
  <c r="AQ62" i="252"/>
  <c r="AX62" i="251" s="1"/>
  <c r="AO60" i="252"/>
  <c r="AV60" i="251" s="1"/>
  <c r="V14" i="221"/>
  <c r="AR7" i="223"/>
  <c r="AU78" i="251"/>
  <c r="AU19" i="251"/>
  <c r="AY19" i="252"/>
  <c r="AZ19" i="252" s="1"/>
  <c r="T44" i="223"/>
  <c r="AY16" i="252"/>
  <c r="AZ16" i="252" s="1"/>
  <c r="AU16" i="251"/>
  <c r="AO73" i="252"/>
  <c r="AV73" i="251" s="1"/>
  <c r="AO48" i="252"/>
  <c r="AV48" i="251" s="1"/>
  <c r="AU104" i="251"/>
  <c r="AR33" i="223"/>
  <c r="AU87" i="251"/>
  <c r="AR16" i="223"/>
  <c r="X24" i="254"/>
  <c r="AO67" i="252"/>
  <c r="AV67" i="251" s="1"/>
  <c r="AU15" i="251"/>
  <c r="AY15" i="252"/>
  <c r="AZ15" i="252" s="1"/>
  <c r="AO23" i="252"/>
  <c r="AO29" i="252"/>
  <c r="AV29" i="251" s="1"/>
  <c r="AO74" i="252"/>
  <c r="AV74" i="251" s="1"/>
  <c r="AO7" i="252"/>
  <c r="AO46" i="252"/>
  <c r="AV46" i="251" s="1"/>
  <c r="AN18" i="46"/>
  <c r="AO10" i="46"/>
  <c r="AU36" i="251"/>
  <c r="AY36" i="252"/>
  <c r="AZ36" i="252" s="1"/>
  <c r="AO22" i="252"/>
  <c r="AV22" i="251" s="1"/>
  <c r="AU8" i="251"/>
  <c r="AY8" i="252"/>
  <c r="AZ8" i="252" s="1"/>
  <c r="AU11" i="251"/>
  <c r="AY11" i="252"/>
  <c r="AZ11" i="252" s="1"/>
  <c r="U7" i="221"/>
  <c r="U14" i="221" s="1"/>
  <c r="S138" i="251"/>
  <c r="S145" i="251" s="1"/>
  <c r="AV123" i="251"/>
  <c r="AQ15" i="46"/>
  <c r="AU55" i="251"/>
  <c r="AY55" i="252"/>
  <c r="AZ55" i="252" s="1"/>
  <c r="AU38" i="251"/>
  <c r="AY38" i="252"/>
  <c r="AZ38" i="252" s="1"/>
  <c r="AY23" i="252"/>
  <c r="AZ23" i="252" s="1"/>
  <c r="AU23" i="251"/>
  <c r="X35" i="254"/>
  <c r="Y35" i="254"/>
  <c r="U90" i="251"/>
  <c r="V19" i="223"/>
  <c r="AO65" i="252"/>
  <c r="AV65" i="251" s="1"/>
  <c r="V18" i="223"/>
  <c r="U89" i="251"/>
  <c r="AR23" i="223"/>
  <c r="AU94" i="251"/>
  <c r="AY10" i="252"/>
  <c r="AZ10" i="252" s="1"/>
  <c r="AU10" i="251"/>
  <c r="AY75" i="252"/>
  <c r="AZ75" i="252" s="1"/>
  <c r="AU75" i="251"/>
  <c r="X43" i="254"/>
  <c r="Y43" i="254"/>
  <c r="AY71" i="252"/>
  <c r="AZ71" i="252" s="1"/>
  <c r="AU71" i="251"/>
  <c r="AU21" i="251"/>
  <c r="AY21" i="252"/>
  <c r="AZ21" i="252" s="1"/>
  <c r="AY53" i="252"/>
  <c r="AZ53" i="252" s="1"/>
  <c r="AU53" i="251"/>
  <c r="AR41" i="223"/>
  <c r="AU112" i="251"/>
  <c r="AV101" i="251"/>
  <c r="AS30" i="223"/>
  <c r="AO27" i="252"/>
  <c r="AV27" i="251" s="1"/>
  <c r="AQ55" i="252"/>
  <c r="AX55" i="251" s="1"/>
  <c r="V76" i="252"/>
  <c r="V84" i="252" s="1"/>
  <c r="AU34" i="251"/>
  <c r="AY34" i="252"/>
  <c r="AZ34" i="252" s="1"/>
  <c r="AU69" i="251"/>
  <c r="AY69" i="252"/>
  <c r="AZ69" i="252" s="1"/>
  <c r="AS23" i="223"/>
  <c r="AV94" i="251"/>
  <c r="AO50" i="252"/>
  <c r="AV50" i="251" s="1"/>
  <c r="AU126" i="251"/>
  <c r="AR34" i="223"/>
  <c r="AU105" i="251"/>
  <c r="Y41" i="254"/>
  <c r="X41" i="254"/>
  <c r="AV122" i="251"/>
  <c r="AQ14" i="46"/>
  <c r="AQ25" i="252"/>
  <c r="AX25" i="251" s="1"/>
  <c r="AU110" i="251"/>
  <c r="AR39" i="223"/>
  <c r="AS31" i="223"/>
  <c r="AV102" i="251"/>
  <c r="AQ18" i="252"/>
  <c r="AX18" i="251" s="1"/>
  <c r="AQ31" i="252"/>
  <c r="AX31" i="251" s="1"/>
  <c r="AQ28" i="252"/>
  <c r="AX28" i="251" s="1"/>
  <c r="Y52" i="254"/>
  <c r="X52" i="254"/>
  <c r="AR31" i="223"/>
  <c r="AU102" i="251"/>
  <c r="AY40" i="252"/>
  <c r="AZ40" i="252" s="1"/>
  <c r="AU40" i="251"/>
  <c r="AY26" i="252"/>
  <c r="AZ26" i="252" s="1"/>
  <c r="AU26" i="251"/>
  <c r="AO45" i="252"/>
  <c r="AV45" i="251" s="1"/>
  <c r="AR17" i="223"/>
  <c r="AU88" i="251"/>
  <c r="AQ12" i="46"/>
  <c r="AV120" i="251"/>
  <c r="AR42" i="223"/>
  <c r="AU113" i="251"/>
  <c r="AO16" i="252"/>
  <c r="AV16" i="251" s="1"/>
  <c r="AR32" i="223"/>
  <c r="AU103" i="251"/>
  <c r="AU35" i="251"/>
  <c r="AY35" i="252"/>
  <c r="AZ35" i="252" s="1"/>
  <c r="AU82" i="251"/>
  <c r="AR11" i="223"/>
  <c r="AU9" i="251"/>
  <c r="AY9" i="252"/>
  <c r="AZ9" i="252" s="1"/>
  <c r="AY14" i="252"/>
  <c r="AZ14" i="252" s="1"/>
  <c r="AU14" i="251"/>
  <c r="AU25" i="251"/>
  <c r="AY25" i="252"/>
  <c r="AZ25" i="252" s="1"/>
  <c r="X63" i="254"/>
  <c r="Y63" i="254"/>
  <c r="AO38" i="252"/>
  <c r="AV38" i="251" s="1"/>
  <c r="AO64" i="252"/>
  <c r="AV64" i="251" s="1"/>
  <c r="AO47" i="252"/>
  <c r="AV47" i="251" s="1"/>
  <c r="AO66" i="252"/>
  <c r="AV66" i="251" s="1"/>
  <c r="AO57" i="252"/>
  <c r="AV57" i="251" s="1"/>
  <c r="AS115" i="251"/>
  <c r="AS42" i="223"/>
  <c r="AV113" i="251"/>
  <c r="AQ19" i="252"/>
  <c r="AX19" i="251" s="1"/>
  <c r="AV121" i="251"/>
  <c r="AQ13" i="46"/>
  <c r="AO49" i="252"/>
  <c r="AV49" i="251" s="1"/>
  <c r="AO8" i="252"/>
  <c r="AV8" i="251" s="1"/>
  <c r="W55" i="252"/>
  <c r="X55" i="252"/>
  <c r="AY7" i="251"/>
  <c r="AR18" i="223"/>
  <c r="AU89" i="251"/>
  <c r="AY68" i="252"/>
  <c r="AZ68" i="252" s="1"/>
  <c r="AU68" i="251"/>
  <c r="Y51" i="252"/>
  <c r="AV97" i="251"/>
  <c r="AS26" i="223"/>
  <c r="AU109" i="251"/>
  <c r="AR38" i="223"/>
  <c r="W15" i="252"/>
  <c r="AQ36" i="252"/>
  <c r="AX36" i="251" s="1"/>
  <c r="AU107" i="251"/>
  <c r="AR36" i="223"/>
  <c r="AV87" i="251"/>
  <c r="AS16" i="223"/>
  <c r="X60" i="254"/>
  <c r="Y60" i="254"/>
  <c r="X15" i="254"/>
  <c r="Y15" i="254"/>
  <c r="AU80" i="251"/>
  <c r="AR9" i="223"/>
  <c r="AU90" i="251"/>
  <c r="AR19" i="223"/>
  <c r="AO71" i="252"/>
  <c r="AV71" i="251" s="1"/>
  <c r="V17" i="223"/>
  <c r="U88" i="251"/>
  <c r="AQ24" i="252"/>
  <c r="AX24" i="251" s="1"/>
  <c r="X38" i="254"/>
  <c r="AV124" i="251"/>
  <c r="AQ16" i="46"/>
  <c r="AU22" i="251"/>
  <c r="AY22" i="252"/>
  <c r="AZ22" i="252" s="1"/>
  <c r="AU95" i="251"/>
  <c r="AR24" i="223"/>
  <c r="AY41" i="252"/>
  <c r="AZ41" i="252" s="1"/>
  <c r="AU41" i="251"/>
  <c r="AQ33" i="252"/>
  <c r="AX33" i="251" s="1"/>
  <c r="AV21" i="251" l="1"/>
  <c r="P42" i="141"/>
  <c r="Q42" i="141" s="1"/>
  <c r="R42" i="141"/>
  <c r="R42" i="241"/>
  <c r="P42" i="241"/>
  <c r="Q42" i="241" s="1"/>
  <c r="AR42" i="1"/>
  <c r="AY42" i="1"/>
  <c r="AW42" i="1"/>
  <c r="P42" i="140"/>
  <c r="Q42" i="140" s="1"/>
  <c r="R42" i="140"/>
  <c r="K42" i="67"/>
  <c r="I42" i="67"/>
  <c r="J42" i="67" s="1"/>
  <c r="R70" i="141"/>
  <c r="P70" i="141"/>
  <c r="Q70" i="141" s="1"/>
  <c r="K70" i="67"/>
  <c r="I70" i="67"/>
  <c r="J70" i="67" s="1"/>
  <c r="R70" i="140"/>
  <c r="P70" i="140"/>
  <c r="Q70" i="140" s="1"/>
  <c r="R60" i="241"/>
  <c r="P60" i="241"/>
  <c r="Q60" i="241" s="1"/>
  <c r="P70" i="241"/>
  <c r="Q70" i="241" s="1"/>
  <c r="R70" i="241"/>
  <c r="AX10" i="1"/>
  <c r="AQ10" i="1"/>
  <c r="D10" i="67" s="1"/>
  <c r="E10" i="67" s="1"/>
  <c r="F10" i="67" s="1"/>
  <c r="G10" i="67" s="1"/>
  <c r="C10" i="33"/>
  <c r="K60" i="67"/>
  <c r="I60" i="67"/>
  <c r="J60" i="67" s="1"/>
  <c r="R60" i="141"/>
  <c r="P60" i="141"/>
  <c r="Q60" i="141" s="1"/>
  <c r="D10" i="140"/>
  <c r="E10" i="140" s="1"/>
  <c r="H10" i="140" s="1"/>
  <c r="L10" i="140" s="1"/>
  <c r="N10" i="140" s="1"/>
  <c r="D10" i="141"/>
  <c r="E10" i="141" s="1"/>
  <c r="H10" i="141" s="1"/>
  <c r="L10" i="141" s="1"/>
  <c r="N10" i="141" s="1"/>
  <c r="D10" i="241"/>
  <c r="E10" i="241" s="1"/>
  <c r="H10" i="241" s="1"/>
  <c r="L10" i="241" s="1"/>
  <c r="N10" i="241" s="1"/>
  <c r="AR70" i="1"/>
  <c r="AY70" i="1"/>
  <c r="AW70" i="1"/>
  <c r="AR60" i="1"/>
  <c r="AY60" i="1"/>
  <c r="AW60" i="1"/>
  <c r="P60" i="140"/>
  <c r="Q60" i="140" s="1"/>
  <c r="R60" i="140"/>
  <c r="AN69" i="33"/>
  <c r="AN65" i="33"/>
  <c r="X40" i="33"/>
  <c r="P40" i="33"/>
  <c r="E40" i="252"/>
  <c r="X50" i="252"/>
  <c r="S47" i="252"/>
  <c r="AL40" i="33"/>
  <c r="T40" i="33"/>
  <c r="V40" i="33"/>
  <c r="H40" i="33"/>
  <c r="M40" i="33"/>
  <c r="AI40" i="33"/>
  <c r="U40" i="33"/>
  <c r="K40" i="33"/>
  <c r="AB40" i="33"/>
  <c r="AM40" i="33"/>
  <c r="AC40" i="33"/>
  <c r="E40" i="33"/>
  <c r="G40" i="33"/>
  <c r="R40" i="33"/>
  <c r="AF40" i="33"/>
  <c r="N40" i="33"/>
  <c r="AD40" i="33"/>
  <c r="L40" i="33"/>
  <c r="AE40" i="33"/>
  <c r="AH40" i="33"/>
  <c r="AA40" i="33"/>
  <c r="AK40" i="33"/>
  <c r="Y40" i="33"/>
  <c r="E40" i="254"/>
  <c r="J40" i="33"/>
  <c r="S59" i="252"/>
  <c r="S71" i="252"/>
  <c r="S40" i="33"/>
  <c r="O40" i="33"/>
  <c r="Q40" i="33"/>
  <c r="I40" i="33"/>
  <c r="Z40" i="33"/>
  <c r="W40" i="33"/>
  <c r="AJ40" i="33"/>
  <c r="S40" i="252"/>
  <c r="AG40" i="33"/>
  <c r="P28" i="241"/>
  <c r="Q28" i="241" s="1"/>
  <c r="R28" i="241"/>
  <c r="AL57" i="33"/>
  <c r="S18" i="252"/>
  <c r="AL16" i="33"/>
  <c r="P28" i="140"/>
  <c r="Q28" i="140" s="1"/>
  <c r="R28" i="140"/>
  <c r="D28" i="254"/>
  <c r="AM27" i="33"/>
  <c r="I28" i="67"/>
  <c r="J28" i="67" s="1"/>
  <c r="K28" i="67"/>
  <c r="AL71" i="33"/>
  <c r="AR28" i="1"/>
  <c r="AW28" i="1"/>
  <c r="AY28" i="1"/>
  <c r="D28" i="252"/>
  <c r="R28" i="141"/>
  <c r="P28" i="141"/>
  <c r="Q28" i="141" s="1"/>
  <c r="R53" i="33"/>
  <c r="G53" i="33"/>
  <c r="P53" i="33"/>
  <c r="AI53" i="33"/>
  <c r="AK53" i="33"/>
  <c r="E53" i="33"/>
  <c r="AH53" i="33"/>
  <c r="L53" i="33"/>
  <c r="AE53" i="33"/>
  <c r="AO52" i="33"/>
  <c r="X65" i="254"/>
  <c r="AJ53" i="33"/>
  <c r="AG53" i="33"/>
  <c r="Z53" i="33"/>
  <c r="H53" i="33"/>
  <c r="W53" i="33"/>
  <c r="Y53" i="33"/>
  <c r="AB53" i="33"/>
  <c r="N53" i="33"/>
  <c r="W65" i="252"/>
  <c r="X65" i="252"/>
  <c r="E53" i="254"/>
  <c r="S53" i="252"/>
  <c r="AM53" i="33"/>
  <c r="Q53" i="33"/>
  <c r="E53" i="252"/>
  <c r="AL53" i="33"/>
  <c r="AF53" i="33"/>
  <c r="M53" i="33"/>
  <c r="AC53" i="33"/>
  <c r="O53" i="33"/>
  <c r="U53" i="33"/>
  <c r="AW66" i="33"/>
  <c r="AZ66" i="33" s="1"/>
  <c r="Q66" i="251"/>
  <c r="V66" i="251" s="1"/>
  <c r="F66" i="251"/>
  <c r="AP66" i="33"/>
  <c r="E66" i="251" s="1"/>
  <c r="AW65" i="33"/>
  <c r="AZ65" i="33" s="1"/>
  <c r="AP65" i="33"/>
  <c r="E65" i="251" s="1"/>
  <c r="Q65" i="251"/>
  <c r="V65" i="251" s="1"/>
  <c r="F65" i="251"/>
  <c r="X53" i="33"/>
  <c r="T53" i="33"/>
  <c r="V53" i="33"/>
  <c r="S53" i="33"/>
  <c r="AA53" i="33"/>
  <c r="K53" i="33"/>
  <c r="AD53" i="33"/>
  <c r="J53" i="33"/>
  <c r="I53" i="33"/>
  <c r="V44" i="223"/>
  <c r="AM45" i="33"/>
  <c r="AN38" i="33"/>
  <c r="AL17" i="33"/>
  <c r="AL45" i="33"/>
  <c r="R16" i="141"/>
  <c r="P16" i="141"/>
  <c r="Q16" i="141" s="1"/>
  <c r="D32" i="254"/>
  <c r="R14" i="241"/>
  <c r="P14" i="241"/>
  <c r="Q14" i="241" s="1"/>
  <c r="P32" i="141"/>
  <c r="Q32" i="141" s="1"/>
  <c r="R32" i="141"/>
  <c r="AR34" i="1"/>
  <c r="AY34" i="1"/>
  <c r="AW34" i="1"/>
  <c r="E7" i="254"/>
  <c r="AY14" i="1"/>
  <c r="AW14" i="1"/>
  <c r="AB16" i="33"/>
  <c r="X16" i="33"/>
  <c r="H16" i="33"/>
  <c r="AG16" i="33"/>
  <c r="T16" i="33"/>
  <c r="AD16" i="33"/>
  <c r="AC16" i="33"/>
  <c r="D14" i="254"/>
  <c r="R34" i="141"/>
  <c r="P34" i="141"/>
  <c r="Q34" i="141" s="1"/>
  <c r="T29" i="33"/>
  <c r="U29" i="33"/>
  <c r="AF29" i="33"/>
  <c r="E29" i="33"/>
  <c r="AC29" i="33"/>
  <c r="V29" i="33"/>
  <c r="R29" i="33"/>
  <c r="S7" i="33"/>
  <c r="R7" i="33"/>
  <c r="AM7" i="33"/>
  <c r="T7" i="33"/>
  <c r="Q7" i="33"/>
  <c r="X7" i="33"/>
  <c r="M7" i="33"/>
  <c r="AB7" i="33"/>
  <c r="J7" i="33"/>
  <c r="O34" i="33"/>
  <c r="Y34" i="33"/>
  <c r="S34" i="33"/>
  <c r="AL34" i="33"/>
  <c r="AG34" i="33"/>
  <c r="AA34" i="33"/>
  <c r="V34" i="33"/>
  <c r="W34" i="33"/>
  <c r="T34" i="33"/>
  <c r="X35" i="252"/>
  <c r="AM47" i="33"/>
  <c r="E34" i="254"/>
  <c r="D32" i="252"/>
  <c r="AY7" i="1"/>
  <c r="AW7" i="1"/>
  <c r="R14" i="140"/>
  <c r="P14" i="140"/>
  <c r="Q14" i="140" s="1"/>
  <c r="P29" i="241"/>
  <c r="Q29" i="241" s="1"/>
  <c r="R29" i="241"/>
  <c r="K14" i="67"/>
  <c r="I14" i="67"/>
  <c r="J14" i="67" s="1"/>
  <c r="I16" i="33"/>
  <c r="AA16" i="33"/>
  <c r="AI16" i="33"/>
  <c r="M16" i="33"/>
  <c r="P16" i="33"/>
  <c r="AJ16" i="33"/>
  <c r="G16" i="33"/>
  <c r="S16" i="33"/>
  <c r="I32" i="67"/>
  <c r="J32" i="67" s="1"/>
  <c r="K32" i="67"/>
  <c r="I29" i="67"/>
  <c r="J29" i="67" s="1"/>
  <c r="K29" i="67"/>
  <c r="D14" i="252"/>
  <c r="P34" i="241"/>
  <c r="Q34" i="241" s="1"/>
  <c r="R34" i="241"/>
  <c r="S62" i="252"/>
  <c r="O29" i="33"/>
  <c r="AB29" i="33"/>
  <c r="AH29" i="33"/>
  <c r="Y29" i="33"/>
  <c r="AD29" i="33"/>
  <c r="H29" i="33"/>
  <c r="W29" i="33"/>
  <c r="I29" i="33"/>
  <c r="AA29" i="33"/>
  <c r="S7" i="252"/>
  <c r="O7" i="33"/>
  <c r="G7" i="33"/>
  <c r="I7" i="33"/>
  <c r="AF7" i="33"/>
  <c r="N7" i="33"/>
  <c r="L7" i="33"/>
  <c r="E7" i="33"/>
  <c r="E7" i="252"/>
  <c r="P34" i="33"/>
  <c r="AE34" i="33"/>
  <c r="N34" i="33"/>
  <c r="AK34" i="33"/>
  <c r="AJ34" i="33"/>
  <c r="K34" i="33"/>
  <c r="AH34" i="33"/>
  <c r="S34" i="252"/>
  <c r="AM34" i="33"/>
  <c r="R7" i="241"/>
  <c r="P7" i="241"/>
  <c r="Q7" i="241" s="1"/>
  <c r="AO38" i="33"/>
  <c r="Q38" i="251" s="1"/>
  <c r="V38" i="251" s="1"/>
  <c r="T12" i="254"/>
  <c r="E29" i="254"/>
  <c r="R16" i="241"/>
  <c r="P16" i="241"/>
  <c r="Q16" i="241" s="1"/>
  <c r="T62" i="254"/>
  <c r="AN63" i="33"/>
  <c r="AO63" i="33"/>
  <c r="K7" i="67"/>
  <c r="I7" i="67"/>
  <c r="J7" i="67" s="1"/>
  <c r="R32" i="140"/>
  <c r="P32" i="140"/>
  <c r="Q32" i="140" s="1"/>
  <c r="P29" i="140"/>
  <c r="Q29" i="140" s="1"/>
  <c r="R29" i="140"/>
  <c r="R62" i="252"/>
  <c r="F62" i="33"/>
  <c r="AN62" i="33" s="1"/>
  <c r="AR16" i="1"/>
  <c r="AY16" i="1"/>
  <c r="AW16" i="1"/>
  <c r="AR14" i="1"/>
  <c r="W16" i="33"/>
  <c r="L16" i="33"/>
  <c r="E16" i="33"/>
  <c r="Q16" i="33"/>
  <c r="Z16" i="33"/>
  <c r="R16" i="33"/>
  <c r="Y16" i="33"/>
  <c r="J16" i="33"/>
  <c r="K16" i="33"/>
  <c r="AK16" i="33"/>
  <c r="AR29" i="1"/>
  <c r="AW29" i="1"/>
  <c r="AY29" i="1"/>
  <c r="R34" i="140"/>
  <c r="P34" i="140"/>
  <c r="Q34" i="140" s="1"/>
  <c r="AE29" i="33"/>
  <c r="AI29" i="33"/>
  <c r="AK29" i="33"/>
  <c r="AJ29" i="33"/>
  <c r="K29" i="33"/>
  <c r="X29" i="33"/>
  <c r="L29" i="33"/>
  <c r="AG29" i="33"/>
  <c r="S29" i="252"/>
  <c r="W7" i="33"/>
  <c r="V7" i="33"/>
  <c r="AH7" i="33"/>
  <c r="P7" i="33"/>
  <c r="AL7" i="33"/>
  <c r="AA7" i="33"/>
  <c r="AG7" i="33"/>
  <c r="AD7" i="33"/>
  <c r="Z7" i="33"/>
  <c r="I34" i="33"/>
  <c r="M34" i="33"/>
  <c r="AF34" i="33"/>
  <c r="Z34" i="33"/>
  <c r="R34" i="33"/>
  <c r="Q34" i="33"/>
  <c r="J34" i="33"/>
  <c r="AC34" i="33"/>
  <c r="U34" i="33"/>
  <c r="AD34" i="33"/>
  <c r="R7" i="141"/>
  <c r="P7" i="141"/>
  <c r="Q7" i="141" s="1"/>
  <c r="X15" i="252"/>
  <c r="X24" i="252"/>
  <c r="P16" i="140"/>
  <c r="Q16" i="140" s="1"/>
  <c r="R16" i="140"/>
  <c r="S16" i="252"/>
  <c r="W63" i="252"/>
  <c r="P14" i="141"/>
  <c r="Q14" i="141" s="1"/>
  <c r="R14" i="141"/>
  <c r="E16" i="254"/>
  <c r="R32" i="241"/>
  <c r="P32" i="241"/>
  <c r="Q32" i="241" s="1"/>
  <c r="R29" i="141"/>
  <c r="P29" i="141"/>
  <c r="Q29" i="141" s="1"/>
  <c r="K34" i="67"/>
  <c r="I34" i="67"/>
  <c r="J34" i="67" s="1"/>
  <c r="K16" i="67"/>
  <c r="I16" i="67"/>
  <c r="J16" i="67" s="1"/>
  <c r="U16" i="33"/>
  <c r="AF16" i="33"/>
  <c r="O16" i="33"/>
  <c r="AH16" i="33"/>
  <c r="AE16" i="33"/>
  <c r="E16" i="252"/>
  <c r="V16" i="33"/>
  <c r="N16" i="33"/>
  <c r="AY32" i="1"/>
  <c r="AW32" i="1"/>
  <c r="Q29" i="33"/>
  <c r="J29" i="33"/>
  <c r="S29" i="33"/>
  <c r="N29" i="33"/>
  <c r="P29" i="33"/>
  <c r="M29" i="33"/>
  <c r="Z29" i="33"/>
  <c r="G29" i="33"/>
  <c r="AE7" i="33"/>
  <c r="AK7" i="33"/>
  <c r="U7" i="33"/>
  <c r="Y7" i="33"/>
  <c r="AJ7" i="33"/>
  <c r="AC7" i="33"/>
  <c r="K7" i="33"/>
  <c r="H7" i="33"/>
  <c r="AI7" i="33"/>
  <c r="H34" i="33"/>
  <c r="L34" i="33"/>
  <c r="AB34" i="33"/>
  <c r="E34" i="33"/>
  <c r="X34" i="33"/>
  <c r="G34" i="33"/>
  <c r="E34" i="252"/>
  <c r="AI34" i="33"/>
  <c r="F12" i="33"/>
  <c r="R12" i="252"/>
  <c r="AL12" i="33"/>
  <c r="P7" i="140"/>
  <c r="Q7" i="140" s="1"/>
  <c r="R7" i="140"/>
  <c r="I67" i="67"/>
  <c r="J67" i="67" s="1"/>
  <c r="K67" i="67"/>
  <c r="R11" i="140"/>
  <c r="P11" i="140"/>
  <c r="Q11" i="140" s="1"/>
  <c r="R25" i="252"/>
  <c r="F25" i="33"/>
  <c r="AO25" i="33" s="1"/>
  <c r="P8" i="141"/>
  <c r="Q8" i="141" s="1"/>
  <c r="R8" i="141"/>
  <c r="Q72" i="33"/>
  <c r="AB72" i="33"/>
  <c r="AG72" i="33"/>
  <c r="W72" i="33"/>
  <c r="AK72" i="33"/>
  <c r="AI72" i="33"/>
  <c r="I72" i="33"/>
  <c r="J72" i="33"/>
  <c r="P22" i="141"/>
  <c r="Q22" i="141" s="1"/>
  <c r="R22" i="141"/>
  <c r="D19" i="254"/>
  <c r="F47" i="33"/>
  <c r="AO47" i="33" s="1"/>
  <c r="R47" i="252"/>
  <c r="I22" i="33"/>
  <c r="V22" i="33"/>
  <c r="T22" i="33"/>
  <c r="AH22" i="33"/>
  <c r="R22" i="33"/>
  <c r="AG22" i="33"/>
  <c r="Z22" i="33"/>
  <c r="U22" i="33"/>
  <c r="AY11" i="1"/>
  <c r="AR11" i="1"/>
  <c r="AW11" i="1"/>
  <c r="D56" i="252"/>
  <c r="Q73" i="33"/>
  <c r="E73" i="252"/>
  <c r="M73" i="33"/>
  <c r="AB73" i="33"/>
  <c r="AI73" i="33"/>
  <c r="K73" i="33"/>
  <c r="AK73" i="33"/>
  <c r="J73" i="33"/>
  <c r="G73" i="33"/>
  <c r="AE73" i="33"/>
  <c r="P56" i="140"/>
  <c r="Q56" i="140" s="1"/>
  <c r="R56" i="140"/>
  <c r="P11" i="141"/>
  <c r="Q11" i="141" s="1"/>
  <c r="R11" i="141"/>
  <c r="Y72" i="33"/>
  <c r="AJ72" i="33"/>
  <c r="AC72" i="33"/>
  <c r="AE72" i="33"/>
  <c r="N72" i="33"/>
  <c r="M72" i="33"/>
  <c r="E72" i="252"/>
  <c r="AF72" i="33"/>
  <c r="T72" i="33"/>
  <c r="P22" i="241"/>
  <c r="Q22" i="241" s="1"/>
  <c r="R22" i="241"/>
  <c r="D19" i="252"/>
  <c r="T30" i="254"/>
  <c r="E73" i="254"/>
  <c r="D11" i="252"/>
  <c r="AY22" i="1"/>
  <c r="AW22" i="1"/>
  <c r="K56" i="67"/>
  <c r="I56" i="67"/>
  <c r="J56" i="67" s="1"/>
  <c r="AK22" i="33"/>
  <c r="Y22" i="33"/>
  <c r="AM22" i="33"/>
  <c r="AI22" i="33"/>
  <c r="M22" i="33"/>
  <c r="P22" i="33"/>
  <c r="S22" i="33"/>
  <c r="R67" i="140"/>
  <c r="P67" i="140"/>
  <c r="Q67" i="140" s="1"/>
  <c r="K11" i="67"/>
  <c r="I11" i="67"/>
  <c r="J11" i="67" s="1"/>
  <c r="E72" i="254"/>
  <c r="AA73" i="33"/>
  <c r="I73" i="33"/>
  <c r="AJ73" i="33"/>
  <c r="E73" i="33"/>
  <c r="L73" i="33"/>
  <c r="N73" i="33"/>
  <c r="H73" i="33"/>
  <c r="S73" i="33"/>
  <c r="Y73" i="33"/>
  <c r="W73" i="33"/>
  <c r="S17" i="252"/>
  <c r="R11" i="241"/>
  <c r="P11" i="241"/>
  <c r="Q11" i="241" s="1"/>
  <c r="P8" i="241"/>
  <c r="Q8" i="241" s="1"/>
  <c r="R8" i="241"/>
  <c r="G72" i="33"/>
  <c r="K72" i="33"/>
  <c r="AD72" i="33"/>
  <c r="S72" i="252"/>
  <c r="L72" i="33"/>
  <c r="Z72" i="33"/>
  <c r="P72" i="33"/>
  <c r="E72" i="33"/>
  <c r="AA72" i="33"/>
  <c r="AL72" i="33"/>
  <c r="D67" i="252"/>
  <c r="S67" i="252"/>
  <c r="D11" i="254"/>
  <c r="AR56" i="1"/>
  <c r="AY56" i="1"/>
  <c r="AW56" i="1"/>
  <c r="AR8" i="1"/>
  <c r="AY8" i="1"/>
  <c r="AW8" i="1"/>
  <c r="AN47" i="33"/>
  <c r="AE22" i="33"/>
  <c r="E22" i="33"/>
  <c r="AJ22" i="33"/>
  <c r="W22" i="33"/>
  <c r="L22" i="33"/>
  <c r="X22" i="33"/>
  <c r="N22" i="33"/>
  <c r="G22" i="33"/>
  <c r="O22" i="33"/>
  <c r="R67" i="241"/>
  <c r="P67" i="241"/>
  <c r="Q67" i="241" s="1"/>
  <c r="D8" i="254"/>
  <c r="S25" i="252"/>
  <c r="E22" i="254"/>
  <c r="AF73" i="33"/>
  <c r="O73" i="33"/>
  <c r="T73" i="33"/>
  <c r="R73" i="33"/>
  <c r="AH73" i="33"/>
  <c r="AD73" i="33"/>
  <c r="Z73" i="33"/>
  <c r="P56" i="141"/>
  <c r="Q56" i="141" s="1"/>
  <c r="R56" i="141"/>
  <c r="AR67" i="1"/>
  <c r="AY67" i="1"/>
  <c r="AW67" i="1"/>
  <c r="R8" i="140"/>
  <c r="P8" i="140"/>
  <c r="Q8" i="140" s="1"/>
  <c r="O72" i="33"/>
  <c r="H72" i="33"/>
  <c r="V72" i="33"/>
  <c r="R72" i="33"/>
  <c r="AH72" i="33"/>
  <c r="U72" i="33"/>
  <c r="X72" i="33"/>
  <c r="AM72" i="33"/>
  <c r="S72" i="33"/>
  <c r="P22" i="140"/>
  <c r="Q22" i="140" s="1"/>
  <c r="R22" i="140"/>
  <c r="D67" i="254"/>
  <c r="I22" i="67"/>
  <c r="J22" i="67" s="1"/>
  <c r="K22" i="67"/>
  <c r="R30" i="252"/>
  <c r="F30" i="33"/>
  <c r="AN30" i="33" s="1"/>
  <c r="K8" i="67"/>
  <c r="I8" i="67"/>
  <c r="J8" i="67" s="1"/>
  <c r="AA22" i="33"/>
  <c r="AC22" i="33"/>
  <c r="Q22" i="33"/>
  <c r="AF22" i="33"/>
  <c r="AB22" i="33"/>
  <c r="H22" i="33"/>
  <c r="J22" i="33"/>
  <c r="K22" i="33"/>
  <c r="AD22" i="33"/>
  <c r="T25" i="254"/>
  <c r="R67" i="141"/>
  <c r="P67" i="141"/>
  <c r="Q67" i="141" s="1"/>
  <c r="D56" i="254"/>
  <c r="D8" i="252"/>
  <c r="AL73" i="33"/>
  <c r="X73" i="33"/>
  <c r="AM73" i="33"/>
  <c r="V73" i="33"/>
  <c r="AC73" i="33"/>
  <c r="U73" i="33"/>
  <c r="P73" i="33"/>
  <c r="AG73" i="33"/>
  <c r="T47" i="254"/>
  <c r="P56" i="241"/>
  <c r="Q56" i="241" s="1"/>
  <c r="R56" i="241"/>
  <c r="Z55" i="254"/>
  <c r="F13" i="33"/>
  <c r="AN13" i="33" s="1"/>
  <c r="R13" i="252"/>
  <c r="T42" i="254"/>
  <c r="AF39" i="33"/>
  <c r="AI39" i="33"/>
  <c r="AE39" i="33"/>
  <c r="AB39" i="33"/>
  <c r="L39" i="33"/>
  <c r="AC39" i="33"/>
  <c r="G39" i="33"/>
  <c r="V39" i="33"/>
  <c r="S42" i="252"/>
  <c r="F42" i="33"/>
  <c r="AO42" i="33" s="1"/>
  <c r="R42" i="252"/>
  <c r="E42" i="254"/>
  <c r="AH39" i="33"/>
  <c r="X39" i="33"/>
  <c r="AM39" i="33"/>
  <c r="Q39" i="33"/>
  <c r="S39" i="33"/>
  <c r="N39" i="33"/>
  <c r="AA39" i="33"/>
  <c r="M39" i="33"/>
  <c r="E39" i="254"/>
  <c r="W39" i="33"/>
  <c r="AJ39" i="33"/>
  <c r="AG39" i="33"/>
  <c r="T39" i="33"/>
  <c r="Y39" i="33"/>
  <c r="J39" i="33"/>
  <c r="I39" i="33"/>
  <c r="R39" i="33"/>
  <c r="O39" i="33"/>
  <c r="P39" i="33"/>
  <c r="H39" i="33"/>
  <c r="E39" i="33"/>
  <c r="Z39" i="33"/>
  <c r="S39" i="252"/>
  <c r="AK39" i="33"/>
  <c r="K39" i="33"/>
  <c r="AD39" i="33"/>
  <c r="U39" i="33"/>
  <c r="T13" i="254"/>
  <c r="AO13" i="33"/>
  <c r="T20" i="254"/>
  <c r="E17" i="254"/>
  <c r="J17" i="33"/>
  <c r="M17" i="33"/>
  <c r="AC17" i="33"/>
  <c r="AF17" i="33"/>
  <c r="S17" i="33"/>
  <c r="H17" i="33"/>
  <c r="Q17" i="33"/>
  <c r="I17" i="33"/>
  <c r="W17" i="33"/>
  <c r="T31" i="254"/>
  <c r="S31" i="252"/>
  <c r="R70" i="252"/>
  <c r="F70" i="33"/>
  <c r="AO70" i="33" s="1"/>
  <c r="T70" i="254"/>
  <c r="AO35" i="33"/>
  <c r="AN35" i="33"/>
  <c r="F20" i="33"/>
  <c r="AO20" i="33" s="1"/>
  <c r="R20" i="252"/>
  <c r="AJ17" i="33"/>
  <c r="E17" i="252"/>
  <c r="AG17" i="33"/>
  <c r="X17" i="33"/>
  <c r="L17" i="33"/>
  <c r="N17" i="33"/>
  <c r="V17" i="33"/>
  <c r="K17" i="33"/>
  <c r="Z17" i="33"/>
  <c r="S20" i="252"/>
  <c r="AN61" i="33"/>
  <c r="AO61" i="33"/>
  <c r="R31" i="252"/>
  <c r="F31" i="33"/>
  <c r="AN31" i="33" s="1"/>
  <c r="X61" i="254"/>
  <c r="G17" i="33"/>
  <c r="T17" i="33"/>
  <c r="AA17" i="33"/>
  <c r="AE17" i="33"/>
  <c r="R17" i="33"/>
  <c r="AH17" i="33"/>
  <c r="E17" i="33"/>
  <c r="AL68" i="33"/>
  <c r="T45" i="254"/>
  <c r="O17" i="33"/>
  <c r="AM17" i="33"/>
  <c r="AD17" i="33"/>
  <c r="P17" i="33"/>
  <c r="AI17" i="33"/>
  <c r="Y17" i="33"/>
  <c r="AK17" i="33"/>
  <c r="AB17" i="33"/>
  <c r="U17" i="33"/>
  <c r="R45" i="252"/>
  <c r="F45" i="33"/>
  <c r="AO45" i="33" s="1"/>
  <c r="X61" i="252"/>
  <c r="W61" i="252"/>
  <c r="F46" i="33"/>
  <c r="AN46" i="33" s="1"/>
  <c r="R46" i="252"/>
  <c r="E68" i="254"/>
  <c r="E18" i="252"/>
  <c r="Y10" i="33"/>
  <c r="AL10" i="33"/>
  <c r="AI10" i="33"/>
  <c r="AF10" i="33"/>
  <c r="T10" i="33"/>
  <c r="AH10" i="33"/>
  <c r="J10" i="33"/>
  <c r="N10" i="33"/>
  <c r="AB10" i="33"/>
  <c r="AB54" i="33"/>
  <c r="G54" i="33"/>
  <c r="Y54" i="33"/>
  <c r="AF54" i="33"/>
  <c r="S54" i="252"/>
  <c r="AI54" i="33"/>
  <c r="S54" i="33"/>
  <c r="T46" i="254"/>
  <c r="AN64" i="33"/>
  <c r="AO64" i="33"/>
  <c r="S68" i="33"/>
  <c r="AH68" i="33"/>
  <c r="E68" i="33"/>
  <c r="Y68" i="33"/>
  <c r="T68" i="33"/>
  <c r="G68" i="33"/>
  <c r="I68" i="33"/>
  <c r="V68" i="33"/>
  <c r="AJ68" i="33"/>
  <c r="R26" i="252"/>
  <c r="F26" i="33"/>
  <c r="Y64" i="254"/>
  <c r="X64" i="254"/>
  <c r="T49" i="254"/>
  <c r="S10" i="33"/>
  <c r="E10" i="33"/>
  <c r="V10" i="33"/>
  <c r="M10" i="33"/>
  <c r="R10" i="33"/>
  <c r="S10" i="252"/>
  <c r="Q10" i="33"/>
  <c r="AG10" i="33"/>
  <c r="L54" i="33"/>
  <c r="AJ54" i="33"/>
  <c r="M54" i="33"/>
  <c r="U54" i="33"/>
  <c r="AG54" i="33"/>
  <c r="P54" i="33"/>
  <c r="Q54" i="33"/>
  <c r="K54" i="33"/>
  <c r="W54" i="33"/>
  <c r="AB68" i="33"/>
  <c r="M68" i="33"/>
  <c r="AA68" i="33"/>
  <c r="X68" i="33"/>
  <c r="L68" i="33"/>
  <c r="AC68" i="33"/>
  <c r="Z68" i="33"/>
  <c r="H68" i="33"/>
  <c r="K68" i="33"/>
  <c r="S49" i="252"/>
  <c r="T18" i="254"/>
  <c r="AL18" i="33"/>
  <c r="G10" i="33"/>
  <c r="I10" i="33"/>
  <c r="H10" i="33"/>
  <c r="P10" i="33"/>
  <c r="AC10" i="33"/>
  <c r="K10" i="33"/>
  <c r="L10" i="33"/>
  <c r="E10" i="252"/>
  <c r="AD10" i="33"/>
  <c r="AD54" i="33"/>
  <c r="AC54" i="33"/>
  <c r="AH54" i="33"/>
  <c r="V54" i="33"/>
  <c r="AA54" i="33"/>
  <c r="AE54" i="33"/>
  <c r="H54" i="33"/>
  <c r="AK54" i="33"/>
  <c r="X54" i="33"/>
  <c r="E54" i="33"/>
  <c r="AM26" i="33"/>
  <c r="W64" i="252"/>
  <c r="E68" i="252"/>
  <c r="U68" i="33"/>
  <c r="AD68" i="33"/>
  <c r="AF68" i="33"/>
  <c r="R68" i="33"/>
  <c r="AK68" i="33"/>
  <c r="AN55" i="33"/>
  <c r="AO55" i="33"/>
  <c r="F18" i="33"/>
  <c r="R18" i="252"/>
  <c r="AE10" i="33"/>
  <c r="AK10" i="33"/>
  <c r="U10" i="33"/>
  <c r="W10" i="33"/>
  <c r="Z10" i="33"/>
  <c r="X10" i="33"/>
  <c r="AJ10" i="33"/>
  <c r="AA10" i="33"/>
  <c r="O10" i="33"/>
  <c r="AO50" i="33"/>
  <c r="AN50" i="33"/>
  <c r="R54" i="33"/>
  <c r="AL54" i="33"/>
  <c r="T54" i="33"/>
  <c r="Z54" i="33"/>
  <c r="E54" i="252"/>
  <c r="N54" i="33"/>
  <c r="O54" i="33"/>
  <c r="I54" i="33"/>
  <c r="J54" i="33"/>
  <c r="R49" i="252"/>
  <c r="F49" i="33"/>
  <c r="AN49" i="33" s="1"/>
  <c r="E10" i="254"/>
  <c r="S68" i="252"/>
  <c r="O68" i="33"/>
  <c r="AI68" i="33"/>
  <c r="AE68" i="33"/>
  <c r="AG68" i="33"/>
  <c r="Q68" i="33"/>
  <c r="N68" i="33"/>
  <c r="P68" i="33"/>
  <c r="W68" i="33"/>
  <c r="J68" i="33"/>
  <c r="E54" i="254"/>
  <c r="AI33" i="33"/>
  <c r="N33" i="33"/>
  <c r="V33" i="33"/>
  <c r="I33" i="33"/>
  <c r="P33" i="33"/>
  <c r="U33" i="33"/>
  <c r="AG33" i="33"/>
  <c r="AF33" i="33"/>
  <c r="O33" i="223"/>
  <c r="N104" i="251"/>
  <c r="P12" i="221"/>
  <c r="N143" i="251"/>
  <c r="N99" i="251"/>
  <c r="O28" i="223"/>
  <c r="O40" i="223"/>
  <c r="N111" i="251"/>
  <c r="N81" i="251"/>
  <c r="O10" i="223"/>
  <c r="N106" i="251"/>
  <c r="O35" i="223"/>
  <c r="N114" i="251"/>
  <c r="O43" i="223"/>
  <c r="N21" i="252"/>
  <c r="N76" i="252" s="1"/>
  <c r="N84" i="252" s="1"/>
  <c r="N88" i="251"/>
  <c r="O17" i="223"/>
  <c r="N110" i="251"/>
  <c r="O39" i="223"/>
  <c r="O11" i="223"/>
  <c r="N82" i="251"/>
  <c r="R57" i="252"/>
  <c r="F57" i="33"/>
  <c r="AO57" i="33" s="1"/>
  <c r="Y75" i="33"/>
  <c r="S75" i="33"/>
  <c r="AI75" i="33"/>
  <c r="AB75" i="33"/>
  <c r="W75" i="33"/>
  <c r="E75" i="33"/>
  <c r="E75" i="252"/>
  <c r="V75" i="33"/>
  <c r="AA75" i="33"/>
  <c r="AE75" i="33"/>
  <c r="D21" i="100"/>
  <c r="R21" i="67"/>
  <c r="AM21" i="251"/>
  <c r="AM76" i="251" s="1"/>
  <c r="AM128" i="251" s="1"/>
  <c r="AS21" i="251"/>
  <c r="AS76" i="251" s="1"/>
  <c r="AS128" i="251" s="1"/>
  <c r="P76" i="67"/>
  <c r="P83" i="67" s="1"/>
  <c r="F123" i="251"/>
  <c r="I15" i="46"/>
  <c r="F120" i="251"/>
  <c r="I12" i="46"/>
  <c r="I15" i="223"/>
  <c r="J86" i="251"/>
  <c r="I38" i="223"/>
  <c r="J109" i="251"/>
  <c r="I39" i="223"/>
  <c r="J110" i="251"/>
  <c r="J104" i="251"/>
  <c r="I33" i="223"/>
  <c r="J81" i="251"/>
  <c r="I10" i="223"/>
  <c r="J107" i="251"/>
  <c r="I36" i="223"/>
  <c r="J103" i="251"/>
  <c r="I32" i="223"/>
  <c r="I11" i="223"/>
  <c r="J82" i="251"/>
  <c r="J87" i="251"/>
  <c r="I16" i="223"/>
  <c r="I31" i="223"/>
  <c r="J102" i="251"/>
  <c r="Y69" i="254"/>
  <c r="X69" i="254"/>
  <c r="E75" i="254"/>
  <c r="T36" i="254"/>
  <c r="AP21" i="1"/>
  <c r="AI21" i="1"/>
  <c r="AL21" i="1"/>
  <c r="AH76" i="1"/>
  <c r="T58" i="254"/>
  <c r="L144" i="251"/>
  <c r="M13" i="221"/>
  <c r="L100" i="251"/>
  <c r="L29" i="223"/>
  <c r="L38" i="223"/>
  <c r="L109" i="251"/>
  <c r="L82" i="251"/>
  <c r="L11" i="223"/>
  <c r="L40" i="223"/>
  <c r="L111" i="251"/>
  <c r="L20" i="223"/>
  <c r="L91" i="251"/>
  <c r="L39" i="223"/>
  <c r="L110" i="251"/>
  <c r="L140" i="251"/>
  <c r="M9" i="221"/>
  <c r="L79" i="251"/>
  <c r="L8" i="223"/>
  <c r="L108" i="251"/>
  <c r="L37" i="223"/>
  <c r="T27" i="254"/>
  <c r="R27" i="252"/>
  <c r="F27" i="33"/>
  <c r="AN27" i="33" s="1"/>
  <c r="D9" i="254"/>
  <c r="S8" i="221"/>
  <c r="P139" i="251"/>
  <c r="P113" i="251"/>
  <c r="R42" i="223"/>
  <c r="P112" i="251"/>
  <c r="R41" i="223"/>
  <c r="P114" i="251"/>
  <c r="R43" i="223"/>
  <c r="R10" i="223"/>
  <c r="P81" i="251"/>
  <c r="P100" i="251"/>
  <c r="R29" i="223"/>
  <c r="P94" i="251"/>
  <c r="R23" i="223"/>
  <c r="P93" i="251"/>
  <c r="R22" i="223"/>
  <c r="S21" i="254"/>
  <c r="S76" i="254" s="1"/>
  <c r="S83" i="254" s="1"/>
  <c r="U145" i="251"/>
  <c r="Y52" i="252"/>
  <c r="R58" i="252"/>
  <c r="F58" i="33"/>
  <c r="AO58" i="33" s="1"/>
  <c r="F69" i="251"/>
  <c r="AP69" i="33"/>
  <c r="E69" i="251" s="1"/>
  <c r="Q69" i="251"/>
  <c r="V69" i="251" s="1"/>
  <c r="AW69" i="33"/>
  <c r="AZ69" i="33" s="1"/>
  <c r="I10" i="46"/>
  <c r="F18" i="46"/>
  <c r="F20" i="46" s="1"/>
  <c r="F118" i="251"/>
  <c r="F122" i="251"/>
  <c r="I14" i="46"/>
  <c r="X37" i="254"/>
  <c r="Y37" i="254"/>
  <c r="M33" i="33"/>
  <c r="L33" i="33"/>
  <c r="R33" i="33"/>
  <c r="AB33" i="33"/>
  <c r="Z33" i="33"/>
  <c r="H33" i="33"/>
  <c r="AA33" i="33"/>
  <c r="K33" i="33"/>
  <c r="E33" i="252"/>
  <c r="K9" i="67"/>
  <c r="I9" i="67"/>
  <c r="N79" i="251"/>
  <c r="O8" i="223"/>
  <c r="O34" i="223"/>
  <c r="N105" i="251"/>
  <c r="N112" i="251"/>
  <c r="O41" i="223"/>
  <c r="N144" i="251"/>
  <c r="P13" i="221"/>
  <c r="N84" i="251"/>
  <c r="O13" i="223"/>
  <c r="N103" i="251"/>
  <c r="O32" i="223"/>
  <c r="N95" i="251"/>
  <c r="O24" i="223"/>
  <c r="N87" i="251"/>
  <c r="O16" i="223"/>
  <c r="O38" i="223"/>
  <c r="N109" i="251"/>
  <c r="O36" i="223"/>
  <c r="N107" i="251"/>
  <c r="L75" i="33"/>
  <c r="N75" i="33"/>
  <c r="I75" i="33"/>
  <c r="AK75" i="33"/>
  <c r="S75" i="252"/>
  <c r="AL75" i="33"/>
  <c r="Q75" i="33"/>
  <c r="R75" i="33"/>
  <c r="AM75" i="33"/>
  <c r="H21" i="252"/>
  <c r="H76" i="252" s="1"/>
  <c r="H84" i="252" s="1"/>
  <c r="I35" i="223"/>
  <c r="J106" i="251"/>
  <c r="J94" i="251"/>
  <c r="I23" i="223"/>
  <c r="J142" i="251"/>
  <c r="J11" i="221"/>
  <c r="J108" i="251"/>
  <c r="I37" i="223"/>
  <c r="I42" i="223"/>
  <c r="J113" i="251"/>
  <c r="I29" i="223"/>
  <c r="J100" i="251"/>
  <c r="I27" i="223"/>
  <c r="J98" i="251"/>
  <c r="I13" i="223"/>
  <c r="J84" i="251"/>
  <c r="J91" i="251"/>
  <c r="I20" i="223"/>
  <c r="J12" i="221"/>
  <c r="J143" i="251"/>
  <c r="T57" i="254"/>
  <c r="BG48" i="33"/>
  <c r="AC48" i="251"/>
  <c r="BB48" i="33"/>
  <c r="AO37" i="33"/>
  <c r="F71" i="33"/>
  <c r="AO71" i="33" s="1"/>
  <c r="R71" i="252"/>
  <c r="AP60" i="33"/>
  <c r="E60" i="251" s="1"/>
  <c r="F60" i="251"/>
  <c r="Q60" i="251"/>
  <c r="V60" i="251" s="1"/>
  <c r="AW60" i="33"/>
  <c r="AZ60" i="33" s="1"/>
  <c r="F41" i="251"/>
  <c r="Q41" i="251"/>
  <c r="V41" i="251" s="1"/>
  <c r="AP41" i="33"/>
  <c r="E41" i="251" s="1"/>
  <c r="AW41" i="33"/>
  <c r="AZ41" i="33" s="1"/>
  <c r="F21" i="238"/>
  <c r="F124" i="251"/>
  <c r="I16" i="46"/>
  <c r="L19" i="223"/>
  <c r="L90" i="251"/>
  <c r="L95" i="251"/>
  <c r="L24" i="223"/>
  <c r="L18" i="223"/>
  <c r="L89" i="251"/>
  <c r="L41" i="223"/>
  <c r="L112" i="251"/>
  <c r="L83" i="251"/>
  <c r="L12" i="223"/>
  <c r="L98" i="251"/>
  <c r="L27" i="223"/>
  <c r="L21" i="223"/>
  <c r="L92" i="251"/>
  <c r="L142" i="251"/>
  <c r="M11" i="221"/>
  <c r="L105" i="251"/>
  <c r="L34" i="223"/>
  <c r="K21" i="252"/>
  <c r="K76" i="252" s="1"/>
  <c r="K84" i="252" s="1"/>
  <c r="L35" i="223"/>
  <c r="L106" i="251"/>
  <c r="L43" i="223"/>
  <c r="L114" i="251"/>
  <c r="D9" i="252"/>
  <c r="P106" i="251"/>
  <c r="R35" i="223"/>
  <c r="R17" i="223"/>
  <c r="P88" i="251"/>
  <c r="R18" i="223"/>
  <c r="P89" i="251"/>
  <c r="R14" i="223"/>
  <c r="P85" i="251"/>
  <c r="P96" i="251"/>
  <c r="R25" i="223"/>
  <c r="R26" i="223"/>
  <c r="P97" i="251"/>
  <c r="Q21" i="252"/>
  <c r="Q76" i="252" s="1"/>
  <c r="Q84" i="252" s="1"/>
  <c r="S10" i="221"/>
  <c r="P141" i="251"/>
  <c r="P107" i="251"/>
  <c r="R36" i="223"/>
  <c r="R28" i="223"/>
  <c r="P99" i="251"/>
  <c r="P80" i="251"/>
  <c r="R9" i="223"/>
  <c r="AW38" i="33"/>
  <c r="AZ38" i="33" s="1"/>
  <c r="AP44" i="33"/>
  <c r="E44" i="251" s="1"/>
  <c r="Q44" i="251"/>
  <c r="V44" i="251" s="1"/>
  <c r="F44" i="251"/>
  <c r="AW44" i="33"/>
  <c r="AZ44" i="33" s="1"/>
  <c r="AD33" i="33"/>
  <c r="W33" i="33"/>
  <c r="S33" i="252"/>
  <c r="G33" i="33"/>
  <c r="O33" i="33"/>
  <c r="X33" i="33"/>
  <c r="AK33" i="33"/>
  <c r="S33" i="33"/>
  <c r="AH33" i="33"/>
  <c r="O29" i="223"/>
  <c r="N100" i="251"/>
  <c r="P21" i="254"/>
  <c r="P76" i="254" s="1"/>
  <c r="P83" i="254" s="1"/>
  <c r="O42" i="223"/>
  <c r="N113" i="251"/>
  <c r="N141" i="251"/>
  <c r="P10" i="221"/>
  <c r="P8" i="221"/>
  <c r="N139" i="251"/>
  <c r="N102" i="251"/>
  <c r="O31" i="223"/>
  <c r="N93" i="251"/>
  <c r="O22" i="223"/>
  <c r="N108" i="251"/>
  <c r="O37" i="223"/>
  <c r="O23" i="223"/>
  <c r="N94" i="251"/>
  <c r="N97" i="251"/>
  <c r="O26" i="223"/>
  <c r="N98" i="251"/>
  <c r="O27" i="223"/>
  <c r="W74" i="252"/>
  <c r="X74" i="252"/>
  <c r="X74" i="254"/>
  <c r="T59" i="254"/>
  <c r="Z75" i="33"/>
  <c r="G75" i="33"/>
  <c r="P75" i="33"/>
  <c r="H75" i="33"/>
  <c r="AC75" i="33"/>
  <c r="T75" i="33"/>
  <c r="AH75" i="33"/>
  <c r="AF75" i="33"/>
  <c r="J97" i="251"/>
  <c r="I26" i="223"/>
  <c r="I14" i="223"/>
  <c r="J85" i="251"/>
  <c r="I34" i="223"/>
  <c r="J105" i="251"/>
  <c r="I43" i="223"/>
  <c r="J114" i="251"/>
  <c r="J140" i="251"/>
  <c r="J9" i="221"/>
  <c r="J88" i="251"/>
  <c r="I17" i="223"/>
  <c r="J79" i="251"/>
  <c r="I8" i="223"/>
  <c r="I22" i="223"/>
  <c r="J93" i="251"/>
  <c r="I19" i="223"/>
  <c r="J90" i="251"/>
  <c r="J89" i="251"/>
  <c r="I18" i="223"/>
  <c r="J144" i="251"/>
  <c r="J13" i="221"/>
  <c r="J8" i="221"/>
  <c r="J139" i="251"/>
  <c r="X37" i="252"/>
  <c r="W37" i="252"/>
  <c r="AM59" i="33"/>
  <c r="I11" i="46"/>
  <c r="F119" i="251"/>
  <c r="Q117" i="251"/>
  <c r="I8" i="46"/>
  <c r="D15" i="33" s="1"/>
  <c r="M7" i="46"/>
  <c r="T71" i="254"/>
  <c r="F51" i="251"/>
  <c r="Q51" i="251"/>
  <c r="V51" i="251" s="1"/>
  <c r="AP51" i="33"/>
  <c r="E51" i="251" s="1"/>
  <c r="AW51" i="33"/>
  <c r="AZ51" i="33" s="1"/>
  <c r="W69" i="252"/>
  <c r="X69" i="252"/>
  <c r="AO24" i="33"/>
  <c r="AN24" i="33"/>
  <c r="L36" i="223"/>
  <c r="L107" i="251"/>
  <c r="L85" i="251"/>
  <c r="L14" i="223"/>
  <c r="L33" i="223"/>
  <c r="L104" i="251"/>
  <c r="L10" i="223"/>
  <c r="L81" i="251"/>
  <c r="L143" i="251"/>
  <c r="M12" i="221"/>
  <c r="L25" i="223"/>
  <c r="L96" i="251"/>
  <c r="L97" i="251"/>
  <c r="L26" i="223"/>
  <c r="L101" i="251"/>
  <c r="L30" i="223"/>
  <c r="L88" i="251"/>
  <c r="L17" i="223"/>
  <c r="L94" i="251"/>
  <c r="L23" i="223"/>
  <c r="L32" i="223"/>
  <c r="L103" i="251"/>
  <c r="W43" i="252"/>
  <c r="X43" i="252"/>
  <c r="T23" i="254"/>
  <c r="P142" i="251"/>
  <c r="S11" i="221"/>
  <c r="R27" i="223"/>
  <c r="P98" i="251"/>
  <c r="R30" i="223"/>
  <c r="P101" i="251"/>
  <c r="P84" i="251"/>
  <c r="R13" i="223"/>
  <c r="P109" i="251"/>
  <c r="R38" i="223"/>
  <c r="P108" i="251"/>
  <c r="R37" i="223"/>
  <c r="R20" i="223"/>
  <c r="P91" i="251"/>
  <c r="R32" i="223"/>
  <c r="P103" i="251"/>
  <c r="R19" i="223"/>
  <c r="P90" i="251"/>
  <c r="R40" i="223"/>
  <c r="P111" i="251"/>
  <c r="P104" i="251"/>
  <c r="R33" i="223"/>
  <c r="R34" i="223"/>
  <c r="P105" i="251"/>
  <c r="AN58" i="33"/>
  <c r="Q74" i="251"/>
  <c r="V74" i="251" s="1"/>
  <c r="F74" i="251"/>
  <c r="AP74" i="33"/>
  <c r="E74" i="251" s="1"/>
  <c r="AW74" i="33"/>
  <c r="AZ74" i="33" s="1"/>
  <c r="I13" i="46"/>
  <c r="F121" i="251"/>
  <c r="T33" i="33"/>
  <c r="Q33" i="33"/>
  <c r="J33" i="33"/>
  <c r="AL33" i="33"/>
  <c r="E33" i="33"/>
  <c r="AC33" i="33"/>
  <c r="AJ33" i="33"/>
  <c r="Y33" i="33"/>
  <c r="AE33" i="33"/>
  <c r="AY9" i="1"/>
  <c r="AW9" i="1"/>
  <c r="N80" i="251"/>
  <c r="O9" i="223"/>
  <c r="N142" i="251"/>
  <c r="P11" i="221"/>
  <c r="O20" i="223"/>
  <c r="N91" i="251"/>
  <c r="O30" i="223"/>
  <c r="N101" i="251"/>
  <c r="O15" i="223"/>
  <c r="N86" i="251"/>
  <c r="N92" i="251"/>
  <c r="O21" i="223"/>
  <c r="N85" i="251"/>
  <c r="O14" i="223"/>
  <c r="O19" i="223"/>
  <c r="N90" i="251"/>
  <c r="O18" i="223"/>
  <c r="N89" i="251"/>
  <c r="O12" i="223"/>
  <c r="N83" i="251"/>
  <c r="O25" i="223"/>
  <c r="N96" i="251"/>
  <c r="N140" i="251"/>
  <c r="P9" i="221"/>
  <c r="W44" i="252"/>
  <c r="X75" i="33"/>
  <c r="J75" i="33"/>
  <c r="AG75" i="33"/>
  <c r="AD75" i="33"/>
  <c r="O75" i="33"/>
  <c r="AJ75" i="33"/>
  <c r="K75" i="33"/>
  <c r="M75" i="33"/>
  <c r="U75" i="33"/>
  <c r="L83" i="67"/>
  <c r="O76" i="67"/>
  <c r="O83" i="67" s="1"/>
  <c r="J112" i="251"/>
  <c r="I41" i="223"/>
  <c r="J111" i="251"/>
  <c r="I40" i="223"/>
  <c r="I12" i="223"/>
  <c r="J83" i="251"/>
  <c r="J21" i="254"/>
  <c r="J76" i="254" s="1"/>
  <c r="J83" i="254" s="1"/>
  <c r="J99" i="251"/>
  <c r="I28" i="223"/>
  <c r="I24" i="223"/>
  <c r="J95" i="251"/>
  <c r="I9" i="223"/>
  <c r="J80" i="251"/>
  <c r="J10" i="221"/>
  <c r="J141" i="251"/>
  <c r="I25" i="223"/>
  <c r="J96" i="251"/>
  <c r="J101" i="251"/>
  <c r="I30" i="223"/>
  <c r="J92" i="251"/>
  <c r="I21" i="223"/>
  <c r="E33" i="254"/>
  <c r="D9" i="241"/>
  <c r="E9" i="241" s="1"/>
  <c r="D9" i="140"/>
  <c r="E9" i="140" s="1"/>
  <c r="D9" i="141"/>
  <c r="E9" i="141" s="1"/>
  <c r="X44" i="254"/>
  <c r="R23" i="252"/>
  <c r="F23" i="33"/>
  <c r="R59" i="252"/>
  <c r="F59" i="33"/>
  <c r="AF76" i="1"/>
  <c r="F76" i="238" s="1"/>
  <c r="AG76" i="1"/>
  <c r="I17" i="46"/>
  <c r="F125" i="251"/>
  <c r="L141" i="251"/>
  <c r="M10" i="221"/>
  <c r="M8" i="221"/>
  <c r="L139" i="251"/>
  <c r="M21" i="254"/>
  <c r="M76" i="254" s="1"/>
  <c r="M83" i="254" s="1"/>
  <c r="L28" i="223"/>
  <c r="L99" i="251"/>
  <c r="L80" i="251"/>
  <c r="L9" i="223"/>
  <c r="L31" i="223"/>
  <c r="L102" i="251"/>
  <c r="L16" i="223"/>
  <c r="L87" i="251"/>
  <c r="L93" i="251"/>
  <c r="L22" i="223"/>
  <c r="L13" i="223"/>
  <c r="L84" i="251"/>
  <c r="L42" i="223"/>
  <c r="L113" i="251"/>
  <c r="L86" i="251"/>
  <c r="L15" i="223"/>
  <c r="AN43" i="33"/>
  <c r="AO43" i="33"/>
  <c r="W38" i="252"/>
  <c r="X38" i="252"/>
  <c r="D9" i="72"/>
  <c r="R36" i="252"/>
  <c r="F36" i="33"/>
  <c r="AO36" i="33" s="1"/>
  <c r="P83" i="251"/>
  <c r="R12" i="223"/>
  <c r="P102" i="251"/>
  <c r="R31" i="223"/>
  <c r="R15" i="223"/>
  <c r="P86" i="251"/>
  <c r="R16" i="223"/>
  <c r="P87" i="251"/>
  <c r="S9" i="221"/>
  <c r="P140" i="251"/>
  <c r="P79" i="251"/>
  <c r="R8" i="223"/>
  <c r="P92" i="251"/>
  <c r="R21" i="223"/>
  <c r="P143" i="251"/>
  <c r="S12" i="221"/>
  <c r="R39" i="223"/>
  <c r="P110" i="251"/>
  <c r="P95" i="251"/>
  <c r="R24" i="223"/>
  <c r="S13" i="221"/>
  <c r="P144" i="251"/>
  <c r="P82" i="251"/>
  <c r="R11" i="223"/>
  <c r="AN57" i="33"/>
  <c r="AS55" i="252"/>
  <c r="AV98" i="251"/>
  <c r="AS27" i="223"/>
  <c r="AU115" i="251"/>
  <c r="AU23" i="223"/>
  <c r="AY94" i="251"/>
  <c r="AX94" i="251"/>
  <c r="AV85" i="251"/>
  <c r="AS14" i="223"/>
  <c r="AV90" i="251"/>
  <c r="AS19" i="223"/>
  <c r="AV107" i="251"/>
  <c r="AS36" i="223"/>
  <c r="AS51" i="252"/>
  <c r="Y66" i="252"/>
  <c r="AQ61" i="252"/>
  <c r="AX61" i="251" s="1"/>
  <c r="AQ20" i="252"/>
  <c r="AX20" i="251" s="1"/>
  <c r="Y41" i="252"/>
  <c r="Y35" i="252"/>
  <c r="AQ44" i="252"/>
  <c r="AX44" i="251" s="1"/>
  <c r="U76" i="251"/>
  <c r="AS72" i="252"/>
  <c r="AQ15" i="252"/>
  <c r="AE48" i="252"/>
  <c r="AA48" i="252"/>
  <c r="Y15" i="252"/>
  <c r="AQ65" i="252"/>
  <c r="AX65" i="251" s="1"/>
  <c r="Z35" i="254"/>
  <c r="AQ22" i="252"/>
  <c r="AX22" i="251" s="1"/>
  <c r="AQ74" i="252"/>
  <c r="AX74" i="251" s="1"/>
  <c r="AS33" i="252"/>
  <c r="AX124" i="251"/>
  <c r="AS16" i="46"/>
  <c r="AY124" i="251"/>
  <c r="AS36" i="252"/>
  <c r="AS13" i="46"/>
  <c r="AY121" i="251"/>
  <c r="AX121" i="251"/>
  <c r="AS19" i="252"/>
  <c r="AS7" i="223"/>
  <c r="AV78" i="251"/>
  <c r="AQ66" i="252"/>
  <c r="AX66" i="251" s="1"/>
  <c r="AQ47" i="252"/>
  <c r="AX47" i="251" s="1"/>
  <c r="AQ38" i="252"/>
  <c r="AX38" i="251" s="1"/>
  <c r="Z52" i="254"/>
  <c r="AS28" i="252"/>
  <c r="AS18" i="252"/>
  <c r="AS25" i="252"/>
  <c r="AS15" i="46"/>
  <c r="AY123" i="251"/>
  <c r="AX123" i="251"/>
  <c r="AQ46" i="252"/>
  <c r="AX46" i="251" s="1"/>
  <c r="AQ29" i="252"/>
  <c r="AX29" i="251" s="1"/>
  <c r="AU40" i="223"/>
  <c r="AX111" i="251"/>
  <c r="AY111" i="251"/>
  <c r="AQ23" i="252"/>
  <c r="AR44" i="223"/>
  <c r="AQ60" i="252"/>
  <c r="AX60" i="251" s="1"/>
  <c r="AS62" i="252"/>
  <c r="AS17" i="252"/>
  <c r="AS68" i="252"/>
  <c r="AQ41" i="252"/>
  <c r="AX41" i="251" s="1"/>
  <c r="AS13" i="252"/>
  <c r="AT117" i="251"/>
  <c r="AT126" i="251" s="1"/>
  <c r="AL8" i="46"/>
  <c r="AN7" i="46"/>
  <c r="AQ43" i="252"/>
  <c r="AX43" i="251" s="1"/>
  <c r="AV81" i="251"/>
  <c r="AS10" i="223"/>
  <c r="AQ10" i="252"/>
  <c r="AX10" i="251" s="1"/>
  <c r="AQ34" i="252"/>
  <c r="AX34" i="251" s="1"/>
  <c r="AQ26" i="252"/>
  <c r="AX26" i="251" s="1"/>
  <c r="W14" i="221"/>
  <c r="U115" i="251"/>
  <c r="AV110" i="251"/>
  <c r="AS39" i="223"/>
  <c r="AQ70" i="252"/>
  <c r="AX70" i="251" s="1"/>
  <c r="AS56" i="252"/>
  <c r="AQ11" i="252"/>
  <c r="AX11" i="251" s="1"/>
  <c r="AQ12" i="252"/>
  <c r="AX12" i="251" s="1"/>
  <c r="AY102" i="251"/>
  <c r="AU31" i="223"/>
  <c r="AX102" i="251"/>
  <c r="BI126" i="251"/>
  <c r="BJ126" i="251"/>
  <c r="AY87" i="251"/>
  <c r="AU16" i="223"/>
  <c r="AX87" i="251"/>
  <c r="AV84" i="251"/>
  <c r="AS13" i="223"/>
  <c r="AX113" i="251"/>
  <c r="AU42" i="223"/>
  <c r="AY113" i="251"/>
  <c r="AQ73" i="252"/>
  <c r="AX73" i="251" s="1"/>
  <c r="AV106" i="251"/>
  <c r="AS35" i="223"/>
  <c r="AS41" i="223"/>
  <c r="AV112" i="251"/>
  <c r="Z15" i="254"/>
  <c r="AQ8" i="252"/>
  <c r="AX8" i="251" s="1"/>
  <c r="AQ49" i="252"/>
  <c r="AX49" i="251" s="1"/>
  <c r="AQ16" i="252"/>
  <c r="AX16" i="251" s="1"/>
  <c r="AX120" i="251"/>
  <c r="AY120" i="251"/>
  <c r="AS12" i="46"/>
  <c r="AS31" i="252"/>
  <c r="Z41" i="254"/>
  <c r="AQ50" i="252"/>
  <c r="AX50" i="251" s="1"/>
  <c r="AV7" i="251"/>
  <c r="AO76" i="252"/>
  <c r="AO84" i="252" s="1"/>
  <c r="AV92" i="251"/>
  <c r="AS21" i="223"/>
  <c r="AV91" i="251"/>
  <c r="AS20" i="223"/>
  <c r="AQ48" i="252"/>
  <c r="AX48" i="251" s="1"/>
  <c r="AV83" i="251"/>
  <c r="AS12" i="223"/>
  <c r="T149" i="251"/>
  <c r="T150" i="251" s="1"/>
  <c r="AY89" i="251"/>
  <c r="AX89" i="251"/>
  <c r="AU18" i="223"/>
  <c r="AS28" i="223"/>
  <c r="AV99" i="251"/>
  <c r="Z48" i="254"/>
  <c r="AQ37" i="252"/>
  <c r="AX37" i="251" s="1"/>
  <c r="X26" i="254"/>
  <c r="Y26" i="254"/>
  <c r="AS34" i="223"/>
  <c r="AV105" i="251"/>
  <c r="AU33" i="223"/>
  <c r="AX104" i="251"/>
  <c r="AY104" i="251"/>
  <c r="AQ53" i="252"/>
  <c r="AX53" i="251" s="1"/>
  <c r="AQ58" i="252"/>
  <c r="AX58" i="251" s="1"/>
  <c r="AQ9" i="252"/>
  <c r="AX9" i="251" s="1"/>
  <c r="AQ59" i="252"/>
  <c r="AX59" i="251" s="1"/>
  <c r="AU76" i="251"/>
  <c r="AU128" i="251" s="1"/>
  <c r="AU147" i="251" s="1"/>
  <c r="AQ54" i="252"/>
  <c r="AX54" i="251" s="1"/>
  <c r="AQ21" i="252"/>
  <c r="AX21" i="251" s="1"/>
  <c r="AV95" i="251"/>
  <c r="AS24" i="223"/>
  <c r="AS35" i="252"/>
  <c r="AQ42" i="252"/>
  <c r="AX42" i="251" s="1"/>
  <c r="AS40" i="252"/>
  <c r="AS8" i="223"/>
  <c r="AV79" i="251"/>
  <c r="AS32" i="223"/>
  <c r="AV103" i="251"/>
  <c r="AQ57" i="252"/>
  <c r="AX57" i="251" s="1"/>
  <c r="AQ64" i="252"/>
  <c r="AX64" i="251" s="1"/>
  <c r="AV93" i="251"/>
  <c r="AS22" i="223"/>
  <c r="AV80" i="251"/>
  <c r="AS9" i="223"/>
  <c r="AS29" i="223"/>
  <c r="AV100" i="251"/>
  <c r="AX82" i="251"/>
  <c r="AY82" i="251"/>
  <c r="AU11" i="223"/>
  <c r="AS24" i="252"/>
  <c r="AU30" i="223"/>
  <c r="AY101" i="251"/>
  <c r="AX101" i="251"/>
  <c r="AQ71" i="252"/>
  <c r="AX71" i="251" s="1"/>
  <c r="AA51" i="252"/>
  <c r="AU51" i="252" s="1"/>
  <c r="AE51" i="252"/>
  <c r="BA7" i="251"/>
  <c r="AV108" i="251"/>
  <c r="AS37" i="223"/>
  <c r="AS25" i="223"/>
  <c r="AV96" i="251"/>
  <c r="AQ45" i="252"/>
  <c r="AX45" i="251" s="1"/>
  <c r="AS14" i="46"/>
  <c r="AY122" i="251"/>
  <c r="AX122" i="251"/>
  <c r="AB51" i="254"/>
  <c r="AF51" i="254"/>
  <c r="AQ27" i="252"/>
  <c r="AX27" i="251" s="1"/>
  <c r="AU26" i="223"/>
  <c r="AY97" i="251"/>
  <c r="AX97" i="251"/>
  <c r="AO18" i="46"/>
  <c r="AV23" i="251" s="1"/>
  <c r="AV118" i="251"/>
  <c r="AQ10" i="46"/>
  <c r="AQ67" i="252"/>
  <c r="AX67" i="251" s="1"/>
  <c r="AS39" i="252"/>
  <c r="Y60" i="252"/>
  <c r="AQ52" i="252"/>
  <c r="AX52" i="251" s="1"/>
  <c r="S147" i="251"/>
  <c r="AY119" i="251"/>
  <c r="AS11" i="46"/>
  <c r="AX119" i="251"/>
  <c r="AS63" i="252"/>
  <c r="AQ7" i="252"/>
  <c r="AQ32" i="252"/>
  <c r="AX32" i="251" s="1"/>
  <c r="AY76" i="252"/>
  <c r="AZ7" i="252"/>
  <c r="AZ76" i="252" s="1"/>
  <c r="Y50" i="252"/>
  <c r="Z66" i="254"/>
  <c r="AQ69" i="252"/>
  <c r="AX69" i="251" s="1"/>
  <c r="AS30" i="252"/>
  <c r="AS15" i="223"/>
  <c r="AV86" i="251"/>
  <c r="AQ14" i="252"/>
  <c r="AX14" i="251" s="1"/>
  <c r="AQ75" i="252"/>
  <c r="AX75" i="251" s="1"/>
  <c r="AS38" i="223"/>
  <c r="AV109" i="251"/>
  <c r="AV88" i="251"/>
  <c r="AS17" i="223"/>
  <c r="S149" i="251" l="1"/>
  <c r="P10" i="241"/>
  <c r="Q10" i="241" s="1"/>
  <c r="R10" i="241"/>
  <c r="P10" i="141"/>
  <c r="Q10" i="141" s="1"/>
  <c r="R10" i="141"/>
  <c r="I10" i="67"/>
  <c r="J10" i="67" s="1"/>
  <c r="K10" i="67"/>
  <c r="P10" i="140"/>
  <c r="Q10" i="140" s="1"/>
  <c r="R10" i="140"/>
  <c r="AR10" i="1"/>
  <c r="AY10" i="1"/>
  <c r="AW10" i="1"/>
  <c r="AP38" i="33"/>
  <c r="E38" i="251" s="1"/>
  <c r="F38" i="251"/>
  <c r="AO12" i="33"/>
  <c r="Q12" i="251" s="1"/>
  <c r="V12" i="251" s="1"/>
  <c r="AO26" i="33"/>
  <c r="AW26" i="33" s="1"/>
  <c r="AZ26" i="33" s="1"/>
  <c r="AO31" i="33"/>
  <c r="AN25" i="33"/>
  <c r="R40" i="252"/>
  <c r="F40" i="33"/>
  <c r="AN40" i="33" s="1"/>
  <c r="S14" i="252"/>
  <c r="T40" i="254"/>
  <c r="R28" i="33"/>
  <c r="H28" i="33"/>
  <c r="Q28" i="33"/>
  <c r="O28" i="33"/>
  <c r="Z28" i="33"/>
  <c r="S28" i="33"/>
  <c r="G28" i="33"/>
  <c r="AE28" i="33"/>
  <c r="AC28" i="33"/>
  <c r="M28" i="33"/>
  <c r="N28" i="33"/>
  <c r="X28" i="33"/>
  <c r="U28" i="33"/>
  <c r="E28" i="33"/>
  <c r="S28" i="252"/>
  <c r="L28" i="33"/>
  <c r="AH28" i="33"/>
  <c r="AB28" i="33"/>
  <c r="I28" i="33"/>
  <c r="AG28" i="33"/>
  <c r="AK28" i="33"/>
  <c r="AD28" i="33"/>
  <c r="AJ28" i="33"/>
  <c r="AF28" i="33"/>
  <c r="Y28" i="33"/>
  <c r="E28" i="252"/>
  <c r="T28" i="33"/>
  <c r="W28" i="33"/>
  <c r="P28" i="33"/>
  <c r="J28" i="33"/>
  <c r="AA28" i="33"/>
  <c r="V28" i="33"/>
  <c r="K28" i="33"/>
  <c r="AM28" i="33"/>
  <c r="AI28" i="33"/>
  <c r="E28" i="254"/>
  <c r="Y65" i="254"/>
  <c r="AC65" i="251"/>
  <c r="BB65" i="33"/>
  <c r="BG65" i="33"/>
  <c r="BB66" i="33"/>
  <c r="BG66" i="33"/>
  <c r="AC66" i="251"/>
  <c r="F52" i="251"/>
  <c r="AW52" i="33"/>
  <c r="AZ52" i="33" s="1"/>
  <c r="AP52" i="33"/>
  <c r="E52" i="251" s="1"/>
  <c r="Q52" i="251"/>
  <c r="V52" i="251" s="1"/>
  <c r="Y65" i="252"/>
  <c r="F53" i="33"/>
  <c r="R53" i="252"/>
  <c r="T53" i="254"/>
  <c r="AL29" i="33"/>
  <c r="E22" i="252"/>
  <c r="AO30" i="33"/>
  <c r="Q30" i="251" s="1"/>
  <c r="V30" i="251" s="1"/>
  <c r="F34" i="33"/>
  <c r="AN34" i="33" s="1"/>
  <c r="R34" i="252"/>
  <c r="W62" i="252"/>
  <c r="T29" i="254"/>
  <c r="AO62" i="33"/>
  <c r="L14" i="33"/>
  <c r="K14" i="33"/>
  <c r="E14" i="33"/>
  <c r="X14" i="33"/>
  <c r="W14" i="33"/>
  <c r="S14" i="33"/>
  <c r="AI14" i="33"/>
  <c r="AM14" i="33"/>
  <c r="W32" i="33"/>
  <c r="AI32" i="33"/>
  <c r="V32" i="33"/>
  <c r="I32" i="33"/>
  <c r="AJ32" i="33"/>
  <c r="AF32" i="33"/>
  <c r="O32" i="33"/>
  <c r="K32" i="33"/>
  <c r="AM16" i="33"/>
  <c r="AP12" i="33"/>
  <c r="E12" i="251" s="1"/>
  <c r="AW12" i="33"/>
  <c r="AZ12" i="33" s="1"/>
  <c r="X63" i="252"/>
  <c r="Q63" i="251"/>
  <c r="V63" i="251" s="1"/>
  <c r="AW63" i="33"/>
  <c r="AZ63" i="33" s="1"/>
  <c r="AP63" i="33"/>
  <c r="E63" i="251" s="1"/>
  <c r="F63" i="251"/>
  <c r="F7" i="33"/>
  <c r="AO7" i="33" s="1"/>
  <c r="R7" i="252"/>
  <c r="T14" i="33"/>
  <c r="AK14" i="33"/>
  <c r="R14" i="33"/>
  <c r="AE14" i="33"/>
  <c r="M14" i="33"/>
  <c r="AA14" i="33"/>
  <c r="Q14" i="33"/>
  <c r="H14" i="33"/>
  <c r="Y14" i="33"/>
  <c r="Z32" i="33"/>
  <c r="M32" i="33"/>
  <c r="R32" i="33"/>
  <c r="AK32" i="33"/>
  <c r="AG32" i="33"/>
  <c r="AB32" i="33"/>
  <c r="N32" i="33"/>
  <c r="AD32" i="33"/>
  <c r="E29" i="252"/>
  <c r="E14" i="254"/>
  <c r="S73" i="252"/>
  <c r="W12" i="252"/>
  <c r="T16" i="254"/>
  <c r="AM29" i="33"/>
  <c r="X62" i="254"/>
  <c r="Y62" i="254"/>
  <c r="X12" i="254"/>
  <c r="Y12" i="254"/>
  <c r="O14" i="33"/>
  <c r="E14" i="252"/>
  <c r="AL14" i="33"/>
  <c r="AH14" i="33"/>
  <c r="N14" i="33"/>
  <c r="AD14" i="33"/>
  <c r="U14" i="33"/>
  <c r="G14" i="33"/>
  <c r="AF14" i="33"/>
  <c r="Z14" i="33"/>
  <c r="J32" i="33"/>
  <c r="G32" i="33"/>
  <c r="Y32" i="33"/>
  <c r="X32" i="33"/>
  <c r="Q32" i="33"/>
  <c r="P32" i="33"/>
  <c r="H32" i="33"/>
  <c r="T34" i="254"/>
  <c r="R29" i="252"/>
  <c r="F29" i="33"/>
  <c r="T7" i="254"/>
  <c r="E32" i="254"/>
  <c r="R16" i="252"/>
  <c r="F16" i="33"/>
  <c r="AN12" i="33"/>
  <c r="AC14" i="33"/>
  <c r="I14" i="33"/>
  <c r="P14" i="33"/>
  <c r="V14" i="33"/>
  <c r="AG14" i="33"/>
  <c r="AJ14" i="33"/>
  <c r="J14" i="33"/>
  <c r="AB14" i="33"/>
  <c r="AA32" i="33"/>
  <c r="AH32" i="33"/>
  <c r="L32" i="33"/>
  <c r="T32" i="33"/>
  <c r="S32" i="33"/>
  <c r="U32" i="33"/>
  <c r="AC32" i="33"/>
  <c r="E32" i="33"/>
  <c r="AE32" i="33"/>
  <c r="AP47" i="33"/>
  <c r="E47" i="251" s="1"/>
  <c r="F47" i="251"/>
  <c r="AW47" i="33"/>
  <c r="AZ47" i="33" s="1"/>
  <c r="Q47" i="251"/>
  <c r="V47" i="251" s="1"/>
  <c r="AE8" i="33"/>
  <c r="P8" i="33"/>
  <c r="L8" i="33"/>
  <c r="E8" i="33"/>
  <c r="R8" i="33"/>
  <c r="W8" i="33"/>
  <c r="S8" i="33"/>
  <c r="AK8" i="33"/>
  <c r="X25" i="254"/>
  <c r="W30" i="252"/>
  <c r="X30" i="252"/>
  <c r="E67" i="254"/>
  <c r="T22" i="254"/>
  <c r="G67" i="33"/>
  <c r="J67" i="33"/>
  <c r="AI67" i="33"/>
  <c r="V67" i="33"/>
  <c r="Y67" i="33"/>
  <c r="T67" i="33"/>
  <c r="AA67" i="33"/>
  <c r="W67" i="33"/>
  <c r="AC67" i="33"/>
  <c r="Z11" i="33"/>
  <c r="AA11" i="33"/>
  <c r="Q11" i="33"/>
  <c r="R11" i="33"/>
  <c r="V11" i="33"/>
  <c r="AK11" i="33"/>
  <c r="AC11" i="33"/>
  <c r="S11" i="33"/>
  <c r="O11" i="33"/>
  <c r="E19" i="33"/>
  <c r="Y19" i="33"/>
  <c r="N19" i="33"/>
  <c r="AF19" i="33"/>
  <c r="Z19" i="33"/>
  <c r="R19" i="33"/>
  <c r="AD19" i="33"/>
  <c r="H19" i="33"/>
  <c r="AB56" i="33"/>
  <c r="K56" i="33"/>
  <c r="O56" i="33"/>
  <c r="AH56" i="33"/>
  <c r="N56" i="33"/>
  <c r="L56" i="33"/>
  <c r="AA56" i="33"/>
  <c r="H8" i="33"/>
  <c r="U8" i="33"/>
  <c r="AC8" i="33"/>
  <c r="E8" i="252"/>
  <c r="AJ8" i="33"/>
  <c r="O8" i="33"/>
  <c r="T8" i="33"/>
  <c r="I8" i="33"/>
  <c r="Y8" i="33"/>
  <c r="V8" i="33"/>
  <c r="E56" i="254"/>
  <c r="AG67" i="33"/>
  <c r="AH67" i="33"/>
  <c r="R67" i="33"/>
  <c r="AE67" i="33"/>
  <c r="O67" i="33"/>
  <c r="AD67" i="33"/>
  <c r="AK67" i="33"/>
  <c r="P67" i="33"/>
  <c r="AL22" i="33"/>
  <c r="K11" i="33"/>
  <c r="AF11" i="33"/>
  <c r="L11" i="33"/>
  <c r="U11" i="33"/>
  <c r="Y11" i="33"/>
  <c r="T11" i="33"/>
  <c r="J11" i="33"/>
  <c r="X30" i="254"/>
  <c r="P19" i="33"/>
  <c r="W19" i="33"/>
  <c r="S19" i="33"/>
  <c r="AG19" i="33"/>
  <c r="G19" i="33"/>
  <c r="AC19" i="33"/>
  <c r="L19" i="33"/>
  <c r="AK19" i="33"/>
  <c r="AA19" i="33"/>
  <c r="AH19" i="33"/>
  <c r="R72" i="252"/>
  <c r="F72" i="33"/>
  <c r="AO72" i="33" s="1"/>
  <c r="S56" i="33"/>
  <c r="E56" i="33"/>
  <c r="AC56" i="33"/>
  <c r="X56" i="33"/>
  <c r="R56" i="33"/>
  <c r="Z56" i="33"/>
  <c r="V56" i="33"/>
  <c r="E56" i="252"/>
  <c r="G56" i="33"/>
  <c r="AL56" i="33"/>
  <c r="W47" i="252"/>
  <c r="X47" i="252"/>
  <c r="E19" i="254"/>
  <c r="AN70" i="33"/>
  <c r="X8" i="33"/>
  <c r="M8" i="33"/>
  <c r="AF8" i="33"/>
  <c r="AM8" i="33"/>
  <c r="Z8" i="33"/>
  <c r="K8" i="33"/>
  <c r="J8" i="33"/>
  <c r="Q8" i="33"/>
  <c r="E8" i="254"/>
  <c r="E11" i="254"/>
  <c r="U67" i="33"/>
  <c r="AJ67" i="33"/>
  <c r="E67" i="33"/>
  <c r="Z67" i="33"/>
  <c r="H67" i="33"/>
  <c r="L67" i="33"/>
  <c r="M67" i="33"/>
  <c r="X67" i="33"/>
  <c r="S67" i="33"/>
  <c r="Q67" i="33"/>
  <c r="T72" i="254"/>
  <c r="R22" i="252"/>
  <c r="F22" i="33"/>
  <c r="S22" i="252"/>
  <c r="W11" i="33"/>
  <c r="AH11" i="33"/>
  <c r="AI11" i="33"/>
  <c r="I11" i="33"/>
  <c r="AG11" i="33"/>
  <c r="M11" i="33"/>
  <c r="N11" i="33"/>
  <c r="T73" i="254"/>
  <c r="E19" i="252"/>
  <c r="AJ19" i="33"/>
  <c r="J19" i="33"/>
  <c r="AE19" i="33"/>
  <c r="X19" i="33"/>
  <c r="T19" i="33"/>
  <c r="U19" i="33"/>
  <c r="AL19" i="33"/>
  <c r="AB19" i="33"/>
  <c r="AM56" i="33"/>
  <c r="AE56" i="33"/>
  <c r="AI56" i="33"/>
  <c r="I56" i="33"/>
  <c r="U56" i="33"/>
  <c r="AJ56" i="33"/>
  <c r="T56" i="33"/>
  <c r="Y56" i="33"/>
  <c r="H56" i="33"/>
  <c r="M56" i="33"/>
  <c r="W25" i="252"/>
  <c r="X25" i="252"/>
  <c r="Y47" i="254"/>
  <c r="X47" i="254"/>
  <c r="AL8" i="33"/>
  <c r="AD8" i="33"/>
  <c r="AI8" i="33"/>
  <c r="AG8" i="33"/>
  <c r="N8" i="33"/>
  <c r="G8" i="33"/>
  <c r="AB8" i="33"/>
  <c r="AA8" i="33"/>
  <c r="AH8" i="33"/>
  <c r="AF67" i="33"/>
  <c r="AB67" i="33"/>
  <c r="AM67" i="33"/>
  <c r="I67" i="33"/>
  <c r="E67" i="252"/>
  <c r="K67" i="33"/>
  <c r="N67" i="33"/>
  <c r="AL67" i="33"/>
  <c r="AB11" i="33"/>
  <c r="H11" i="33"/>
  <c r="G11" i="33"/>
  <c r="P11" i="33"/>
  <c r="AL11" i="33"/>
  <c r="E11" i="33"/>
  <c r="X11" i="33"/>
  <c r="AE11" i="33"/>
  <c r="AD11" i="33"/>
  <c r="AJ11" i="33"/>
  <c r="S19" i="252"/>
  <c r="M19" i="33"/>
  <c r="Q19" i="33"/>
  <c r="K19" i="33"/>
  <c r="O19" i="33"/>
  <c r="AI19" i="33"/>
  <c r="I19" i="33"/>
  <c r="V19" i="33"/>
  <c r="R73" i="252"/>
  <c r="F73" i="33"/>
  <c r="AO73" i="33" s="1"/>
  <c r="P56" i="33"/>
  <c r="AG56" i="33"/>
  <c r="J56" i="33"/>
  <c r="W56" i="33"/>
  <c r="Q56" i="33"/>
  <c r="AK56" i="33"/>
  <c r="AF56" i="33"/>
  <c r="AD56" i="33"/>
  <c r="AW25" i="33"/>
  <c r="AZ25" i="33" s="1"/>
  <c r="F25" i="251"/>
  <c r="AP25" i="33"/>
  <c r="E25" i="251" s="1"/>
  <c r="Q25" i="251"/>
  <c r="V25" i="251" s="1"/>
  <c r="AP42" i="33"/>
  <c r="E42" i="251" s="1"/>
  <c r="AW42" i="33"/>
  <c r="AZ42" i="33" s="1"/>
  <c r="AC42" i="251" s="1"/>
  <c r="F42" i="251"/>
  <c r="Q42" i="251"/>
  <c r="V42" i="251" s="1"/>
  <c r="AL39" i="33"/>
  <c r="W13" i="252"/>
  <c r="E39" i="252"/>
  <c r="AN42" i="33"/>
  <c r="AM10" i="33"/>
  <c r="F13" i="251"/>
  <c r="Q13" i="251"/>
  <c r="V13" i="251" s="1"/>
  <c r="AW13" i="33"/>
  <c r="AZ13" i="33" s="1"/>
  <c r="AP13" i="33"/>
  <c r="E13" i="251" s="1"/>
  <c r="X13" i="254"/>
  <c r="T39" i="254"/>
  <c r="F39" i="33"/>
  <c r="AO39" i="33" s="1"/>
  <c r="R39" i="252"/>
  <c r="Y42" i="254"/>
  <c r="X42" i="254"/>
  <c r="W42" i="252"/>
  <c r="F45" i="251"/>
  <c r="AP45" i="33"/>
  <c r="E45" i="251" s="1"/>
  <c r="Q45" i="251"/>
  <c r="V45" i="251" s="1"/>
  <c r="AW45" i="33"/>
  <c r="AZ45" i="33" s="1"/>
  <c r="F20" i="251"/>
  <c r="AW20" i="33"/>
  <c r="AZ20" i="33" s="1"/>
  <c r="AP20" i="33"/>
  <c r="E20" i="251" s="1"/>
  <c r="Q20" i="251"/>
  <c r="V20" i="251" s="1"/>
  <c r="S150" i="251"/>
  <c r="R17" i="252"/>
  <c r="F17" i="33"/>
  <c r="AN17" i="33" s="1"/>
  <c r="AM68" i="33"/>
  <c r="AM54" i="33"/>
  <c r="Y61" i="254"/>
  <c r="X31" i="252"/>
  <c r="W31" i="252"/>
  <c r="F61" i="251"/>
  <c r="AP61" i="33"/>
  <c r="E61" i="251" s="1"/>
  <c r="AW61" i="33"/>
  <c r="AZ61" i="33" s="1"/>
  <c r="Q61" i="251"/>
  <c r="V61" i="251" s="1"/>
  <c r="X20" i="252"/>
  <c r="W20" i="252"/>
  <c r="X70" i="252"/>
  <c r="W70" i="252"/>
  <c r="AO49" i="33"/>
  <c r="AW49" i="33" s="1"/>
  <c r="AZ49" i="33" s="1"/>
  <c r="AN26" i="33"/>
  <c r="W45" i="252"/>
  <c r="X45" i="252"/>
  <c r="Q31" i="251"/>
  <c r="V31" i="251" s="1"/>
  <c r="AW31" i="33"/>
  <c r="AZ31" i="33" s="1"/>
  <c r="F31" i="251"/>
  <c r="AP31" i="33"/>
  <c r="E31" i="251" s="1"/>
  <c r="AN45" i="33"/>
  <c r="Y45" i="254"/>
  <c r="X45" i="254"/>
  <c r="F70" i="251"/>
  <c r="AP70" i="33"/>
  <c r="E70" i="251" s="1"/>
  <c r="AW70" i="33"/>
  <c r="AZ70" i="33" s="1"/>
  <c r="Q70" i="251"/>
  <c r="V70" i="251" s="1"/>
  <c r="F35" i="251"/>
  <c r="AP35" i="33"/>
  <c r="E35" i="251" s="1"/>
  <c r="AW35" i="33"/>
  <c r="AZ35" i="33" s="1"/>
  <c r="Q35" i="251"/>
  <c r="V35" i="251" s="1"/>
  <c r="X70" i="254"/>
  <c r="T17" i="254"/>
  <c r="AN20" i="33"/>
  <c r="X31" i="254"/>
  <c r="Y31" i="254"/>
  <c r="Y20" i="254"/>
  <c r="X20" i="254"/>
  <c r="W49" i="252"/>
  <c r="X49" i="252"/>
  <c r="F50" i="251"/>
  <c r="AP50" i="33"/>
  <c r="E50" i="251" s="1"/>
  <c r="Q50" i="251"/>
  <c r="V50" i="251" s="1"/>
  <c r="AW50" i="33"/>
  <c r="AZ50" i="33" s="1"/>
  <c r="F55" i="251"/>
  <c r="Q55" i="251"/>
  <c r="V55" i="251" s="1"/>
  <c r="AP55" i="33"/>
  <c r="E55" i="251" s="1"/>
  <c r="AW55" i="33"/>
  <c r="AZ55" i="33" s="1"/>
  <c r="X64" i="252"/>
  <c r="T68" i="254"/>
  <c r="AO27" i="33"/>
  <c r="AP27" i="33" s="1"/>
  <c r="E27" i="251" s="1"/>
  <c r="T10" i="254"/>
  <c r="Y46" i="254"/>
  <c r="X46" i="254"/>
  <c r="AO59" i="33"/>
  <c r="F59" i="251" s="1"/>
  <c r="Y37" i="252"/>
  <c r="T54" i="254"/>
  <c r="W18" i="252"/>
  <c r="R68" i="252"/>
  <c r="F68" i="33"/>
  <c r="AO68" i="33" s="1"/>
  <c r="F10" i="33"/>
  <c r="R10" i="252"/>
  <c r="AO46" i="33"/>
  <c r="Y49" i="254"/>
  <c r="X49" i="254"/>
  <c r="W46" i="252"/>
  <c r="X46" i="252"/>
  <c r="F126" i="251"/>
  <c r="F54" i="33"/>
  <c r="R54" i="252"/>
  <c r="AN18" i="33"/>
  <c r="AO18" i="33"/>
  <c r="X18" i="254"/>
  <c r="Y18" i="254"/>
  <c r="W26" i="252"/>
  <c r="X26" i="252"/>
  <c r="F64" i="251"/>
  <c r="Q64" i="251"/>
  <c r="V64" i="251" s="1"/>
  <c r="AP64" i="33"/>
  <c r="E64" i="251" s="1"/>
  <c r="AW64" i="33"/>
  <c r="AZ64" i="33" s="1"/>
  <c r="H76" i="238"/>
  <c r="O76" i="238"/>
  <c r="BA78" i="251"/>
  <c r="Q36" i="251"/>
  <c r="V36" i="251" s="1"/>
  <c r="F36" i="251"/>
  <c r="AP36" i="33"/>
  <c r="E36" i="251" s="1"/>
  <c r="AW36" i="33"/>
  <c r="AZ36" i="33" s="1"/>
  <c r="X59" i="252"/>
  <c r="W59" i="252"/>
  <c r="H9" i="241"/>
  <c r="X44" i="252"/>
  <c r="AP58" i="33"/>
  <c r="E58" i="251" s="1"/>
  <c r="Q58" i="251"/>
  <c r="V58" i="251" s="1"/>
  <c r="F58" i="251"/>
  <c r="AW58" i="33"/>
  <c r="AZ58" i="33" s="1"/>
  <c r="BB51" i="33"/>
  <c r="AC51" i="251"/>
  <c r="V117" i="251"/>
  <c r="M8" i="46"/>
  <c r="AC44" i="251"/>
  <c r="BB44" i="33"/>
  <c r="BB38" i="33"/>
  <c r="AC38" i="251"/>
  <c r="P78" i="251"/>
  <c r="P115" i="251" s="1"/>
  <c r="P128" i="251" s="1"/>
  <c r="R7" i="223"/>
  <c r="R44" i="223" s="1"/>
  <c r="H21" i="238"/>
  <c r="O21" i="238"/>
  <c r="X71" i="252"/>
  <c r="W71" i="252"/>
  <c r="R33" i="252"/>
  <c r="F33" i="33"/>
  <c r="BB69" i="33"/>
  <c r="BG69" i="33"/>
  <c r="AC69" i="251"/>
  <c r="E9" i="254"/>
  <c r="X58" i="254"/>
  <c r="AN71" i="33"/>
  <c r="X36" i="254"/>
  <c r="S21" i="67"/>
  <c r="R76" i="67"/>
  <c r="R83" i="67" s="1"/>
  <c r="BA135" i="251" s="1"/>
  <c r="BA136" i="251" s="1"/>
  <c r="Y44" i="254"/>
  <c r="J138" i="251"/>
  <c r="J145" i="251" s="1"/>
  <c r="J7" i="221"/>
  <c r="J14" i="221" s="1"/>
  <c r="X23" i="254"/>
  <c r="Y23" i="254"/>
  <c r="X71" i="254"/>
  <c r="AN15" i="33"/>
  <c r="AO15" i="33"/>
  <c r="P7" i="221"/>
  <c r="P14" i="221" s="1"/>
  <c r="N138" i="251"/>
  <c r="N145" i="251" s="1"/>
  <c r="S9" i="252"/>
  <c r="BG41" i="33"/>
  <c r="BB41" i="33"/>
  <c r="AC41" i="251"/>
  <c r="AJ48" i="251"/>
  <c r="AK48" i="251" s="1"/>
  <c r="BC48" i="251" s="1"/>
  <c r="C48" i="100"/>
  <c r="AQ48" i="100" s="1"/>
  <c r="J78" i="251"/>
  <c r="J115" i="251" s="1"/>
  <c r="J128" i="251" s="1"/>
  <c r="I7" i="223"/>
  <c r="I44" i="223" s="1"/>
  <c r="J9" i="67"/>
  <c r="C21" i="33"/>
  <c r="AX21" i="1"/>
  <c r="AR21" i="1" s="1"/>
  <c r="AQ21" i="1"/>
  <c r="D21" i="67" s="1"/>
  <c r="E21" i="67" s="1"/>
  <c r="F21" i="67" s="1"/>
  <c r="G21" i="67" s="1"/>
  <c r="AP76" i="1"/>
  <c r="T75" i="254"/>
  <c r="Q123" i="251"/>
  <c r="M15" i="46"/>
  <c r="AV135" i="251"/>
  <c r="AV136" i="251" s="1"/>
  <c r="AX135" i="251"/>
  <c r="AX136" i="251" s="1"/>
  <c r="AM135" i="251"/>
  <c r="AM136" i="251" s="1"/>
  <c r="AM147" i="251" s="1"/>
  <c r="AS135" i="251"/>
  <c r="AS136" i="251" s="1"/>
  <c r="AS147" i="251" s="1"/>
  <c r="AY135" i="251"/>
  <c r="AY136" i="251" s="1"/>
  <c r="AP21" i="100"/>
  <c r="D76" i="100"/>
  <c r="X57" i="252"/>
  <c r="W57" i="252"/>
  <c r="N78" i="251"/>
  <c r="N115" i="251" s="1"/>
  <c r="N128" i="251" s="1"/>
  <c r="O7" i="223"/>
  <c r="O44" i="223" s="1"/>
  <c r="Q125" i="251"/>
  <c r="M17" i="46"/>
  <c r="V125" i="251" s="1"/>
  <c r="X23" i="252"/>
  <c r="W23" i="252"/>
  <c r="H9" i="141"/>
  <c r="Q121" i="251"/>
  <c r="M13" i="46"/>
  <c r="Y43" i="252"/>
  <c r="AP24" i="33"/>
  <c r="E24" i="251" s="1"/>
  <c r="F24" i="251"/>
  <c r="Q24" i="251"/>
  <c r="V24" i="251" s="1"/>
  <c r="AW24" i="33"/>
  <c r="AZ24" i="33" s="1"/>
  <c r="X59" i="254"/>
  <c r="Y59" i="254"/>
  <c r="Y74" i="254"/>
  <c r="L7" i="223"/>
  <c r="L44" i="223" s="1"/>
  <c r="L78" i="251"/>
  <c r="L115" i="251" s="1"/>
  <c r="L128" i="251" s="1"/>
  <c r="Q124" i="251"/>
  <c r="M16" i="46"/>
  <c r="AC60" i="251"/>
  <c r="BB60" i="33"/>
  <c r="BG60" i="33"/>
  <c r="AP71" i="33"/>
  <c r="E71" i="251" s="1"/>
  <c r="Q71" i="251"/>
  <c r="V71" i="251" s="1"/>
  <c r="F71" i="251"/>
  <c r="AW71" i="33"/>
  <c r="AZ71" i="33" s="1"/>
  <c r="Q37" i="251"/>
  <c r="V37" i="251" s="1"/>
  <c r="F37" i="251"/>
  <c r="AP37" i="33"/>
  <c r="E37" i="251" s="1"/>
  <c r="AW37" i="33"/>
  <c r="AZ37" i="33" s="1"/>
  <c r="S7" i="221"/>
  <c r="S14" i="221" s="1"/>
  <c r="P138" i="251"/>
  <c r="P145" i="251" s="1"/>
  <c r="X27" i="252"/>
  <c r="W27" i="252"/>
  <c r="AI76" i="1"/>
  <c r="Z69" i="254"/>
  <c r="F75" i="33"/>
  <c r="AN75" i="33" s="1"/>
  <c r="R75" i="252"/>
  <c r="Q57" i="251"/>
  <c r="V57" i="251" s="1"/>
  <c r="F57" i="251"/>
  <c r="AP57" i="33"/>
  <c r="E57" i="251" s="1"/>
  <c r="AW57" i="33"/>
  <c r="AZ57" i="33" s="1"/>
  <c r="W36" i="252"/>
  <c r="Q43" i="251"/>
  <c r="V43" i="251" s="1"/>
  <c r="F43" i="251"/>
  <c r="AP43" i="33"/>
  <c r="E43" i="251" s="1"/>
  <c r="AW43" i="33"/>
  <c r="AZ43" i="33" s="1"/>
  <c r="M7" i="221"/>
  <c r="M14" i="221" s="1"/>
  <c r="L138" i="251"/>
  <c r="L145" i="251" s="1"/>
  <c r="H9" i="140"/>
  <c r="T33" i="254"/>
  <c r="BB74" i="33"/>
  <c r="AC74" i="251"/>
  <c r="AN59" i="33"/>
  <c r="AN36" i="33"/>
  <c r="Q119" i="251"/>
  <c r="M11" i="46"/>
  <c r="E9" i="252"/>
  <c r="AE48" i="251"/>
  <c r="BC48" i="33"/>
  <c r="Y57" i="254"/>
  <c r="X57" i="254"/>
  <c r="Q122" i="251"/>
  <c r="M14" i="46"/>
  <c r="Q118" i="251"/>
  <c r="I18" i="46"/>
  <c r="M10" i="46"/>
  <c r="W58" i="252"/>
  <c r="X27" i="254"/>
  <c r="AM21" i="1"/>
  <c r="AL76" i="1"/>
  <c r="Q120" i="251"/>
  <c r="M12" i="46"/>
  <c r="AM33" i="33"/>
  <c r="AX95" i="251"/>
  <c r="AY95" i="251"/>
  <c r="AU24" i="223"/>
  <c r="G30" i="72"/>
  <c r="AP30" i="72" s="1"/>
  <c r="AT30" i="252"/>
  <c r="AA50" i="252"/>
  <c r="AU50" i="252" s="1"/>
  <c r="AE50" i="252"/>
  <c r="AS32" i="252"/>
  <c r="AX105" i="251"/>
  <c r="AY105" i="251"/>
  <c r="AU34" i="223"/>
  <c r="BA119" i="251"/>
  <c r="AT11" i="46"/>
  <c r="BB119" i="251" s="1"/>
  <c r="AY99" i="251"/>
  <c r="AX99" i="251"/>
  <c r="AU28" i="223"/>
  <c r="Z7" i="72"/>
  <c r="Z76" i="72" s="1"/>
  <c r="AS52" i="252"/>
  <c r="AX83" i="251"/>
  <c r="AU12" i="223"/>
  <c r="AY83" i="251"/>
  <c r="AD51" i="254"/>
  <c r="AE51" i="254"/>
  <c r="AC51" i="252"/>
  <c r="Z60" i="254"/>
  <c r="AS64" i="252"/>
  <c r="AS57" i="252"/>
  <c r="AX88" i="251"/>
  <c r="AU17" i="223"/>
  <c r="AY88" i="251"/>
  <c r="G35" i="72"/>
  <c r="AP35" i="72" s="1"/>
  <c r="AT35" i="252"/>
  <c r="AS58" i="252"/>
  <c r="AF48" i="254"/>
  <c r="AB48" i="254"/>
  <c r="AS50" i="252"/>
  <c r="AS49" i="252"/>
  <c r="AF15" i="254"/>
  <c r="AB15" i="254"/>
  <c r="AY79" i="251"/>
  <c r="AX79" i="251"/>
  <c r="AU8" i="223"/>
  <c r="G56" i="72"/>
  <c r="AP56" i="72" s="1"/>
  <c r="AT56" i="252"/>
  <c r="AN8" i="46"/>
  <c r="AN20" i="46" s="1"/>
  <c r="AO7" i="46"/>
  <c r="AW23" i="223"/>
  <c r="BA94" i="251"/>
  <c r="AS41" i="252"/>
  <c r="AW42" i="223"/>
  <c r="BA113" i="251"/>
  <c r="T7" i="72"/>
  <c r="T76" i="72" s="1"/>
  <c r="AT28" i="252"/>
  <c r="G28" i="72"/>
  <c r="AP28" i="72" s="1"/>
  <c r="AV115" i="251"/>
  <c r="AB35" i="254"/>
  <c r="AF35" i="254"/>
  <c r="AA15" i="252"/>
  <c r="AU15" i="252" s="1"/>
  <c r="AE15" i="252"/>
  <c r="AU38" i="223"/>
  <c r="AY109" i="251"/>
  <c r="AX109" i="251"/>
  <c r="AS15" i="252"/>
  <c r="AX86" i="251"/>
  <c r="AU15" i="223"/>
  <c r="AY86" i="251"/>
  <c r="AE52" i="252"/>
  <c r="AA52" i="252"/>
  <c r="AU52" i="252" s="1"/>
  <c r="AE41" i="252"/>
  <c r="AA41" i="252"/>
  <c r="AU41" i="252" s="1"/>
  <c r="AE66" i="252"/>
  <c r="AA66" i="252"/>
  <c r="AU66" i="252" s="1"/>
  <c r="AS75" i="252"/>
  <c r="AS14" i="252"/>
  <c r="AS69" i="252"/>
  <c r="AF66" i="254"/>
  <c r="AB66" i="254"/>
  <c r="Z50" i="254"/>
  <c r="AX7" i="251"/>
  <c r="AQ76" i="252"/>
  <c r="AQ84" i="252" s="1"/>
  <c r="AE60" i="252"/>
  <c r="AA60" i="252"/>
  <c r="AU60" i="252" s="1"/>
  <c r="AS67" i="252"/>
  <c r="AX100" i="251"/>
  <c r="AU29" i="223"/>
  <c r="AY100" i="251"/>
  <c r="AQ18" i="46"/>
  <c r="AX23" i="251" s="1"/>
  <c r="AS10" i="46"/>
  <c r="AX118" i="251"/>
  <c r="AY118" i="251"/>
  <c r="AX106" i="251"/>
  <c r="AU35" i="223"/>
  <c r="AY106" i="251"/>
  <c r="AW31" i="223"/>
  <c r="BA102" i="251"/>
  <c r="BA101" i="251"/>
  <c r="AW30" i="223"/>
  <c r="AS42" i="252"/>
  <c r="AS21" i="252"/>
  <c r="Y24" i="252"/>
  <c r="AS53" i="252"/>
  <c r="AM7" i="72"/>
  <c r="AM76" i="72" s="1"/>
  <c r="AY108" i="251"/>
  <c r="AU37" i="223"/>
  <c r="AX108" i="251"/>
  <c r="AS73" i="252"/>
  <c r="AS12" i="252"/>
  <c r="AS26" i="252"/>
  <c r="AS10" i="252"/>
  <c r="AT15" i="251"/>
  <c r="AT76" i="251" s="1"/>
  <c r="AT128" i="251" s="1"/>
  <c r="AT147" i="251" s="1"/>
  <c r="AL20" i="46"/>
  <c r="AU36" i="223"/>
  <c r="AX107" i="251"/>
  <c r="AY107" i="251"/>
  <c r="AY85" i="251"/>
  <c r="AX85" i="251"/>
  <c r="AU14" i="223"/>
  <c r="AG7" i="72"/>
  <c r="AG76" i="72" s="1"/>
  <c r="AT62" i="252"/>
  <c r="G62" i="72"/>
  <c r="AP62" i="72" s="1"/>
  <c r="AY98" i="251"/>
  <c r="AX98" i="251"/>
  <c r="AU27" i="223"/>
  <c r="AS29" i="252"/>
  <c r="G18" i="72"/>
  <c r="AP18" i="72" s="1"/>
  <c r="AT18" i="252"/>
  <c r="AB52" i="254"/>
  <c r="AF52" i="254"/>
  <c r="AS38" i="252"/>
  <c r="AS44" i="223"/>
  <c r="G36" i="72"/>
  <c r="AP36" i="72" s="1"/>
  <c r="AT36" i="252"/>
  <c r="AU41" i="223"/>
  <c r="AY112" i="251"/>
  <c r="AX112" i="251"/>
  <c r="G33" i="72"/>
  <c r="AP33" i="72" s="1"/>
  <c r="AT33" i="252"/>
  <c r="V7" i="72"/>
  <c r="V76" i="72" s="1"/>
  <c r="AY96" i="251"/>
  <c r="AU25" i="223"/>
  <c r="AX96" i="251"/>
  <c r="AC48" i="252"/>
  <c r="AB55" i="254"/>
  <c r="AF55" i="254"/>
  <c r="U128" i="251"/>
  <c r="U147" i="251" s="1"/>
  <c r="AT51" i="252"/>
  <c r="G51" i="72"/>
  <c r="AP51" i="72" s="1"/>
  <c r="AW11" i="223"/>
  <c r="BA82" i="251"/>
  <c r="AN7" i="72"/>
  <c r="AN76" i="72" s="1"/>
  <c r="AU20" i="223"/>
  <c r="AX91" i="251"/>
  <c r="AY91" i="251"/>
  <c r="AS27" i="252"/>
  <c r="AS71" i="252"/>
  <c r="R7" i="72"/>
  <c r="R76" i="72" s="1"/>
  <c r="Y7" i="72"/>
  <c r="Y76" i="72" s="1"/>
  <c r="G40" i="72"/>
  <c r="AP40" i="72" s="1"/>
  <c r="AT40" i="252"/>
  <c r="AS54" i="252"/>
  <c r="AS9" i="252"/>
  <c r="Z26" i="254"/>
  <c r="Z24" i="254"/>
  <c r="BA111" i="251"/>
  <c r="AW40" i="223"/>
  <c r="AS8" i="252"/>
  <c r="AS43" i="252"/>
  <c r="G7" i="72"/>
  <c r="AY90" i="251"/>
  <c r="AU19" i="223"/>
  <c r="AX90" i="251"/>
  <c r="G13" i="72"/>
  <c r="AP13" i="72" s="1"/>
  <c r="AT13" i="252"/>
  <c r="AT68" i="252"/>
  <c r="G68" i="72"/>
  <c r="AP68" i="72" s="1"/>
  <c r="AS23" i="252"/>
  <c r="AS46" i="252"/>
  <c r="AT15" i="46"/>
  <c r="BB123" i="251" s="1"/>
  <c r="BA123" i="251"/>
  <c r="AY93" i="251"/>
  <c r="AX93" i="251"/>
  <c r="AU22" i="223"/>
  <c r="AS47" i="252"/>
  <c r="BA121" i="251"/>
  <c r="AT13" i="46"/>
  <c r="BB121" i="251" s="1"/>
  <c r="Z38" i="254"/>
  <c r="BA124" i="251"/>
  <c r="AT16" i="46"/>
  <c r="BB124" i="251" s="1"/>
  <c r="AS22" i="252"/>
  <c r="BA97" i="251"/>
  <c r="AW26" i="223"/>
  <c r="AS65" i="252"/>
  <c r="AU48" i="252"/>
  <c r="G72" i="72"/>
  <c r="AP72" i="72" s="1"/>
  <c r="AT72" i="252"/>
  <c r="AS44" i="252"/>
  <c r="AA35" i="252"/>
  <c r="AU35" i="252" s="1"/>
  <c r="AE35" i="252"/>
  <c r="AS20" i="252"/>
  <c r="BI115" i="251"/>
  <c r="BJ115" i="251"/>
  <c r="AT55" i="252"/>
  <c r="G55" i="72"/>
  <c r="AP55" i="72" s="1"/>
  <c r="K7" i="72"/>
  <c r="K76" i="72" s="1"/>
  <c r="AU32" i="223"/>
  <c r="AY103" i="251"/>
  <c r="AX103" i="251"/>
  <c r="AW33" i="223"/>
  <c r="BA104" i="251"/>
  <c r="G63" i="72"/>
  <c r="AP63" i="72" s="1"/>
  <c r="AT63" i="252"/>
  <c r="BA89" i="251"/>
  <c r="AW18" i="223"/>
  <c r="AT39" i="252"/>
  <c r="G39" i="72"/>
  <c r="AP39" i="72" s="1"/>
  <c r="AX92" i="251"/>
  <c r="AU21" i="223"/>
  <c r="AY92" i="251"/>
  <c r="U149" i="251"/>
  <c r="AY84" i="251"/>
  <c r="AX84" i="251"/>
  <c r="AU13" i="223"/>
  <c r="AT14" i="46"/>
  <c r="BB122" i="251" s="1"/>
  <c r="BA122" i="251"/>
  <c r="AS45" i="252"/>
  <c r="G24" i="72"/>
  <c r="AP24" i="72" s="1"/>
  <c r="AT24" i="252"/>
  <c r="AS59" i="252"/>
  <c r="AU10" i="223"/>
  <c r="AY81" i="251"/>
  <c r="AX81" i="251"/>
  <c r="AU7" i="223"/>
  <c r="AY78" i="251"/>
  <c r="AX78" i="251"/>
  <c r="AS37" i="252"/>
  <c r="AS48" i="252"/>
  <c r="Z43" i="254"/>
  <c r="AF41" i="254"/>
  <c r="AB41" i="254"/>
  <c r="G31" i="72"/>
  <c r="AP31" i="72" s="1"/>
  <c r="AT31" i="252"/>
  <c r="AT12" i="46"/>
  <c r="BB120" i="251" s="1"/>
  <c r="BA120" i="251"/>
  <c r="AS16" i="252"/>
  <c r="Z63" i="254"/>
  <c r="AS11" i="252"/>
  <c r="AS70" i="252"/>
  <c r="AS34" i="252"/>
  <c r="AS7" i="252"/>
  <c r="G17" i="72"/>
  <c r="AP17" i="72" s="1"/>
  <c r="AT17" i="252"/>
  <c r="AS60" i="252"/>
  <c r="P7" i="72"/>
  <c r="P76" i="72" s="1"/>
  <c r="AX80" i="251"/>
  <c r="AU9" i="223"/>
  <c r="AY80" i="251"/>
  <c r="AW16" i="223"/>
  <c r="BA87" i="251"/>
  <c r="G25" i="72"/>
  <c r="AP25" i="72" s="1"/>
  <c r="AT25" i="252"/>
  <c r="AS66" i="252"/>
  <c r="AT19" i="252"/>
  <c r="G19" i="72"/>
  <c r="AP19" i="72" s="1"/>
  <c r="Y55" i="252"/>
  <c r="AS74" i="252"/>
  <c r="AY110" i="251"/>
  <c r="AX110" i="251"/>
  <c r="AU39" i="223"/>
  <c r="AS61" i="252"/>
  <c r="AW27" i="33" l="1"/>
  <c r="AZ27" i="33" s="1"/>
  <c r="BB42" i="33"/>
  <c r="AP26" i="33"/>
  <c r="E26" i="251" s="1"/>
  <c r="AP59" i="33"/>
  <c r="E59" i="251" s="1"/>
  <c r="F12" i="251"/>
  <c r="AW30" i="33"/>
  <c r="AZ30" i="33" s="1"/>
  <c r="AC30" i="251" s="1"/>
  <c r="F26" i="251"/>
  <c r="AP30" i="33"/>
  <c r="E30" i="251" s="1"/>
  <c r="Q26" i="251"/>
  <c r="V26" i="251" s="1"/>
  <c r="F30" i="251"/>
  <c r="AW59" i="33"/>
  <c r="AZ59" i="33" s="1"/>
  <c r="BG59" i="33" s="1"/>
  <c r="Q59" i="251"/>
  <c r="V59" i="251" s="1"/>
  <c r="U150" i="251"/>
  <c r="AO40" i="33"/>
  <c r="W40" i="252"/>
  <c r="X40" i="252"/>
  <c r="Y40" i="254"/>
  <c r="X40" i="254"/>
  <c r="F28" i="33"/>
  <c r="R28" i="252"/>
  <c r="T28" i="254"/>
  <c r="AL28" i="33"/>
  <c r="Y53" i="254"/>
  <c r="X53" i="254"/>
  <c r="AJ65" i="251"/>
  <c r="AK65" i="251" s="1"/>
  <c r="BC65" i="251" s="1"/>
  <c r="C65" i="100"/>
  <c r="AQ65" i="100" s="1"/>
  <c r="AE65" i="252"/>
  <c r="AA65" i="252"/>
  <c r="AU65" i="252" s="1"/>
  <c r="AC52" i="251"/>
  <c r="BB52" i="33"/>
  <c r="BG52" i="33"/>
  <c r="BC65" i="33"/>
  <c r="AE65" i="251"/>
  <c r="X53" i="252"/>
  <c r="W53" i="252"/>
  <c r="C66" i="100"/>
  <c r="AQ66" i="100" s="1"/>
  <c r="AJ66" i="251"/>
  <c r="AK66" i="251" s="1"/>
  <c r="BC66" i="251" s="1"/>
  <c r="AO53" i="33"/>
  <c r="AN53" i="33"/>
  <c r="BC66" i="33"/>
  <c r="AE66" i="251"/>
  <c r="Z65" i="254"/>
  <c r="AN39" i="33"/>
  <c r="AO34" i="33"/>
  <c r="AP34" i="33" s="1"/>
  <c r="E34" i="251" s="1"/>
  <c r="S32" i="252"/>
  <c r="S56" i="252"/>
  <c r="AN72" i="33"/>
  <c r="AW34" i="33"/>
  <c r="AZ34" i="33" s="1"/>
  <c r="W16" i="252"/>
  <c r="X12" i="252"/>
  <c r="BB63" i="33"/>
  <c r="AC63" i="251"/>
  <c r="AC12" i="251"/>
  <c r="BG12" i="33"/>
  <c r="BB12" i="33"/>
  <c r="AW62" i="33"/>
  <c r="AZ62" i="33" s="1"/>
  <c r="Q62" i="251"/>
  <c r="V62" i="251" s="1"/>
  <c r="F62" i="251"/>
  <c r="AP62" i="33"/>
  <c r="E62" i="251" s="1"/>
  <c r="X62" i="252"/>
  <c r="AM32" i="33"/>
  <c r="T32" i="254"/>
  <c r="Y7" i="254"/>
  <c r="X7" i="254"/>
  <c r="W29" i="252"/>
  <c r="E32" i="252"/>
  <c r="X16" i="254"/>
  <c r="Y16" i="254"/>
  <c r="W7" i="252"/>
  <c r="Y63" i="252"/>
  <c r="AN7" i="33"/>
  <c r="Y29" i="254"/>
  <c r="X29" i="254"/>
  <c r="W34" i="252"/>
  <c r="X34" i="252"/>
  <c r="AO16" i="33"/>
  <c r="AN16" i="33"/>
  <c r="AN29" i="33"/>
  <c r="AO29" i="33"/>
  <c r="R32" i="252"/>
  <c r="F32" i="33"/>
  <c r="Z62" i="254"/>
  <c r="Y34" i="254"/>
  <c r="X34" i="254"/>
  <c r="R14" i="252"/>
  <c r="F14" i="33"/>
  <c r="AN14" i="33" s="1"/>
  <c r="Z12" i="254"/>
  <c r="T14" i="254"/>
  <c r="AW7" i="33"/>
  <c r="AZ7" i="33" s="1"/>
  <c r="F7" i="251"/>
  <c r="AP7" i="33"/>
  <c r="E7" i="251" s="1"/>
  <c r="Q7" i="251"/>
  <c r="V7" i="251" s="1"/>
  <c r="AL32" i="33"/>
  <c r="AP73" i="33"/>
  <c r="E73" i="251" s="1"/>
  <c r="F73" i="251"/>
  <c r="AW73" i="33"/>
  <c r="AZ73" i="33" s="1"/>
  <c r="Q73" i="251"/>
  <c r="V73" i="251" s="1"/>
  <c r="AW72" i="33"/>
  <c r="AZ72" i="33" s="1"/>
  <c r="F72" i="251"/>
  <c r="Q72" i="251"/>
  <c r="V72" i="251" s="1"/>
  <c r="AP72" i="33"/>
  <c r="E72" i="251" s="1"/>
  <c r="T19" i="254"/>
  <c r="W72" i="252"/>
  <c r="X72" i="252"/>
  <c r="R11" i="252"/>
  <c r="F11" i="33"/>
  <c r="T56" i="254"/>
  <c r="T67" i="254"/>
  <c r="F27" i="251"/>
  <c r="AP49" i="33"/>
  <c r="E49" i="251" s="1"/>
  <c r="F67" i="33"/>
  <c r="AN67" i="33" s="1"/>
  <c r="R67" i="252"/>
  <c r="X73" i="254"/>
  <c r="Y73" i="254"/>
  <c r="S11" i="252"/>
  <c r="Y72" i="254"/>
  <c r="X72" i="254"/>
  <c r="R56" i="252"/>
  <c r="F56" i="33"/>
  <c r="F8" i="33"/>
  <c r="AN8" i="33" s="1"/>
  <c r="R8" i="252"/>
  <c r="X22" i="254"/>
  <c r="Y22" i="254"/>
  <c r="BG47" i="33"/>
  <c r="AC47" i="251"/>
  <c r="BB47" i="33"/>
  <c r="Q27" i="251"/>
  <c r="V27" i="251" s="1"/>
  <c r="AN68" i="33"/>
  <c r="AO17" i="33"/>
  <c r="F17" i="251" s="1"/>
  <c r="AC25" i="251"/>
  <c r="BG25" i="33"/>
  <c r="BB25" i="33"/>
  <c r="X73" i="252"/>
  <c r="W73" i="252"/>
  <c r="AM19" i="33"/>
  <c r="AM11" i="33"/>
  <c r="W22" i="252"/>
  <c r="AO67" i="33"/>
  <c r="Y47" i="252"/>
  <c r="AN56" i="33"/>
  <c r="AO56" i="33"/>
  <c r="AN73" i="33"/>
  <c r="Y25" i="254"/>
  <c r="AO8" i="33"/>
  <c r="R19" i="252"/>
  <c r="F19" i="33"/>
  <c r="AN19" i="33" s="1"/>
  <c r="AO22" i="33"/>
  <c r="AN22" i="33"/>
  <c r="T11" i="254"/>
  <c r="T8" i="254"/>
  <c r="S8" i="252"/>
  <c r="Y30" i="254"/>
  <c r="E11" i="252"/>
  <c r="BB30" i="33"/>
  <c r="AW39" i="33"/>
  <c r="AZ39" i="33" s="1"/>
  <c r="AP39" i="33"/>
  <c r="E39" i="251" s="1"/>
  <c r="Q39" i="251"/>
  <c r="V39" i="251" s="1"/>
  <c r="F39" i="251"/>
  <c r="BB13" i="33"/>
  <c r="AC13" i="251"/>
  <c r="X13" i="252"/>
  <c r="X42" i="252"/>
  <c r="Y13" i="254"/>
  <c r="AN54" i="33"/>
  <c r="W39" i="252"/>
  <c r="Y39" i="254"/>
  <c r="X39" i="254"/>
  <c r="Z45" i="254"/>
  <c r="Y45" i="252"/>
  <c r="W17" i="252"/>
  <c r="X17" i="252"/>
  <c r="BB45" i="33"/>
  <c r="AC45" i="251"/>
  <c r="AO54" i="33"/>
  <c r="F54" i="251" s="1"/>
  <c r="F49" i="251"/>
  <c r="BB35" i="33"/>
  <c r="AC35" i="251"/>
  <c r="BG35" i="33"/>
  <c r="BB70" i="33"/>
  <c r="AC70" i="251"/>
  <c r="BG70" i="33"/>
  <c r="Z61" i="254"/>
  <c r="AW7" i="223"/>
  <c r="AN33" i="33"/>
  <c r="Q49" i="251"/>
  <c r="V49" i="251" s="1"/>
  <c r="Y17" i="254"/>
  <c r="X17" i="254"/>
  <c r="Y70" i="254"/>
  <c r="BB31" i="33"/>
  <c r="BG31" i="33"/>
  <c r="AC31" i="251"/>
  <c r="Y20" i="252"/>
  <c r="BB20" i="33"/>
  <c r="BG20" i="33"/>
  <c r="AC20" i="251"/>
  <c r="J147" i="251"/>
  <c r="Y49" i="252"/>
  <c r="Q17" i="251"/>
  <c r="V17" i="251" s="1"/>
  <c r="AW17" i="33"/>
  <c r="AZ17" i="33" s="1"/>
  <c r="AP17" i="33"/>
  <c r="E17" i="251" s="1"/>
  <c r="BB61" i="33"/>
  <c r="AC61" i="251"/>
  <c r="Y61" i="252"/>
  <c r="Z18" i="254"/>
  <c r="X68" i="252"/>
  <c r="W68" i="252"/>
  <c r="Y68" i="254"/>
  <c r="X68" i="254"/>
  <c r="BB49" i="33"/>
  <c r="AC49" i="251"/>
  <c r="Y64" i="252"/>
  <c r="AC50" i="251"/>
  <c r="BB50" i="33"/>
  <c r="Q126" i="251"/>
  <c r="AW18" i="33"/>
  <c r="AZ18" i="33" s="1"/>
  <c r="Q18" i="251"/>
  <c r="V18" i="251" s="1"/>
  <c r="F18" i="251"/>
  <c r="AP18" i="33"/>
  <c r="E18" i="251" s="1"/>
  <c r="AW68" i="33"/>
  <c r="AZ68" i="33" s="1"/>
  <c r="F68" i="251"/>
  <c r="Q68" i="251"/>
  <c r="V68" i="251" s="1"/>
  <c r="AP68" i="33"/>
  <c r="E68" i="251" s="1"/>
  <c r="AO10" i="33"/>
  <c r="AN10" i="33"/>
  <c r="X18" i="252"/>
  <c r="AC55" i="251"/>
  <c r="BB55" i="33"/>
  <c r="BG55" i="33"/>
  <c r="AC26" i="251"/>
  <c r="BB26" i="33"/>
  <c r="N147" i="251"/>
  <c r="BB64" i="33"/>
  <c r="AC64" i="251"/>
  <c r="Y26" i="252"/>
  <c r="W10" i="252"/>
  <c r="X54" i="254"/>
  <c r="Y54" i="254"/>
  <c r="Z46" i="254"/>
  <c r="X10" i="254"/>
  <c r="W54" i="252"/>
  <c r="X54" i="252"/>
  <c r="AW46" i="33"/>
  <c r="AZ46" i="33" s="1"/>
  <c r="AP46" i="33"/>
  <c r="E46" i="251" s="1"/>
  <c r="Q46" i="251"/>
  <c r="V46" i="251" s="1"/>
  <c r="F46" i="251"/>
  <c r="Z64" i="254"/>
  <c r="AS21" i="1"/>
  <c r="AS12" i="1"/>
  <c r="AS7" i="1"/>
  <c r="AS62" i="1"/>
  <c r="AS70" i="1"/>
  <c r="AS72" i="1"/>
  <c r="AS49" i="1"/>
  <c r="AS31" i="1"/>
  <c r="AS26" i="1"/>
  <c r="AS42" i="1"/>
  <c r="AS63" i="1"/>
  <c r="AS69" i="1"/>
  <c r="AS58" i="1"/>
  <c r="AS28" i="1"/>
  <c r="AS74" i="1"/>
  <c r="AS15" i="1"/>
  <c r="AS57" i="1"/>
  <c r="AS71" i="1"/>
  <c r="AS34" i="1"/>
  <c r="AS47" i="1"/>
  <c r="AS65" i="1"/>
  <c r="AS64" i="1"/>
  <c r="AS13" i="1"/>
  <c r="AS25" i="1"/>
  <c r="AS14" i="1"/>
  <c r="AS50" i="1"/>
  <c r="AS18" i="1"/>
  <c r="AS48" i="1"/>
  <c r="AS60" i="1"/>
  <c r="AS43" i="1"/>
  <c r="AS54" i="1"/>
  <c r="AS24" i="1"/>
  <c r="AS33" i="1"/>
  <c r="AS36" i="1"/>
  <c r="AS23" i="1"/>
  <c r="AS30" i="1"/>
  <c r="AS20" i="1"/>
  <c r="AS52" i="1"/>
  <c r="AS19" i="1"/>
  <c r="AS56" i="1"/>
  <c r="AS17" i="1"/>
  <c r="AS35" i="1"/>
  <c r="AS61" i="1"/>
  <c r="AS41" i="1"/>
  <c r="AS55" i="1"/>
  <c r="AS73" i="1"/>
  <c r="AS39" i="1"/>
  <c r="AS38" i="1"/>
  <c r="AS22" i="1"/>
  <c r="AS27" i="1"/>
  <c r="AS75" i="1"/>
  <c r="AS59" i="1"/>
  <c r="AS9" i="1"/>
  <c r="AS53" i="1"/>
  <c r="AS40" i="1"/>
  <c r="AS66" i="1"/>
  <c r="AS46" i="1"/>
  <c r="AS8" i="1"/>
  <c r="AS67" i="1"/>
  <c r="AS45" i="1"/>
  <c r="AS29" i="1"/>
  <c r="AS68" i="1"/>
  <c r="AS10" i="1"/>
  <c r="AS16" i="1"/>
  <c r="AS44" i="1"/>
  <c r="AS51" i="1"/>
  <c r="AS37" i="1"/>
  <c r="AS11" i="1"/>
  <c r="AS32" i="1"/>
  <c r="BB78" i="251"/>
  <c r="Y27" i="254"/>
  <c r="X58" i="252"/>
  <c r="V118" i="251"/>
  <c r="O10" i="46"/>
  <c r="N10" i="46"/>
  <c r="M18" i="46"/>
  <c r="M20" i="46" s="1"/>
  <c r="R9" i="252"/>
  <c r="F9" i="33"/>
  <c r="K9" i="33"/>
  <c r="J9" i="33"/>
  <c r="S9" i="33"/>
  <c r="Y74" i="252"/>
  <c r="BB27" i="33"/>
  <c r="BG27" i="33"/>
  <c r="AC27" i="251"/>
  <c r="BC74" i="33"/>
  <c r="AE74" i="251"/>
  <c r="AC43" i="251"/>
  <c r="BB43" i="33"/>
  <c r="AC57" i="251"/>
  <c r="BB57" i="33"/>
  <c r="X75" i="252"/>
  <c r="W75" i="252"/>
  <c r="BG37" i="33"/>
  <c r="BB37" i="33"/>
  <c r="AC37" i="251"/>
  <c r="AC71" i="251"/>
  <c r="BB71" i="33"/>
  <c r="Y75" i="254"/>
  <c r="X75" i="254"/>
  <c r="AE9" i="33"/>
  <c r="Y9" i="33"/>
  <c r="U9" i="33"/>
  <c r="L9" i="33"/>
  <c r="AP15" i="33"/>
  <c r="E15" i="251" s="1"/>
  <c r="F15" i="251"/>
  <c r="Q15" i="251"/>
  <c r="V15" i="251" s="1"/>
  <c r="AW15" i="33"/>
  <c r="AZ15" i="33" s="1"/>
  <c r="Y71" i="254"/>
  <c r="Z44" i="254"/>
  <c r="D21" i="72"/>
  <c r="D76" i="72" s="1"/>
  <c r="S76" i="67"/>
  <c r="S83" i="67" s="1"/>
  <c r="BB135" i="251" s="1"/>
  <c r="BB136" i="251" s="1"/>
  <c r="AJ69" i="251"/>
  <c r="AK69" i="251" s="1"/>
  <c r="BC69" i="251" s="1"/>
  <c r="C69" i="100"/>
  <c r="AQ69" i="100" s="1"/>
  <c r="D21" i="254"/>
  <c r="L9" i="241"/>
  <c r="AM76" i="1"/>
  <c r="D23" i="33"/>
  <c r="I20" i="46"/>
  <c r="Z57" i="254"/>
  <c r="AA9" i="33"/>
  <c r="N11" i="46"/>
  <c r="V119" i="251"/>
  <c r="O11" i="46"/>
  <c r="X119" i="251" s="1"/>
  <c r="BG119" i="251" s="1"/>
  <c r="BF119" i="251" s="1"/>
  <c r="L9" i="140"/>
  <c r="AJ60" i="251"/>
  <c r="AK60" i="251" s="1"/>
  <c r="BC60" i="251" s="1"/>
  <c r="C60" i="100"/>
  <c r="AQ60" i="100" s="1"/>
  <c r="O16" i="46"/>
  <c r="X124" i="251" s="1"/>
  <c r="BG124" i="251" s="1"/>
  <c r="BF124" i="251" s="1"/>
  <c r="N16" i="46"/>
  <c r="V124" i="251"/>
  <c r="P9" i="33"/>
  <c r="N9" i="33"/>
  <c r="AC9" i="33"/>
  <c r="Z9" i="33"/>
  <c r="AA43" i="252"/>
  <c r="AU43" i="252" s="1"/>
  <c r="AE43" i="252"/>
  <c r="O13" i="46"/>
  <c r="X121" i="251" s="1"/>
  <c r="BG121" i="251" s="1"/>
  <c r="BF121" i="251" s="1"/>
  <c r="N13" i="46"/>
  <c r="V121" i="251"/>
  <c r="Y23" i="252"/>
  <c r="AY21" i="251"/>
  <c r="AP76" i="100"/>
  <c r="AY21" i="1"/>
  <c r="AW21" i="1"/>
  <c r="AX76" i="1"/>
  <c r="AR76" i="1" s="1"/>
  <c r="BC69" i="33"/>
  <c r="AE69" i="251"/>
  <c r="D21" i="252"/>
  <c r="AM9" i="33"/>
  <c r="X9" i="33"/>
  <c r="AB9" i="33"/>
  <c r="M9" i="33"/>
  <c r="P147" i="251"/>
  <c r="BC44" i="33"/>
  <c r="AE44" i="251"/>
  <c r="BC51" i="33"/>
  <c r="AE51" i="251"/>
  <c r="Y59" i="252"/>
  <c r="Y38" i="252"/>
  <c r="AC36" i="251"/>
  <c r="BG36" i="33"/>
  <c r="BB36" i="33"/>
  <c r="D21" i="141"/>
  <c r="E21" i="141" s="1"/>
  <c r="D21" i="241"/>
  <c r="E21" i="241" s="1"/>
  <c r="D21" i="140"/>
  <c r="E21" i="140" s="1"/>
  <c r="AF48" i="251"/>
  <c r="C48" i="72"/>
  <c r="I9" i="33"/>
  <c r="G9" i="33"/>
  <c r="V9" i="33"/>
  <c r="R9" i="33"/>
  <c r="AO33" i="33"/>
  <c r="X33" i="254"/>
  <c r="Y33" i="254"/>
  <c r="X36" i="252"/>
  <c r="AF69" i="254"/>
  <c r="AB69" i="254"/>
  <c r="BC60" i="33"/>
  <c r="AE60" i="251"/>
  <c r="AA37" i="252"/>
  <c r="AU37" i="252" s="1"/>
  <c r="AE37" i="252"/>
  <c r="L9" i="141"/>
  <c r="AO75" i="33"/>
  <c r="AQ76" i="1"/>
  <c r="C76" i="33"/>
  <c r="AE41" i="251"/>
  <c r="BC41" i="33"/>
  <c r="AF9" i="33"/>
  <c r="H9" i="33"/>
  <c r="T9" i="33"/>
  <c r="O9" i="33"/>
  <c r="Z23" i="254"/>
  <c r="Y36" i="254"/>
  <c r="Y58" i="254"/>
  <c r="Z37" i="254"/>
  <c r="BB58" i="33"/>
  <c r="AC58" i="251"/>
  <c r="O12" i="46"/>
  <c r="X120" i="251" s="1"/>
  <c r="BG120" i="251" s="1"/>
  <c r="BF120" i="251" s="1"/>
  <c r="V120" i="251"/>
  <c r="N12" i="46"/>
  <c r="O14" i="46"/>
  <c r="X122" i="251" s="1"/>
  <c r="BG122" i="251" s="1"/>
  <c r="BF122" i="251" s="1"/>
  <c r="N14" i="46"/>
  <c r="V122" i="251"/>
  <c r="AG9" i="33"/>
  <c r="L147" i="251"/>
  <c r="AL9" i="33"/>
  <c r="AK9" i="33"/>
  <c r="E9" i="33"/>
  <c r="AD9" i="33"/>
  <c r="Z74" i="254"/>
  <c r="BG24" i="33"/>
  <c r="AC24" i="251"/>
  <c r="BB24" i="33"/>
  <c r="O15" i="46"/>
  <c r="X123" i="251" s="1"/>
  <c r="BG123" i="251" s="1"/>
  <c r="BF123" i="251" s="1"/>
  <c r="N15" i="46"/>
  <c r="V123" i="251"/>
  <c r="K21" i="67"/>
  <c r="K76" i="67" s="1"/>
  <c r="K83" i="67" s="1"/>
  <c r="I21" i="67"/>
  <c r="G76" i="67"/>
  <c r="C41" i="100"/>
  <c r="AQ41" i="100" s="1"/>
  <c r="AJ41" i="251"/>
  <c r="AK41" i="251" s="1"/>
  <c r="BC41" i="251" s="1"/>
  <c r="T9" i="254"/>
  <c r="W33" i="252"/>
  <c r="X33" i="252"/>
  <c r="AJ9" i="33"/>
  <c r="Q9" i="33"/>
  <c r="AI9" i="33"/>
  <c r="AH9" i="33"/>
  <c r="W9" i="33"/>
  <c r="AE38" i="251"/>
  <c r="BC38" i="33"/>
  <c r="Y69" i="252"/>
  <c r="Y44" i="252"/>
  <c r="AX7" i="223"/>
  <c r="G48" i="72"/>
  <c r="AP48" i="72" s="1"/>
  <c r="AT48" i="252"/>
  <c r="G59" i="72"/>
  <c r="AP59" i="72" s="1"/>
  <c r="AT59" i="252"/>
  <c r="BB39" i="251"/>
  <c r="X7" i="72"/>
  <c r="X76" i="72" s="1"/>
  <c r="BB63" i="251"/>
  <c r="U7" i="72"/>
  <c r="U76" i="72" s="1"/>
  <c r="S7" i="72"/>
  <c r="S76" i="72" s="1"/>
  <c r="AL7" i="72"/>
  <c r="AL76" i="72" s="1"/>
  <c r="G65" i="72"/>
  <c r="AP65" i="72" s="1"/>
  <c r="AT65" i="252"/>
  <c r="G47" i="72"/>
  <c r="AP47" i="72" s="1"/>
  <c r="AT47" i="252"/>
  <c r="BB68" i="251"/>
  <c r="AK7" i="72"/>
  <c r="AK76" i="72" s="1"/>
  <c r="BA100" i="251"/>
  <c r="AW29" i="223"/>
  <c r="AD48" i="252"/>
  <c r="BA93" i="251"/>
  <c r="AW22" i="223"/>
  <c r="G29" i="72"/>
  <c r="AP29" i="72" s="1"/>
  <c r="AT29" i="252"/>
  <c r="BB62" i="251"/>
  <c r="AT26" i="252"/>
  <c r="G26" i="72"/>
  <c r="AP26" i="72" s="1"/>
  <c r="BB111" i="251"/>
  <c r="AX40" i="223"/>
  <c r="AA24" i="252"/>
  <c r="AU24" i="252" s="1"/>
  <c r="AE24" i="252"/>
  <c r="AW12" i="223"/>
  <c r="BA83" i="251"/>
  <c r="M7" i="72"/>
  <c r="M76" i="72" s="1"/>
  <c r="AB50" i="254"/>
  <c r="AF50" i="254"/>
  <c r="AW41" i="223"/>
  <c r="BA112" i="251"/>
  <c r="H7" i="72"/>
  <c r="H76" i="72" s="1"/>
  <c r="AH7" i="72"/>
  <c r="AH76" i="72" s="1"/>
  <c r="L7" i="72"/>
  <c r="L76" i="72" s="1"/>
  <c r="AC50" i="252"/>
  <c r="G60" i="72"/>
  <c r="AP60" i="72" s="1"/>
  <c r="AT60" i="252"/>
  <c r="G70" i="72"/>
  <c r="AP70" i="72" s="1"/>
  <c r="AT70" i="252"/>
  <c r="AW15" i="223"/>
  <c r="BA86" i="251"/>
  <c r="AB7" i="72"/>
  <c r="AB76" i="72" s="1"/>
  <c r="AA55" i="252"/>
  <c r="AU55" i="252" s="1"/>
  <c r="AE55" i="252"/>
  <c r="AT66" i="252"/>
  <c r="G66" i="72"/>
  <c r="AP66" i="72" s="1"/>
  <c r="BB25" i="251"/>
  <c r="AS76" i="252"/>
  <c r="AS84" i="252" s="1"/>
  <c r="G11" i="72"/>
  <c r="AP11" i="72" s="1"/>
  <c r="AT11" i="252"/>
  <c r="G16" i="72"/>
  <c r="AP16" i="72" s="1"/>
  <c r="AT16" i="252"/>
  <c r="BB31" i="251"/>
  <c r="AX115" i="251"/>
  <c r="AW28" i="223"/>
  <c r="BA99" i="251"/>
  <c r="AW39" i="223"/>
  <c r="BA110" i="251"/>
  <c r="BB72" i="251"/>
  <c r="AW25" i="223"/>
  <c r="BA96" i="251"/>
  <c r="AT46" i="252"/>
  <c r="G46" i="72"/>
  <c r="AP46" i="72" s="1"/>
  <c r="G43" i="72"/>
  <c r="AP43" i="72" s="1"/>
  <c r="AT43" i="252"/>
  <c r="AT9" i="252"/>
  <c r="G9" i="72"/>
  <c r="AP9" i="72" s="1"/>
  <c r="BB40" i="251"/>
  <c r="BB101" i="251"/>
  <c r="AX30" i="223"/>
  <c r="BA92" i="251"/>
  <c r="AW21" i="223"/>
  <c r="BB51" i="251"/>
  <c r="AE55" i="254"/>
  <c r="AD55" i="254"/>
  <c r="AX26" i="223"/>
  <c r="BB97" i="251"/>
  <c r="BB36" i="251"/>
  <c r="BB18" i="251"/>
  <c r="AX23" i="223"/>
  <c r="BB94" i="251"/>
  <c r="G12" i="72"/>
  <c r="AP12" i="72" s="1"/>
  <c r="AT12" i="252"/>
  <c r="G53" i="72"/>
  <c r="AP53" i="72" s="1"/>
  <c r="AT53" i="252"/>
  <c r="AT42" i="252"/>
  <c r="G42" i="72"/>
  <c r="AP42" i="72" s="1"/>
  <c r="AI7" i="72"/>
  <c r="AI76" i="72" s="1"/>
  <c r="AE66" i="254"/>
  <c r="AD66" i="254"/>
  <c r="AT14" i="252"/>
  <c r="G14" i="72"/>
  <c r="AP14" i="72" s="1"/>
  <c r="AC66" i="252"/>
  <c r="AC52" i="252"/>
  <c r="G15" i="72"/>
  <c r="AT15" i="252"/>
  <c r="AD35" i="254"/>
  <c r="AE35" i="254"/>
  <c r="AJ7" i="72"/>
  <c r="AJ76" i="72" s="1"/>
  <c r="BB28" i="251"/>
  <c r="G41" i="72"/>
  <c r="AP41" i="72" s="1"/>
  <c r="AT41" i="252"/>
  <c r="BA85" i="251"/>
  <c r="AW14" i="223"/>
  <c r="AT49" i="252"/>
  <c r="G49" i="72"/>
  <c r="AP49" i="72" s="1"/>
  <c r="AD48" i="254"/>
  <c r="AE48" i="254"/>
  <c r="AT64" i="252"/>
  <c r="G64" i="72"/>
  <c r="AP64" i="72" s="1"/>
  <c r="AB60" i="254"/>
  <c r="AF60" i="254"/>
  <c r="AD51" i="252"/>
  <c r="AV51" i="252" s="1"/>
  <c r="AX18" i="223"/>
  <c r="BB89" i="251"/>
  <c r="AT32" i="252"/>
  <c r="G32" i="72"/>
  <c r="AP32" i="72" s="1"/>
  <c r="BB30" i="251"/>
  <c r="O7" i="72"/>
  <c r="O76" i="72" s="1"/>
  <c r="AT74" i="252"/>
  <c r="G74" i="72"/>
  <c r="AP74" i="72" s="1"/>
  <c r="BA109" i="251"/>
  <c r="AW38" i="223"/>
  <c r="BB19" i="251"/>
  <c r="AB63" i="254"/>
  <c r="AF63" i="254"/>
  <c r="AD41" i="254"/>
  <c r="AE41" i="254"/>
  <c r="BB24" i="251"/>
  <c r="AD7" i="72"/>
  <c r="AD76" i="72" s="1"/>
  <c r="AX11" i="223"/>
  <c r="BB82" i="251"/>
  <c r="BB55" i="251"/>
  <c r="Q7" i="72"/>
  <c r="Q76" i="72" s="1"/>
  <c r="AF38" i="254"/>
  <c r="AB38" i="254"/>
  <c r="BA98" i="251"/>
  <c r="AW27" i="223"/>
  <c r="AT7" i="252"/>
  <c r="AT8" i="252"/>
  <c r="G8" i="72"/>
  <c r="AP8" i="72" s="1"/>
  <c r="AO7" i="72"/>
  <c r="AO76" i="72" s="1"/>
  <c r="AE7" i="72"/>
  <c r="AE76" i="72" s="1"/>
  <c r="AX33" i="223"/>
  <c r="BB104" i="251"/>
  <c r="BB33" i="251"/>
  <c r="AT38" i="252"/>
  <c r="G38" i="72"/>
  <c r="AP38" i="72" s="1"/>
  <c r="AD52" i="254"/>
  <c r="AE52" i="254"/>
  <c r="AC7" i="72"/>
  <c r="AC76" i="72" s="1"/>
  <c r="G10" i="72"/>
  <c r="AP10" i="72" s="1"/>
  <c r="AT10" i="252"/>
  <c r="BA79" i="251"/>
  <c r="AW8" i="223"/>
  <c r="AT21" i="252"/>
  <c r="G21" i="72"/>
  <c r="AP21" i="72" s="1"/>
  <c r="BA88" i="251"/>
  <c r="AW17" i="223"/>
  <c r="AT10" i="46"/>
  <c r="AS18" i="46"/>
  <c r="BA118" i="251"/>
  <c r="AT67" i="252"/>
  <c r="G67" i="72"/>
  <c r="AP67" i="72" s="1"/>
  <c r="AC60" i="252"/>
  <c r="BB87" i="251"/>
  <c r="AX16" i="223"/>
  <c r="AV117" i="251"/>
  <c r="AV126" i="251" s="1"/>
  <c r="AQ7" i="46"/>
  <c r="AO8" i="46"/>
  <c r="BB56" i="251"/>
  <c r="AA7" i="72"/>
  <c r="AA76" i="72" s="1"/>
  <c r="AW13" i="223"/>
  <c r="BA84" i="251"/>
  <c r="BB113" i="251"/>
  <c r="AX42" i="223"/>
  <c r="BB17" i="251"/>
  <c r="AY115" i="251"/>
  <c r="G61" i="72"/>
  <c r="AP61" i="72" s="1"/>
  <c r="AT61" i="252"/>
  <c r="G34" i="72"/>
  <c r="AP34" i="72" s="1"/>
  <c r="AT34" i="252"/>
  <c r="AF43" i="254"/>
  <c r="AB43" i="254"/>
  <c r="G37" i="72"/>
  <c r="AP37" i="72" s="1"/>
  <c r="AT37" i="252"/>
  <c r="AU44" i="223"/>
  <c r="G45" i="72"/>
  <c r="AP45" i="72" s="1"/>
  <c r="AT45" i="252"/>
  <c r="BA91" i="251"/>
  <c r="AW20" i="223"/>
  <c r="BA95" i="251"/>
  <c r="AW24" i="223"/>
  <c r="AW32" i="223"/>
  <c r="BA103" i="251"/>
  <c r="G20" i="72"/>
  <c r="AP20" i="72" s="1"/>
  <c r="AT20" i="252"/>
  <c r="AC35" i="252"/>
  <c r="G44" i="72"/>
  <c r="AP44" i="72" s="1"/>
  <c r="AT44" i="252"/>
  <c r="AT22" i="252"/>
  <c r="G22" i="72"/>
  <c r="AP22" i="72" s="1"/>
  <c r="AT23" i="252"/>
  <c r="G23" i="72"/>
  <c r="W7" i="72"/>
  <c r="W76" i="72" s="1"/>
  <c r="BB13" i="251"/>
  <c r="AW36" i="223"/>
  <c r="BA107" i="251"/>
  <c r="AE42" i="251"/>
  <c r="BC42" i="33"/>
  <c r="AB24" i="254"/>
  <c r="AF24" i="254"/>
  <c r="AB26" i="254"/>
  <c r="AF26" i="254"/>
  <c r="AW10" i="223"/>
  <c r="BA81" i="251"/>
  <c r="AT54" i="252"/>
  <c r="G54" i="72"/>
  <c r="AP54" i="72" s="1"/>
  <c r="BB102" i="251"/>
  <c r="AX31" i="223"/>
  <c r="G71" i="72"/>
  <c r="AP71" i="72" s="1"/>
  <c r="AT71" i="252"/>
  <c r="G27" i="72"/>
  <c r="AP27" i="72" s="1"/>
  <c r="AT27" i="252"/>
  <c r="N7" i="72"/>
  <c r="N76" i="72" s="1"/>
  <c r="AF7" i="72"/>
  <c r="AF76" i="72" s="1"/>
  <c r="AW19" i="223"/>
  <c r="BA90" i="251"/>
  <c r="F7" i="72"/>
  <c r="F76" i="72" s="1"/>
  <c r="AT73" i="252"/>
  <c r="G73" i="72"/>
  <c r="AP73" i="72" s="1"/>
  <c r="J7" i="72"/>
  <c r="J76" i="72" s="1"/>
  <c r="AW34" i="223"/>
  <c r="BA105" i="251"/>
  <c r="G69" i="72"/>
  <c r="AP69" i="72" s="1"/>
  <c r="AT69" i="252"/>
  <c r="G75" i="72"/>
  <c r="AP75" i="72" s="1"/>
  <c r="AT75" i="252"/>
  <c r="AC41" i="252"/>
  <c r="AC15" i="252"/>
  <c r="BA80" i="251"/>
  <c r="AW9" i="223"/>
  <c r="AE15" i="254"/>
  <c r="AD15" i="254"/>
  <c r="BA108" i="251"/>
  <c r="AW37" i="223"/>
  <c r="AT50" i="252"/>
  <c r="G50" i="72"/>
  <c r="AP50" i="72" s="1"/>
  <c r="G58" i="72"/>
  <c r="AP58" i="72" s="1"/>
  <c r="AT58" i="252"/>
  <c r="BB35" i="251"/>
  <c r="G57" i="72"/>
  <c r="AP57" i="72" s="1"/>
  <c r="AT57" i="252"/>
  <c r="BA106" i="251"/>
  <c r="AW35" i="223"/>
  <c r="I7" i="72"/>
  <c r="I76" i="72" s="1"/>
  <c r="G52" i="72"/>
  <c r="AP52" i="72" s="1"/>
  <c r="AT52" i="252"/>
  <c r="Q54" i="251" l="1"/>
  <c r="V54" i="251" s="1"/>
  <c r="BB59" i="33"/>
  <c r="AC59" i="251"/>
  <c r="F34" i="251"/>
  <c r="AJ135" i="251"/>
  <c r="AK135" i="251" s="1"/>
  <c r="BC135" i="251" s="1"/>
  <c r="Y40" i="252"/>
  <c r="Z40" i="254"/>
  <c r="F40" i="251"/>
  <c r="AP40" i="33"/>
  <c r="E40" i="251" s="1"/>
  <c r="AW40" i="33"/>
  <c r="AZ40" i="33" s="1"/>
  <c r="Q40" i="251"/>
  <c r="V40" i="251" s="1"/>
  <c r="X28" i="254"/>
  <c r="AN28" i="33"/>
  <c r="AO28" i="33"/>
  <c r="W28" i="252"/>
  <c r="AB65" i="254"/>
  <c r="AF65" i="254"/>
  <c r="AJ52" i="251"/>
  <c r="AK52" i="251" s="1"/>
  <c r="BC52" i="251" s="1"/>
  <c r="C52" i="100"/>
  <c r="AQ52" i="100" s="1"/>
  <c r="AC65" i="252"/>
  <c r="Q53" i="251"/>
  <c r="V53" i="251" s="1"/>
  <c r="F53" i="251"/>
  <c r="AW53" i="33"/>
  <c r="AZ53" i="33" s="1"/>
  <c r="AP53" i="33"/>
  <c r="E53" i="251" s="1"/>
  <c r="BC52" i="33"/>
  <c r="AE52" i="251"/>
  <c r="Z53" i="254"/>
  <c r="AW54" i="33"/>
  <c r="AZ54" i="33" s="1"/>
  <c r="C66" i="72"/>
  <c r="AQ66" i="72" s="1"/>
  <c r="AS66" i="72" s="1"/>
  <c r="AF66" i="251"/>
  <c r="AF65" i="251"/>
  <c r="C65" i="72"/>
  <c r="AQ65" i="72" s="1"/>
  <c r="AS65" i="72" s="1"/>
  <c r="Q34" i="251"/>
  <c r="V34" i="251" s="1"/>
  <c r="AO11" i="33"/>
  <c r="AW11" i="33" s="1"/>
  <c r="AZ11" i="33" s="1"/>
  <c r="BB7" i="33"/>
  <c r="BG7" i="33"/>
  <c r="AC7" i="251"/>
  <c r="X29" i="252"/>
  <c r="X32" i="254"/>
  <c r="AN32" i="33"/>
  <c r="AO14" i="33"/>
  <c r="AJ12" i="251"/>
  <c r="AK12" i="251" s="1"/>
  <c r="BC12" i="251" s="1"/>
  <c r="C12" i="100"/>
  <c r="AQ12" i="100" s="1"/>
  <c r="AE63" i="251"/>
  <c r="BC63" i="33"/>
  <c r="W32" i="252"/>
  <c r="Y12" i="252"/>
  <c r="BG34" i="33"/>
  <c r="BB34" i="33"/>
  <c r="AC34" i="251"/>
  <c r="AB12" i="254"/>
  <c r="AF12" i="254"/>
  <c r="AF62" i="254"/>
  <c r="AB62" i="254"/>
  <c r="AO32" i="33"/>
  <c r="AW16" i="33"/>
  <c r="AZ16" i="33" s="1"/>
  <c r="AP16" i="33"/>
  <c r="E16" i="251" s="1"/>
  <c r="F16" i="251"/>
  <c r="Q16" i="251"/>
  <c r="V16" i="251" s="1"/>
  <c r="X7" i="252"/>
  <c r="Y62" i="252"/>
  <c r="X14" i="254"/>
  <c r="Y14" i="254"/>
  <c r="X14" i="252"/>
  <c r="W14" i="252"/>
  <c r="AW29" i="33"/>
  <c r="AZ29" i="33" s="1"/>
  <c r="Q29" i="251"/>
  <c r="V29" i="251" s="1"/>
  <c r="F29" i="251"/>
  <c r="AP29" i="33"/>
  <c r="E29" i="251" s="1"/>
  <c r="AE63" i="252"/>
  <c r="AA63" i="252"/>
  <c r="AU63" i="252" s="1"/>
  <c r="AC62" i="251"/>
  <c r="BB62" i="33"/>
  <c r="BC12" i="33"/>
  <c r="AE12" i="251"/>
  <c r="X16" i="252"/>
  <c r="Q11" i="251"/>
  <c r="V11" i="251" s="1"/>
  <c r="F11" i="251"/>
  <c r="AP11" i="33"/>
  <c r="E11" i="251" s="1"/>
  <c r="W19" i="252"/>
  <c r="X19" i="252"/>
  <c r="AW8" i="33"/>
  <c r="AZ8" i="33" s="1"/>
  <c r="AP8" i="33"/>
  <c r="E8" i="251" s="1"/>
  <c r="Q8" i="251"/>
  <c r="V8" i="251" s="1"/>
  <c r="F8" i="251"/>
  <c r="BC25" i="33"/>
  <c r="AE25" i="251"/>
  <c r="AE47" i="251"/>
  <c r="BC47" i="33"/>
  <c r="X67" i="254"/>
  <c r="Y67" i="254"/>
  <c r="AN11" i="33"/>
  <c r="X11" i="254"/>
  <c r="Z25" i="254"/>
  <c r="AA47" i="252"/>
  <c r="AU47" i="252" s="1"/>
  <c r="AE47" i="252"/>
  <c r="X22" i="252"/>
  <c r="AJ25" i="251"/>
  <c r="AK25" i="251" s="1"/>
  <c r="BC25" i="251" s="1"/>
  <c r="C25" i="100"/>
  <c r="AQ25" i="100" s="1"/>
  <c r="Y30" i="252"/>
  <c r="W56" i="252"/>
  <c r="X56" i="252"/>
  <c r="Z73" i="254"/>
  <c r="W11" i="252"/>
  <c r="BB72" i="33"/>
  <c r="AC72" i="251"/>
  <c r="AC73" i="251"/>
  <c r="BB73" i="33"/>
  <c r="BG73" i="33"/>
  <c r="AP54" i="33"/>
  <c r="E54" i="251" s="1"/>
  <c r="Y25" i="252"/>
  <c r="AW56" i="33"/>
  <c r="AZ56" i="33" s="1"/>
  <c r="AP56" i="33"/>
  <c r="E56" i="251" s="1"/>
  <c r="Q56" i="251"/>
  <c r="V56" i="251" s="1"/>
  <c r="F56" i="251"/>
  <c r="Z47" i="254"/>
  <c r="C47" i="100"/>
  <c r="AQ47" i="100" s="1"/>
  <c r="AJ47" i="251"/>
  <c r="AK47" i="251" s="1"/>
  <c r="BC47" i="251" s="1"/>
  <c r="AO19" i="33"/>
  <c r="W67" i="252"/>
  <c r="Y56" i="254"/>
  <c r="X56" i="254"/>
  <c r="X19" i="254"/>
  <c r="Y19" i="254"/>
  <c r="AE30" i="251"/>
  <c r="BC30" i="33"/>
  <c r="Z30" i="254"/>
  <c r="Y8" i="254"/>
  <c r="X8" i="254"/>
  <c r="AP22" i="33"/>
  <c r="E22" i="251" s="1"/>
  <c r="AW22" i="33"/>
  <c r="AZ22" i="33" s="1"/>
  <c r="Q22" i="251"/>
  <c r="V22" i="251" s="1"/>
  <c r="F22" i="251"/>
  <c r="F67" i="251"/>
  <c r="AP67" i="33"/>
  <c r="E67" i="251" s="1"/>
  <c r="Q67" i="251"/>
  <c r="V67" i="251" s="1"/>
  <c r="AW67" i="33"/>
  <c r="AZ67" i="33" s="1"/>
  <c r="Y73" i="252"/>
  <c r="W8" i="252"/>
  <c r="X8" i="252"/>
  <c r="BC13" i="33"/>
  <c r="AE13" i="251"/>
  <c r="Z13" i="254"/>
  <c r="Y13" i="252"/>
  <c r="BB39" i="33"/>
  <c r="AC39" i="251"/>
  <c r="BG39" i="33"/>
  <c r="Z68" i="254"/>
  <c r="Z39" i="254"/>
  <c r="X39" i="252"/>
  <c r="Z33" i="254"/>
  <c r="Y54" i="252"/>
  <c r="Z42" i="254"/>
  <c r="Y42" i="252"/>
  <c r="AE61" i="251"/>
  <c r="BC61" i="33"/>
  <c r="AE20" i="251"/>
  <c r="BC20" i="33"/>
  <c r="BC35" i="33"/>
  <c r="AE35" i="251"/>
  <c r="AF45" i="254"/>
  <c r="AB45" i="254"/>
  <c r="Y31" i="252"/>
  <c r="Z31" i="254"/>
  <c r="AJ31" i="251"/>
  <c r="AK31" i="251" s="1"/>
  <c r="BC31" i="251" s="1"/>
  <c r="C31" i="100"/>
  <c r="AQ31" i="100" s="1"/>
  <c r="BC70" i="33"/>
  <c r="AE70" i="251"/>
  <c r="AE45" i="251"/>
  <c r="BC45" i="33"/>
  <c r="AC17" i="251"/>
  <c r="BB17" i="33"/>
  <c r="BG17" i="33"/>
  <c r="Z20" i="254"/>
  <c r="AE20" i="252"/>
  <c r="AA20" i="252"/>
  <c r="AU20" i="252" s="1"/>
  <c r="BC31" i="33"/>
  <c r="AE31" i="251"/>
  <c r="AB61" i="254"/>
  <c r="AF61" i="254"/>
  <c r="AJ35" i="251"/>
  <c r="AK35" i="251" s="1"/>
  <c r="BC35" i="251" s="1"/>
  <c r="C35" i="100"/>
  <c r="AQ35" i="100" s="1"/>
  <c r="AE45" i="252"/>
  <c r="AA45" i="252"/>
  <c r="AU45" i="252" s="1"/>
  <c r="V126" i="251"/>
  <c r="AA61" i="252"/>
  <c r="AU61" i="252" s="1"/>
  <c r="AE61" i="252"/>
  <c r="AJ20" i="251"/>
  <c r="AK20" i="251" s="1"/>
  <c r="BC20" i="251" s="1"/>
  <c r="C20" i="100"/>
  <c r="AQ20" i="100" s="1"/>
  <c r="Y70" i="252"/>
  <c r="Z70" i="254"/>
  <c r="AJ70" i="251"/>
  <c r="AK70" i="251" s="1"/>
  <c r="BC70" i="251" s="1"/>
  <c r="C70" i="100"/>
  <c r="AQ70" i="100" s="1"/>
  <c r="AV48" i="252"/>
  <c r="BC64" i="33"/>
  <c r="AE64" i="251"/>
  <c r="Y18" i="252"/>
  <c r="BB54" i="33"/>
  <c r="AC54" i="251"/>
  <c r="AB18" i="254"/>
  <c r="AF18" i="254"/>
  <c r="BB46" i="33"/>
  <c r="AC46" i="251"/>
  <c r="Y10" i="254"/>
  <c r="AA26" i="252"/>
  <c r="AU26" i="252" s="1"/>
  <c r="AE26" i="252"/>
  <c r="C55" i="100"/>
  <c r="AQ55" i="100" s="1"/>
  <c r="AJ55" i="251"/>
  <c r="AK55" i="251" s="1"/>
  <c r="BC55" i="251" s="1"/>
  <c r="AE49" i="252"/>
  <c r="AA49" i="252"/>
  <c r="AU49" i="252" s="1"/>
  <c r="BC49" i="33"/>
  <c r="AE49" i="251"/>
  <c r="AF64" i="254"/>
  <c r="AB64" i="254"/>
  <c r="Z49" i="254"/>
  <c r="AB46" i="254"/>
  <c r="AF46" i="254"/>
  <c r="AE26" i="251"/>
  <c r="BC26" i="33"/>
  <c r="AE55" i="251"/>
  <c r="BC55" i="33"/>
  <c r="AC18" i="251"/>
  <c r="BG18" i="33"/>
  <c r="BB18" i="33"/>
  <c r="AE50" i="251"/>
  <c r="BC50" i="33"/>
  <c r="AE64" i="252"/>
  <c r="AA64" i="252"/>
  <c r="AU64" i="252" s="1"/>
  <c r="Y46" i="252"/>
  <c r="X10" i="252"/>
  <c r="F10" i="251"/>
  <c r="AP10" i="33"/>
  <c r="E10" i="251" s="1"/>
  <c r="AW10" i="33"/>
  <c r="AZ10" i="33" s="1"/>
  <c r="Q10" i="251"/>
  <c r="V10" i="251" s="1"/>
  <c r="BG68" i="33"/>
  <c r="AC68" i="251"/>
  <c r="BB68" i="33"/>
  <c r="Y71" i="252"/>
  <c r="X9" i="254"/>
  <c r="J21" i="67"/>
  <c r="I76" i="67"/>
  <c r="I83" i="67" s="1"/>
  <c r="AE135" i="251" s="1"/>
  <c r="W123" i="251"/>
  <c r="P15" i="46"/>
  <c r="Q15" i="46" s="1"/>
  <c r="AB74" i="254"/>
  <c r="AF74" i="254"/>
  <c r="AN9" i="33"/>
  <c r="AO9" i="33"/>
  <c r="AC37" i="252"/>
  <c r="AF60" i="251"/>
  <c r="C60" i="72"/>
  <c r="AQ60" i="72" s="1"/>
  <c r="AS60" i="72" s="1"/>
  <c r="AE69" i="254"/>
  <c r="AD69" i="254"/>
  <c r="H21" i="140"/>
  <c r="E76" i="140"/>
  <c r="E83" i="140" s="1"/>
  <c r="F133" i="251" s="1"/>
  <c r="C51" i="72"/>
  <c r="AQ51" i="72" s="1"/>
  <c r="AS51" i="72" s="1"/>
  <c r="AF51" i="251"/>
  <c r="AB57" i="254"/>
  <c r="AF57" i="254"/>
  <c r="BB15" i="33"/>
  <c r="BG15" i="33"/>
  <c r="AC15" i="251"/>
  <c r="BC37" i="33"/>
  <c r="AE37" i="251"/>
  <c r="Y27" i="252"/>
  <c r="AJ27" i="251"/>
  <c r="AK27" i="251" s="1"/>
  <c r="BC27" i="251" s="1"/>
  <c r="C27" i="100"/>
  <c r="AQ27" i="100" s="1"/>
  <c r="C24" i="100"/>
  <c r="AQ24" i="100" s="1"/>
  <c r="AJ24" i="251"/>
  <c r="AK24" i="251" s="1"/>
  <c r="BC24" i="251" s="1"/>
  <c r="AB37" i="254"/>
  <c r="AF37" i="254"/>
  <c r="Z36" i="254"/>
  <c r="H21" i="241"/>
  <c r="E76" i="241"/>
  <c r="E83" i="241" s="1"/>
  <c r="F134" i="251" s="1"/>
  <c r="AE38" i="252"/>
  <c r="AA38" i="252"/>
  <c r="AU38" i="252" s="1"/>
  <c r="E21" i="252"/>
  <c r="E76" i="252" s="1"/>
  <c r="E84" i="252" s="1"/>
  <c r="C59" i="100"/>
  <c r="AQ59" i="100" s="1"/>
  <c r="AJ59" i="251"/>
  <c r="AK59" i="251" s="1"/>
  <c r="BC59" i="251" s="1"/>
  <c r="AY76" i="1"/>
  <c r="AW76" i="1"/>
  <c r="BA21" i="251"/>
  <c r="BA76" i="251" s="1"/>
  <c r="AY76" i="251"/>
  <c r="W121" i="251"/>
  <c r="P13" i="46"/>
  <c r="Q13" i="46" s="1"/>
  <c r="AC43" i="252"/>
  <c r="AF44" i="254"/>
  <c r="AB44" i="254"/>
  <c r="AE71" i="251"/>
  <c r="BC71" i="33"/>
  <c r="C37" i="100"/>
  <c r="AQ37" i="100" s="1"/>
  <c r="AJ37" i="251"/>
  <c r="AK37" i="251" s="1"/>
  <c r="BC37" i="251" s="1"/>
  <c r="Y75" i="252"/>
  <c r="AE57" i="251"/>
  <c r="BC57" i="33"/>
  <c r="BC27" i="33"/>
  <c r="AE27" i="251"/>
  <c r="Y58" i="252"/>
  <c r="Y57" i="252"/>
  <c r="Z59" i="254"/>
  <c r="BC58" i="33"/>
  <c r="AE58" i="251"/>
  <c r="D76" i="67"/>
  <c r="N9" i="141"/>
  <c r="Y36" i="252"/>
  <c r="H21" i="141"/>
  <c r="E76" i="141"/>
  <c r="E83" i="141" s="1"/>
  <c r="F132" i="251" s="1"/>
  <c r="AE36" i="251"/>
  <c r="BC36" i="33"/>
  <c r="AF69" i="251"/>
  <c r="C69" i="72"/>
  <c r="AQ69" i="72" s="1"/>
  <c r="AS69" i="72" s="1"/>
  <c r="BC59" i="33"/>
  <c r="AE59" i="251"/>
  <c r="P16" i="46"/>
  <c r="Q16" i="46" s="1"/>
  <c r="W124" i="251"/>
  <c r="N9" i="140"/>
  <c r="P11" i="46"/>
  <c r="Q11" i="46" s="1"/>
  <c r="W119" i="251"/>
  <c r="Z71" i="254"/>
  <c r="AE43" i="251"/>
  <c r="BC43" i="33"/>
  <c r="C74" i="72"/>
  <c r="AQ74" i="72" s="1"/>
  <c r="AS74" i="72" s="1"/>
  <c r="AF74" i="251"/>
  <c r="W9" i="252"/>
  <c r="P10" i="46"/>
  <c r="W118" i="251"/>
  <c r="N18" i="46"/>
  <c r="N7" i="46" s="1"/>
  <c r="BA115" i="251"/>
  <c r="AW44" i="223"/>
  <c r="AA44" i="252"/>
  <c r="AU44" i="252" s="1"/>
  <c r="AE44" i="252"/>
  <c r="AE69" i="252"/>
  <c r="AA69" i="252"/>
  <c r="AU69" i="252" s="1"/>
  <c r="AF38" i="251"/>
  <c r="C38" i="72"/>
  <c r="AQ38" i="72" s="1"/>
  <c r="AS38" i="72" s="1"/>
  <c r="G83" i="67"/>
  <c r="AC135" i="251" s="1"/>
  <c r="V135" i="251"/>
  <c r="Y135" i="251"/>
  <c r="F135" i="251"/>
  <c r="Q135" i="251"/>
  <c r="AE24" i="251"/>
  <c r="BC24" i="33"/>
  <c r="W122" i="251"/>
  <c r="P14" i="46"/>
  <c r="Q14" i="46" s="1"/>
  <c r="W120" i="251"/>
  <c r="P12" i="46"/>
  <c r="Q12" i="46" s="1"/>
  <c r="Z58" i="254"/>
  <c r="AF23" i="254"/>
  <c r="AB23" i="254"/>
  <c r="C41" i="72"/>
  <c r="AQ41" i="72" s="1"/>
  <c r="AS41" i="72" s="1"/>
  <c r="AF41" i="251"/>
  <c r="F75" i="251"/>
  <c r="AP75" i="33"/>
  <c r="E75" i="251" s="1"/>
  <c r="Q75" i="251"/>
  <c r="V75" i="251" s="1"/>
  <c r="AW75" i="33"/>
  <c r="AZ75" i="33" s="1"/>
  <c r="AP33" i="33"/>
  <c r="E33" i="251" s="1"/>
  <c r="F33" i="251"/>
  <c r="Q33" i="251"/>
  <c r="V33" i="251" s="1"/>
  <c r="AW33" i="33"/>
  <c r="AZ33" i="33" s="1"/>
  <c r="AJ36" i="251"/>
  <c r="AK36" i="251" s="1"/>
  <c r="BC36" i="251" s="1"/>
  <c r="C36" i="100"/>
  <c r="AQ36" i="100" s="1"/>
  <c r="AA59" i="252"/>
  <c r="AU59" i="252" s="1"/>
  <c r="AE59" i="252"/>
  <c r="AF44" i="251"/>
  <c r="C44" i="72"/>
  <c r="AQ44" i="72" s="1"/>
  <c r="AS44" i="72" s="1"/>
  <c r="AZ21" i="1"/>
  <c r="AZ33" i="1"/>
  <c r="AZ36" i="1"/>
  <c r="AZ14" i="1"/>
  <c r="AZ30" i="1"/>
  <c r="AZ25" i="1"/>
  <c r="AZ49" i="1"/>
  <c r="AZ12" i="1"/>
  <c r="AZ8" i="1"/>
  <c r="AZ67" i="1"/>
  <c r="AZ35" i="1"/>
  <c r="AZ55" i="1"/>
  <c r="AZ26" i="1"/>
  <c r="AZ22" i="1"/>
  <c r="AZ16" i="1"/>
  <c r="AZ15" i="1"/>
  <c r="AZ11" i="1"/>
  <c r="AZ37" i="1"/>
  <c r="AZ27" i="1"/>
  <c r="AZ57" i="1"/>
  <c r="AZ71" i="1"/>
  <c r="AZ70" i="1"/>
  <c r="AZ64" i="1"/>
  <c r="AZ56" i="1"/>
  <c r="AZ20" i="1"/>
  <c r="AZ34" i="1"/>
  <c r="AZ66" i="1"/>
  <c r="AZ68" i="1"/>
  <c r="AZ18" i="1"/>
  <c r="AZ41" i="1"/>
  <c r="AZ63" i="1"/>
  <c r="AZ54" i="1"/>
  <c r="AZ39" i="1"/>
  <c r="AZ32" i="1"/>
  <c r="AZ58" i="1"/>
  <c r="AZ28" i="1"/>
  <c r="AZ9" i="1"/>
  <c r="AZ47" i="1"/>
  <c r="AZ72" i="1"/>
  <c r="AZ40" i="1"/>
  <c r="AZ62" i="1"/>
  <c r="AZ53" i="1"/>
  <c r="AZ45" i="1"/>
  <c r="AZ31" i="1"/>
  <c r="AZ29" i="1"/>
  <c r="AZ48" i="1"/>
  <c r="AZ60" i="1"/>
  <c r="AZ51" i="1"/>
  <c r="AZ73" i="1"/>
  <c r="AZ44" i="1"/>
  <c r="AZ38" i="1"/>
  <c r="AZ59" i="1"/>
  <c r="AZ19" i="1"/>
  <c r="AZ13" i="1"/>
  <c r="AZ46" i="1"/>
  <c r="AZ7" i="1"/>
  <c r="AZ65" i="1"/>
  <c r="AZ52" i="1"/>
  <c r="AZ17" i="1"/>
  <c r="AZ61" i="1"/>
  <c r="AZ50" i="1"/>
  <c r="AZ42" i="1"/>
  <c r="AZ43" i="1"/>
  <c r="AZ10" i="1"/>
  <c r="AZ69" i="1"/>
  <c r="AZ74" i="1"/>
  <c r="AZ24" i="1"/>
  <c r="AZ75" i="1"/>
  <c r="AZ23" i="1"/>
  <c r="AA23" i="252"/>
  <c r="AU23" i="252" s="1"/>
  <c r="AE23" i="252"/>
  <c r="AN23" i="33"/>
  <c r="AO23" i="33"/>
  <c r="D76" i="33"/>
  <c r="D7" i="5"/>
  <c r="D8" i="5"/>
  <c r="R149" i="251"/>
  <c r="N9" i="241"/>
  <c r="E21" i="254"/>
  <c r="E76" i="254" s="1"/>
  <c r="E83" i="254" s="1"/>
  <c r="AE74" i="252"/>
  <c r="AA74" i="252"/>
  <c r="AU74" i="252" s="1"/>
  <c r="X118" i="251"/>
  <c r="BG118" i="251" s="1"/>
  <c r="BF118" i="251" s="1"/>
  <c r="O18" i="46"/>
  <c r="O20" i="46" s="1"/>
  <c r="O21" i="46" s="1"/>
  <c r="O23" i="46" s="1"/>
  <c r="Z27" i="254"/>
  <c r="BB52" i="251"/>
  <c r="BB84" i="251"/>
  <c r="AX13" i="223"/>
  <c r="BB57" i="251"/>
  <c r="BB58" i="251"/>
  <c r="AD15" i="252"/>
  <c r="AV15" i="252" s="1"/>
  <c r="BB83" i="251"/>
  <c r="AX12" i="223"/>
  <c r="BB54" i="251"/>
  <c r="AE26" i="254"/>
  <c r="AD26" i="254"/>
  <c r="AX27" i="223"/>
  <c r="BB98" i="251"/>
  <c r="BB22" i="251"/>
  <c r="BB34" i="251"/>
  <c r="BB61" i="251"/>
  <c r="BB108" i="251"/>
  <c r="AX37" i="223"/>
  <c r="AY117" i="251"/>
  <c r="AY126" i="251" s="1"/>
  <c r="AY128" i="251" s="1"/>
  <c r="AY147" i="251" s="1"/>
  <c r="AQ8" i="46"/>
  <c r="AS7" i="46"/>
  <c r="AX117" i="251"/>
  <c r="AX126" i="251" s="1"/>
  <c r="BB21" i="251"/>
  <c r="BB96" i="251"/>
  <c r="AX25" i="223"/>
  <c r="AX15" i="223"/>
  <c r="BB86" i="251"/>
  <c r="AE60" i="254"/>
  <c r="AD60" i="254"/>
  <c r="BB49" i="251"/>
  <c r="AD52" i="252"/>
  <c r="AV52" i="252" s="1"/>
  <c r="AD66" i="252"/>
  <c r="AV66" i="252" s="1"/>
  <c r="BB42" i="251"/>
  <c r="BB12" i="251"/>
  <c r="BB16" i="251"/>
  <c r="BB11" i="251"/>
  <c r="AC55" i="252"/>
  <c r="BB106" i="251"/>
  <c r="AX35" i="223"/>
  <c r="BB85" i="251"/>
  <c r="AX14" i="223"/>
  <c r="AX32" i="223"/>
  <c r="BB103" i="251"/>
  <c r="BB48" i="251"/>
  <c r="AQ48" i="72"/>
  <c r="AS48" i="72" s="1"/>
  <c r="BB69" i="251"/>
  <c r="BB100" i="251"/>
  <c r="AX29" i="223"/>
  <c r="BB27" i="251"/>
  <c r="AE24" i="254"/>
  <c r="AD24" i="254"/>
  <c r="G76" i="72"/>
  <c r="BB44" i="251"/>
  <c r="AD35" i="252"/>
  <c r="AV35" i="252" s="1"/>
  <c r="BB45" i="251"/>
  <c r="AE43" i="254"/>
  <c r="AD43" i="254"/>
  <c r="BB38" i="251"/>
  <c r="BB81" i="251"/>
  <c r="AX10" i="223"/>
  <c r="AD38" i="254"/>
  <c r="AE38" i="254"/>
  <c r="BB74" i="251"/>
  <c r="BB41" i="251"/>
  <c r="BB112" i="251"/>
  <c r="AX41" i="223"/>
  <c r="BB66" i="251"/>
  <c r="AC24" i="252"/>
  <c r="BB99" i="251"/>
  <c r="AX28" i="223"/>
  <c r="BB73" i="251"/>
  <c r="BB79" i="251"/>
  <c r="AX8" i="223"/>
  <c r="AP7" i="72"/>
  <c r="BB37" i="251"/>
  <c r="AD60" i="252"/>
  <c r="AV60" i="252" s="1"/>
  <c r="BB10" i="251"/>
  <c r="AX21" i="223"/>
  <c r="BB92" i="251"/>
  <c r="AD63" i="254"/>
  <c r="AE63" i="254"/>
  <c r="BB64" i="251"/>
  <c r="BB14" i="251"/>
  <c r="BB9" i="251"/>
  <c r="BB43" i="251"/>
  <c r="AX38" i="223"/>
  <c r="BB109" i="251"/>
  <c r="AX9" i="223"/>
  <c r="BB80" i="251"/>
  <c r="AE50" i="254"/>
  <c r="AD50" i="254"/>
  <c r="BB105" i="251"/>
  <c r="AX34" i="223"/>
  <c r="BB26" i="251"/>
  <c r="BB29" i="251"/>
  <c r="BB65" i="251"/>
  <c r="AX24" i="223"/>
  <c r="BB95" i="251"/>
  <c r="BB59" i="251"/>
  <c r="AD41" i="252"/>
  <c r="AV41" i="252" s="1"/>
  <c r="BB75" i="251"/>
  <c r="BB50" i="251"/>
  <c r="AX22" i="223"/>
  <c r="BB93" i="251"/>
  <c r="BB71" i="251"/>
  <c r="C42" i="72"/>
  <c r="AF42" i="251"/>
  <c r="BB20" i="251"/>
  <c r="AV15" i="251"/>
  <c r="AV76" i="251" s="1"/>
  <c r="AV128" i="251" s="1"/>
  <c r="AV147" i="251" s="1"/>
  <c r="AO20" i="46"/>
  <c r="BB67" i="251"/>
  <c r="AT18" i="46"/>
  <c r="BB118" i="251"/>
  <c r="BB90" i="251"/>
  <c r="AX19" i="223"/>
  <c r="BB8" i="251"/>
  <c r="AT76" i="252"/>
  <c r="AT84" i="252" s="1"/>
  <c r="BB91" i="251"/>
  <c r="AX20" i="223"/>
  <c r="BB32" i="251"/>
  <c r="BB88" i="251"/>
  <c r="AX17" i="223"/>
  <c r="BB53" i="251"/>
  <c r="BB46" i="251"/>
  <c r="BB70" i="251"/>
  <c r="BB60" i="251"/>
  <c r="AD50" i="252"/>
  <c r="AV50" i="252" s="1"/>
  <c r="BB107" i="251"/>
  <c r="AX36" i="223"/>
  <c r="BB47" i="251"/>
  <c r="BB110" i="251"/>
  <c r="AX39" i="223"/>
  <c r="AC40" i="251" l="1"/>
  <c r="BG40" i="33"/>
  <c r="BB40" i="33"/>
  <c r="AF40" i="254"/>
  <c r="AB40" i="254"/>
  <c r="AE40" i="252"/>
  <c r="AA40" i="252"/>
  <c r="AU40" i="252" s="1"/>
  <c r="AP28" i="33"/>
  <c r="E28" i="251" s="1"/>
  <c r="F28" i="251"/>
  <c r="Q28" i="251"/>
  <c r="V28" i="251" s="1"/>
  <c r="AW28" i="33"/>
  <c r="AZ28" i="33" s="1"/>
  <c r="X28" i="252"/>
  <c r="Y28" i="254"/>
  <c r="Y68" i="252"/>
  <c r="Z34" i="254"/>
  <c r="Y53" i="252"/>
  <c r="AB53" i="254"/>
  <c r="AF53" i="254"/>
  <c r="AC53" i="251"/>
  <c r="BB53" i="33"/>
  <c r="AD65" i="252"/>
  <c r="AV65" i="252" s="1"/>
  <c r="AE65" i="254"/>
  <c r="AD65" i="254"/>
  <c r="AF52" i="251"/>
  <c r="C52" i="72"/>
  <c r="AQ52" i="72" s="1"/>
  <c r="Z17" i="254"/>
  <c r="Z8" i="254"/>
  <c r="Y16" i="252"/>
  <c r="Y14" i="252"/>
  <c r="Y7" i="252"/>
  <c r="AE12" i="254"/>
  <c r="AD12" i="254"/>
  <c r="C34" i="100"/>
  <c r="AQ34" i="100" s="1"/>
  <c r="AJ34" i="251"/>
  <c r="AK34" i="251" s="1"/>
  <c r="BC34" i="251" s="1"/>
  <c r="X32" i="252"/>
  <c r="AF63" i="251"/>
  <c r="C63" i="72"/>
  <c r="AQ63" i="72" s="1"/>
  <c r="AS63" i="72" s="1"/>
  <c r="AW14" i="33"/>
  <c r="AZ14" i="33" s="1"/>
  <c r="Q14" i="251"/>
  <c r="V14" i="251" s="1"/>
  <c r="AP14" i="33"/>
  <c r="E14" i="251" s="1"/>
  <c r="F14" i="251"/>
  <c r="Y29" i="252"/>
  <c r="AE62" i="251"/>
  <c r="BC62" i="33"/>
  <c r="AA62" i="252"/>
  <c r="AU62" i="252" s="1"/>
  <c r="AE62" i="252"/>
  <c r="Z29" i="254"/>
  <c r="BB16" i="33"/>
  <c r="AC16" i="251"/>
  <c r="AE62" i="254"/>
  <c r="AD62" i="254"/>
  <c r="C7" i="100"/>
  <c r="AQ7" i="100" s="1"/>
  <c r="AJ7" i="251"/>
  <c r="AK7" i="251" s="1"/>
  <c r="BC7" i="251" s="1"/>
  <c r="AC63" i="252"/>
  <c r="Z16" i="254"/>
  <c r="Q32" i="251"/>
  <c r="V32" i="251" s="1"/>
  <c r="AW32" i="33"/>
  <c r="AZ32" i="33" s="1"/>
  <c r="F32" i="251"/>
  <c r="AP32" i="33"/>
  <c r="E32" i="251" s="1"/>
  <c r="AE12" i="252"/>
  <c r="AA12" i="252"/>
  <c r="AU12" i="252" s="1"/>
  <c r="Z7" i="254"/>
  <c r="BC7" i="33"/>
  <c r="AE7" i="251"/>
  <c r="C12" i="72"/>
  <c r="AQ12" i="72" s="1"/>
  <c r="AS12" i="72" s="1"/>
  <c r="AF12" i="251"/>
  <c r="Y34" i="252"/>
  <c r="AC29" i="251"/>
  <c r="BB29" i="33"/>
  <c r="Z14" i="254"/>
  <c r="AE34" i="251"/>
  <c r="BC34" i="33"/>
  <c r="Y32" i="254"/>
  <c r="AF34" i="254"/>
  <c r="AB34" i="254"/>
  <c r="AF30" i="251"/>
  <c r="C30" i="72"/>
  <c r="AQ30" i="72" s="1"/>
  <c r="AS30" i="72" s="1"/>
  <c r="Z22" i="254"/>
  <c r="AC56" i="251"/>
  <c r="BB56" i="33"/>
  <c r="BG56" i="33"/>
  <c r="AJ73" i="251"/>
  <c r="AK73" i="251" s="1"/>
  <c r="BC73" i="251" s="1"/>
  <c r="C73" i="100"/>
  <c r="AQ73" i="100" s="1"/>
  <c r="AF73" i="254"/>
  <c r="AB73" i="254"/>
  <c r="AE30" i="252"/>
  <c r="AA30" i="252"/>
  <c r="AU30" i="252" s="1"/>
  <c r="Y22" i="252"/>
  <c r="AC47" i="252"/>
  <c r="BB8" i="33"/>
  <c r="BG8" i="33"/>
  <c r="AC8" i="251"/>
  <c r="Y72" i="252"/>
  <c r="AA73" i="252"/>
  <c r="AU73" i="252" s="1"/>
  <c r="AE73" i="252"/>
  <c r="BB22" i="33"/>
  <c r="AC22" i="251"/>
  <c r="X67" i="252"/>
  <c r="AE25" i="252"/>
  <c r="AA25" i="252"/>
  <c r="AU25" i="252" s="1"/>
  <c r="BC73" i="33"/>
  <c r="AE73" i="251"/>
  <c r="BC72" i="33"/>
  <c r="AE72" i="251"/>
  <c r="Y56" i="252"/>
  <c r="Y11" i="254"/>
  <c r="AF25" i="251"/>
  <c r="C25" i="72"/>
  <c r="AQ25" i="72" s="1"/>
  <c r="AS25" i="72" s="1"/>
  <c r="Y19" i="252"/>
  <c r="AB30" i="254"/>
  <c r="AF30" i="254"/>
  <c r="Z19" i="254"/>
  <c r="Z72" i="254"/>
  <c r="AB25" i="254"/>
  <c r="AF25" i="254"/>
  <c r="AF47" i="251"/>
  <c r="C47" i="72"/>
  <c r="AQ47" i="72" s="1"/>
  <c r="AC11" i="251"/>
  <c r="BB11" i="33"/>
  <c r="BB67" i="33"/>
  <c r="AC67" i="251"/>
  <c r="AW19" i="33"/>
  <c r="AZ19" i="33" s="1"/>
  <c r="Q19" i="251"/>
  <c r="V19" i="251" s="1"/>
  <c r="AP19" i="33"/>
  <c r="E19" i="251" s="1"/>
  <c r="F19" i="251"/>
  <c r="AB47" i="254"/>
  <c r="AF47" i="254"/>
  <c r="X11" i="252"/>
  <c r="Z67" i="254"/>
  <c r="BD51" i="251"/>
  <c r="AB42" i="254"/>
  <c r="AF42" i="254"/>
  <c r="AJ39" i="251"/>
  <c r="AK39" i="251" s="1"/>
  <c r="BC39" i="251" s="1"/>
  <c r="C39" i="100"/>
  <c r="AQ39" i="100" s="1"/>
  <c r="AE42" i="252"/>
  <c r="AA42" i="252"/>
  <c r="AU42" i="252" s="1"/>
  <c r="AF39" i="254"/>
  <c r="AB39" i="254"/>
  <c r="AE39" i="251"/>
  <c r="BC39" i="33"/>
  <c r="AE13" i="252"/>
  <c r="AA13" i="252"/>
  <c r="AU13" i="252" s="1"/>
  <c r="AF13" i="251"/>
  <c r="C13" i="72"/>
  <c r="AQ13" i="72" s="1"/>
  <c r="AS13" i="72" s="1"/>
  <c r="Y39" i="252"/>
  <c r="AB13" i="254"/>
  <c r="AF13" i="254"/>
  <c r="AE70" i="252"/>
  <c r="AA70" i="252"/>
  <c r="AU70" i="252" s="1"/>
  <c r="C17" i="100"/>
  <c r="AQ17" i="100" s="1"/>
  <c r="AJ17" i="251"/>
  <c r="AK17" i="251" s="1"/>
  <c r="BC17" i="251" s="1"/>
  <c r="C45" i="72"/>
  <c r="AQ45" i="72" s="1"/>
  <c r="AF45" i="251"/>
  <c r="AB17" i="254"/>
  <c r="AF17" i="254"/>
  <c r="AB31" i="254"/>
  <c r="AF31" i="254"/>
  <c r="AD45" i="254"/>
  <c r="AE45" i="254"/>
  <c r="AD61" i="254"/>
  <c r="AE61" i="254"/>
  <c r="C31" i="72"/>
  <c r="AQ31" i="72" s="1"/>
  <c r="AS31" i="72" s="1"/>
  <c r="AF31" i="251"/>
  <c r="BC17" i="33"/>
  <c r="AE17" i="251"/>
  <c r="C61" i="72"/>
  <c r="AQ61" i="72" s="1"/>
  <c r="AF61" i="251"/>
  <c r="AF70" i="254"/>
  <c r="AB70" i="254"/>
  <c r="Y17" i="252"/>
  <c r="C35" i="72"/>
  <c r="AQ35" i="72" s="1"/>
  <c r="AS35" i="72" s="1"/>
  <c r="AF35" i="251"/>
  <c r="BB115" i="251"/>
  <c r="AC61" i="252"/>
  <c r="AC45" i="252"/>
  <c r="AC20" i="252"/>
  <c r="AF20" i="254"/>
  <c r="AB20" i="254"/>
  <c r="AF70" i="251"/>
  <c r="C70" i="72"/>
  <c r="AQ70" i="72" s="1"/>
  <c r="AA31" i="252"/>
  <c r="AU31" i="252" s="1"/>
  <c r="AE31" i="252"/>
  <c r="C20" i="72"/>
  <c r="AQ20" i="72" s="1"/>
  <c r="AF20" i="251"/>
  <c r="AJ68" i="251"/>
  <c r="AK68" i="251" s="1"/>
  <c r="BC68" i="251" s="1"/>
  <c r="C68" i="100"/>
  <c r="AQ68" i="100" s="1"/>
  <c r="AA46" i="252"/>
  <c r="AU46" i="252" s="1"/>
  <c r="AE46" i="252"/>
  <c r="AJ18" i="251"/>
  <c r="AK18" i="251" s="1"/>
  <c r="BC18" i="251" s="1"/>
  <c r="C18" i="100"/>
  <c r="AQ18" i="100" s="1"/>
  <c r="AF26" i="251"/>
  <c r="C26" i="72"/>
  <c r="AQ26" i="72" s="1"/>
  <c r="AS26" i="72" s="1"/>
  <c r="AE18" i="254"/>
  <c r="AD18" i="254"/>
  <c r="AE54" i="251"/>
  <c r="BC54" i="33"/>
  <c r="Y10" i="252"/>
  <c r="AF50" i="251"/>
  <c r="C50" i="72"/>
  <c r="AQ50" i="72" s="1"/>
  <c r="AE46" i="254"/>
  <c r="AD46" i="254"/>
  <c r="C49" i="72"/>
  <c r="AQ49" i="72" s="1"/>
  <c r="AF49" i="251"/>
  <c r="AC49" i="252"/>
  <c r="AC26" i="252"/>
  <c r="AA18" i="252"/>
  <c r="AU18" i="252" s="1"/>
  <c r="AE18" i="252"/>
  <c r="Z54" i="254"/>
  <c r="AE68" i="251"/>
  <c r="BC68" i="33"/>
  <c r="AC10" i="251"/>
  <c r="BB10" i="33"/>
  <c r="AF55" i="251"/>
  <c r="C55" i="72"/>
  <c r="AQ55" i="72" s="1"/>
  <c r="AS55" i="72" s="1"/>
  <c r="AE46" i="251"/>
  <c r="BC46" i="33"/>
  <c r="AF68" i="254"/>
  <c r="AB68" i="254"/>
  <c r="AF64" i="251"/>
  <c r="C64" i="72"/>
  <c r="AQ64" i="72" s="1"/>
  <c r="AE68" i="252"/>
  <c r="AA68" i="252"/>
  <c r="AU68" i="252" s="1"/>
  <c r="AC64" i="252"/>
  <c r="BC18" i="33"/>
  <c r="AE18" i="251"/>
  <c r="AB49" i="254"/>
  <c r="AF49" i="254"/>
  <c r="AD64" i="254"/>
  <c r="AE64" i="254"/>
  <c r="Z10" i="254"/>
  <c r="AE54" i="252"/>
  <c r="AA54" i="252"/>
  <c r="AU54" i="252" s="1"/>
  <c r="AB27" i="254"/>
  <c r="AF27" i="254"/>
  <c r="F144" i="251"/>
  <c r="E13" i="221"/>
  <c r="Q23" i="251"/>
  <c r="V23" i="251" s="1"/>
  <c r="F23" i="251"/>
  <c r="AP23" i="33"/>
  <c r="E23" i="251" s="1"/>
  <c r="AW23" i="33"/>
  <c r="AZ23" i="33" s="1"/>
  <c r="AC23" i="252"/>
  <c r="L21" i="33"/>
  <c r="L76" i="33" s="1"/>
  <c r="R21" i="33"/>
  <c r="R76" i="33" s="1"/>
  <c r="AG21" i="33"/>
  <c r="AG76" i="33" s="1"/>
  <c r="AH21" i="33"/>
  <c r="AH76" i="33" s="1"/>
  <c r="J21" i="33"/>
  <c r="J76" i="33" s="1"/>
  <c r="AC69" i="252"/>
  <c r="P18" i="46"/>
  <c r="Q10" i="46"/>
  <c r="AB71" i="254"/>
  <c r="AF71" i="254"/>
  <c r="R9" i="140"/>
  <c r="P9" i="140"/>
  <c r="F100" i="251"/>
  <c r="F29" i="223"/>
  <c r="F110" i="251"/>
  <c r="F39" i="223"/>
  <c r="F35" i="223"/>
  <c r="F106" i="251"/>
  <c r="F10" i="223"/>
  <c r="F81" i="251"/>
  <c r="F37" i="223"/>
  <c r="F108" i="251"/>
  <c r="C57" i="72"/>
  <c r="AQ57" i="72" s="1"/>
  <c r="AS57" i="72" s="1"/>
  <c r="AF57" i="251"/>
  <c r="AD44" i="254"/>
  <c r="AE44" i="254"/>
  <c r="S13" i="46"/>
  <c r="V13" i="46" s="1"/>
  <c r="Y121" i="251"/>
  <c r="W21" i="33"/>
  <c r="W76" i="33" s="1"/>
  <c r="E21" i="33"/>
  <c r="Y21" i="33"/>
  <c r="Y76" i="33" s="1"/>
  <c r="Q21" i="33"/>
  <c r="Q76" i="33" s="1"/>
  <c r="R104" i="251"/>
  <c r="AA27" i="252"/>
  <c r="AU27" i="252" s="1"/>
  <c r="AE27" i="252"/>
  <c r="C15" i="100"/>
  <c r="AQ15" i="100" s="1"/>
  <c r="AJ15" i="251"/>
  <c r="AK15" i="251" s="1"/>
  <c r="BC15" i="251" s="1"/>
  <c r="F141" i="251"/>
  <c r="E10" i="221"/>
  <c r="S21" i="33"/>
  <c r="S76" i="33" s="1"/>
  <c r="H21" i="33"/>
  <c r="H76" i="33" s="1"/>
  <c r="F19" i="223"/>
  <c r="F90" i="251"/>
  <c r="F38" i="223"/>
  <c r="F109" i="251"/>
  <c r="L21" i="140"/>
  <c r="H76" i="140"/>
  <c r="AD37" i="252"/>
  <c r="AV37" i="252" s="1"/>
  <c r="X126" i="251"/>
  <c r="F138" i="251"/>
  <c r="E7" i="221"/>
  <c r="E131" i="251"/>
  <c r="E8" i="5"/>
  <c r="F40" i="223"/>
  <c r="F111" i="251"/>
  <c r="F22" i="223"/>
  <c r="F93" i="251"/>
  <c r="F89" i="251"/>
  <c r="F18" i="223"/>
  <c r="F24" i="223"/>
  <c r="F95" i="251"/>
  <c r="F33" i="223"/>
  <c r="F104" i="251"/>
  <c r="BG33" i="33"/>
  <c r="BB33" i="33"/>
  <c r="AC33" i="251"/>
  <c r="BB75" i="33"/>
  <c r="AC75" i="251"/>
  <c r="BG75" i="33"/>
  <c r="AE23" i="254"/>
  <c r="AD23" i="254"/>
  <c r="Y120" i="251"/>
  <c r="S12" i="46"/>
  <c r="V12" i="46" s="1"/>
  <c r="C24" i="72"/>
  <c r="AQ24" i="72" s="1"/>
  <c r="AS24" i="72" s="1"/>
  <c r="AF24" i="251"/>
  <c r="X9" i="252"/>
  <c r="F142" i="251"/>
  <c r="E11" i="221"/>
  <c r="M21" i="33"/>
  <c r="M76" i="33" s="1"/>
  <c r="K21" i="33"/>
  <c r="K76" i="33" s="1"/>
  <c r="AM21" i="33"/>
  <c r="AM76" i="33" s="1"/>
  <c r="AA21" i="33"/>
  <c r="AA76" i="33" s="1"/>
  <c r="L21" i="141"/>
  <c r="H76" i="141"/>
  <c r="AE36" i="252"/>
  <c r="AA36" i="252"/>
  <c r="AU36" i="252" s="1"/>
  <c r="P9" i="141"/>
  <c r="R9" i="141"/>
  <c r="AA57" i="252"/>
  <c r="AU57" i="252" s="1"/>
  <c r="AE57" i="252"/>
  <c r="AE58" i="252"/>
  <c r="AA58" i="252"/>
  <c r="AU58" i="252" s="1"/>
  <c r="C27" i="72"/>
  <c r="AQ27" i="72" s="1"/>
  <c r="AF27" i="251"/>
  <c r="F86" i="251"/>
  <c r="F15" i="223"/>
  <c r="F43" i="223"/>
  <c r="F114" i="251"/>
  <c r="F9" i="223"/>
  <c r="F80" i="251"/>
  <c r="F113" i="251"/>
  <c r="F42" i="223"/>
  <c r="F7" i="223"/>
  <c r="F78" i="251"/>
  <c r="AC38" i="252"/>
  <c r="L21" i="241"/>
  <c r="H76" i="241"/>
  <c r="AF36" i="254"/>
  <c r="AB36" i="254"/>
  <c r="Y33" i="252"/>
  <c r="AE15" i="251"/>
  <c r="BC15" i="33"/>
  <c r="F97" i="251"/>
  <c r="F26" i="223"/>
  <c r="F28" i="223"/>
  <c r="F99" i="251"/>
  <c r="S21" i="252"/>
  <c r="S76" i="252" s="1"/>
  <c r="S84" i="252" s="1"/>
  <c r="AC21" i="33"/>
  <c r="AC76" i="33" s="1"/>
  <c r="AB21" i="33"/>
  <c r="AB76" i="33" s="1"/>
  <c r="Q9" i="251"/>
  <c r="AP9" i="33"/>
  <c r="E9" i="251" s="1"/>
  <c r="F9" i="251"/>
  <c r="AW9" i="33"/>
  <c r="AX44" i="223"/>
  <c r="E7" i="5"/>
  <c r="E130" i="251"/>
  <c r="AF21" i="33"/>
  <c r="AF76" i="33" s="1"/>
  <c r="Z21" i="33"/>
  <c r="Z76" i="33" s="1"/>
  <c r="U21" i="33"/>
  <c r="U76" i="33" s="1"/>
  <c r="AL21" i="33"/>
  <c r="AL76" i="33" s="1"/>
  <c r="AC59" i="252"/>
  <c r="P7" i="46"/>
  <c r="N8" i="46"/>
  <c r="N20" i="46" s="1"/>
  <c r="W117" i="251"/>
  <c r="W126" i="251" s="1"/>
  <c r="W128" i="251" s="1"/>
  <c r="W147" i="251" s="1"/>
  <c r="C43" i="72"/>
  <c r="AQ43" i="72" s="1"/>
  <c r="AF43" i="251"/>
  <c r="S11" i="46"/>
  <c r="V11" i="46" s="1"/>
  <c r="Y119" i="251"/>
  <c r="Y124" i="251"/>
  <c r="S16" i="46"/>
  <c r="V16" i="46" s="1"/>
  <c r="F91" i="251"/>
  <c r="F20" i="223"/>
  <c r="F107" i="251"/>
  <c r="F36" i="223"/>
  <c r="F92" i="251"/>
  <c r="F21" i="223"/>
  <c r="F17" i="223"/>
  <c r="F88" i="251"/>
  <c r="F16" i="223"/>
  <c r="F87" i="251"/>
  <c r="AF36" i="251"/>
  <c r="C36" i="72"/>
  <c r="AQ36" i="72" s="1"/>
  <c r="AS36" i="72" s="1"/>
  <c r="E76" i="67"/>
  <c r="D83" i="67"/>
  <c r="AB59" i="254"/>
  <c r="AF59" i="254"/>
  <c r="AF71" i="251"/>
  <c r="C71" i="72"/>
  <c r="AQ71" i="72" s="1"/>
  <c r="AS71" i="72" s="1"/>
  <c r="E8" i="221"/>
  <c r="F139" i="251"/>
  <c r="AD43" i="252"/>
  <c r="AV43" i="252" s="1"/>
  <c r="N21" i="33"/>
  <c r="N76" i="33" s="1"/>
  <c r="O21" i="33"/>
  <c r="O76" i="33" s="1"/>
  <c r="G21" i="33"/>
  <c r="G76" i="33" s="1"/>
  <c r="P21" i="33"/>
  <c r="P76" i="33" s="1"/>
  <c r="AD37" i="254"/>
  <c r="AE37" i="254"/>
  <c r="F143" i="251"/>
  <c r="E12" i="221"/>
  <c r="V21" i="33"/>
  <c r="V76" i="33" s="1"/>
  <c r="X21" i="33"/>
  <c r="X76" i="33" s="1"/>
  <c r="F41" i="223"/>
  <c r="F112" i="251"/>
  <c r="F83" i="251"/>
  <c r="F12" i="223"/>
  <c r="AB33" i="254"/>
  <c r="AF33" i="254"/>
  <c r="AD74" i="254"/>
  <c r="AE74" i="254"/>
  <c r="J76" i="67"/>
  <c r="J83" i="67" s="1"/>
  <c r="AF135" i="251" s="1"/>
  <c r="BD135" i="251" s="1"/>
  <c r="Y9" i="254"/>
  <c r="AC74" i="252"/>
  <c r="Z75" i="254"/>
  <c r="T21" i="254"/>
  <c r="T76" i="254" s="1"/>
  <c r="T83" i="254" s="1"/>
  <c r="R9" i="241"/>
  <c r="P9" i="241"/>
  <c r="F105" i="251"/>
  <c r="F34" i="223"/>
  <c r="F102" i="251"/>
  <c r="F31" i="223"/>
  <c r="F94" i="251"/>
  <c r="F23" i="223"/>
  <c r="F85" i="251"/>
  <c r="F14" i="223"/>
  <c r="F82" i="251"/>
  <c r="F11" i="223"/>
  <c r="AF58" i="254"/>
  <c r="AB58" i="254"/>
  <c r="S14" i="46"/>
  <c r="V14" i="46" s="1"/>
  <c r="Y122" i="251"/>
  <c r="AC44" i="252"/>
  <c r="F140" i="251"/>
  <c r="E9" i="221"/>
  <c r="C59" i="72"/>
  <c r="AQ59" i="72" s="1"/>
  <c r="AS59" i="72" s="1"/>
  <c r="AF59" i="251"/>
  <c r="AD21" i="33"/>
  <c r="AD76" i="33" s="1"/>
  <c r="AK21" i="33"/>
  <c r="AK76" i="33" s="1"/>
  <c r="AE21" i="33"/>
  <c r="AE76" i="33" s="1"/>
  <c r="AI21" i="33"/>
  <c r="AI76" i="33" s="1"/>
  <c r="T21" i="33"/>
  <c r="T76" i="33" s="1"/>
  <c r="C58" i="72"/>
  <c r="AQ58" i="72" s="1"/>
  <c r="AS58" i="72" s="1"/>
  <c r="AF58" i="251"/>
  <c r="AE75" i="252"/>
  <c r="AA75" i="252"/>
  <c r="AU75" i="252" s="1"/>
  <c r="F98" i="251"/>
  <c r="F27" i="223"/>
  <c r="F79" i="251"/>
  <c r="F8" i="223"/>
  <c r="F30" i="223"/>
  <c r="F101" i="251"/>
  <c r="F25" i="223"/>
  <c r="F96" i="251"/>
  <c r="F21" i="33"/>
  <c r="F76" i="33" s="1"/>
  <c r="R21" i="252"/>
  <c r="R76" i="252" s="1"/>
  <c r="R84" i="252" s="1"/>
  <c r="C37" i="72"/>
  <c r="AQ37" i="72" s="1"/>
  <c r="AF37" i="251"/>
  <c r="AE57" i="254"/>
  <c r="AD57" i="254"/>
  <c r="F103" i="251"/>
  <c r="F32" i="223"/>
  <c r="F13" i="223"/>
  <c r="F84" i="251"/>
  <c r="AJ21" i="33"/>
  <c r="AJ76" i="33" s="1"/>
  <c r="I21" i="33"/>
  <c r="I76" i="33" s="1"/>
  <c r="S15" i="46"/>
  <c r="V15" i="46" s="1"/>
  <c r="Y123" i="251"/>
  <c r="AE71" i="252"/>
  <c r="AA71" i="252"/>
  <c r="AU71" i="252" s="1"/>
  <c r="AQ42" i="72"/>
  <c r="AS42" i="72" s="1"/>
  <c r="AD24" i="252"/>
  <c r="AV24" i="252" s="1"/>
  <c r="BD74" i="251"/>
  <c r="BD38" i="251"/>
  <c r="BD60" i="251"/>
  <c r="BD66" i="251"/>
  <c r="BD41" i="251"/>
  <c r="BD48" i="251"/>
  <c r="AT7" i="46"/>
  <c r="AS8" i="46"/>
  <c r="AS20" i="46" s="1"/>
  <c r="BA117" i="251"/>
  <c r="BA126" i="251" s="1"/>
  <c r="BA128" i="251" s="1"/>
  <c r="BA147" i="251" s="1"/>
  <c r="BB7" i="251"/>
  <c r="BD44" i="251"/>
  <c r="AD55" i="252"/>
  <c r="AV55" i="252" s="1"/>
  <c r="AX15" i="251"/>
  <c r="AX76" i="251" s="1"/>
  <c r="AX128" i="251" s="1"/>
  <c r="AX147" i="251" s="1"/>
  <c r="AQ20" i="46"/>
  <c r="E23" i="72"/>
  <c r="AP23" i="72" s="1"/>
  <c r="BD65" i="251"/>
  <c r="BD69" i="251"/>
  <c r="BD12" i="251"/>
  <c r="BD43" i="251" l="1"/>
  <c r="AS43" i="72"/>
  <c r="BD64" i="251"/>
  <c r="AS64" i="72"/>
  <c r="BD70" i="251"/>
  <c r="AS70" i="72"/>
  <c r="BD45" i="251"/>
  <c r="AS45" i="72"/>
  <c r="BD50" i="251"/>
  <c r="AS50" i="72"/>
  <c r="BD20" i="251"/>
  <c r="AS20" i="72"/>
  <c r="BD37" i="251"/>
  <c r="AS37" i="72"/>
  <c r="BD27" i="251"/>
  <c r="AS27" i="72"/>
  <c r="BD49" i="251"/>
  <c r="AS49" i="72"/>
  <c r="BD61" i="251"/>
  <c r="AS61" i="72"/>
  <c r="BD47" i="251"/>
  <c r="AS47" i="72"/>
  <c r="BD52" i="251"/>
  <c r="AS52" i="72"/>
  <c r="BD57" i="251"/>
  <c r="AC40" i="252"/>
  <c r="AE40" i="251"/>
  <c r="BC40" i="33"/>
  <c r="C40" i="100"/>
  <c r="AQ40" i="100" s="1"/>
  <c r="AJ40" i="251"/>
  <c r="AK40" i="251" s="1"/>
  <c r="BC40" i="251" s="1"/>
  <c r="AE40" i="254"/>
  <c r="AD40" i="254"/>
  <c r="Z28" i="254"/>
  <c r="BB28" i="33"/>
  <c r="AC28" i="251"/>
  <c r="Y28" i="252"/>
  <c r="BD59" i="251"/>
  <c r="Y8" i="252"/>
  <c r="AE53" i="251"/>
  <c r="BC53" i="33"/>
  <c r="AE53" i="252"/>
  <c r="AA53" i="252"/>
  <c r="AU53" i="252" s="1"/>
  <c r="AE53" i="254"/>
  <c r="AD53" i="254"/>
  <c r="Z32" i="254"/>
  <c r="AF14" i="254"/>
  <c r="AB14" i="254"/>
  <c r="AF7" i="254"/>
  <c r="AB7" i="254"/>
  <c r="AC12" i="252"/>
  <c r="AF29" i="254"/>
  <c r="AB29" i="254"/>
  <c r="Y32" i="252"/>
  <c r="AA16" i="252"/>
  <c r="AU16" i="252" s="1"/>
  <c r="AE16" i="252"/>
  <c r="AE34" i="252"/>
  <c r="AA34" i="252"/>
  <c r="AU34" i="252" s="1"/>
  <c r="AF16" i="254"/>
  <c r="AB16" i="254"/>
  <c r="AC62" i="252"/>
  <c r="AE29" i="252"/>
  <c r="AA29" i="252"/>
  <c r="AU29" i="252" s="1"/>
  <c r="AC14" i="251"/>
  <c r="BB14" i="33"/>
  <c r="BG14" i="33"/>
  <c r="AA14" i="252"/>
  <c r="AU14" i="252" s="1"/>
  <c r="AE14" i="252"/>
  <c r="C34" i="72"/>
  <c r="AQ34" i="72" s="1"/>
  <c r="AS34" i="72" s="1"/>
  <c r="AF34" i="251"/>
  <c r="BC29" i="33"/>
  <c r="AE29" i="251"/>
  <c r="C7" i="72"/>
  <c r="AQ7" i="72" s="1"/>
  <c r="AF7" i="251"/>
  <c r="C62" i="72"/>
  <c r="AQ62" i="72" s="1"/>
  <c r="AS62" i="72" s="1"/>
  <c r="AF62" i="251"/>
  <c r="BD63" i="251"/>
  <c r="AD34" i="254"/>
  <c r="AE34" i="254"/>
  <c r="AC32" i="251"/>
  <c r="BB32" i="33"/>
  <c r="AD63" i="252"/>
  <c r="AV63" i="252" s="1"/>
  <c r="BC16" i="33"/>
  <c r="AE16" i="251"/>
  <c r="AE7" i="252"/>
  <c r="AA7" i="252"/>
  <c r="AU7" i="252" s="1"/>
  <c r="Y11" i="252"/>
  <c r="AE8" i="252"/>
  <c r="AA8" i="252"/>
  <c r="AU8" i="252" s="1"/>
  <c r="AA56" i="252"/>
  <c r="AU56" i="252" s="1"/>
  <c r="AE56" i="252"/>
  <c r="C73" i="72"/>
  <c r="AQ73" i="72" s="1"/>
  <c r="AS73" i="72" s="1"/>
  <c r="AF73" i="251"/>
  <c r="AE11" i="251"/>
  <c r="BC11" i="33"/>
  <c r="AB72" i="254"/>
  <c r="AF72" i="254"/>
  <c r="AD30" i="254"/>
  <c r="AE30" i="254"/>
  <c r="AE19" i="252"/>
  <c r="AA19" i="252"/>
  <c r="AU19" i="252" s="1"/>
  <c r="Z11" i="254"/>
  <c r="AE22" i="251"/>
  <c r="BC22" i="33"/>
  <c r="AC73" i="252"/>
  <c r="AD47" i="252"/>
  <c r="AV47" i="252" s="1"/>
  <c r="AC30" i="252"/>
  <c r="C56" i="100"/>
  <c r="AQ56" i="100" s="1"/>
  <c r="AJ56" i="251"/>
  <c r="AK56" i="251" s="1"/>
  <c r="BC56" i="251" s="1"/>
  <c r="AB22" i="254"/>
  <c r="AF22" i="254"/>
  <c r="AF67" i="254"/>
  <c r="AB67" i="254"/>
  <c r="AD47" i="254"/>
  <c r="AE47" i="254"/>
  <c r="BB19" i="33"/>
  <c r="AC19" i="251"/>
  <c r="BG19" i="33"/>
  <c r="AE25" i="254"/>
  <c r="AD25" i="254"/>
  <c r="AF72" i="251"/>
  <c r="C72" i="72"/>
  <c r="AQ72" i="72" s="1"/>
  <c r="AS72" i="72" s="1"/>
  <c r="Y67" i="252"/>
  <c r="AJ8" i="251"/>
  <c r="AK8" i="251" s="1"/>
  <c r="BC8" i="251" s="1"/>
  <c r="C8" i="100"/>
  <c r="AQ8" i="100" s="1"/>
  <c r="AE22" i="252"/>
  <c r="AA22" i="252"/>
  <c r="AU22" i="252" s="1"/>
  <c r="AE73" i="254"/>
  <c r="AD73" i="254"/>
  <c r="BC56" i="33"/>
  <c r="AE56" i="251"/>
  <c r="BD30" i="251"/>
  <c r="AB8" i="254"/>
  <c r="AF8" i="254"/>
  <c r="BC67" i="33"/>
  <c r="AE67" i="251"/>
  <c r="AF19" i="254"/>
  <c r="AB19" i="254"/>
  <c r="BD25" i="251"/>
  <c r="AC25" i="252"/>
  <c r="Z56" i="254"/>
  <c r="AA72" i="252"/>
  <c r="AU72" i="252" s="1"/>
  <c r="AE72" i="252"/>
  <c r="AE8" i="251"/>
  <c r="BC8" i="33"/>
  <c r="BD71" i="251"/>
  <c r="AE13" i="254"/>
  <c r="AD13" i="254"/>
  <c r="AC13" i="252"/>
  <c r="AD42" i="254"/>
  <c r="AE42" i="254"/>
  <c r="AF39" i="251"/>
  <c r="C39" i="72"/>
  <c r="AQ39" i="72" s="1"/>
  <c r="AS39" i="72" s="1"/>
  <c r="AE39" i="254"/>
  <c r="AD39" i="254"/>
  <c r="BD13" i="251"/>
  <c r="BD26" i="251"/>
  <c r="AE39" i="252"/>
  <c r="AA39" i="252"/>
  <c r="AU39" i="252" s="1"/>
  <c r="AC42" i="252"/>
  <c r="AD45" i="252"/>
  <c r="AV45" i="252" s="1"/>
  <c r="AE31" i="254"/>
  <c r="AD31" i="254"/>
  <c r="AE70" i="254"/>
  <c r="AD70" i="254"/>
  <c r="BD31" i="251"/>
  <c r="AC70" i="252"/>
  <c r="Y9" i="252"/>
  <c r="AD61" i="252"/>
  <c r="AV61" i="252" s="1"/>
  <c r="BD35" i="251"/>
  <c r="AD17" i="254"/>
  <c r="AE17" i="254"/>
  <c r="AC31" i="252"/>
  <c r="AD20" i="254"/>
  <c r="AE20" i="254"/>
  <c r="AD20" i="252"/>
  <c r="AV20" i="252" s="1"/>
  <c r="AE17" i="252"/>
  <c r="AA17" i="252"/>
  <c r="AU17" i="252" s="1"/>
  <c r="C17" i="72"/>
  <c r="AQ17" i="72" s="1"/>
  <c r="AS17" i="72" s="1"/>
  <c r="AF17" i="251"/>
  <c r="AD64" i="252"/>
  <c r="AV64" i="252" s="1"/>
  <c r="C68" i="72"/>
  <c r="AQ68" i="72" s="1"/>
  <c r="AS68" i="72" s="1"/>
  <c r="AF68" i="251"/>
  <c r="AD26" i="252"/>
  <c r="AV26" i="252" s="1"/>
  <c r="C54" i="72"/>
  <c r="AQ54" i="72" s="1"/>
  <c r="AS54" i="72" s="1"/>
  <c r="AF54" i="251"/>
  <c r="AC46" i="252"/>
  <c r="AC54" i="252"/>
  <c r="AD49" i="254"/>
  <c r="AE49" i="254"/>
  <c r="AD68" i="254"/>
  <c r="AE68" i="254"/>
  <c r="C46" i="72"/>
  <c r="AQ46" i="72" s="1"/>
  <c r="AS46" i="72" s="1"/>
  <c r="AF46" i="251"/>
  <c r="BC10" i="33"/>
  <c r="AE10" i="251"/>
  <c r="AC18" i="252"/>
  <c r="AC68" i="252"/>
  <c r="AF54" i="254"/>
  <c r="AB54" i="254"/>
  <c r="AD49" i="252"/>
  <c r="AV49" i="252" s="1"/>
  <c r="AF10" i="254"/>
  <c r="AB10" i="254"/>
  <c r="AF18" i="251"/>
  <c r="C18" i="72"/>
  <c r="AQ18" i="72" s="1"/>
  <c r="AS18" i="72" s="1"/>
  <c r="BD55" i="251"/>
  <c r="AE10" i="252"/>
  <c r="AA10" i="252"/>
  <c r="AU10" i="252" s="1"/>
  <c r="BD58" i="251"/>
  <c r="Z9" i="254"/>
  <c r="AC15" i="46"/>
  <c r="AC123" i="251"/>
  <c r="X15" i="46"/>
  <c r="W21" i="252"/>
  <c r="W76" i="252" s="1"/>
  <c r="W84" i="252" s="1"/>
  <c r="Q87" i="251"/>
  <c r="S16" i="223"/>
  <c r="Q91" i="251"/>
  <c r="S20" i="223"/>
  <c r="AD58" i="254"/>
  <c r="AE58" i="254"/>
  <c r="Q138" i="251"/>
  <c r="T7" i="221"/>
  <c r="Q86" i="251"/>
  <c r="S15" i="223"/>
  <c r="BD36" i="251"/>
  <c r="X16" i="46"/>
  <c r="AC124" i="251"/>
  <c r="AC16" i="46"/>
  <c r="T11" i="221"/>
  <c r="Q142" i="251"/>
  <c r="S33" i="223"/>
  <c r="Q104" i="251"/>
  <c r="Q111" i="251"/>
  <c r="S40" i="223"/>
  <c r="R81" i="251"/>
  <c r="R115" i="251" s="1"/>
  <c r="R128" i="251" s="1"/>
  <c r="R147" i="251" s="1"/>
  <c r="C15" i="72"/>
  <c r="AF15" i="251"/>
  <c r="H83" i="241"/>
  <c r="Q134" i="251" s="1"/>
  <c r="F115" i="251"/>
  <c r="AC57" i="252"/>
  <c r="Q110" i="251"/>
  <c r="S39" i="223"/>
  <c r="C33" i="100"/>
  <c r="AQ33" i="100" s="1"/>
  <c r="AJ33" i="251"/>
  <c r="AK33" i="251" s="1"/>
  <c r="BC33" i="251" s="1"/>
  <c r="Q144" i="251"/>
  <c r="T13" i="221"/>
  <c r="N21" i="140"/>
  <c r="L76" i="140"/>
  <c r="L83" i="140" s="1"/>
  <c r="AC27" i="252"/>
  <c r="S8" i="223"/>
  <c r="Q79" i="251"/>
  <c r="Q140" i="251"/>
  <c r="T9" i="221"/>
  <c r="S10" i="46"/>
  <c r="Q18" i="46"/>
  <c r="Y118" i="251"/>
  <c r="S14" i="223"/>
  <c r="Q85" i="251"/>
  <c r="AC71" i="252"/>
  <c r="T12" i="221"/>
  <c r="Q143" i="251"/>
  <c r="T8" i="221"/>
  <c r="Q139" i="251"/>
  <c r="AC75" i="252"/>
  <c r="S36" i="223"/>
  <c r="Q107" i="251"/>
  <c r="X21" i="254"/>
  <c r="X76" i="254" s="1"/>
  <c r="X83" i="254" s="1"/>
  <c r="AD74" i="252"/>
  <c r="AV74" i="252" s="1"/>
  <c r="Q114" i="251"/>
  <c r="S43" i="223"/>
  <c r="AD59" i="254"/>
  <c r="AE59" i="254"/>
  <c r="P8" i="46"/>
  <c r="P20" i="46" s="1"/>
  <c r="Q7" i="46"/>
  <c r="S22" i="223"/>
  <c r="Q93" i="251"/>
  <c r="H7" i="5"/>
  <c r="F130" i="251"/>
  <c r="E9" i="5"/>
  <c r="Q90" i="251"/>
  <c r="S19" i="223"/>
  <c r="N21" i="241"/>
  <c r="L76" i="241"/>
  <c r="L83" i="241" s="1"/>
  <c r="F44" i="223"/>
  <c r="AC36" i="252"/>
  <c r="H83" i="141"/>
  <c r="Q132" i="251" s="1"/>
  <c r="S35" i="223"/>
  <c r="Q106" i="251"/>
  <c r="AE75" i="251"/>
  <c r="BC75" i="33"/>
  <c r="BF126" i="251"/>
  <c r="BG126" i="251"/>
  <c r="S30" i="223"/>
  <c r="Q101" i="251"/>
  <c r="Q82" i="251"/>
  <c r="S11" i="223"/>
  <c r="Q105" i="251"/>
  <c r="S34" i="223"/>
  <c r="AD23" i="252"/>
  <c r="AV23" i="252" s="1"/>
  <c r="BB23" i="33"/>
  <c r="AC23" i="251"/>
  <c r="S41" i="223"/>
  <c r="Q112" i="251"/>
  <c r="S21" i="223"/>
  <c r="Q92" i="251"/>
  <c r="Q9" i="241"/>
  <c r="AD33" i="254"/>
  <c r="AE33" i="254"/>
  <c r="S26" i="223"/>
  <c r="Q97" i="251"/>
  <c r="Q80" i="251"/>
  <c r="S9" i="223"/>
  <c r="W43" i="223"/>
  <c r="V114" i="251"/>
  <c r="AD59" i="252"/>
  <c r="AV59" i="252" s="1"/>
  <c r="S18" i="223"/>
  <c r="Q89" i="251"/>
  <c r="V9" i="251"/>
  <c r="S38" i="223"/>
  <c r="Q109" i="251"/>
  <c r="T10" i="221"/>
  <c r="Q141" i="251"/>
  <c r="AE33" i="252"/>
  <c r="AA33" i="252"/>
  <c r="AU33" i="252" s="1"/>
  <c r="AE36" i="254"/>
  <c r="AD36" i="254"/>
  <c r="N21" i="141"/>
  <c r="L76" i="141"/>
  <c r="L83" i="141" s="1"/>
  <c r="Q81" i="251"/>
  <c r="S10" i="223"/>
  <c r="Q100" i="251"/>
  <c r="S29" i="223"/>
  <c r="BD24" i="251"/>
  <c r="F131" i="251"/>
  <c r="H8" i="5"/>
  <c r="E14" i="221"/>
  <c r="S32" i="223"/>
  <c r="Q103" i="251"/>
  <c r="Q96" i="251"/>
  <c r="S25" i="223"/>
  <c r="AN21" i="33"/>
  <c r="AN76" i="33" s="1"/>
  <c r="AO21" i="33"/>
  <c r="E76" i="33"/>
  <c r="Q9" i="140"/>
  <c r="AE71" i="254"/>
  <c r="AD71" i="254"/>
  <c r="S31" i="223"/>
  <c r="Q102" i="251"/>
  <c r="Q83" i="251"/>
  <c r="S12" i="223"/>
  <c r="S7" i="223"/>
  <c r="Q78" i="251"/>
  <c r="Q88" i="251"/>
  <c r="S17" i="223"/>
  <c r="AD44" i="252"/>
  <c r="AV44" i="252" s="1"/>
  <c r="X14" i="46"/>
  <c r="AC14" i="46"/>
  <c r="AC122" i="251"/>
  <c r="AB75" i="254"/>
  <c r="AF75" i="254"/>
  <c r="Q99" i="251"/>
  <c r="S28" i="223"/>
  <c r="Q113" i="251"/>
  <c r="S42" i="223"/>
  <c r="F76" i="67"/>
  <c r="F83" i="67" s="1"/>
  <c r="E83" i="67"/>
  <c r="X11" i="46"/>
  <c r="AC119" i="251"/>
  <c r="AC11" i="46"/>
  <c r="S24" i="223"/>
  <c r="Q95" i="251"/>
  <c r="AZ9" i="33"/>
  <c r="AD38" i="252"/>
  <c r="AV38" i="252" s="1"/>
  <c r="AC58" i="252"/>
  <c r="Q9" i="141"/>
  <c r="Q108" i="251"/>
  <c r="S37" i="223"/>
  <c r="X12" i="46"/>
  <c r="AC120" i="251"/>
  <c r="AC12" i="46"/>
  <c r="C75" i="100"/>
  <c r="AQ75" i="100" s="1"/>
  <c r="AJ75" i="251"/>
  <c r="AK75" i="251" s="1"/>
  <c r="BC75" i="251" s="1"/>
  <c r="AE33" i="251"/>
  <c r="BC33" i="33"/>
  <c r="F145" i="251"/>
  <c r="H83" i="140"/>
  <c r="Q133" i="251" s="1"/>
  <c r="S13" i="223"/>
  <c r="Q84" i="251"/>
  <c r="Q98" i="251"/>
  <c r="S27" i="223"/>
  <c r="AC121" i="251"/>
  <c r="X13" i="46"/>
  <c r="AC13" i="46"/>
  <c r="AD69" i="252"/>
  <c r="AV69" i="252" s="1"/>
  <c r="Q94" i="251"/>
  <c r="S23" i="223"/>
  <c r="AD27" i="254"/>
  <c r="AE27" i="254"/>
  <c r="BB23" i="251"/>
  <c r="BD42" i="251"/>
  <c r="BB117" i="251"/>
  <c r="BB126" i="251" s="1"/>
  <c r="AT8" i="46"/>
  <c r="BD7" i="251" l="1"/>
  <c r="AS7" i="72"/>
  <c r="AJ121" i="251"/>
  <c r="AK121" i="251" s="1"/>
  <c r="BC121" i="251" s="1"/>
  <c r="AJ123" i="251"/>
  <c r="AK123" i="251" s="1"/>
  <c r="BC123" i="251" s="1"/>
  <c r="AJ120" i="251"/>
  <c r="AK120" i="251" s="1"/>
  <c r="BC120" i="251" s="1"/>
  <c r="AJ119" i="251"/>
  <c r="AK119" i="251" s="1"/>
  <c r="BC119" i="251" s="1"/>
  <c r="AJ122" i="251"/>
  <c r="AK122" i="251" s="1"/>
  <c r="BC122" i="251" s="1"/>
  <c r="AJ124" i="251"/>
  <c r="AK124" i="251" s="1"/>
  <c r="BC124" i="251" s="1"/>
  <c r="C40" i="72"/>
  <c r="AQ40" i="72" s="1"/>
  <c r="AS40" i="72" s="1"/>
  <c r="AF40" i="251"/>
  <c r="AD40" i="252"/>
  <c r="AV40" i="252" s="1"/>
  <c r="AE28" i="251"/>
  <c r="BC28" i="33"/>
  <c r="AE28" i="252"/>
  <c r="AA28" i="252"/>
  <c r="AU28" i="252" s="1"/>
  <c r="AF28" i="254"/>
  <c r="AB28" i="254"/>
  <c r="AC53" i="252"/>
  <c r="C53" i="72"/>
  <c r="AQ53" i="72" s="1"/>
  <c r="AS53" i="72" s="1"/>
  <c r="AF53" i="251"/>
  <c r="AC34" i="252"/>
  <c r="AE29" i="254"/>
  <c r="AD29" i="254"/>
  <c r="AD12" i="252"/>
  <c r="AV12" i="252" s="1"/>
  <c r="AE14" i="254"/>
  <c r="AD14" i="254"/>
  <c r="AD16" i="254"/>
  <c r="AE16" i="254"/>
  <c r="AA32" i="252"/>
  <c r="AU32" i="252" s="1"/>
  <c r="AE32" i="252"/>
  <c r="BD62" i="251"/>
  <c r="BD34" i="251"/>
  <c r="AC14" i="252"/>
  <c r="AD62" i="252"/>
  <c r="AV62" i="252" s="1"/>
  <c r="AE7" i="254"/>
  <c r="AD7" i="254"/>
  <c r="AC7" i="252"/>
  <c r="C29" i="72"/>
  <c r="AQ29" i="72" s="1"/>
  <c r="AS29" i="72" s="1"/>
  <c r="AF29" i="251"/>
  <c r="BC14" i="33"/>
  <c r="AE14" i="251"/>
  <c r="AC29" i="252"/>
  <c r="AC16" i="252"/>
  <c r="C16" i="72"/>
  <c r="AQ16" i="72" s="1"/>
  <c r="AS16" i="72" s="1"/>
  <c r="AF16" i="251"/>
  <c r="BC32" i="33"/>
  <c r="AE32" i="251"/>
  <c r="C14" i="100"/>
  <c r="AQ14" i="100" s="1"/>
  <c r="AJ14" i="251"/>
  <c r="AK14" i="251" s="1"/>
  <c r="BC14" i="251" s="1"/>
  <c r="AB32" i="254"/>
  <c r="AF32" i="254"/>
  <c r="AC72" i="252"/>
  <c r="AE19" i="254"/>
  <c r="AD19" i="254"/>
  <c r="AE67" i="252"/>
  <c r="AA67" i="252"/>
  <c r="AU67" i="252" s="1"/>
  <c r="C19" i="100"/>
  <c r="AQ19" i="100" s="1"/>
  <c r="AJ19" i="251"/>
  <c r="AK19" i="251" s="1"/>
  <c r="BC19" i="251" s="1"/>
  <c r="AF11" i="251"/>
  <c r="C11" i="72"/>
  <c r="AQ11" i="72" s="1"/>
  <c r="AS11" i="72" s="1"/>
  <c r="AF56" i="254"/>
  <c r="AB56" i="254"/>
  <c r="AF56" i="251"/>
  <c r="C56" i="72"/>
  <c r="AQ56" i="72" s="1"/>
  <c r="AS56" i="72" s="1"/>
  <c r="AD30" i="252"/>
  <c r="AV30" i="252" s="1"/>
  <c r="AD73" i="252"/>
  <c r="AV73" i="252" s="1"/>
  <c r="AF8" i="251"/>
  <c r="C8" i="72"/>
  <c r="AQ8" i="72" s="1"/>
  <c r="AS8" i="72" s="1"/>
  <c r="AD25" i="252"/>
  <c r="AV25" i="252" s="1"/>
  <c r="C67" i="72"/>
  <c r="AQ67" i="72" s="1"/>
  <c r="AS67" i="72" s="1"/>
  <c r="AF67" i="251"/>
  <c r="AC22" i="252"/>
  <c r="BD72" i="251"/>
  <c r="BC19" i="33"/>
  <c r="AE19" i="251"/>
  <c r="AD22" i="254"/>
  <c r="AE22" i="254"/>
  <c r="AB11" i="254"/>
  <c r="AF11" i="254"/>
  <c r="AD72" i="254"/>
  <c r="AE72" i="254"/>
  <c r="AC8" i="252"/>
  <c r="AA11" i="252"/>
  <c r="AU11" i="252" s="1"/>
  <c r="AE11" i="252"/>
  <c r="AE8" i="254"/>
  <c r="AD8" i="254"/>
  <c r="AE67" i="254"/>
  <c r="AD67" i="254"/>
  <c r="AF22" i="251"/>
  <c r="C22" i="72"/>
  <c r="AQ22" i="72" s="1"/>
  <c r="AS22" i="72" s="1"/>
  <c r="AC19" i="252"/>
  <c r="BD73" i="251"/>
  <c r="AC56" i="252"/>
  <c r="AD42" i="252"/>
  <c r="AV42" i="252" s="1"/>
  <c r="AC39" i="252"/>
  <c r="BD39" i="251"/>
  <c r="AD13" i="252"/>
  <c r="AV13" i="252" s="1"/>
  <c r="BD17" i="251"/>
  <c r="AD31" i="252"/>
  <c r="AV31" i="252" s="1"/>
  <c r="AC17" i="252"/>
  <c r="AD70" i="252"/>
  <c r="AV70" i="252" s="1"/>
  <c r="AC10" i="252"/>
  <c r="BD18" i="251"/>
  <c r="AE54" i="254"/>
  <c r="AD54" i="254"/>
  <c r="AD18" i="252"/>
  <c r="AV18" i="252" s="1"/>
  <c r="BD46" i="251"/>
  <c r="AD46" i="252"/>
  <c r="AV46" i="252" s="1"/>
  <c r="BD54" i="251"/>
  <c r="BD68" i="251"/>
  <c r="AD10" i="254"/>
  <c r="AE10" i="254"/>
  <c r="AD68" i="252"/>
  <c r="AV68" i="252" s="1"/>
  <c r="AF10" i="251"/>
  <c r="C10" i="72"/>
  <c r="AQ10" i="72" s="1"/>
  <c r="AS10" i="72" s="1"/>
  <c r="AD54" i="252"/>
  <c r="AV54" i="252" s="1"/>
  <c r="V100" i="251"/>
  <c r="W29" i="223"/>
  <c r="Y12" i="46"/>
  <c r="AE120" i="251"/>
  <c r="AD58" i="252"/>
  <c r="AV58" i="252" s="1"/>
  <c r="X10" i="221"/>
  <c r="V141" i="251"/>
  <c r="V80" i="251"/>
  <c r="W9" i="223"/>
  <c r="Q115" i="251"/>
  <c r="X112" i="251"/>
  <c r="X41" i="223"/>
  <c r="V105" i="251"/>
  <c r="W34" i="223"/>
  <c r="V82" i="251"/>
  <c r="W11" i="223"/>
  <c r="Q21" i="251"/>
  <c r="F21" i="251"/>
  <c r="F76" i="251" s="1"/>
  <c r="F128" i="251" s="1"/>
  <c r="AP21" i="33"/>
  <c r="E21" i="251" s="1"/>
  <c r="AW21" i="33"/>
  <c r="AO76" i="33"/>
  <c r="AP76" i="33" s="1"/>
  <c r="Q131" i="251"/>
  <c r="L8" i="5"/>
  <c r="R21" i="141"/>
  <c r="R76" i="141" s="1"/>
  <c r="R83" i="141" s="1"/>
  <c r="P21" i="141"/>
  <c r="N76" i="141"/>
  <c r="N83" i="141" s="1"/>
  <c r="AC132" i="251" s="1"/>
  <c r="X19" i="223"/>
  <c r="X90" i="251"/>
  <c r="X12" i="221"/>
  <c r="V143" i="251"/>
  <c r="AE23" i="251"/>
  <c r="BC23" i="33"/>
  <c r="AF75" i="251"/>
  <c r="C75" i="72"/>
  <c r="AQ75" i="72" s="1"/>
  <c r="AS75" i="72" s="1"/>
  <c r="R21" i="241"/>
  <c r="R76" i="241" s="1"/>
  <c r="R83" i="241" s="1"/>
  <c r="P21" i="241"/>
  <c r="N76" i="241"/>
  <c r="N83" i="241" s="1"/>
  <c r="AC134" i="251" s="1"/>
  <c r="V111" i="251"/>
  <c r="W40" i="223"/>
  <c r="W33" i="223"/>
  <c r="V104" i="251"/>
  <c r="Y21" i="254"/>
  <c r="Y76" i="254" s="1"/>
  <c r="Y83" i="254" s="1"/>
  <c r="AD71" i="252"/>
  <c r="AV71" i="252" s="1"/>
  <c r="W23" i="223"/>
  <c r="V94" i="251"/>
  <c r="R21" i="140"/>
  <c r="R76" i="140" s="1"/>
  <c r="R83" i="140" s="1"/>
  <c r="P21" i="140"/>
  <c r="N76" i="140"/>
  <c r="N83" i="140" s="1"/>
  <c r="AC133" i="251" s="1"/>
  <c r="Y16" i="46"/>
  <c r="AE124" i="251"/>
  <c r="Q145" i="251"/>
  <c r="X21" i="252"/>
  <c r="X76" i="252" s="1"/>
  <c r="X84" i="252" s="1"/>
  <c r="AE123" i="251"/>
  <c r="Y15" i="46"/>
  <c r="X103" i="251"/>
  <c r="X32" i="223"/>
  <c r="V103" i="251"/>
  <c r="W32" i="223"/>
  <c r="C33" i="72"/>
  <c r="AQ33" i="72" s="1"/>
  <c r="AS33" i="72" s="1"/>
  <c r="AF33" i="251"/>
  <c r="W10" i="223"/>
  <c r="V81" i="251"/>
  <c r="AC9" i="251"/>
  <c r="BB9" i="33"/>
  <c r="AE119" i="251"/>
  <c r="Y11" i="46"/>
  <c r="W21" i="223"/>
  <c r="V92" i="251"/>
  <c r="AA9" i="252"/>
  <c r="S44" i="223"/>
  <c r="X11" i="223"/>
  <c r="X82" i="251"/>
  <c r="AC33" i="252"/>
  <c r="V93" i="251"/>
  <c r="W22" i="223"/>
  <c r="V139" i="251"/>
  <c r="X8" i="221"/>
  <c r="W14" i="223"/>
  <c r="V85" i="251"/>
  <c r="Y9" i="221"/>
  <c r="X140" i="251"/>
  <c r="AD36" i="252"/>
  <c r="AV36" i="252" s="1"/>
  <c r="S7" i="46"/>
  <c r="Q8" i="46"/>
  <c r="Q20" i="46" s="1"/>
  <c r="Y117" i="251"/>
  <c r="Y126" i="251" s="1"/>
  <c r="Y11" i="221"/>
  <c r="X142" i="251"/>
  <c r="V138" i="251"/>
  <c r="X7" i="221"/>
  <c r="AD75" i="252"/>
  <c r="AV75" i="252" s="1"/>
  <c r="W13" i="223"/>
  <c r="V84" i="251"/>
  <c r="X37" i="223"/>
  <c r="X108" i="251"/>
  <c r="W42" i="223"/>
  <c r="V113" i="251"/>
  <c r="V88" i="251"/>
  <c r="W17" i="223"/>
  <c r="AB9" i="254"/>
  <c r="V102" i="251"/>
  <c r="W31" i="223"/>
  <c r="Y13" i="46"/>
  <c r="AE121" i="251"/>
  <c r="W38" i="223"/>
  <c r="V109" i="251"/>
  <c r="W18" i="223"/>
  <c r="V89" i="251"/>
  <c r="V97" i="251"/>
  <c r="W26" i="223"/>
  <c r="Y14" i="46"/>
  <c r="AE122" i="251"/>
  <c r="W41" i="223"/>
  <c r="V112" i="251"/>
  <c r="V101" i="251"/>
  <c r="W30" i="223"/>
  <c r="V90" i="251"/>
  <c r="W19" i="223"/>
  <c r="Y8" i="221"/>
  <c r="X139" i="251"/>
  <c r="Y12" i="221"/>
  <c r="X143" i="251"/>
  <c r="W8" i="223"/>
  <c r="V79" i="251"/>
  <c r="V144" i="251"/>
  <c r="X13" i="221"/>
  <c r="W39" i="223"/>
  <c r="V110" i="251"/>
  <c r="F136" i="251"/>
  <c r="V86" i="251"/>
  <c r="W15" i="223"/>
  <c r="V10" i="46"/>
  <c r="S18" i="46"/>
  <c r="AD57" i="252"/>
  <c r="AV57" i="252" s="1"/>
  <c r="V78" i="251"/>
  <c r="W7" i="223"/>
  <c r="W12" i="223"/>
  <c r="V83" i="251"/>
  <c r="V96" i="251"/>
  <c r="W25" i="223"/>
  <c r="AD75" i="254"/>
  <c r="AE75" i="254"/>
  <c r="V106" i="251"/>
  <c r="W35" i="223"/>
  <c r="V132" i="251"/>
  <c r="Y132" i="251"/>
  <c r="W36" i="223"/>
  <c r="V107" i="251"/>
  <c r="X9" i="221"/>
  <c r="V140" i="251"/>
  <c r="Y134" i="251"/>
  <c r="V134" i="251"/>
  <c r="H9" i="5"/>
  <c r="Q130" i="251"/>
  <c r="L7" i="5"/>
  <c r="X11" i="221"/>
  <c r="V142" i="251"/>
  <c r="X15" i="223"/>
  <c r="X86" i="251"/>
  <c r="V91" i="251"/>
  <c r="W20" i="223"/>
  <c r="V87" i="251"/>
  <c r="W16" i="223"/>
  <c r="W27" i="223"/>
  <c r="V98" i="251"/>
  <c r="AD27" i="252"/>
  <c r="AV27" i="252" s="1"/>
  <c r="Y133" i="251"/>
  <c r="V133" i="251"/>
  <c r="V108" i="251"/>
  <c r="W37" i="223"/>
  <c r="W24" i="223"/>
  <c r="V95" i="251"/>
  <c r="W28" i="223"/>
  <c r="V99" i="251"/>
  <c r="T14" i="221"/>
  <c r="X88" i="251"/>
  <c r="X17" i="223"/>
  <c r="E15" i="72"/>
  <c r="AT20" i="46"/>
  <c r="AJ134" i="251" l="1"/>
  <c r="AK134" i="251" s="1"/>
  <c r="BC134" i="251" s="1"/>
  <c r="AJ132" i="251"/>
  <c r="AK132" i="251" s="1"/>
  <c r="BC132" i="251" s="1"/>
  <c r="AJ133" i="251"/>
  <c r="AK133" i="251" s="1"/>
  <c r="BC133" i="251" s="1"/>
  <c r="BD40" i="251"/>
  <c r="AJ143" i="251"/>
  <c r="AK143" i="251" s="1"/>
  <c r="BC143" i="251" s="1"/>
  <c r="C28" i="72"/>
  <c r="AQ28" i="72" s="1"/>
  <c r="AS28" i="72" s="1"/>
  <c r="AF28" i="251"/>
  <c r="AJ82" i="251"/>
  <c r="AK82" i="251" s="1"/>
  <c r="BC82" i="251" s="1"/>
  <c r="AC28" i="252"/>
  <c r="AE28" i="254"/>
  <c r="AD28" i="254"/>
  <c r="BD53" i="251"/>
  <c r="AD53" i="252"/>
  <c r="AV53" i="252" s="1"/>
  <c r="AD16" i="252"/>
  <c r="AV16" i="252" s="1"/>
  <c r="AF32" i="251"/>
  <c r="C32" i="72"/>
  <c r="AQ32" i="72" s="1"/>
  <c r="AS32" i="72" s="1"/>
  <c r="C14" i="72"/>
  <c r="AQ14" i="72" s="1"/>
  <c r="AS14" i="72" s="1"/>
  <c r="AF14" i="251"/>
  <c r="AD7" i="252"/>
  <c r="AV7" i="252" s="1"/>
  <c r="AC32" i="252"/>
  <c r="AD29" i="252"/>
  <c r="AV29" i="252" s="1"/>
  <c r="AD34" i="252"/>
  <c r="AV34" i="252" s="1"/>
  <c r="AE32" i="254"/>
  <c r="AD32" i="254"/>
  <c r="BD16" i="251"/>
  <c r="BD29" i="251"/>
  <c r="AD14" i="252"/>
  <c r="AV14" i="252" s="1"/>
  <c r="BD22" i="251"/>
  <c r="C19" i="72"/>
  <c r="AQ19" i="72" s="1"/>
  <c r="AS19" i="72" s="1"/>
  <c r="AF19" i="251"/>
  <c r="BD11" i="251"/>
  <c r="BD8" i="251"/>
  <c r="AD56" i="254"/>
  <c r="AE56" i="254"/>
  <c r="AD19" i="252"/>
  <c r="AV19" i="252" s="1"/>
  <c r="AD8" i="252"/>
  <c r="AV8" i="252" s="1"/>
  <c r="BD67" i="251"/>
  <c r="AC67" i="252"/>
  <c r="AD56" i="252"/>
  <c r="AV56" i="252" s="1"/>
  <c r="AC11" i="252"/>
  <c r="AE11" i="254"/>
  <c r="AD11" i="254"/>
  <c r="AD22" i="252"/>
  <c r="AV22" i="252" s="1"/>
  <c r="BD56" i="251"/>
  <c r="AD72" i="252"/>
  <c r="AV72" i="252" s="1"/>
  <c r="AD39" i="252"/>
  <c r="AV39" i="252" s="1"/>
  <c r="AD17" i="252"/>
  <c r="AV17" i="252" s="1"/>
  <c r="AC9" i="252"/>
  <c r="AD10" i="252"/>
  <c r="AV10" i="252" s="1"/>
  <c r="BD10" i="251"/>
  <c r="X26" i="223"/>
  <c r="X97" i="251"/>
  <c r="X93" i="251"/>
  <c r="X22" i="223"/>
  <c r="X36" i="223"/>
  <c r="X107" i="251"/>
  <c r="V21" i="251"/>
  <c r="V76" i="251" s="1"/>
  <c r="Q76" i="251"/>
  <c r="Q128" i="251" s="1"/>
  <c r="Y21" i="252"/>
  <c r="Y76" i="252" s="1"/>
  <c r="Y84" i="252" s="1"/>
  <c r="AF122" i="251"/>
  <c r="BD122" i="251" s="1"/>
  <c r="X33" i="223"/>
  <c r="X104" i="251"/>
  <c r="AD33" i="252"/>
  <c r="AV33" i="252" s="1"/>
  <c r="AF23" i="251"/>
  <c r="C23" i="72"/>
  <c r="AQ23" i="72" s="1"/>
  <c r="AS23" i="72" s="1"/>
  <c r="AC143" i="251"/>
  <c r="AC12" i="221"/>
  <c r="AB11" i="223"/>
  <c r="AC82" i="251"/>
  <c r="W44" i="223"/>
  <c r="X84" i="251"/>
  <c r="X13" i="223"/>
  <c r="X21" i="223"/>
  <c r="X92" i="251"/>
  <c r="X23" i="223"/>
  <c r="X94" i="251"/>
  <c r="X14" i="221"/>
  <c r="X9" i="223"/>
  <c r="X80" i="251"/>
  <c r="AE9" i="251"/>
  <c r="BC9" i="33"/>
  <c r="BD33" i="251"/>
  <c r="X96" i="251"/>
  <c r="X25" i="223"/>
  <c r="AF124" i="251"/>
  <c r="BD124" i="251" s="1"/>
  <c r="X27" i="223"/>
  <c r="X98" i="251"/>
  <c r="X20" i="223"/>
  <c r="X91" i="251"/>
  <c r="Q21" i="241"/>
  <c r="Q76" i="241" s="1"/>
  <c r="Q83" i="241" s="1"/>
  <c r="AF134" i="251" s="1"/>
  <c r="BD134" i="251" s="1"/>
  <c r="P76" i="241"/>
  <c r="P83" i="241" s="1"/>
  <c r="AE134" i="251" s="1"/>
  <c r="AB41" i="223"/>
  <c r="AC112" i="251"/>
  <c r="Q21" i="141"/>
  <c r="Q76" i="141" s="1"/>
  <c r="Q83" i="141" s="1"/>
  <c r="AF132" i="251" s="1"/>
  <c r="BD132" i="251" s="1"/>
  <c r="P76" i="141"/>
  <c r="P83" i="141" s="1"/>
  <c r="AE132" i="251" s="1"/>
  <c r="V131" i="251"/>
  <c r="N8" i="5"/>
  <c r="Q8" i="5" s="1"/>
  <c r="AZ21" i="33"/>
  <c r="AW76" i="33"/>
  <c r="AF120" i="251"/>
  <c r="BD120" i="251" s="1"/>
  <c r="Q136" i="251"/>
  <c r="Y19" i="223"/>
  <c r="Y90" i="251"/>
  <c r="X10" i="223"/>
  <c r="X81" i="251"/>
  <c r="AF121" i="251"/>
  <c r="BD121" i="251" s="1"/>
  <c r="Y10" i="221"/>
  <c r="X141" i="251"/>
  <c r="X12" i="223"/>
  <c r="X83" i="251"/>
  <c r="N7" i="5"/>
  <c r="L9" i="5"/>
  <c r="V130" i="251"/>
  <c r="X79" i="251"/>
  <c r="X8" i="223"/>
  <c r="Y139" i="251"/>
  <c r="Z8" i="221"/>
  <c r="Y112" i="251"/>
  <c r="Y41" i="223"/>
  <c r="Y136" i="251"/>
  <c r="X30" i="223"/>
  <c r="X101" i="251"/>
  <c r="X89" i="251"/>
  <c r="X18" i="223"/>
  <c r="X109" i="251"/>
  <c r="X38" i="223"/>
  <c r="V115" i="251"/>
  <c r="X42" i="223"/>
  <c r="X113" i="251"/>
  <c r="Z12" i="221"/>
  <c r="Y143" i="251"/>
  <c r="AD9" i="254"/>
  <c r="V145" i="251"/>
  <c r="X40" i="223"/>
  <c r="X111" i="251"/>
  <c r="AU9" i="252"/>
  <c r="X28" i="223"/>
  <c r="X99" i="251"/>
  <c r="X24" i="223"/>
  <c r="X95" i="251"/>
  <c r="X100" i="251"/>
  <c r="X29" i="223"/>
  <c r="X31" i="223"/>
  <c r="X102" i="251"/>
  <c r="X110" i="251"/>
  <c r="X39" i="223"/>
  <c r="AC10" i="46"/>
  <c r="AC118" i="251"/>
  <c r="X10" i="46"/>
  <c r="V18" i="46"/>
  <c r="AH12" i="221"/>
  <c r="Y13" i="221"/>
  <c r="X144" i="251"/>
  <c r="AI11" i="223"/>
  <c r="Z21" i="254"/>
  <c r="Z76" i="254" s="1"/>
  <c r="Z83" i="254" s="1"/>
  <c r="X85" i="251"/>
  <c r="X14" i="223"/>
  <c r="Y11" i="223"/>
  <c r="Y82" i="251"/>
  <c r="AF9" i="254"/>
  <c r="V7" i="46"/>
  <c r="S8" i="46"/>
  <c r="S20" i="46" s="1"/>
  <c r="AE9" i="252"/>
  <c r="X34" i="223"/>
  <c r="X105" i="251"/>
  <c r="AF119" i="251"/>
  <c r="BD119" i="251" s="1"/>
  <c r="AF123" i="251"/>
  <c r="BD123" i="251" s="1"/>
  <c r="X7" i="223"/>
  <c r="X78" i="251"/>
  <c r="Q21" i="140"/>
  <c r="Q76" i="140" s="1"/>
  <c r="Q83" i="140" s="1"/>
  <c r="AF133" i="251" s="1"/>
  <c r="BD133" i="251" s="1"/>
  <c r="P76" i="140"/>
  <c r="P83" i="140" s="1"/>
  <c r="AE133" i="251" s="1"/>
  <c r="X87" i="251"/>
  <c r="X16" i="223"/>
  <c r="Y7" i="221"/>
  <c r="X138" i="251"/>
  <c r="BD75" i="251"/>
  <c r="X35" i="223"/>
  <c r="X106" i="251"/>
  <c r="F147" i="251"/>
  <c r="AP15" i="72"/>
  <c r="E76" i="72"/>
  <c r="AJ12" i="221" l="1"/>
  <c r="AD28" i="252"/>
  <c r="AV28" i="252" s="1"/>
  <c r="BD28" i="251"/>
  <c r="V128" i="251"/>
  <c r="BD32" i="251"/>
  <c r="AD32" i="252"/>
  <c r="AV32" i="252" s="1"/>
  <c r="BD14" i="251"/>
  <c r="BD19" i="251"/>
  <c r="AD67" i="252"/>
  <c r="AV67" i="252" s="1"/>
  <c r="AD11" i="252"/>
  <c r="AV11" i="252" s="1"/>
  <c r="Y140" i="251"/>
  <c r="Z9" i="221"/>
  <c r="Y88" i="251"/>
  <c r="Y17" i="223"/>
  <c r="V136" i="251"/>
  <c r="AJ88" i="251"/>
  <c r="AK88" i="251" s="1"/>
  <c r="BC88" i="251" s="1"/>
  <c r="Y31" i="223"/>
  <c r="Y102" i="251"/>
  <c r="Q151" i="251"/>
  <c r="V149" i="251"/>
  <c r="X145" i="251"/>
  <c r="AD9" i="252"/>
  <c r="Y14" i="221"/>
  <c r="V8" i="46"/>
  <c r="V20" i="46" s="1"/>
  <c r="AC7" i="46"/>
  <c r="AC117" i="251"/>
  <c r="AC126" i="251" s="1"/>
  <c r="X7" i="46"/>
  <c r="AB21" i="254"/>
  <c r="AB76" i="254" s="1"/>
  <c r="AB83" i="254" s="1"/>
  <c r="AH8" i="221"/>
  <c r="Y8" i="223"/>
  <c r="Y79" i="251"/>
  <c r="AE112" i="251"/>
  <c r="AD41" i="223"/>
  <c r="Y32" i="223"/>
  <c r="Y103" i="251"/>
  <c r="Q7" i="5"/>
  <c r="N9" i="5"/>
  <c r="AC21" i="251"/>
  <c r="AC76" i="251" s="1"/>
  <c r="BG21" i="33"/>
  <c r="BB21" i="33"/>
  <c r="AZ76" i="33"/>
  <c r="Y36" i="223"/>
  <c r="Y107" i="251"/>
  <c r="AC90" i="251"/>
  <c r="AB19" i="223"/>
  <c r="BD23" i="251"/>
  <c r="Y78" i="251"/>
  <c r="Y7" i="223"/>
  <c r="Q147" i="251"/>
  <c r="R150" i="251"/>
  <c r="X115" i="251"/>
  <c r="X128" i="251" s="1"/>
  <c r="X147" i="251" s="1"/>
  <c r="Y18" i="223"/>
  <c r="Y89" i="251"/>
  <c r="AJ8" i="221"/>
  <c r="AJ139" i="251"/>
  <c r="AK139" i="251" s="1"/>
  <c r="BC139" i="251" s="1"/>
  <c r="AC18" i="46"/>
  <c r="AJ118" i="251"/>
  <c r="AK118" i="251" s="1"/>
  <c r="BC118" i="251" s="1"/>
  <c r="AE82" i="251"/>
  <c r="AD11" i="223"/>
  <c r="AG41" i="223"/>
  <c r="Y20" i="223"/>
  <c r="Y91" i="251"/>
  <c r="Y108" i="251"/>
  <c r="Y37" i="223"/>
  <c r="Y96" i="251"/>
  <c r="Y25" i="223"/>
  <c r="Y9" i="223"/>
  <c r="Y80" i="251"/>
  <c r="AC131" i="251"/>
  <c r="S8" i="5"/>
  <c r="X8" i="5"/>
  <c r="Y33" i="223"/>
  <c r="Y104" i="251"/>
  <c r="Y81" i="251"/>
  <c r="Y10" i="223"/>
  <c r="Y97" i="251"/>
  <c r="Y26" i="223"/>
  <c r="Y87" i="251"/>
  <c r="Y16" i="223"/>
  <c r="Y40" i="223"/>
  <c r="Y111" i="251"/>
  <c r="Y30" i="223"/>
  <c r="Y101" i="251"/>
  <c r="Y28" i="223"/>
  <c r="Y99" i="251"/>
  <c r="X44" i="223"/>
  <c r="Q149" i="251"/>
  <c r="AE143" i="251"/>
  <c r="AE12" i="221"/>
  <c r="AG11" i="223"/>
  <c r="Y92" i="251"/>
  <c r="Y21" i="223"/>
  <c r="Y85" i="251"/>
  <c r="Y14" i="223"/>
  <c r="Y15" i="223"/>
  <c r="Y86" i="251"/>
  <c r="AF9" i="251"/>
  <c r="C9" i="72"/>
  <c r="AJ90" i="251"/>
  <c r="AK90" i="251" s="1"/>
  <c r="BC90" i="251" s="1"/>
  <c r="AI19" i="223"/>
  <c r="Y39" i="223"/>
  <c r="Y110" i="251"/>
  <c r="AA21" i="252"/>
  <c r="Y106" i="251"/>
  <c r="Y35" i="223"/>
  <c r="Y100" i="251"/>
  <c r="Y29" i="223"/>
  <c r="Y95" i="251"/>
  <c r="Y24" i="223"/>
  <c r="Z7" i="221"/>
  <c r="Y138" i="251"/>
  <c r="Y42" i="223"/>
  <c r="Y113" i="251"/>
  <c r="Y38" i="223"/>
  <c r="Y109" i="251"/>
  <c r="AC139" i="251"/>
  <c r="AC8" i="221"/>
  <c r="AF143" i="251"/>
  <c r="BD143" i="251" s="1"/>
  <c r="AF12" i="221"/>
  <c r="Y12" i="223"/>
  <c r="Y83" i="251"/>
  <c r="X18" i="46"/>
  <c r="Y10" i="46"/>
  <c r="AE118" i="251"/>
  <c r="Y144" i="251"/>
  <c r="Z13" i="221"/>
  <c r="Z11" i="221"/>
  <c r="Y142" i="251"/>
  <c r="Y98" i="251"/>
  <c r="Y27" i="223"/>
  <c r="Y23" i="223"/>
  <c r="Y94" i="251"/>
  <c r="AE9" i="254"/>
  <c r="Y13" i="223"/>
  <c r="Y84" i="251"/>
  <c r="Y141" i="251"/>
  <c r="Z10" i="221"/>
  <c r="Y22" i="223"/>
  <c r="Y93" i="251"/>
  <c r="Y34" i="223"/>
  <c r="Y105" i="251"/>
  <c r="AI17" i="223"/>
  <c r="BB15" i="251"/>
  <c r="BB76" i="251" s="1"/>
  <c r="BB128" i="251" s="1"/>
  <c r="BB147" i="251" s="1"/>
  <c r="AQ15" i="72"/>
  <c r="AS15" i="72" s="1"/>
  <c r="AP76" i="72"/>
  <c r="V147" i="251" l="1"/>
  <c r="Q150" i="251"/>
  <c r="AJ131" i="251"/>
  <c r="AK131" i="251" s="1"/>
  <c r="BC131" i="251" s="1"/>
  <c r="AC9" i="221"/>
  <c r="AC140" i="251"/>
  <c r="AJ140" i="251"/>
  <c r="AK140" i="251" s="1"/>
  <c r="BC140" i="251" s="1"/>
  <c r="AJ9" i="221"/>
  <c r="AH9" i="221"/>
  <c r="AB17" i="223"/>
  <c r="AC88" i="251"/>
  <c r="AB39" i="223"/>
  <c r="AC110" i="251"/>
  <c r="AJ106" i="251"/>
  <c r="AK106" i="251" s="1"/>
  <c r="BC106" i="251" s="1"/>
  <c r="AI35" i="223"/>
  <c r="AC86" i="251"/>
  <c r="AB15" i="223"/>
  <c r="AB16" i="223"/>
  <c r="AC87" i="251"/>
  <c r="AE21" i="252"/>
  <c r="AE76" i="252" s="1"/>
  <c r="AI26" i="223"/>
  <c r="AJ97" i="251"/>
  <c r="AK97" i="251" s="1"/>
  <c r="BC97" i="251" s="1"/>
  <c r="AC81" i="251"/>
  <c r="AB10" i="223"/>
  <c r="AB33" i="223"/>
  <c r="AC104" i="251"/>
  <c r="AI25" i="223"/>
  <c r="AJ96" i="251"/>
  <c r="AK96" i="251" s="1"/>
  <c r="BC96" i="251" s="1"/>
  <c r="AJ108" i="251"/>
  <c r="AK108" i="251" s="1"/>
  <c r="BC108" i="251" s="1"/>
  <c r="AI37" i="223"/>
  <c r="AI30" i="223"/>
  <c r="AJ101" i="251"/>
  <c r="AK101" i="251" s="1"/>
  <c r="BC101" i="251" s="1"/>
  <c r="AB40" i="223"/>
  <c r="AC111" i="251"/>
  <c r="AC107" i="251"/>
  <c r="AB36" i="223"/>
  <c r="AF112" i="251"/>
  <c r="BD112" i="251" s="1"/>
  <c r="AE41" i="223"/>
  <c r="AC79" i="251"/>
  <c r="AB8" i="223"/>
  <c r="Y115" i="251"/>
  <c r="Y128" i="251" s="1"/>
  <c r="AH10" i="221"/>
  <c r="AJ94" i="251"/>
  <c r="AK94" i="251" s="1"/>
  <c r="BC94" i="251" s="1"/>
  <c r="AI23" i="223"/>
  <c r="AC98" i="251"/>
  <c r="AB27" i="223"/>
  <c r="AC11" i="221"/>
  <c r="AC142" i="251"/>
  <c r="AE8" i="221"/>
  <c r="AE139" i="251"/>
  <c r="AF21" i="254"/>
  <c r="AF76" i="254" s="1"/>
  <c r="AF83" i="254" s="1"/>
  <c r="AB28" i="223"/>
  <c r="AC99" i="251"/>
  <c r="V150" i="251"/>
  <c r="AE90" i="251"/>
  <c r="AD19" i="223"/>
  <c r="AJ87" i="251"/>
  <c r="AK87" i="251" s="1"/>
  <c r="BC87" i="251" s="1"/>
  <c r="AI16" i="223"/>
  <c r="AC97" i="251"/>
  <c r="AB26" i="223"/>
  <c r="AI33" i="223"/>
  <c r="AJ104" i="251"/>
  <c r="AK104" i="251" s="1"/>
  <c r="BC104" i="251" s="1"/>
  <c r="AQ9" i="72"/>
  <c r="AS9" i="72" s="1"/>
  <c r="AC96" i="251"/>
  <c r="AB25" i="223"/>
  <c r="AB37" i="223"/>
  <c r="AC108" i="251"/>
  <c r="AB20" i="223"/>
  <c r="AC91" i="251"/>
  <c r="AE11" i="223"/>
  <c r="AF82" i="251"/>
  <c r="BD82" i="251" s="1"/>
  <c r="AC101" i="251"/>
  <c r="AB30" i="223"/>
  <c r="AB18" i="223"/>
  <c r="AC89" i="251"/>
  <c r="AI40" i="223"/>
  <c r="AJ111" i="251"/>
  <c r="AK111" i="251" s="1"/>
  <c r="BC111" i="251" s="1"/>
  <c r="AE131" i="251"/>
  <c r="T8" i="5"/>
  <c r="AF131" i="251" s="1"/>
  <c r="BD131" i="251" s="1"/>
  <c r="AJ79" i="251"/>
  <c r="AK79" i="251" s="1"/>
  <c r="BC79" i="251" s="1"/>
  <c r="AI8" i="223"/>
  <c r="AC105" i="251"/>
  <c r="AB34" i="223"/>
  <c r="AC93" i="251"/>
  <c r="AB22" i="223"/>
  <c r="AJ10" i="221"/>
  <c r="AJ141" i="251"/>
  <c r="AK141" i="251" s="1"/>
  <c r="BC141" i="251" s="1"/>
  <c r="AE21" i="251"/>
  <c r="AE76" i="251" s="1"/>
  <c r="BC21" i="33"/>
  <c r="BB76" i="33"/>
  <c r="AI13" i="223"/>
  <c r="AJ84" i="251"/>
  <c r="AK84" i="251" s="1"/>
  <c r="BC84" i="251" s="1"/>
  <c r="AC94" i="251"/>
  <c r="AB23" i="223"/>
  <c r="AH11" i="221"/>
  <c r="AC144" i="251"/>
  <c r="AC13" i="221"/>
  <c r="AF8" i="221"/>
  <c r="AF139" i="251"/>
  <c r="BD139" i="251" s="1"/>
  <c r="AJ109" i="251"/>
  <c r="AK109" i="251" s="1"/>
  <c r="BC109" i="251" s="1"/>
  <c r="AI38" i="223"/>
  <c r="AJ113" i="251"/>
  <c r="AK113" i="251" s="1"/>
  <c r="BC113" i="251" s="1"/>
  <c r="AI42" i="223"/>
  <c r="AC8" i="46"/>
  <c r="AC20" i="46" s="1"/>
  <c r="AJ117" i="251"/>
  <c r="BG145" i="251"/>
  <c r="BF145" i="251"/>
  <c r="Q152" i="251"/>
  <c r="AJ110" i="251"/>
  <c r="AK110" i="251" s="1"/>
  <c r="BC110" i="251" s="1"/>
  <c r="AI39" i="223"/>
  <c r="AG19" i="223"/>
  <c r="AC85" i="251"/>
  <c r="AB14" i="223"/>
  <c r="AJ92" i="251"/>
  <c r="AK92" i="251" s="1"/>
  <c r="BC92" i="251" s="1"/>
  <c r="AI21" i="223"/>
  <c r="Y18" i="46"/>
  <c r="AF118" i="251"/>
  <c r="BD118" i="251" s="1"/>
  <c r="Y145" i="251"/>
  <c r="AB7" i="223"/>
  <c r="AC78" i="251"/>
  <c r="AU21" i="252"/>
  <c r="AU76" i="252" s="1"/>
  <c r="AU84" i="252" s="1"/>
  <c r="AA76" i="252"/>
  <c r="AA84" i="252" s="1"/>
  <c r="AJ81" i="251"/>
  <c r="AK81" i="251" s="1"/>
  <c r="BC81" i="251" s="1"/>
  <c r="AI10" i="223"/>
  <c r="AC103" i="251"/>
  <c r="AB32" i="223"/>
  <c r="BF115" i="251"/>
  <c r="BF128" i="251" s="1"/>
  <c r="BF147" i="251" s="1"/>
  <c r="BG115" i="251"/>
  <c r="BG128" i="251" s="1"/>
  <c r="AI22" i="223"/>
  <c r="AJ93" i="251"/>
  <c r="AK93" i="251" s="1"/>
  <c r="BC93" i="251" s="1"/>
  <c r="C21" i="100"/>
  <c r="AJ21" i="251"/>
  <c r="S7" i="5"/>
  <c r="AC130" i="251"/>
  <c r="AC136" i="251" s="1"/>
  <c r="Q9" i="5"/>
  <c r="X7" i="5"/>
  <c r="AJ98" i="251"/>
  <c r="AK98" i="251" s="1"/>
  <c r="BC98" i="251" s="1"/>
  <c r="AI27" i="223"/>
  <c r="AJ142" i="251"/>
  <c r="AK142" i="251" s="1"/>
  <c r="BC142" i="251" s="1"/>
  <c r="AJ11" i="221"/>
  <c r="AH13" i="221"/>
  <c r="AB12" i="223"/>
  <c r="AC83" i="251"/>
  <c r="AB38" i="223"/>
  <c r="AC109" i="251"/>
  <c r="AB42" i="223"/>
  <c r="AC113" i="251"/>
  <c r="AC7" i="221"/>
  <c r="AC138" i="251"/>
  <c r="AE117" i="251"/>
  <c r="AE126" i="251" s="1"/>
  <c r="X8" i="46"/>
  <c r="X20" i="46" s="1"/>
  <c r="Y7" i="46"/>
  <c r="AI24" i="223"/>
  <c r="AJ95" i="251"/>
  <c r="AK95" i="251" s="1"/>
  <c r="BC95" i="251" s="1"/>
  <c r="AI29" i="223"/>
  <c r="AJ100" i="251"/>
  <c r="AK100" i="251" s="1"/>
  <c r="BC100" i="251" s="1"/>
  <c r="AJ102" i="251"/>
  <c r="AK102" i="251" s="1"/>
  <c r="BC102" i="251" s="1"/>
  <c r="AI31" i="223"/>
  <c r="AJ99" i="251"/>
  <c r="AK99" i="251" s="1"/>
  <c r="BC99" i="251" s="1"/>
  <c r="AI28" i="223"/>
  <c r="AC106" i="251"/>
  <c r="AB35" i="223"/>
  <c r="AI15" i="223"/>
  <c r="AJ86" i="251"/>
  <c r="AK86" i="251" s="1"/>
  <c r="BC86" i="251" s="1"/>
  <c r="AB21" i="223"/>
  <c r="AC92" i="251"/>
  <c r="Z14" i="221"/>
  <c r="AC21" i="252"/>
  <c r="AC76" i="252" s="1"/>
  <c r="AC84" i="252" s="1"/>
  <c r="AC80" i="251"/>
  <c r="AB9" i="223"/>
  <c r="AJ91" i="251"/>
  <c r="AK91" i="251" s="1"/>
  <c r="BC91" i="251" s="1"/>
  <c r="AI20" i="223"/>
  <c r="AI18" i="223"/>
  <c r="AJ89" i="251"/>
  <c r="AK89" i="251" s="1"/>
  <c r="BC89" i="251" s="1"/>
  <c r="AI36" i="223"/>
  <c r="AJ107" i="251"/>
  <c r="AK107" i="251" s="1"/>
  <c r="BC107" i="251" s="1"/>
  <c r="AI32" i="223"/>
  <c r="AJ103" i="251"/>
  <c r="AK103" i="251" s="1"/>
  <c r="BC103" i="251" s="1"/>
  <c r="AC149" i="251"/>
  <c r="Y44" i="223"/>
  <c r="AJ105" i="251"/>
  <c r="AK105" i="251" s="1"/>
  <c r="BC105" i="251" s="1"/>
  <c r="AI34" i="223"/>
  <c r="AC10" i="221"/>
  <c r="AC141" i="251"/>
  <c r="AC84" i="251"/>
  <c r="AB13" i="223"/>
  <c r="AJ13" i="221"/>
  <c r="AJ144" i="251"/>
  <c r="AK144" i="251" s="1"/>
  <c r="BC144" i="251" s="1"/>
  <c r="AD21" i="254"/>
  <c r="AD76" i="254" s="1"/>
  <c r="AD83" i="254" s="1"/>
  <c r="AB24" i="223"/>
  <c r="AC95" i="251"/>
  <c r="AC100" i="251"/>
  <c r="AB29" i="223"/>
  <c r="AB31" i="223"/>
  <c r="AC102" i="251"/>
  <c r="AV9" i="252"/>
  <c r="BD15" i="251"/>
  <c r="BG147" i="251" l="1"/>
  <c r="AD150" i="251" s="1"/>
  <c r="AE140" i="251"/>
  <c r="AE9" i="221"/>
  <c r="AF9" i="221"/>
  <c r="AF140" i="251"/>
  <c r="BD140" i="251" s="1"/>
  <c r="AG17" i="223"/>
  <c r="AE88" i="251"/>
  <c r="AD17" i="223"/>
  <c r="AC115" i="251"/>
  <c r="AC128" i="251" s="1"/>
  <c r="AE7" i="221"/>
  <c r="AE138" i="251"/>
  <c r="AD7" i="223"/>
  <c r="AE78" i="251"/>
  <c r="AD23" i="223"/>
  <c r="AE94" i="251"/>
  <c r="AJ130" i="251"/>
  <c r="X9" i="5"/>
  <c r="AG36" i="223"/>
  <c r="AG20" i="223"/>
  <c r="AG9" i="223"/>
  <c r="AE87" i="251"/>
  <c r="AD16" i="223"/>
  <c r="AD31" i="223"/>
  <c r="AE102" i="251"/>
  <c r="AE95" i="251"/>
  <c r="AD24" i="223"/>
  <c r="AF11" i="221"/>
  <c r="AF142" i="251"/>
  <c r="BD142" i="251" s="1"/>
  <c r="BD9" i="251"/>
  <c r="AG21" i="223"/>
  <c r="AE86" i="251"/>
  <c r="AD15" i="223"/>
  <c r="AE113" i="251"/>
  <c r="AD42" i="223"/>
  <c r="AD22" i="223"/>
  <c r="AE93" i="251"/>
  <c r="AG34" i="223"/>
  <c r="AG39" i="223"/>
  <c r="AE106" i="251"/>
  <c r="AD35" i="223"/>
  <c r="AG10" i="223"/>
  <c r="AE111" i="251"/>
  <c r="AD40" i="223"/>
  <c r="AE101" i="251"/>
  <c r="AD30" i="223"/>
  <c r="AD25" i="223"/>
  <c r="AE96" i="251"/>
  <c r="AE104" i="251"/>
  <c r="AD33" i="223"/>
  <c r="AG23" i="223"/>
  <c r="AK21" i="251"/>
  <c r="AE108" i="251"/>
  <c r="AD37" i="223"/>
  <c r="AG16" i="223"/>
  <c r="AF90" i="251"/>
  <c r="BD90" i="251" s="1"/>
  <c r="AE19" i="223"/>
  <c r="AG31" i="223"/>
  <c r="AG24" i="223"/>
  <c r="AD32" i="223"/>
  <c r="AE103" i="251"/>
  <c r="AG15" i="223"/>
  <c r="AG42" i="223"/>
  <c r="AG22" i="223"/>
  <c r="AG35" i="223"/>
  <c r="AE21" i="254"/>
  <c r="AE76" i="254" s="1"/>
  <c r="AE83" i="254" s="1"/>
  <c r="AH7" i="221"/>
  <c r="AH14" i="221" s="1"/>
  <c r="AG8" i="223"/>
  <c r="AD28" i="223"/>
  <c r="AE99" i="251"/>
  <c r="AG27" i="223"/>
  <c r="AG40" i="223"/>
  <c r="AG30" i="223"/>
  <c r="AG25" i="223"/>
  <c r="AG33" i="223"/>
  <c r="AE97" i="251"/>
  <c r="AD26" i="223"/>
  <c r="AD21" i="252"/>
  <c r="AG7" i="223"/>
  <c r="AC145" i="251"/>
  <c r="AE144" i="251"/>
  <c r="AE13" i="221"/>
  <c r="AE84" i="251"/>
  <c r="AD13" i="223"/>
  <c r="AQ21" i="100"/>
  <c r="AG37" i="223"/>
  <c r="AD29" i="223"/>
  <c r="AE100" i="251"/>
  <c r="AJ126" i="251"/>
  <c r="AK117" i="251"/>
  <c r="C21" i="72"/>
  <c r="AF21" i="251"/>
  <c r="AF76" i="251" s="1"/>
  <c r="BC76" i="33"/>
  <c r="AG32" i="223"/>
  <c r="AJ138" i="251"/>
  <c r="AJ7" i="221"/>
  <c r="AD38" i="223"/>
  <c r="AE109" i="251"/>
  <c r="AE83" i="251"/>
  <c r="AD12" i="223"/>
  <c r="AE10" i="221"/>
  <c r="AE141" i="251"/>
  <c r="Y147" i="251"/>
  <c r="AD18" i="223"/>
  <c r="AE89" i="251"/>
  <c r="AD14" i="223"/>
  <c r="AE85" i="251"/>
  <c r="AE79" i="251"/>
  <c r="AD8" i="223"/>
  <c r="AE98" i="251"/>
  <c r="AD27" i="223"/>
  <c r="AG28" i="223"/>
  <c r="AE81" i="251"/>
  <c r="AD10" i="223"/>
  <c r="AG26" i="223"/>
  <c r="AF117" i="251"/>
  <c r="Y8" i="46"/>
  <c r="Y20" i="46" s="1"/>
  <c r="AC14" i="221"/>
  <c r="AF144" i="251"/>
  <c r="BD144" i="251" s="1"/>
  <c r="AF13" i="221"/>
  <c r="AG13" i="223"/>
  <c r="AE130" i="251"/>
  <c r="AE136" i="251" s="1"/>
  <c r="S9" i="5"/>
  <c r="T7" i="5"/>
  <c r="AD36" i="223"/>
  <c r="AE107" i="251"/>
  <c r="AE91" i="251"/>
  <c r="AD20" i="223"/>
  <c r="AD9" i="223"/>
  <c r="AE80" i="251"/>
  <c r="AB44" i="223"/>
  <c r="AG29" i="223"/>
  <c r="AE142" i="251"/>
  <c r="AE11" i="221"/>
  <c r="AD21" i="223"/>
  <c r="AE92" i="251"/>
  <c r="AG38" i="223"/>
  <c r="AG12" i="223"/>
  <c r="AF10" i="221"/>
  <c r="AF141" i="251"/>
  <c r="BD141" i="251" s="1"/>
  <c r="AD34" i="223"/>
  <c r="AE105" i="251"/>
  <c r="AG18" i="223"/>
  <c r="AI7" i="223"/>
  <c r="AJ78" i="251"/>
  <c r="AG14" i="223"/>
  <c r="AE110" i="251"/>
  <c r="AD39" i="223"/>
  <c r="AJ14" i="221" l="1"/>
  <c r="AC147" i="251"/>
  <c r="AE149" i="251" s="1"/>
  <c r="AG44" i="223"/>
  <c r="X149" i="251"/>
  <c r="X150" i="251" s="1"/>
  <c r="BG150" i="251"/>
  <c r="AE17" i="223"/>
  <c r="AF88" i="251"/>
  <c r="BD88" i="251" s="1"/>
  <c r="AE115" i="251"/>
  <c r="AE128" i="251" s="1"/>
  <c r="AE32" i="223"/>
  <c r="AF103" i="251"/>
  <c r="BD103" i="251" s="1"/>
  <c r="AQ21" i="72"/>
  <c r="AS21" i="72" s="1"/>
  <c r="AS76" i="72" s="1"/>
  <c r="C76" i="72"/>
  <c r="AE30" i="223"/>
  <c r="AF101" i="251"/>
  <c r="BD101" i="251" s="1"/>
  <c r="AE22" i="223"/>
  <c r="AF93" i="251"/>
  <c r="BD93" i="251" s="1"/>
  <c r="AF94" i="251"/>
  <c r="BD94" i="251" s="1"/>
  <c r="AE23" i="223"/>
  <c r="AD44" i="223"/>
  <c r="AE9" i="223"/>
  <c r="AF80" i="251"/>
  <c r="BD80" i="251" s="1"/>
  <c r="AE36" i="223"/>
  <c r="AF107" i="251"/>
  <c r="BD107" i="251" s="1"/>
  <c r="AE145" i="251"/>
  <c r="AF104" i="251"/>
  <c r="BD104" i="251" s="1"/>
  <c r="AE33" i="223"/>
  <c r="AE8" i="223"/>
  <c r="AF79" i="251"/>
  <c r="BD79" i="251" s="1"/>
  <c r="AF95" i="251"/>
  <c r="BD95" i="251" s="1"/>
  <c r="AE24" i="223"/>
  <c r="AF92" i="251"/>
  <c r="BD92" i="251" s="1"/>
  <c r="AE21" i="223"/>
  <c r="AJ136" i="251"/>
  <c r="AK130" i="251"/>
  <c r="AF85" i="251"/>
  <c r="BD85" i="251" s="1"/>
  <c r="AE14" i="223"/>
  <c r="AF100" i="251"/>
  <c r="BD100" i="251" s="1"/>
  <c r="AE29" i="223"/>
  <c r="BC117" i="251"/>
  <c r="BC126" i="251" s="1"/>
  <c r="AK126" i="251"/>
  <c r="AF89" i="251"/>
  <c r="BD89" i="251" s="1"/>
  <c r="AE18" i="223"/>
  <c r="AE38" i="223"/>
  <c r="AF109" i="251"/>
  <c r="BD109" i="251" s="1"/>
  <c r="AF108" i="251"/>
  <c r="BD108" i="251" s="1"/>
  <c r="AE37" i="223"/>
  <c r="AF96" i="251"/>
  <c r="BD96" i="251" s="1"/>
  <c r="AE25" i="223"/>
  <c r="AF111" i="251"/>
  <c r="BD111" i="251" s="1"/>
  <c r="AE40" i="223"/>
  <c r="AF7" i="221"/>
  <c r="AF14" i="221" s="1"/>
  <c r="AF138" i="251"/>
  <c r="AF106" i="251"/>
  <c r="BD106" i="251" s="1"/>
  <c r="AE35" i="223"/>
  <c r="AE42" i="223"/>
  <c r="AF113" i="251"/>
  <c r="BD113" i="251" s="1"/>
  <c r="AE31" i="223"/>
  <c r="AF102" i="251"/>
  <c r="BD102" i="251" s="1"/>
  <c r="AE16" i="223"/>
  <c r="AF87" i="251"/>
  <c r="BD87" i="251" s="1"/>
  <c r="AE10" i="223"/>
  <c r="AF81" i="251"/>
  <c r="BD81" i="251" s="1"/>
  <c r="AE39" i="223"/>
  <c r="AF110" i="251"/>
  <c r="BD110" i="251" s="1"/>
  <c r="AE14" i="221"/>
  <c r="AF83" i="251"/>
  <c r="BD83" i="251" s="1"/>
  <c r="AE12" i="223"/>
  <c r="AF130" i="251"/>
  <c r="T9" i="5"/>
  <c r="AF99" i="251"/>
  <c r="BD99" i="251" s="1"/>
  <c r="AE28" i="223"/>
  <c r="AV21" i="252"/>
  <c r="AV76" i="252" s="1"/>
  <c r="AV84" i="252" s="1"/>
  <c r="AD76" i="252"/>
  <c r="AD84" i="252" s="1"/>
  <c r="AF98" i="251"/>
  <c r="BD98" i="251" s="1"/>
  <c r="AE27" i="223"/>
  <c r="AE15" i="223"/>
  <c r="AF86" i="251"/>
  <c r="BD86" i="251" s="1"/>
  <c r="AE34" i="223"/>
  <c r="AF105" i="251"/>
  <c r="BD105" i="251" s="1"/>
  <c r="BD117" i="251"/>
  <c r="BD126" i="251" s="1"/>
  <c r="AF126" i="251"/>
  <c r="AK78" i="251"/>
  <c r="AF84" i="251"/>
  <c r="BD84" i="251" s="1"/>
  <c r="AE13" i="223"/>
  <c r="AF97" i="251"/>
  <c r="BD97" i="251" s="1"/>
  <c r="AE26" i="223"/>
  <c r="AJ145" i="251"/>
  <c r="AK138" i="251"/>
  <c r="AE7" i="223"/>
  <c r="AF78" i="251"/>
  <c r="BC21" i="251"/>
  <c r="AF91" i="251"/>
  <c r="BD91" i="251" s="1"/>
  <c r="AE20" i="223"/>
  <c r="AC150" i="251" l="1"/>
  <c r="AE147" i="251"/>
  <c r="AF149" i="251" s="1"/>
  <c r="BD21" i="251"/>
  <c r="BD76" i="251" s="1"/>
  <c r="AQ76" i="72"/>
  <c r="BD78" i="251"/>
  <c r="BD115" i="251" s="1"/>
  <c r="AF115" i="251"/>
  <c r="AF128" i="251" s="1"/>
  <c r="AK136" i="251"/>
  <c r="BC130" i="251"/>
  <c r="BC136" i="251" s="1"/>
  <c r="AK145" i="251"/>
  <c r="BC138" i="251"/>
  <c r="BC145" i="251" s="1"/>
  <c r="AE44" i="223"/>
  <c r="BC78" i="251"/>
  <c r="AF136" i="251"/>
  <c r="BD130" i="251"/>
  <c r="BD136" i="251" s="1"/>
  <c r="BD138" i="251"/>
  <c r="BD145" i="251" s="1"/>
  <c r="AF145" i="251"/>
  <c r="AE150" i="251" l="1"/>
  <c r="AF147" i="251"/>
  <c r="BD149" i="251" s="1"/>
  <c r="BD128" i="251"/>
  <c r="BD147" i="251" s="1"/>
  <c r="AF150" i="251" l="1"/>
  <c r="BD150" i="251"/>
  <c r="BI76" i="251"/>
  <c r="BI128" i="251" s="1"/>
  <c r="BI147" i="251" s="1"/>
  <c r="BJ76" i="251"/>
  <c r="BA149" i="251" l="1"/>
  <c r="BA150" i="251" s="1"/>
  <c r="AZ149" i="251"/>
  <c r="AZ150" i="251" s="1"/>
  <c r="BJ128" i="251"/>
  <c r="BJ147" i="251" s="1"/>
  <c r="BF51" i="33" l="1"/>
  <c r="R51" i="167"/>
  <c r="R16" i="167"/>
  <c r="BF16" i="33"/>
  <c r="BF13" i="33"/>
  <c r="R13" i="167"/>
  <c r="BF57" i="33"/>
  <c r="R57" i="167"/>
  <c r="BF10" i="33"/>
  <c r="R10" i="167"/>
  <c r="BF43" i="33"/>
  <c r="R43" i="167"/>
  <c r="BF64" i="33"/>
  <c r="R64" i="167"/>
  <c r="BF63" i="33"/>
  <c r="R63" i="167"/>
  <c r="R97" i="167"/>
  <c r="M131" i="167"/>
  <c r="M76" i="167"/>
  <c r="R102" i="167"/>
  <c r="BF71" i="33"/>
  <c r="R71" i="167"/>
  <c r="BF54" i="33"/>
  <c r="R54" i="167"/>
  <c r="BF23" i="33"/>
  <c r="R23" i="167"/>
  <c r="R129" i="167"/>
  <c r="BF53" i="33"/>
  <c r="R53" i="167"/>
  <c r="BF38" i="33"/>
  <c r="R38" i="167"/>
  <c r="BF44" i="33"/>
  <c r="R44" i="167"/>
  <c r="BF22" i="33"/>
  <c r="R22" i="167"/>
  <c r="R100" i="167"/>
  <c r="BF62" i="33"/>
  <c r="R62" i="167"/>
  <c r="BF49" i="33"/>
  <c r="R49" i="167"/>
  <c r="BF30" i="33"/>
  <c r="R30" i="167"/>
  <c r="BF67" i="33"/>
  <c r="R67" i="167"/>
  <c r="BF74" i="33"/>
  <c r="R74" i="167"/>
  <c r="BF9" i="33"/>
  <c r="R9" i="167"/>
  <c r="BF26" i="33"/>
  <c r="R26" i="167"/>
  <c r="BF58" i="33"/>
  <c r="R58" i="167"/>
  <c r="BF45" i="33"/>
  <c r="R45" i="167"/>
  <c r="BF28" i="33"/>
  <c r="R28" i="167"/>
  <c r="BF50" i="33"/>
  <c r="R50" i="167"/>
  <c r="BF61" i="33"/>
  <c r="R61" i="167"/>
  <c r="BF72" i="33"/>
  <c r="R72" i="167"/>
  <c r="BF32" i="33"/>
  <c r="R32" i="167"/>
  <c r="BF46" i="33"/>
  <c r="R46" i="167"/>
  <c r="BF11" i="33"/>
  <c r="R11" i="167"/>
  <c r="BF29" i="33"/>
  <c r="R29" i="167"/>
  <c r="M143" i="167" l="1"/>
  <c r="M146" i="167" s="1"/>
  <c r="AI63" i="251"/>
  <c r="BG63" i="33"/>
  <c r="AI64" i="251"/>
  <c r="BG64" i="33"/>
  <c r="AI43" i="251"/>
  <c r="BG43" i="33"/>
  <c r="AI16" i="251"/>
  <c r="BG16" i="33"/>
  <c r="AI29" i="251"/>
  <c r="BG29" i="33"/>
  <c r="AI11" i="251"/>
  <c r="BG11" i="33"/>
  <c r="AI32" i="251"/>
  <c r="BG32" i="33"/>
  <c r="AI9" i="251"/>
  <c r="BG9" i="33"/>
  <c r="AI67" i="251"/>
  <c r="BG67" i="33"/>
  <c r="AI30" i="251"/>
  <c r="BG30" i="33"/>
  <c r="AI62" i="251"/>
  <c r="BG62" i="33"/>
  <c r="AI38" i="251"/>
  <c r="BG38" i="33"/>
  <c r="AI53" i="251"/>
  <c r="BG53" i="33"/>
  <c r="AI23" i="251"/>
  <c r="BG23" i="33"/>
  <c r="AI54" i="251"/>
  <c r="BG54" i="33"/>
  <c r="AI85" i="251"/>
  <c r="AH14" i="223"/>
  <c r="R131" i="167"/>
  <c r="AI13" i="251"/>
  <c r="BG13" i="33"/>
  <c r="AI45" i="251"/>
  <c r="BG45" i="33"/>
  <c r="AI80" i="251"/>
  <c r="AE81" i="252"/>
  <c r="AE84" i="252" s="1"/>
  <c r="AH9" i="223"/>
  <c r="AI57" i="251"/>
  <c r="BG57" i="33"/>
  <c r="AI28" i="251"/>
  <c r="BG28" i="33"/>
  <c r="AI58" i="251"/>
  <c r="BG58" i="33"/>
  <c r="AI26" i="251"/>
  <c r="BG26" i="33"/>
  <c r="AI10" i="251"/>
  <c r="BG10" i="33"/>
  <c r="AI46" i="251"/>
  <c r="BG46" i="33"/>
  <c r="AI72" i="251"/>
  <c r="BG72" i="33"/>
  <c r="AI61" i="251"/>
  <c r="BG61" i="33"/>
  <c r="AI50" i="251"/>
  <c r="BG50" i="33"/>
  <c r="AI74" i="251"/>
  <c r="BG74" i="33"/>
  <c r="AI49" i="251"/>
  <c r="BG49" i="33"/>
  <c r="AI83" i="251"/>
  <c r="AH12" i="223"/>
  <c r="AI22" i="251"/>
  <c r="BG22" i="33"/>
  <c r="AI44" i="251"/>
  <c r="BG44" i="33"/>
  <c r="AI112" i="251"/>
  <c r="AH41" i="223"/>
  <c r="AI71" i="251"/>
  <c r="BG71" i="33"/>
  <c r="BF42" i="33"/>
  <c r="BF76" i="33" s="1"/>
  <c r="R42" i="167"/>
  <c r="AI51" i="251"/>
  <c r="BG51" i="33"/>
  <c r="R76" i="167" l="1"/>
  <c r="R143" i="167" s="1"/>
  <c r="R146" i="167" s="1"/>
  <c r="AJ74" i="251"/>
  <c r="AK74" i="251" s="1"/>
  <c r="BC74" i="251" s="1"/>
  <c r="C74" i="100"/>
  <c r="AQ74" i="100" s="1"/>
  <c r="AI9" i="223"/>
  <c r="AJ80" i="251"/>
  <c r="C45" i="100"/>
  <c r="AQ45" i="100" s="1"/>
  <c r="AJ45" i="251"/>
  <c r="AK45" i="251" s="1"/>
  <c r="BC45" i="251" s="1"/>
  <c r="C13" i="100"/>
  <c r="AQ13" i="100" s="1"/>
  <c r="AJ13" i="251"/>
  <c r="AK13" i="251" s="1"/>
  <c r="BC13" i="251" s="1"/>
  <c r="AJ54" i="251"/>
  <c r="AK54" i="251" s="1"/>
  <c r="BC54" i="251" s="1"/>
  <c r="C54" i="100"/>
  <c r="AQ54" i="100" s="1"/>
  <c r="AJ53" i="251"/>
  <c r="AK53" i="251" s="1"/>
  <c r="BC53" i="251" s="1"/>
  <c r="C53" i="100"/>
  <c r="AQ53" i="100" s="1"/>
  <c r="AJ29" i="251"/>
  <c r="AK29" i="251" s="1"/>
  <c r="BC29" i="251" s="1"/>
  <c r="C29" i="100"/>
  <c r="AQ29" i="100" s="1"/>
  <c r="AJ51" i="251"/>
  <c r="AK51" i="251" s="1"/>
  <c r="BC51" i="251" s="1"/>
  <c r="C51" i="100"/>
  <c r="AQ51" i="100" s="1"/>
  <c r="AJ50" i="251"/>
  <c r="AK50" i="251" s="1"/>
  <c r="BC50" i="251" s="1"/>
  <c r="C50" i="100"/>
  <c r="AQ50" i="100" s="1"/>
  <c r="AJ72" i="251"/>
  <c r="AK72" i="251" s="1"/>
  <c r="BC72" i="251" s="1"/>
  <c r="C72" i="100"/>
  <c r="AQ72" i="100" s="1"/>
  <c r="AJ58" i="251"/>
  <c r="AK58" i="251" s="1"/>
  <c r="BC58" i="251" s="1"/>
  <c r="C58" i="100"/>
  <c r="AQ58" i="100" s="1"/>
  <c r="AH44" i="223"/>
  <c r="AI14" i="223"/>
  <c r="AJ85" i="251"/>
  <c r="AK85" i="251" s="1"/>
  <c r="BC85" i="251" s="1"/>
  <c r="AJ62" i="251"/>
  <c r="AK62" i="251" s="1"/>
  <c r="BC62" i="251" s="1"/>
  <c r="C62" i="100"/>
  <c r="AQ62" i="100" s="1"/>
  <c r="AJ67" i="251"/>
  <c r="AK67" i="251" s="1"/>
  <c r="BC67" i="251" s="1"/>
  <c r="C67" i="100"/>
  <c r="AQ67" i="100" s="1"/>
  <c r="AJ64" i="251"/>
  <c r="AK64" i="251" s="1"/>
  <c r="BC64" i="251" s="1"/>
  <c r="C64" i="100"/>
  <c r="AQ64" i="100" s="1"/>
  <c r="AJ63" i="251"/>
  <c r="AK63" i="251" s="1"/>
  <c r="BC63" i="251" s="1"/>
  <c r="C63" i="100"/>
  <c r="AQ63" i="100" s="1"/>
  <c r="AJ57" i="251"/>
  <c r="AK57" i="251" s="1"/>
  <c r="BC57" i="251" s="1"/>
  <c r="C57" i="100"/>
  <c r="AQ57" i="100" s="1"/>
  <c r="AJ23" i="251"/>
  <c r="AK23" i="251" s="1"/>
  <c r="BC23" i="251" s="1"/>
  <c r="C23" i="100"/>
  <c r="AQ23" i="100" s="1"/>
  <c r="C38" i="100"/>
  <c r="AQ38" i="100" s="1"/>
  <c r="AJ38" i="251"/>
  <c r="AK38" i="251" s="1"/>
  <c r="BC38" i="251" s="1"/>
  <c r="C11" i="100"/>
  <c r="AQ11" i="100" s="1"/>
  <c r="AJ11" i="251"/>
  <c r="AK11" i="251" s="1"/>
  <c r="BC11" i="251" s="1"/>
  <c r="C16" i="100"/>
  <c r="AQ16" i="100" s="1"/>
  <c r="AJ16" i="251"/>
  <c r="AK16" i="251" s="1"/>
  <c r="BC16" i="251" s="1"/>
  <c r="C71" i="100"/>
  <c r="AQ71" i="100" s="1"/>
  <c r="AJ71" i="251"/>
  <c r="AK71" i="251" s="1"/>
  <c r="BC71" i="251" s="1"/>
  <c r="AI41" i="223"/>
  <c r="AJ112" i="251"/>
  <c r="AK112" i="251" s="1"/>
  <c r="BC112" i="251" s="1"/>
  <c r="AJ49" i="251"/>
  <c r="AK49" i="251" s="1"/>
  <c r="BC49" i="251" s="1"/>
  <c r="C49" i="100"/>
  <c r="AQ49" i="100" s="1"/>
  <c r="AI42" i="251"/>
  <c r="AI76" i="251" s="1"/>
  <c r="BG42" i="33"/>
  <c r="C44" i="100"/>
  <c r="AQ44" i="100" s="1"/>
  <c r="AJ44" i="251"/>
  <c r="AK44" i="251" s="1"/>
  <c r="BC44" i="251" s="1"/>
  <c r="C22" i="100"/>
  <c r="AQ22" i="100" s="1"/>
  <c r="AJ22" i="251"/>
  <c r="AK22" i="251" s="1"/>
  <c r="BC22" i="251" s="1"/>
  <c r="AI12" i="223"/>
  <c r="AJ83" i="251"/>
  <c r="AK83" i="251" s="1"/>
  <c r="BC83" i="251" s="1"/>
  <c r="AJ61" i="251"/>
  <c r="AK61" i="251" s="1"/>
  <c r="BC61" i="251" s="1"/>
  <c r="C61" i="100"/>
  <c r="AQ61" i="100" s="1"/>
  <c r="C46" i="100"/>
  <c r="AQ46" i="100" s="1"/>
  <c r="AJ46" i="251"/>
  <c r="AK46" i="251" s="1"/>
  <c r="BC46" i="251" s="1"/>
  <c r="AJ10" i="251"/>
  <c r="AK10" i="251" s="1"/>
  <c r="BC10" i="251" s="1"/>
  <c r="C10" i="100"/>
  <c r="AQ10" i="100" s="1"/>
  <c r="C26" i="100"/>
  <c r="AQ26" i="100" s="1"/>
  <c r="AJ26" i="251"/>
  <c r="AK26" i="251" s="1"/>
  <c r="BC26" i="251" s="1"/>
  <c r="AJ28" i="251"/>
  <c r="AK28" i="251" s="1"/>
  <c r="BC28" i="251" s="1"/>
  <c r="C28" i="100"/>
  <c r="AQ28" i="100" s="1"/>
  <c r="AI115" i="251"/>
  <c r="AJ30" i="251"/>
  <c r="AK30" i="251" s="1"/>
  <c r="BC30" i="251" s="1"/>
  <c r="C30" i="100"/>
  <c r="AQ30" i="100" s="1"/>
  <c r="C9" i="100"/>
  <c r="AJ9" i="251"/>
  <c r="AJ32" i="251"/>
  <c r="AK32" i="251" s="1"/>
  <c r="BC32" i="251" s="1"/>
  <c r="C32" i="100"/>
  <c r="AQ32" i="100" s="1"/>
  <c r="C43" i="100"/>
  <c r="AQ43" i="100" s="1"/>
  <c r="AJ43" i="251"/>
  <c r="AK43" i="251" s="1"/>
  <c r="BC43" i="251" s="1"/>
  <c r="AI149" i="251"/>
  <c r="BG76" i="33" l="1"/>
  <c r="AI44" i="223"/>
  <c r="AI128" i="251"/>
  <c r="AI147" i="251" s="1"/>
  <c r="AI150" i="251" s="1"/>
  <c r="AK80" i="251"/>
  <c r="AJ115" i="251"/>
  <c r="AQ9" i="100"/>
  <c r="AK9" i="251"/>
  <c r="C42" i="100"/>
  <c r="AQ42" i="100" s="1"/>
  <c r="AJ42" i="251"/>
  <c r="AK42" i="251" s="1"/>
  <c r="BC42" i="251" s="1"/>
  <c r="AI152" i="251" l="1"/>
  <c r="AJ149" i="251"/>
  <c r="AJ76" i="251"/>
  <c r="AJ128" i="251" s="1"/>
  <c r="AJ147" i="251" s="1"/>
  <c r="AK151" i="251" s="1"/>
  <c r="C76" i="100"/>
  <c r="BC80" i="251"/>
  <c r="BC115" i="251" s="1"/>
  <c r="AK115" i="251"/>
  <c r="BC9" i="251"/>
  <c r="BC76" i="251" s="1"/>
  <c r="AK76" i="251"/>
  <c r="AQ76" i="100"/>
  <c r="AK128" i="251" l="1"/>
  <c r="AK147" i="251" s="1"/>
  <c r="BC149" i="251" s="1"/>
  <c r="BC128" i="251"/>
  <c r="BC147" i="251" s="1"/>
  <c r="AK149" i="251"/>
  <c r="AJ150" i="251"/>
  <c r="AK150" i="251" l="1"/>
  <c r="BC150" i="251"/>
  <c r="AK152" i="251"/>
</calcChain>
</file>

<file path=xl/sharedStrings.xml><?xml version="1.0" encoding="utf-8"?>
<sst xmlns="http://schemas.openxmlformats.org/spreadsheetml/2006/main" count="14027" uniqueCount="1660">
  <si>
    <t>FY2006/07
Hold 
Harmless 
Amount</t>
  </si>
  <si>
    <t>School 
System</t>
  </si>
  <si>
    <t>% 
Change</t>
  </si>
  <si>
    <t>City of Baker</t>
  </si>
  <si>
    <t>Zachary Community</t>
  </si>
  <si>
    <t xml:space="preserve">Percent 
State </t>
  </si>
  <si>
    <t>STATE TOTAL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</si>
  <si>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</si>
  <si>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</si>
  <si>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</si>
  <si>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</si>
  <si>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</si>
  <si>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</si>
  <si>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</si>
  <si>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</si>
  <si>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</si>
  <si>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</si>
  <si>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</si>
  <si>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</si>
  <si>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</si>
  <si>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</si>
  <si>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</si>
  <si>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</si>
  <si>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</si>
  <si>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</si>
  <si>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</si>
  <si>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</si>
  <si>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</si>
  <si>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</si>
  <si>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</si>
  <si>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</si>
  <si>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</si>
  <si>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</si>
  <si>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</si>
  <si>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</si>
  <si>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</si>
  <si>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</si>
  <si>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</si>
  <si>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</si>
  <si>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</si>
  <si>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</si>
  <si>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</si>
  <si>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</si>
  <si>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</si>
  <si>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</si>
  <si>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</si>
  <si>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</si>
  <si>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</si>
  <si>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</si>
  <si>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</si>
  <si>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</si>
  <si>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</si>
  <si>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</si>
  <si>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</si>
  <si>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</si>
  <si>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</si>
  <si>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</si>
  <si>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</si>
  <si>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</si>
  <si>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</si>
  <si>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</si>
  <si>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</si>
  <si>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</si>
  <si>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</si>
  <si>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</si>
  <si>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</si>
  <si>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</si>
  <si>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</si>
  <si>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</si>
  <si>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</si>
  <si>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</si>
  <si>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</si>
  <si>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STATE TOTALS</t>
  </si>
  <si>
    <t>1.</t>
  </si>
  <si>
    <t>2.</t>
  </si>
  <si>
    <t>3.</t>
  </si>
  <si>
    <t>4.</t>
  </si>
  <si>
    <t>5.</t>
  </si>
  <si>
    <t>6.</t>
  </si>
  <si>
    <t>Level 2 Eligible Local Revenue</t>
  </si>
  <si>
    <t>A.</t>
  </si>
  <si>
    <t>B.</t>
  </si>
  <si>
    <t>C.</t>
  </si>
  <si>
    <t>D.</t>
  </si>
  <si>
    <t>E.</t>
  </si>
  <si>
    <t>G.</t>
  </si>
  <si>
    <t>M.</t>
  </si>
  <si>
    <t xml:space="preserve">TOTAL </t>
  </si>
  <si>
    <t>MFP Formula Items</t>
  </si>
  <si>
    <t>7.</t>
  </si>
  <si>
    <t>Rank</t>
  </si>
  <si>
    <t>St. John the Baptist</t>
  </si>
  <si>
    <t>F.</t>
  </si>
  <si>
    <t>Central Community</t>
  </si>
  <si>
    <t>3a</t>
  </si>
  <si>
    <t>3b</t>
  </si>
  <si>
    <t>3c</t>
  </si>
  <si>
    <t xml:space="preserve">Rank
</t>
  </si>
  <si>
    <t>School
System</t>
  </si>
  <si>
    <t>Per Pupil 
Amount</t>
  </si>
  <si>
    <t>Per Pupil
Amount</t>
  </si>
  <si>
    <t>Total Type 5 Charters 
East Baton Rouge Parish</t>
  </si>
  <si>
    <t>Total RSD LA</t>
  </si>
  <si>
    <t>001</t>
  </si>
  <si>
    <t>003</t>
  </si>
  <si>
    <t>004</t>
  </si>
  <si>
    <t>006</t>
  </si>
  <si>
    <t>007</t>
  </si>
  <si>
    <t>008</t>
  </si>
  <si>
    <t>009</t>
  </si>
  <si>
    <t>010</t>
  </si>
  <si>
    <t>011</t>
  </si>
  <si>
    <t>017</t>
  </si>
  <si>
    <t>019</t>
  </si>
  <si>
    <t>021</t>
  </si>
  <si>
    <t>022</t>
  </si>
  <si>
    <t>023</t>
  </si>
  <si>
    <t>024</t>
  </si>
  <si>
    <t>025</t>
  </si>
  <si>
    <t>026</t>
  </si>
  <si>
    <t>028</t>
  </si>
  <si>
    <t>029</t>
  </si>
  <si>
    <t>031</t>
  </si>
  <si>
    <t>032</t>
  </si>
  <si>
    <t>034</t>
  </si>
  <si>
    <t>035</t>
  </si>
  <si>
    <t>036</t>
  </si>
  <si>
    <t>037</t>
  </si>
  <si>
    <t>038</t>
  </si>
  <si>
    <t>039</t>
  </si>
  <si>
    <t>040</t>
  </si>
  <si>
    <t>042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</si>
  <si>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</si>
  <si>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</si>
  <si>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</si>
  <si>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</si>
  <si>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</si>
  <si>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</si>
  <si>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</si>
  <si>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</si>
  <si>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</si>
  <si>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</si>
  <si>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055</t>
  </si>
  <si>
    <t>056</t>
  </si>
  <si>
    <t>057</t>
  </si>
  <si>
    <t>059</t>
  </si>
  <si>
    <t>061</t>
  </si>
  <si>
    <t>065</t>
  </si>
  <si>
    <t>066</t>
  </si>
  <si>
    <t>068</t>
  </si>
  <si>
    <t>L.</t>
  </si>
  <si>
    <t>Office of Juvenile Justice</t>
  </si>
  <si>
    <t xml:space="preserve">Increase 
Cost 
Adjustment </t>
  </si>
  <si>
    <t>Mandated Cost 
Adjustment</t>
  </si>
  <si>
    <t>Without Continuation of Prior Year Pay Raises</t>
  </si>
  <si>
    <t>With Continuation of Prior Year Pay Raises</t>
  </si>
  <si>
    <t xml:space="preserve">LSU Lab. School </t>
  </si>
  <si>
    <r>
      <t>Southern Univ. Lab. School</t>
    </r>
    <r>
      <rPr>
        <sz val="12"/>
        <rFont val="Arial Narrow"/>
        <family val="2"/>
      </rPr>
      <t xml:space="preserve"> </t>
    </r>
  </si>
  <si>
    <t>(6a)</t>
  </si>
  <si>
    <t>H.</t>
  </si>
  <si>
    <t>Acadia Parish</t>
  </si>
  <si>
    <t>002</t>
  </si>
  <si>
    <t>Allen Parish</t>
  </si>
  <si>
    <t>Ascension Parish</t>
  </si>
  <si>
    <t>Assumption Parish</t>
  </si>
  <si>
    <t>005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</si>
  <si>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</si>
  <si>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</si>
  <si>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</si>
  <si>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</si>
  <si>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</si>
  <si>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</si>
  <si>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</si>
  <si>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012</t>
  </si>
  <si>
    <t>Cameron Parish</t>
  </si>
  <si>
    <t>013</t>
  </si>
  <si>
    <t>Catahoula Parish</t>
  </si>
  <si>
    <t>014</t>
  </si>
  <si>
    <t>Claiborne Parish</t>
  </si>
  <si>
    <t>015</t>
  </si>
  <si>
    <t>Concordia Parish</t>
  </si>
  <si>
    <t>016</t>
  </si>
  <si>
    <t>DeSoto Parish</t>
  </si>
  <si>
    <t>East Baton Rouge Parish</t>
  </si>
  <si>
    <t>018</t>
  </si>
  <si>
    <t>East Carroll Parish</t>
  </si>
  <si>
    <t>East Feliciana Parish</t>
  </si>
  <si>
    <t>020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</si>
  <si>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</si>
  <si>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</si>
  <si>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</si>
  <si>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</si>
  <si>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</si>
  <si>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</si>
  <si>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</si>
  <si>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027</t>
  </si>
  <si>
    <t>Jefferson Davis Parish</t>
  </si>
  <si>
    <t>Lafayette Parish</t>
  </si>
  <si>
    <t>Lafourche Parish</t>
  </si>
  <si>
    <t>030</t>
  </si>
  <si>
    <t>LaSalle Parish</t>
  </si>
  <si>
    <t>Lincoln Parish</t>
  </si>
  <si>
    <t>Livingston Parish</t>
  </si>
  <si>
    <t>033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</si>
  <si>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</si>
  <si>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</si>
  <si>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</si>
  <si>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</si>
  <si>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</si>
  <si>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</si>
  <si>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</si>
  <si>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</si>
  <si>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041</t>
  </si>
  <si>
    <t>Red River Parish</t>
  </si>
  <si>
    <t>Richland Parish</t>
  </si>
  <si>
    <t>043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</si>
  <si>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</si>
  <si>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</si>
  <si>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</si>
  <si>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</si>
  <si>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</si>
  <si>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</si>
  <si>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</si>
  <si>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</si>
  <si>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</si>
  <si>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</si>
  <si>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</si>
  <si>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054</t>
  </si>
  <si>
    <t>Tensas Parish</t>
  </si>
  <si>
    <t>Terrebonne Parish</t>
  </si>
  <si>
    <t>Union Parish</t>
  </si>
  <si>
    <t>Vermilion Parish</t>
  </si>
  <si>
    <t>058</t>
  </si>
  <si>
    <t>Vernon Parish</t>
  </si>
  <si>
    <t>Washington Parish</t>
  </si>
  <si>
    <t>060</t>
  </si>
  <si>
    <t>Webster Parish</t>
  </si>
  <si>
    <t>West Baton Rouge Parish</t>
  </si>
  <si>
    <t>062</t>
  </si>
  <si>
    <t>West Carroll Parish</t>
  </si>
  <si>
    <t>063</t>
  </si>
  <si>
    <t>West Feliciana Parish</t>
  </si>
  <si>
    <t>064</t>
  </si>
  <si>
    <t>Winn Parish</t>
  </si>
  <si>
    <t>City of Monroe School District</t>
  </si>
  <si>
    <t>City of Bogalusa School District</t>
  </si>
  <si>
    <t>067</t>
  </si>
  <si>
    <t>Zachary Community School District</t>
  </si>
  <si>
    <t>City of Baker School District</t>
  </si>
  <si>
    <t>069</t>
  </si>
  <si>
    <t>Central Community School District</t>
  </si>
  <si>
    <t>Mid-Year Adjustment for Students</t>
  </si>
  <si>
    <t xml:space="preserve">Monthly 
Payment </t>
  </si>
  <si>
    <t>Total
Mid-Year
Adjustment
for Students</t>
  </si>
  <si>
    <t xml:space="preserve">State
Cost
Allocation
Monthly
Payment
</t>
  </si>
  <si>
    <t>I.</t>
  </si>
  <si>
    <t>Legacy Type 2 Charter Schools</t>
  </si>
  <si>
    <t>T3, C9</t>
  </si>
  <si>
    <t>T3, C8</t>
  </si>
  <si>
    <t>T3, C1</t>
  </si>
  <si>
    <t>T3, C2</t>
  </si>
  <si>
    <t>T3, C3</t>
  </si>
  <si>
    <t>T3, C4</t>
  </si>
  <si>
    <t>T3, C6</t>
  </si>
  <si>
    <t>T3, C22</t>
  </si>
  <si>
    <t>T7, C38</t>
  </si>
  <si>
    <t>T7, C3c</t>
  </si>
  <si>
    <t>T7, C34</t>
  </si>
  <si>
    <t>T7, C26</t>
  </si>
  <si>
    <t>T7, C30</t>
  </si>
  <si>
    <t>T7, C37</t>
  </si>
  <si>
    <t>T4, C2</t>
  </si>
  <si>
    <t>T5A1, C6</t>
  </si>
  <si>
    <t>LSU Lab School</t>
  </si>
  <si>
    <t>Southern Lab School</t>
  </si>
  <si>
    <t>Total Legacy Type 2 Charter Schools</t>
  </si>
  <si>
    <t>Total Statewide</t>
  </si>
  <si>
    <t>Total City/Parish</t>
  </si>
  <si>
    <t xml:space="preserve">Louisiana Key Academy </t>
  </si>
  <si>
    <t xml:space="preserve">Delta Charter School </t>
  </si>
  <si>
    <t>Supplemental Course Allocation</t>
  </si>
  <si>
    <t xml:space="preserve">Southwest LA Charter School </t>
  </si>
  <si>
    <t xml:space="preserve">D'Arbonne Woods </t>
  </si>
  <si>
    <t xml:space="preserve">Int'l High School of N. O. </t>
  </si>
  <si>
    <t xml:space="preserve">Lake Charles Charter Academy </t>
  </si>
  <si>
    <t xml:space="preserve">Lycee Francois de la Nouvelle Orleans </t>
  </si>
  <si>
    <t xml:space="preserve">J. S. Clark Leadership Academy </t>
  </si>
  <si>
    <t>Impact Charter</t>
  </si>
  <si>
    <t>Vision Academy</t>
  </si>
  <si>
    <t>Advantage Charter Academy</t>
  </si>
  <si>
    <t>Lake Charles College Prep</t>
  </si>
  <si>
    <t>Northeast Claiborne Charter</t>
  </si>
  <si>
    <t>Acadiana Renaissance</t>
  </si>
  <si>
    <t>Lafayette Renaissance</t>
  </si>
  <si>
    <t>(2a)</t>
  </si>
  <si>
    <t>(3a)</t>
  </si>
  <si>
    <t>YTD
State
Payments</t>
  </si>
  <si>
    <t>Balance 
Due</t>
  </si>
  <si>
    <t>Monthly
Payments</t>
  </si>
  <si>
    <t>Balance
Due</t>
  </si>
  <si>
    <t>LSMSA</t>
  </si>
  <si>
    <t>NOCCA</t>
  </si>
  <si>
    <t>Gifted and Talented Weight (60%)</t>
  </si>
  <si>
    <t xml:space="preserve">Economy of Scale Weight Factor </t>
  </si>
  <si>
    <t>Total Weighted Membership Count</t>
  </si>
  <si>
    <t>Total Level 1 State and Local Cost Allocation (A X B)</t>
  </si>
  <si>
    <t>Level 1 State Cost Allocation (65%)</t>
  </si>
  <si>
    <t>Level 1 Local Cost Allocation (35%)</t>
  </si>
  <si>
    <t>Net Assessed Property Value (capped at 10%)</t>
  </si>
  <si>
    <t>Computed Sales Tax Base (capped at 15%)</t>
  </si>
  <si>
    <t>Level 1 State and Local Base Cost Per Pupil</t>
  </si>
  <si>
    <t xml:space="preserve">State Cost of Level 2 Incentive for Local Effort </t>
  </si>
  <si>
    <t>Continuation Pay Raises</t>
  </si>
  <si>
    <t>Hold Harmless Enhancement</t>
  </si>
  <si>
    <t>Mandated Costs in Health Insurance, Retirement and Fuel</t>
  </si>
  <si>
    <t xml:space="preserve">Local Property Tax Revenue </t>
  </si>
  <si>
    <t>Local Sales Tax Revenue</t>
  </si>
  <si>
    <t>a.</t>
  </si>
  <si>
    <t>b.</t>
  </si>
  <si>
    <t>c.</t>
  </si>
  <si>
    <t>2. Local Sales Tax Revenue</t>
  </si>
  <si>
    <t>1. Local Property Tax Revenue</t>
  </si>
  <si>
    <t>State Computed Property Tax Millage</t>
  </si>
  <si>
    <t>State Computed Sales Tax Rate</t>
  </si>
  <si>
    <t>3. Other Revenue Contribution</t>
  </si>
  <si>
    <t>T3, C10</t>
  </si>
  <si>
    <t>T3, C33</t>
  </si>
  <si>
    <t>T4, C7</t>
  </si>
  <si>
    <t>T5C2,T5C3</t>
  </si>
  <si>
    <r>
      <t xml:space="preserve">Career &amp; Technical Weight </t>
    </r>
    <r>
      <rPr>
        <b/>
        <sz val="11"/>
        <rFont val="Arial Narrow"/>
        <family val="2"/>
      </rPr>
      <t>(6%)</t>
    </r>
  </si>
  <si>
    <t>Iberville Charter Academy</t>
  </si>
  <si>
    <t>Other
Revenue</t>
  </si>
  <si>
    <t>Projected
Yield of
Sales Tax
Rate of</t>
  </si>
  <si>
    <t xml:space="preserve">Projected
Yield of
Property
Tax Millage
Rate of </t>
  </si>
  <si>
    <t xml:space="preserve"> YTD
Payments</t>
  </si>
  <si>
    <t>Balance
Remaining</t>
  </si>
  <si>
    <r>
      <t xml:space="preserve">Level 4 Supplementary Funding </t>
    </r>
    <r>
      <rPr>
        <sz val="12"/>
        <color indexed="18"/>
        <rFont val="Arial Narrow"/>
        <family val="2"/>
      </rPr>
      <t>(I.1a+I.1b+I.2+I.3+I.4)</t>
    </r>
  </si>
  <si>
    <r>
      <t xml:space="preserve">Level 1 and 2 State Cost Allocation </t>
    </r>
    <r>
      <rPr>
        <sz val="12"/>
        <color indexed="18"/>
        <rFont val="Arial Narrow"/>
        <family val="2"/>
      </rPr>
      <t>(C1+E1)</t>
    </r>
  </si>
  <si>
    <t>Pay Raise &amp;
Insurance
Supplement
Amounts
from Prior
Years</t>
  </si>
  <si>
    <t>Continuation of Prior
Year Pay Raises</t>
  </si>
  <si>
    <t>A02</t>
  </si>
  <si>
    <t>3A1001</t>
  </si>
  <si>
    <t>3A2001</t>
  </si>
  <si>
    <t>3A3001</t>
  </si>
  <si>
    <t>3A4001</t>
  </si>
  <si>
    <t>3A7001</t>
  </si>
  <si>
    <t>T6, C3</t>
  </si>
  <si>
    <t>T6, C6</t>
  </si>
  <si>
    <t>(4a)</t>
  </si>
  <si>
    <t>T3, C12</t>
  </si>
  <si>
    <t>T3, C11a</t>
  </si>
  <si>
    <t>T3, C20</t>
  </si>
  <si>
    <t>T4, C9</t>
  </si>
  <si>
    <t>T5A3, C5</t>
  </si>
  <si>
    <t>1a.</t>
  </si>
  <si>
    <t>1b.</t>
  </si>
  <si>
    <t>YTD
Payments</t>
  </si>
  <si>
    <t>3A8001</t>
  </si>
  <si>
    <t>3A9001</t>
  </si>
  <si>
    <t>3B1001</t>
  </si>
  <si>
    <t>3A3002</t>
  </si>
  <si>
    <t>3B5001</t>
  </si>
  <si>
    <t>3B6001</t>
  </si>
  <si>
    <t>3B6002</t>
  </si>
  <si>
    <t>3AP001</t>
  </si>
  <si>
    <t>3AP002</t>
  </si>
  <si>
    <t>3B9001</t>
  </si>
  <si>
    <t>3AQ001</t>
  </si>
  <si>
    <t>3B1002</t>
  </si>
  <si>
    <t>Comparison</t>
  </si>
  <si>
    <t>Salaries for
Foreign
Associate/
Escadrille
Teachers</t>
  </si>
  <si>
    <t>Add-On 
Student
Units</t>
  </si>
  <si>
    <t>Add-On
Student
Units</t>
  </si>
  <si>
    <t>Economy-
of-Scale 
Percent 
Support</t>
  </si>
  <si>
    <t>Supplemental
Course
Allocation</t>
  </si>
  <si>
    <t>Level 4 Funds Paid Monthly</t>
  </si>
  <si>
    <t>Continuation
of Prior Year
Pay Raises</t>
  </si>
  <si>
    <t>Level 4 Funds Paid Annually</t>
  </si>
  <si>
    <t>MFP State Cost Allocation</t>
  </si>
  <si>
    <t>Supplemental Course Allocation (SCA)</t>
  </si>
  <si>
    <t>Levels 1 &amp; 2
State Cost
Allocation</t>
  </si>
  <si>
    <t>State Cost
Allocation 
of Level 1</t>
  </si>
  <si>
    <t>State Cost
Allocation
of Level 2</t>
  </si>
  <si>
    <t>Local Deduction Property Tax</t>
  </si>
  <si>
    <t>Local Deduction Sales Tax</t>
  </si>
  <si>
    <t xml:space="preserve">
Table (T),
Column (C)</t>
  </si>
  <si>
    <t>TABLE 1: STATE LEVEL SUMMARY</t>
  </si>
  <si>
    <t>T5A5, C6</t>
  </si>
  <si>
    <t>T5A4, C6</t>
  </si>
  <si>
    <t xml:space="preserve">K.
</t>
  </si>
  <si>
    <t xml:space="preserve">J.
</t>
  </si>
  <si>
    <t xml:space="preserve">N.
</t>
  </si>
  <si>
    <r>
      <t xml:space="preserve">Allocations for Other Public Schools (Levels 1, 2 and 3)
</t>
    </r>
    <r>
      <rPr>
        <sz val="12"/>
        <color indexed="18"/>
        <rFont val="Arial Narrow"/>
        <family val="2"/>
      </rPr>
      <t xml:space="preserve"> (J.1a+J.1b+J.2+J.3+J.4+J.5+J.6+J.7)</t>
    </r>
  </si>
  <si>
    <r>
      <t xml:space="preserve">Level 3 Legislative Allocations </t>
    </r>
    <r>
      <rPr>
        <sz val="12"/>
        <color indexed="18"/>
        <rFont val="Arial Narrow"/>
        <family val="2"/>
      </rPr>
      <t>(G.1+G.2+G.3)</t>
    </r>
  </si>
  <si>
    <t>MFP Local Revenue Representation 
for Youth in Secure Care</t>
  </si>
  <si>
    <t>Adjusted
Local
Revenue
Representation
Per Pupil
including
OJJ</t>
  </si>
  <si>
    <t xml:space="preserve">Local 
Revenue
Representation
Monthly
Payment
</t>
  </si>
  <si>
    <t>State Cost
Allocation</t>
  </si>
  <si>
    <t xml:space="preserve">Total 
State Cost Allocation
and 
Local
Revenue
Representation
Payment
</t>
  </si>
  <si>
    <t xml:space="preserve">State Cost Allocation
and 
Local
Revenue
Representation
Monthly
Payment
</t>
  </si>
  <si>
    <t>Local
Revenue
Representation</t>
  </si>
  <si>
    <r>
      <t xml:space="preserve">Levels 1, 2 &amp; 3
State Cost Allocation
</t>
    </r>
    <r>
      <rPr>
        <b/>
        <sz val="10"/>
        <color rgb="FFFF0000"/>
        <rFont val="Arial"/>
        <family val="2"/>
      </rPr>
      <t>with 
Continuation
of Prior Year
Pay Raises</t>
    </r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</si>
  <si>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without
Continuation
of Prior Year
Pay Raises</t>
    </r>
  </si>
  <si>
    <t>State Cost
Allocation
Monthly
Payment</t>
  </si>
  <si>
    <t>State
Admin Fee
to the 
Dept. of
Education
July Fee</t>
  </si>
  <si>
    <t>State
Admin Fee
to the 
Dept. of
Education
March Fee</t>
  </si>
  <si>
    <t>3AP003</t>
  </si>
  <si>
    <t xml:space="preserve">Total
Level 1
Costs </t>
  </si>
  <si>
    <r>
      <rPr>
        <b/>
        <sz val="18"/>
        <color indexed="18"/>
        <rFont val="Arial"/>
        <family val="2"/>
      </rPr>
      <t>Table 5C1-E
Lycee Francais de la Nouvelle Orleans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347001)
(Opened 11/12)
(Not in a District Building)</t>
    </r>
  </si>
  <si>
    <t>Avoyelles Public Charter School</t>
  </si>
  <si>
    <t>New Orleans Center for Creative Arts</t>
  </si>
  <si>
    <t>Delhi Charter School</t>
  </si>
  <si>
    <t>The MAX Charter School</t>
  </si>
  <si>
    <t>Louisiana Virtual Charter Academy</t>
  </si>
  <si>
    <t>LA School for Math, Science and the Arts</t>
  </si>
  <si>
    <t>New Vision Learning</t>
  </si>
  <si>
    <t>Glencoe Charter School</t>
  </si>
  <si>
    <t>International School of LA</t>
  </si>
  <si>
    <t>Belle Chasse Academy</t>
  </si>
  <si>
    <t>Total New Type 2 Charter Schools</t>
  </si>
  <si>
    <t>Special Education Weight (150%)</t>
  </si>
  <si>
    <t>(5a)</t>
  </si>
  <si>
    <t>(6b)</t>
  </si>
  <si>
    <t>11a</t>
  </si>
  <si>
    <t>Career Development Fund (CDF)</t>
  </si>
  <si>
    <t>Democracy Prep
(Democracy Prep Louisiana Charter)</t>
  </si>
  <si>
    <t>Baton Rouge College Prep
(Baton Rouge College Prep., Inc.)</t>
  </si>
  <si>
    <t xml:space="preserve">Total
Weighted 
Add-On 
Student
Units </t>
  </si>
  <si>
    <t>Willow Charter Academy</t>
  </si>
  <si>
    <t>Caddo
Parish</t>
  </si>
  <si>
    <t>Kenilworth Science and Technology Charter School</t>
  </si>
  <si>
    <t>Celerity Lanier Charter School</t>
  </si>
  <si>
    <t>Celerity Crestworth Charter School</t>
  </si>
  <si>
    <t>Celerity Dalton Charter School</t>
  </si>
  <si>
    <t>Capitol High School</t>
  </si>
  <si>
    <t>Madison Prep</t>
  </si>
  <si>
    <t>Kenilworth Science and Tech</t>
  </si>
  <si>
    <t>Baton Rouge University Prep</t>
  </si>
  <si>
    <t>Democracy Prep</t>
  </si>
  <si>
    <t>Baton Rouge Bridge Academy</t>
  </si>
  <si>
    <t>Baton Rouge College Prep</t>
  </si>
  <si>
    <t>Tangi Academy</t>
  </si>
  <si>
    <t>Kenilworth Middle
(Pelican Foundation)</t>
  </si>
  <si>
    <t>Celerity Lanier Charter School
(Celerity)</t>
  </si>
  <si>
    <t>Celerity Crestworth Charter School
(Celerity)</t>
  </si>
  <si>
    <t>Celerity Dalton Charter School
(Celerity)</t>
  </si>
  <si>
    <t>Capitol High School
(Friendship)</t>
  </si>
  <si>
    <t>Level 4 Allocations</t>
  </si>
  <si>
    <t>Foreign Assoc/Escadrille Salaries</t>
  </si>
  <si>
    <t>T3, C5</t>
  </si>
  <si>
    <t xml:space="preserve">Total 
Weighted
Membership
and Units </t>
  </si>
  <si>
    <t>T4, C10</t>
  </si>
  <si>
    <t>Continuation
of Prior Year 
Pay Raises
Per Pupil</t>
  </si>
  <si>
    <t xml:space="preserve">State Cost
Allocation
Monthly
Payment
</t>
  </si>
  <si>
    <t>Continuation 
of Prior Year
Pay Raises</t>
  </si>
  <si>
    <t>Total
Local Revenue Representation
due monthly
to Other
Public Schools</t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</si>
  <si>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without
</t>
    </r>
    <r>
      <rPr>
        <b/>
        <sz val="10"/>
        <color rgb="FFFF0000"/>
        <rFont val="Arial"/>
        <family val="2"/>
      </rPr>
      <t>Continuation 
of Prior Year
Pay Raises</t>
    </r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</si>
  <si>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 
Continuation
of Prior Year
Pay Raises </t>
    </r>
  </si>
  <si>
    <t>Total Type 5 Charters - LA</t>
  </si>
  <si>
    <t>Stipends
 for
Foreign
Associate/
Escadrille
Teachers</t>
  </si>
  <si>
    <t>High Cost
Services
Allocation</t>
  </si>
  <si>
    <t>WAV001</t>
  </si>
  <si>
    <t>WAW001</t>
  </si>
  <si>
    <t>WAX001</t>
  </si>
  <si>
    <t>WAU001</t>
  </si>
  <si>
    <t>High Cost Services Allocation</t>
  </si>
  <si>
    <t>Foreign Assoc/Escadrille Stipends</t>
  </si>
  <si>
    <t>State Total</t>
  </si>
  <si>
    <t>Balance Due</t>
  </si>
  <si>
    <t>Initial
Funding
for SCA</t>
  </si>
  <si>
    <t>Allocation
Based on
6% Adder
or
Minimum</t>
  </si>
  <si>
    <t>Total Lab &amp; State Approved Schools</t>
  </si>
  <si>
    <r>
      <t xml:space="preserve">Local Cost
Allocation of
Level 1
</t>
    </r>
    <r>
      <rPr>
        <sz val="10"/>
        <color rgb="FF000080"/>
        <rFont val="Arial"/>
        <family val="2"/>
      </rPr>
      <t>(Deduction for
Property
&amp; Sales and
Other Revenues)</t>
    </r>
  </si>
  <si>
    <t xml:space="preserve">Local Revenue
Over Level 1 </t>
  </si>
  <si>
    <r>
      <t xml:space="preserve">Local Cost
Allocation of
Level 1 with
75% max Local
Cost Allocation
</t>
    </r>
    <r>
      <rPr>
        <sz val="10"/>
        <color rgb="FF000080"/>
        <rFont val="Arial"/>
        <family val="2"/>
      </rPr>
      <t>(Deduction for
Property
&amp; Sales and
Other Revenues)</t>
    </r>
  </si>
  <si>
    <t>Stipends
 for Foreign
Associate/
Escadrille
Teachers</t>
  </si>
  <si>
    <t>Ad Valorem 
Constitutional Tax</t>
  </si>
  <si>
    <t>Ad Valorem Renewable Taxes</t>
  </si>
  <si>
    <t/>
  </si>
  <si>
    <t>Dist 
Mill 
Low</t>
  </si>
  <si>
    <t>Debt Service Taxes</t>
  </si>
  <si>
    <t>Computed Sales Tax Base</t>
  </si>
  <si>
    <t>Summary Of Ad Valorem Taxes</t>
  </si>
  <si>
    <t>Summary Of Sales Taxes</t>
  </si>
  <si>
    <r>
      <rPr>
        <b/>
        <sz val="18"/>
        <color indexed="18"/>
        <rFont val="Arial"/>
        <family val="2"/>
      </rPr>
      <t xml:space="preserve">Table 5C1-A
Madison Prep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343001)
(Opened 09/10)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</si>
  <si>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>Local Revenue Representation</t>
  </si>
  <si>
    <t>Level 2</t>
  </si>
  <si>
    <t>State
Admin Fee
to the 
Dept. of
Education
0.25%</t>
  </si>
  <si>
    <t>Admin Fee
to the 
Dept. of
Education
0.25%</t>
  </si>
  <si>
    <t>Per Pupil</t>
  </si>
  <si>
    <t>Per
Pupil
Amount</t>
  </si>
  <si>
    <r>
      <rPr>
        <b/>
        <sz val="18"/>
        <color indexed="18"/>
        <rFont val="Arial"/>
        <family val="2"/>
      </rPr>
      <t>Table 5C1-F
Lake Charles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346001)
(Opened 11/12)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</si>
  <si>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t xml:space="preserve">Return to
State
</t>
    </r>
    <r>
      <rPr>
        <sz val="10"/>
        <color indexed="18"/>
        <rFont val="Arial"/>
        <family val="2"/>
      </rPr>
      <t>(10%)</t>
    </r>
  </si>
  <si>
    <r>
      <rPr>
        <b/>
        <sz val="18"/>
        <color indexed="18"/>
        <rFont val="Arial"/>
        <family val="2"/>
      </rPr>
      <t>Table 5C1-B
D'Arbonne Woods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341001)
(Opened 09/10)
(Not in a District Building)</t>
    </r>
  </si>
  <si>
    <t>State Subtotal</t>
  </si>
  <si>
    <t>State Grand Total With Level 4</t>
  </si>
  <si>
    <r>
      <rPr>
        <b/>
        <sz val="18"/>
        <color indexed="18"/>
        <rFont val="Arial"/>
        <family val="2"/>
      </rPr>
      <t>Table 5A2-D
Avoyelles Public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333001)
(Opened 00/01)
(Not in a District Building)</t>
    </r>
  </si>
  <si>
    <t>Orleans (Total)*</t>
  </si>
  <si>
    <t>Orleans (In a District Building)*</t>
  </si>
  <si>
    <t>Orleans (Not In a District Building)*</t>
  </si>
  <si>
    <t>Level 4
Monthly
Funds</t>
  </si>
  <si>
    <t>Avoyelles Public Charter</t>
  </si>
  <si>
    <t>The MAX</t>
  </si>
  <si>
    <t>T4, C14</t>
  </si>
  <si>
    <t>T4, C15</t>
  </si>
  <si>
    <t>T3, C34</t>
  </si>
  <si>
    <t>T3, C25</t>
  </si>
  <si>
    <t>T3A, C14</t>
  </si>
  <si>
    <t>T3A, C2</t>
  </si>
  <si>
    <t>T3A, C3</t>
  </si>
  <si>
    <t>T3A, C12</t>
  </si>
  <si>
    <t>T5A2, C22</t>
  </si>
  <si>
    <t>Per
Pupil</t>
  </si>
  <si>
    <r>
      <t xml:space="preserve">Louisiana Virtual Charter Academy </t>
    </r>
    <r>
      <rPr>
        <sz val="9"/>
        <rFont val="Arial"/>
        <family val="2"/>
      </rPr>
      <t>(90%)</t>
    </r>
  </si>
  <si>
    <t>Level 4
Annual
Allocation</t>
  </si>
  <si>
    <t>Table 5A1
Lab Schools</t>
  </si>
  <si>
    <t>Southern University
Lab School</t>
  </si>
  <si>
    <t>Louisiana State
University Lab School</t>
  </si>
  <si>
    <t>Total MFP
State Cost 
Allocation
+/- Mid-Year
Adjustments</t>
  </si>
  <si>
    <t>Total MFP
State Cost  
Allocation 
+/- Mid-Year
Adjustments
+/- Audit
Adjustments</t>
  </si>
  <si>
    <t>Total Local
Revenue
Representation
+/- Mid-Year
Adjustments</t>
  </si>
  <si>
    <t>Total Local
Revenue
Representation
+/- Mid-Year
Adjustments
- Admin Fee</t>
  </si>
  <si>
    <t>Total Local
Revenue
Representation
+/- Mid-Year
Adjustments
- Admin Fee
+/- Audit Adj.</t>
  </si>
  <si>
    <r>
      <t xml:space="preserve">Total MFP
State Cost
Allocation
</t>
    </r>
    <r>
      <rPr>
        <sz val="10"/>
        <color indexed="18"/>
        <rFont val="Arial"/>
        <family val="2"/>
      </rPr>
      <t>(Levels 1, 2,
&amp; 3 with
Continuation
of Prior Year
Pay Raises)</t>
    </r>
  </si>
  <si>
    <t>Table 5C1
New Type 2
Charter Schools</t>
  </si>
  <si>
    <t>Table 5A2
Legacy Type 2
Charter Schools</t>
  </si>
  <si>
    <r>
      <rPr>
        <b/>
        <sz val="18"/>
        <color indexed="18"/>
        <rFont val="Arial"/>
        <family val="2"/>
      </rPr>
      <t>Table 5A2-A
New Vision
Learning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321001)
(Opened 98/99)
(Not in a District Building)</t>
    </r>
  </si>
  <si>
    <r>
      <rPr>
        <b/>
        <sz val="18"/>
        <color indexed="18"/>
        <rFont val="Arial"/>
        <family val="2"/>
      </rPr>
      <t>Table 5A2-E
Delhi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336001)
(Opened 01/02)
(Not in a District Building)</t>
    </r>
  </si>
  <si>
    <r>
      <rPr>
        <b/>
        <sz val="18"/>
        <color indexed="18"/>
        <rFont val="Arial"/>
        <family val="2"/>
      </rPr>
      <t>Table 5A2-F
Belle Chase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337001)
(Opened 02/03)
(Not in a District Building)</t>
    </r>
  </si>
  <si>
    <r>
      <rPr>
        <b/>
        <sz val="18"/>
        <color indexed="18"/>
        <rFont val="Arial"/>
        <family val="2"/>
      </rPr>
      <t>Table 5A2-H
The MAX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340001)
(Opened 07/08)
(Not in a District Building)</t>
    </r>
  </si>
  <si>
    <r>
      <t xml:space="preserve">State Cost
Allocation
Per Pupil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</si>
  <si>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</si>
  <si>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</si>
  <si>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Total State
Admin Fee</t>
  </si>
  <si>
    <t>Total
Admin
Fee</t>
  </si>
  <si>
    <t>Local Revenue
Representation
Monthly
Payment</t>
  </si>
  <si>
    <t>State
Admin
Fee
to RSD
1.75%</t>
  </si>
  <si>
    <t>Admin
Fee to the 
Dept. of
Education
.25%</t>
  </si>
  <si>
    <t>Admin
Fee to
RSD
1.75%</t>
  </si>
  <si>
    <r>
      <t xml:space="preserve">Total MFP
State Cost
Allocation
</t>
    </r>
    <r>
      <rPr>
        <sz val="10"/>
        <color indexed="18"/>
        <rFont val="Arial"/>
        <family val="2"/>
      </rPr>
      <t>(Levels 1,
2, &amp; 3)</t>
    </r>
  </si>
  <si>
    <t>Total MFP
State Cost
Allocation
+/- Mid-Year
Adjustments</t>
  </si>
  <si>
    <t>Total MFP
State Cost
Allocation
+/- Mid-Year
Adjustments
- Admin Fee</t>
  </si>
  <si>
    <t>Total MFP
State Cost
Allocation
+/- Mid-Year
Adjustments
- Admin Fee
+/- Audit Adj.
+ Total Level 4</t>
  </si>
  <si>
    <t>Total MFP
State Cost
Allocation
+/- Mid-Year
Adjustments
- Admin Fee
+/- Audit
Adjustments</t>
  </si>
  <si>
    <t xml:space="preserve">New Orleans Military/Maritime Acdmy </t>
  </si>
  <si>
    <r>
      <rPr>
        <b/>
        <sz val="18"/>
        <color indexed="18"/>
        <rFont val="Arial"/>
        <family val="2"/>
      </rPr>
      <t>Table 5A2-B
Glencoe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329001)
(Opened 99/00)
(Not in a District Building)</t>
    </r>
  </si>
  <si>
    <t>State Admin
Fee to the 
Dept. of
Education
.25%</t>
  </si>
  <si>
    <t>Career Development Fund</t>
  </si>
  <si>
    <t>Local
Admin Fee
to the 
Dept. of
Education
July Fee</t>
  </si>
  <si>
    <t>Local
Admin Fee
to the 
Dept. of
Education
March Fee</t>
  </si>
  <si>
    <t>Total
State Cost 
Allocations
to Other
Public
Schools</t>
  </si>
  <si>
    <r>
      <t>Total MFP
Payment 
Amount</t>
    </r>
    <r>
      <rPr>
        <b/>
        <sz val="10"/>
        <color rgb="FF000080"/>
        <rFont val="Arial"/>
        <family val="2"/>
      </rPr>
      <t xml:space="preserve"> minus</t>
    </r>
    <r>
      <rPr>
        <b/>
        <sz val="10"/>
        <color indexed="18"/>
        <rFont val="Arial"/>
        <family val="2"/>
      </rPr>
      <t xml:space="preserve">
Local Revenue
Representation
due to Other
Public Schools</t>
    </r>
  </si>
  <si>
    <r>
      <t xml:space="preserve">Total MFP
State Cost
Allocation
</t>
    </r>
    <r>
      <rPr>
        <sz val="10"/>
        <color rgb="FF000080"/>
        <rFont val="Arial"/>
        <family val="2"/>
      </rPr>
      <t>(Levels 1, 2,
&amp; 3 with
Continuation
of Prior Year
Pay Raises)</t>
    </r>
  </si>
  <si>
    <t>Minus State Cost Allocations to Other Public Schools</t>
  </si>
  <si>
    <t>Recovery 
School 
District
Table 5B</t>
  </si>
  <si>
    <t>Madison
Prep
Table 5C1A</t>
  </si>
  <si>
    <t>D'Arbonne
Woods
Table 5C1B</t>
  </si>
  <si>
    <t>New
Orleans
Military/
Maritime
Table 5C1D</t>
  </si>
  <si>
    <t>Lycee
Francais
Table 5C1E</t>
  </si>
  <si>
    <t>Lake
Charles
Charter
Table 5C1F</t>
  </si>
  <si>
    <t>J.S. Clark
Academy
Table 5C1G</t>
  </si>
  <si>
    <t>Southwest
Louisiana
Charter
Table 5C1H</t>
  </si>
  <si>
    <t>Louisiana
Key
Academy
Table 5C1I</t>
  </si>
  <si>
    <t>Delta 
Charter
School
Table 5C1N</t>
  </si>
  <si>
    <t>Impact
Charter
Table 5C1O</t>
  </si>
  <si>
    <t>Vision
Academy
Table 5C1P</t>
  </si>
  <si>
    <t>Advantage
Charter
Academy
Table 5C1Q</t>
  </si>
  <si>
    <t>Iberville
Charter
Academy
Table 5C1R</t>
  </si>
  <si>
    <t>Lake
Charles
College
Preparatory
Table 5C1S</t>
  </si>
  <si>
    <t>Northeast
Claiborne
Charter
Table 5C1T</t>
  </si>
  <si>
    <t>Acadiana
Renaissance
Table 5C1U</t>
  </si>
  <si>
    <t>Lafayette
Renaissance
Table 5C1V</t>
  </si>
  <si>
    <t>Willow
Charter
Academy
Table 5C1W</t>
  </si>
  <si>
    <t>Louisiana
Virtual
Charter
Academy
Table 5C2</t>
  </si>
  <si>
    <t>Tangi
Academy
Table 5C1X</t>
  </si>
  <si>
    <t>GEO
Academies
EBR
Table 5C1Y</t>
  </si>
  <si>
    <t>Office of
Juvenile
Justice
Table 5A3</t>
  </si>
  <si>
    <t>Total
Local Revenue
Representation
due to Other
Public Schools</t>
  </si>
  <si>
    <t>Total MFP
Payment
Amount minus
Local Revenue
Representation 
due to Other
Public Schools</t>
  </si>
  <si>
    <t>Local Revenue Representation Due Monthly to Other Public Schools</t>
  </si>
  <si>
    <t>Local Revenue Representation Due to Other Public Schools</t>
  </si>
  <si>
    <t>WAR001</t>
  </si>
  <si>
    <r>
      <rPr>
        <b/>
        <sz val="18"/>
        <color indexed="18"/>
        <rFont val="Arial"/>
        <family val="2"/>
      </rPr>
      <t>Table 5C1-X
Tangi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WAR001)
(Opened 15/16)
(Not in a District Building)</t>
    </r>
  </si>
  <si>
    <t>GEO
Prep
Academy
Table 5C1Y</t>
  </si>
  <si>
    <t>Total</t>
  </si>
  <si>
    <t>W1A001</t>
  </si>
  <si>
    <t>W1B001</t>
  </si>
  <si>
    <t>W2A001</t>
  </si>
  <si>
    <t>W2B001</t>
  </si>
  <si>
    <t>W3A001</t>
  </si>
  <si>
    <t>W3B001</t>
  </si>
  <si>
    <t>W4A001</t>
  </si>
  <si>
    <t>W4B001</t>
  </si>
  <si>
    <t>W5B001</t>
  </si>
  <si>
    <t>W6B001</t>
  </si>
  <si>
    <t>W7A001</t>
  </si>
  <si>
    <t>W7B001</t>
  </si>
  <si>
    <t>W8A001</t>
  </si>
  <si>
    <t>W9A001</t>
  </si>
  <si>
    <t>WAG001</t>
  </si>
  <si>
    <t>WAK001</t>
  </si>
  <si>
    <t>WAL001</t>
  </si>
  <si>
    <t>Total
MFP
Funded</t>
  </si>
  <si>
    <t>Total
Table 3</t>
  </si>
  <si>
    <t>WAF001</t>
  </si>
  <si>
    <t>WAM001</t>
  </si>
  <si>
    <t>WAA001</t>
  </si>
  <si>
    <t>WI1001</t>
  </si>
  <si>
    <t>W86001</t>
  </si>
  <si>
    <t>WX1001</t>
  </si>
  <si>
    <t>WB2001</t>
  </si>
  <si>
    <t>WAP001</t>
  </si>
  <si>
    <t>W8B001</t>
  </si>
  <si>
    <t>WAO001</t>
  </si>
  <si>
    <t>WAQ001</t>
  </si>
  <si>
    <t>W9B001</t>
  </si>
  <si>
    <t>EBR
Parish</t>
  </si>
  <si>
    <r>
      <t xml:space="preserve">Total State
Cost Allocation
</t>
    </r>
    <r>
      <rPr>
        <sz val="10"/>
        <color rgb="FF000080"/>
        <rFont val="Arial"/>
        <family val="2"/>
      </rPr>
      <t>(with
Continuation
of Prior Year
Pay Raises)</t>
    </r>
    <r>
      <rPr>
        <b/>
        <sz val="10"/>
        <color rgb="FF000080"/>
        <rFont val="Arial"/>
        <family val="2"/>
      </rPr>
      <t xml:space="preserve">
and Local Cost
Allocation   
Levels 1 and 2</t>
    </r>
  </si>
  <si>
    <t>GEO Prep Academy</t>
  </si>
  <si>
    <t>Smothers
Academy
Table 5C1AC</t>
  </si>
  <si>
    <t>Apex
Collegiate
Academy
Table 5C1AB</t>
  </si>
  <si>
    <t>Laurel
Oaks
Table 5C1AA</t>
  </si>
  <si>
    <r>
      <rPr>
        <b/>
        <sz val="18"/>
        <color indexed="18"/>
        <rFont val="Arial"/>
        <family val="2"/>
      </rPr>
      <t>Table 5C1-H
Southwest LA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WAK001)
(Opened 12/13)
(Not in a District Building)</t>
    </r>
  </si>
  <si>
    <r>
      <rPr>
        <b/>
        <sz val="18"/>
        <color indexed="18"/>
        <rFont val="Arial"/>
        <family val="2"/>
      </rPr>
      <t>Table 5C1-I
Louisiana Key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W7A001)
(Opened 13/14)
(Not in a District Building)</t>
    </r>
  </si>
  <si>
    <r>
      <rPr>
        <b/>
        <sz val="18"/>
        <color indexed="18"/>
        <rFont val="Arial"/>
        <family val="2"/>
      </rPr>
      <t>Table 5C1-K
Tallulah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W2A001)
(Opened 13/14)
(Not in a District Building)</t>
    </r>
  </si>
  <si>
    <r>
      <rPr>
        <b/>
        <sz val="18"/>
        <color indexed="18"/>
        <rFont val="Arial"/>
        <family val="2"/>
      </rPr>
      <t>Table 5C1-N
Delta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W4A001)
(Opened 13/14)
(Not in a District Building)</t>
    </r>
  </si>
  <si>
    <r>
      <rPr>
        <b/>
        <sz val="18"/>
        <color indexed="18"/>
        <rFont val="Arial"/>
        <family val="2"/>
      </rPr>
      <t>Table 5C1-O
Impact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W8A001)
(Opened 14/15)
(Not in a District Building)</t>
    </r>
  </si>
  <si>
    <r>
      <rPr>
        <b/>
        <sz val="18"/>
        <color indexed="18"/>
        <rFont val="Arial"/>
        <family val="2"/>
      </rPr>
      <t>Table 5C1-P
Vision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W9A001)
(Opened 14/15)
(Not in a District Building)</t>
    </r>
  </si>
  <si>
    <r>
      <rPr>
        <b/>
        <sz val="18"/>
        <color indexed="18"/>
        <rFont val="Arial"/>
        <family val="2"/>
      </rPr>
      <t>Table 5C1-Q
Advantage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W1B001)
(Opened 14/15)
(Not in a District Building)</t>
    </r>
  </si>
  <si>
    <r>
      <rPr>
        <b/>
        <sz val="18"/>
        <color indexed="18"/>
        <rFont val="Arial"/>
        <family val="2"/>
      </rPr>
      <t>Table 5C1-R
Iberville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W3B001)
(Opened 14/15)
(Not in a District Building)</t>
    </r>
  </si>
  <si>
    <r>
      <rPr>
        <b/>
        <sz val="18"/>
        <color indexed="18"/>
        <rFont val="Arial"/>
        <family val="2"/>
      </rPr>
      <t>Table 5C1-S
Lake Charles College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W4B001)
(Opened 14/15)
(Not in a District Building)</t>
    </r>
  </si>
  <si>
    <r>
      <rPr>
        <b/>
        <sz val="18"/>
        <color indexed="18"/>
        <rFont val="Arial"/>
        <family val="2"/>
      </rPr>
      <t>Table 5C1-T
Northeast Claiborne Charter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W5B001)
(Opened 14/15)
(Not in a District Building)</t>
    </r>
  </si>
  <si>
    <r>
      <rPr>
        <b/>
        <sz val="18"/>
        <color indexed="18"/>
        <rFont val="Arial"/>
        <family val="2"/>
      </rPr>
      <t>Table 5C1-U
Acadiana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W6B001)
(Opened 14/15)
(Not in a District Building)</t>
    </r>
  </si>
  <si>
    <r>
      <rPr>
        <b/>
        <sz val="18"/>
        <color indexed="18"/>
        <rFont val="Arial"/>
        <family val="2"/>
      </rPr>
      <t>Table 5C1-V
Lafayette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W7B001)
(Opened 14/15)
(Not in a District Building)</t>
    </r>
  </si>
  <si>
    <r>
      <rPr>
        <b/>
        <sz val="18"/>
        <color indexed="18"/>
        <rFont val="Arial"/>
        <family val="2"/>
      </rPr>
      <t>Table 5C1-W
Willow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W2B001)
(Opened 14/15)
(Not in a District Building)</t>
    </r>
  </si>
  <si>
    <r>
      <rPr>
        <b/>
        <sz val="18"/>
        <color indexed="18"/>
        <rFont val="Arial"/>
        <family val="2"/>
      </rPr>
      <t xml:space="preserve">Table 5C2
Louisiana Virtual
Charter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WAG001)
(Opened 11/12)
(Not in a District Building)</t>
    </r>
  </si>
  <si>
    <t>Monthly
Payment
Amount
Table 2</t>
  </si>
  <si>
    <r>
      <t xml:space="preserve">Total
Level 3
State Cost
Allocation
</t>
    </r>
    <r>
      <rPr>
        <sz val="10"/>
        <color indexed="18"/>
        <rFont val="Arial"/>
        <family val="2"/>
      </rPr>
      <t>(Without Continuation
of Prior Year
Pay Raises)</t>
    </r>
  </si>
  <si>
    <r>
      <t xml:space="preserve">Total
Level 3
State Cost
Allocation
</t>
    </r>
    <r>
      <rPr>
        <sz val="10"/>
        <color indexed="18"/>
        <rFont val="Arial"/>
        <family val="2"/>
      </rPr>
      <t>(With Continuation
of Prior Year
Pay Raises)</t>
    </r>
  </si>
  <si>
    <t>Table 5A3
Office of Juvenile
Justice (OJJ)</t>
  </si>
  <si>
    <t>State 
Cost
Allocation
 %</t>
  </si>
  <si>
    <t>Local 
Cost
Allocation
 %</t>
  </si>
  <si>
    <t>Per Pupil 
Local Cost
Allocation
of Level 1</t>
  </si>
  <si>
    <t xml:space="preserve">Local
Revenue 
Under
Level 1 </t>
  </si>
  <si>
    <t xml:space="preserve">Local
Revenue
Limit on 
Level 2
State
Support </t>
  </si>
  <si>
    <t>Eligible
Local
Revenue
Level 2</t>
  </si>
  <si>
    <t>Local Cost
Allocation
of Level 2</t>
  </si>
  <si>
    <t>Local
Revenue
as Percent
of Total
State and
Local</t>
  </si>
  <si>
    <t>Total
Due to
District
(+)</t>
  </si>
  <si>
    <t>Total
Due to
State
(-)</t>
  </si>
  <si>
    <r>
      <rPr>
        <b/>
        <sz val="18"/>
        <color indexed="18"/>
        <rFont val="Arial"/>
        <family val="2"/>
      </rPr>
      <t>Table 5C1-Y
GEO Prep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WAU001)
(Opened 15/16)
(Not in a District Building)</t>
    </r>
  </si>
  <si>
    <t xml:space="preserve">New Orleans Military/Maritime Academy </t>
  </si>
  <si>
    <t>W33001</t>
  </si>
  <si>
    <t>W34001</t>
  </si>
  <si>
    <t>W35001</t>
  </si>
  <si>
    <t>W36001</t>
  </si>
  <si>
    <r>
      <rPr>
        <b/>
        <sz val="18"/>
        <color indexed="18"/>
        <rFont val="Arial"/>
        <family val="2"/>
      </rPr>
      <t>Table 5C1-AA
Laurel Oaks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W34001)
(Opened 16/17)
(Not in a District Building)</t>
    </r>
  </si>
  <si>
    <r>
      <rPr>
        <b/>
        <sz val="18"/>
        <color indexed="18"/>
        <rFont val="Arial"/>
        <family val="2"/>
      </rPr>
      <t>Table 5C1-AB
Apex Collegiate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W35001)
(Opened 16/17)
(Not in a District Building)</t>
    </r>
  </si>
  <si>
    <t>Lincoln
Prep
School
Table 5C1Z</t>
  </si>
  <si>
    <t>Lincoln Prep School</t>
  </si>
  <si>
    <t>Apex Collegiate Academy</t>
  </si>
  <si>
    <t>Smothers Academy</t>
  </si>
  <si>
    <t>Laurel Oaks Charter School</t>
  </si>
  <si>
    <r>
      <rPr>
        <b/>
        <sz val="18"/>
        <color indexed="18"/>
        <rFont val="Arial"/>
        <family val="2"/>
      </rPr>
      <t>Table 5A4
New Orleans
Center
for Creative Arts
(NOCCA)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334001)</t>
    </r>
  </si>
  <si>
    <r>
      <rPr>
        <b/>
        <sz val="18"/>
        <color indexed="18"/>
        <rFont val="Arial"/>
        <family val="2"/>
      </rPr>
      <t>Table 5A5
Louisiana School
for Math, Science
and the Arts
(LSMSA)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302006)</t>
    </r>
  </si>
  <si>
    <r>
      <t xml:space="preserve">State Cost &amp;
Local Cost
Allocation
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</si>
  <si>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State Cost &amp;
Local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</si>
  <si>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Total MFP
State Cost &amp;
Local Cost
Allocation
</t>
    </r>
    <r>
      <rPr>
        <sz val="10"/>
        <color indexed="18"/>
        <rFont val="Arial"/>
        <family val="2"/>
      </rPr>
      <t>(Levels 1, 2,
&amp; 3 with
Continuation
of Prior Year
Pay Raises)</t>
    </r>
  </si>
  <si>
    <t>Total MFP
State Cost &amp;
Local Cost
Allocation
+/- Mid-Year
Adjustments</t>
  </si>
  <si>
    <t>Total 
State Cost
Allocation 
+ Total
Level 4
Funds</t>
  </si>
  <si>
    <t>Per Pupil
Amount
Adjusted for
Year Round
School &amp; 50%
Special Ed</t>
  </si>
  <si>
    <t>Per Pupil
Amount
Adjusted for
Year Round
School</t>
  </si>
  <si>
    <t>Total Local
Revenue
Representation
 for OJJ 
Secure Care
Students</t>
  </si>
  <si>
    <t>Orleans*</t>
  </si>
  <si>
    <t>W87001</t>
  </si>
  <si>
    <t>Verification 2</t>
  </si>
  <si>
    <t>Verification 1</t>
  </si>
  <si>
    <t>Economy-of-Scale Funding</t>
  </si>
  <si>
    <t>Gifted and Talented Funding</t>
  </si>
  <si>
    <t>Students With Disabilities</t>
  </si>
  <si>
    <t>Career &amp; Technical Units</t>
  </si>
  <si>
    <t>Base Funding</t>
  </si>
  <si>
    <t xml:space="preserve">Total 
Weighted
Membership
and/or Units </t>
  </si>
  <si>
    <t>Level 1
Base</t>
  </si>
  <si>
    <t>Level 3
Continuation
of Prior Year
Pay Raises</t>
  </si>
  <si>
    <t>Desoto</t>
  </si>
  <si>
    <t>St. John</t>
  </si>
  <si>
    <t>City Of Monroe</t>
  </si>
  <si>
    <t>City Of Bogalusa</t>
  </si>
  <si>
    <t>City Of Baker</t>
  </si>
  <si>
    <t>State Average</t>
  </si>
  <si>
    <t>Unweighted
Per Pupil
Without
Continuation
of Prior Year
Pay Raises</t>
  </si>
  <si>
    <t>Unweighted
Per Pupil
With
Continuation
of Prior Year
Pay Raises</t>
  </si>
  <si>
    <t>School System</t>
  </si>
  <si>
    <t>Legacy Type 2
Charter Schools</t>
  </si>
  <si>
    <t>Level 3
Hold
Harmless &amp;
Mandated
Cost Adjs.</t>
  </si>
  <si>
    <t>Career &amp;
Technical
Education</t>
  </si>
  <si>
    <t>Students
With
Disabilities</t>
  </si>
  <si>
    <t>Gifted &amp;
Talented</t>
  </si>
  <si>
    <t>In a District
Building</t>
  </si>
  <si>
    <t>Not In a
District
Building</t>
  </si>
  <si>
    <t>Col. 1 + Col. 2
+ Col. 3</t>
  </si>
  <si>
    <t>Col. 4 + Col. 5</t>
  </si>
  <si>
    <t>Col. 1 + Col. 2 +
Col. 3 + Col. 12</t>
  </si>
  <si>
    <t>* Continuation of prior year pay raise varies by LEA</t>
  </si>
  <si>
    <r>
      <rPr>
        <b/>
        <sz val="18"/>
        <color indexed="18"/>
        <rFont val="Arial"/>
        <family val="2"/>
      </rPr>
      <t>Table 5C1-AD
Greater Grace
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W37001)
(Opened 16/17)
(Not in a District Building)</t>
    </r>
  </si>
  <si>
    <t>W37001</t>
  </si>
  <si>
    <t>Greater Grace Charter Academy</t>
  </si>
  <si>
    <t>Greater
Grace
Charter
Academy
Table 5C1AD</t>
  </si>
  <si>
    <t>Continuation
of Prior Year
Pay Raises
State Cost
Allocation</t>
  </si>
  <si>
    <t>Unweighted
State Cost
Allocation
Without
Continuation
of Prior Year
Pay Raises</t>
  </si>
  <si>
    <t>Students with Disabilities</t>
  </si>
  <si>
    <t>Gifted &amp; Talented</t>
  </si>
  <si>
    <t>Unweighted</t>
  </si>
  <si>
    <r>
      <t xml:space="preserve">Per
Pupil
</t>
    </r>
    <r>
      <rPr>
        <sz val="10"/>
        <color indexed="18"/>
        <rFont val="Arial"/>
        <family val="2"/>
      </rPr>
      <t xml:space="preserve">
(90%)</t>
    </r>
  </si>
  <si>
    <r>
      <t xml:space="preserve">Unweighted
Per Pupil With
Continuation
of Prior Year
Pay Raises
</t>
    </r>
    <r>
      <rPr>
        <sz val="10"/>
        <color indexed="18"/>
        <rFont val="Arial"/>
        <family val="2"/>
      </rPr>
      <t>(90%)</t>
    </r>
  </si>
  <si>
    <t>Total MFP
State Cost
Allocation
+/- Mid-Year
Adjustments
- Admin Fee
+/- Audit Adj.
+ Level 4
Monthly Funds</t>
  </si>
  <si>
    <t>Unweighted
State Cost
Allocation
With
Continuation
of Prior Year
Pay Raises</t>
  </si>
  <si>
    <r>
      <t xml:space="preserve">State Cost Allocation (Levels 1, 2 and 3) </t>
    </r>
    <r>
      <rPr>
        <sz val="12"/>
        <color indexed="18"/>
        <rFont val="Arial Narrow"/>
        <family val="2"/>
      </rPr>
      <t>(F + G)</t>
    </r>
    <r>
      <rPr>
        <b/>
        <sz val="12"/>
        <color indexed="18"/>
        <rFont val="Arial Narrow"/>
        <family val="2"/>
      </rPr>
      <t xml:space="preserve">
          Per Pupil Based on February 1 Membership</t>
    </r>
  </si>
  <si>
    <r>
      <t xml:space="preserve">MFP State Cost Allocation 
(Levels 1, 2, 3, 4 and Allocations for Other Public Schools) </t>
    </r>
    <r>
      <rPr>
        <sz val="12"/>
        <color indexed="18"/>
        <rFont val="Arial Narrow"/>
        <family val="2"/>
      </rPr>
      <t>(H + I + J)</t>
    </r>
  </si>
  <si>
    <r>
      <t xml:space="preserve">Total MFP State Cost Allocation plus Adjustments plus
Mid-Year Student Allocations </t>
    </r>
    <r>
      <rPr>
        <sz val="12"/>
        <color indexed="18"/>
        <rFont val="Arial Narrow"/>
        <family val="2"/>
      </rPr>
      <t>(K + L + M)</t>
    </r>
  </si>
  <si>
    <t>First Year
Teacher
Stipends</t>
  </si>
  <si>
    <t>Total
Stipend
Allocation</t>
  </si>
  <si>
    <t>Total Salary
Allocation</t>
  </si>
  <si>
    <t>University
View
Academy
Table 5C3</t>
  </si>
  <si>
    <t>University View Academy</t>
  </si>
  <si>
    <r>
      <t xml:space="preserve">University View Academy </t>
    </r>
    <r>
      <rPr>
        <sz val="9"/>
        <rFont val="Arial"/>
        <family val="2"/>
      </rPr>
      <t>(90%)</t>
    </r>
  </si>
  <si>
    <t>Percent
of Total
Level 1
Funding</t>
  </si>
  <si>
    <t>Level 1
State Cost
Allocation
Dollars</t>
  </si>
  <si>
    <t>Per Pupil Amount</t>
  </si>
  <si>
    <t>Weighted
Add-on 
Students</t>
  </si>
  <si>
    <r>
      <t>Virtual Type 2 Charter School Adjustment</t>
    </r>
    <r>
      <rPr>
        <sz val="12"/>
        <rFont val="Arial Narrow"/>
        <family val="2"/>
      </rPr>
      <t xml:space="preserve"> (10% Return to State)</t>
    </r>
  </si>
  <si>
    <r>
      <t xml:space="preserve">Continuation
of Prior Year
Pay Raises
</t>
    </r>
    <r>
      <rPr>
        <sz val="10"/>
        <color indexed="18"/>
        <rFont val="Arial"/>
        <family val="2"/>
      </rPr>
      <t>Includes
New Type 2
(Not 1st Years),
Type 3B, &amp; Type 5
Charter Schools</t>
    </r>
  </si>
  <si>
    <t>Redistribution
of Hold
Harmless</t>
  </si>
  <si>
    <t>Percent
Change</t>
  </si>
  <si>
    <t>Parish
Revenue
Amount</t>
  </si>
  <si>
    <t>Parish
Mill
Rate</t>
  </si>
  <si>
    <t>Dist.
Mill
Low</t>
  </si>
  <si>
    <t>Dist.
Mill
High</t>
  </si>
  <si>
    <t># Of
Dists.</t>
  </si>
  <si>
    <t>Dist.
Revenue
Amount</t>
  </si>
  <si>
    <t>Total
Ad Valorem
Taxes
(Non Debt)</t>
  </si>
  <si>
    <t>Total
Ad Valorem
Taxes
(Debt)</t>
  </si>
  <si>
    <t>Parishwide
Millage
Incl. Debt</t>
  </si>
  <si>
    <t>Total Avg.
Mill Rate
(Debt)</t>
  </si>
  <si>
    <t>Total Avg.
Mill Rate
(Non Debt)</t>
  </si>
  <si>
    <t>Total Avg.
Mill Rate
Including
Debt</t>
  </si>
  <si>
    <t>Combined
Sales
Percent</t>
  </si>
  <si>
    <t>Sales
Revenue
(Debt)</t>
  </si>
  <si>
    <t>Computed
Sales Tax
Base With
Growth Cap Of</t>
  </si>
  <si>
    <t>Debt
Rate</t>
  </si>
  <si>
    <t>Percent
Change of
Computed
Sales Tax
Base</t>
  </si>
  <si>
    <t>Sales
Revenue
(Non Debt)</t>
  </si>
  <si>
    <t>Non
Debt
Rate</t>
  </si>
  <si>
    <t>Parishwide
Revenue
Incl. Debt</t>
  </si>
  <si>
    <t>District
Revenue
Incl. Debt</t>
  </si>
  <si>
    <t>Thrive</t>
  </si>
  <si>
    <t>8.</t>
  </si>
  <si>
    <t>T5A6, C6</t>
  </si>
  <si>
    <t>Laurel Oaks</t>
  </si>
  <si>
    <t>Greater Grace</t>
  </si>
  <si>
    <t>Noble Minds</t>
  </si>
  <si>
    <t>JCFA
Lafayette</t>
  </si>
  <si>
    <t>Collegiate Academies</t>
  </si>
  <si>
    <t>Remaining
Hold Harmless
Redistribution
Amount
FY2007/08</t>
  </si>
  <si>
    <t>Democracy Prep Baton Rouge</t>
  </si>
  <si>
    <t>February 1 Student Membership Count</t>
  </si>
  <si>
    <t>T5C1A, C16</t>
  </si>
  <si>
    <t>T5C1B, C16</t>
  </si>
  <si>
    <t>T5C1C, C16</t>
  </si>
  <si>
    <t>T5C1D, C16</t>
  </si>
  <si>
    <t>T5C1E, C16</t>
  </si>
  <si>
    <t>T5C1F, C16</t>
  </si>
  <si>
    <t>T5C1G, C16</t>
  </si>
  <si>
    <t>T5C1H, C16</t>
  </si>
  <si>
    <t>T5C1I, C16</t>
  </si>
  <si>
    <t>T5C1J, C16</t>
  </si>
  <si>
    <t>T5C1K, C16</t>
  </si>
  <si>
    <t>T5C1M, C16</t>
  </si>
  <si>
    <t>T5C1N, C16</t>
  </si>
  <si>
    <t>T5C1O, C16</t>
  </si>
  <si>
    <t>T5C1P, C16</t>
  </si>
  <si>
    <t>T5C1Q, C16</t>
  </si>
  <si>
    <t>T5C1R, C16</t>
  </si>
  <si>
    <t>T5C1S, C16</t>
  </si>
  <si>
    <t>T5C1T, C16</t>
  </si>
  <si>
    <t>T5C1U, C16</t>
  </si>
  <si>
    <t>T5C1V, C16</t>
  </si>
  <si>
    <t>T5C1W, C16</t>
  </si>
  <si>
    <t>T5C1X, C16</t>
  </si>
  <si>
    <t>T5C1Y, C16</t>
  </si>
  <si>
    <t>T5C1Z, C16</t>
  </si>
  <si>
    <t>T5C1AA, C16</t>
  </si>
  <si>
    <t>T5C1AB, C16</t>
  </si>
  <si>
    <t>T5C1AC, C16</t>
  </si>
  <si>
    <t>T5C1AD, C16</t>
  </si>
  <si>
    <t>T5C2,
C16 + C17</t>
  </si>
  <si>
    <t>T5C3,
C16 + C17</t>
  </si>
  <si>
    <t>C42 + C43</t>
  </si>
  <si>
    <t>Combined Sales Percent</t>
  </si>
  <si>
    <t>Total Avg. Mill Rate Including Debt</t>
  </si>
  <si>
    <t>C3 + C6 + C7</t>
  </si>
  <si>
    <t>Link in File</t>
  </si>
  <si>
    <t>Formula</t>
  </si>
  <si>
    <t>La. Tax Commission Table 43</t>
  </si>
  <si>
    <t>C1 - C2</t>
  </si>
  <si>
    <t>Prior Year
T7, C3</t>
  </si>
  <si>
    <t>KPC 62220
C3</t>
  </si>
  <si>
    <t>KPC 62220
C4</t>
  </si>
  <si>
    <t>KPC 62320
C3</t>
  </si>
  <si>
    <t>KPC 62320
C4</t>
  </si>
  <si>
    <t>KPC 62320
C5</t>
  </si>
  <si>
    <t>KPC 62320
C6</t>
  </si>
  <si>
    <t>KPC 62320
C7</t>
  </si>
  <si>
    <t>KPC 62320
C8</t>
  </si>
  <si>
    <t>C5 + C7 + C11</t>
  </si>
  <si>
    <t>KPC 62620
C3</t>
  </si>
  <si>
    <t>KPC 62620
C4</t>
  </si>
  <si>
    <t>KPC 62620
C5</t>
  </si>
  <si>
    <t>KPC 62620
C6</t>
  </si>
  <si>
    <t>KPC 62620
C7</t>
  </si>
  <si>
    <t>KPC 62620
C8</t>
  </si>
  <si>
    <t>C14 + C18</t>
  </si>
  <si>
    <t>C4 + C6
+ C13</t>
  </si>
  <si>
    <t>C5 + C7
+ C14</t>
  </si>
  <si>
    <t>C11 + C18</t>
  </si>
  <si>
    <t>C12 + C19</t>
  </si>
  <si>
    <t>KPC 63320
C3</t>
  </si>
  <si>
    <t>KPC 63320
C4</t>
  </si>
  <si>
    <t>KPC 63320
C5</t>
  </si>
  <si>
    <t>C28 + C29</t>
  </si>
  <si>
    <t>Prior Year
T7, C32</t>
  </si>
  <si>
    <t>KPC 6700, 6850, 7000, 7150, 12200, 12300, 12400, and 50% of 2250 &amp; 2300</t>
  </si>
  <si>
    <t>C26 + C30
+ C37</t>
  </si>
  <si>
    <t>Input
(LA Tax Comm. Annual Rpt)</t>
  </si>
  <si>
    <t>Input
(Prior Year
Budget Letter)</t>
  </si>
  <si>
    <t>Input
(AFR in Access)</t>
  </si>
  <si>
    <t>D'Arbonne
Woods
Charter
School</t>
  </si>
  <si>
    <t>Madison
Preparatory
Academy</t>
  </si>
  <si>
    <t>University
View
Academy</t>
  </si>
  <si>
    <t>Lake
Charles
Charter
Academy</t>
  </si>
  <si>
    <t>Lycee
Francais
de la
Nouvelle-
Orleans</t>
  </si>
  <si>
    <t>New
Orleans
Military/
Maritime
Academy</t>
  </si>
  <si>
    <t>Advantage
Charter
Academy</t>
  </si>
  <si>
    <t>Tallulah
Charter
School</t>
  </si>
  <si>
    <t>Willow
Charter
Academy</t>
  </si>
  <si>
    <t>Lincoln
Prep
School</t>
  </si>
  <si>
    <t>Laurel
Oaks
Charter</t>
  </si>
  <si>
    <t>Apex
Collegiate
Academy</t>
  </si>
  <si>
    <t>Smothers
Academy</t>
  </si>
  <si>
    <t>Greater
Grace</t>
  </si>
  <si>
    <t>Iberville
Charter
Academy</t>
  </si>
  <si>
    <t>Delta
Charter
School</t>
  </si>
  <si>
    <t>Lake
Charles
College
Prep</t>
  </si>
  <si>
    <t>Northeast
Claiborne
Charter</t>
  </si>
  <si>
    <t>Acadiana
Renaissance
Charter
Academy</t>
  </si>
  <si>
    <t>Louisiana
Key
Academy</t>
  </si>
  <si>
    <t>Lafayette
Renaissance
Charter
Academy</t>
  </si>
  <si>
    <t>Impact
Charter</t>
  </si>
  <si>
    <t>Vision
Academy</t>
  </si>
  <si>
    <t>Louisiana
Virtual
Charter
Academy</t>
  </si>
  <si>
    <t>Southwest
Louisiana
Charter
School</t>
  </si>
  <si>
    <t>JS Clark
Leadership
Academy</t>
  </si>
  <si>
    <t>Tangi
Academy</t>
  </si>
  <si>
    <t>GEO Prep
Academy</t>
  </si>
  <si>
    <t>LSU 
Lab
School</t>
  </si>
  <si>
    <t>Southern
University
Lab
School</t>
  </si>
  <si>
    <t>Louisiana
School
for Math
Science
&amp; the Arts</t>
  </si>
  <si>
    <t>New
Orleans
Center for
Creative
Arts</t>
  </si>
  <si>
    <t>Base, C1</t>
  </si>
  <si>
    <t>Base, C2</t>
  </si>
  <si>
    <t>Base, C3</t>
  </si>
  <si>
    <t>Base, C4</t>
  </si>
  <si>
    <t>Base, C5</t>
  </si>
  <si>
    <t>Base, C6</t>
  </si>
  <si>
    <t>Base, C7</t>
  </si>
  <si>
    <t>Base, C8</t>
  </si>
  <si>
    <t>Base, C9</t>
  </si>
  <si>
    <t>Base, C10</t>
  </si>
  <si>
    <t>Base, C12</t>
  </si>
  <si>
    <t>Base, C13</t>
  </si>
  <si>
    <t>Base, C15</t>
  </si>
  <si>
    <t>Base, C16</t>
  </si>
  <si>
    <t>Base, C17</t>
  </si>
  <si>
    <t>Base, C18</t>
  </si>
  <si>
    <t>Base, C19</t>
  </si>
  <si>
    <t>Base, C20</t>
  </si>
  <si>
    <t>Base, C21</t>
  </si>
  <si>
    <t>Base, C22</t>
  </si>
  <si>
    <t>Base, C23</t>
  </si>
  <si>
    <t>Base, C24</t>
  </si>
  <si>
    <t>Base, C25</t>
  </si>
  <si>
    <t>Base, C26</t>
  </si>
  <si>
    <t>Base, C28</t>
  </si>
  <si>
    <t>Base, C29</t>
  </si>
  <si>
    <t>Base, C30</t>
  </si>
  <si>
    <t>Base, C31</t>
  </si>
  <si>
    <t>Base, C32</t>
  </si>
  <si>
    <t>Base, C33</t>
  </si>
  <si>
    <t>Base, C34</t>
  </si>
  <si>
    <t>Base, C35</t>
  </si>
  <si>
    <t>Base, C37</t>
  </si>
  <si>
    <t>Base, C41</t>
  </si>
  <si>
    <t>Base, C42</t>
  </si>
  <si>
    <t>Base, C43</t>
  </si>
  <si>
    <t>Base, C44</t>
  </si>
  <si>
    <t>Base, C45</t>
  </si>
  <si>
    <t>Base, C46</t>
  </si>
  <si>
    <t>Base, C48</t>
  </si>
  <si>
    <t>Base, C49</t>
  </si>
  <si>
    <t>Link to "Counts in Budget Letter"</t>
  </si>
  <si>
    <t>W18001</t>
  </si>
  <si>
    <t>Noble
Minds</t>
  </si>
  <si>
    <t>W1D001</t>
  </si>
  <si>
    <t>WJ5001</t>
  </si>
  <si>
    <t>WZ8001</t>
  </si>
  <si>
    <t>Baton
Rouge
Univ. Prep</t>
  </si>
  <si>
    <t>Collegiate
Academy</t>
  </si>
  <si>
    <t>Base, C36</t>
  </si>
  <si>
    <t>Sum(C1:C39)</t>
  </si>
  <si>
    <t>Base, C50</t>
  </si>
  <si>
    <t>Base, C51</t>
  </si>
  <si>
    <t>Base, C52</t>
  </si>
  <si>
    <t>Base, C53</t>
  </si>
  <si>
    <t>Sum(C40:C53)</t>
  </si>
  <si>
    <t>C3 ÷ C2</t>
  </si>
  <si>
    <t>C1 x C4</t>
  </si>
  <si>
    <t>C5 ÷ C3</t>
  </si>
  <si>
    <t>C7 ÷ C2</t>
  </si>
  <si>
    <t>C1 x C8</t>
  </si>
  <si>
    <t>T3, C2a</t>
  </si>
  <si>
    <t>C9 ÷ C10</t>
  </si>
  <si>
    <t>C12 ÷ C2</t>
  </si>
  <si>
    <t>C1 x C13</t>
  </si>
  <si>
    <t>T3, C3a</t>
  </si>
  <si>
    <t>C14 ÷ C15</t>
  </si>
  <si>
    <t>C17 ÷ C2</t>
  </si>
  <si>
    <t>C1 x C18</t>
  </si>
  <si>
    <t>T3, C4a</t>
  </si>
  <si>
    <t>C19 ÷ C20</t>
  </si>
  <si>
    <t>C22 ÷ C2</t>
  </si>
  <si>
    <t>C2 x C23</t>
  </si>
  <si>
    <t>T3, C5a</t>
  </si>
  <si>
    <t>C24 ÷ C25</t>
  </si>
  <si>
    <t>C27 ÷ C2</t>
  </si>
  <si>
    <t>C1 x C28</t>
  </si>
  <si>
    <t>C29 ÷ C30</t>
  </si>
  <si>
    <t>Per Pupil, C6</t>
  </si>
  <si>
    <t>T3, C23</t>
  </si>
  <si>
    <t>T3, C28</t>
  </si>
  <si>
    <t>C1 + C2 + C3</t>
  </si>
  <si>
    <t>Historical Data</t>
  </si>
  <si>
    <t>C4 + C5</t>
  </si>
  <si>
    <t>Per Pupil, C11</t>
  </si>
  <si>
    <t>Per Pupil, C16</t>
  </si>
  <si>
    <t>Per Pupil, C21</t>
  </si>
  <si>
    <t>Per Pupil, C26</t>
  </si>
  <si>
    <t>C1 + C2 + C3 + C12</t>
  </si>
  <si>
    <t>Values</t>
  </si>
  <si>
    <t>Link to Charter Per Pupil</t>
  </si>
  <si>
    <t>T5A3, C14</t>
  </si>
  <si>
    <t>T5B1, C27 + C32
T5B2, C34 + C39</t>
  </si>
  <si>
    <t>T5C2,
C37 + C40</t>
  </si>
  <si>
    <t>T5C3,
C37 + C40</t>
  </si>
  <si>
    <t>T5C1A,
C36 + C39</t>
  </si>
  <si>
    <t>T5C1B,
C36 + C39</t>
  </si>
  <si>
    <t>T5C1C,
C36 + C39</t>
  </si>
  <si>
    <t>T5C1D,
C36 + C39</t>
  </si>
  <si>
    <t>T5C1E,
C36 + C39</t>
  </si>
  <si>
    <t>T5C1F,
C36 + C39</t>
  </si>
  <si>
    <t>T5C1G,
C36 + C39</t>
  </si>
  <si>
    <t>T5C1H,
C36 + C39</t>
  </si>
  <si>
    <t>T5C1I,
C36 + C39</t>
  </si>
  <si>
    <t>T5C1J,
C36 + C39</t>
  </si>
  <si>
    <t>T5C1M,
C36 + C39</t>
  </si>
  <si>
    <t>T5C1N,
C36 + C39</t>
  </si>
  <si>
    <t>T5C1O,
C36 + C39</t>
  </si>
  <si>
    <t>T5C1P,
C36 + C39</t>
  </si>
  <si>
    <t>T5C1Q,
C36 + C39</t>
  </si>
  <si>
    <t>T5C1R,
C36 + C39</t>
  </si>
  <si>
    <t>T5C1S,
C36 + C39</t>
  </si>
  <si>
    <t>T5C1T,
C36 + C39</t>
  </si>
  <si>
    <t>T5C1U,
C36 + C39</t>
  </si>
  <si>
    <t>T5C1V,
C36 + C39</t>
  </si>
  <si>
    <t>T5C1W,
C36 + C39</t>
  </si>
  <si>
    <t>T5C1X,
C36 + C39</t>
  </si>
  <si>
    <t>T5C1Y,
C36 + C39</t>
  </si>
  <si>
    <t>T5C1Z,
C36 + C39</t>
  </si>
  <si>
    <t>T5C1AA,
C36 + C39</t>
  </si>
  <si>
    <t>T5C1AB,
C36 + C39</t>
  </si>
  <si>
    <t>T5C1AC,
C36 + C39</t>
  </si>
  <si>
    <t>T5C1AD,
C36 + C39</t>
  </si>
  <si>
    <t>T5C1AE,
C36 + C39</t>
  </si>
  <si>
    <t>T5C1AF,
C36 + C39</t>
  </si>
  <si>
    <t>T5C1AG,
C36 + C39</t>
  </si>
  <si>
    <t>T5C1AH,
C36 + C39</t>
  </si>
  <si>
    <t>T2, C54</t>
  </si>
  <si>
    <t>T5A3, C17</t>
  </si>
  <si>
    <t>Career &amp;
Technical
Units
(CTE)</t>
  </si>
  <si>
    <t>T8, C36</t>
  </si>
  <si>
    <t>C1 x C6b</t>
  </si>
  <si>
    <t>C2 + C3 +
C4 + C5 + C6</t>
  </si>
  <si>
    <t>C1 + C7</t>
  </si>
  <si>
    <t>C8 x C9</t>
  </si>
  <si>
    <t>T6, C8</t>
  </si>
  <si>
    <t>C10 - C11a</t>
  </si>
  <si>
    <t>C12 ÷ C10</t>
  </si>
  <si>
    <t>C11a ÷ C10</t>
  </si>
  <si>
    <t>C11a ÷ C1</t>
  </si>
  <si>
    <t>If C16 - C11a &gt; 0,
C16 - C11a</t>
  </si>
  <si>
    <t>Lesser of
C17 and C19</t>
  </si>
  <si>
    <t>If C20 - C21 &gt; 0,
C20 - C21</t>
  </si>
  <si>
    <t>C22 ÷ C1</t>
  </si>
  <si>
    <t>C22 ÷ C20</t>
  </si>
  <si>
    <t>C12 + C22</t>
  </si>
  <si>
    <t>C25 ÷ C1</t>
  </si>
  <si>
    <t>T3A, C10</t>
  </si>
  <si>
    <t>C27 ÷ C1</t>
  </si>
  <si>
    <t>C25 + C27</t>
  </si>
  <si>
    <t>C29 ÷ C1</t>
  </si>
  <si>
    <t>T3A, C11</t>
  </si>
  <si>
    <t>C31 ÷ C1</t>
  </si>
  <si>
    <t>C25 + C31</t>
  </si>
  <si>
    <t>C33 ÷ C1</t>
  </si>
  <si>
    <t>C33 ÷ C41</t>
  </si>
  <si>
    <t>Rank High
to Low</t>
  </si>
  <si>
    <t>C11a + C20</t>
  </si>
  <si>
    <t>C37 ÷ C1</t>
  </si>
  <si>
    <t>C37 ÷ C41</t>
  </si>
  <si>
    <t>C33 + C37</t>
  </si>
  <si>
    <t>C41 ÷ C1</t>
  </si>
  <si>
    <t>Resolution</t>
  </si>
  <si>
    <t>C4 + C7 + C9</t>
  </si>
  <si>
    <t>PY 2.1.17 Count</t>
  </si>
  <si>
    <t>August</t>
  </si>
  <si>
    <t>April</t>
  </si>
  <si>
    <t>C4 + C6</t>
  </si>
  <si>
    <t>January</t>
  </si>
  <si>
    <t>HCS
Allocation</t>
  </si>
  <si>
    <t>C12 + C13</t>
  </si>
  <si>
    <t>C2 + C7 + C9
+ C10 + C14</t>
  </si>
  <si>
    <t>Per Pupil ($E$3)
Resolution</t>
  </si>
  <si>
    <t>Per Pupil ($G$3)
Resolution</t>
  </si>
  <si>
    <t>Per Pupil ($I$3)
Resolution</t>
  </si>
  <si>
    <t>Per Pupil ($L$3)
Resolution</t>
  </si>
  <si>
    <t>Input</t>
  </si>
  <si>
    <t>Per Pupil ($O$3)
Resolution</t>
  </si>
  <si>
    <t>T8</t>
  </si>
  <si>
    <t>T3, C30, R75</t>
  </si>
  <si>
    <t>C1 x C2</t>
  </si>
  <si>
    <t>C3 + C5</t>
  </si>
  <si>
    <t>C7 + C8</t>
  </si>
  <si>
    <t>C6 + C9</t>
  </si>
  <si>
    <t>C10 + C11</t>
  </si>
  <si>
    <t>Link to Mid-Year File</t>
  </si>
  <si>
    <t>Link to Audit File</t>
  </si>
  <si>
    <t>Link to Prior Month</t>
  </si>
  <si>
    <t>(26a)</t>
  </si>
  <si>
    <t>(30a)</t>
  </si>
  <si>
    <t>SD, C13</t>
  </si>
  <si>
    <t>SD, C7</t>
  </si>
  <si>
    <t>C6 x C7</t>
  </si>
  <si>
    <t>SD, C8</t>
  </si>
  <si>
    <t>C9 x C10</t>
  </si>
  <si>
    <t>SD, C9</t>
  </si>
  <si>
    <t>C12 x C13</t>
  </si>
  <si>
    <t>SD, C10</t>
  </si>
  <si>
    <t>C15 x C16</t>
  </si>
  <si>
    <t>C3 + C5 + C8 + C11 + C14 + C17</t>
  </si>
  <si>
    <t>LEA's October Tab</t>
  </si>
  <si>
    <t>LEA's February Tab</t>
  </si>
  <si>
    <t>C19 + C20</t>
  </si>
  <si>
    <t>C18 + C21</t>
  </si>
  <si>
    <t>C22 x -.25%</t>
  </si>
  <si>
    <t>C22 + C23</t>
  </si>
  <si>
    <t>C26 - C27</t>
  </si>
  <si>
    <t>T4, C2; T4, C14</t>
  </si>
  <si>
    <t>T4, C7; T4, C9; T4, C10</t>
  </si>
  <si>
    <t>C5 - C6</t>
  </si>
  <si>
    <t>T3, C37</t>
  </si>
  <si>
    <t>C1 + C11</t>
  </si>
  <si>
    <t>C14 - C15</t>
  </si>
  <si>
    <t>Link to OJJ ADM</t>
  </si>
  <si>
    <t>T3, C30 +
T3, C38</t>
  </si>
  <si>
    <t>C12 - C13</t>
  </si>
  <si>
    <t>Value</t>
  </si>
  <si>
    <t>Link to Prior Month,</t>
  </si>
  <si>
    <t>SD, C11</t>
  </si>
  <si>
    <t>SD, C12</t>
  </si>
  <si>
    <t>C27 x C29</t>
  </si>
  <si>
    <t>C27 x C31 x .5</t>
  </si>
  <si>
    <t>C39 + C40</t>
  </si>
  <si>
    <t>Total RSD Operated
Caddo Parish</t>
  </si>
  <si>
    <t>T8A</t>
  </si>
  <si>
    <t>C10 x -1.75%</t>
  </si>
  <si>
    <t>C10 x -.25%</t>
  </si>
  <si>
    <t>C11 + C12</t>
  </si>
  <si>
    <t>C10 + C13</t>
  </si>
  <si>
    <t>C14 + C15</t>
  </si>
  <si>
    <t>C1 x C27</t>
  </si>
  <si>
    <t>C30 + C32</t>
  </si>
  <si>
    <t>C28 + C33</t>
  </si>
  <si>
    <t>C34 x -1.75%</t>
  </si>
  <si>
    <t>C34 x -.25%</t>
  </si>
  <si>
    <t>C35 + C36</t>
  </si>
  <si>
    <t>C34 + C37</t>
  </si>
  <si>
    <t>C38 + C39</t>
  </si>
  <si>
    <t>Prior Month, C43</t>
  </si>
  <si>
    <t>C40 - C41</t>
  </si>
  <si>
    <t>(24a)</t>
  </si>
  <si>
    <t>(28a)</t>
  </si>
  <si>
    <t>C24 + C40</t>
  </si>
  <si>
    <t>C27 + C43</t>
  </si>
  <si>
    <t>C48 - C47</t>
  </si>
  <si>
    <t>C37</t>
  </si>
  <si>
    <t>SD, C6</t>
  </si>
  <si>
    <t>C4 x C5</t>
  </si>
  <si>
    <t>C7 x C8</t>
  </si>
  <si>
    <t>C10 x C11</t>
  </si>
  <si>
    <t>C13 x C14</t>
  </si>
  <si>
    <t>C3 + C6 + C9 + C12 + C15</t>
  </si>
  <si>
    <t>C17 + C18</t>
  </si>
  <si>
    <t>C16 + C19</t>
  </si>
  <si>
    <t>C20 x -.25%</t>
  </si>
  <si>
    <t>C20 + C21</t>
  </si>
  <si>
    <t>C22 + C23
Formula</t>
  </si>
  <si>
    <t>Prior Month, C27</t>
  </si>
  <si>
    <t>C24 - C25</t>
  </si>
  <si>
    <r>
      <t xml:space="preserve">C26 </t>
    </r>
    <r>
      <rPr>
        <b/>
        <sz val="10"/>
        <color indexed="20"/>
        <rFont val="Calibri"/>
        <family val="2"/>
      </rPr>
      <t>÷</t>
    </r>
    <r>
      <rPr>
        <b/>
        <sz val="10"/>
        <color indexed="20"/>
        <rFont val="Arial"/>
        <family val="2"/>
      </rPr>
      <t xml:space="preserve"> $AC$87</t>
    </r>
  </si>
  <si>
    <t>C24
Formula</t>
  </si>
  <si>
    <t>C1 x C29</t>
  </si>
  <si>
    <t>C29 x C31</t>
  </si>
  <si>
    <t>C29 x C33 x .5</t>
  </si>
  <si>
    <t>C32 + C34</t>
  </si>
  <si>
    <t>C30 + C35</t>
  </si>
  <si>
    <t>C36 x -.25%</t>
  </si>
  <si>
    <t>C36 + C37</t>
  </si>
  <si>
    <t>C42 ÷ $AS$87</t>
  </si>
  <si>
    <t>July C37</t>
  </si>
  <si>
    <t>T8, C12</t>
  </si>
  <si>
    <t>At-Risk, C12</t>
  </si>
  <si>
    <t>CTE, C12</t>
  </si>
  <si>
    <t>SWD, C12</t>
  </si>
  <si>
    <t>GT, C12</t>
  </si>
  <si>
    <t>C18 + C19</t>
  </si>
  <si>
    <t>C16 + C20</t>
  </si>
  <si>
    <t>C21 x -.25%</t>
  </si>
  <si>
    <t>C21 + C22</t>
  </si>
  <si>
    <t>C25 - C26</t>
  </si>
  <si>
    <t>C1 x C30</t>
  </si>
  <si>
    <t>C30 x C32</t>
  </si>
  <si>
    <t>C30 x C34 x .5</t>
  </si>
  <si>
    <t>C33 + C35</t>
  </si>
  <si>
    <t>C31 + C36</t>
  </si>
  <si>
    <t>C37 x -.25%</t>
  </si>
  <si>
    <t>C37 + C38</t>
  </si>
  <si>
    <t>C41 - C42</t>
  </si>
  <si>
    <r>
      <rPr>
        <b/>
        <sz val="18"/>
        <color indexed="18"/>
        <rFont val="Arial"/>
        <family val="2"/>
      </rPr>
      <t>Table 5A6
Thrive Academy of Baton Rouge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3C1001)</t>
    </r>
  </si>
  <si>
    <t>Emergency Assistance - Natural Disaster</t>
  </si>
  <si>
    <t>3C1001</t>
  </si>
  <si>
    <t>JCFA - Lafayette</t>
  </si>
  <si>
    <t>Collegiate Academy (EBR)</t>
  </si>
  <si>
    <t>Total
Level 4</t>
  </si>
  <si>
    <t>Second &amp;
Third Year
Teacher
Stipends</t>
  </si>
  <si>
    <t>Linwood Public Charter (RSD Operated)</t>
  </si>
  <si>
    <t>Foreign Language/Escadrille Associate Salary</t>
  </si>
  <si>
    <t>Prior Year Audit Adjustments</t>
  </si>
  <si>
    <t>GEO Prep Mid-City of Great BR</t>
  </si>
  <si>
    <r>
      <rPr>
        <b/>
        <sz val="18"/>
        <color indexed="18"/>
        <rFont val="Arial"/>
        <family val="2"/>
      </rPr>
      <t>Table 5C1-AE
Noble Minds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W18001)
(Opened 17/18)
(Not in a District Building)</t>
    </r>
  </si>
  <si>
    <r>
      <rPr>
        <b/>
        <sz val="18"/>
        <color indexed="18"/>
        <rFont val="Arial"/>
        <family val="2"/>
      </rPr>
      <t>Table 5C1-AF
JCFA Lafayette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W1D001)
(Opened 17/18)
(Not in a District Building)</t>
    </r>
  </si>
  <si>
    <r>
      <rPr>
        <b/>
        <sz val="18"/>
        <color indexed="18"/>
        <rFont val="Arial"/>
        <family val="2"/>
      </rPr>
      <t>Table 5C1-AG
Collegiate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WJ5001)
(Opened 17/18)
(Not in a District Building)</t>
    </r>
  </si>
  <si>
    <r>
      <rPr>
        <b/>
        <sz val="18"/>
        <color indexed="18"/>
        <rFont val="Arial"/>
        <family val="2"/>
      </rPr>
      <t>Table 5C1-AH
Baton Rouge University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WAQ001)
(Opened 17/18)
(Not in a District Building)</t>
    </r>
  </si>
  <si>
    <t>Baton
Rouge
University
Prep
Table 5C1AH</t>
  </si>
  <si>
    <t>Noble
Minds
Table 5C1AE</t>
  </si>
  <si>
    <t>JCFA
Lafayette
Table 5C1AF</t>
  </si>
  <si>
    <t>T2, C56</t>
  </si>
  <si>
    <t>T5C1AH, C16</t>
  </si>
  <si>
    <t>Link out
of File</t>
  </si>
  <si>
    <t>Sum(C2:C39)</t>
  </si>
  <si>
    <t>C1 + C40 OR
Sum(C1:C39)</t>
  </si>
  <si>
    <t>GEO Prep 
Mid-City of 
Greater 
Baton Rouge</t>
  </si>
  <si>
    <t>Thrive Academy</t>
  </si>
  <si>
    <t>Per SIS
2-1-18</t>
  </si>
  <si>
    <t>(Per LEADS
10-1-17)</t>
  </si>
  <si>
    <t>(Per SER
2-1-18)</t>
  </si>
  <si>
    <t>Feb. 1, 2018
MFP Funded
Membership</t>
  </si>
  <si>
    <t xml:space="preserve">  2016 Assessed Property Value</t>
  </si>
  <si>
    <t>Total
Ad Valorem
Revenue
Including Debt
(2016-2017)</t>
  </si>
  <si>
    <t>Total
Sales Tax
Revenue
(2016-2017)</t>
  </si>
  <si>
    <t>2016
Total Assessed
Property Value</t>
  </si>
  <si>
    <t>2016
Assessed
Homestead
Exemption</t>
  </si>
  <si>
    <t>2016
Net Assessed
Taxable Property</t>
  </si>
  <si>
    <t>2016
Net Assessed
Taxable Property
With Cap Of</t>
  </si>
  <si>
    <t>Prior Year
 2015
Net Assessed
Taxable Property
(Without cap)</t>
  </si>
  <si>
    <t>Prior Year
2017-2018
Computed
Sales Tax Base
(Without Cap)</t>
  </si>
  <si>
    <t>2018-2019
Computed
 Sales Tax
Base</t>
  </si>
  <si>
    <t>Type 3B
Charters</t>
  </si>
  <si>
    <t>RSD
Operated
&amp;
Type 5
Charters</t>
  </si>
  <si>
    <t>2.1.18 Student Count - RSD Operated &amp; Type 5 Charter Schools</t>
  </si>
  <si>
    <t>Linwood Public Charter School (RSD Operated)</t>
  </si>
  <si>
    <t>Total Local Revenues in MFP (FY2016-17)</t>
  </si>
  <si>
    <t>2016
Net Assessed 
Property
(with 10% Cap)</t>
  </si>
  <si>
    <t>FY2016-17
Computed Sales
Tax Base with
15% Cap
on Growth</t>
  </si>
  <si>
    <t>2016
Ad Valorem 
Tax Revenues
(per 16-17 AFR)</t>
  </si>
  <si>
    <t>FY2016-17
Sales Tax Revenue
(per 16-17 AFR)</t>
  </si>
  <si>
    <t>FY2018-19 Unweighted State Cost Allocation Per Pupils
Types 1, 2, 3, 3B, and 4 Charter Schools</t>
  </si>
  <si>
    <t>FY2018-19 Weighted State Cost Allocation Per Pupils
Types 1, 2, 3, 3B, and 4 Charter Schools</t>
  </si>
  <si>
    <t>FY2018-19
State Cost
Allocation 
of Level 1</t>
  </si>
  <si>
    <t>Feb. 1, 2018
Student
Count</t>
  </si>
  <si>
    <t>Oct. 1, 2017
Student
Count</t>
  </si>
  <si>
    <t>FY2018-19
State Cost
Allocation 
Of Level 1</t>
  </si>
  <si>
    <r>
      <t xml:space="preserve">Qualifying
Teachers
As of 2.1.18
</t>
    </r>
    <r>
      <rPr>
        <sz val="10"/>
        <color indexed="18"/>
        <rFont val="Arial"/>
        <family val="2"/>
      </rPr>
      <t>(Includes
Escadrille)</t>
    </r>
  </si>
  <si>
    <r>
      <t xml:space="preserve">FY2018-19 Foreign Language Associate Stipend Allocation
</t>
    </r>
    <r>
      <rPr>
        <sz val="11"/>
        <color rgb="FF000080"/>
        <rFont val="Arial"/>
        <family val="2"/>
      </rPr>
      <t>Includes Escadrille Louisiane Graduates</t>
    </r>
  </si>
  <si>
    <r>
      <t xml:space="preserve">Grades
7 - 12
</t>
    </r>
    <r>
      <rPr>
        <sz val="10"/>
        <color indexed="18"/>
        <rFont val="Arial"/>
        <family val="2"/>
      </rPr>
      <t>2.1.18 SIS</t>
    </r>
  </si>
  <si>
    <t>Grades
9 - 12
10.1.18 SIS</t>
  </si>
  <si>
    <t>JCFA - East</t>
  </si>
  <si>
    <t>JCFA
East
Table 5C1J</t>
  </si>
  <si>
    <r>
      <rPr>
        <b/>
        <sz val="18"/>
        <color indexed="18"/>
        <rFont val="Arial"/>
        <family val="2"/>
      </rPr>
      <t>Table 5C1-J
JCFA - East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W1A001)
(Opened 13/14)
(Not in a District Building)</t>
    </r>
  </si>
  <si>
    <t>JCFA
East</t>
  </si>
  <si>
    <t>Athlos Academy of Jefferson Parish</t>
  </si>
  <si>
    <t>New Harmony High School</t>
  </si>
  <si>
    <t>City/Parish
Pay Raise
Continuation
Per Pupil 
Amount</t>
  </si>
  <si>
    <r>
      <t xml:space="preserve">MFP Funded
Membership
</t>
    </r>
    <r>
      <rPr>
        <sz val="10"/>
        <color indexed="18"/>
        <rFont val="Arial"/>
        <family val="2"/>
      </rPr>
      <t>Includes
New Type 2
(Not 1st Years),
Type 3B, &amp; Type 5
Charter Schools</t>
    </r>
  </si>
  <si>
    <r>
      <t xml:space="preserve">Actual Sales
and Property
Tax Revenues
</t>
    </r>
    <r>
      <rPr>
        <sz val="10"/>
        <color indexed="18"/>
        <rFont val="Arial"/>
        <family val="2"/>
      </rPr>
      <t>(Including Debt)</t>
    </r>
    <r>
      <rPr>
        <b/>
        <sz val="10"/>
        <color indexed="18"/>
        <rFont val="Arial"/>
        <family val="2"/>
      </rPr>
      <t xml:space="preserve">
Plus Other
Revenue</t>
    </r>
  </si>
  <si>
    <r>
      <t xml:space="preserve">Feb. 1, 2018
MFP Funded
Membership
</t>
    </r>
    <r>
      <rPr>
        <sz val="10"/>
        <color indexed="18"/>
        <rFont val="Arial"/>
        <family val="2"/>
      </rPr>
      <t>(Per SIS)</t>
    </r>
  </si>
  <si>
    <t>October
2018
Mid-Year
Adjustment
for Students</t>
  </si>
  <si>
    <t>February
2019
Mid-Year
Adjustment
for Students</t>
  </si>
  <si>
    <r>
      <t xml:space="preserve">Student Count
</t>
    </r>
    <r>
      <rPr>
        <sz val="10"/>
        <color indexed="18"/>
        <rFont val="Arial"/>
        <family val="2"/>
      </rPr>
      <t>(Per SER
2-1-18)</t>
    </r>
  </si>
  <si>
    <r>
      <t xml:space="preserve">Student Count
</t>
    </r>
    <r>
      <rPr>
        <sz val="10"/>
        <color indexed="18"/>
        <rFont val="Arial"/>
        <family val="2"/>
      </rPr>
      <t>(Per LEADS
10-1-17)</t>
    </r>
  </si>
  <si>
    <r>
      <t xml:space="preserve">Student Count
</t>
    </r>
    <r>
      <rPr>
        <sz val="10"/>
        <color indexed="18"/>
        <rFont val="Arial"/>
        <family val="2"/>
      </rPr>
      <t>(Per SIS
2-1-18)</t>
    </r>
  </si>
  <si>
    <r>
      <t xml:space="preserve">Feb. 1, 2018
MFP Funded
Membership
</t>
    </r>
    <r>
      <rPr>
        <sz val="10"/>
        <color indexed="18"/>
        <rFont val="Arial"/>
        <family val="2"/>
      </rPr>
      <t>(Per SIS)</t>
    </r>
  </si>
  <si>
    <t>Feb. 1, 2018
MFP 
Funded
Membership</t>
  </si>
  <si>
    <t>Feb. 1, 2018
MFP
Funded
Membership 
+ 
OJJ ADM</t>
  </si>
  <si>
    <t>Change in
Funded
Student
Count Per
Feb. 2019
Mid-Year
Adjustment</t>
  </si>
  <si>
    <t>Change in
Funded
Student
Count Per
Oct. 2018
Mid-Year
Adjustment</t>
  </si>
  <si>
    <t>October
2018
Mid-Year
Adjustment</t>
  </si>
  <si>
    <t>Initial
FY2018-19
Local Revenue
Representation
Per Pupil
(per charter law)</t>
  </si>
  <si>
    <r>
      <t xml:space="preserve">February
2019
Mid-Year
Adjustment
</t>
    </r>
    <r>
      <rPr>
        <sz val="10"/>
        <color indexed="18"/>
        <rFont val="Arial"/>
        <family val="2"/>
      </rPr>
      <t>(Half the
Per Pupil)</t>
    </r>
  </si>
  <si>
    <r>
      <t xml:space="preserve">February
2019
Mid-Year
Adjustment
</t>
    </r>
    <r>
      <rPr>
        <sz val="10"/>
        <color indexed="18"/>
        <rFont val="Arial"/>
        <family val="2"/>
      </rPr>
      <t xml:space="preserve">
(Half the
Per Pupil)</t>
    </r>
  </si>
  <si>
    <r>
      <rPr>
        <b/>
        <sz val="18"/>
        <color indexed="18"/>
        <rFont val="Arial"/>
        <family val="2"/>
      </rPr>
      <t>Table 5C1-AI
New Harmony High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WBQ001)
(Opened 18/19)
(Not in a District Building)</t>
    </r>
  </si>
  <si>
    <t>WBQ001</t>
  </si>
  <si>
    <r>
      <rPr>
        <b/>
        <sz val="18"/>
        <color indexed="18"/>
        <rFont val="Arial"/>
        <family val="2"/>
      </rPr>
      <t>Table 5C1-AJ
Athlos Academy of Jefferson Parish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WBR001)
(Opened 18/19)
(Not in a District Building)</t>
    </r>
  </si>
  <si>
    <t>WBR001</t>
  </si>
  <si>
    <t>Finalized Allocation and
Mid-Year Adjustment</t>
  </si>
  <si>
    <t>Finalized Allocation and Mid-Year Adjustment</t>
  </si>
  <si>
    <t>Finalized
Local Revenue
Representation
Allocation</t>
  </si>
  <si>
    <t>Finalized
Local Revenue
Representation
Allocation
and Mid-Year
Adjustment
for Students</t>
  </si>
  <si>
    <t>Athlos
Academy
of Jefferson
Parish
Table 5C1AJ</t>
  </si>
  <si>
    <t>New
Harmony
High
School
Table 5C1AI</t>
  </si>
  <si>
    <t>Economically Disadvantaged (22%)</t>
  </si>
  <si>
    <t>Economically
Disadvantaged</t>
  </si>
  <si>
    <t>Economically Disadvantaged</t>
  </si>
  <si>
    <t>Level 4 Funds
Paid Annually</t>
  </si>
  <si>
    <t>Charter Per Pupil</t>
  </si>
  <si>
    <t>Econ Disad Update &amp; Split</t>
  </si>
  <si>
    <t>Total MFP
State Cost
Allocation
+/- Mid-Year
Adjustments
- Admin Fee
+/- Audit Adj.
+ Monthly
Level 4</t>
  </si>
  <si>
    <t>Audit Adjustment Update</t>
  </si>
  <si>
    <r>
      <t>FY2018-2019 MFP Budget Letter</t>
    </r>
    <r>
      <rPr>
        <sz val="22"/>
        <color rgb="FFFF0000"/>
        <rFont val="Arial Narrow"/>
        <family val="2"/>
      </rPr>
      <t/>
    </r>
  </si>
  <si>
    <t>Total 
FY2017-18
MFP Audit
Adjustments
Plus
FY2016-17
Mid-Year &amp;
End of Year</t>
  </si>
  <si>
    <r>
      <t xml:space="preserve">FY2017-18
Budget Letter
</t>
    </r>
    <r>
      <rPr>
        <b/>
        <sz val="12"/>
        <color rgb="FFFF0000"/>
        <rFont val="Arial Narrow"/>
        <family val="2"/>
      </rPr>
      <t>June 2018</t>
    </r>
  </si>
  <si>
    <t>T5C1AI-T5C1AJ</t>
  </si>
  <si>
    <r>
      <t xml:space="preserve">Placeholder
</t>
    </r>
    <r>
      <rPr>
        <sz val="10"/>
        <color rgb="FF000080"/>
        <rFont val="Arial"/>
        <family val="2"/>
      </rPr>
      <t>(Tallulah
Charter
School)</t>
    </r>
    <r>
      <rPr>
        <b/>
        <sz val="10"/>
        <color rgb="FF000080"/>
        <rFont val="Arial"/>
        <family val="2"/>
      </rPr>
      <t xml:space="preserve">
Table 5C1K</t>
    </r>
  </si>
  <si>
    <t>T5B2, C43</t>
  </si>
  <si>
    <t>T5C1AI,
C36 + C39</t>
  </si>
  <si>
    <t>T5C1AJ,
C36 + C39</t>
  </si>
  <si>
    <t>Placeholder (Tallulah Charter School)</t>
  </si>
  <si>
    <t>1st Year Placeholder wrong column</t>
  </si>
  <si>
    <t>T5C1A, C43</t>
  </si>
  <si>
    <t>T5C1B, C43</t>
  </si>
  <si>
    <t>T5C1C, C43</t>
  </si>
  <si>
    <t>T5C1D, C43</t>
  </si>
  <si>
    <t>T5C1E, C43</t>
  </si>
  <si>
    <t>T5C1F, C43</t>
  </si>
  <si>
    <t>T5C1G, C43</t>
  </si>
  <si>
    <t>T5C1H, C43</t>
  </si>
  <si>
    <t>T5C1I, C43</t>
  </si>
  <si>
    <t>T5C1J, C43</t>
  </si>
  <si>
    <t>T5C1M, C43</t>
  </si>
  <si>
    <t>T5C1N, C43</t>
  </si>
  <si>
    <t>If C16 - C11a &lt; 0, C16 - C11a</t>
  </si>
  <si>
    <t>C5a x 60%</t>
  </si>
  <si>
    <t>C4a x 150%</t>
  </si>
  <si>
    <t>C3a x 6%</t>
  </si>
  <si>
    <t>C2a x 22%</t>
  </si>
  <si>
    <r>
      <t xml:space="preserve">State Funds 
</t>
    </r>
    <r>
      <rPr>
        <sz val="10"/>
        <color indexed="18"/>
        <rFont val="Arial"/>
        <family val="2"/>
      </rPr>
      <t>(with
Continuation
of Prior Year
Pay Raises)</t>
    </r>
    <r>
      <rPr>
        <b/>
        <sz val="10"/>
        <color indexed="18"/>
        <rFont val="Arial"/>
        <family val="2"/>
      </rPr>
      <t xml:space="preserve">
as Percent
of Total
State &amp; Local</t>
    </r>
  </si>
  <si>
    <t>Per Pupil (I3)
C5 ÷ C6</t>
  </si>
  <si>
    <t>Per Pupil (K3)
Resolution</t>
  </si>
  <si>
    <t>C1 x T3 C1</t>
  </si>
  <si>
    <t>If C5 = 0, T3 C1, 0</t>
  </si>
  <si>
    <t>Foreign Language Associate Salary Allocation</t>
  </si>
  <si>
    <t>SIS Multistats</t>
  </si>
  <si>
    <t>Link to Prior Month File</t>
  </si>
  <si>
    <t>Total MFP State Cost Allocation
+/- Mid-Year Adjs
+/- Audit Adjs
+ Monthly Level 4</t>
  </si>
  <si>
    <t>Total MFP State Cost Allocation
+/- Mid-Year Adjs
+/- Audit Adjs
+ Total Level 4</t>
  </si>
  <si>
    <t>Link to October Tab in Mid-Year File</t>
  </si>
  <si>
    <t>Link to February Tab in Mid-Year File</t>
  </si>
  <si>
    <t>Prior Month File:
C17 + C19</t>
  </si>
  <si>
    <t>Link to October Tab
in Mid-Year File</t>
  </si>
  <si>
    <t>Link to February Tab
in Mid-Year File</t>
  </si>
  <si>
    <t>Prior Month File: C27 + C29</t>
  </si>
  <si>
    <t>Link to SWD Tab in Student Count File</t>
  </si>
  <si>
    <t>Link to GT Tab in Student Count File</t>
  </si>
  <si>
    <t>Link to CTE Tab in Student Count File</t>
  </si>
  <si>
    <t>Link to ED Tab in Student Count File</t>
  </si>
  <si>
    <t>Career &amp; Technical Units (CTE)</t>
  </si>
  <si>
    <t>Students with Disabilities (SWD)</t>
  </si>
  <si>
    <t>Gifted &amp; Talented (GT)</t>
  </si>
  <si>
    <t>Economically Disadvantaged (ED)</t>
  </si>
  <si>
    <t>Link to ED
Tab in
Student
Count File</t>
  </si>
  <si>
    <t>Link to CTE
Tab in
Student
Count File</t>
  </si>
  <si>
    <t>Link to SWD
Tab in
Student
Count File</t>
  </si>
  <si>
    <t>Link to GT
Tab in
Student
Count File</t>
  </si>
  <si>
    <t>C28 ÷ Months Remaining</t>
  </si>
  <si>
    <t>Total MFP State
Cost Allocation
+/- Mid-Year Adjs
- Admin Fee
+/- Audit Adjs
+ Monthly Level 4</t>
  </si>
  <si>
    <t>Total MFP State
Cost Allocation
+/- Mid-Year Adjs
- Admin Fee
+/- Audit Adjs
+ Total Level 4</t>
  </si>
  <si>
    <r>
      <t xml:space="preserve">C10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C12</t>
    </r>
  </si>
  <si>
    <t>Link to OJJ Tab in Student Count File</t>
  </si>
  <si>
    <t>C2 x 131.64%</t>
  </si>
  <si>
    <t>C3 + $1,470</t>
  </si>
  <si>
    <t>Prior Month File: C6 + C8</t>
  </si>
  <si>
    <t>Total
State Cost
Allocation
for OJJ
Secure Care
Students
+ Monthly Level 4</t>
  </si>
  <si>
    <t>Prior Month File: C15 + C17</t>
  </si>
  <si>
    <t>C16 ÷ Months Remaining</t>
  </si>
  <si>
    <t>C7 ÷ Months Remaining</t>
  </si>
  <si>
    <t>C10 + C11
T4, C2 + T4, C9 + T4, C14</t>
  </si>
  <si>
    <t>Total MFP
State Cost &amp;
Local Cost
Allocation
+/- Mid-Year Adjs
+/- Audit Adjs
+ Monthly Level 4</t>
  </si>
  <si>
    <t>Total MFP
State Cost &amp;
Local Cost
Allocation
+/- Mid-Year Adjs
+/- Audit Adjs
+ Total Level 4</t>
  </si>
  <si>
    <r>
      <t xml:space="preserve">C14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Remaining Months</t>
    </r>
  </si>
  <si>
    <t>Prior Month File: C13 + C15</t>
  </si>
  <si>
    <t>C12
T4, C7 + T4, C10</t>
  </si>
  <si>
    <t>T3, C30</t>
  </si>
  <si>
    <t>C16 + C17 + C18 + C19</t>
  </si>
  <si>
    <t>C20 - C21</t>
  </si>
  <si>
    <t>C22 ÷ Months Remaining</t>
  </si>
  <si>
    <t>C20 + C24 + C25</t>
  </si>
  <si>
    <t>C42 ÷ Months Remaining</t>
  </si>
  <si>
    <t>Total MFP
State Cost
Allocation 
+/- Mid-Year
Adjustments
- Admin Fee
+/- Audit Adj.
+ Monthly
Level 4</t>
  </si>
  <si>
    <t>Total MFP
State Cost
Allocation 
+/- Mid-Year
Adjustments
- Admin Fee
+/- Audit Adj.
+Total Level 4</t>
  </si>
  <si>
    <t>Total
Local Revenue
Representation</t>
  </si>
  <si>
    <t>Total
Local Revenue
Representation
+/- Mid-Year Adjustments</t>
  </si>
  <si>
    <t>Total
Local Revenue
Representation
+/- Mid-Year Adjustments
- Admin Fee</t>
  </si>
  <si>
    <t>Total
Local Revenue
Representation
+/- Mid-Year
Adjustments
- Admin Fee
 +/- Audit Adjs</t>
  </si>
  <si>
    <r>
      <t xml:space="preserve">Table 5B2
RSD Operated
&amp; Type 5
Charter Schools
</t>
    </r>
    <r>
      <rPr>
        <sz val="12"/>
        <color indexed="18"/>
        <rFont val="Arial"/>
        <family val="2"/>
      </rPr>
      <t>(In Caddo Parish &amp;
East Baton Rouge Parish)</t>
    </r>
  </si>
  <si>
    <t>Prior Month File:
C41 + C43</t>
  </si>
  <si>
    <t>Prior Month File:
C21 + C23</t>
  </si>
  <si>
    <t>C24 + C25 + C26a</t>
  </si>
  <si>
    <t>C26 + C30a</t>
  </si>
  <si>
    <t>C22 + C23 + C24a</t>
  </si>
  <si>
    <t>Prior Month File: C25 + C27</t>
  </si>
  <si>
    <t>C26 ÷ Remaining Months</t>
  </si>
  <si>
    <t>C24 + C28a</t>
  </si>
  <si>
    <t>C42 ÷ Remaining Months</t>
  </si>
  <si>
    <t>C3 + C6 + C9
+ C12 + C15</t>
  </si>
  <si>
    <t>State Admin
Fee to the 
Dept. of
Education
0.25%</t>
  </si>
  <si>
    <t>Admin Fee
to the
Dept. of
Education
0.25%</t>
  </si>
  <si>
    <r>
      <t xml:space="preserve">C26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</si>
  <si>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SD, C6 x 90%</t>
  </si>
  <si>
    <t>SD, C7 x 90%</t>
  </si>
  <si>
    <t>SD, C8 x 90%</t>
  </si>
  <si>
    <t>SD, C9 x 90%</t>
  </si>
  <si>
    <t>SD, C10 x 90%</t>
  </si>
  <si>
    <t>SD, C12 x 90%</t>
  </si>
  <si>
    <t>Prior Month File: C26 + C28</t>
  </si>
  <si>
    <r>
      <t xml:space="preserve">C27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</si>
  <si>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Prior Month File:
C42 + C44</t>
  </si>
  <si>
    <t>C43 ÷ Remaining Months</t>
  </si>
  <si>
    <r>
      <t xml:space="preserve">Levels 1 and 2
Local Revenue
Representation
</t>
    </r>
    <r>
      <rPr>
        <sz val="10"/>
        <color indexed="18"/>
        <rFont val="Arial"/>
        <family val="2"/>
      </rPr>
      <t>(Table 3,
Col 37)</t>
    </r>
  </si>
  <si>
    <t>Finalized
State Cost
Allocation
&amp; Mid-Year
Adjustment
for Students</t>
  </si>
  <si>
    <t>FY2017-18 Audit Adjustment</t>
  </si>
  <si>
    <t>State Admin
Fee to the
Dept. of
Education
0.25%</t>
  </si>
  <si>
    <t>Local Revenue
Representation</t>
  </si>
  <si>
    <t>Total
Local Revenue
Representation
+/- Mid-Year
Adjustments</t>
  </si>
  <si>
    <t>Total
Local Revenue
Representation
+/- Mid-Year
Adjustments
- Admin Fee</t>
  </si>
  <si>
    <t>Total
Local Revenue
Representation
+/- Mid-Year
Adjustments
- Admin Fee
+/- Audit Adj.</t>
  </si>
  <si>
    <t xml:space="preserve">Local Revenue
Representation
Monthly
Payment
</t>
  </si>
  <si>
    <t>Admin
Fee to the 
Dept. of
Education
0.25%</t>
  </si>
  <si>
    <t>T5B2, C6</t>
  </si>
  <si>
    <t>If C11 &gt; C10 x 75%,
C10 x 75%, C11</t>
  </si>
  <si>
    <t>If C1 &lt; 7,500,
7,500 - C1</t>
  </si>
  <si>
    <t>C6a ÷ 37,500</t>
  </si>
  <si>
    <t>C10 x 34%</t>
  </si>
  <si>
    <t>If C20 &gt; 0, C20 x C14 x 1.72</t>
  </si>
  <si>
    <t>C2 + C4 + C7 + C9</t>
  </si>
  <si>
    <t>C6 x $68.92</t>
  </si>
  <si>
    <t>C8 x $100</t>
  </si>
  <si>
    <t>Collegiate
Academy
Table 5C1AG</t>
  </si>
  <si>
    <t>T5C1O, C43</t>
  </si>
  <si>
    <t>T5C1P, C43</t>
  </si>
  <si>
    <t>T5C1Q, C43</t>
  </si>
  <si>
    <t>T5C1R, C43</t>
  </si>
  <si>
    <t>T5C1S, C43</t>
  </si>
  <si>
    <t>T5C1T, C43</t>
  </si>
  <si>
    <t>T5C1U, C43</t>
  </si>
  <si>
    <t>T5C1V, C43</t>
  </si>
  <si>
    <t>T5C1W, C43</t>
  </si>
  <si>
    <t>T5C1X, C43</t>
  </si>
  <si>
    <t>T5C1Y, C43</t>
  </si>
  <si>
    <t>T5C1Z, C43</t>
  </si>
  <si>
    <t>T5C1AA, C43</t>
  </si>
  <si>
    <t>T5C1AB, C43</t>
  </si>
  <si>
    <t>T5C1AC, C43</t>
  </si>
  <si>
    <t>T5C1AD, C43</t>
  </si>
  <si>
    <t>T5C1AE, C43</t>
  </si>
  <si>
    <t>T5C1AF, C43</t>
  </si>
  <si>
    <t>T5C1AG, C43</t>
  </si>
  <si>
    <t>T5C1AH, C43</t>
  </si>
  <si>
    <t>T5C1AI, C43</t>
  </si>
  <si>
    <t>T5C1AJ, C43</t>
  </si>
  <si>
    <t>T5C2, C44</t>
  </si>
  <si>
    <t>T5C3, C44</t>
  </si>
  <si>
    <t>C1 + C40</t>
  </si>
  <si>
    <t>Total MFP
Allocation
- State Cost
Allocations to
Other Public Schools
+/- Adjustments
+ Total Level 4</t>
  </si>
  <si>
    <t>T5C1AE, C16</t>
  </si>
  <si>
    <t>T5C1AF, C16</t>
  </si>
  <si>
    <t>T5C1AG, C16</t>
  </si>
  <si>
    <t>FY2018-19
Total MFP
Allocation
- State Cost
Allocations to
Other Public
Schools</t>
  </si>
  <si>
    <t>Sum(C2:C37)</t>
  </si>
  <si>
    <t>C1 + C38 OR
Sum(C1:C37)</t>
  </si>
  <si>
    <r>
      <t xml:space="preserve">C39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T8, C1</t>
    </r>
  </si>
  <si>
    <t>C44 + C45</t>
  </si>
  <si>
    <t>C39 + C41 + C46</t>
  </si>
  <si>
    <t>C47 + C48 +
C49 + C50</t>
  </si>
  <si>
    <t>Prior Month File:
(C52 + C54</t>
  </si>
  <si>
    <t>C51 - C52</t>
  </si>
  <si>
    <t>C53 ÷ # of Mths
Remaining</t>
  </si>
  <si>
    <t>C51 + C55 + C56</t>
  </si>
  <si>
    <t>C12 + C13 + C14 + C15</t>
  </si>
  <si>
    <t>C16 - C17</t>
  </si>
  <si>
    <r>
      <t xml:space="preserve">C18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</si>
  <si>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C16 + C20 + C21</t>
  </si>
  <si>
    <r>
      <t xml:space="preserve">Career Development Fund </t>
    </r>
    <r>
      <rPr>
        <sz val="10"/>
        <color rgb="FFFF0000"/>
        <rFont val="Arial"/>
        <family val="2"/>
      </rPr>
      <t>(Preliminary)</t>
    </r>
  </si>
  <si>
    <t>International
High School
Table 5C1C</t>
  </si>
  <si>
    <t>FY2018-19
Total MFP
Allocation
- State Cost
Allocations to
Other Public
Schools
+/- Adjustments
+ Total Level 4
Funds</t>
  </si>
  <si>
    <t>FY2018-19
Total MFP
Allocation
- State Cost
Allocations to
Other Public
Schools
+/- Adjustments</t>
  </si>
  <si>
    <t>FY2018-19
Total MFP
Allocation
- State Cost
Allocations to
Other Public
Schools
+/- Adjustments
+ Monthly Level 4</t>
  </si>
  <si>
    <r>
      <t xml:space="preserve">City/Parish
Per Pupil
</t>
    </r>
    <r>
      <rPr>
        <sz val="10"/>
        <color rgb="FF000080"/>
        <rFont val="Arial"/>
        <family val="2"/>
      </rPr>
      <t>(After State Cost
Allocations to
Other Public
Schools)</t>
    </r>
  </si>
  <si>
    <t>Economically
Disadvantaged
(ED)</t>
  </si>
  <si>
    <t>Students
with
Disabilities
(SWD)</t>
  </si>
  <si>
    <t>Gifted and 
Talented 
Students
(GT)</t>
  </si>
  <si>
    <t>PY 2.1.18</t>
  </si>
  <si>
    <t>C1 x $21,000</t>
  </si>
  <si>
    <t>C3 x $6,000</t>
  </si>
  <si>
    <t>C5 x $4,000</t>
  </si>
  <si>
    <t>C8 x $238
Or Minimum</t>
  </si>
  <si>
    <t>C11 x $59</t>
  </si>
  <si>
    <t>March</t>
  </si>
  <si>
    <t>C24 + C25
T4, C2; T4, C9; T4, C14</t>
  </si>
  <si>
    <t>C26
T4, C7; T4, C10</t>
  </si>
  <si>
    <t>C1 x C4
T4, C2; T4, C9;
T4, C14</t>
  </si>
  <si>
    <t>C5
T4, C7; T4, C10</t>
  </si>
  <si>
    <t>C22 + C23
T4, C2; T4, C9; T4, C14</t>
  </si>
  <si>
    <t>C24
T4, C7; T4, C10</t>
  </si>
  <si>
    <t>C23 + C24
T4, C2; T4, C9; T4, C14</t>
  </si>
  <si>
    <t>C25
T4, C7; T4, C10</t>
  </si>
  <si>
    <t>C5 x 0.75%</t>
  </si>
  <si>
    <t>La. Tax Commission
Table 41</t>
  </si>
  <si>
    <r>
      <t xml:space="preserve">(C3 - C3a)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C3a</t>
    </r>
  </si>
  <si>
    <r>
      <t xml:space="preserve">C30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C27</t>
    </r>
  </si>
  <si>
    <r>
      <t xml:space="preserve">(C32 - C31)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C31</t>
    </r>
  </si>
  <si>
    <r>
      <t xml:space="preserve">C28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C32</t>
    </r>
  </si>
  <si>
    <r>
      <t xml:space="preserve">C29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C32</t>
    </r>
  </si>
  <si>
    <r>
      <t xml:space="preserve">C38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
T3, C1</t>
    </r>
  </si>
  <si>
    <t>If C3b &gt; 10%,
3a x (1 + 10%)</t>
  </si>
  <si>
    <t>If C33 &gt; 15%,
C31 x (1 + 15%)</t>
  </si>
  <si>
    <r>
      <t xml:space="preserve">Total Revenue
</t>
    </r>
    <r>
      <rPr>
        <sz val="10"/>
        <color rgb="FF000080"/>
        <rFont val="Arial"/>
        <family val="2"/>
      </rPr>
      <t>(For Use in MFP
Levels 1 and 2)</t>
    </r>
  </si>
  <si>
    <r>
      <t xml:space="preserve">C2 x 15.05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1,000</t>
    </r>
  </si>
  <si>
    <r>
      <t xml:space="preserve">(C19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</si>
  <si>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r>
      <t xml:space="preserve">(C12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</si>
  <si>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r>
      <t xml:space="preserve">(C26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</si>
  <si>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r>
      <t xml:space="preserve">Total Local
Deduction
</t>
    </r>
    <r>
      <rPr>
        <sz val="10"/>
        <color indexed="18"/>
        <rFont val="Arial"/>
        <family val="2"/>
      </rPr>
      <t>(Property,
Sales, and
Other Revenue)</t>
    </r>
  </si>
  <si>
    <t>Added students back to Northeast Claiborne</t>
  </si>
  <si>
    <t>Remove Northeast Audit Adjustment</t>
  </si>
  <si>
    <t>Audit Adjustment Correction</t>
  </si>
  <si>
    <t>Level 1 &amp;
Eligible
Level 2
Local Cost
Allocation</t>
  </si>
  <si>
    <t>GEO Prep
Mid-City
Table 5C1M</t>
  </si>
  <si>
    <t>RSD Operated</t>
  </si>
  <si>
    <t>Update Northeast Audit Adjustment</t>
  </si>
  <si>
    <t>Placeholder for Closed LEAs</t>
  </si>
  <si>
    <t>FY2018-19
Budget Letter
S.C.R. 48</t>
  </si>
  <si>
    <t>Placeholder for Closed LEA</t>
  </si>
  <si>
    <r>
      <t xml:space="preserve">Prior Years
MFP Audit
Adjustments
</t>
    </r>
    <r>
      <rPr>
        <sz val="10"/>
        <color indexed="18"/>
        <rFont val="Arial"/>
        <family val="2"/>
      </rPr>
      <t>(Includes
FY2017-18
Plus FY2016-17
Mid-Year &amp;
End of Year)</t>
    </r>
  </si>
  <si>
    <r>
      <t xml:space="preserve">Prior Years
MFP Audit
Adjustments
</t>
    </r>
    <r>
      <rPr>
        <sz val="10"/>
        <color indexed="18"/>
        <rFont val="Arial"/>
        <family val="2"/>
      </rPr>
      <t>(Includes
FY2017-18
Plus FY2016-17
Mid-Year &amp;
End of Year)</t>
    </r>
  </si>
  <si>
    <t>Prior Years Audit Adjustments
City/Parish Only</t>
  </si>
  <si>
    <r>
      <t xml:space="preserve">Prior Years
MFP Audit
Adjustments
</t>
    </r>
    <r>
      <rPr>
        <sz val="10"/>
        <color indexed="18"/>
        <rFont val="Arial"/>
        <family val="2"/>
      </rPr>
      <t>(Includes
FY2017-18
Plus
FY2016-17
Mid-Year &amp;
End of Year)</t>
    </r>
  </si>
  <si>
    <r>
      <t xml:space="preserve">Prior Years
MFP Audit
Adjustments
</t>
    </r>
    <r>
      <rPr>
        <sz val="10"/>
        <color indexed="18"/>
        <rFont val="Arial"/>
        <family val="2"/>
      </rPr>
      <t>(Includes
FY2017-18
Plus
FY2016-17
Mid-Year &amp;
End of Year)</t>
    </r>
  </si>
  <si>
    <r>
      <rPr>
        <b/>
        <sz val="18"/>
        <color indexed="18"/>
        <rFont val="Arial"/>
        <family val="2"/>
      </rPr>
      <t>Table 5C3
University
View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345001)
(Opened 11/12)
(Not in a District Building)</t>
    </r>
  </si>
  <si>
    <r>
      <rPr>
        <b/>
        <sz val="18"/>
        <color indexed="18"/>
        <rFont val="Arial"/>
        <family val="2"/>
      </rPr>
      <t>Table 5C1-AC
Smothers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W36001)
(Opened 16/17)
(Not in a District Building)</t>
    </r>
  </si>
  <si>
    <r>
      <rPr>
        <b/>
        <sz val="18"/>
        <color indexed="18"/>
        <rFont val="Arial"/>
        <family val="2"/>
      </rPr>
      <t>Table 5C1-Z
Lincoln Prep
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W33001)
(Opened 16/17)
(Not in a District Building)</t>
    </r>
  </si>
  <si>
    <r>
      <rPr>
        <b/>
        <sz val="18"/>
        <color indexed="18"/>
        <rFont val="Arial"/>
        <family val="2"/>
      </rPr>
      <t>Table 5C1-M
Geo Prep
Mid-City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WZ8001)
(Opened 13/14)
(Not in a District Building)</t>
    </r>
  </si>
  <si>
    <r>
      <rPr>
        <b/>
        <sz val="17"/>
        <color indexed="18"/>
        <rFont val="Arial"/>
        <family val="2"/>
      </rPr>
      <t>Table 5C1-D
New Orleans Military/Maritime Academy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348001)
(Opened 11/12)
(Not in a District Building)</t>
    </r>
  </si>
  <si>
    <r>
      <rPr>
        <b/>
        <sz val="17"/>
        <color indexed="18"/>
        <rFont val="Arial"/>
        <family val="2"/>
      </rPr>
      <t>Table 5C1-C
International High School of New Orleans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344001)
(Opened 10/11)
(In an Orleans District Building)</t>
    </r>
  </si>
  <si>
    <r>
      <rPr>
        <b/>
        <sz val="17"/>
        <color indexed="18"/>
        <rFont val="Arial"/>
        <family val="2"/>
      </rPr>
      <t>Table 5C1-G
J. S. Clark
Leadership
Academy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WAL001)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(Opened 12/13)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</si>
  <si>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rPr>
        <b/>
        <sz val="17"/>
        <color indexed="18"/>
        <rFont val="Arial"/>
        <family val="2"/>
      </rPr>
      <t>Table 5A2-C
International
School
of Louisiana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331001)
(Opened 00/01)
(In an Orleans District Building)</t>
    </r>
  </si>
  <si>
    <t>Audit Adj for Closed LEA</t>
  </si>
  <si>
    <t>GEO Prep Mid-City of Greater B. R.</t>
  </si>
  <si>
    <t>Audit Adj for LEA w/ new operator</t>
  </si>
  <si>
    <t>City/Parish
MFP
Membership</t>
  </si>
  <si>
    <t>Type 1 &amp; 3
Charters
Acting as
their own
LEA</t>
  </si>
  <si>
    <t>New Type 2 Charter Schools</t>
  </si>
  <si>
    <t>Lab &amp; State Approved Schools</t>
  </si>
  <si>
    <t>Int'l High
School of
New Orleans</t>
  </si>
  <si>
    <t>New Vision
Learning
Academy</t>
  </si>
  <si>
    <t>VB Glencoe
Charter
School</t>
  </si>
  <si>
    <t>Int'l School
of Louisiana</t>
  </si>
  <si>
    <t>Avoyelles
Public
Charter
School</t>
  </si>
  <si>
    <t>Delhi
Charter
School</t>
  </si>
  <si>
    <t>Belle
Chasse
Academy</t>
  </si>
  <si>
    <t>The MAX
Charter
School</t>
  </si>
  <si>
    <t>Southern
University
Lab Virtual
School</t>
  </si>
  <si>
    <t>Audit Adj for overpmt not returned</t>
  </si>
  <si>
    <t>Removed Level 4 Placeholders</t>
  </si>
  <si>
    <t>5C1AE</t>
  </si>
  <si>
    <t>5C1AB</t>
  </si>
  <si>
    <t>5C1D</t>
  </si>
  <si>
    <t>5C1E</t>
  </si>
  <si>
    <t>Lycee Francais</t>
  </si>
  <si>
    <t>NOMMA</t>
  </si>
  <si>
    <t>Morris Jeff</t>
  </si>
  <si>
    <t>KIPP Booker T Washington</t>
  </si>
  <si>
    <t>KIPP East Community Primary</t>
  </si>
  <si>
    <t>CCS Akili</t>
  </si>
  <si>
    <t>CCS Harriet Tubman</t>
  </si>
  <si>
    <t>CCS Paul Habans</t>
  </si>
  <si>
    <t>Update Projection</t>
  </si>
  <si>
    <t>GEO Prep of Baton Rouge</t>
  </si>
  <si>
    <t>University View</t>
  </si>
  <si>
    <t>Athlos Academy</t>
  </si>
  <si>
    <t>5C3</t>
  </si>
  <si>
    <t>5C1AJ</t>
  </si>
  <si>
    <t>5C1AC</t>
  </si>
  <si>
    <t>5C1Y</t>
  </si>
  <si>
    <t>T4, C2 + T4, C14</t>
  </si>
  <si>
    <t>T4, C7 + T4, C9 + T4, C10</t>
  </si>
  <si>
    <t>ALL</t>
  </si>
  <si>
    <t>September</t>
  </si>
  <si>
    <t>Updated Athlos Projection</t>
  </si>
  <si>
    <t>Removed Mid-Year Adj Placeholder</t>
  </si>
  <si>
    <t>Qualifying
First Year
Teachers</t>
  </si>
  <si>
    <t>Foreign Language/Escadrille Associate Stipends</t>
  </si>
  <si>
    <t>Career Development Allocation</t>
  </si>
  <si>
    <t>High Cost Services Assistance Allocation</t>
  </si>
  <si>
    <t>Fwd. Fnd.</t>
  </si>
  <si>
    <t>Table 4</t>
  </si>
  <si>
    <t>Various</t>
  </si>
  <si>
    <t>Tab</t>
  </si>
  <si>
    <t>LEA</t>
  </si>
  <si>
    <t>CDF moved to Annual Pmt</t>
  </si>
  <si>
    <t>Site Code</t>
  </si>
  <si>
    <t>Rec'd 2 payments for Sept 2018 (see Sheet2)</t>
  </si>
  <si>
    <t>University View received a MFP State Cost Allocaiton supplemental payment in September for $262,077 making their total September MFP State Cost Allocation Payment $1,184,661.</t>
  </si>
  <si>
    <t>_isl</t>
  </si>
  <si>
    <t>October</t>
  </si>
  <si>
    <t>Update sent to App Ctrl</t>
  </si>
  <si>
    <t>First Year Stipends</t>
  </si>
  <si>
    <t>November</t>
  </si>
  <si>
    <t>5B2</t>
  </si>
  <si>
    <t>FAT Stipends - First Yr</t>
  </si>
  <si>
    <t>9/26/2018 &amp; 11/1/2018</t>
  </si>
  <si>
    <t>Linwood Audit FY2017-18</t>
  </si>
  <si>
    <t>Oct 1 Count</t>
  </si>
  <si>
    <t>See Orleans</t>
  </si>
  <si>
    <t>5C1C</t>
  </si>
  <si>
    <t>5C1G</t>
  </si>
  <si>
    <t>5C1J</t>
  </si>
  <si>
    <t>5C1O</t>
  </si>
  <si>
    <t>5C1X</t>
  </si>
  <si>
    <t>5C1AD</t>
  </si>
  <si>
    <t>Linwood Charter</t>
  </si>
  <si>
    <t>Audit Adj for FY2017-18</t>
  </si>
  <si>
    <r>
      <t xml:space="preserve">ADM for
Youth in
Secure
Care 
</t>
    </r>
    <r>
      <rPr>
        <sz val="10"/>
        <color indexed="18"/>
        <rFont val="Arial"/>
        <family val="2"/>
      </rPr>
      <t>(F</t>
    </r>
    <r>
      <rPr>
        <sz val="10"/>
        <color rgb="FF000080"/>
        <rFont val="Arial"/>
        <family val="2"/>
      </rPr>
      <t xml:space="preserve">Y2017/18
Final </t>
    </r>
    <r>
      <rPr>
        <sz val="10"/>
        <color indexed="18"/>
        <rFont val="Arial"/>
        <family val="2"/>
      </rPr>
      <t>ADM)</t>
    </r>
  </si>
  <si>
    <r>
      <t xml:space="preserve">Levels 1,
2 &amp; 3
State Cost
Allocation
Per Pupil
</t>
    </r>
    <r>
      <rPr>
        <sz val="9"/>
        <color indexed="18"/>
        <rFont val="Arial"/>
        <family val="2"/>
      </rPr>
      <t>(Table 3,
Col 34)</t>
    </r>
  </si>
  <si>
    <r>
      <t xml:space="preserve">MFP State Cost Allocation for Youth in Secure Care 
</t>
    </r>
    <r>
      <rPr>
        <b/>
        <sz val="10"/>
        <color indexed="18"/>
        <rFont val="Arial"/>
        <family val="2"/>
      </rPr>
      <t xml:space="preserve">Based on FY2017-18 </t>
    </r>
    <r>
      <rPr>
        <b/>
        <sz val="10"/>
        <color indexed="18"/>
        <rFont val="Arial"/>
        <family val="2"/>
      </rPr>
      <t>Average Daily Membership (ADM)</t>
    </r>
  </si>
  <si>
    <t>Career
Development
Fund
Allocation</t>
  </si>
  <si>
    <t>Economy-
of-Scale:
If &lt; 7,500,
then
7,500 less
February
Membership</t>
  </si>
  <si>
    <t>Number of
Qualifying
Courses</t>
  </si>
  <si>
    <t>First Year New Type 2 Charter Schools</t>
  </si>
  <si>
    <t>Appropriation</t>
  </si>
  <si>
    <t>Surplus/Deficit</t>
  </si>
  <si>
    <t>Remove First Year Placeholder</t>
  </si>
  <si>
    <t>Update OJJ to Final ADM</t>
  </si>
  <si>
    <t>Mid-Year Student Allocations</t>
  </si>
  <si>
    <r>
      <t>October 1 Mid-year Adj. for Student Growth</t>
    </r>
    <r>
      <rPr>
        <sz val="12"/>
        <rFont val="Arial Narrow"/>
        <family val="2"/>
      </rPr>
      <t/>
    </r>
  </si>
  <si>
    <r>
      <t>February 1 Mid-year Adj. for Student Growth</t>
    </r>
    <r>
      <rPr>
        <sz val="12"/>
        <rFont val="Arial Narrow"/>
        <family val="2"/>
      </rPr>
      <t/>
    </r>
  </si>
  <si>
    <t>N/A</t>
  </si>
  <si>
    <t>Other Revenues:
Includes State &amp;
Federal taxes in
lieu of &amp; 50% of
earnings from
16th section and
other real estate
2016-2017 AFR</t>
  </si>
  <si>
    <t>Added teachers (FAT Salary) to 026 &amp; 028</t>
  </si>
  <si>
    <t>Update to Final CDF</t>
  </si>
  <si>
    <t>Added HCS</t>
  </si>
  <si>
    <r>
      <t xml:space="preserve">FY2018-19 </t>
    </r>
    <r>
      <rPr>
        <b/>
        <sz val="10"/>
        <color rgb="FFFF0000"/>
        <rFont val="Arial"/>
        <family val="2"/>
      </rPr>
      <t>Final</t>
    </r>
    <r>
      <rPr>
        <b/>
        <sz val="10"/>
        <rFont val="Arial"/>
        <family val="2"/>
      </rPr>
      <t xml:space="preserve"> Local Revenue Representation Per Pupils</t>
    </r>
  </si>
  <si>
    <r>
      <t xml:space="preserve">Final
FY2018-19
Local Revenue
Representation
Per Pupil
</t>
    </r>
    <r>
      <rPr>
        <sz val="10"/>
        <color indexed="18"/>
        <rFont val="Arial"/>
        <family val="2"/>
      </rPr>
      <t>(per charter law)
90%</t>
    </r>
  </si>
  <si>
    <r>
      <t xml:space="preserve">Final
FY2018-19
Local Revenue
Representation
Per Pupil
</t>
    </r>
    <r>
      <rPr>
        <sz val="10"/>
        <color indexed="18"/>
        <rFont val="Arial"/>
        <family val="2"/>
      </rPr>
      <t>(per charter law)</t>
    </r>
  </si>
  <si>
    <r>
      <t xml:space="preserve">FY18-19 Local Revenue Representation Per Pupil
</t>
    </r>
    <r>
      <rPr>
        <sz val="10"/>
        <color indexed="18"/>
        <rFont val="Arial"/>
        <family val="2"/>
      </rPr>
      <t>(per charter law)</t>
    </r>
  </si>
  <si>
    <r>
      <t xml:space="preserve">Unweighted Legacy Type 2 Charter School
</t>
    </r>
    <r>
      <rPr>
        <sz val="10"/>
        <color indexed="18"/>
        <rFont val="Arial"/>
        <family val="2"/>
      </rPr>
      <t>(Includes Final Local Revenue Representation)</t>
    </r>
  </si>
  <si>
    <t>October Mid-Year</t>
  </si>
  <si>
    <t>February Mid-Year</t>
  </si>
  <si>
    <t>Update Charter Per Pupil</t>
  </si>
  <si>
    <t>2nd &amp; 3rd Year Stipends</t>
  </si>
  <si>
    <r>
      <t xml:space="preserve">MFP State
Average
Per Pupil
</t>
    </r>
    <r>
      <rPr>
        <sz val="10"/>
        <color indexed="18"/>
        <rFont val="Arial"/>
        <family val="2"/>
      </rPr>
      <t>(Levels 1, 2,
&amp; 3 without
Continuation
of Prior Year
Pay Raises)</t>
    </r>
  </si>
  <si>
    <t>Unweighted
State Cost
Allocation</t>
  </si>
  <si>
    <t>2A-1</t>
  </si>
  <si>
    <t>2A-2</t>
  </si>
  <si>
    <t>f(x)</t>
  </si>
  <si>
    <t>Table 1
Reconciliation</t>
  </si>
  <si>
    <t>Total Table 3</t>
  </si>
  <si>
    <t>Total MFP
State Cost
Allocation
+/- Mid-Yr Adjs
- Admin Fee
+/- Audit Adjs
+ Monthly
Level 4</t>
  </si>
  <si>
    <t>Total MFP
State Cost
Allocation
+/- Mid-Yr Adjs
- Admin Fee
+/- Audit Adjs
+ Total Level 4</t>
  </si>
  <si>
    <r>
      <t xml:space="preserve">Total MFP
State Cost
Allocation
+/- Mid-Yr Adjs
- Admin Fee
+/- Audit Adjs
+ Total Level 4
</t>
    </r>
    <r>
      <rPr>
        <b/>
        <sz val="10"/>
        <color rgb="FFFF0000"/>
        <rFont val="Arial"/>
        <family val="2"/>
      </rPr>
      <t>(Gross of
Admin Fee)</t>
    </r>
  </si>
  <si>
    <r>
      <t xml:space="preserve">FY18-19
LRR
Per Pupil
</t>
    </r>
    <r>
      <rPr>
        <sz val="10"/>
        <color indexed="18"/>
        <rFont val="Arial"/>
        <family val="2"/>
      </rPr>
      <t>(per
charter
law)</t>
    </r>
  </si>
  <si>
    <t>State Cost
Allocation
and LRR
Monthly
Payment</t>
  </si>
  <si>
    <t>Total
State Cost
Allocation
and LRR</t>
  </si>
  <si>
    <t xml:space="preserve">LRR
Monthly
Payment
</t>
  </si>
  <si>
    <r>
      <t xml:space="preserve">Total LRR
+/- Mid-Year
Adjustments
+/- Audit Adj.
</t>
    </r>
    <r>
      <rPr>
        <b/>
        <sz val="10"/>
        <color rgb="FFFF0000"/>
        <rFont val="Arial"/>
        <family val="2"/>
      </rPr>
      <t>(Gross of
Admin Fee)</t>
    </r>
  </si>
  <si>
    <t>Total LRR
+/- Mid-Year
Adjustments
- Admin Fee
+/- Audit Adj.</t>
  </si>
  <si>
    <t>Total LRR
+/- Mid-Year
Adjustments
- Admin Fee</t>
  </si>
  <si>
    <t>Total LRR
+/- Mid-Year
Adjustments</t>
  </si>
  <si>
    <t>Local
Revenue
Representation
(LRR)</t>
  </si>
  <si>
    <t>Local Revenue Representation (LRR)</t>
  </si>
  <si>
    <t>Reconcile</t>
  </si>
  <si>
    <t>App Ctrl</t>
  </si>
  <si>
    <t>Audit Summary</t>
  </si>
  <si>
    <t>Rounding</t>
  </si>
  <si>
    <t>Rounding Diff</t>
  </si>
  <si>
    <t>Reconcile 2</t>
  </si>
  <si>
    <t>Finalized
State Cost
Allocation
Using
Oct. 1, 2018
SIS Data</t>
  </si>
  <si>
    <r>
      <t xml:space="preserve">Oct. 1, 2018
MFP Funded
Membership
</t>
    </r>
    <r>
      <rPr>
        <sz val="10"/>
        <color indexed="18"/>
        <rFont val="Arial"/>
        <family val="2"/>
      </rPr>
      <t>(Per SIS)</t>
    </r>
  </si>
  <si>
    <t>Update Pr Yr Audit_Correct FY17-18</t>
  </si>
  <si>
    <t>LEA Summary Tab</t>
  </si>
  <si>
    <t>Stipends
for Foreign
Associate/
Escadrille
Teachers</t>
  </si>
  <si>
    <t>Adjust LFNO Stipend payment</t>
  </si>
  <si>
    <t>3.10.19 W/ Residency Update</t>
  </si>
  <si>
    <t>Saved 3/20/2019 at 10:15 - Unhide Sheet2</t>
  </si>
  <si>
    <t>Saved 3/27/2019 at 8:13 - Update Appropriation amount (changed last number from 1 to 7)</t>
  </si>
  <si>
    <t>10/1/18 Audit LFNO &amp; Tangipahoa</t>
  </si>
  <si>
    <t>Qualifying
Second and 
Third Year
Teachers</t>
  </si>
  <si>
    <t>Reallocation
of unused
SCA Funds</t>
  </si>
  <si>
    <t>ZZZ</t>
  </si>
  <si>
    <t>Charter Loan Payment</t>
  </si>
  <si>
    <r>
      <t xml:space="preserve">Unweighted
Per Pupil
Without
Continuation
of Prior Year
Pay Raise
</t>
    </r>
    <r>
      <rPr>
        <sz val="10"/>
        <rFont val="Arial"/>
        <family val="2"/>
      </rPr>
      <t>(Includes Final
FY2018-19
Local Revenue
Representation)</t>
    </r>
  </si>
  <si>
    <t>Supplemental Course</t>
  </si>
  <si>
    <t>Total Local
Admin Fee
to the 
Dept. of
Education</t>
  </si>
  <si>
    <t>Total State
Admin Fee
to the 
Dept. of
Education</t>
  </si>
  <si>
    <t>App Ctrl (July)</t>
  </si>
  <si>
    <t>Statewide YTD:</t>
  </si>
  <si>
    <t>Net Payment After Loan Repayment</t>
  </si>
  <si>
    <t>(27a)</t>
  </si>
  <si>
    <t>(27b)</t>
  </si>
  <si>
    <t>State Cost
Allocation
Monthly
Payment
After
Charter Loan
Payment</t>
  </si>
  <si>
    <t>Charter Loan
Payment</t>
  </si>
  <si>
    <t>Final
Funding
for SCA</t>
  </si>
  <si>
    <t>(29a)</t>
  </si>
  <si>
    <t>(29b)</t>
  </si>
  <si>
    <t>CDF
Overpayment</t>
  </si>
  <si>
    <t>Charter
Loan
Payment</t>
  </si>
  <si>
    <t>10.1.18 Mult &amp; Dup Audit Tangipahoa</t>
  </si>
  <si>
    <t>Update HCS to final</t>
  </si>
  <si>
    <t>Update CDF_8th Grade JAG</t>
  </si>
  <si>
    <t>Web Version</t>
  </si>
  <si>
    <t>Recovery 
School 
District
Adjustment</t>
  </si>
  <si>
    <t>June 2019
Payment
Amount</t>
  </si>
  <si>
    <t>C42 + C43 + C79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</si>
</sst>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&quot;$&quot;#,##0"/>
    <numFmt numFmtId="167" formatCode="0.0000000"/>
    <numFmt numFmtId="168" formatCode="&quot;$&quot;#,##0;[Red]&quot;$&quot;#,##0"/>
    <numFmt numFmtId="169" formatCode="0.000%"/>
    <numFmt numFmtId="170" formatCode="0_);[Red]\(0\)"/>
    <numFmt numFmtId="171" formatCode="#,##0.0"/>
    <numFmt numFmtId="172" formatCode="0.0%"/>
    <numFmt numFmtId="173" formatCode="0.00_);\(0.00\)"/>
    <numFmt numFmtId="174" formatCode="&quot;$&quot;#,##0.00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sz val="8"/>
      <name val="Arial"/>
      <family val="2"/>
    </font>
    <font>
      <b/>
      <sz val="10"/>
      <color indexed="20"/>
      <name val="Arial"/>
      <family val="2"/>
    </font>
    <font>
      <b/>
      <sz val="10"/>
      <color indexed="20"/>
      <name val="Arial Narrow"/>
      <family val="2"/>
    </font>
    <font>
      <b/>
      <sz val="12"/>
      <color indexed="18"/>
      <name val="Arial Narrow"/>
      <family val="2"/>
    </font>
    <font>
      <sz val="10"/>
      <color indexed="18"/>
      <name val="Arial"/>
      <family val="2"/>
    </font>
    <font>
      <b/>
      <sz val="18"/>
      <color indexed="20"/>
      <name val="Arial Narrow"/>
      <family val="2"/>
    </font>
    <font>
      <b/>
      <sz val="10"/>
      <color indexed="18"/>
      <name val="Arial"/>
      <family val="2"/>
    </font>
    <font>
      <b/>
      <i/>
      <sz val="16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12"/>
      <color indexed="18"/>
      <name val="Arial Narrow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4"/>
      <color indexed="10"/>
      <name val="Arial"/>
      <family val="2"/>
    </font>
    <font>
      <b/>
      <sz val="11"/>
      <name val="Arial Narrow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1"/>
      <color indexed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1"/>
      <color indexed="18"/>
      <name val="Arial"/>
      <family val="2"/>
    </font>
    <font>
      <sz val="10"/>
      <color rgb="FFFF0000"/>
      <name val="Arial"/>
      <family val="2"/>
    </font>
    <font>
      <sz val="9"/>
      <color indexed="18"/>
      <name val="Arial"/>
      <family val="2"/>
    </font>
    <font>
      <b/>
      <sz val="10"/>
      <color rgb="FFFF0000"/>
      <name val="Arial"/>
      <family val="2"/>
    </font>
    <font>
      <sz val="22"/>
      <name val="Arial Narrow"/>
      <family val="2"/>
    </font>
    <font>
      <sz val="24"/>
      <name val="Arial Narrow"/>
      <family val="2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b/>
      <sz val="11.9"/>
      <name val="Arial Narrow"/>
      <family val="2"/>
    </font>
    <font>
      <sz val="10"/>
      <color theme="1"/>
      <name val="Arial"/>
      <family val="2"/>
    </font>
    <font>
      <b/>
      <sz val="10"/>
      <color rgb="FF000080"/>
      <name val="Arial"/>
      <family val="2"/>
    </font>
    <font>
      <b/>
      <sz val="11"/>
      <color rgb="FF000080"/>
      <name val="Arial Narrow"/>
      <family val="2"/>
    </font>
    <font>
      <sz val="10"/>
      <color rgb="FF000080"/>
      <name val="Arial"/>
      <family val="2"/>
    </font>
    <font>
      <b/>
      <sz val="11"/>
      <color rgb="FF000080"/>
      <name val="Arial"/>
      <family val="2"/>
    </font>
    <font>
      <b/>
      <sz val="12"/>
      <color rgb="FF000080"/>
      <name val="Arial"/>
      <family val="2"/>
    </font>
    <font>
      <b/>
      <sz val="18"/>
      <color indexed="1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indexed="2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i/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11"/>
      <color rgb="FFFF0000"/>
      <name val="Arial"/>
      <family val="2"/>
    </font>
    <font>
      <sz val="14"/>
      <name val="Arial Narrow"/>
      <family val="2"/>
    </font>
    <font>
      <b/>
      <sz val="14"/>
      <name val="Arial"/>
      <family val="2"/>
    </font>
    <font>
      <sz val="11"/>
      <color rgb="FF000080"/>
      <name val="Arial"/>
      <family val="2"/>
    </font>
    <font>
      <b/>
      <sz val="12"/>
      <color rgb="FFFF0000"/>
      <name val="Arial Narrow"/>
      <family val="2"/>
    </font>
    <font>
      <sz val="22"/>
      <color rgb="FFFF0000"/>
      <name val="Arial Narrow"/>
      <family val="2"/>
    </font>
    <font>
      <b/>
      <sz val="10"/>
      <color indexed="20"/>
      <name val="Calibri"/>
      <family val="2"/>
    </font>
    <font>
      <sz val="8"/>
      <color indexed="20"/>
      <name val="Arial"/>
      <family val="2"/>
    </font>
    <font>
      <sz val="8"/>
      <color indexed="20"/>
      <name val="Calibri"/>
      <family val="2"/>
    </font>
    <font>
      <b/>
      <sz val="12"/>
      <color rgb="FFFF0000"/>
      <name val="Wingdings 2"/>
      <family val="1"/>
      <charset val="2"/>
    </font>
    <font>
      <b/>
      <sz val="8"/>
      <name val="Arial"/>
      <family val="2"/>
    </font>
    <font>
      <b/>
      <sz val="17"/>
      <color indexed="18"/>
      <name val="Arial"/>
      <family val="2"/>
    </font>
    <font>
      <b/>
      <sz val="8"/>
      <color indexed="18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9" tint="0.59999389629810485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CC"/>
        <bgColor indexed="0"/>
      </patternFill>
    </fill>
    <fill>
      <patternFill patternType="solid">
        <fgColor theme="7" tint="0.79998168889431442"/>
        <bgColor indexed="0"/>
      </patternFill>
    </fill>
    <fill>
      <patternFill patternType="solid">
        <fgColor theme="9" tint="0.79998168889431442"/>
        <bgColor indexed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44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4659260841701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3"/>
      </left>
      <right/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/>
      <top style="thin">
        <color indexed="8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medium">
        <color indexed="64"/>
      </top>
      <bottom style="double">
        <color auto="1"/>
      </bottom>
      <diagonal/>
    </border>
    <border>
      <left/>
      <right/>
      <top style="medium">
        <color indexed="64"/>
      </top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thin">
        <color theme="0" tint="-0.34998626667073579"/>
      </bottom>
      <diagonal/>
    </border>
    <border>
      <left style="double">
        <color indexed="64"/>
      </left>
      <right style="double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8"/>
      </top>
      <bottom/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ouble">
        <color auto="1"/>
      </right>
      <top/>
      <bottom style="medium">
        <color indexed="64"/>
      </bottom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medium">
        <color indexed="64"/>
      </top>
      <bottom style="medium">
        <color indexed="64"/>
      </bottom>
      <diagonal/>
    </border>
    <border>
      <left/>
      <right style="double">
        <color auto="1"/>
      </right>
      <top style="medium">
        <color indexed="64"/>
      </top>
      <bottom/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/>
      <bottom style="thin">
        <color indexed="22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8"/>
      </bottom>
      <diagonal/>
    </border>
    <border>
      <left/>
      <right style="double">
        <color indexed="64"/>
      </right>
      <top style="thin">
        <color indexed="8"/>
      </top>
      <bottom style="thin">
        <color theme="0" tint="-0.34998626667073579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thin">
        <color indexed="8"/>
      </bottom>
      <diagonal/>
    </border>
    <border>
      <left style="double">
        <color indexed="64"/>
      </left>
      <right/>
      <top style="medium">
        <color indexed="8"/>
      </top>
      <bottom/>
      <diagonal/>
    </border>
    <border>
      <left/>
      <right style="double">
        <color indexed="64"/>
      </right>
      <top style="medium">
        <color indexed="8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theme="0" tint="-0.34998626667073579"/>
      </bottom>
      <diagonal/>
    </border>
    <border>
      <left/>
      <right/>
      <top style="double">
        <color indexed="64"/>
      </top>
      <bottom style="thin">
        <color theme="0" tint="-0.34998626667073579"/>
      </bottom>
      <diagonal/>
    </border>
    <border>
      <left/>
      <right style="thin">
        <color indexed="63"/>
      </right>
      <top style="double">
        <color indexed="64"/>
      </top>
      <bottom style="thin">
        <color theme="0" tint="-0.34998626667073579"/>
      </bottom>
      <diagonal/>
    </border>
    <border>
      <left style="thin">
        <color indexed="63"/>
      </left>
      <right style="thin">
        <color indexed="64"/>
      </right>
      <top style="double">
        <color indexed="64"/>
      </top>
      <bottom style="thin">
        <color theme="0" tint="-0.34998626667073579"/>
      </bottom>
      <diagonal/>
    </border>
    <border>
      <left style="thin">
        <color indexed="63"/>
      </left>
      <right/>
      <top style="double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double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theme="0" tint="-0.34998626667073579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indexed="64"/>
      </right>
      <top style="double">
        <color indexed="64"/>
      </top>
      <bottom style="thin">
        <color theme="0" tint="-0.3499862666707357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theme="0" tint="-0.34998626667073579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/>
      <right/>
      <top/>
      <bottom style="thin">
        <color theme="0" tint="-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double">
        <color indexed="64"/>
      </top>
      <bottom style="thin">
        <color theme="0" tint="-0.34998626667073579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63"/>
      </right>
      <top style="thin">
        <color auto="1"/>
      </top>
      <bottom style="thin">
        <color theme="0" tint="-0.249977111117893"/>
      </bottom>
      <diagonal/>
    </border>
    <border>
      <left/>
      <right/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3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/>
      <top/>
      <bottom style="thin">
        <color indexed="64"/>
      </bottom>
      <diagonal/>
    </border>
    <border>
      <left style="thin">
        <color indexed="63"/>
      </left>
      <right/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3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4"/>
      </right>
      <top style="thin">
        <color indexed="63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</borders>
  <cellStyleXfs count="47845">
    <xf numFmtId="0" fontId="0" fillId="0" borderId="0"/>
    <xf numFmtId="0" fontId="50" fillId="2" borderId="0" applyNumberFormat="0" applyBorder="0" applyAlignment="0" applyProtection="0"/>
    <xf numFmtId="0" fontId="50" fillId="3" borderId="0" applyNumberFormat="0" applyBorder="0" applyAlignment="0" applyProtection="0"/>
    <xf numFmtId="0" fontId="50" fillId="4" borderId="0" applyNumberFormat="0" applyBorder="0" applyAlignment="0" applyProtection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5" borderId="0" applyNumberFormat="0" applyBorder="0" applyAlignment="0" applyProtection="0"/>
    <xf numFmtId="0" fontId="50" fillId="8" borderId="0" applyNumberFormat="0" applyBorder="0" applyAlignment="0" applyProtection="0"/>
    <xf numFmtId="0" fontId="50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9" borderId="0" applyNumberFormat="0" applyBorder="0" applyAlignment="0" applyProtection="0"/>
    <xf numFmtId="0" fontId="52" fillId="3" borderId="0" applyNumberFormat="0" applyBorder="0" applyAlignment="0" applyProtection="0"/>
    <xf numFmtId="0" fontId="53" fillId="20" borderId="1" applyNumberFormat="0" applyAlignment="0" applyProtection="0"/>
    <xf numFmtId="0" fontId="54" fillId="21" borderId="2" applyNumberFormat="0" applyAlignment="0" applyProtection="0"/>
    <xf numFmtId="43" fontId="2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7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69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57" fillId="0" borderId="3" applyNumberFormat="0" applyFill="0" applyAlignment="0" applyProtection="0"/>
    <xf numFmtId="0" fontId="58" fillId="0" borderId="4" applyNumberFormat="0" applyFill="0" applyAlignment="0" applyProtection="0"/>
    <xf numFmtId="0" fontId="59" fillId="0" borderId="5" applyNumberFormat="0" applyFill="0" applyAlignment="0" applyProtection="0"/>
    <xf numFmtId="0" fontId="59" fillId="0" borderId="0" applyNumberFormat="0" applyFill="0" applyBorder="0" applyAlignment="0" applyProtection="0"/>
    <xf numFmtId="0" fontId="60" fillId="7" borderId="1" applyNumberFormat="0" applyAlignment="0" applyProtection="0"/>
    <xf numFmtId="0" fontId="61" fillId="0" borderId="6" applyNumberFormat="0" applyFill="0" applyAlignment="0" applyProtection="0"/>
    <xf numFmtId="0" fontId="62" fillId="22" borderId="0" applyNumberFormat="0" applyBorder="0" applyAlignment="0" applyProtection="0"/>
    <xf numFmtId="0" fontId="23" fillId="0" borderId="0"/>
    <xf numFmtId="0" fontId="38" fillId="0" borderId="0"/>
    <xf numFmtId="0" fontId="23" fillId="23" borderId="7" applyNumberFormat="0" applyFont="0" applyAlignment="0" applyProtection="0"/>
    <xf numFmtId="0" fontId="63" fillId="20" borderId="8" applyNumberFormat="0" applyAlignment="0" applyProtection="0"/>
    <xf numFmtId="9" fontId="21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9" applyNumberFormat="0" applyFill="0" applyAlignment="0" applyProtection="0"/>
    <xf numFmtId="0" fontId="66" fillId="0" borderId="0" applyNumberForma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43" fontId="17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6" fillId="0" borderId="0"/>
    <xf numFmtId="0" fontId="38" fillId="0" borderId="0"/>
    <xf numFmtId="43" fontId="1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21" fillId="0" borderId="0"/>
    <xf numFmtId="0" fontId="78" fillId="0" borderId="0"/>
    <xf numFmtId="43" fontId="14" fillId="0" borderId="0" applyFont="0" applyFill="0" applyBorder="0" applyAlignment="0" applyProtection="0"/>
    <xf numFmtId="0" fontId="60" fillId="7" borderId="79" applyNumberFormat="0" applyAlignment="0" applyProtection="0"/>
    <xf numFmtId="0" fontId="21" fillId="23" borderId="92" applyNumberFormat="0" applyFont="0" applyAlignment="0" applyProtection="0"/>
    <xf numFmtId="0" fontId="21" fillId="23" borderId="73" applyNumberFormat="0" applyFont="0" applyAlignment="0" applyProtection="0"/>
    <xf numFmtId="0" fontId="53" fillId="20" borderId="64" applyNumberFormat="0" applyAlignment="0" applyProtection="0"/>
    <xf numFmtId="0" fontId="65" fillId="0" borderId="75" applyNumberFormat="0" applyFill="0" applyAlignment="0" applyProtection="0"/>
    <xf numFmtId="0" fontId="53" fillId="20" borderId="79" applyNumberFormat="0" applyAlignment="0" applyProtection="0"/>
    <xf numFmtId="0" fontId="63" fillId="20" borderId="105" applyNumberFormat="0" applyAlignment="0" applyProtection="0"/>
    <xf numFmtId="0" fontId="63" fillId="20" borderId="101" applyNumberFormat="0" applyAlignment="0" applyProtection="0"/>
    <xf numFmtId="0" fontId="53" fillId="20" borderId="87" applyNumberFormat="0" applyAlignment="0" applyProtection="0"/>
    <xf numFmtId="0" fontId="60" fillId="7" borderId="68" applyNumberFormat="0" applyAlignment="0" applyProtection="0"/>
    <xf numFmtId="0" fontId="21" fillId="23" borderId="80" applyNumberFormat="0" applyFont="0" applyAlignment="0" applyProtection="0"/>
    <xf numFmtId="0" fontId="63" fillId="20" borderId="89" applyNumberFormat="0" applyAlignment="0" applyProtection="0"/>
    <xf numFmtId="0" fontId="21" fillId="23" borderId="69" applyNumberFormat="0" applyFont="0" applyAlignment="0" applyProtection="0"/>
    <xf numFmtId="0" fontId="63" fillId="20" borderId="70" applyNumberFormat="0" applyAlignment="0" applyProtection="0"/>
    <xf numFmtId="0" fontId="53" fillId="20" borderId="57" applyNumberFormat="0" applyAlignment="0" applyProtection="0"/>
    <xf numFmtId="0" fontId="65" fillId="0" borderId="71" applyNumberFormat="0" applyFill="0" applyAlignment="0" applyProtection="0"/>
    <xf numFmtId="0" fontId="53" fillId="20" borderId="91" applyNumberFormat="0" applyAlignment="0" applyProtection="0"/>
    <xf numFmtId="0" fontId="65" fillId="0" borderId="82" applyNumberFormat="0" applyFill="0" applyAlignment="0" applyProtection="0"/>
    <xf numFmtId="43" fontId="21" fillId="0" borderId="0" applyFont="0" applyFill="0" applyBorder="0" applyAlignment="0" applyProtection="0"/>
    <xf numFmtId="0" fontId="63" fillId="20" borderId="74" applyNumberFormat="0" applyAlignment="0" applyProtection="0"/>
    <xf numFmtId="0" fontId="60" fillId="7" borderId="57" applyNumberFormat="0" applyAlignment="0" applyProtection="0"/>
    <xf numFmtId="0" fontId="21" fillId="23" borderId="58" applyNumberFormat="0" applyFont="0" applyAlignment="0" applyProtection="0"/>
    <xf numFmtId="0" fontId="63" fillId="20" borderId="59" applyNumberFormat="0" applyAlignment="0" applyProtection="0"/>
    <xf numFmtId="0" fontId="65" fillId="0" borderId="6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1" fillId="23" borderId="84" applyNumberFormat="0" applyFont="0" applyAlignment="0" applyProtection="0"/>
    <xf numFmtId="0" fontId="60" fillId="7" borderId="64" applyNumberFormat="0" applyAlignment="0" applyProtection="0"/>
    <xf numFmtId="0" fontId="53" fillId="20" borderId="72" applyNumberFormat="0" applyAlignment="0" applyProtection="0"/>
    <xf numFmtId="0" fontId="63" fillId="20" borderId="85" applyNumberFormat="0" applyAlignment="0" applyProtection="0"/>
    <xf numFmtId="0" fontId="60" fillId="7" borderId="91" applyNumberFormat="0" applyAlignment="0" applyProtection="0"/>
    <xf numFmtId="0" fontId="21" fillId="23" borderId="65" applyNumberFormat="0" applyFont="0" applyAlignment="0" applyProtection="0"/>
    <xf numFmtId="0" fontId="63" fillId="20" borderId="66" applyNumberFormat="0" applyAlignment="0" applyProtection="0"/>
    <xf numFmtId="0" fontId="65" fillId="0" borderId="67" applyNumberFormat="0" applyFill="0" applyAlignment="0" applyProtection="0"/>
    <xf numFmtId="0" fontId="65" fillId="0" borderId="86" applyNumberFormat="0" applyFill="0" applyAlignment="0" applyProtection="0"/>
    <xf numFmtId="0" fontId="63" fillId="20" borderId="81" applyNumberFormat="0" applyAlignment="0" applyProtection="0"/>
    <xf numFmtId="0" fontId="53" fillId="20" borderId="103" applyNumberFormat="0" applyAlignment="0" applyProtection="0"/>
    <xf numFmtId="0" fontId="60" fillId="7" borderId="72" applyNumberFormat="0" applyAlignment="0" applyProtection="0"/>
    <xf numFmtId="0" fontId="65" fillId="0" borderId="94" applyNumberFormat="0" applyFill="0" applyAlignment="0" applyProtection="0"/>
    <xf numFmtId="0" fontId="53" fillId="20" borderId="68" applyNumberFormat="0" applyAlignment="0" applyProtection="0"/>
    <xf numFmtId="0" fontId="60" fillId="7" borderId="87" applyNumberFormat="0" applyAlignment="0" applyProtection="0"/>
    <xf numFmtId="0" fontId="63" fillId="20" borderId="93" applyNumberFormat="0" applyAlignment="0" applyProtection="0"/>
    <xf numFmtId="0" fontId="53" fillId="20" borderId="95" applyNumberFormat="0" applyAlignment="0" applyProtection="0"/>
    <xf numFmtId="0" fontId="53" fillId="20" borderId="83" applyNumberFormat="0" applyAlignment="0" applyProtection="0"/>
    <xf numFmtId="0" fontId="60" fillId="7" borderId="99" applyNumberFormat="0" applyAlignment="0" applyProtection="0"/>
    <xf numFmtId="0" fontId="60" fillId="7" borderId="83" applyNumberFormat="0" applyAlignment="0" applyProtection="0"/>
    <xf numFmtId="0" fontId="65" fillId="0" borderId="114" applyNumberFormat="0" applyFill="0" applyAlignment="0" applyProtection="0"/>
    <xf numFmtId="0" fontId="65" fillId="0" borderId="102" applyNumberFormat="0" applyFill="0" applyAlignment="0" applyProtection="0"/>
    <xf numFmtId="0" fontId="21" fillId="23" borderId="88" applyNumberFormat="0" applyFont="0" applyAlignment="0" applyProtection="0"/>
    <xf numFmtId="0" fontId="65" fillId="0" borderId="90" applyNumberFormat="0" applyFill="0" applyAlignment="0" applyProtection="0"/>
    <xf numFmtId="0" fontId="53" fillId="20" borderId="107" applyNumberFormat="0" applyAlignment="0" applyProtection="0"/>
    <xf numFmtId="0" fontId="21" fillId="23" borderId="112" applyNumberFormat="0" applyFont="0" applyAlignment="0" applyProtection="0"/>
    <xf numFmtId="0" fontId="60" fillId="7" borderId="95" applyNumberFormat="0" applyAlignment="0" applyProtection="0"/>
    <xf numFmtId="0" fontId="21" fillId="23" borderId="100" applyNumberFormat="0" applyFont="0" applyAlignment="0" applyProtection="0"/>
    <xf numFmtId="0" fontId="21" fillId="23" borderId="96" applyNumberFormat="0" applyFont="0" applyAlignment="0" applyProtection="0"/>
    <xf numFmtId="0" fontId="63" fillId="20" borderId="97" applyNumberFormat="0" applyAlignment="0" applyProtection="0"/>
    <xf numFmtId="0" fontId="65" fillId="0" borderId="98" applyNumberFormat="0" applyFill="0" applyAlignment="0" applyProtection="0"/>
    <xf numFmtId="0" fontId="60" fillId="7" borderId="123" applyNumberFormat="0" applyAlignment="0" applyProtection="0"/>
    <xf numFmtId="0" fontId="60" fillId="7" borderId="103" applyNumberFormat="0" applyAlignment="0" applyProtection="0"/>
    <xf numFmtId="0" fontId="65" fillId="0" borderId="118" applyNumberFormat="0" applyFill="0" applyAlignment="0" applyProtection="0"/>
    <xf numFmtId="0" fontId="53" fillId="20" borderId="99" applyNumberFormat="0" applyAlignment="0" applyProtection="0"/>
    <xf numFmtId="0" fontId="21" fillId="23" borderId="104" applyNumberFormat="0" applyFont="0" applyAlignment="0" applyProtection="0"/>
    <xf numFmtId="0" fontId="65" fillId="0" borderId="106" applyNumberFormat="0" applyFill="0" applyAlignment="0" applyProtection="0"/>
    <xf numFmtId="0" fontId="63" fillId="20" borderId="113" applyNumberFormat="0" applyAlignment="0" applyProtection="0"/>
    <xf numFmtId="0" fontId="21" fillId="23" borderId="116" applyNumberFormat="0" applyFont="0" applyAlignment="0" applyProtection="0"/>
    <xf numFmtId="0" fontId="53" fillId="20" borderId="115" applyNumberFormat="0" applyAlignment="0" applyProtection="0"/>
    <xf numFmtId="0" fontId="60" fillId="7" borderId="107" applyNumberFormat="0" applyAlignment="0" applyProtection="0"/>
    <xf numFmtId="0" fontId="60" fillId="7" borderId="119" applyNumberFormat="0" applyAlignment="0" applyProtection="0"/>
    <xf numFmtId="0" fontId="21" fillId="23" borderId="108" applyNumberFormat="0" applyFont="0" applyAlignment="0" applyProtection="0"/>
    <xf numFmtId="0" fontId="63" fillId="20" borderId="109" applyNumberFormat="0" applyAlignment="0" applyProtection="0"/>
    <xf numFmtId="0" fontId="65" fillId="0" borderId="110" applyNumberFormat="0" applyFill="0" applyAlignment="0" applyProtection="0"/>
    <xf numFmtId="0" fontId="63" fillId="20" borderId="117" applyNumberFormat="0" applyAlignment="0" applyProtection="0"/>
    <xf numFmtId="0" fontId="53" fillId="20" borderId="111" applyNumberFormat="0" applyAlignment="0" applyProtection="0"/>
    <xf numFmtId="0" fontId="21" fillId="23" borderId="124" applyNumberFormat="0" applyFont="0" applyAlignment="0" applyProtection="0"/>
    <xf numFmtId="0" fontId="53" fillId="20" borderId="119" applyNumberFormat="0" applyAlignment="0" applyProtection="0"/>
    <xf numFmtId="0" fontId="65" fillId="0" borderId="126" applyNumberFormat="0" applyFill="0" applyAlignment="0" applyProtection="0"/>
    <xf numFmtId="0" fontId="63" fillId="20" borderId="125" applyNumberFormat="0" applyAlignment="0" applyProtection="0"/>
    <xf numFmtId="0" fontId="60" fillId="7" borderId="111" applyNumberFormat="0" applyAlignment="0" applyProtection="0"/>
    <xf numFmtId="0" fontId="65" fillId="0" borderId="122" applyNumberFormat="0" applyFill="0" applyAlignment="0" applyProtection="0"/>
    <xf numFmtId="0" fontId="60" fillId="7" borderId="115" applyNumberFormat="0" applyAlignment="0" applyProtection="0"/>
    <xf numFmtId="0" fontId="21" fillId="23" borderId="120" applyNumberFormat="0" applyFont="0" applyAlignment="0" applyProtection="0"/>
    <xf numFmtId="0" fontId="63" fillId="20" borderId="121" applyNumberFormat="0" applyAlignment="0" applyProtection="0"/>
    <xf numFmtId="0" fontId="53" fillId="20" borderId="123" applyNumberFormat="0" applyAlignment="0" applyProtection="0"/>
    <xf numFmtId="0" fontId="60" fillId="7" borderId="137" applyNumberFormat="0" applyAlignment="0" applyProtection="0"/>
    <xf numFmtId="0" fontId="63" fillId="20" borderId="135" applyNumberFormat="0" applyAlignment="0" applyProtection="0"/>
    <xf numFmtId="0" fontId="60" fillId="7" borderId="132" applyNumberFormat="0" applyAlignment="0" applyProtection="0"/>
    <xf numFmtId="0" fontId="53" fillId="20" borderId="128" applyNumberFormat="0" applyAlignment="0" applyProtection="0"/>
    <xf numFmtId="0" fontId="60" fillId="7" borderId="133" applyNumberFormat="0" applyAlignment="0" applyProtection="0"/>
    <xf numFmtId="0" fontId="60" fillId="7" borderId="128" applyNumberFormat="0" applyAlignment="0" applyProtection="0"/>
    <xf numFmtId="0" fontId="21" fillId="23" borderId="134" applyNumberFormat="0" applyFont="0" applyAlignment="0" applyProtection="0"/>
    <xf numFmtId="0" fontId="21" fillId="23" borderId="129" applyNumberFormat="0" applyFont="0" applyAlignment="0" applyProtection="0"/>
    <xf numFmtId="0" fontId="63" fillId="20" borderId="130" applyNumberFormat="0" applyAlignment="0" applyProtection="0"/>
    <xf numFmtId="0" fontId="65" fillId="0" borderId="131" applyNumberFormat="0" applyFill="0" applyAlignment="0" applyProtection="0"/>
    <xf numFmtId="0" fontId="65" fillId="0" borderId="136" applyNumberFormat="0" applyFill="0" applyAlignment="0" applyProtection="0"/>
    <xf numFmtId="0" fontId="53" fillId="20" borderId="137" applyNumberFormat="0" applyAlignment="0" applyProtection="0"/>
    <xf numFmtId="0" fontId="53" fillId="20" borderId="132" applyNumberFormat="0" applyAlignment="0" applyProtection="0"/>
    <xf numFmtId="0" fontId="53" fillId="20" borderId="133" applyNumberFormat="0" applyAlignment="0" applyProtection="0"/>
    <xf numFmtId="0" fontId="21" fillId="23" borderId="138" applyNumberFormat="0" applyFont="0" applyAlignment="0" applyProtection="0"/>
    <xf numFmtId="0" fontId="63" fillId="20" borderId="139" applyNumberFormat="0" applyAlignment="0" applyProtection="0"/>
    <xf numFmtId="0" fontId="65" fillId="0" borderId="140" applyNumberFormat="0" applyFill="0" applyAlignment="0" applyProtection="0"/>
    <xf numFmtId="0" fontId="60" fillId="7" borderId="181" applyNumberFormat="0" applyAlignment="0" applyProtection="0"/>
    <xf numFmtId="0" fontId="63" fillId="20" borderId="155" applyNumberFormat="0" applyAlignment="0" applyProtection="0"/>
    <xf numFmtId="0" fontId="60" fillId="7" borderId="177" applyNumberFormat="0" applyAlignment="0" applyProtection="0"/>
    <xf numFmtId="0" fontId="21" fillId="23" borderId="154" applyNumberFormat="0" applyFont="0" applyAlignment="0" applyProtection="0"/>
    <xf numFmtId="0" fontId="65" fillId="0" borderId="191" applyNumberFormat="0" applyFill="0" applyAlignment="0" applyProtection="0"/>
    <xf numFmtId="0" fontId="21" fillId="23" borderId="146" applyNumberFormat="0" applyFont="0" applyAlignment="0" applyProtection="0"/>
    <xf numFmtId="0" fontId="65" fillId="0" borderId="172" applyNumberFormat="0" applyFill="0" applyAlignment="0" applyProtection="0"/>
    <xf numFmtId="0" fontId="60" fillId="7" borderId="145" applyNumberFormat="0" applyAlignment="0" applyProtection="0"/>
    <xf numFmtId="0" fontId="63" fillId="20" borderId="179" applyNumberFormat="0" applyAlignment="0" applyProtection="0"/>
    <xf numFmtId="0" fontId="53" fillId="20" borderId="177" applyNumberFormat="0" applyAlignment="0" applyProtection="0"/>
    <xf numFmtId="0" fontId="65" fillId="0" borderId="180" applyNumberFormat="0" applyFill="0" applyAlignment="0" applyProtection="0"/>
    <xf numFmtId="0" fontId="60" fillId="7" borderId="188" applyNumberFormat="0" applyAlignment="0" applyProtection="0"/>
    <xf numFmtId="0" fontId="60" fillId="7" borderId="165" applyNumberFormat="0" applyAlignment="0" applyProtection="0"/>
    <xf numFmtId="0" fontId="53" fillId="20" borderId="149" applyNumberFormat="0" applyAlignment="0" applyProtection="0"/>
    <xf numFmtId="0" fontId="63" fillId="20" borderId="163" applyNumberFormat="0" applyAlignment="0" applyProtection="0"/>
    <xf numFmtId="0" fontId="21" fillId="23" borderId="166" applyNumberFormat="0" applyFont="0" applyAlignment="0" applyProtection="0"/>
    <xf numFmtId="0" fontId="65" fillId="0" borderId="156" applyNumberFormat="0" applyFill="0" applyAlignment="0" applyProtection="0"/>
    <xf numFmtId="0" fontId="65" fillId="0" borderId="144" applyNumberFormat="0" applyFill="0" applyAlignment="0" applyProtection="0"/>
    <xf numFmtId="0" fontId="21" fillId="23" borderId="174" applyNumberFormat="0" applyFont="0" applyAlignment="0" applyProtection="0"/>
    <xf numFmtId="0" fontId="63" fillId="20" borderId="143" applyNumberFormat="0" applyAlignment="0" applyProtection="0"/>
    <xf numFmtId="0" fontId="21" fillId="23" borderId="142" applyNumberFormat="0" applyFont="0" applyAlignment="0" applyProtection="0"/>
    <xf numFmtId="0" fontId="60" fillId="7" borderId="153" applyNumberFormat="0" applyAlignment="0" applyProtection="0"/>
    <xf numFmtId="0" fontId="60" fillId="7" borderId="141" applyNumberFormat="0" applyAlignment="0" applyProtection="0"/>
    <xf numFmtId="0" fontId="21" fillId="23" borderId="189" applyNumberFormat="0" applyFont="0" applyAlignment="0" applyProtection="0"/>
    <xf numFmtId="0" fontId="65" fillId="0" borderId="164" applyNumberFormat="0" applyFill="0" applyAlignment="0" applyProtection="0"/>
    <xf numFmtId="0" fontId="21" fillId="23" borderId="162" applyNumberFormat="0" applyFont="0" applyAlignment="0" applyProtection="0"/>
    <xf numFmtId="0" fontId="63" fillId="20" borderId="171" applyNumberFormat="0" applyAlignment="0" applyProtection="0"/>
    <xf numFmtId="0" fontId="63" fillId="20" borderId="147" applyNumberFormat="0" applyAlignment="0" applyProtection="0"/>
    <xf numFmtId="0" fontId="53" fillId="20" borderId="141" applyNumberFormat="0" applyAlignment="0" applyProtection="0"/>
    <xf numFmtId="0" fontId="65" fillId="0" borderId="148" applyNumberFormat="0" applyFill="0" applyAlignment="0" applyProtection="0"/>
    <xf numFmtId="0" fontId="21" fillId="23" borderId="170" applyNumberFormat="0" applyFont="0" applyAlignment="0" applyProtection="0"/>
    <xf numFmtId="0" fontId="21" fillId="23" borderId="150" applyNumberFormat="0" applyFont="0" applyAlignment="0" applyProtection="0"/>
    <xf numFmtId="0" fontId="65" fillId="0" borderId="176" applyNumberFormat="0" applyFill="0" applyAlignment="0" applyProtection="0"/>
    <xf numFmtId="0" fontId="65" fillId="0" borderId="152" applyNumberFormat="0" applyFill="0" applyAlignment="0" applyProtection="0"/>
    <xf numFmtId="0" fontId="53" fillId="20" borderId="145" applyNumberFormat="0" applyAlignment="0" applyProtection="0"/>
    <xf numFmtId="0" fontId="53" fillId="20" borderId="165" applyNumberFormat="0" applyAlignment="0" applyProtection="0"/>
    <xf numFmtId="0" fontId="63" fillId="20" borderId="175" applyNumberFormat="0" applyAlignment="0" applyProtection="0"/>
    <xf numFmtId="0" fontId="60" fillId="7" borderId="157" applyNumberFormat="0" applyAlignment="0" applyProtection="0"/>
    <xf numFmtId="0" fontId="63" fillId="20" borderId="190" applyNumberFormat="0" applyAlignment="0" applyProtection="0"/>
    <xf numFmtId="0" fontId="60" fillId="7" borderId="149" applyNumberFormat="0" applyAlignment="0" applyProtection="0"/>
    <xf numFmtId="0" fontId="53" fillId="20" borderId="161" applyNumberFormat="0" applyAlignment="0" applyProtection="0"/>
    <xf numFmtId="9" fontId="14" fillId="0" borderId="0" applyFont="0" applyFill="0" applyBorder="0" applyAlignment="0" applyProtection="0"/>
    <xf numFmtId="0" fontId="14" fillId="0" borderId="0"/>
    <xf numFmtId="0" fontId="53" fillId="20" borderId="184" applyNumberFormat="0" applyAlignment="0" applyProtection="0"/>
    <xf numFmtId="0" fontId="53" fillId="20" borderId="157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53" fillId="20" borderId="153" applyNumberFormat="0" applyAlignment="0" applyProtection="0"/>
    <xf numFmtId="0" fontId="63" fillId="20" borderId="151" applyNumberFormat="0" applyAlignment="0" applyProtection="0"/>
    <xf numFmtId="0" fontId="53" fillId="20" borderId="188" applyNumberFormat="0" applyAlignment="0" applyProtection="0"/>
    <xf numFmtId="0" fontId="21" fillId="23" borderId="185" applyNumberFormat="0" applyFont="0" applyAlignment="0" applyProtection="0"/>
    <xf numFmtId="0" fontId="63" fillId="20" borderId="167" applyNumberFormat="0" applyAlignment="0" applyProtection="0"/>
    <xf numFmtId="0" fontId="60" fillId="7" borderId="173" applyNumberFormat="0" applyAlignment="0" applyProtection="0"/>
    <xf numFmtId="0" fontId="60" fillId="7" borderId="161" applyNumberFormat="0" applyAlignment="0" applyProtection="0"/>
    <xf numFmtId="0" fontId="60" fillId="7" borderId="169" applyNumberFormat="0" applyAlignment="0" applyProtection="0"/>
    <xf numFmtId="0" fontId="21" fillId="23" borderId="158" applyNumberFormat="0" applyFont="0" applyAlignment="0" applyProtection="0"/>
    <xf numFmtId="0" fontId="63" fillId="20" borderId="159" applyNumberFormat="0" applyAlignment="0" applyProtection="0"/>
    <xf numFmtId="0" fontId="65" fillId="0" borderId="160" applyNumberFormat="0" applyFill="0" applyAlignment="0" applyProtection="0"/>
    <xf numFmtId="0" fontId="21" fillId="23" borderId="178" applyNumberFormat="0" applyFont="0" applyAlignment="0" applyProtection="0"/>
    <xf numFmtId="0" fontId="53" fillId="20" borderId="173" applyNumberFormat="0" applyAlignment="0" applyProtection="0"/>
    <xf numFmtId="0" fontId="60" fillId="7" borderId="184" applyNumberFormat="0" applyAlignment="0" applyProtection="0"/>
    <xf numFmtId="0" fontId="65" fillId="0" borderId="183" applyNumberFormat="0" applyFill="0" applyAlignment="0" applyProtection="0"/>
    <xf numFmtId="0" fontId="53" fillId="20" borderId="169" applyNumberFormat="0" applyAlignment="0" applyProtection="0"/>
    <xf numFmtId="0" fontId="53" fillId="20" borderId="181" applyNumberFormat="0" applyAlignment="0" applyProtection="0"/>
    <xf numFmtId="0" fontId="65" fillId="0" borderId="168" applyNumberFormat="0" applyFill="0" applyAlignment="0" applyProtection="0"/>
    <xf numFmtId="0" fontId="63" fillId="20" borderId="186" applyNumberFormat="0" applyAlignment="0" applyProtection="0"/>
    <xf numFmtId="0" fontId="21" fillId="23" borderId="182" applyNumberFormat="0" applyFont="0" applyAlignment="0" applyProtection="0"/>
    <xf numFmtId="0" fontId="65" fillId="0" borderId="187" applyNumberFormat="0" applyFill="0" applyAlignment="0" applyProtection="0"/>
    <xf numFmtId="0" fontId="13" fillId="0" borderId="0"/>
    <xf numFmtId="0" fontId="21" fillId="0" borderId="0"/>
    <xf numFmtId="0" fontId="50" fillId="2" borderId="0" applyNumberFormat="0" applyBorder="0" applyAlignment="0" applyProtection="0"/>
    <xf numFmtId="0" fontId="50" fillId="3" borderId="0" applyNumberFormat="0" applyBorder="0" applyAlignment="0" applyProtection="0"/>
    <xf numFmtId="0" fontId="50" fillId="4" borderId="0" applyNumberFormat="0" applyBorder="0" applyAlignment="0" applyProtection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5" borderId="0" applyNumberFormat="0" applyBorder="0" applyAlignment="0" applyProtection="0"/>
    <xf numFmtId="0" fontId="50" fillId="8" borderId="0" applyNumberFormat="0" applyBorder="0" applyAlignment="0" applyProtection="0"/>
    <xf numFmtId="0" fontId="50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9" borderId="0" applyNumberFormat="0" applyBorder="0" applyAlignment="0" applyProtection="0"/>
    <xf numFmtId="0" fontId="52" fillId="3" borderId="0" applyNumberFormat="0" applyBorder="0" applyAlignment="0" applyProtection="0"/>
    <xf numFmtId="0" fontId="53" fillId="20" borderId="188" applyNumberFormat="0" applyAlignment="0" applyProtection="0"/>
    <xf numFmtId="0" fontId="54" fillId="21" borderId="2" applyNumberFormat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57" fillId="0" borderId="3" applyNumberFormat="0" applyFill="0" applyAlignment="0" applyProtection="0"/>
    <xf numFmtId="0" fontId="58" fillId="0" borderId="4" applyNumberFormat="0" applyFill="0" applyAlignment="0" applyProtection="0"/>
    <xf numFmtId="0" fontId="59" fillId="0" borderId="5" applyNumberFormat="0" applyFill="0" applyAlignment="0" applyProtection="0"/>
    <xf numFmtId="0" fontId="59" fillId="0" borderId="0" applyNumberFormat="0" applyFill="0" applyBorder="0" applyAlignment="0" applyProtection="0"/>
    <xf numFmtId="0" fontId="60" fillId="7" borderId="188" applyNumberFormat="0" applyAlignment="0" applyProtection="0"/>
    <xf numFmtId="0" fontId="61" fillId="0" borderId="6" applyNumberFormat="0" applyFill="0" applyAlignment="0" applyProtection="0"/>
    <xf numFmtId="0" fontId="62" fillId="22" borderId="0" applyNumberFormat="0" applyBorder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9" fontId="21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191" applyNumberFormat="0" applyFill="0" applyAlignment="0" applyProtection="0"/>
    <xf numFmtId="0" fontId="66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0" fillId="7" borderId="188" applyNumberFormat="0" applyAlignment="0" applyProtection="0"/>
    <xf numFmtId="0" fontId="21" fillId="23" borderId="189" applyNumberFormat="0" applyFont="0" applyAlignment="0" applyProtection="0"/>
    <xf numFmtId="0" fontId="21" fillId="23" borderId="189" applyNumberFormat="0" applyFont="0" applyAlignment="0" applyProtection="0"/>
    <xf numFmtId="0" fontId="53" fillId="20" borderId="188" applyNumberFormat="0" applyAlignment="0" applyProtection="0"/>
    <xf numFmtId="0" fontId="65" fillId="0" borderId="191" applyNumberFormat="0" applyFill="0" applyAlignment="0" applyProtection="0"/>
    <xf numFmtId="0" fontId="53" fillId="20" borderId="188" applyNumberFormat="0" applyAlignment="0" applyProtection="0"/>
    <xf numFmtId="0" fontId="63" fillId="20" borderId="190" applyNumberFormat="0" applyAlignment="0" applyProtection="0"/>
    <xf numFmtId="0" fontId="63" fillId="20" borderId="190" applyNumberFormat="0" applyAlignment="0" applyProtection="0"/>
    <xf numFmtId="0" fontId="53" fillId="20" borderId="188" applyNumberFormat="0" applyAlignment="0" applyProtection="0"/>
    <xf numFmtId="0" fontId="60" fillId="7" borderId="188" applyNumberFormat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53" fillId="20" borderId="188" applyNumberFormat="0" applyAlignment="0" applyProtection="0"/>
    <xf numFmtId="0" fontId="65" fillId="0" borderId="191" applyNumberFormat="0" applyFill="0" applyAlignment="0" applyProtection="0"/>
    <xf numFmtId="0" fontId="53" fillId="20" borderId="188" applyNumberFormat="0" applyAlignment="0" applyProtection="0"/>
    <xf numFmtId="0" fontId="65" fillId="0" borderId="191" applyNumberFormat="0" applyFill="0" applyAlignment="0" applyProtection="0"/>
    <xf numFmtId="0" fontId="63" fillId="20" borderId="190" applyNumberFormat="0" applyAlignment="0" applyProtection="0"/>
    <xf numFmtId="0" fontId="60" fillId="7" borderId="188" applyNumberFormat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65" fillId="0" borderId="19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21" fillId="23" borderId="189" applyNumberFormat="0" applyFont="0" applyAlignment="0" applyProtection="0"/>
    <xf numFmtId="0" fontId="60" fillId="7" borderId="188" applyNumberFormat="0" applyAlignment="0" applyProtection="0"/>
    <xf numFmtId="0" fontId="53" fillId="20" borderId="188" applyNumberFormat="0" applyAlignment="0" applyProtection="0"/>
    <xf numFmtId="0" fontId="63" fillId="20" borderId="190" applyNumberFormat="0" applyAlignment="0" applyProtection="0"/>
    <xf numFmtId="0" fontId="60" fillId="7" borderId="188" applyNumberFormat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65" fillId="0" borderId="191" applyNumberFormat="0" applyFill="0" applyAlignment="0" applyProtection="0"/>
    <xf numFmtId="0" fontId="65" fillId="0" borderId="191" applyNumberFormat="0" applyFill="0" applyAlignment="0" applyProtection="0"/>
    <xf numFmtId="0" fontId="63" fillId="20" borderId="190" applyNumberFormat="0" applyAlignment="0" applyProtection="0"/>
    <xf numFmtId="0" fontId="53" fillId="20" borderId="188" applyNumberFormat="0" applyAlignment="0" applyProtection="0"/>
    <xf numFmtId="0" fontId="60" fillId="7" borderId="188" applyNumberFormat="0" applyAlignment="0" applyProtection="0"/>
    <xf numFmtId="0" fontId="65" fillId="0" borderId="191" applyNumberFormat="0" applyFill="0" applyAlignment="0" applyProtection="0"/>
    <xf numFmtId="0" fontId="53" fillId="20" borderId="188" applyNumberFormat="0" applyAlignment="0" applyProtection="0"/>
    <xf numFmtId="0" fontId="60" fillId="7" borderId="188" applyNumberFormat="0" applyAlignment="0" applyProtection="0"/>
    <xf numFmtId="0" fontId="63" fillId="20" borderId="190" applyNumberFormat="0" applyAlignment="0" applyProtection="0"/>
    <xf numFmtId="0" fontId="53" fillId="20" borderId="188" applyNumberFormat="0" applyAlignment="0" applyProtection="0"/>
    <xf numFmtId="0" fontId="53" fillId="20" borderId="188" applyNumberFormat="0" applyAlignment="0" applyProtection="0"/>
    <xf numFmtId="0" fontId="60" fillId="7" borderId="188" applyNumberFormat="0" applyAlignment="0" applyProtection="0"/>
    <xf numFmtId="0" fontId="60" fillId="7" borderId="188" applyNumberFormat="0" applyAlignment="0" applyProtection="0"/>
    <xf numFmtId="0" fontId="65" fillId="0" borderId="191" applyNumberFormat="0" applyFill="0" applyAlignment="0" applyProtection="0"/>
    <xf numFmtId="0" fontId="65" fillId="0" borderId="191" applyNumberFormat="0" applyFill="0" applyAlignment="0" applyProtection="0"/>
    <xf numFmtId="0" fontId="21" fillId="23" borderId="189" applyNumberFormat="0" applyFont="0" applyAlignment="0" applyProtection="0"/>
    <xf numFmtId="0" fontId="65" fillId="0" borderId="191" applyNumberFormat="0" applyFill="0" applyAlignment="0" applyProtection="0"/>
    <xf numFmtId="0" fontId="53" fillId="20" borderId="188" applyNumberFormat="0" applyAlignment="0" applyProtection="0"/>
    <xf numFmtId="0" fontId="21" fillId="23" borderId="189" applyNumberFormat="0" applyFont="0" applyAlignment="0" applyProtection="0"/>
    <xf numFmtId="0" fontId="60" fillId="7" borderId="188" applyNumberFormat="0" applyAlignment="0" applyProtection="0"/>
    <xf numFmtId="0" fontId="21" fillId="23" borderId="189" applyNumberFormat="0" applyFont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65" fillId="0" borderId="191" applyNumberFormat="0" applyFill="0" applyAlignment="0" applyProtection="0"/>
    <xf numFmtId="0" fontId="60" fillId="7" borderId="188" applyNumberFormat="0" applyAlignment="0" applyProtection="0"/>
    <xf numFmtId="0" fontId="60" fillId="7" borderId="188" applyNumberFormat="0" applyAlignment="0" applyProtection="0"/>
    <xf numFmtId="0" fontId="65" fillId="0" borderId="191" applyNumberFormat="0" applyFill="0" applyAlignment="0" applyProtection="0"/>
    <xf numFmtId="0" fontId="53" fillId="20" borderId="188" applyNumberFormat="0" applyAlignment="0" applyProtection="0"/>
    <xf numFmtId="0" fontId="21" fillId="23" borderId="189" applyNumberFormat="0" applyFont="0" applyAlignment="0" applyProtection="0"/>
    <xf numFmtId="0" fontId="65" fillId="0" borderId="191" applyNumberFormat="0" applyFill="0" applyAlignment="0" applyProtection="0"/>
    <xf numFmtId="0" fontId="63" fillId="20" borderId="190" applyNumberFormat="0" applyAlignment="0" applyProtection="0"/>
    <xf numFmtId="0" fontId="21" fillId="23" borderId="189" applyNumberFormat="0" applyFont="0" applyAlignment="0" applyProtection="0"/>
    <xf numFmtId="0" fontId="53" fillId="20" borderId="188" applyNumberFormat="0" applyAlignment="0" applyProtection="0"/>
    <xf numFmtId="0" fontId="60" fillId="7" borderId="188" applyNumberFormat="0" applyAlignment="0" applyProtection="0"/>
    <xf numFmtId="0" fontId="60" fillId="7" borderId="188" applyNumberFormat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65" fillId="0" borderId="191" applyNumberFormat="0" applyFill="0" applyAlignment="0" applyProtection="0"/>
    <xf numFmtId="0" fontId="63" fillId="20" borderId="190" applyNumberFormat="0" applyAlignment="0" applyProtection="0"/>
    <xf numFmtId="0" fontId="53" fillId="20" borderId="188" applyNumberFormat="0" applyAlignment="0" applyProtection="0"/>
    <xf numFmtId="0" fontId="21" fillId="23" borderId="189" applyNumberFormat="0" applyFont="0" applyAlignment="0" applyProtection="0"/>
    <xf numFmtId="0" fontId="53" fillId="20" borderId="188" applyNumberFormat="0" applyAlignment="0" applyProtection="0"/>
    <xf numFmtId="0" fontId="65" fillId="0" borderId="191" applyNumberFormat="0" applyFill="0" applyAlignment="0" applyProtection="0"/>
    <xf numFmtId="0" fontId="63" fillId="20" borderId="190" applyNumberFormat="0" applyAlignment="0" applyProtection="0"/>
    <xf numFmtId="0" fontId="60" fillId="7" borderId="188" applyNumberFormat="0" applyAlignment="0" applyProtection="0"/>
    <xf numFmtId="0" fontId="65" fillId="0" borderId="191" applyNumberFormat="0" applyFill="0" applyAlignment="0" applyProtection="0"/>
    <xf numFmtId="0" fontId="60" fillId="7" borderId="188" applyNumberFormat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53" fillId="20" borderId="188" applyNumberFormat="0" applyAlignment="0" applyProtection="0"/>
    <xf numFmtId="0" fontId="60" fillId="7" borderId="188" applyNumberFormat="0" applyAlignment="0" applyProtection="0"/>
    <xf numFmtId="0" fontId="63" fillId="20" borderId="190" applyNumberFormat="0" applyAlignment="0" applyProtection="0"/>
    <xf numFmtId="0" fontId="60" fillId="7" borderId="188" applyNumberFormat="0" applyAlignment="0" applyProtection="0"/>
    <xf numFmtId="0" fontId="53" fillId="20" borderId="188" applyNumberFormat="0" applyAlignment="0" applyProtection="0"/>
    <xf numFmtId="0" fontId="60" fillId="7" borderId="188" applyNumberFormat="0" applyAlignment="0" applyProtection="0"/>
    <xf numFmtId="0" fontId="60" fillId="7" borderId="188" applyNumberFormat="0" applyAlignment="0" applyProtection="0"/>
    <xf numFmtId="0" fontId="21" fillId="23" borderId="189" applyNumberFormat="0" applyFont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65" fillId="0" borderId="191" applyNumberFormat="0" applyFill="0" applyAlignment="0" applyProtection="0"/>
    <xf numFmtId="0" fontId="65" fillId="0" borderId="191" applyNumberFormat="0" applyFill="0" applyAlignment="0" applyProtection="0"/>
    <xf numFmtId="0" fontId="53" fillId="20" borderId="188" applyNumberFormat="0" applyAlignment="0" applyProtection="0"/>
    <xf numFmtId="0" fontId="53" fillId="20" borderId="188" applyNumberFormat="0" applyAlignment="0" applyProtection="0"/>
    <xf numFmtId="0" fontId="53" fillId="20" borderId="188" applyNumberFormat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65" fillId="0" borderId="191" applyNumberFormat="0" applyFill="0" applyAlignment="0" applyProtection="0"/>
    <xf numFmtId="0" fontId="60" fillId="7" borderId="188" applyNumberFormat="0" applyAlignment="0" applyProtection="0"/>
    <xf numFmtId="0" fontId="63" fillId="20" borderId="190" applyNumberFormat="0" applyAlignment="0" applyProtection="0"/>
    <xf numFmtId="0" fontId="60" fillId="7" borderId="188" applyNumberFormat="0" applyAlignment="0" applyProtection="0"/>
    <xf numFmtId="0" fontId="21" fillId="23" borderId="189" applyNumberFormat="0" applyFont="0" applyAlignment="0" applyProtection="0"/>
    <xf numFmtId="0" fontId="21" fillId="23" borderId="189" applyNumberFormat="0" applyFont="0" applyAlignment="0" applyProtection="0"/>
    <xf numFmtId="0" fontId="65" fillId="0" borderId="191" applyNumberFormat="0" applyFill="0" applyAlignment="0" applyProtection="0"/>
    <xf numFmtId="0" fontId="60" fillId="7" borderId="188" applyNumberFormat="0" applyAlignment="0" applyProtection="0"/>
    <xf numFmtId="0" fontId="63" fillId="20" borderId="190" applyNumberFormat="0" applyAlignment="0" applyProtection="0"/>
    <xf numFmtId="0" fontId="53" fillId="20" borderId="188" applyNumberFormat="0" applyAlignment="0" applyProtection="0"/>
    <xf numFmtId="0" fontId="65" fillId="0" borderId="191" applyNumberFormat="0" applyFill="0" applyAlignment="0" applyProtection="0"/>
    <xf numFmtId="0" fontId="60" fillId="7" borderId="188" applyNumberFormat="0" applyAlignment="0" applyProtection="0"/>
    <xf numFmtId="0" fontId="53" fillId="20" borderId="188" applyNumberFormat="0" applyAlignment="0" applyProtection="0"/>
    <xf numFmtId="0" fontId="63" fillId="20" borderId="190" applyNumberFormat="0" applyAlignment="0" applyProtection="0"/>
    <xf numFmtId="0" fontId="21" fillId="23" borderId="189" applyNumberFormat="0" applyFont="0" applyAlignment="0" applyProtection="0"/>
    <xf numFmtId="0" fontId="65" fillId="0" borderId="191" applyNumberFormat="0" applyFill="0" applyAlignment="0" applyProtection="0"/>
    <xf numFmtId="0" fontId="65" fillId="0" borderId="191" applyNumberFormat="0" applyFill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21" fillId="23" borderId="189" applyNumberFormat="0" applyFont="0" applyAlignment="0" applyProtection="0"/>
    <xf numFmtId="0" fontId="60" fillId="7" borderId="188" applyNumberFormat="0" applyAlignment="0" applyProtection="0"/>
    <xf numFmtId="0" fontId="60" fillId="7" borderId="188" applyNumberFormat="0" applyAlignment="0" applyProtection="0"/>
    <xf numFmtId="0" fontId="65" fillId="0" borderId="191" applyNumberFormat="0" applyFill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63" fillId="20" borderId="190" applyNumberFormat="0" applyAlignment="0" applyProtection="0"/>
    <xf numFmtId="0" fontId="53" fillId="20" borderId="188" applyNumberFormat="0" applyAlignment="0" applyProtection="0"/>
    <xf numFmtId="0" fontId="65" fillId="0" borderId="191" applyNumberFormat="0" applyFill="0" applyAlignment="0" applyProtection="0"/>
    <xf numFmtId="0" fontId="21" fillId="23" borderId="189" applyNumberFormat="0" applyFont="0" applyAlignment="0" applyProtection="0"/>
    <xf numFmtId="0" fontId="21" fillId="23" borderId="189" applyNumberFormat="0" applyFont="0" applyAlignment="0" applyProtection="0"/>
    <xf numFmtId="0" fontId="65" fillId="0" borderId="191" applyNumberFormat="0" applyFill="0" applyAlignment="0" applyProtection="0"/>
    <xf numFmtId="0" fontId="65" fillId="0" borderId="191" applyNumberFormat="0" applyFill="0" applyAlignment="0" applyProtection="0"/>
    <xf numFmtId="0" fontId="53" fillId="20" borderId="188" applyNumberFormat="0" applyAlignment="0" applyProtection="0"/>
    <xf numFmtId="0" fontId="53" fillId="20" borderId="188" applyNumberFormat="0" applyAlignment="0" applyProtection="0"/>
    <xf numFmtId="0" fontId="63" fillId="20" borderId="190" applyNumberFormat="0" applyAlignment="0" applyProtection="0"/>
    <xf numFmtId="0" fontId="60" fillId="7" borderId="188" applyNumberFormat="0" applyAlignment="0" applyProtection="0"/>
    <xf numFmtId="0" fontId="60" fillId="7" borderId="188" applyNumberFormat="0" applyAlignment="0" applyProtection="0"/>
    <xf numFmtId="0" fontId="53" fillId="20" borderId="188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0" fontId="53" fillId="20" borderId="188" applyNumberFormat="0" applyAlignment="0" applyProtection="0"/>
    <xf numFmtId="0" fontId="53" fillId="20" borderId="188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53" fillId="20" borderId="188" applyNumberFormat="0" applyAlignment="0" applyProtection="0"/>
    <xf numFmtId="0" fontId="63" fillId="20" borderId="190" applyNumberFormat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60" fillId="7" borderId="188" applyNumberFormat="0" applyAlignment="0" applyProtection="0"/>
    <xf numFmtId="0" fontId="60" fillId="7" borderId="188" applyNumberFormat="0" applyAlignment="0" applyProtection="0"/>
    <xf numFmtId="0" fontId="60" fillId="7" borderId="188" applyNumberFormat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65" fillId="0" borderId="191" applyNumberFormat="0" applyFill="0" applyAlignment="0" applyProtection="0"/>
    <xf numFmtId="0" fontId="21" fillId="23" borderId="189" applyNumberFormat="0" applyFont="0" applyAlignment="0" applyProtection="0"/>
    <xf numFmtId="0" fontId="53" fillId="20" borderId="188" applyNumberFormat="0" applyAlignment="0" applyProtection="0"/>
    <xf numFmtId="0" fontId="60" fillId="7" borderId="188" applyNumberFormat="0" applyAlignment="0" applyProtection="0"/>
    <xf numFmtId="0" fontId="65" fillId="0" borderId="191" applyNumberFormat="0" applyFill="0" applyAlignment="0" applyProtection="0"/>
    <xf numFmtId="0" fontId="53" fillId="20" borderId="188" applyNumberFormat="0" applyAlignment="0" applyProtection="0"/>
    <xf numFmtId="0" fontId="53" fillId="20" borderId="188" applyNumberFormat="0" applyAlignment="0" applyProtection="0"/>
    <xf numFmtId="0" fontId="65" fillId="0" borderId="191" applyNumberFormat="0" applyFill="0" applyAlignment="0" applyProtection="0"/>
    <xf numFmtId="0" fontId="63" fillId="20" borderId="190" applyNumberFormat="0" applyAlignment="0" applyProtection="0"/>
    <xf numFmtId="0" fontId="21" fillId="23" borderId="189" applyNumberFormat="0" applyFont="0" applyAlignment="0" applyProtection="0"/>
    <xf numFmtId="0" fontId="65" fillId="0" borderId="191" applyNumberFormat="0" applyFill="0" applyAlignment="0" applyProtection="0"/>
    <xf numFmtId="0" fontId="60" fillId="7" borderId="188" applyNumberFormat="0" applyAlignment="0" applyProtection="0"/>
    <xf numFmtId="0" fontId="21" fillId="23" borderId="189" applyNumberFormat="0" applyFont="0" applyAlignment="0" applyProtection="0"/>
    <xf numFmtId="0" fontId="21" fillId="23" borderId="189" applyNumberFormat="0" applyFont="0" applyAlignment="0" applyProtection="0"/>
    <xf numFmtId="0" fontId="53" fillId="20" borderId="188" applyNumberFormat="0" applyAlignment="0" applyProtection="0"/>
    <xf numFmtId="0" fontId="65" fillId="0" borderId="191" applyNumberFormat="0" applyFill="0" applyAlignment="0" applyProtection="0"/>
    <xf numFmtId="0" fontId="53" fillId="20" borderId="188" applyNumberFormat="0" applyAlignment="0" applyProtection="0"/>
    <xf numFmtId="0" fontId="63" fillId="20" borderId="190" applyNumberFormat="0" applyAlignment="0" applyProtection="0"/>
    <xf numFmtId="0" fontId="63" fillId="20" borderId="190" applyNumberFormat="0" applyAlignment="0" applyProtection="0"/>
    <xf numFmtId="0" fontId="53" fillId="20" borderId="188" applyNumberFormat="0" applyAlignment="0" applyProtection="0"/>
    <xf numFmtId="0" fontId="60" fillId="7" borderId="188" applyNumberFormat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53" fillId="20" borderId="188" applyNumberFormat="0" applyAlignment="0" applyProtection="0"/>
    <xf numFmtId="0" fontId="65" fillId="0" borderId="191" applyNumberFormat="0" applyFill="0" applyAlignment="0" applyProtection="0"/>
    <xf numFmtId="0" fontId="53" fillId="20" borderId="188" applyNumberFormat="0" applyAlignment="0" applyProtection="0"/>
    <xf numFmtId="0" fontId="65" fillId="0" borderId="191" applyNumberFormat="0" applyFill="0" applyAlignment="0" applyProtection="0"/>
    <xf numFmtId="0" fontId="63" fillId="20" borderId="190" applyNumberFormat="0" applyAlignment="0" applyProtection="0"/>
    <xf numFmtId="0" fontId="60" fillId="7" borderId="188" applyNumberFormat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65" fillId="0" borderId="191" applyNumberFormat="0" applyFill="0" applyAlignment="0" applyProtection="0"/>
    <xf numFmtId="0" fontId="21" fillId="23" borderId="189" applyNumberFormat="0" applyFont="0" applyAlignment="0" applyProtection="0"/>
    <xf numFmtId="0" fontId="60" fillId="7" borderId="188" applyNumberFormat="0" applyAlignment="0" applyProtection="0"/>
    <xf numFmtId="0" fontId="53" fillId="20" borderId="188" applyNumberFormat="0" applyAlignment="0" applyProtection="0"/>
    <xf numFmtId="0" fontId="63" fillId="20" borderId="190" applyNumberFormat="0" applyAlignment="0" applyProtection="0"/>
    <xf numFmtId="0" fontId="60" fillId="7" borderId="188" applyNumberFormat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65" fillId="0" borderId="191" applyNumberFormat="0" applyFill="0" applyAlignment="0" applyProtection="0"/>
    <xf numFmtId="0" fontId="65" fillId="0" borderId="191" applyNumberFormat="0" applyFill="0" applyAlignment="0" applyProtection="0"/>
    <xf numFmtId="0" fontId="63" fillId="20" borderId="190" applyNumberFormat="0" applyAlignment="0" applyProtection="0"/>
    <xf numFmtId="0" fontId="53" fillId="20" borderId="188" applyNumberFormat="0" applyAlignment="0" applyProtection="0"/>
    <xf numFmtId="0" fontId="60" fillId="7" borderId="188" applyNumberFormat="0" applyAlignment="0" applyProtection="0"/>
    <xf numFmtId="0" fontId="65" fillId="0" borderId="191" applyNumberFormat="0" applyFill="0" applyAlignment="0" applyProtection="0"/>
    <xf numFmtId="0" fontId="53" fillId="20" borderId="188" applyNumberFormat="0" applyAlignment="0" applyProtection="0"/>
    <xf numFmtId="0" fontId="60" fillId="7" borderId="188" applyNumberFormat="0" applyAlignment="0" applyProtection="0"/>
    <xf numFmtId="0" fontId="63" fillId="20" borderId="190" applyNumberFormat="0" applyAlignment="0" applyProtection="0"/>
    <xf numFmtId="0" fontId="53" fillId="20" borderId="188" applyNumberFormat="0" applyAlignment="0" applyProtection="0"/>
    <xf numFmtId="0" fontId="53" fillId="20" borderId="188" applyNumberFormat="0" applyAlignment="0" applyProtection="0"/>
    <xf numFmtId="0" fontId="60" fillId="7" borderId="188" applyNumberFormat="0" applyAlignment="0" applyProtection="0"/>
    <xf numFmtId="0" fontId="60" fillId="7" borderId="188" applyNumberFormat="0" applyAlignment="0" applyProtection="0"/>
    <xf numFmtId="0" fontId="65" fillId="0" borderId="191" applyNumberFormat="0" applyFill="0" applyAlignment="0" applyProtection="0"/>
    <xf numFmtId="0" fontId="65" fillId="0" borderId="191" applyNumberFormat="0" applyFill="0" applyAlignment="0" applyProtection="0"/>
    <xf numFmtId="0" fontId="21" fillId="23" borderId="189" applyNumberFormat="0" applyFont="0" applyAlignment="0" applyProtection="0"/>
    <xf numFmtId="0" fontId="65" fillId="0" borderId="191" applyNumberFormat="0" applyFill="0" applyAlignment="0" applyProtection="0"/>
    <xf numFmtId="0" fontId="53" fillId="20" borderId="188" applyNumberFormat="0" applyAlignment="0" applyProtection="0"/>
    <xf numFmtId="0" fontId="21" fillId="23" borderId="189" applyNumberFormat="0" applyFont="0" applyAlignment="0" applyProtection="0"/>
    <xf numFmtId="0" fontId="60" fillId="7" borderId="188" applyNumberFormat="0" applyAlignment="0" applyProtection="0"/>
    <xf numFmtId="0" fontId="21" fillId="23" borderId="189" applyNumberFormat="0" applyFont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65" fillId="0" borderId="191" applyNumberFormat="0" applyFill="0" applyAlignment="0" applyProtection="0"/>
    <xf numFmtId="0" fontId="60" fillId="7" borderId="188" applyNumberFormat="0" applyAlignment="0" applyProtection="0"/>
    <xf numFmtId="0" fontId="60" fillId="7" borderId="188" applyNumberFormat="0" applyAlignment="0" applyProtection="0"/>
    <xf numFmtId="0" fontId="65" fillId="0" borderId="191" applyNumberFormat="0" applyFill="0" applyAlignment="0" applyProtection="0"/>
    <xf numFmtId="0" fontId="53" fillId="20" borderId="188" applyNumberFormat="0" applyAlignment="0" applyProtection="0"/>
    <xf numFmtId="0" fontId="21" fillId="23" borderId="189" applyNumberFormat="0" applyFont="0" applyAlignment="0" applyProtection="0"/>
    <xf numFmtId="0" fontId="65" fillId="0" borderId="191" applyNumberFormat="0" applyFill="0" applyAlignment="0" applyProtection="0"/>
    <xf numFmtId="0" fontId="63" fillId="20" borderId="190" applyNumberFormat="0" applyAlignment="0" applyProtection="0"/>
    <xf numFmtId="0" fontId="21" fillId="23" borderId="189" applyNumberFormat="0" applyFont="0" applyAlignment="0" applyProtection="0"/>
    <xf numFmtId="0" fontId="53" fillId="20" borderId="188" applyNumberFormat="0" applyAlignment="0" applyProtection="0"/>
    <xf numFmtId="0" fontId="60" fillId="7" borderId="188" applyNumberFormat="0" applyAlignment="0" applyProtection="0"/>
    <xf numFmtId="0" fontId="60" fillId="7" borderId="188" applyNumberFormat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65" fillId="0" borderId="191" applyNumberFormat="0" applyFill="0" applyAlignment="0" applyProtection="0"/>
    <xf numFmtId="0" fontId="63" fillId="20" borderId="190" applyNumberFormat="0" applyAlignment="0" applyProtection="0"/>
    <xf numFmtId="0" fontId="53" fillId="20" borderId="188" applyNumberFormat="0" applyAlignment="0" applyProtection="0"/>
    <xf numFmtId="0" fontId="21" fillId="23" borderId="189" applyNumberFormat="0" applyFont="0" applyAlignment="0" applyProtection="0"/>
    <xf numFmtId="0" fontId="53" fillId="20" borderId="188" applyNumberFormat="0" applyAlignment="0" applyProtection="0"/>
    <xf numFmtId="0" fontId="65" fillId="0" borderId="191" applyNumberFormat="0" applyFill="0" applyAlignment="0" applyProtection="0"/>
    <xf numFmtId="0" fontId="63" fillId="20" borderId="190" applyNumberFormat="0" applyAlignment="0" applyProtection="0"/>
    <xf numFmtId="0" fontId="60" fillId="7" borderId="188" applyNumberFormat="0" applyAlignment="0" applyProtection="0"/>
    <xf numFmtId="0" fontId="65" fillId="0" borderId="191" applyNumberFormat="0" applyFill="0" applyAlignment="0" applyProtection="0"/>
    <xf numFmtId="0" fontId="60" fillId="7" borderId="188" applyNumberFormat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53" fillId="20" borderId="188" applyNumberFormat="0" applyAlignment="0" applyProtection="0"/>
    <xf numFmtId="0" fontId="60" fillId="7" borderId="188" applyNumberFormat="0" applyAlignment="0" applyProtection="0"/>
    <xf numFmtId="0" fontId="63" fillId="20" borderId="190" applyNumberFormat="0" applyAlignment="0" applyProtection="0"/>
    <xf numFmtId="0" fontId="60" fillId="7" borderId="188" applyNumberFormat="0" applyAlignment="0" applyProtection="0"/>
    <xf numFmtId="0" fontId="53" fillId="20" borderId="188" applyNumberFormat="0" applyAlignment="0" applyProtection="0"/>
    <xf numFmtId="0" fontId="60" fillId="7" borderId="188" applyNumberFormat="0" applyAlignment="0" applyProtection="0"/>
    <xf numFmtId="0" fontId="60" fillId="7" borderId="188" applyNumberFormat="0" applyAlignment="0" applyProtection="0"/>
    <xf numFmtId="0" fontId="21" fillId="23" borderId="189" applyNumberFormat="0" applyFont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65" fillId="0" borderId="191" applyNumberFormat="0" applyFill="0" applyAlignment="0" applyProtection="0"/>
    <xf numFmtId="0" fontId="65" fillId="0" borderId="191" applyNumberFormat="0" applyFill="0" applyAlignment="0" applyProtection="0"/>
    <xf numFmtId="0" fontId="53" fillId="20" borderId="188" applyNumberFormat="0" applyAlignment="0" applyProtection="0"/>
    <xf numFmtId="0" fontId="53" fillId="20" borderId="188" applyNumberFormat="0" applyAlignment="0" applyProtection="0"/>
    <xf numFmtId="0" fontId="53" fillId="20" borderId="188" applyNumberFormat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65" fillId="0" borderId="191" applyNumberFormat="0" applyFill="0" applyAlignment="0" applyProtection="0"/>
    <xf numFmtId="0" fontId="60" fillId="7" borderId="188" applyNumberFormat="0" applyAlignment="0" applyProtection="0"/>
    <xf numFmtId="0" fontId="63" fillId="20" borderId="190" applyNumberFormat="0" applyAlignment="0" applyProtection="0"/>
    <xf numFmtId="0" fontId="60" fillId="7" borderId="188" applyNumberFormat="0" applyAlignment="0" applyProtection="0"/>
    <xf numFmtId="0" fontId="21" fillId="23" borderId="189" applyNumberFormat="0" applyFont="0" applyAlignment="0" applyProtection="0"/>
    <xf numFmtId="0" fontId="65" fillId="0" borderId="191" applyNumberFormat="0" applyFill="0" applyAlignment="0" applyProtection="0"/>
    <xf numFmtId="0" fontId="21" fillId="23" borderId="189" applyNumberFormat="0" applyFont="0" applyAlignment="0" applyProtection="0"/>
    <xf numFmtId="0" fontId="65" fillId="0" borderId="191" applyNumberFormat="0" applyFill="0" applyAlignment="0" applyProtection="0"/>
    <xf numFmtId="0" fontId="60" fillId="7" borderId="188" applyNumberFormat="0" applyAlignment="0" applyProtection="0"/>
    <xf numFmtId="0" fontId="63" fillId="20" borderId="190" applyNumberFormat="0" applyAlignment="0" applyProtection="0"/>
    <xf numFmtId="0" fontId="53" fillId="20" borderId="188" applyNumberFormat="0" applyAlignment="0" applyProtection="0"/>
    <xf numFmtId="0" fontId="65" fillId="0" borderId="191" applyNumberFormat="0" applyFill="0" applyAlignment="0" applyProtection="0"/>
    <xf numFmtId="0" fontId="60" fillId="7" borderId="188" applyNumberFormat="0" applyAlignment="0" applyProtection="0"/>
    <xf numFmtId="0" fontId="60" fillId="7" borderId="188" applyNumberFormat="0" applyAlignment="0" applyProtection="0"/>
    <xf numFmtId="0" fontId="53" fillId="20" borderId="188" applyNumberFormat="0" applyAlignment="0" applyProtection="0"/>
    <xf numFmtId="0" fontId="63" fillId="20" borderId="190" applyNumberFormat="0" applyAlignment="0" applyProtection="0"/>
    <xf numFmtId="0" fontId="21" fillId="23" borderId="189" applyNumberFormat="0" applyFont="0" applyAlignment="0" applyProtection="0"/>
    <xf numFmtId="0" fontId="65" fillId="0" borderId="191" applyNumberFormat="0" applyFill="0" applyAlignment="0" applyProtection="0"/>
    <xf numFmtId="0" fontId="65" fillId="0" borderId="191" applyNumberFormat="0" applyFill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21" fillId="23" borderId="189" applyNumberFormat="0" applyFont="0" applyAlignment="0" applyProtection="0"/>
    <xf numFmtId="0" fontId="60" fillId="7" borderId="188" applyNumberFormat="0" applyAlignment="0" applyProtection="0"/>
    <xf numFmtId="0" fontId="60" fillId="7" borderId="188" applyNumberFormat="0" applyAlignment="0" applyProtection="0"/>
    <xf numFmtId="0" fontId="21" fillId="23" borderId="189" applyNumberFormat="0" applyFont="0" applyAlignment="0" applyProtection="0"/>
    <xf numFmtId="0" fontId="65" fillId="0" borderId="191" applyNumberFormat="0" applyFill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63" fillId="20" borderId="190" applyNumberFormat="0" applyAlignment="0" applyProtection="0"/>
    <xf numFmtId="0" fontId="53" fillId="20" borderId="188" applyNumberFormat="0" applyAlignment="0" applyProtection="0"/>
    <xf numFmtId="0" fontId="65" fillId="0" borderId="191" applyNumberFormat="0" applyFill="0" applyAlignment="0" applyProtection="0"/>
    <xf numFmtId="0" fontId="21" fillId="23" borderId="189" applyNumberFormat="0" applyFont="0" applyAlignment="0" applyProtection="0"/>
    <xf numFmtId="0" fontId="21" fillId="23" borderId="189" applyNumberFormat="0" applyFont="0" applyAlignment="0" applyProtection="0"/>
    <xf numFmtId="0" fontId="65" fillId="0" borderId="191" applyNumberFormat="0" applyFill="0" applyAlignment="0" applyProtection="0"/>
    <xf numFmtId="0" fontId="65" fillId="0" borderId="191" applyNumberFormat="0" applyFill="0" applyAlignment="0" applyProtection="0"/>
    <xf numFmtId="0" fontId="53" fillId="20" borderId="188" applyNumberFormat="0" applyAlignment="0" applyProtection="0"/>
    <xf numFmtId="0" fontId="53" fillId="20" borderId="188" applyNumberFormat="0" applyAlignment="0" applyProtection="0"/>
    <xf numFmtId="0" fontId="63" fillId="20" borderId="190" applyNumberFormat="0" applyAlignment="0" applyProtection="0"/>
    <xf numFmtId="0" fontId="60" fillId="7" borderId="188" applyNumberFormat="0" applyAlignment="0" applyProtection="0"/>
    <xf numFmtId="0" fontId="63" fillId="20" borderId="190" applyNumberFormat="0" applyAlignment="0" applyProtection="0"/>
    <xf numFmtId="0" fontId="60" fillId="7" borderId="188" applyNumberFormat="0" applyAlignment="0" applyProtection="0"/>
    <xf numFmtId="0" fontId="53" fillId="20" borderId="188" applyNumberFormat="0" applyAlignment="0" applyProtection="0"/>
    <xf numFmtId="0" fontId="53" fillId="20" borderId="188" applyNumberFormat="0" applyAlignment="0" applyProtection="0"/>
    <xf numFmtId="0" fontId="53" fillId="20" borderId="188" applyNumberFormat="0" applyAlignment="0" applyProtection="0"/>
    <xf numFmtId="0" fontId="53" fillId="20" borderId="188" applyNumberFormat="0" applyAlignment="0" applyProtection="0"/>
    <xf numFmtId="0" fontId="63" fillId="20" borderId="190" applyNumberFormat="0" applyAlignment="0" applyProtection="0"/>
    <xf numFmtId="0" fontId="53" fillId="20" borderId="188" applyNumberFormat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60" fillId="7" borderId="188" applyNumberFormat="0" applyAlignment="0" applyProtection="0"/>
    <xf numFmtId="0" fontId="60" fillId="7" borderId="188" applyNumberFormat="0" applyAlignment="0" applyProtection="0"/>
    <xf numFmtId="0" fontId="60" fillId="7" borderId="188" applyNumberFormat="0" applyAlignment="0" applyProtection="0"/>
    <xf numFmtId="0" fontId="21" fillId="23" borderId="189" applyNumberFormat="0" applyFont="0" applyAlignment="0" applyProtection="0"/>
    <xf numFmtId="0" fontId="63" fillId="20" borderId="190" applyNumberFormat="0" applyAlignment="0" applyProtection="0"/>
    <xf numFmtId="0" fontId="65" fillId="0" borderId="191" applyNumberFormat="0" applyFill="0" applyAlignment="0" applyProtection="0"/>
    <xf numFmtId="0" fontId="21" fillId="23" borderId="189" applyNumberFormat="0" applyFont="0" applyAlignment="0" applyProtection="0"/>
    <xf numFmtId="0" fontId="53" fillId="20" borderId="188" applyNumberFormat="0" applyAlignment="0" applyProtection="0"/>
    <xf numFmtId="0" fontId="60" fillId="7" borderId="188" applyNumberFormat="0" applyAlignment="0" applyProtection="0"/>
    <xf numFmtId="0" fontId="65" fillId="0" borderId="191" applyNumberFormat="0" applyFill="0" applyAlignment="0" applyProtection="0"/>
    <xf numFmtId="0" fontId="53" fillId="20" borderId="188" applyNumberFormat="0" applyAlignment="0" applyProtection="0"/>
    <xf numFmtId="0" fontId="53" fillId="20" borderId="188" applyNumberFormat="0" applyAlignment="0" applyProtection="0"/>
    <xf numFmtId="0" fontId="65" fillId="0" borderId="191" applyNumberFormat="0" applyFill="0" applyAlignment="0" applyProtection="0"/>
    <xf numFmtId="0" fontId="63" fillId="20" borderId="190" applyNumberFormat="0" applyAlignment="0" applyProtection="0"/>
    <xf numFmtId="0" fontId="21" fillId="23" borderId="189" applyNumberFormat="0" applyFont="0" applyAlignment="0" applyProtection="0"/>
    <xf numFmtId="0" fontId="65" fillId="0" borderId="191" applyNumberFormat="0" applyFill="0" applyAlignment="0" applyProtection="0"/>
    <xf numFmtId="0" fontId="65" fillId="0" borderId="196" applyNumberFormat="0" applyFill="0" applyAlignment="0" applyProtection="0"/>
    <xf numFmtId="0" fontId="63" fillId="20" borderId="195" applyNumberFormat="0" applyAlignment="0" applyProtection="0"/>
    <xf numFmtId="0" fontId="21" fillId="23" borderId="194" applyNumberFormat="0" applyFont="0" applyAlignment="0" applyProtection="0"/>
    <xf numFmtId="0" fontId="60" fillId="7" borderId="193" applyNumberFormat="0" applyAlignment="0" applyProtection="0"/>
    <xf numFmtId="0" fontId="53" fillId="20" borderId="193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1" fillId="0" borderId="0"/>
    <xf numFmtId="0" fontId="50" fillId="2" borderId="0" applyNumberFormat="0" applyBorder="0" applyAlignment="0" applyProtection="0"/>
    <xf numFmtId="0" fontId="50" fillId="3" borderId="0" applyNumberFormat="0" applyBorder="0" applyAlignment="0" applyProtection="0"/>
    <xf numFmtId="0" fontId="50" fillId="4" borderId="0" applyNumberFormat="0" applyBorder="0" applyAlignment="0" applyProtection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5" borderId="0" applyNumberFormat="0" applyBorder="0" applyAlignment="0" applyProtection="0"/>
    <xf numFmtId="0" fontId="50" fillId="8" borderId="0" applyNumberFormat="0" applyBorder="0" applyAlignment="0" applyProtection="0"/>
    <xf numFmtId="0" fontId="50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9" borderId="0" applyNumberFormat="0" applyBorder="0" applyAlignment="0" applyProtection="0"/>
    <xf numFmtId="0" fontId="52" fillId="3" borderId="0" applyNumberFormat="0" applyBorder="0" applyAlignment="0" applyProtection="0"/>
    <xf numFmtId="0" fontId="53" fillId="20" borderId="197" applyNumberFormat="0" applyAlignment="0" applyProtection="0"/>
    <xf numFmtId="0" fontId="54" fillId="21" borderId="2" applyNumberFormat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57" fillId="0" borderId="3" applyNumberFormat="0" applyFill="0" applyAlignment="0" applyProtection="0"/>
    <xf numFmtId="0" fontId="58" fillId="0" borderId="4" applyNumberFormat="0" applyFill="0" applyAlignment="0" applyProtection="0"/>
    <xf numFmtId="0" fontId="59" fillId="0" borderId="5" applyNumberFormat="0" applyFill="0" applyAlignment="0" applyProtection="0"/>
    <xf numFmtId="0" fontId="59" fillId="0" borderId="0" applyNumberFormat="0" applyFill="0" applyBorder="0" applyAlignment="0" applyProtection="0"/>
    <xf numFmtId="0" fontId="60" fillId="7" borderId="197" applyNumberFormat="0" applyAlignment="0" applyProtection="0"/>
    <xf numFmtId="0" fontId="61" fillId="0" borderId="6" applyNumberFormat="0" applyFill="0" applyAlignment="0" applyProtection="0"/>
    <xf numFmtId="0" fontId="62" fillId="22" borderId="0" applyNumberFormat="0" applyBorder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9" fontId="21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199" applyNumberFormat="0" applyFill="0" applyAlignment="0" applyProtection="0"/>
    <xf numFmtId="0" fontId="66" fillId="0" borderId="0" applyNumberFormat="0" applyFill="0" applyBorder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3" fillId="20" borderId="197" applyNumberFormat="0" applyAlignment="0" applyProtection="0"/>
    <xf numFmtId="0" fontId="53" fillId="20" borderId="197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12" fillId="0" borderId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3" fillId="20" borderId="197" applyNumberFormat="0" applyAlignment="0" applyProtection="0"/>
    <xf numFmtId="0" fontId="53" fillId="20" borderId="197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3" fillId="20" borderId="190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3" fillId="20" borderId="190" applyNumberFormat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0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3" fillId="20" borderId="190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3" fillId="20" borderId="190" applyNumberForma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5" fillId="0" borderId="199" applyNumberFormat="0" applyFill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0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3" fillId="20" borderId="190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3" fillId="20" borderId="190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3" fillId="20" borderId="190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3" fillId="20" borderId="190" applyNumberFormat="0" applyAlignment="0" applyProtection="0"/>
    <xf numFmtId="0" fontId="60" fillId="7" borderId="197" applyNumberFormat="0" applyAlignment="0" applyProtection="0"/>
    <xf numFmtId="0" fontId="63" fillId="20" borderId="190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0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3" fillId="20" borderId="190" applyNumberFormat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0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3" fillId="20" borderId="190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3" fillId="20" borderId="190" applyNumberForma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5" fillId="0" borderId="199" applyNumberFormat="0" applyFill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0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3" fillId="20" borderId="190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3" fillId="20" borderId="190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3" fillId="20" borderId="190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3" fillId="20" borderId="190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3" fillId="20" borderId="190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0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3" fillId="20" borderId="190" applyNumberFormat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0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3" fillId="20" borderId="190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3" fillId="20" borderId="190" applyNumberForma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5" fillId="0" borderId="199" applyNumberFormat="0" applyFill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0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3" fillId="20" borderId="190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3" fillId="20" borderId="190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3" fillId="20" borderId="190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3" fillId="20" borderId="190" applyNumberFormat="0" applyAlignment="0" applyProtection="0"/>
    <xf numFmtId="0" fontId="60" fillId="7" borderId="197" applyNumberFormat="0" applyAlignment="0" applyProtection="0"/>
    <xf numFmtId="0" fontId="63" fillId="20" borderId="190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3" fillId="20" borderId="190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0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0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3" fillId="20" borderId="190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11" fillId="0" borderId="0"/>
    <xf numFmtId="0" fontId="63" fillId="20" borderId="195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11" fillId="0" borderId="0"/>
    <xf numFmtId="0" fontId="63" fillId="20" borderId="195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21" fillId="0" borderId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3" fillId="20" borderId="195" applyNumberFormat="0" applyAlignment="0" applyProtection="0"/>
    <xf numFmtId="0" fontId="53" fillId="20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21" fillId="23" borderId="198" applyNumberFormat="0" applyFon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5" fillId="0" borderId="199" applyNumberFormat="0" applyFill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3" fillId="20" borderId="195" applyNumberFormat="0" applyAlignment="0" applyProtection="0"/>
    <xf numFmtId="0" fontId="21" fillId="23" borderId="198" applyNumberFormat="0" applyFont="0" applyAlignment="0" applyProtection="0"/>
    <xf numFmtId="0" fontId="60" fillId="7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53" fillId="20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60" fillId="7" borderId="197" applyNumberFormat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3" fillId="20" borderId="195" applyNumberFormat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65" fillId="0" borderId="199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9" fontId="10" fillId="0" borderId="0" applyFont="0" applyFill="0" applyBorder="0" applyAlignment="0" applyProtection="0"/>
    <xf numFmtId="0" fontId="53" fillId="20" borderId="201" applyNumberFormat="0" applyAlignment="0" applyProtection="0"/>
    <xf numFmtId="0" fontId="10" fillId="0" borderId="0"/>
    <xf numFmtId="0" fontId="53" fillId="20" borderId="201" applyNumberFormat="0" applyAlignment="0" applyProtection="0"/>
    <xf numFmtId="0" fontId="53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3" fillId="20" borderId="201" applyNumberFormat="0" applyAlignment="0" applyProtection="0"/>
    <xf numFmtId="0" fontId="53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10" fillId="0" borderId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3" fillId="20" borderId="201" applyNumberFormat="0" applyAlignment="0" applyProtection="0"/>
    <xf numFmtId="0" fontId="53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3" fillId="20" borderId="201" applyNumberFormat="0" applyAlignment="0" applyProtection="0"/>
    <xf numFmtId="0" fontId="53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10" fillId="0" borderId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3" fillId="20" borderId="201" applyNumberFormat="0" applyAlignment="0" applyProtection="0"/>
    <xf numFmtId="0" fontId="53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10" fillId="0" borderId="0"/>
    <xf numFmtId="0" fontId="63" fillId="20" borderId="20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10" fillId="0" borderId="0"/>
    <xf numFmtId="0" fontId="63" fillId="20" borderId="20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3" fillId="20" borderId="203" applyNumberFormat="0" applyAlignment="0" applyProtection="0"/>
    <xf numFmtId="0" fontId="53" fillId="20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5" fillId="0" borderId="204" applyNumberFormat="0" applyFill="0" applyAlignment="0" applyProtection="0"/>
    <xf numFmtId="0" fontId="21" fillId="23" borderId="202" applyNumberFormat="0" applyFon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5" fillId="0" borderId="204" applyNumberFormat="0" applyFill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5" fillId="0" borderId="204" applyNumberFormat="0" applyFill="0" applyAlignment="0" applyProtection="0"/>
    <xf numFmtId="0" fontId="65" fillId="0" borderId="204" applyNumberFormat="0" applyFill="0" applyAlignment="0" applyProtection="0"/>
    <xf numFmtId="0" fontId="63" fillId="20" borderId="203" applyNumberFormat="0" applyAlignment="0" applyProtection="0"/>
    <xf numFmtId="0" fontId="21" fillId="23" borderId="202" applyNumberFormat="0" applyFont="0" applyAlignment="0" applyProtection="0"/>
    <xf numFmtId="0" fontId="60" fillId="7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53" fillId="20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60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63" fillId="20" borderId="203" applyNumberFormat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9" fillId="0" borderId="0"/>
    <xf numFmtId="0" fontId="79" fillId="0" borderId="0"/>
    <xf numFmtId="0" fontId="50" fillId="2" borderId="0" applyNumberFormat="0" applyBorder="0" applyAlignment="0" applyProtection="0"/>
    <xf numFmtId="0" fontId="50" fillId="3" borderId="0" applyNumberFormat="0" applyBorder="0" applyAlignment="0" applyProtection="0"/>
    <xf numFmtId="0" fontId="50" fillId="4" borderId="0" applyNumberFormat="0" applyBorder="0" applyAlignment="0" applyProtection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5" borderId="0" applyNumberFormat="0" applyBorder="0" applyAlignment="0" applyProtection="0"/>
    <xf numFmtId="0" fontId="50" fillId="8" borderId="0" applyNumberFormat="0" applyBorder="0" applyAlignment="0" applyProtection="0"/>
    <xf numFmtId="0" fontId="50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9" borderId="0" applyNumberFormat="0" applyBorder="0" applyAlignment="0" applyProtection="0"/>
    <xf numFmtId="0" fontId="52" fillId="3" borderId="0" applyNumberFormat="0" applyBorder="0" applyAlignment="0" applyProtection="0"/>
    <xf numFmtId="0" fontId="53" fillId="20" borderId="205" applyNumberFormat="0" applyAlignment="0" applyProtection="0"/>
    <xf numFmtId="0" fontId="54" fillId="21" borderId="2" applyNumberFormat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57" fillId="0" borderId="3" applyNumberFormat="0" applyFill="0" applyAlignment="0" applyProtection="0"/>
    <xf numFmtId="0" fontId="58" fillId="0" borderId="4" applyNumberFormat="0" applyFill="0" applyAlignment="0" applyProtection="0"/>
    <xf numFmtId="0" fontId="59" fillId="0" borderId="5" applyNumberFormat="0" applyFill="0" applyAlignment="0" applyProtection="0"/>
    <xf numFmtId="0" fontId="59" fillId="0" borderId="0" applyNumberFormat="0" applyFill="0" applyBorder="0" applyAlignment="0" applyProtection="0"/>
    <xf numFmtId="0" fontId="60" fillId="7" borderId="205" applyNumberFormat="0" applyAlignment="0" applyProtection="0"/>
    <xf numFmtId="0" fontId="61" fillId="0" borderId="6" applyNumberFormat="0" applyFill="0" applyAlignment="0" applyProtection="0"/>
    <xf numFmtId="0" fontId="62" fillId="22" borderId="0" applyNumberFormat="0" applyBorder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9" fontId="21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208" applyNumberFormat="0" applyFill="0" applyAlignment="0" applyProtection="0"/>
    <xf numFmtId="0" fontId="66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1" fillId="0" borderId="0"/>
    <xf numFmtId="0" fontId="79" fillId="0" borderId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79" fillId="0" borderId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3" fillId="20" borderId="207" applyNumberFormat="0" applyAlignment="0" applyProtection="0"/>
    <xf numFmtId="0" fontId="53" fillId="20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60" fillId="7" borderId="205" applyNumberFormat="0" applyAlignment="0" applyProtection="0"/>
    <xf numFmtId="0" fontId="21" fillId="23" borderId="206" applyNumberFormat="0" applyFont="0" applyAlignment="0" applyProtection="0"/>
    <xf numFmtId="0" fontId="63" fillId="20" borderId="207" applyNumberFormat="0" applyAlignment="0" applyProtection="0"/>
    <xf numFmtId="0" fontId="65" fillId="0" borderId="208" applyNumberFormat="0" applyFill="0" applyAlignment="0" applyProtection="0"/>
    <xf numFmtId="0" fontId="21" fillId="23" borderId="206" applyNumberFormat="0" applyFont="0" applyAlignment="0" applyProtection="0"/>
    <xf numFmtId="0" fontId="53" fillId="20" borderId="205" applyNumberFormat="0" applyAlignment="0" applyProtection="0"/>
    <xf numFmtId="0" fontId="60" fillId="7" borderId="205" applyNumberFormat="0" applyAlignment="0" applyProtection="0"/>
    <xf numFmtId="0" fontId="65" fillId="0" borderId="208" applyNumberFormat="0" applyFill="0" applyAlignment="0" applyProtection="0"/>
    <xf numFmtId="0" fontId="53" fillId="20" borderId="205" applyNumberFormat="0" applyAlignment="0" applyProtection="0"/>
    <xf numFmtId="0" fontId="53" fillId="20" borderId="205" applyNumberFormat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5" fillId="0" borderId="208" applyNumberFormat="0" applyFill="0" applyAlignment="0" applyProtection="0"/>
    <xf numFmtId="0" fontId="65" fillId="0" borderId="208" applyNumberFormat="0" applyFill="0" applyAlignment="0" applyProtection="0"/>
    <xf numFmtId="0" fontId="63" fillId="20" borderId="207" applyNumberFormat="0" applyAlignment="0" applyProtection="0"/>
    <xf numFmtId="0" fontId="21" fillId="23" borderId="206" applyNumberFormat="0" applyFont="0" applyAlignment="0" applyProtection="0"/>
    <xf numFmtId="0" fontId="60" fillId="7" borderId="205" applyNumberFormat="0" applyAlignment="0" applyProtection="0"/>
    <xf numFmtId="0" fontId="53" fillId="20" borderId="205" applyNumberFormat="0" applyAlignment="0" applyProtection="0"/>
    <xf numFmtId="0" fontId="79" fillId="0" borderId="0"/>
    <xf numFmtId="0" fontId="21" fillId="0" borderId="0"/>
    <xf numFmtId="0" fontId="21" fillId="0" borderId="0"/>
    <xf numFmtId="0" fontId="21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53" fillId="20" borderId="209" applyNumberFormat="0" applyAlignment="0" applyProtection="0"/>
    <xf numFmtId="0" fontId="53" fillId="20" borderId="209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8" fillId="0" borderId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53" fillId="20" borderId="209" applyNumberFormat="0" applyAlignment="0" applyProtection="0"/>
    <xf numFmtId="0" fontId="53" fillId="20" borderId="209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53" fillId="20" borderId="209" applyNumberFormat="0" applyAlignment="0" applyProtection="0"/>
    <xf numFmtId="0" fontId="53" fillId="20" borderId="209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8" fillId="0" borderId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53" fillId="20" borderId="209" applyNumberFormat="0" applyAlignment="0" applyProtection="0"/>
    <xf numFmtId="0" fontId="53" fillId="20" borderId="209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8" fillId="0" borderId="0"/>
    <xf numFmtId="0" fontId="63" fillId="20" borderId="211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8" fillId="0" borderId="0"/>
    <xf numFmtId="0" fontId="63" fillId="20" borderId="211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53" fillId="20" borderId="209" applyNumberFormat="0" applyAlignment="0" applyProtection="0"/>
    <xf numFmtId="0" fontId="53" fillId="20" borderId="209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8" fillId="0" borderId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53" fillId="20" borderId="209" applyNumberFormat="0" applyAlignment="0" applyProtection="0"/>
    <xf numFmtId="0" fontId="53" fillId="20" borderId="209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53" fillId="20" borderId="209" applyNumberFormat="0" applyAlignment="0" applyProtection="0"/>
    <xf numFmtId="0" fontId="53" fillId="20" borderId="209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8" fillId="0" borderId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53" fillId="20" borderId="209" applyNumberFormat="0" applyAlignment="0" applyProtection="0"/>
    <xf numFmtId="0" fontId="53" fillId="20" borderId="209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8" fillId="0" borderId="0"/>
    <xf numFmtId="0" fontId="63" fillId="20" borderId="211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8" fillId="0" borderId="0"/>
    <xf numFmtId="0" fontId="63" fillId="20" borderId="211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8" fillId="0" borderId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3" fillId="20" borderId="211" applyNumberFormat="0" applyAlignment="0" applyProtection="0"/>
    <xf numFmtId="0" fontId="53" fillId="20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60" fillId="7" borderId="209" applyNumberFormat="0" applyAlignment="0" applyProtection="0"/>
    <xf numFmtId="0" fontId="21" fillId="23" borderId="210" applyNumberFormat="0" applyFont="0" applyAlignment="0" applyProtection="0"/>
    <xf numFmtId="0" fontId="63" fillId="20" borderId="211" applyNumberFormat="0" applyAlignment="0" applyProtection="0"/>
    <xf numFmtId="0" fontId="65" fillId="0" borderId="212" applyNumberFormat="0" applyFill="0" applyAlignment="0" applyProtection="0"/>
    <xf numFmtId="0" fontId="21" fillId="23" borderId="210" applyNumberFormat="0" applyFont="0" applyAlignment="0" applyProtection="0"/>
    <xf numFmtId="0" fontId="53" fillId="20" borderId="209" applyNumberFormat="0" applyAlignment="0" applyProtection="0"/>
    <xf numFmtId="0" fontId="60" fillId="7" borderId="209" applyNumberFormat="0" applyAlignment="0" applyProtection="0"/>
    <xf numFmtId="0" fontId="65" fillId="0" borderId="212" applyNumberFormat="0" applyFill="0" applyAlignment="0" applyProtection="0"/>
    <xf numFmtId="0" fontId="53" fillId="20" borderId="209" applyNumberFormat="0" applyAlignment="0" applyProtection="0"/>
    <xf numFmtId="0" fontId="53" fillId="20" borderId="209" applyNumberFormat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5" fillId="0" borderId="212" applyNumberFormat="0" applyFill="0" applyAlignment="0" applyProtection="0"/>
    <xf numFmtId="0" fontId="65" fillId="0" borderId="212" applyNumberFormat="0" applyFill="0" applyAlignment="0" applyProtection="0"/>
    <xf numFmtId="0" fontId="63" fillId="20" borderId="211" applyNumberFormat="0" applyAlignment="0" applyProtection="0"/>
    <xf numFmtId="0" fontId="21" fillId="23" borderId="210" applyNumberFormat="0" applyFont="0" applyAlignment="0" applyProtection="0"/>
    <xf numFmtId="0" fontId="60" fillId="7" borderId="209" applyNumberFormat="0" applyAlignment="0" applyProtection="0"/>
    <xf numFmtId="0" fontId="53" fillId="20" borderId="209" applyNumberFormat="0" applyAlignment="0" applyProtection="0"/>
    <xf numFmtId="0" fontId="21" fillId="0" borderId="0"/>
    <xf numFmtId="0" fontId="53" fillId="20" borderId="225" applyNumberFormat="0" applyAlignment="0" applyProtection="0"/>
    <xf numFmtId="0" fontId="60" fillId="7" borderId="225" applyNumberFormat="0" applyAlignment="0" applyProtection="0"/>
    <xf numFmtId="0" fontId="21" fillId="23" borderId="226" applyNumberFormat="0" applyFont="0" applyAlignment="0" applyProtection="0"/>
    <xf numFmtId="0" fontId="63" fillId="20" borderId="227" applyNumberFormat="0" applyAlignment="0" applyProtection="0"/>
    <xf numFmtId="0" fontId="65" fillId="0" borderId="228" applyNumberFormat="0" applyFill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8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4" fillId="0" borderId="0"/>
    <xf numFmtId="43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38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1" fillId="0" borderId="0"/>
  </cellStyleXfs>
  <cellXfs count="1921">
    <xf numFmtId="0" fontId="0" fillId="0" borderId="0" xfId="0"/>
    <xf numFmtId="0" fontId="23" fillId="0" borderId="0" xfId="0" applyFont="1" applyBorder="1" applyAlignment="1" applyProtection="1">
      <alignment horizontal="center"/>
    </xf>
    <xf numFmtId="0" fontId="22" fillId="0" borderId="0" xfId="0" applyFont="1" applyFill="1" applyBorder="1" applyAlignment="1" applyProtection="1">
      <alignment horizontal="right" vertical="center"/>
    </xf>
    <xf numFmtId="0" fontId="23" fillId="0" borderId="0" xfId="0" applyFont="1" applyFill="1" applyBorder="1" applyAlignment="1" applyProtection="1"/>
    <xf numFmtId="166" fontId="21" fillId="0" borderId="49" xfId="53" applyNumberFormat="1" applyFont="1" applyFill="1" applyBorder="1" applyAlignment="1" applyProtection="1">
      <alignment horizontal="right"/>
    </xf>
    <xf numFmtId="166" fontId="21" fillId="0" borderId="51" xfId="53" applyNumberFormat="1" applyFont="1" applyFill="1" applyBorder="1" applyAlignment="1" applyProtection="1">
      <alignment horizontal="right"/>
    </xf>
    <xf numFmtId="166" fontId="21" fillId="0" borderId="47" xfId="53" applyNumberFormat="1" applyFont="1" applyFill="1" applyBorder="1" applyAlignment="1" applyProtection="1">
      <alignment horizontal="right"/>
    </xf>
    <xf numFmtId="166" fontId="21" fillId="32" borderId="49" xfId="53" applyNumberFormat="1" applyFont="1" applyFill="1" applyBorder="1" applyAlignment="1" applyProtection="1">
      <alignment horizontal="right"/>
    </xf>
    <xf numFmtId="166" fontId="21" fillId="32" borderId="51" xfId="53" applyNumberFormat="1" applyFont="1" applyFill="1" applyBorder="1" applyAlignment="1" applyProtection="1">
      <alignment horizontal="right"/>
    </xf>
    <xf numFmtId="3" fontId="21" fillId="32" borderId="48" xfId="53" applyNumberFormat="1" applyFont="1" applyFill="1" applyBorder="1" applyAlignment="1" applyProtection="1">
      <alignment horizontal="right"/>
    </xf>
    <xf numFmtId="3" fontId="21" fillId="32" borderId="50" xfId="53" applyNumberFormat="1" applyFont="1" applyFill="1" applyBorder="1" applyAlignment="1" applyProtection="1">
      <alignment horizontal="right"/>
    </xf>
    <xf numFmtId="6" fontId="21" fillId="0" borderId="47" xfId="54" applyNumberFormat="1" applyFont="1" applyFill="1" applyBorder="1" applyAlignment="1" applyProtection="1">
      <alignment horizontal="right"/>
    </xf>
    <xf numFmtId="6" fontId="21" fillId="0" borderId="47" xfId="53" applyNumberFormat="1" applyFont="1" applyFill="1" applyBorder="1" applyAlignment="1" applyProtection="1">
      <alignment horizontal="right"/>
    </xf>
    <xf numFmtId="6" fontId="21" fillId="0" borderId="61" xfId="53" applyNumberFormat="1" applyFont="1" applyFill="1" applyBorder="1" applyAlignment="1" applyProtection="1">
      <alignment horizontal="right"/>
    </xf>
    <xf numFmtId="6" fontId="21" fillId="0" borderId="62" xfId="53" applyNumberFormat="1" applyFont="1" applyFill="1" applyBorder="1" applyAlignment="1" applyProtection="1">
      <alignment horizontal="right"/>
    </xf>
    <xf numFmtId="6" fontId="21" fillId="0" borderId="192" xfId="54" applyNumberFormat="1" applyFont="1" applyFill="1" applyBorder="1" applyAlignment="1" applyProtection="1">
      <alignment horizontal="right"/>
    </xf>
    <xf numFmtId="6" fontId="21" fillId="0" borderId="77" xfId="53" applyNumberFormat="1" applyFont="1" applyFill="1" applyBorder="1" applyAlignment="1" applyProtection="1">
      <alignment horizontal="right"/>
    </xf>
    <xf numFmtId="6" fontId="21" fillId="0" borderId="78" xfId="53" applyNumberFormat="1" applyFont="1" applyFill="1" applyBorder="1" applyAlignment="1" applyProtection="1">
      <alignment horizontal="right"/>
    </xf>
    <xf numFmtId="5" fontId="30" fillId="32" borderId="0" xfId="0" applyNumberFormat="1" applyFont="1" applyFill="1" applyBorder="1" applyAlignment="1" applyProtection="1">
      <alignment vertical="center"/>
    </xf>
    <xf numFmtId="6" fontId="24" fillId="0" borderId="52" xfId="53" applyNumberFormat="1" applyFont="1" applyFill="1" applyBorder="1" applyAlignment="1" applyProtection="1">
      <alignment horizontal="right"/>
    </xf>
    <xf numFmtId="6" fontId="21" fillId="0" borderId="53" xfId="53" applyNumberFormat="1" applyFont="1" applyFill="1" applyBorder="1" applyAlignment="1" applyProtection="1">
      <alignment horizontal="right"/>
    </xf>
    <xf numFmtId="6" fontId="21" fillId="0" borderId="54" xfId="53" applyNumberFormat="1" applyFont="1" applyFill="1" applyBorder="1" applyAlignment="1" applyProtection="1">
      <alignment horizontal="right"/>
    </xf>
    <xf numFmtId="6" fontId="21" fillId="0" borderId="231" xfId="53" applyNumberFormat="1" applyFont="1" applyFill="1" applyBorder="1" applyAlignment="1" applyProtection="1">
      <alignment horizontal="right"/>
    </xf>
    <xf numFmtId="1" fontId="23" fillId="26" borderId="236" xfId="0" applyNumberFormat="1" applyFont="1" applyFill="1" applyBorder="1" applyAlignment="1" applyProtection="1">
      <alignment horizontal="center"/>
    </xf>
    <xf numFmtId="1" fontId="24" fillId="26" borderId="236" xfId="0" applyNumberFormat="1" applyFont="1" applyFill="1" applyBorder="1" applyAlignment="1" applyProtection="1">
      <alignment horizontal="center"/>
    </xf>
    <xf numFmtId="1" fontId="28" fillId="26" borderId="236" xfId="0" quotePrefix="1" applyNumberFormat="1" applyFont="1" applyFill="1" applyBorder="1" applyAlignment="1" applyProtection="1">
      <alignment horizontal="center"/>
    </xf>
    <xf numFmtId="0" fontId="23" fillId="0" borderId="28" xfId="0" applyFont="1" applyFill="1" applyBorder="1" applyProtection="1"/>
    <xf numFmtId="0" fontId="23" fillId="0" borderId="244" xfId="0" applyFont="1" applyFill="1" applyBorder="1" applyProtection="1"/>
    <xf numFmtId="171" fontId="23" fillId="32" borderId="244" xfId="30" applyNumberFormat="1" applyFont="1" applyFill="1" applyBorder="1" applyAlignment="1" applyProtection="1">
      <alignment horizontal="right"/>
    </xf>
    <xf numFmtId="166" fontId="23" fillId="0" borderId="215" xfId="30" applyNumberFormat="1" applyFont="1" applyFill="1" applyBorder="1" applyAlignment="1" applyProtection="1">
      <alignment horizontal="right"/>
    </xf>
    <xf numFmtId="166" fontId="23" fillId="0" borderId="230" xfId="0" applyNumberFormat="1" applyFont="1" applyFill="1" applyBorder="1" applyAlignment="1" applyProtection="1">
      <alignment horizontal="right"/>
    </xf>
    <xf numFmtId="3" fontId="23" fillId="32" borderId="244" xfId="30" applyNumberFormat="1" applyFont="1" applyFill="1" applyBorder="1" applyAlignment="1" applyProtection="1">
      <alignment horizontal="right"/>
    </xf>
    <xf numFmtId="166" fontId="23" fillId="0" borderId="244" xfId="0" applyNumberFormat="1" applyFont="1" applyFill="1" applyBorder="1" applyAlignment="1" applyProtection="1">
      <alignment horizontal="right"/>
    </xf>
    <xf numFmtId="0" fontId="23" fillId="0" borderId="246" xfId="0" applyFont="1" applyFill="1" applyBorder="1" applyProtection="1"/>
    <xf numFmtId="171" fontId="23" fillId="32" borderId="246" xfId="30" applyNumberFormat="1" applyFont="1" applyFill="1" applyBorder="1" applyAlignment="1" applyProtection="1">
      <alignment horizontal="right"/>
    </xf>
    <xf numFmtId="166" fontId="23" fillId="0" borderId="247" xfId="30" applyNumberFormat="1" applyFont="1" applyFill="1" applyBorder="1" applyAlignment="1" applyProtection="1">
      <alignment horizontal="right"/>
    </xf>
    <xf numFmtId="166" fontId="21" fillId="0" borderId="247" xfId="30" applyNumberFormat="1" applyFont="1" applyFill="1" applyBorder="1" applyAlignment="1" applyProtection="1">
      <alignment horizontal="right"/>
    </xf>
    <xf numFmtId="166" fontId="23" fillId="0" borderId="245" xfId="0" applyNumberFormat="1" applyFont="1" applyFill="1" applyBorder="1" applyAlignment="1" applyProtection="1">
      <alignment horizontal="right"/>
    </xf>
    <xf numFmtId="3" fontId="23" fillId="32" borderId="246" xfId="30" applyNumberFormat="1" applyFont="1" applyFill="1" applyBorder="1" applyAlignment="1" applyProtection="1">
      <alignment horizontal="right"/>
    </xf>
    <xf numFmtId="166" fontId="23" fillId="0" borderId="246" xfId="0" applyNumberFormat="1" applyFont="1" applyFill="1" applyBorder="1" applyAlignment="1" applyProtection="1">
      <alignment horizontal="right"/>
    </xf>
    <xf numFmtId="0" fontId="23" fillId="0" borderId="249" xfId="0" applyFont="1" applyFill="1" applyBorder="1" applyProtection="1"/>
    <xf numFmtId="171" fontId="23" fillId="32" borderId="249" xfId="30" applyNumberFormat="1" applyFont="1" applyFill="1" applyBorder="1" applyAlignment="1" applyProtection="1">
      <alignment horizontal="right"/>
    </xf>
    <xf numFmtId="166" fontId="23" fillId="0" borderId="250" xfId="30" applyNumberFormat="1" applyFont="1" applyFill="1" applyBorder="1" applyAlignment="1" applyProtection="1">
      <alignment horizontal="right"/>
    </xf>
    <xf numFmtId="166" fontId="23" fillId="0" borderId="248" xfId="0" applyNumberFormat="1" applyFont="1" applyFill="1" applyBorder="1" applyAlignment="1" applyProtection="1">
      <alignment horizontal="right"/>
    </xf>
    <xf numFmtId="3" fontId="23" fillId="32" borderId="249" xfId="30" applyNumberFormat="1" applyFont="1" applyFill="1" applyBorder="1" applyAlignment="1" applyProtection="1">
      <alignment horizontal="right"/>
    </xf>
    <xf numFmtId="166" fontId="23" fillId="0" borderId="249" xfId="0" applyNumberFormat="1" applyFont="1" applyFill="1" applyBorder="1" applyAlignment="1" applyProtection="1">
      <alignment horizontal="right"/>
    </xf>
    <xf numFmtId="0" fontId="23" fillId="0" borderId="251" xfId="0" applyFont="1" applyFill="1" applyBorder="1" applyProtection="1"/>
    <xf numFmtId="0" fontId="23" fillId="0" borderId="252" xfId="0" applyFont="1" applyFill="1" applyBorder="1" applyProtection="1"/>
    <xf numFmtId="3" fontId="21" fillId="32" borderId="256" xfId="53" applyNumberFormat="1" applyFont="1" applyFill="1" applyBorder="1" applyAlignment="1" applyProtection="1">
      <alignment horizontal="right"/>
    </xf>
    <xf numFmtId="0" fontId="23" fillId="0" borderId="258" xfId="0" applyFont="1" applyFill="1" applyBorder="1" applyProtection="1"/>
    <xf numFmtId="0" fontId="21" fillId="0" borderId="28" xfId="53" applyFont="1" applyFill="1" applyBorder="1" applyProtection="1"/>
    <xf numFmtId="0" fontId="21" fillId="0" borderId="244" xfId="53" applyFont="1" applyFill="1" applyBorder="1" applyProtection="1"/>
    <xf numFmtId="6" fontId="21" fillId="0" borderId="215" xfId="54" applyNumberFormat="1" applyFont="1" applyFill="1" applyBorder="1" applyAlignment="1" applyProtection="1">
      <alignment horizontal="right"/>
    </xf>
    <xf numFmtId="6" fontId="21" fillId="34" borderId="215" xfId="54" applyNumberFormat="1" applyFont="1" applyFill="1" applyBorder="1" applyAlignment="1" applyProtection="1">
      <alignment horizontal="right"/>
    </xf>
    <xf numFmtId="6" fontId="21" fillId="0" borderId="214" xfId="54" applyNumberFormat="1" applyFont="1" applyFill="1" applyBorder="1" applyAlignment="1" applyProtection="1">
      <alignment horizontal="right"/>
    </xf>
    <xf numFmtId="0" fontId="21" fillId="0" borderId="261" xfId="53" applyFont="1" applyFill="1" applyBorder="1" applyProtection="1"/>
    <xf numFmtId="0" fontId="21" fillId="0" borderId="262" xfId="53" applyFont="1" applyFill="1" applyBorder="1" applyProtection="1"/>
    <xf numFmtId="6" fontId="21" fillId="0" borderId="263" xfId="54" applyNumberFormat="1" applyFont="1" applyFill="1" applyBorder="1" applyAlignment="1" applyProtection="1">
      <alignment horizontal="right"/>
    </xf>
    <xf numFmtId="6" fontId="21" fillId="34" borderId="263" xfId="54" applyNumberFormat="1" applyFont="1" applyFill="1" applyBorder="1" applyAlignment="1" applyProtection="1">
      <alignment horizontal="right"/>
    </xf>
    <xf numFmtId="0" fontId="21" fillId="0" borderId="264" xfId="53" applyFont="1" applyFill="1" applyBorder="1" applyProtection="1"/>
    <xf numFmtId="0" fontId="21" fillId="0" borderId="265" xfId="53" applyFont="1" applyFill="1" applyBorder="1" applyProtection="1"/>
    <xf numFmtId="6" fontId="21" fillId="0" borderId="266" xfId="54" applyNumberFormat="1" applyFont="1" applyFill="1" applyBorder="1" applyAlignment="1" applyProtection="1">
      <alignment horizontal="right"/>
    </xf>
    <xf numFmtId="6" fontId="21" fillId="34" borderId="266" xfId="54" applyNumberFormat="1" applyFont="1" applyFill="1" applyBorder="1" applyAlignment="1" applyProtection="1">
      <alignment horizontal="right"/>
    </xf>
    <xf numFmtId="1" fontId="23" fillId="26" borderId="236" xfId="0" applyNumberFormat="1" applyFont="1" applyFill="1" applyBorder="1" applyAlignment="1" applyProtection="1">
      <alignment horizontal="center" vertical="center"/>
    </xf>
    <xf numFmtId="1" fontId="24" fillId="26" borderId="236" xfId="0" applyNumberFormat="1" applyFont="1" applyFill="1" applyBorder="1" applyAlignment="1" applyProtection="1">
      <alignment horizontal="center" vertical="center"/>
    </xf>
    <xf numFmtId="1" fontId="28" fillId="26" borderId="236" xfId="0" applyNumberFormat="1" applyFont="1" applyFill="1" applyBorder="1" applyAlignment="1" applyProtection="1">
      <alignment horizontal="center" vertical="center"/>
    </xf>
    <xf numFmtId="6" fontId="21" fillId="32" borderId="266" xfId="54" applyNumberFormat="1" applyFont="1" applyFill="1" applyBorder="1" applyAlignment="1" applyProtection="1">
      <alignment horizontal="right"/>
    </xf>
    <xf numFmtId="6" fontId="21" fillId="0" borderId="279" xfId="53" applyNumberFormat="1" applyFont="1" applyFill="1" applyBorder="1" applyAlignment="1" applyProtection="1">
      <alignment horizontal="right"/>
    </xf>
    <xf numFmtId="6" fontId="21" fillId="34" borderId="265" xfId="53" applyNumberFormat="1" applyFont="1" applyFill="1" applyBorder="1" applyAlignment="1" applyProtection="1">
      <alignment horizontal="right"/>
    </xf>
    <xf numFmtId="6" fontId="21" fillId="0" borderId="265" xfId="53" applyNumberFormat="1" applyFont="1" applyFill="1" applyBorder="1" applyAlignment="1" applyProtection="1">
      <alignment horizontal="right"/>
    </xf>
    <xf numFmtId="6" fontId="21" fillId="40" borderId="265" xfId="53" applyNumberFormat="1" applyFont="1" applyFill="1" applyBorder="1" applyAlignment="1" applyProtection="1">
      <alignment horizontal="right"/>
    </xf>
    <xf numFmtId="6" fontId="21" fillId="32" borderId="265" xfId="53" applyNumberFormat="1" applyFont="1" applyFill="1" applyBorder="1" applyAlignment="1" applyProtection="1">
      <alignment horizontal="right"/>
    </xf>
    <xf numFmtId="6" fontId="21" fillId="0" borderId="230" xfId="53" applyNumberFormat="1" applyFont="1" applyFill="1" applyBorder="1" applyAlignment="1" applyProtection="1">
      <alignment horizontal="right"/>
    </xf>
    <xf numFmtId="6" fontId="21" fillId="0" borderId="244" xfId="53" applyNumberFormat="1" applyFont="1" applyFill="1" applyBorder="1" applyAlignment="1" applyProtection="1">
      <alignment horizontal="right"/>
    </xf>
    <xf numFmtId="6" fontId="21" fillId="34" borderId="244" xfId="53" applyNumberFormat="1" applyFont="1" applyFill="1" applyBorder="1" applyAlignment="1" applyProtection="1">
      <alignment horizontal="right"/>
    </xf>
    <xf numFmtId="6" fontId="21" fillId="32" borderId="263" xfId="54" applyNumberFormat="1" applyFont="1" applyFill="1" applyBorder="1" applyAlignment="1" applyProtection="1">
      <alignment horizontal="right"/>
    </xf>
    <xf numFmtId="6" fontId="21" fillId="0" borderId="280" xfId="53" applyNumberFormat="1" applyFont="1" applyFill="1" applyBorder="1" applyAlignment="1" applyProtection="1">
      <alignment horizontal="right"/>
    </xf>
    <xf numFmtId="6" fontId="21" fillId="34" borderId="262" xfId="53" applyNumberFormat="1" applyFont="1" applyFill="1" applyBorder="1" applyAlignment="1" applyProtection="1">
      <alignment horizontal="right"/>
    </xf>
    <xf numFmtId="6" fontId="21" fillId="0" borderId="262" xfId="53" applyNumberFormat="1" applyFont="1" applyFill="1" applyBorder="1" applyAlignment="1" applyProtection="1">
      <alignment horizontal="right"/>
    </xf>
    <xf numFmtId="6" fontId="21" fillId="40" borderId="262" xfId="53" applyNumberFormat="1" applyFont="1" applyFill="1" applyBorder="1" applyAlignment="1" applyProtection="1">
      <alignment horizontal="right"/>
    </xf>
    <xf numFmtId="6" fontId="21" fillId="32" borderId="262" xfId="53" applyNumberFormat="1" applyFont="1" applyFill="1" applyBorder="1" applyAlignment="1" applyProtection="1">
      <alignment horizontal="right"/>
    </xf>
    <xf numFmtId="6" fontId="21" fillId="32" borderId="215" xfId="54" applyNumberFormat="1" applyFont="1" applyFill="1" applyBorder="1" applyAlignment="1" applyProtection="1">
      <alignment horizontal="right"/>
    </xf>
    <xf numFmtId="6" fontId="21" fillId="40" borderId="244" xfId="53" applyNumberFormat="1" applyFont="1" applyFill="1" applyBorder="1" applyAlignment="1" applyProtection="1">
      <alignment horizontal="right"/>
    </xf>
    <xf numFmtId="6" fontId="21" fillId="32" borderId="244" xfId="53" applyNumberFormat="1" applyFont="1" applyFill="1" applyBorder="1" applyAlignment="1" applyProtection="1">
      <alignment horizontal="right"/>
    </xf>
    <xf numFmtId="6" fontId="21" fillId="32" borderId="216" xfId="53" applyNumberFormat="1" applyFont="1" applyFill="1" applyBorder="1" applyAlignment="1" applyProtection="1">
      <alignment horizontal="right"/>
    </xf>
    <xf numFmtId="6" fontId="21" fillId="32" borderId="263" xfId="53" applyNumberFormat="1" applyFont="1" applyFill="1" applyBorder="1" applyAlignment="1" applyProtection="1">
      <alignment horizontal="right"/>
    </xf>
    <xf numFmtId="6" fontId="24" fillId="0" borderId="281" xfId="53" applyNumberFormat="1" applyFont="1" applyFill="1" applyBorder="1" applyAlignment="1" applyProtection="1">
      <alignment horizontal="right"/>
    </xf>
    <xf numFmtId="6" fontId="21" fillId="40" borderId="266" xfId="53" applyNumberFormat="1" applyFont="1" applyFill="1" applyBorder="1" applyAlignment="1" applyProtection="1">
      <alignment horizontal="right"/>
    </xf>
    <xf numFmtId="6" fontId="21" fillId="40" borderId="263" xfId="53" applyNumberFormat="1" applyFont="1" applyFill="1" applyBorder="1" applyAlignment="1" applyProtection="1">
      <alignment horizontal="right"/>
    </xf>
    <xf numFmtId="6" fontId="21" fillId="40" borderId="215" xfId="53" applyNumberFormat="1" applyFont="1" applyFill="1" applyBorder="1" applyAlignment="1" applyProtection="1">
      <alignment horizontal="right"/>
    </xf>
    <xf numFmtId="6" fontId="21" fillId="46" borderId="265" xfId="53" applyNumberFormat="1" applyFont="1" applyFill="1" applyBorder="1" applyAlignment="1" applyProtection="1">
      <alignment horizontal="right"/>
    </xf>
    <xf numFmtId="6" fontId="21" fillId="46" borderId="262" xfId="53" applyNumberFormat="1" applyFont="1" applyFill="1" applyBorder="1" applyAlignment="1" applyProtection="1">
      <alignment horizontal="right"/>
    </xf>
    <xf numFmtId="6" fontId="21" fillId="46" borderId="244" xfId="53" applyNumberFormat="1" applyFont="1" applyFill="1" applyBorder="1" applyAlignment="1" applyProtection="1">
      <alignment horizontal="right"/>
    </xf>
    <xf numFmtId="6" fontId="21" fillId="35" borderId="266" xfId="54" applyNumberFormat="1" applyFont="1" applyFill="1" applyBorder="1" applyAlignment="1" applyProtection="1">
      <alignment horizontal="right"/>
    </xf>
    <xf numFmtId="6" fontId="21" fillId="35" borderId="263" xfId="54" applyNumberFormat="1" applyFont="1" applyFill="1" applyBorder="1" applyAlignment="1" applyProtection="1">
      <alignment horizontal="right"/>
    </xf>
    <xf numFmtId="6" fontId="21" fillId="35" borderId="215" xfId="54" applyNumberFormat="1" applyFont="1" applyFill="1" applyBorder="1" applyAlignment="1" applyProtection="1">
      <alignment horizontal="right"/>
    </xf>
    <xf numFmtId="6" fontId="21" fillId="35" borderId="214" xfId="54" applyNumberFormat="1" applyFont="1" applyFill="1" applyBorder="1" applyAlignment="1" applyProtection="1">
      <alignment horizontal="right"/>
    </xf>
    <xf numFmtId="6" fontId="21" fillId="35" borderId="259" xfId="54" applyNumberFormat="1" applyFont="1" applyFill="1" applyBorder="1" applyAlignment="1" applyProtection="1">
      <alignment horizontal="right"/>
    </xf>
    <xf numFmtId="6" fontId="21" fillId="35" borderId="260" xfId="54" applyNumberFormat="1" applyFont="1" applyFill="1" applyBorder="1" applyAlignment="1" applyProtection="1">
      <alignment horizontal="right"/>
    </xf>
    <xf numFmtId="166" fontId="23" fillId="35" borderId="247" xfId="30" applyNumberFormat="1" applyFont="1" applyFill="1" applyBorder="1" applyAlignment="1" applyProtection="1">
      <alignment horizontal="right"/>
    </xf>
    <xf numFmtId="166" fontId="23" fillId="35" borderId="250" xfId="30" applyNumberFormat="1" applyFont="1" applyFill="1" applyBorder="1" applyAlignment="1" applyProtection="1">
      <alignment horizontal="right"/>
    </xf>
    <xf numFmtId="166" fontId="23" fillId="35" borderId="215" xfId="30" applyNumberFormat="1" applyFont="1" applyFill="1" applyBorder="1" applyAlignment="1" applyProtection="1">
      <alignment horizontal="right"/>
    </xf>
    <xf numFmtId="166" fontId="21" fillId="35" borderId="247" xfId="30" applyNumberFormat="1" applyFont="1" applyFill="1" applyBorder="1" applyAlignment="1" applyProtection="1">
      <alignment horizontal="right"/>
    </xf>
    <xf numFmtId="166" fontId="23" fillId="46" borderId="246" xfId="0" applyNumberFormat="1" applyFont="1" applyFill="1" applyBorder="1" applyAlignment="1" applyProtection="1">
      <alignment horizontal="right"/>
    </xf>
    <xf numFmtId="166" fontId="23" fillId="46" borderId="249" xfId="0" applyNumberFormat="1" applyFont="1" applyFill="1" applyBorder="1" applyAlignment="1" applyProtection="1">
      <alignment horizontal="right"/>
    </xf>
    <xf numFmtId="166" fontId="23" fillId="46" borderId="244" xfId="0" applyNumberFormat="1" applyFont="1" applyFill="1" applyBorder="1" applyAlignment="1" applyProtection="1">
      <alignment horizontal="right"/>
    </xf>
    <xf numFmtId="0" fontId="46" fillId="31" borderId="14" xfId="0" applyFont="1" applyFill="1" applyBorder="1" applyAlignment="1" applyProtection="1">
      <alignment vertical="center" wrapText="1"/>
    </xf>
    <xf numFmtId="10" fontId="37" fillId="32" borderId="0" xfId="0" applyNumberFormat="1" applyFont="1" applyFill="1" applyBorder="1" applyAlignment="1" applyProtection="1">
      <alignment vertical="center"/>
    </xf>
    <xf numFmtId="0" fontId="34" fillId="0" borderId="0" xfId="0" applyFont="1" applyBorder="1" applyAlignment="1" applyProtection="1">
      <alignment horizontal="center" vertical="center"/>
    </xf>
    <xf numFmtId="0" fontId="23" fillId="0" borderId="0" xfId="0" applyFont="1" applyProtection="1"/>
    <xf numFmtId="0" fontId="0" fillId="0" borderId="0" xfId="0" applyProtection="1"/>
    <xf numFmtId="9" fontId="28" fillId="27" borderId="16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9" fontId="0" fillId="0" borderId="0" xfId="0" applyNumberFormat="1" applyProtection="1"/>
    <xf numFmtId="5" fontId="0" fillId="0" borderId="0" xfId="0" applyNumberFormat="1" applyProtection="1"/>
    <xf numFmtId="0" fontId="0" fillId="0" borderId="0" xfId="0" applyBorder="1" applyProtection="1"/>
    <xf numFmtId="5" fontId="26" fillId="0" borderId="291" xfId="0" applyNumberFormat="1" applyFont="1" applyFill="1" applyBorder="1" applyAlignment="1" applyProtection="1">
      <alignment horizontal="center" vertical="center"/>
    </xf>
    <xf numFmtId="165" fontId="25" fillId="0" borderId="289" xfId="28" applyNumberFormat="1" applyFont="1" applyFill="1" applyBorder="1" applyAlignment="1" applyProtection="1">
      <alignment vertical="center"/>
    </xf>
    <xf numFmtId="165" fontId="26" fillId="0" borderId="290" xfId="28" applyNumberFormat="1" applyFont="1" applyFill="1" applyBorder="1" applyAlignment="1" applyProtection="1">
      <alignment vertical="center"/>
    </xf>
    <xf numFmtId="165" fontId="26" fillId="0" borderId="291" xfId="28" applyNumberFormat="1" applyFont="1" applyFill="1" applyBorder="1" applyAlignment="1" applyProtection="1">
      <alignment vertical="center"/>
    </xf>
    <xf numFmtId="5" fontId="26" fillId="0" borderId="291" xfId="0" applyNumberFormat="1" applyFont="1" applyFill="1" applyBorder="1" applyAlignment="1" applyProtection="1">
      <alignment vertical="center"/>
    </xf>
    <xf numFmtId="5" fontId="26" fillId="0" borderId="292" xfId="0" applyNumberFormat="1" applyFont="1" applyFill="1" applyBorder="1" applyAlignment="1" applyProtection="1">
      <alignment vertical="center"/>
    </xf>
    <xf numFmtId="5" fontId="26" fillId="0" borderId="295" xfId="0" applyNumberFormat="1" applyFont="1" applyFill="1" applyBorder="1" applyAlignment="1" applyProtection="1">
      <alignment vertical="center"/>
    </xf>
    <xf numFmtId="5" fontId="26" fillId="0" borderId="290" xfId="0" applyNumberFormat="1" applyFont="1" applyFill="1" applyBorder="1" applyAlignment="1" applyProtection="1">
      <alignment vertical="center"/>
    </xf>
    <xf numFmtId="43" fontId="26" fillId="0" borderId="290" xfId="28" applyFont="1" applyFill="1" applyBorder="1" applyAlignment="1" applyProtection="1">
      <alignment horizontal="right" vertical="center"/>
    </xf>
    <xf numFmtId="10" fontId="26" fillId="0" borderId="290" xfId="48" applyNumberFormat="1" applyFont="1" applyFill="1" applyBorder="1" applyAlignment="1" applyProtection="1">
      <alignment horizontal="right" vertical="center"/>
    </xf>
    <xf numFmtId="5" fontId="26" fillId="0" borderId="296" xfId="0" applyNumberFormat="1" applyFont="1" applyFill="1" applyBorder="1" applyAlignment="1" applyProtection="1">
      <alignment vertical="center"/>
    </xf>
    <xf numFmtId="165" fontId="25" fillId="0" borderId="299" xfId="28" applyNumberFormat="1" applyFont="1" applyFill="1" applyBorder="1" applyAlignment="1" applyProtection="1">
      <alignment vertical="center"/>
    </xf>
    <xf numFmtId="165" fontId="26" fillId="0" borderId="288" xfId="28" applyNumberFormat="1" applyFont="1" applyFill="1" applyBorder="1" applyAlignment="1" applyProtection="1">
      <alignment vertical="center"/>
    </xf>
    <xf numFmtId="165" fontId="26" fillId="0" borderId="293" xfId="28" applyNumberFormat="1" applyFont="1" applyFill="1" applyBorder="1" applyAlignment="1" applyProtection="1">
      <alignment vertical="center"/>
    </xf>
    <xf numFmtId="5" fontId="26" fillId="0" borderId="288" xfId="0" applyNumberFormat="1" applyFont="1" applyFill="1" applyBorder="1" applyAlignment="1" applyProtection="1">
      <alignment vertical="center"/>
    </xf>
    <xf numFmtId="43" fontId="26" fillId="0" borderId="299" xfId="28" applyFont="1" applyFill="1" applyBorder="1" applyAlignment="1" applyProtection="1">
      <alignment horizontal="right" vertical="center"/>
    </xf>
    <xf numFmtId="10" fontId="26" fillId="0" borderId="288" xfId="48" applyNumberFormat="1" applyFont="1" applyFill="1" applyBorder="1" applyAlignment="1" applyProtection="1">
      <alignment vertical="center"/>
    </xf>
    <xf numFmtId="5" fontId="26" fillId="0" borderId="293" xfId="0" applyNumberFormat="1" applyFont="1" applyFill="1" applyBorder="1" applyAlignment="1" applyProtection="1">
      <alignment vertical="center"/>
    </xf>
    <xf numFmtId="5" fontId="26" fillId="0" borderId="299" xfId="0" applyNumberFormat="1" applyFont="1" applyFill="1" applyBorder="1" applyAlignment="1" applyProtection="1">
      <alignment vertical="center"/>
    </xf>
    <xf numFmtId="10" fontId="26" fillId="0" borderId="288" xfId="0" applyNumberFormat="1" applyFont="1" applyFill="1" applyBorder="1" applyAlignment="1" applyProtection="1">
      <alignment vertical="center"/>
    </xf>
    <xf numFmtId="10" fontId="26" fillId="0" borderId="293" xfId="0" applyNumberFormat="1" applyFont="1" applyFill="1" applyBorder="1" applyAlignment="1" applyProtection="1">
      <alignment vertical="center"/>
    </xf>
    <xf numFmtId="10" fontId="26" fillId="0" borderId="291" xfId="0" applyNumberFormat="1" applyFont="1" applyFill="1" applyBorder="1" applyAlignment="1" applyProtection="1">
      <alignment vertical="center"/>
    </xf>
    <xf numFmtId="5" fontId="26" fillId="32" borderId="290" xfId="0" applyNumberFormat="1" applyFont="1" applyFill="1" applyBorder="1" applyAlignment="1" applyProtection="1">
      <alignment vertical="center"/>
    </xf>
    <xf numFmtId="5" fontId="26" fillId="0" borderId="309" xfId="0" applyNumberFormat="1" applyFont="1" applyFill="1" applyBorder="1" applyAlignment="1" applyProtection="1">
      <alignment vertical="center"/>
    </xf>
    <xf numFmtId="10" fontId="26" fillId="0" borderId="309" xfId="0" applyNumberFormat="1" applyFont="1" applyFill="1" applyBorder="1" applyAlignment="1" applyProtection="1">
      <alignment vertical="center"/>
    </xf>
    <xf numFmtId="10" fontId="26" fillId="32" borderId="288" xfId="0" applyNumberFormat="1" applyFont="1" applyFill="1" applyBorder="1" applyAlignment="1" applyProtection="1">
      <alignment vertical="center"/>
    </xf>
    <xf numFmtId="165" fontId="25" fillId="0" borderId="288" xfId="28" applyNumberFormat="1" applyFont="1" applyFill="1" applyBorder="1" applyAlignment="1" applyProtection="1">
      <alignment vertical="center"/>
    </xf>
    <xf numFmtId="0" fontId="30" fillId="40" borderId="322" xfId="0" quotePrefix="1" applyFont="1" applyFill="1" applyBorder="1" applyAlignment="1" applyProtection="1">
      <alignment horizontal="center" vertical="center" wrapText="1"/>
    </xf>
    <xf numFmtId="0" fontId="30" fillId="0" borderId="322" xfId="0" applyFont="1" applyFill="1" applyBorder="1" applyAlignment="1" applyProtection="1">
      <alignment horizontal="center" vertical="center" wrapText="1"/>
    </xf>
    <xf numFmtId="0" fontId="25" fillId="0" borderId="311" xfId="0" applyFont="1" applyFill="1" applyBorder="1" applyAlignment="1" applyProtection="1">
      <alignment horizontal="center" vertical="center"/>
    </xf>
    <xf numFmtId="0" fontId="26" fillId="0" borderId="288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vertical="center"/>
    </xf>
    <xf numFmtId="0" fontId="25" fillId="0" borderId="282" xfId="0" applyFont="1" applyFill="1" applyBorder="1" applyAlignment="1" applyProtection="1">
      <alignment horizontal="center" vertical="center"/>
    </xf>
    <xf numFmtId="0" fontId="25" fillId="0" borderId="314" xfId="0" applyFont="1" applyFill="1" applyBorder="1" applyAlignment="1" applyProtection="1">
      <alignment horizontal="left" vertical="center" wrapText="1"/>
    </xf>
    <xf numFmtId="0" fontId="26" fillId="0" borderId="289" xfId="0" applyFont="1" applyFill="1" applyBorder="1" applyAlignment="1" applyProtection="1">
      <alignment horizontal="center" vertical="center"/>
    </xf>
    <xf numFmtId="0" fontId="25" fillId="0" borderId="283" xfId="0" quotePrefix="1" applyFont="1" applyFill="1" applyBorder="1" applyAlignment="1" applyProtection="1">
      <alignment horizontal="center" vertical="center"/>
    </xf>
    <xf numFmtId="0" fontId="25" fillId="0" borderId="302" xfId="0" applyFont="1" applyFill="1" applyBorder="1" applyAlignment="1" applyProtection="1">
      <alignment horizontal="left" vertical="center"/>
    </xf>
    <xf numFmtId="0" fontId="26" fillId="0" borderId="290" xfId="0" applyFont="1" applyFill="1" applyBorder="1" applyAlignment="1" applyProtection="1">
      <alignment horizontal="center" vertical="center"/>
    </xf>
    <xf numFmtId="0" fontId="25" fillId="0" borderId="283" xfId="0" applyFont="1" applyFill="1" applyBorder="1" applyAlignment="1" applyProtection="1">
      <alignment horizontal="center" vertical="center"/>
    </xf>
    <xf numFmtId="0" fontId="25" fillId="0" borderId="312" xfId="0" applyFont="1" applyFill="1" applyBorder="1" applyAlignment="1" applyProtection="1">
      <alignment horizontal="center" vertical="center"/>
    </xf>
    <xf numFmtId="0" fontId="25" fillId="0" borderId="17" xfId="0" quotePrefix="1" applyFont="1" applyFill="1" applyBorder="1" applyAlignment="1" applyProtection="1">
      <alignment horizontal="center" vertical="center"/>
    </xf>
    <xf numFmtId="0" fontId="25" fillId="0" borderId="303" xfId="0" applyFont="1" applyFill="1" applyBorder="1" applyAlignment="1" applyProtection="1">
      <alignment horizontal="left" vertical="center"/>
    </xf>
    <xf numFmtId="0" fontId="26" fillId="0" borderId="291" xfId="0" applyFont="1" applyFill="1" applyBorder="1" applyAlignment="1" applyProtection="1">
      <alignment horizontal="center" vertical="center"/>
    </xf>
    <xf numFmtId="0" fontId="25" fillId="0" borderId="17" xfId="0" applyFont="1" applyFill="1" applyBorder="1" applyAlignment="1" applyProtection="1">
      <alignment horizontal="left" vertical="center"/>
    </xf>
    <xf numFmtId="0" fontId="25" fillId="0" borderId="15" xfId="0" applyFont="1" applyFill="1" applyBorder="1" applyAlignment="1" applyProtection="1">
      <alignment horizontal="left" vertical="center"/>
    </xf>
    <xf numFmtId="0" fontId="26" fillId="0" borderId="304" xfId="0" applyFont="1" applyFill="1" applyBorder="1" applyAlignment="1" applyProtection="1">
      <alignment vertical="center"/>
    </xf>
    <xf numFmtId="0" fontId="26" fillId="0" borderId="292" xfId="0" applyFont="1" applyFill="1" applyBorder="1" applyAlignment="1" applyProtection="1">
      <alignment horizontal="center" vertical="center"/>
    </xf>
    <xf numFmtId="0" fontId="25" fillId="0" borderId="17" xfId="0" applyFont="1" applyFill="1" applyBorder="1" applyAlignment="1" applyProtection="1">
      <alignment horizontal="center" vertical="center"/>
    </xf>
    <xf numFmtId="0" fontId="25" fillId="0" borderId="315" xfId="0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left" vertical="center"/>
    </xf>
    <xf numFmtId="0" fontId="26" fillId="0" borderId="304" xfId="0" applyFont="1" applyFill="1" applyBorder="1" applyAlignment="1" applyProtection="1">
      <alignment horizontal="left" vertical="center"/>
    </xf>
    <xf numFmtId="0" fontId="25" fillId="0" borderId="283" xfId="0" applyFont="1" applyFill="1" applyBorder="1" applyAlignment="1" applyProtection="1">
      <alignment horizontal="left" vertical="center"/>
    </xf>
    <xf numFmtId="0" fontId="26" fillId="0" borderId="302" xfId="0" applyFont="1" applyFill="1" applyBorder="1" applyAlignment="1" applyProtection="1">
      <alignment horizontal="left" vertical="center"/>
    </xf>
    <xf numFmtId="0" fontId="80" fillId="0" borderId="302" xfId="0" applyFont="1" applyFill="1" applyBorder="1" applyAlignment="1" applyProtection="1">
      <alignment horizontal="left" vertical="center"/>
    </xf>
    <xf numFmtId="0" fontId="25" fillId="0" borderId="15" xfId="0" applyFont="1" applyFill="1" applyBorder="1" applyAlignment="1" applyProtection="1">
      <alignment vertical="center"/>
    </xf>
    <xf numFmtId="0" fontId="25" fillId="0" borderId="313" xfId="0" applyFont="1" applyFill="1" applyBorder="1" applyAlignment="1" applyProtection="1">
      <alignment horizontal="left" vertical="center"/>
    </xf>
    <xf numFmtId="0" fontId="26" fillId="0" borderId="288" xfId="0" applyFont="1" applyFill="1" applyBorder="1" applyAlignment="1" applyProtection="1">
      <alignment horizontal="center" vertical="center"/>
    </xf>
    <xf numFmtId="0" fontId="25" fillId="0" borderId="283" xfId="0" quotePrefix="1" applyFont="1" applyFill="1" applyBorder="1" applyAlignment="1" applyProtection="1">
      <alignment horizontal="center" vertical="center" wrapText="1"/>
    </xf>
    <xf numFmtId="0" fontId="25" fillId="0" borderId="302" xfId="0" applyFont="1" applyFill="1" applyBorder="1" applyAlignment="1" applyProtection="1">
      <alignment horizontal="left" vertical="center" wrapText="1"/>
    </xf>
    <xf numFmtId="0" fontId="37" fillId="32" borderId="0" xfId="0" applyFont="1" applyFill="1" applyBorder="1" applyAlignment="1" applyProtection="1">
      <alignment vertical="center"/>
    </xf>
    <xf numFmtId="0" fontId="30" fillId="32" borderId="0" xfId="0" applyFont="1" applyFill="1" applyBorder="1" applyAlignment="1" applyProtection="1">
      <alignment horizontal="left" vertical="center" wrapText="1"/>
    </xf>
    <xf numFmtId="0" fontId="26" fillId="32" borderId="0" xfId="0" applyFont="1" applyFill="1" applyBorder="1" applyAlignment="1" applyProtection="1">
      <alignment horizontal="center" vertical="center"/>
    </xf>
    <xf numFmtId="0" fontId="0" fillId="32" borderId="0" xfId="0" applyFill="1" applyBorder="1" applyAlignment="1" applyProtection="1">
      <alignment vertical="center"/>
    </xf>
    <xf numFmtId="0" fontId="30" fillId="0" borderId="311" xfId="0" applyFont="1" applyFill="1" applyBorder="1" applyAlignment="1" applyProtection="1">
      <alignment horizontal="center" vertical="center"/>
    </xf>
    <xf numFmtId="0" fontId="30" fillId="0" borderId="312" xfId="0" applyFont="1" applyFill="1" applyBorder="1" applyAlignment="1" applyProtection="1">
      <alignment horizontal="center" vertical="center"/>
    </xf>
    <xf numFmtId="0" fontId="25" fillId="0" borderId="17" xfId="0" quotePrefix="1" applyFont="1" applyFill="1" applyBorder="1" applyAlignment="1" applyProtection="1">
      <alignment horizontal="center" vertical="center" wrapText="1"/>
    </xf>
    <xf numFmtId="0" fontId="26" fillId="0" borderId="311" xfId="0" applyFont="1" applyFill="1" applyBorder="1" applyAlignment="1" applyProtection="1">
      <alignment vertical="center"/>
    </xf>
    <xf numFmtId="0" fontId="0" fillId="0" borderId="311" xfId="0" applyBorder="1" applyAlignment="1" applyProtection="1">
      <alignment vertical="center"/>
    </xf>
    <xf numFmtId="0" fontId="25" fillId="0" borderId="30" xfId="0" applyFont="1" applyFill="1" applyBorder="1" applyAlignment="1" applyProtection="1">
      <alignment horizontal="center" vertical="center"/>
    </xf>
    <xf numFmtId="0" fontId="25" fillId="0" borderId="306" xfId="0" applyFont="1" applyFill="1" applyBorder="1" applyAlignment="1" applyProtection="1">
      <alignment horizontal="left" vertical="center"/>
    </xf>
    <xf numFmtId="0" fontId="26" fillId="0" borderId="295" xfId="0" applyFont="1" applyFill="1" applyBorder="1" applyAlignment="1" applyProtection="1">
      <alignment horizontal="center" vertical="center"/>
    </xf>
    <xf numFmtId="0" fontId="25" fillId="32" borderId="283" xfId="0" applyFont="1" applyFill="1" applyBorder="1" applyAlignment="1" applyProtection="1">
      <alignment horizontal="left" vertical="center"/>
    </xf>
    <xf numFmtId="0" fontId="0" fillId="0" borderId="302" xfId="0" applyBorder="1" applyAlignment="1" applyProtection="1">
      <alignment vertical="center"/>
    </xf>
    <xf numFmtId="0" fontId="25" fillId="32" borderId="302" xfId="0" applyFont="1" applyFill="1" applyBorder="1" applyAlignment="1" applyProtection="1">
      <alignment horizontal="left" vertical="center"/>
    </xf>
    <xf numFmtId="0" fontId="25" fillId="32" borderId="303" xfId="0" applyFont="1" applyFill="1" applyBorder="1" applyAlignment="1" applyProtection="1">
      <alignment horizontal="left" vertical="center"/>
    </xf>
    <xf numFmtId="0" fontId="0" fillId="0" borderId="0" xfId="0" applyAlignment="1" applyProtection="1">
      <alignment horizontal="center"/>
    </xf>
    <xf numFmtId="6" fontId="0" fillId="0" borderId="0" xfId="0" applyNumberFormat="1" applyProtection="1"/>
    <xf numFmtId="0" fontId="0" fillId="0" borderId="0" xfId="0" applyAlignment="1" applyProtection="1">
      <alignment horizontal="center" vertical="center"/>
    </xf>
    <xf numFmtId="0" fontId="33" fillId="47" borderId="235" xfId="0" applyFont="1" applyFill="1" applyBorder="1" applyAlignment="1" applyProtection="1">
      <alignment horizontal="center" vertical="center" wrapText="1"/>
    </xf>
    <xf numFmtId="0" fontId="33" fillId="46" borderId="235" xfId="0" applyFont="1" applyFill="1" applyBorder="1" applyAlignment="1" applyProtection="1">
      <alignment horizontal="center" vertical="center" wrapText="1"/>
    </xf>
    <xf numFmtId="0" fontId="23" fillId="0" borderId="0" xfId="0" applyFont="1" applyAlignment="1" applyProtection="1">
      <alignment horizontal="center"/>
    </xf>
    <xf numFmtId="0" fontId="43" fillId="0" borderId="0" xfId="0" applyFont="1" applyFill="1" applyBorder="1" applyAlignment="1" applyProtection="1">
      <alignment horizontal="center" vertical="center"/>
    </xf>
    <xf numFmtId="6" fontId="43" fillId="0" borderId="0" xfId="0" applyNumberFormat="1" applyFont="1" applyFill="1" applyBorder="1" applyAlignment="1" applyProtection="1">
      <alignment horizontal="center" vertical="center" wrapText="1"/>
    </xf>
    <xf numFmtId="0" fontId="21" fillId="0" borderId="0" xfId="0" applyFont="1" applyProtection="1"/>
    <xf numFmtId="0" fontId="24" fillId="0" borderId="0" xfId="0" applyFont="1" applyProtection="1"/>
    <xf numFmtId="0" fontId="21" fillId="0" borderId="0" xfId="64" applyProtection="1"/>
    <xf numFmtId="0" fontId="21" fillId="0" borderId="0" xfId="64" applyBorder="1" applyProtection="1"/>
    <xf numFmtId="0" fontId="21" fillId="0" borderId="0" xfId="64" applyFont="1" applyProtection="1"/>
    <xf numFmtId="0" fontId="21" fillId="0" borderId="0" xfId="64" applyFont="1" applyAlignment="1" applyProtection="1">
      <alignment horizontal="center"/>
    </xf>
    <xf numFmtId="0" fontId="33" fillId="34" borderId="200" xfId="0" applyFont="1" applyFill="1" applyBorder="1" applyAlignment="1" applyProtection="1">
      <alignment horizontal="center" vertical="center" wrapText="1"/>
    </xf>
    <xf numFmtId="0" fontId="33" fillId="41" borderId="56" xfId="0" applyFont="1" applyFill="1" applyBorder="1" applyAlignment="1" applyProtection="1">
      <alignment horizontal="center" vertical="center" wrapText="1"/>
    </xf>
    <xf numFmtId="0" fontId="33" fillId="35" borderId="56" xfId="0" applyFont="1" applyFill="1" applyBorder="1" applyAlignment="1" applyProtection="1">
      <alignment horizontal="center" vertical="center" wrapText="1"/>
    </xf>
    <xf numFmtId="49" fontId="46" fillId="31" borderId="213" xfId="53" applyNumberFormat="1" applyFont="1" applyFill="1" applyBorder="1" applyAlignment="1" applyProtection="1">
      <alignment horizontal="center" vertical="center" wrapText="1"/>
    </xf>
    <xf numFmtId="49" fontId="46" fillId="31" borderId="14" xfId="53" applyNumberFormat="1" applyFont="1" applyFill="1" applyBorder="1" applyAlignment="1" applyProtection="1">
      <alignment horizontal="center" vertical="center" wrapText="1"/>
    </xf>
    <xf numFmtId="49" fontId="46" fillId="31" borderId="42" xfId="53" applyNumberFormat="1" applyFont="1" applyFill="1" applyBorder="1" applyAlignment="1" applyProtection="1">
      <alignment horizontal="center" vertical="center" wrapText="1"/>
    </xf>
    <xf numFmtId="0" fontId="27" fillId="0" borderId="0" xfId="0" applyFont="1" applyAlignment="1" applyProtection="1">
      <alignment horizontal="center"/>
    </xf>
    <xf numFmtId="49" fontId="33" fillId="35" borderId="236" xfId="0" applyNumberFormat="1" applyFont="1" applyFill="1" applyBorder="1" applyAlignment="1" applyProtection="1">
      <alignment horizontal="center" vertical="center" wrapText="1"/>
    </xf>
    <xf numFmtId="10" fontId="33" fillId="31" borderId="236" xfId="49" applyNumberFormat="1" applyFont="1" applyFill="1" applyBorder="1" applyAlignment="1" applyProtection="1">
      <alignment horizontal="center" vertical="center" wrapText="1"/>
    </xf>
    <xf numFmtId="6" fontId="33" fillId="31" borderId="236" xfId="49" applyNumberFormat="1" applyFont="1" applyFill="1" applyBorder="1" applyAlignment="1" applyProtection="1">
      <alignment horizontal="center" vertical="center" wrapText="1"/>
    </xf>
    <xf numFmtId="1" fontId="23" fillId="0" borderId="0" xfId="0" applyNumberFormat="1" applyFont="1" applyAlignment="1" applyProtection="1">
      <alignment horizontal="center"/>
    </xf>
    <xf numFmtId="0" fontId="23" fillId="32" borderId="0" xfId="0" applyFont="1" applyFill="1" applyBorder="1" applyAlignment="1" applyProtection="1">
      <alignment horizontal="center"/>
    </xf>
    <xf numFmtId="0" fontId="23" fillId="0" borderId="26" xfId="0" applyFont="1" applyBorder="1" applyAlignment="1" applyProtection="1">
      <alignment horizontal="center"/>
    </xf>
    <xf numFmtId="0" fontId="21" fillId="0" borderId="0" xfId="0" applyFont="1" applyAlignment="1" applyProtection="1">
      <alignment vertical="center"/>
    </xf>
    <xf numFmtId="6" fontId="21" fillId="0" borderId="260" xfId="0" applyNumberFormat="1" applyFont="1" applyBorder="1" applyAlignment="1" applyProtection="1">
      <alignment vertical="center"/>
    </xf>
    <xf numFmtId="6" fontId="21" fillId="35" borderId="260" xfId="0" applyNumberFormat="1" applyFont="1" applyFill="1" applyBorder="1" applyAlignment="1" applyProtection="1">
      <alignment vertical="center"/>
    </xf>
    <xf numFmtId="6" fontId="21" fillId="0" borderId="260" xfId="0" applyNumberFormat="1" applyFont="1" applyFill="1" applyBorder="1" applyAlignment="1" applyProtection="1">
      <alignment vertical="center"/>
    </xf>
    <xf numFmtId="6" fontId="21" fillId="34" borderId="260" xfId="0" applyNumberFormat="1" applyFont="1" applyFill="1" applyBorder="1" applyAlignment="1" applyProtection="1">
      <alignment vertical="center"/>
    </xf>
    <xf numFmtId="0" fontId="24" fillId="0" borderId="0" xfId="0" applyFont="1" applyAlignment="1" applyProtection="1">
      <alignment vertical="center"/>
    </xf>
    <xf numFmtId="8" fontId="24" fillId="0" borderId="12" xfId="0" applyNumberFormat="1" applyFont="1" applyBorder="1" applyAlignment="1" applyProtection="1">
      <alignment vertical="center"/>
    </xf>
    <xf numFmtId="6" fontId="24" fillId="0" borderId="12" xfId="0" applyNumberFormat="1" applyFont="1" applyBorder="1" applyAlignment="1" applyProtection="1">
      <alignment vertical="center"/>
    </xf>
    <xf numFmtId="6" fontId="24" fillId="35" borderId="12" xfId="0" applyNumberFormat="1" applyFont="1" applyFill="1" applyBorder="1" applyAlignment="1" applyProtection="1">
      <alignment vertical="center"/>
    </xf>
    <xf numFmtId="6" fontId="24" fillId="0" borderId="12" xfId="0" applyNumberFormat="1" applyFont="1" applyFill="1" applyBorder="1" applyAlignment="1" applyProtection="1">
      <alignment vertical="center"/>
    </xf>
    <xf numFmtId="6" fontId="24" fillId="34" borderId="12" xfId="0" applyNumberFormat="1" applyFont="1" applyFill="1" applyBorder="1" applyAlignment="1" applyProtection="1">
      <alignment vertical="center"/>
    </xf>
    <xf numFmtId="0" fontId="68" fillId="0" borderId="0" xfId="0" applyFont="1" applyBorder="1" applyAlignment="1" applyProtection="1">
      <alignment wrapText="1"/>
    </xf>
    <xf numFmtId="0" fontId="4" fillId="0" borderId="0" xfId="47830" applyAlignment="1">
      <alignment horizontal="center" vertical="center"/>
    </xf>
    <xf numFmtId="0" fontId="4" fillId="0" borderId="0" xfId="47830"/>
    <xf numFmtId="0" fontId="50" fillId="0" borderId="327" xfId="45" applyFont="1" applyFill="1" applyBorder="1" applyAlignment="1">
      <alignment horizontal="center" vertical="center" wrapText="1"/>
    </xf>
    <xf numFmtId="0" fontId="21" fillId="0" borderId="261" xfId="64" applyFont="1" applyFill="1" applyBorder="1" applyAlignment="1" applyProtection="1">
      <alignment horizontal="center" vertical="center"/>
    </xf>
    <xf numFmtId="0" fontId="21" fillId="0" borderId="271" xfId="64" applyNumberFormat="1" applyFont="1" applyFill="1" applyBorder="1" applyAlignment="1" applyProtection="1">
      <alignment horizontal="center" vertical="center"/>
    </xf>
    <xf numFmtId="38" fontId="21" fillId="0" borderId="271" xfId="252" applyNumberFormat="1" applyFont="1" applyBorder="1" applyAlignment="1" applyProtection="1">
      <alignment vertical="center"/>
    </xf>
    <xf numFmtId="1" fontId="28" fillId="26" borderId="327" xfId="0" applyNumberFormat="1" applyFont="1" applyFill="1" applyBorder="1" applyAlignment="1" applyProtection="1">
      <alignment horizontal="center" vertical="center" wrapText="1"/>
    </xf>
    <xf numFmtId="5" fontId="26" fillId="32" borderId="290" xfId="0" applyNumberFormat="1" applyFont="1" applyFill="1" applyBorder="1" applyAlignment="1" applyProtection="1">
      <alignment horizontal="center" vertical="center"/>
    </xf>
    <xf numFmtId="5" fontId="26" fillId="32" borderId="291" xfId="0" applyNumberFormat="1" applyFont="1" applyFill="1" applyBorder="1" applyAlignment="1" applyProtection="1">
      <alignment horizontal="center" vertical="center"/>
    </xf>
    <xf numFmtId="3" fontId="21" fillId="0" borderId="46" xfId="53" applyNumberFormat="1" applyFont="1" applyFill="1" applyBorder="1" applyAlignment="1" applyProtection="1">
      <alignment horizontal="right"/>
    </xf>
    <xf numFmtId="166" fontId="33" fillId="0" borderId="337" xfId="54" applyNumberFormat="1" applyFont="1" applyFill="1" applyBorder="1" applyAlignment="1" applyProtection="1">
      <alignment horizontal="right"/>
    </xf>
    <xf numFmtId="6" fontId="33" fillId="0" borderId="337" xfId="54" applyNumberFormat="1" applyFont="1" applyFill="1" applyBorder="1" applyAlignment="1" applyProtection="1">
      <alignment horizontal="right"/>
    </xf>
    <xf numFmtId="6" fontId="33" fillId="0" borderId="334" xfId="54" applyNumberFormat="1" applyFont="1" applyFill="1" applyBorder="1" applyAlignment="1" applyProtection="1">
      <alignment horizontal="right"/>
    </xf>
    <xf numFmtId="6" fontId="33" fillId="0" borderId="338" xfId="54" applyNumberFormat="1" applyFont="1" applyFill="1" applyBorder="1" applyAlignment="1" applyProtection="1">
      <alignment horizontal="right"/>
    </xf>
    <xf numFmtId="6" fontId="24" fillId="0" borderId="335" xfId="53" applyNumberFormat="1" applyFont="1" applyFill="1" applyBorder="1" applyAlignment="1" applyProtection="1">
      <alignment horizontal="right"/>
    </xf>
    <xf numFmtId="171" fontId="33" fillId="0" borderId="336" xfId="54" applyNumberFormat="1" applyFont="1" applyFill="1" applyBorder="1" applyAlignment="1" applyProtection="1">
      <alignment horizontal="right"/>
    </xf>
    <xf numFmtId="6" fontId="21" fillId="0" borderId="260" xfId="53" applyNumberFormat="1" applyFont="1" applyFill="1" applyBorder="1" applyAlignment="1" applyProtection="1">
      <alignment horizontal="right"/>
    </xf>
    <xf numFmtId="6" fontId="21" fillId="0" borderId="38" xfId="53" applyNumberFormat="1" applyFont="1" applyFill="1" applyBorder="1" applyAlignment="1" applyProtection="1">
      <alignment horizontal="right"/>
    </xf>
    <xf numFmtId="38" fontId="21" fillId="0" borderId="260" xfId="53" applyNumberFormat="1" applyFont="1" applyFill="1" applyBorder="1" applyAlignment="1" applyProtection="1">
      <alignment horizontal="right"/>
    </xf>
    <xf numFmtId="38" fontId="21" fillId="0" borderId="38" xfId="53" applyNumberFormat="1" applyFont="1" applyFill="1" applyBorder="1" applyAlignment="1" applyProtection="1">
      <alignment horizontal="right"/>
    </xf>
    <xf numFmtId="6" fontId="21" fillId="32" borderId="260" xfId="54" applyNumberFormat="1" applyFont="1" applyFill="1" applyBorder="1" applyAlignment="1" applyProtection="1">
      <alignment horizontal="right"/>
    </xf>
    <xf numFmtId="6" fontId="21" fillId="0" borderId="260" xfId="54" applyNumberFormat="1" applyFont="1" applyFill="1" applyBorder="1" applyAlignment="1" applyProtection="1">
      <alignment horizontal="right"/>
    </xf>
    <xf numFmtId="6" fontId="24" fillId="0" borderId="345" xfId="53" applyNumberFormat="1" applyFont="1" applyFill="1" applyBorder="1" applyAlignment="1" applyProtection="1">
      <alignment horizontal="right"/>
    </xf>
    <xf numFmtId="6" fontId="21" fillId="40" borderId="260" xfId="53" applyNumberFormat="1" applyFont="1" applyFill="1" applyBorder="1" applyAlignment="1" applyProtection="1">
      <alignment horizontal="right"/>
    </xf>
    <xf numFmtId="6" fontId="21" fillId="40" borderId="38" xfId="53" applyNumberFormat="1" applyFont="1" applyFill="1" applyBorder="1" applyAlignment="1" applyProtection="1">
      <alignment horizontal="right"/>
    </xf>
    <xf numFmtId="3" fontId="23" fillId="0" borderId="260" xfId="0" applyNumberFormat="1" applyFont="1" applyBorder="1" applyAlignment="1" applyProtection="1">
      <alignment horizontal="center" vertical="center"/>
    </xf>
    <xf numFmtId="3" fontId="23" fillId="0" borderId="278" xfId="0" applyNumberFormat="1" applyFont="1" applyBorder="1" applyAlignment="1" applyProtection="1">
      <alignment vertical="center"/>
    </xf>
    <xf numFmtId="166" fontId="23" fillId="0" borderId="260" xfId="0" applyNumberFormat="1" applyFont="1" applyBorder="1" applyAlignment="1" applyProtection="1">
      <alignment vertical="center"/>
    </xf>
    <xf numFmtId="10" fontId="23" fillId="0" borderId="260" xfId="48" applyNumberFormat="1" applyFont="1" applyFill="1" applyBorder="1" applyAlignment="1" applyProtection="1">
      <alignment vertical="center"/>
    </xf>
    <xf numFmtId="6" fontId="23" fillId="0" borderId="260" xfId="32" applyNumberFormat="1" applyFont="1" applyFill="1" applyBorder="1" applyAlignment="1" applyProtection="1">
      <alignment vertical="center"/>
    </xf>
    <xf numFmtId="2" fontId="38" fillId="0" borderId="260" xfId="45" applyNumberFormat="1" applyFont="1" applyFill="1" applyBorder="1" applyAlignment="1" applyProtection="1">
      <alignment horizontal="right" vertical="center" wrapText="1"/>
    </xf>
    <xf numFmtId="166" fontId="38" fillId="0" borderId="260" xfId="45" applyNumberFormat="1" applyFont="1" applyFill="1" applyBorder="1" applyAlignment="1" applyProtection="1">
      <alignment horizontal="right" vertical="center" wrapText="1"/>
    </xf>
    <xf numFmtId="0" fontId="38" fillId="0" borderId="260" xfId="45" applyFont="1" applyFill="1" applyBorder="1" applyAlignment="1" applyProtection="1">
      <alignment horizontal="right" vertical="center" wrapText="1"/>
    </xf>
    <xf numFmtId="1" fontId="38" fillId="0" borderId="260" xfId="45" applyNumberFormat="1" applyFont="1" applyFill="1" applyBorder="1" applyAlignment="1" applyProtection="1">
      <alignment horizontal="right" vertical="center" wrapText="1"/>
    </xf>
    <xf numFmtId="2" fontId="23" fillId="0" borderId="260" xfId="0" applyNumberFormat="1" applyFont="1" applyBorder="1" applyAlignment="1" applyProtection="1">
      <alignment vertical="center"/>
    </xf>
    <xf numFmtId="4" fontId="23" fillId="0" borderId="260" xfId="28" applyNumberFormat="1" applyFont="1" applyBorder="1" applyAlignment="1" applyProtection="1">
      <alignment vertical="center"/>
    </xf>
    <xf numFmtId="4" fontId="23" fillId="0" borderId="278" xfId="28" applyNumberFormat="1" applyFont="1" applyBorder="1" applyAlignment="1" applyProtection="1">
      <alignment vertical="center"/>
    </xf>
    <xf numFmtId="40" fontId="23" fillId="0" borderId="260" xfId="0" applyNumberFormat="1" applyFont="1" applyFill="1" applyBorder="1" applyAlignment="1" applyProtection="1">
      <alignment vertical="center"/>
    </xf>
    <xf numFmtId="166" fontId="23" fillId="0" borderId="260" xfId="0" applyNumberFormat="1" applyFont="1" applyFill="1" applyBorder="1" applyAlignment="1" applyProtection="1">
      <alignment vertical="center"/>
    </xf>
    <xf numFmtId="10" fontId="23" fillId="0" borderId="260" xfId="0" applyNumberFormat="1" applyFont="1" applyFill="1" applyBorder="1" applyAlignment="1" applyProtection="1">
      <alignment vertical="center"/>
    </xf>
    <xf numFmtId="6" fontId="23" fillId="0" borderId="260" xfId="0" applyNumberFormat="1" applyFont="1" applyFill="1" applyBorder="1" applyAlignment="1" applyProtection="1">
      <alignment vertical="center"/>
    </xf>
    <xf numFmtId="168" fontId="23" fillId="0" borderId="260" xfId="48" applyNumberFormat="1" applyFont="1" applyFill="1" applyBorder="1" applyAlignment="1" applyProtection="1">
      <alignment vertical="center"/>
    </xf>
    <xf numFmtId="10" fontId="23" fillId="32" borderId="260" xfId="0" applyNumberFormat="1" applyFont="1" applyFill="1" applyBorder="1" applyAlignment="1" applyProtection="1">
      <alignment vertical="center"/>
    </xf>
    <xf numFmtId="166" fontId="23" fillId="32" borderId="260" xfId="0" applyNumberFormat="1" applyFont="1" applyFill="1" applyBorder="1" applyAlignment="1" applyProtection="1">
      <alignment vertical="center"/>
    </xf>
    <xf numFmtId="3" fontId="23" fillId="0" borderId="13" xfId="0" applyNumberFormat="1" applyFont="1" applyBorder="1" applyAlignment="1" applyProtection="1">
      <alignment horizontal="center" vertical="center"/>
    </xf>
    <xf numFmtId="3" fontId="23" fillId="0" borderId="19" xfId="0" applyNumberFormat="1" applyFont="1" applyBorder="1" applyAlignment="1" applyProtection="1">
      <alignment vertical="center"/>
    </xf>
    <xf numFmtId="166" fontId="23" fillId="0" borderId="13" xfId="0" applyNumberFormat="1" applyFont="1" applyBorder="1" applyAlignment="1" applyProtection="1">
      <alignment vertical="center"/>
    </xf>
    <xf numFmtId="10" fontId="23" fillId="0" borderId="13" xfId="48" applyNumberFormat="1" applyFont="1" applyFill="1" applyBorder="1" applyAlignment="1" applyProtection="1">
      <alignment vertical="center"/>
    </xf>
    <xf numFmtId="6" fontId="23" fillId="0" borderId="13" xfId="32" applyNumberFormat="1" applyFont="1" applyFill="1" applyBorder="1" applyAlignment="1" applyProtection="1">
      <alignment vertical="center"/>
    </xf>
    <xf numFmtId="2" fontId="38" fillId="0" borderId="13" xfId="45" applyNumberFormat="1" applyFont="1" applyFill="1" applyBorder="1" applyAlignment="1" applyProtection="1">
      <alignment horizontal="right" vertical="center" wrapText="1"/>
    </xf>
    <xf numFmtId="166" fontId="38" fillId="0" borderId="13" xfId="45" applyNumberFormat="1" applyFont="1" applyFill="1" applyBorder="1" applyAlignment="1" applyProtection="1">
      <alignment horizontal="right" vertical="center" wrapText="1"/>
    </xf>
    <xf numFmtId="0" fontId="38" fillId="0" borderId="13" xfId="45" applyFont="1" applyFill="1" applyBorder="1" applyAlignment="1" applyProtection="1">
      <alignment horizontal="right" vertical="center" wrapText="1"/>
    </xf>
    <xf numFmtId="2" fontId="23" fillId="0" borderId="13" xfId="0" applyNumberFormat="1" applyFont="1" applyBorder="1" applyAlignment="1" applyProtection="1">
      <alignment vertical="center"/>
    </xf>
    <xf numFmtId="4" fontId="23" fillId="0" borderId="13" xfId="28" applyNumberFormat="1" applyFont="1" applyBorder="1" applyAlignment="1" applyProtection="1">
      <alignment vertical="center"/>
    </xf>
    <xf numFmtId="4" fontId="23" fillId="0" borderId="19" xfId="28" applyNumberFormat="1" applyFont="1" applyBorder="1" applyAlignment="1" applyProtection="1">
      <alignment vertical="center"/>
    </xf>
    <xf numFmtId="40" fontId="23" fillId="0" borderId="13" xfId="0" applyNumberFormat="1" applyFont="1" applyFill="1" applyBorder="1" applyAlignment="1" applyProtection="1">
      <alignment vertical="center"/>
    </xf>
    <xf numFmtId="166" fontId="23" fillId="0" borderId="13" xfId="0" applyNumberFormat="1" applyFont="1" applyFill="1" applyBorder="1" applyAlignment="1" applyProtection="1">
      <alignment vertical="center"/>
    </xf>
    <xf numFmtId="10" fontId="23" fillId="0" borderId="13" xfId="0" applyNumberFormat="1" applyFont="1" applyFill="1" applyBorder="1" applyAlignment="1" applyProtection="1">
      <alignment vertical="center"/>
    </xf>
    <xf numFmtId="6" fontId="23" fillId="0" borderId="13" xfId="0" applyNumberFormat="1" applyFont="1" applyFill="1" applyBorder="1" applyAlignment="1" applyProtection="1">
      <alignment vertical="center"/>
    </xf>
    <xf numFmtId="168" fontId="23" fillId="0" borderId="13" xfId="48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3" fontId="23" fillId="0" borderId="11" xfId="0" applyNumberFormat="1" applyFont="1" applyFill="1" applyBorder="1" applyAlignment="1" applyProtection="1">
      <alignment horizontal="center" vertical="center"/>
    </xf>
    <xf numFmtId="3" fontId="23" fillId="0" borderId="18" xfId="0" applyNumberFormat="1" applyFont="1" applyFill="1" applyBorder="1" applyAlignment="1" applyProtection="1">
      <alignment vertical="center"/>
    </xf>
    <xf numFmtId="166" fontId="23" fillId="0" borderId="11" xfId="0" applyNumberFormat="1" applyFont="1" applyFill="1" applyBorder="1" applyAlignment="1" applyProtection="1">
      <alignment vertical="center"/>
    </xf>
    <xf numFmtId="166" fontId="23" fillId="0" borderId="18" xfId="0" applyNumberFormat="1" applyFont="1" applyFill="1" applyBorder="1" applyAlignment="1" applyProtection="1">
      <alignment vertical="center"/>
    </xf>
    <xf numFmtId="10" fontId="23" fillId="0" borderId="18" xfId="48" applyNumberFormat="1" applyFont="1" applyFill="1" applyBorder="1" applyAlignment="1" applyProtection="1">
      <alignment vertical="center"/>
    </xf>
    <xf numFmtId="6" fontId="23" fillId="0" borderId="11" xfId="32" applyNumberFormat="1" applyFont="1" applyFill="1" applyBorder="1" applyAlignment="1" applyProtection="1">
      <alignment vertical="center"/>
    </xf>
    <xf numFmtId="2" fontId="23" fillId="0" borderId="11" xfId="0" applyNumberFormat="1" applyFont="1" applyFill="1" applyBorder="1" applyAlignment="1" applyProtection="1">
      <alignment vertical="center"/>
    </xf>
    <xf numFmtId="1" fontId="23" fillId="0" borderId="11" xfId="0" applyNumberFormat="1" applyFont="1" applyFill="1" applyBorder="1" applyAlignment="1" applyProtection="1">
      <alignment vertical="center"/>
    </xf>
    <xf numFmtId="3" fontId="23" fillId="0" borderId="11" xfId="0" applyNumberFormat="1" applyFont="1" applyFill="1" applyBorder="1" applyAlignment="1" applyProtection="1">
      <alignment vertical="center"/>
    </xf>
    <xf numFmtId="166" fontId="23" fillId="30" borderId="11" xfId="0" applyNumberFormat="1" applyFont="1" applyFill="1" applyBorder="1" applyAlignment="1" applyProtection="1">
      <alignment vertical="center"/>
    </xf>
    <xf numFmtId="4" fontId="23" fillId="30" borderId="11" xfId="28" applyNumberFormat="1" applyFont="1" applyFill="1" applyBorder="1" applyAlignment="1" applyProtection="1">
      <alignment vertical="center"/>
    </xf>
    <xf numFmtId="4" fontId="23" fillId="30" borderId="18" xfId="28" applyNumberFormat="1" applyFont="1" applyFill="1" applyBorder="1" applyAlignment="1" applyProtection="1">
      <alignment vertical="center"/>
    </xf>
    <xf numFmtId="40" fontId="23" fillId="30" borderId="11" xfId="0" applyNumberFormat="1" applyFont="1" applyFill="1" applyBorder="1" applyAlignment="1" applyProtection="1">
      <alignment vertical="center"/>
    </xf>
    <xf numFmtId="10" fontId="23" fillId="0" borderId="11" xfId="0" applyNumberFormat="1" applyFont="1" applyFill="1" applyBorder="1" applyAlignment="1" applyProtection="1">
      <alignment vertical="center"/>
    </xf>
    <xf numFmtId="6" fontId="23" fillId="0" borderId="11" xfId="0" applyNumberFormat="1" applyFont="1" applyFill="1" applyBorder="1" applyAlignment="1" applyProtection="1">
      <alignment vertical="center"/>
    </xf>
    <xf numFmtId="168" fontId="23" fillId="0" borderId="11" xfId="48" applyNumberFormat="1" applyFont="1" applyFill="1" applyBorder="1" applyAlignment="1" applyProtection="1">
      <alignment vertical="center"/>
    </xf>
    <xf numFmtId="10" fontId="23" fillId="0" borderId="11" xfId="48" applyNumberFormat="1" applyFont="1" applyFill="1" applyBorder="1" applyAlignment="1" applyProtection="1">
      <alignment vertical="center"/>
    </xf>
    <xf numFmtId="0" fontId="23" fillId="0" borderId="0" xfId="0" applyFont="1" applyFill="1" applyAlignment="1" applyProtection="1">
      <alignment vertical="center"/>
    </xf>
    <xf numFmtId="0" fontId="81" fillId="0" borderId="0" xfId="47822" applyFont="1" applyProtection="1"/>
    <xf numFmtId="3" fontId="33" fillId="0" borderId="336" xfId="54" applyNumberFormat="1" applyFont="1" applyFill="1" applyBorder="1" applyAlignment="1" applyProtection="1">
      <alignment horizontal="right"/>
    </xf>
    <xf numFmtId="0" fontId="24" fillId="28" borderId="326" xfId="64" applyFont="1" applyFill="1" applyBorder="1" applyAlignment="1" applyProtection="1">
      <alignment horizontal="left" vertical="center"/>
    </xf>
    <xf numFmtId="6" fontId="21" fillId="34" borderId="271" xfId="252" applyNumberFormat="1" applyFont="1" applyFill="1" applyBorder="1" applyAlignment="1" applyProtection="1">
      <alignment vertical="center"/>
    </xf>
    <xf numFmtId="0" fontId="24" fillId="0" borderId="0" xfId="64" applyFont="1" applyProtection="1"/>
    <xf numFmtId="3" fontId="24" fillId="32" borderId="43" xfId="54" applyNumberFormat="1" applyFont="1" applyFill="1" applyBorder="1" applyAlignment="1" applyProtection="1">
      <alignment horizontal="right"/>
    </xf>
    <xf numFmtId="166" fontId="24" fillId="0" borderId="44" xfId="54" applyNumberFormat="1" applyFont="1" applyFill="1" applyBorder="1" applyAlignment="1" applyProtection="1">
      <alignment horizontal="right"/>
    </xf>
    <xf numFmtId="166" fontId="24" fillId="32" borderId="44" xfId="54" applyNumberFormat="1" applyFont="1" applyFill="1" applyBorder="1" applyAlignment="1" applyProtection="1">
      <alignment horizontal="right"/>
    </xf>
    <xf numFmtId="6" fontId="24" fillId="0" borderId="63" xfId="54" applyNumberFormat="1" applyFont="1" applyFill="1" applyBorder="1" applyAlignment="1" applyProtection="1">
      <alignment horizontal="right"/>
    </xf>
    <xf numFmtId="166" fontId="24" fillId="35" borderId="63" xfId="54" applyNumberFormat="1" applyFont="1" applyFill="1" applyBorder="1" applyAlignment="1" applyProtection="1">
      <alignment horizontal="right"/>
    </xf>
    <xf numFmtId="6" fontId="24" fillId="0" borderId="44" xfId="54" applyNumberFormat="1" applyFont="1" applyFill="1" applyBorder="1" applyAlignment="1" applyProtection="1">
      <alignment horizontal="right"/>
    </xf>
    <xf numFmtId="6" fontId="24" fillId="0" borderId="76" xfId="54" applyNumberFormat="1" applyFont="1" applyFill="1" applyBorder="1" applyAlignment="1" applyProtection="1">
      <alignment horizontal="right"/>
    </xf>
    <xf numFmtId="6" fontId="24" fillId="46" borderId="43" xfId="54" applyNumberFormat="1" applyFont="1" applyFill="1" applyBorder="1" applyAlignment="1" applyProtection="1">
      <alignment horizontal="right"/>
    </xf>
    <xf numFmtId="6" fontId="24" fillId="0" borderId="43" xfId="54" applyNumberFormat="1" applyFont="1" applyFill="1" applyBorder="1" applyAlignment="1" applyProtection="1">
      <alignment horizontal="right"/>
    </xf>
    <xf numFmtId="6" fontId="24" fillId="32" borderId="0" xfId="54" applyNumberFormat="1" applyFont="1" applyFill="1" applyBorder="1" applyAlignment="1" applyProtection="1">
      <alignment horizontal="right"/>
    </xf>
    <xf numFmtId="166" fontId="24" fillId="35" borderId="127" xfId="54" applyNumberFormat="1" applyFont="1" applyFill="1" applyBorder="1" applyAlignment="1" applyProtection="1">
      <alignment horizontal="right"/>
    </xf>
    <xf numFmtId="6" fontId="24" fillId="0" borderId="345" xfId="54" applyNumberFormat="1" applyFont="1" applyFill="1" applyBorder="1" applyAlignment="1" applyProtection="1">
      <alignment horizontal="right"/>
    </xf>
    <xf numFmtId="38" fontId="24" fillId="32" borderId="345" xfId="54" applyNumberFormat="1" applyFont="1" applyFill="1" applyBorder="1" applyAlignment="1" applyProtection="1">
      <alignment horizontal="right"/>
    </xf>
    <xf numFmtId="6" fontId="24" fillId="35" borderId="345" xfId="54" applyNumberFormat="1" applyFont="1" applyFill="1" applyBorder="1" applyAlignment="1" applyProtection="1">
      <alignment horizontal="right"/>
    </xf>
    <xf numFmtId="171" fontId="24" fillId="32" borderId="43" xfId="54" applyNumberFormat="1" applyFont="1" applyFill="1" applyBorder="1" applyAlignment="1" applyProtection="1">
      <alignment horizontal="right"/>
    </xf>
    <xf numFmtId="6" fontId="24" fillId="32" borderId="224" xfId="54" applyNumberFormat="1" applyFont="1" applyFill="1" applyBorder="1" applyAlignment="1" applyProtection="1">
      <alignment horizontal="right"/>
    </xf>
    <xf numFmtId="6" fontId="24" fillId="0" borderId="253" xfId="54" applyNumberFormat="1" applyFont="1" applyFill="1" applyBorder="1" applyAlignment="1" applyProtection="1">
      <alignment horizontal="right"/>
    </xf>
    <xf numFmtId="6" fontId="24" fillId="35" borderId="63" xfId="54" applyNumberFormat="1" applyFont="1" applyFill="1" applyBorder="1" applyAlignment="1" applyProtection="1">
      <alignment horizontal="right"/>
    </xf>
    <xf numFmtId="6" fontId="24" fillId="0" borderId="224" xfId="54" applyNumberFormat="1" applyFont="1" applyFill="1" applyBorder="1" applyAlignment="1" applyProtection="1">
      <alignment horizontal="right"/>
    </xf>
    <xf numFmtId="6" fontId="24" fillId="0" borderId="229" xfId="54" applyNumberFormat="1" applyFont="1" applyFill="1" applyBorder="1" applyAlignment="1" applyProtection="1">
      <alignment horizontal="right"/>
    </xf>
    <xf numFmtId="0" fontId="21" fillId="0" borderId="0" xfId="0" applyFont="1" applyAlignment="1" applyProtection="1">
      <alignment horizontal="right" vertical="center"/>
    </xf>
    <xf numFmtId="38" fontId="21" fillId="32" borderId="265" xfId="54" applyNumberFormat="1" applyFont="1" applyFill="1" applyBorder="1" applyAlignment="1" applyProtection="1">
      <alignment horizontal="right"/>
    </xf>
    <xf numFmtId="38" fontId="21" fillId="32" borderId="262" xfId="54" applyNumberFormat="1" applyFont="1" applyFill="1" applyBorder="1" applyAlignment="1" applyProtection="1">
      <alignment horizontal="right"/>
    </xf>
    <xf numFmtId="38" fontId="21" fillId="32" borderId="244" xfId="54" applyNumberFormat="1" applyFont="1" applyFill="1" applyBorder="1" applyAlignment="1" applyProtection="1">
      <alignment horizontal="right"/>
    </xf>
    <xf numFmtId="6" fontId="24" fillId="32" borderId="345" xfId="54" applyNumberFormat="1" applyFont="1" applyFill="1" applyBorder="1" applyAlignment="1" applyProtection="1">
      <alignment horizontal="right"/>
    </xf>
    <xf numFmtId="6" fontId="21" fillId="0" borderId="0" xfId="0" applyNumberFormat="1" applyFont="1" applyProtection="1"/>
    <xf numFmtId="6" fontId="24" fillId="40" borderId="345" xfId="54" applyNumberFormat="1" applyFont="1" applyFill="1" applyBorder="1" applyAlignment="1" applyProtection="1">
      <alignment horizontal="right"/>
    </xf>
    <xf numFmtId="3" fontId="21" fillId="0" borderId="271" xfId="64" applyNumberFormat="1" applyFont="1" applyFill="1" applyBorder="1" applyAlignment="1" applyProtection="1">
      <alignment horizontal="left" vertical="center"/>
    </xf>
    <xf numFmtId="0" fontId="48" fillId="0" borderId="0" xfId="0" applyFont="1" applyProtection="1"/>
    <xf numFmtId="0" fontId="82" fillId="25" borderId="10" xfId="0" applyFont="1" applyFill="1" applyBorder="1" applyAlignment="1" applyProtection="1">
      <alignment horizontal="center" vertical="center" wrapText="1"/>
    </xf>
    <xf numFmtId="6" fontId="24" fillId="0" borderId="349" xfId="54" applyNumberFormat="1" applyFont="1" applyFill="1" applyBorder="1" applyAlignment="1" applyProtection="1">
      <alignment horizontal="right"/>
    </xf>
    <xf numFmtId="0" fontId="21" fillId="0" borderId="0" xfId="0" applyFont="1" applyAlignment="1">
      <alignment vertical="center"/>
    </xf>
    <xf numFmtId="1" fontId="71" fillId="26" borderId="327" xfId="53" applyNumberFormat="1" applyFont="1" applyFill="1" applyBorder="1" applyAlignment="1" applyProtection="1">
      <alignment horizontal="center"/>
    </xf>
    <xf numFmtId="6" fontId="24" fillId="32" borderId="253" xfId="54" applyNumberFormat="1" applyFont="1" applyFill="1" applyBorder="1" applyAlignment="1" applyProtection="1">
      <alignment horizontal="right"/>
    </xf>
    <xf numFmtId="10" fontId="33" fillId="31" borderId="327" xfId="48" applyNumberFormat="1" applyFont="1" applyFill="1" applyBorder="1" applyAlignment="1" applyProtection="1">
      <alignment horizontal="center" vertical="center" wrapText="1"/>
    </xf>
    <xf numFmtId="10" fontId="33" fillId="31" borderId="328" xfId="48" applyNumberFormat="1" applyFont="1" applyFill="1" applyBorder="1" applyAlignment="1" applyProtection="1">
      <alignment horizontal="center" vertical="center" wrapText="1"/>
    </xf>
    <xf numFmtId="1" fontId="21" fillId="26" borderId="214" xfId="53" applyNumberFormat="1" applyFont="1" applyFill="1" applyBorder="1" applyAlignment="1" applyProtection="1">
      <alignment horizontal="center"/>
    </xf>
    <xf numFmtId="1" fontId="24" fillId="26" borderId="214" xfId="53" applyNumberFormat="1" applyFont="1" applyFill="1" applyBorder="1" applyAlignment="1" applyProtection="1">
      <alignment horizontal="center"/>
    </xf>
    <xf numFmtId="1" fontId="28" fillId="26" borderId="214" xfId="53" quotePrefix="1" applyNumberFormat="1" applyFont="1" applyFill="1" applyBorder="1" applyAlignment="1" applyProtection="1">
      <alignment horizontal="center"/>
    </xf>
    <xf numFmtId="1" fontId="36" fillId="26" borderId="327" xfId="53" applyNumberFormat="1" applyFont="1" applyFill="1" applyBorder="1" applyAlignment="1" applyProtection="1">
      <alignment horizontal="center"/>
    </xf>
    <xf numFmtId="38" fontId="21" fillId="0" borderId="265" xfId="54" applyNumberFormat="1" applyFont="1" applyFill="1" applyBorder="1" applyAlignment="1" applyProtection="1">
      <alignment horizontal="right"/>
    </xf>
    <xf numFmtId="38" fontId="21" fillId="0" borderId="262" xfId="54" applyNumberFormat="1" applyFont="1" applyFill="1" applyBorder="1" applyAlignment="1" applyProtection="1">
      <alignment horizontal="right"/>
    </xf>
    <xf numFmtId="38" fontId="21" fillId="0" borderId="244" xfId="54" applyNumberFormat="1" applyFont="1" applyFill="1" applyBorder="1" applyAlignment="1" applyProtection="1">
      <alignment horizontal="right"/>
    </xf>
    <xf numFmtId="38" fontId="24" fillId="32" borderId="350" xfId="54" applyNumberFormat="1" applyFont="1" applyFill="1" applyBorder="1" applyAlignment="1" applyProtection="1">
      <alignment horizontal="right"/>
    </xf>
    <xf numFmtId="6" fontId="24" fillId="35" borderId="253" xfId="54" applyNumberFormat="1" applyFont="1" applyFill="1" applyBorder="1" applyAlignment="1" applyProtection="1">
      <alignment horizontal="right"/>
    </xf>
    <xf numFmtId="6" fontId="24" fillId="34" borderId="253" xfId="54" applyNumberFormat="1" applyFont="1" applyFill="1" applyBorder="1" applyAlignment="1" applyProtection="1">
      <alignment horizontal="right"/>
    </xf>
    <xf numFmtId="6" fontId="24" fillId="0" borderId="347" xfId="53" applyNumberFormat="1" applyFont="1" applyFill="1" applyBorder="1" applyAlignment="1" applyProtection="1">
      <alignment horizontal="right"/>
    </xf>
    <xf numFmtId="6" fontId="24" fillId="46" borderId="350" xfId="54" applyNumberFormat="1" applyFont="1" applyFill="1" applyBorder="1" applyAlignment="1" applyProtection="1">
      <alignment horizontal="right"/>
    </xf>
    <xf numFmtId="6" fontId="24" fillId="0" borderId="350" xfId="54" applyNumberFormat="1" applyFont="1" applyFill="1" applyBorder="1" applyAlignment="1" applyProtection="1">
      <alignment horizontal="right"/>
    </xf>
    <xf numFmtId="6" fontId="24" fillId="34" borderId="350" xfId="54" applyNumberFormat="1" applyFont="1" applyFill="1" applyBorder="1" applyAlignment="1" applyProtection="1">
      <alignment horizontal="right"/>
    </xf>
    <xf numFmtId="6" fontId="24" fillId="32" borderId="350" xfId="54" applyNumberFormat="1" applyFont="1" applyFill="1" applyBorder="1" applyAlignment="1" applyProtection="1">
      <alignment horizontal="right"/>
    </xf>
    <xf numFmtId="6" fontId="24" fillId="40" borderId="350" xfId="54" applyNumberFormat="1" applyFont="1" applyFill="1" applyBorder="1" applyAlignment="1" applyProtection="1">
      <alignment horizontal="right"/>
    </xf>
    <xf numFmtId="38" fontId="24" fillId="0" borderId="349" xfId="54" applyNumberFormat="1" applyFont="1" applyFill="1" applyBorder="1" applyAlignment="1" applyProtection="1">
      <alignment horizontal="right"/>
    </xf>
    <xf numFmtId="6" fontId="24" fillId="0" borderId="349" xfId="53" applyNumberFormat="1" applyFont="1" applyFill="1" applyBorder="1" applyAlignment="1" applyProtection="1">
      <alignment horizontal="right"/>
    </xf>
    <xf numFmtId="0" fontId="21" fillId="0" borderId="259" xfId="53" applyFont="1" applyFill="1" applyBorder="1" applyProtection="1"/>
    <xf numFmtId="38" fontId="21" fillId="32" borderId="259" xfId="54" applyNumberFormat="1" applyFont="1" applyFill="1" applyBorder="1" applyAlignment="1" applyProtection="1">
      <alignment horizontal="right"/>
    </xf>
    <xf numFmtId="0" fontId="21" fillId="0" borderId="265" xfId="53" applyFont="1" applyFill="1" applyBorder="1" applyAlignment="1" applyProtection="1">
      <alignment vertical="center"/>
    </xf>
    <xf numFmtId="38" fontId="21" fillId="32" borderId="265" xfId="54" applyNumberFormat="1" applyFont="1" applyFill="1" applyBorder="1" applyAlignment="1" applyProtection="1">
      <alignment horizontal="right" vertical="center"/>
    </xf>
    <xf numFmtId="6" fontId="21" fillId="0" borderId="266" xfId="54" applyNumberFormat="1" applyFont="1" applyFill="1" applyBorder="1" applyAlignment="1" applyProtection="1">
      <alignment horizontal="right" vertical="center"/>
    </xf>
    <xf numFmtId="6" fontId="21" fillId="32" borderId="266" xfId="54" applyNumberFormat="1" applyFont="1" applyFill="1" applyBorder="1" applyAlignment="1" applyProtection="1">
      <alignment horizontal="right" vertical="center"/>
    </xf>
    <xf numFmtId="38" fontId="21" fillId="0" borderId="265" xfId="54" applyNumberFormat="1" applyFont="1" applyFill="1" applyBorder="1" applyAlignment="1" applyProtection="1">
      <alignment horizontal="right" vertical="center"/>
    </xf>
    <xf numFmtId="6" fontId="21" fillId="35" borderId="266" xfId="54" applyNumberFormat="1" applyFont="1" applyFill="1" applyBorder="1" applyAlignment="1" applyProtection="1">
      <alignment horizontal="right" vertical="center"/>
    </xf>
    <xf numFmtId="6" fontId="21" fillId="34" borderId="266" xfId="54" applyNumberFormat="1" applyFont="1" applyFill="1" applyBorder="1" applyAlignment="1" applyProtection="1">
      <alignment horizontal="right" vertical="center"/>
    </xf>
    <xf numFmtId="6" fontId="21" fillId="35" borderId="259" xfId="54" applyNumberFormat="1" applyFont="1" applyFill="1" applyBorder="1" applyAlignment="1" applyProtection="1">
      <alignment horizontal="right" vertical="center"/>
    </xf>
    <xf numFmtId="6" fontId="21" fillId="0" borderId="279" xfId="53" applyNumberFormat="1" applyFont="1" applyFill="1" applyBorder="1" applyAlignment="1" applyProtection="1">
      <alignment horizontal="right" vertical="center"/>
    </xf>
    <xf numFmtId="6" fontId="21" fillId="46" borderId="265" xfId="53" applyNumberFormat="1" applyFont="1" applyFill="1" applyBorder="1" applyAlignment="1" applyProtection="1">
      <alignment horizontal="right" vertical="center"/>
    </xf>
    <xf numFmtId="6" fontId="21" fillId="0" borderId="265" xfId="53" applyNumberFormat="1" applyFont="1" applyFill="1" applyBorder="1" applyAlignment="1" applyProtection="1">
      <alignment horizontal="right" vertical="center"/>
    </xf>
    <xf numFmtId="6" fontId="21" fillId="34" borderId="265" xfId="53" applyNumberFormat="1" applyFont="1" applyFill="1" applyBorder="1" applyAlignment="1" applyProtection="1">
      <alignment horizontal="right" vertical="center"/>
    </xf>
    <xf numFmtId="6" fontId="21" fillId="32" borderId="265" xfId="53" applyNumberFormat="1" applyFont="1" applyFill="1" applyBorder="1" applyAlignment="1" applyProtection="1">
      <alignment horizontal="right" vertical="center"/>
    </xf>
    <xf numFmtId="0" fontId="21" fillId="0" borderId="264" xfId="53" applyFont="1" applyFill="1" applyBorder="1" applyAlignment="1" applyProtection="1">
      <alignment horizontal="center" vertical="center"/>
    </xf>
    <xf numFmtId="0" fontId="21" fillId="0" borderId="261" xfId="53" applyFont="1" applyFill="1" applyBorder="1" applyAlignment="1" applyProtection="1">
      <alignment horizontal="center" vertical="center"/>
    </xf>
    <xf numFmtId="0" fontId="21" fillId="0" borderId="28" xfId="53" applyFont="1" applyFill="1" applyBorder="1" applyAlignment="1" applyProtection="1">
      <alignment horizontal="center" vertical="center"/>
    </xf>
    <xf numFmtId="6" fontId="21" fillId="47" borderId="266" xfId="54" applyNumberFormat="1" applyFont="1" applyFill="1" applyBorder="1" applyAlignment="1" applyProtection="1">
      <alignment horizontal="right" vertical="center"/>
    </xf>
    <xf numFmtId="0" fontId="21" fillId="0" borderId="262" xfId="53" applyFont="1" applyFill="1" applyBorder="1" applyAlignment="1" applyProtection="1">
      <alignment vertical="center"/>
    </xf>
    <xf numFmtId="38" fontId="21" fillId="32" borderId="262" xfId="54" applyNumberFormat="1" applyFont="1" applyFill="1" applyBorder="1" applyAlignment="1" applyProtection="1">
      <alignment horizontal="right" vertical="center"/>
    </xf>
    <xf numFmtId="6" fontId="21" fillId="0" borderId="263" xfId="54" applyNumberFormat="1" applyFont="1" applyFill="1" applyBorder="1" applyAlignment="1" applyProtection="1">
      <alignment horizontal="right" vertical="center"/>
    </xf>
    <xf numFmtId="6" fontId="21" fillId="32" borderId="263" xfId="54" applyNumberFormat="1" applyFont="1" applyFill="1" applyBorder="1" applyAlignment="1" applyProtection="1">
      <alignment horizontal="right" vertical="center"/>
    </xf>
    <xf numFmtId="38" fontId="21" fillId="0" borderId="262" xfId="54" applyNumberFormat="1" applyFont="1" applyFill="1" applyBorder="1" applyAlignment="1" applyProtection="1">
      <alignment horizontal="right" vertical="center"/>
    </xf>
    <xf numFmtId="6" fontId="21" fillId="35" borderId="263" xfId="54" applyNumberFormat="1" applyFont="1" applyFill="1" applyBorder="1" applyAlignment="1" applyProtection="1">
      <alignment horizontal="right" vertical="center"/>
    </xf>
    <xf numFmtId="6" fontId="21" fillId="34" borderId="263" xfId="54" applyNumberFormat="1" applyFont="1" applyFill="1" applyBorder="1" applyAlignment="1" applyProtection="1">
      <alignment horizontal="right" vertical="center"/>
    </xf>
    <xf numFmtId="6" fontId="21" fillId="47" borderId="263" xfId="54" applyNumberFormat="1" applyFont="1" applyFill="1" applyBorder="1" applyAlignment="1" applyProtection="1">
      <alignment horizontal="right" vertical="center"/>
    </xf>
    <xf numFmtId="6" fontId="21" fillId="35" borderId="260" xfId="54" applyNumberFormat="1" applyFont="1" applyFill="1" applyBorder="1" applyAlignment="1" applyProtection="1">
      <alignment horizontal="right" vertical="center"/>
    </xf>
    <xf numFmtId="6" fontId="21" fillId="0" borderId="280" xfId="53" applyNumberFormat="1" applyFont="1" applyFill="1" applyBorder="1" applyAlignment="1" applyProtection="1">
      <alignment horizontal="right" vertical="center"/>
    </xf>
    <xf numFmtId="6" fontId="21" fillId="46" borderId="262" xfId="53" applyNumberFormat="1" applyFont="1" applyFill="1" applyBorder="1" applyAlignment="1" applyProtection="1">
      <alignment horizontal="right" vertical="center"/>
    </xf>
    <xf numFmtId="6" fontId="21" fillId="0" borderId="262" xfId="53" applyNumberFormat="1" applyFont="1" applyFill="1" applyBorder="1" applyAlignment="1" applyProtection="1">
      <alignment horizontal="right" vertical="center"/>
    </xf>
    <xf numFmtId="6" fontId="21" fillId="34" borderId="262" xfId="53" applyNumberFormat="1" applyFont="1" applyFill="1" applyBorder="1" applyAlignment="1" applyProtection="1">
      <alignment horizontal="right" vertical="center"/>
    </xf>
    <xf numFmtId="6" fontId="21" fillId="32" borderId="262" xfId="53" applyNumberFormat="1" applyFont="1" applyFill="1" applyBorder="1" applyAlignment="1" applyProtection="1">
      <alignment horizontal="right" vertical="center"/>
    </xf>
    <xf numFmtId="0" fontId="21" fillId="0" borderId="244" xfId="53" applyFont="1" applyFill="1" applyBorder="1" applyAlignment="1" applyProtection="1">
      <alignment vertical="center"/>
    </xf>
    <xf numFmtId="38" fontId="21" fillId="32" borderId="244" xfId="54" applyNumberFormat="1" applyFont="1" applyFill="1" applyBorder="1" applyAlignment="1" applyProtection="1">
      <alignment horizontal="right" vertical="center"/>
    </xf>
    <xf numFmtId="6" fontId="21" fillId="0" borderId="215" xfId="54" applyNumberFormat="1" applyFont="1" applyFill="1" applyBorder="1" applyAlignment="1" applyProtection="1">
      <alignment horizontal="right" vertical="center"/>
    </xf>
    <xf numFmtId="6" fontId="21" fillId="32" borderId="215" xfId="54" applyNumberFormat="1" applyFont="1" applyFill="1" applyBorder="1" applyAlignment="1" applyProtection="1">
      <alignment horizontal="right" vertical="center"/>
    </xf>
    <xf numFmtId="38" fontId="21" fillId="0" borderId="244" xfId="54" applyNumberFormat="1" applyFont="1" applyFill="1" applyBorder="1" applyAlignment="1" applyProtection="1">
      <alignment horizontal="right" vertical="center"/>
    </xf>
    <xf numFmtId="6" fontId="21" fillId="35" borderId="215" xfId="54" applyNumberFormat="1" applyFont="1" applyFill="1" applyBorder="1" applyAlignment="1" applyProtection="1">
      <alignment horizontal="right" vertical="center"/>
    </xf>
    <xf numFmtId="6" fontId="21" fillId="34" borderId="215" xfId="54" applyNumberFormat="1" applyFont="1" applyFill="1" applyBorder="1" applyAlignment="1" applyProtection="1">
      <alignment horizontal="right" vertical="center"/>
    </xf>
    <xf numFmtId="6" fontId="21" fillId="47" borderId="215" xfId="54" applyNumberFormat="1" applyFont="1" applyFill="1" applyBorder="1" applyAlignment="1" applyProtection="1">
      <alignment horizontal="right" vertical="center"/>
    </xf>
    <xf numFmtId="6" fontId="21" fillId="0" borderId="214" xfId="54" applyNumberFormat="1" applyFont="1" applyFill="1" applyBorder="1" applyAlignment="1" applyProtection="1">
      <alignment horizontal="right" vertical="center"/>
    </xf>
    <xf numFmtId="6" fontId="21" fillId="35" borderId="214" xfId="54" applyNumberFormat="1" applyFont="1" applyFill="1" applyBorder="1" applyAlignment="1" applyProtection="1">
      <alignment horizontal="right" vertical="center"/>
    </xf>
    <xf numFmtId="6" fontId="21" fillId="0" borderId="230" xfId="53" applyNumberFormat="1" applyFont="1" applyFill="1" applyBorder="1" applyAlignment="1" applyProtection="1">
      <alignment horizontal="right" vertical="center"/>
    </xf>
    <xf numFmtId="6" fontId="21" fillId="46" borderId="244" xfId="53" applyNumberFormat="1" applyFont="1" applyFill="1" applyBorder="1" applyAlignment="1" applyProtection="1">
      <alignment horizontal="right" vertical="center"/>
    </xf>
    <xf numFmtId="6" fontId="21" fillId="0" borderId="244" xfId="53" applyNumberFormat="1" applyFont="1" applyFill="1" applyBorder="1" applyAlignment="1" applyProtection="1">
      <alignment horizontal="right" vertical="center"/>
    </xf>
    <xf numFmtId="6" fontId="21" fillId="34" borderId="244" xfId="53" applyNumberFormat="1" applyFont="1" applyFill="1" applyBorder="1" applyAlignment="1" applyProtection="1">
      <alignment horizontal="right" vertical="center"/>
    </xf>
    <xf numFmtId="6" fontId="21" fillId="32" borderId="244" xfId="53" applyNumberFormat="1" applyFont="1" applyFill="1" applyBorder="1" applyAlignment="1" applyProtection="1">
      <alignment horizontal="right" vertical="center"/>
    </xf>
    <xf numFmtId="38" fontId="24" fillId="32" borderId="350" xfId="54" applyNumberFormat="1" applyFont="1" applyFill="1" applyBorder="1" applyAlignment="1" applyProtection="1">
      <alignment horizontal="right" vertical="center"/>
    </xf>
    <xf numFmtId="6" fontId="24" fillId="0" borderId="253" xfId="54" applyNumberFormat="1" applyFont="1" applyFill="1" applyBorder="1" applyAlignment="1" applyProtection="1">
      <alignment horizontal="right" vertical="center"/>
    </xf>
    <xf numFmtId="6" fontId="24" fillId="32" borderId="253" xfId="54" applyNumberFormat="1" applyFont="1" applyFill="1" applyBorder="1" applyAlignment="1" applyProtection="1">
      <alignment horizontal="right" vertical="center"/>
    </xf>
    <xf numFmtId="6" fontId="24" fillId="35" borderId="253" xfId="54" applyNumberFormat="1" applyFont="1" applyFill="1" applyBorder="1" applyAlignment="1" applyProtection="1">
      <alignment horizontal="right" vertical="center"/>
    </xf>
    <xf numFmtId="6" fontId="24" fillId="34" borderId="253" xfId="54" applyNumberFormat="1" applyFont="1" applyFill="1" applyBorder="1" applyAlignment="1" applyProtection="1">
      <alignment horizontal="right" vertical="center"/>
    </xf>
    <xf numFmtId="6" fontId="24" fillId="47" borderId="253" xfId="54" applyNumberFormat="1" applyFont="1" applyFill="1" applyBorder="1" applyAlignment="1" applyProtection="1">
      <alignment horizontal="right" vertical="center"/>
    </xf>
    <xf numFmtId="6" fontId="24" fillId="35" borderId="345" xfId="54" applyNumberFormat="1" applyFont="1" applyFill="1" applyBorder="1" applyAlignment="1" applyProtection="1">
      <alignment horizontal="right" vertical="center"/>
    </xf>
    <xf numFmtId="6" fontId="24" fillId="0" borderId="347" xfId="53" applyNumberFormat="1" applyFont="1" applyFill="1" applyBorder="1" applyAlignment="1" applyProtection="1">
      <alignment horizontal="right" vertical="center"/>
    </xf>
    <xf numFmtId="6" fontId="24" fillId="46" borderId="350" xfId="54" applyNumberFormat="1" applyFont="1" applyFill="1" applyBorder="1" applyAlignment="1" applyProtection="1">
      <alignment horizontal="right" vertical="center"/>
    </xf>
    <xf numFmtId="6" fontId="24" fillId="0" borderId="350" xfId="54" applyNumberFormat="1" applyFont="1" applyFill="1" applyBorder="1" applyAlignment="1" applyProtection="1">
      <alignment horizontal="right" vertical="center"/>
    </xf>
    <xf numFmtId="6" fontId="24" fillId="34" borderId="350" xfId="54" applyNumberFormat="1" applyFont="1" applyFill="1" applyBorder="1" applyAlignment="1" applyProtection="1">
      <alignment horizontal="right" vertical="center"/>
    </xf>
    <xf numFmtId="6" fontId="24" fillId="32" borderId="350" xfId="54" applyNumberFormat="1" applyFont="1" applyFill="1" applyBorder="1" applyAlignment="1" applyProtection="1">
      <alignment horizontal="right" vertical="center"/>
    </xf>
    <xf numFmtId="49" fontId="33" fillId="35" borderId="328" xfId="53" applyNumberFormat="1" applyFont="1" applyFill="1" applyBorder="1" applyAlignment="1" applyProtection="1">
      <alignment horizontal="center" vertical="center" wrapText="1"/>
    </xf>
    <xf numFmtId="0" fontId="82" fillId="41" borderId="328" xfId="0" quotePrefix="1" applyFont="1" applyFill="1" applyBorder="1" applyAlignment="1" applyProtection="1">
      <alignment horizontal="center" vertical="center" wrapText="1"/>
    </xf>
    <xf numFmtId="0" fontId="33" fillId="35" borderId="10" xfId="0" applyFont="1" applyFill="1" applyBorder="1" applyAlignment="1" applyProtection="1">
      <alignment horizontal="center" vertical="center" wrapText="1"/>
    </xf>
    <xf numFmtId="0" fontId="33" fillId="35" borderId="333" xfId="0" applyFont="1" applyFill="1" applyBorder="1" applyAlignment="1" applyProtection="1">
      <alignment horizontal="center" vertical="center" wrapText="1"/>
    </xf>
    <xf numFmtId="0" fontId="35" fillId="31" borderId="14" xfId="0" applyFont="1" applyFill="1" applyBorder="1" applyAlignment="1" applyProtection="1">
      <alignment horizontal="center" vertical="center" wrapText="1"/>
    </xf>
    <xf numFmtId="0" fontId="35" fillId="31" borderId="14" xfId="0" quotePrefix="1" applyFont="1" applyFill="1" applyBorder="1" applyAlignment="1" applyProtection="1">
      <alignment horizontal="center" vertical="center" wrapText="1"/>
    </xf>
    <xf numFmtId="0" fontId="0" fillId="31" borderId="14" xfId="0" applyFill="1" applyBorder="1" applyAlignment="1" applyProtection="1">
      <alignment vertical="center"/>
    </xf>
    <xf numFmtId="0" fontId="0" fillId="31" borderId="42" xfId="0" applyFill="1" applyBorder="1" applyAlignment="1" applyProtection="1">
      <alignment vertical="center"/>
    </xf>
    <xf numFmtId="0" fontId="0" fillId="26" borderId="236" xfId="0" applyFill="1" applyBorder="1" applyAlignment="1" applyProtection="1">
      <alignment vertical="center"/>
    </xf>
    <xf numFmtId="0" fontId="0" fillId="26" borderId="16" xfId="0" applyFill="1" applyBorder="1" applyAlignment="1" applyProtection="1">
      <alignment vertical="center"/>
    </xf>
    <xf numFmtId="1" fontId="28" fillId="26" borderId="16" xfId="0" quotePrefix="1" applyNumberFormat="1" applyFont="1" applyFill="1" applyBorder="1" applyAlignment="1" applyProtection="1">
      <alignment horizontal="center" vertical="center"/>
    </xf>
    <xf numFmtId="0" fontId="21" fillId="0" borderId="214" xfId="0" applyFont="1" applyBorder="1" applyAlignment="1" applyProtection="1">
      <alignment horizontal="center" vertical="center" wrapText="1"/>
    </xf>
    <xf numFmtId="0" fontId="21" fillId="0" borderId="13" xfId="0" applyFont="1" applyBorder="1" applyAlignment="1" applyProtection="1">
      <alignment vertical="center" wrapText="1"/>
    </xf>
    <xf numFmtId="3" fontId="0" fillId="0" borderId="13" xfId="0" applyNumberFormat="1" applyFill="1" applyBorder="1" applyAlignment="1" applyProtection="1">
      <alignment vertical="center"/>
    </xf>
    <xf numFmtId="6" fontId="0" fillId="0" borderId="13" xfId="0" applyNumberFormat="1" applyBorder="1" applyAlignment="1" applyProtection="1">
      <alignment vertical="center"/>
    </xf>
    <xf numFmtId="6" fontId="0" fillId="35" borderId="13" xfId="0" applyNumberFormat="1" applyFill="1" applyBorder="1" applyAlignment="1" applyProtection="1">
      <alignment vertical="center"/>
    </xf>
    <xf numFmtId="6" fontId="0" fillId="0" borderId="13" xfId="0" applyNumberFormat="1" applyFill="1" applyBorder="1" applyAlignment="1" applyProtection="1">
      <alignment vertical="center"/>
    </xf>
    <xf numFmtId="6" fontId="0" fillId="34" borderId="13" xfId="0" applyNumberFormat="1" applyFill="1" applyBorder="1" applyAlignment="1" applyProtection="1">
      <alignment vertical="center"/>
    </xf>
    <xf numFmtId="6" fontId="0" fillId="0" borderId="214" xfId="0" applyNumberFormat="1" applyFill="1" applyBorder="1" applyAlignment="1" applyProtection="1">
      <alignment vertical="center"/>
    </xf>
    <xf numFmtId="0" fontId="21" fillId="0" borderId="56" xfId="0" applyFont="1" applyBorder="1" applyAlignment="1" applyProtection="1">
      <alignment horizontal="center" vertical="center" wrapText="1"/>
    </xf>
    <xf numFmtId="0" fontId="21" fillId="0" borderId="11" xfId="0" applyFont="1" applyBorder="1" applyAlignment="1" applyProtection="1">
      <alignment horizontal="left" vertical="center" wrapText="1"/>
    </xf>
    <xf numFmtId="0" fontId="24" fillId="0" borderId="12" xfId="0" applyFont="1" applyBorder="1" applyAlignment="1" applyProtection="1">
      <alignment vertical="center"/>
    </xf>
    <xf numFmtId="37" fontId="24" fillId="0" borderId="12" xfId="28" applyNumberFormat="1" applyFont="1" applyBorder="1" applyAlignment="1" applyProtection="1">
      <alignment vertical="center"/>
    </xf>
    <xf numFmtId="6" fontId="24" fillId="0" borderId="234" xfId="0" applyNumberFormat="1" applyFont="1" applyFill="1" applyBorder="1" applyAlignment="1" applyProtection="1">
      <alignment vertical="center"/>
    </xf>
    <xf numFmtId="0" fontId="33" fillId="0" borderId="0" xfId="0" applyFont="1" applyBorder="1" applyAlignment="1" applyProtection="1">
      <alignment vertical="center"/>
    </xf>
    <xf numFmtId="37" fontId="33" fillId="0" borderId="0" xfId="28" applyNumberFormat="1" applyFont="1" applyBorder="1" applyAlignment="1" applyProtection="1">
      <alignment vertical="center"/>
    </xf>
    <xf numFmtId="8" fontId="33" fillId="0" borderId="0" xfId="0" applyNumberFormat="1" applyFont="1" applyBorder="1" applyAlignment="1" applyProtection="1">
      <alignment vertical="center"/>
    </xf>
    <xf numFmtId="6" fontId="33" fillId="0" borderId="0" xfId="0" applyNumberFormat="1" applyFont="1" applyBorder="1" applyAlignment="1" applyProtection="1">
      <alignment vertical="center"/>
    </xf>
    <xf numFmtId="1" fontId="28" fillId="26" borderId="327" xfId="53" quotePrefix="1" applyNumberFormat="1" applyFont="1" applyFill="1" applyBorder="1" applyAlignment="1" applyProtection="1">
      <alignment horizontal="center"/>
    </xf>
    <xf numFmtId="1" fontId="21" fillId="26" borderId="327" xfId="53" applyNumberFormat="1" applyFont="1" applyFill="1" applyBorder="1" applyAlignment="1" applyProtection="1">
      <alignment horizontal="center"/>
    </xf>
    <xf numFmtId="1" fontId="24" fillId="26" borderId="327" xfId="53" applyNumberFormat="1" applyFont="1" applyFill="1" applyBorder="1" applyAlignment="1" applyProtection="1">
      <alignment horizontal="center"/>
    </xf>
    <xf numFmtId="0" fontId="33" fillId="35" borderId="214" xfId="0" applyFont="1" applyFill="1" applyBorder="1" applyAlignment="1" applyProtection="1">
      <alignment horizontal="center" vertical="center" wrapText="1"/>
    </xf>
    <xf numFmtId="0" fontId="33" fillId="41" borderId="214" xfId="0" applyFont="1" applyFill="1" applyBorder="1" applyAlignment="1" applyProtection="1">
      <alignment horizontal="center" vertical="center" wrapText="1"/>
    </xf>
    <xf numFmtId="0" fontId="82" fillId="41" borderId="214" xfId="0" quotePrefix="1" applyFont="1" applyFill="1" applyBorder="1" applyAlignment="1" applyProtection="1">
      <alignment horizontal="center" vertical="center" wrapText="1"/>
    </xf>
    <xf numFmtId="6" fontId="21" fillId="45" borderId="266" xfId="54" applyNumberFormat="1" applyFont="1" applyFill="1" applyBorder="1" applyAlignment="1" applyProtection="1">
      <alignment horizontal="right"/>
    </xf>
    <xf numFmtId="6" fontId="21" fillId="0" borderId="259" xfId="54" applyNumberFormat="1" applyFont="1" applyFill="1" applyBorder="1" applyAlignment="1" applyProtection="1">
      <alignment horizontal="right"/>
    </xf>
    <xf numFmtId="6" fontId="21" fillId="45" borderId="279" xfId="53" applyNumberFormat="1" applyFont="1" applyFill="1" applyBorder="1" applyAlignment="1" applyProtection="1">
      <alignment horizontal="right"/>
    </xf>
    <xf numFmtId="0" fontId="21" fillId="0" borderId="19" xfId="0" applyFont="1" applyBorder="1" applyAlignment="1" applyProtection="1">
      <alignment horizontal="center" vertical="center" wrapText="1"/>
    </xf>
    <xf numFmtId="0" fontId="21" fillId="0" borderId="19" xfId="0" applyFont="1" applyFill="1" applyBorder="1" applyAlignment="1" applyProtection="1">
      <alignment vertical="center" wrapText="1"/>
    </xf>
    <xf numFmtId="3" fontId="21" fillId="0" borderId="19" xfId="0" applyNumberFormat="1" applyFont="1" applyFill="1" applyBorder="1" applyAlignment="1" applyProtection="1">
      <alignment horizontal="right" vertical="center"/>
    </xf>
    <xf numFmtId="6" fontId="21" fillId="0" borderId="19" xfId="0" applyNumberFormat="1" applyFont="1" applyBorder="1" applyAlignment="1" applyProtection="1">
      <alignment horizontal="right" vertical="center"/>
    </xf>
    <xf numFmtId="6" fontId="21" fillId="0" borderId="13" xfId="0" applyNumberFormat="1" applyFont="1" applyBorder="1" applyAlignment="1" applyProtection="1">
      <alignment horizontal="right" vertical="center"/>
    </xf>
    <xf numFmtId="6" fontId="21" fillId="0" borderId="13" xfId="0" applyNumberFormat="1" applyFont="1" applyFill="1" applyBorder="1" applyAlignment="1" applyProtection="1">
      <alignment horizontal="right" vertical="center"/>
    </xf>
    <xf numFmtId="6" fontId="21" fillId="35" borderId="13" xfId="0" applyNumberFormat="1" applyFont="1" applyFill="1" applyBorder="1" applyAlignment="1" applyProtection="1">
      <alignment horizontal="right" vertical="center"/>
    </xf>
    <xf numFmtId="6" fontId="21" fillId="32" borderId="13" xfId="0" applyNumberFormat="1" applyFont="1" applyFill="1" applyBorder="1" applyAlignment="1" applyProtection="1">
      <alignment horizontal="right" vertical="center"/>
    </xf>
    <xf numFmtId="6" fontId="21" fillId="34" borderId="13" xfId="0" applyNumberFormat="1" applyFont="1" applyFill="1" applyBorder="1" applyAlignment="1" applyProtection="1">
      <alignment horizontal="right" vertical="center"/>
    </xf>
    <xf numFmtId="6" fontId="21" fillId="35" borderId="214" xfId="0" applyNumberFormat="1" applyFont="1" applyFill="1" applyBorder="1" applyAlignment="1" applyProtection="1">
      <alignment horizontal="right" vertical="center"/>
    </xf>
    <xf numFmtId="6" fontId="21" fillId="46" borderId="13" xfId="0" applyNumberFormat="1" applyFont="1" applyFill="1" applyBorder="1" applyAlignment="1" applyProtection="1">
      <alignment horizontal="right" vertical="center"/>
    </xf>
    <xf numFmtId="38" fontId="21" fillId="0" borderId="13" xfId="0" applyNumberFormat="1" applyFont="1" applyBorder="1" applyAlignment="1" applyProtection="1">
      <alignment horizontal="right" vertical="center"/>
    </xf>
    <xf numFmtId="0" fontId="21" fillId="0" borderId="19" xfId="0" applyFont="1" applyFill="1" applyBorder="1" applyAlignment="1" applyProtection="1">
      <alignment horizontal="center" vertical="center" wrapText="1"/>
    </xf>
    <xf numFmtId="0" fontId="21" fillId="0" borderId="213" xfId="0" applyFont="1" applyFill="1" applyBorder="1" applyAlignment="1" applyProtection="1">
      <alignment horizontal="center" vertical="center" wrapText="1"/>
    </xf>
    <xf numFmtId="0" fontId="21" fillId="0" borderId="213" xfId="0" applyFont="1" applyFill="1" applyBorder="1" applyAlignment="1" applyProtection="1">
      <alignment vertical="center" wrapText="1"/>
    </xf>
    <xf numFmtId="3" fontId="21" fillId="0" borderId="213" xfId="0" applyNumberFormat="1" applyFont="1" applyFill="1" applyBorder="1" applyAlignment="1" applyProtection="1">
      <alignment horizontal="right" vertical="center"/>
    </xf>
    <xf numFmtId="6" fontId="21" fillId="0" borderId="213" xfId="0" applyNumberFormat="1" applyFont="1" applyBorder="1" applyAlignment="1" applyProtection="1">
      <alignment horizontal="right" vertical="center"/>
    </xf>
    <xf numFmtId="6" fontId="21" fillId="0" borderId="214" xfId="0" applyNumberFormat="1" applyFont="1" applyBorder="1" applyAlignment="1" applyProtection="1">
      <alignment horizontal="right" vertical="center"/>
    </xf>
    <xf numFmtId="6" fontId="21" fillId="0" borderId="214" xfId="0" applyNumberFormat="1" applyFont="1" applyFill="1" applyBorder="1" applyAlignment="1" applyProtection="1">
      <alignment horizontal="right" vertical="center"/>
    </xf>
    <xf numFmtId="6" fontId="21" fillId="32" borderId="214" xfId="0" applyNumberFormat="1" applyFont="1" applyFill="1" applyBorder="1" applyAlignment="1" applyProtection="1">
      <alignment horizontal="right" vertical="center"/>
    </xf>
    <xf numFmtId="6" fontId="21" fillId="34" borderId="214" xfId="0" applyNumberFormat="1" applyFont="1" applyFill="1" applyBorder="1" applyAlignment="1" applyProtection="1">
      <alignment horizontal="right" vertical="center"/>
    </xf>
    <xf numFmtId="6" fontId="21" fillId="46" borderId="214" xfId="0" applyNumberFormat="1" applyFont="1" applyFill="1" applyBorder="1" applyAlignment="1" applyProtection="1">
      <alignment horizontal="right" vertical="center"/>
    </xf>
    <xf numFmtId="38" fontId="21" fillId="0" borderId="214" xfId="0" applyNumberFormat="1" applyFont="1" applyBorder="1" applyAlignment="1" applyProtection="1">
      <alignment horizontal="right" vertical="center"/>
    </xf>
    <xf numFmtId="0" fontId="24" fillId="0" borderId="19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vertical="center" wrapText="1"/>
    </xf>
    <xf numFmtId="3" fontId="24" fillId="0" borderId="19" xfId="0" applyNumberFormat="1" applyFont="1" applyFill="1" applyBorder="1" applyAlignment="1" applyProtection="1">
      <alignment horizontal="right" vertical="center"/>
    </xf>
    <xf numFmtId="6" fontId="24" fillId="0" borderId="19" xfId="0" applyNumberFormat="1" applyFont="1" applyBorder="1" applyAlignment="1" applyProtection="1">
      <alignment horizontal="right" vertical="center"/>
    </xf>
    <xf numFmtId="6" fontId="24" fillId="0" borderId="13" xfId="0" applyNumberFormat="1" applyFont="1" applyBorder="1" applyAlignment="1" applyProtection="1">
      <alignment horizontal="right" vertical="center"/>
    </xf>
    <xf numFmtId="6" fontId="24" fillId="35" borderId="13" xfId="0" applyNumberFormat="1" applyFont="1" applyFill="1" applyBorder="1" applyAlignment="1" applyProtection="1">
      <alignment horizontal="right" vertical="center"/>
    </xf>
    <xf numFmtId="6" fontId="24" fillId="32" borderId="13" xfId="0" applyNumberFormat="1" applyFont="1" applyFill="1" applyBorder="1" applyAlignment="1" applyProtection="1">
      <alignment horizontal="right" vertical="center"/>
    </xf>
    <xf numFmtId="6" fontId="24" fillId="34" borderId="13" xfId="0" applyNumberFormat="1" applyFont="1" applyFill="1" applyBorder="1" applyAlignment="1" applyProtection="1">
      <alignment horizontal="right" vertical="center"/>
    </xf>
    <xf numFmtId="6" fontId="24" fillId="35" borderId="214" xfId="0" applyNumberFormat="1" applyFont="1" applyFill="1" applyBorder="1" applyAlignment="1" applyProtection="1">
      <alignment horizontal="right" vertical="center"/>
    </xf>
    <xf numFmtId="6" fontId="24" fillId="46" borderId="13" xfId="0" applyNumberFormat="1" applyFont="1" applyFill="1" applyBorder="1" applyAlignment="1" applyProtection="1">
      <alignment horizontal="right" vertical="center"/>
    </xf>
    <xf numFmtId="170" fontId="24" fillId="0" borderId="13" xfId="0" applyNumberFormat="1" applyFont="1" applyBorder="1" applyAlignment="1" applyProtection="1">
      <alignment horizontal="right" vertical="center"/>
    </xf>
    <xf numFmtId="38" fontId="24" fillId="0" borderId="13" xfId="0" applyNumberFormat="1" applyFont="1" applyBorder="1" applyAlignment="1" applyProtection="1">
      <alignment horizontal="right" vertical="center"/>
    </xf>
    <xf numFmtId="6" fontId="24" fillId="0" borderId="13" xfId="0" applyNumberFormat="1" applyFont="1" applyFill="1" applyBorder="1" applyAlignment="1" applyProtection="1">
      <alignment horizontal="right" vertical="center"/>
    </xf>
    <xf numFmtId="5" fontId="21" fillId="32" borderId="13" xfId="0" applyNumberFormat="1" applyFont="1" applyFill="1" applyBorder="1" applyAlignment="1" applyProtection="1">
      <alignment horizontal="right" vertical="center" wrapText="1"/>
    </xf>
    <xf numFmtId="15" fontId="33" fillId="35" borderId="327" xfId="0" applyNumberFormat="1" applyFont="1" applyFill="1" applyBorder="1" applyAlignment="1" applyProtection="1">
      <alignment horizontal="center" vertical="center" wrapText="1"/>
    </xf>
    <xf numFmtId="0" fontId="33" fillId="46" borderId="327" xfId="252" applyFont="1" applyFill="1" applyBorder="1" applyAlignment="1" applyProtection="1">
      <alignment horizontal="center" vertical="center" wrapText="1"/>
    </xf>
    <xf numFmtId="0" fontId="0" fillId="26" borderId="327" xfId="0" applyFill="1" applyBorder="1" applyAlignment="1" applyProtection="1">
      <alignment horizontal="center"/>
    </xf>
    <xf numFmtId="0" fontId="0" fillId="26" borderId="327" xfId="0" applyFill="1" applyBorder="1" applyProtection="1"/>
    <xf numFmtId="1" fontId="28" fillId="26" borderId="327" xfId="0" quotePrefix="1" applyNumberFormat="1" applyFont="1" applyFill="1" applyBorder="1" applyAlignment="1" applyProtection="1">
      <alignment horizontal="center"/>
    </xf>
    <xf numFmtId="0" fontId="33" fillId="46" borderId="330" xfId="0" applyFont="1" applyFill="1" applyBorder="1" applyAlignment="1" applyProtection="1">
      <alignment horizontal="center" vertical="center" wrapText="1"/>
    </xf>
    <xf numFmtId="0" fontId="49" fillId="0" borderId="0" xfId="0" applyFont="1" applyBorder="1" applyAlignment="1" applyProtection="1">
      <alignment horizontal="center" vertical="center" wrapText="1"/>
    </xf>
    <xf numFmtId="0" fontId="49" fillId="0" borderId="0" xfId="0" applyFont="1" applyBorder="1" applyAlignment="1" applyProtection="1">
      <alignment vertical="center" wrapText="1"/>
    </xf>
    <xf numFmtId="3" fontId="49" fillId="0" borderId="0" xfId="0" applyNumberFormat="1" applyFont="1" applyFill="1" applyBorder="1" applyAlignment="1" applyProtection="1">
      <alignment horizontal="right" vertical="center"/>
    </xf>
    <xf numFmtId="38" fontId="49" fillId="0" borderId="0" xfId="0" applyNumberFormat="1" applyFont="1" applyBorder="1" applyAlignment="1" applyProtection="1">
      <alignment horizontal="left" vertical="center"/>
    </xf>
    <xf numFmtId="6" fontId="49" fillId="0" borderId="0" xfId="0" applyNumberFormat="1" applyFont="1" applyFill="1" applyBorder="1" applyAlignment="1" applyProtection="1">
      <alignment horizontal="right" vertical="center"/>
    </xf>
    <xf numFmtId="6" fontId="49" fillId="35" borderId="0" xfId="0" applyNumberFormat="1" applyFont="1" applyFill="1" applyBorder="1" applyAlignment="1" applyProtection="1">
      <alignment horizontal="right" vertical="center"/>
    </xf>
    <xf numFmtId="6" fontId="49" fillId="32" borderId="0" xfId="0" applyNumberFormat="1" applyFont="1" applyFill="1" applyBorder="1" applyAlignment="1" applyProtection="1">
      <alignment horizontal="right" vertical="center"/>
    </xf>
    <xf numFmtId="6" fontId="49" fillId="34" borderId="0" xfId="0" applyNumberFormat="1" applyFont="1" applyFill="1" applyBorder="1" applyAlignment="1" applyProtection="1">
      <alignment horizontal="right" vertical="center"/>
    </xf>
    <xf numFmtId="6" fontId="49" fillId="0" borderId="0" xfId="0" applyNumberFormat="1" applyFont="1" applyBorder="1" applyAlignment="1" applyProtection="1">
      <alignment horizontal="right" vertical="center"/>
    </xf>
    <xf numFmtId="6" fontId="49" fillId="46" borderId="0" xfId="0" applyNumberFormat="1" applyFont="1" applyFill="1" applyBorder="1" applyAlignment="1" applyProtection="1">
      <alignment horizontal="right" vertical="center"/>
    </xf>
    <xf numFmtId="170" fontId="49" fillId="0" borderId="0" xfId="0" applyNumberFormat="1" applyFont="1" applyFill="1" applyBorder="1" applyAlignment="1" applyProtection="1">
      <alignment horizontal="right" vertical="center"/>
    </xf>
    <xf numFmtId="38" fontId="49" fillId="0" borderId="0" xfId="0" applyNumberFormat="1" applyFont="1" applyFill="1" applyBorder="1" applyAlignment="1" applyProtection="1">
      <alignment horizontal="right" vertical="center"/>
    </xf>
    <xf numFmtId="0" fontId="49" fillId="0" borderId="0" xfId="0" applyFont="1" applyProtection="1"/>
    <xf numFmtId="6" fontId="48" fillId="0" borderId="0" xfId="0" applyNumberFormat="1" applyFont="1" applyBorder="1" applyAlignment="1" applyProtection="1">
      <alignment horizontal="right" vertical="center"/>
    </xf>
    <xf numFmtId="6" fontId="48" fillId="0" borderId="0" xfId="0" applyNumberFormat="1" applyFont="1" applyFill="1" applyBorder="1" applyAlignment="1" applyProtection="1">
      <alignment horizontal="left" vertical="center"/>
    </xf>
    <xf numFmtId="0" fontId="48" fillId="0" borderId="0" xfId="0" applyFont="1" applyAlignment="1" applyProtection="1">
      <alignment horizontal="center"/>
    </xf>
    <xf numFmtId="6" fontId="48" fillId="0" borderId="0" xfId="0" applyNumberFormat="1" applyFont="1" applyProtection="1"/>
    <xf numFmtId="6" fontId="48" fillId="0" borderId="0" xfId="0" applyNumberFormat="1" applyFont="1" applyBorder="1" applyAlignment="1" applyProtection="1">
      <alignment horizontal="right"/>
    </xf>
    <xf numFmtId="0" fontId="68" fillId="0" borderId="0" xfId="0" applyFont="1" applyBorder="1" applyAlignment="1" applyProtection="1">
      <alignment horizontal="left" wrapText="1"/>
    </xf>
    <xf numFmtId="3" fontId="21" fillId="0" borderId="354" xfId="53" applyNumberFormat="1" applyFont="1" applyFill="1" applyBorder="1" applyAlignment="1" applyProtection="1">
      <alignment horizontal="right"/>
    </xf>
    <xf numFmtId="3" fontId="21" fillId="32" borderId="355" xfId="53" applyNumberFormat="1" applyFont="1" applyFill="1" applyBorder="1" applyAlignment="1" applyProtection="1">
      <alignment horizontal="right"/>
    </xf>
    <xf numFmtId="3" fontId="21" fillId="32" borderId="356" xfId="53" applyNumberFormat="1" applyFont="1" applyFill="1" applyBorder="1" applyAlignment="1" applyProtection="1">
      <alignment horizontal="right"/>
    </xf>
    <xf numFmtId="171" fontId="24" fillId="32" borderId="281" xfId="54" applyNumberFormat="1" applyFont="1" applyFill="1" applyBorder="1" applyAlignment="1" applyProtection="1">
      <alignment horizontal="right"/>
    </xf>
    <xf numFmtId="0" fontId="82" fillId="46" borderId="327" xfId="0" applyFont="1" applyFill="1" applyBorder="1" applyAlignment="1" applyProtection="1">
      <alignment horizontal="center" vertical="center" wrapText="1"/>
    </xf>
    <xf numFmtId="0" fontId="21" fillId="0" borderId="357" xfId="64" applyFont="1" applyFill="1" applyBorder="1" applyAlignment="1" applyProtection="1">
      <alignment horizontal="center" vertical="center"/>
    </xf>
    <xf numFmtId="0" fontId="21" fillId="0" borderId="267" xfId="64" applyNumberFormat="1" applyFont="1" applyFill="1" applyBorder="1" applyAlignment="1" applyProtection="1">
      <alignment horizontal="center" vertical="center"/>
    </xf>
    <xf numFmtId="0" fontId="24" fillId="0" borderId="327" xfId="0" applyFont="1" applyBorder="1" applyAlignment="1" applyProtection="1">
      <alignment vertical="center" wrapText="1"/>
    </xf>
    <xf numFmtId="0" fontId="21" fillId="0" borderId="213" xfId="0" applyFont="1" applyBorder="1" applyAlignment="1" applyProtection="1">
      <alignment horizontal="center" vertical="center" wrapText="1"/>
    </xf>
    <xf numFmtId="0" fontId="24" fillId="0" borderId="213" xfId="0" applyFont="1" applyBorder="1" applyAlignment="1" applyProtection="1">
      <alignment horizontal="center" vertical="center" wrapText="1"/>
    </xf>
    <xf numFmtId="0" fontId="21" fillId="0" borderId="279" xfId="53" applyFont="1" applyFill="1" applyBorder="1" applyAlignment="1" applyProtection="1">
      <alignment horizontal="center" vertical="center"/>
    </xf>
    <xf numFmtId="0" fontId="21" fillId="0" borderId="280" xfId="53" applyFont="1" applyFill="1" applyBorder="1" applyAlignment="1" applyProtection="1">
      <alignment horizontal="center" vertical="center"/>
    </xf>
    <xf numFmtId="0" fontId="21" fillId="0" borderId="230" xfId="53" applyFont="1" applyFill="1" applyBorder="1" applyAlignment="1" applyProtection="1">
      <alignment horizontal="center" vertical="center"/>
    </xf>
    <xf numFmtId="0" fontId="38" fillId="0" borderId="260" xfId="45" applyFont="1" applyBorder="1" applyAlignment="1" applyProtection="1">
      <alignment horizontal="left" vertical="center"/>
    </xf>
    <xf numFmtId="38" fontId="38" fillId="0" borderId="260" xfId="45" applyNumberFormat="1" applyFont="1" applyBorder="1" applyAlignment="1" applyProtection="1">
      <alignment vertical="center"/>
    </xf>
    <xf numFmtId="0" fontId="38" fillId="0" borderId="214" xfId="45" applyFont="1" applyBorder="1" applyAlignment="1" applyProtection="1">
      <alignment horizontal="left" vertical="center"/>
    </xf>
    <xf numFmtId="38" fontId="38" fillId="0" borderId="214" xfId="45" applyNumberFormat="1" applyFont="1" applyBorder="1" applyAlignment="1" applyProtection="1">
      <alignment vertical="center"/>
    </xf>
    <xf numFmtId="0" fontId="38" fillId="0" borderId="259" xfId="45" applyFont="1" applyBorder="1" applyAlignment="1" applyProtection="1">
      <alignment horizontal="left" vertical="center"/>
    </xf>
    <xf numFmtId="38" fontId="38" fillId="0" borderId="259" xfId="45" applyNumberFormat="1" applyFont="1" applyBorder="1" applyAlignment="1" applyProtection="1">
      <alignment vertical="center"/>
    </xf>
    <xf numFmtId="3" fontId="89" fillId="0" borderId="12" xfId="47822" applyNumberFormat="1" applyFont="1" applyBorder="1" applyAlignment="1" applyProtection="1">
      <alignment vertical="center"/>
    </xf>
    <xf numFmtId="38" fontId="89" fillId="0" borderId="12" xfId="47822" applyNumberFormat="1" applyFont="1" applyBorder="1" applyAlignment="1" applyProtection="1">
      <alignment vertical="center"/>
    </xf>
    <xf numFmtId="38" fontId="93" fillId="0" borderId="260" xfId="45" applyNumberFormat="1" applyFont="1" applyBorder="1" applyAlignment="1" applyProtection="1">
      <alignment vertical="center"/>
    </xf>
    <xf numFmtId="38" fontId="93" fillId="0" borderId="214" xfId="45" applyNumberFormat="1" applyFont="1" applyBorder="1" applyAlignment="1" applyProtection="1">
      <alignment vertical="center"/>
    </xf>
    <xf numFmtId="0" fontId="92" fillId="0" borderId="0" xfId="47830" applyFont="1"/>
    <xf numFmtId="38" fontId="81" fillId="0" borderId="0" xfId="47822" applyNumberFormat="1" applyFont="1" applyProtection="1"/>
    <xf numFmtId="0" fontId="81" fillId="0" borderId="0" xfId="0" applyFont="1" applyAlignment="1">
      <alignment vertical="center"/>
    </xf>
    <xf numFmtId="38" fontId="38" fillId="0" borderId="214" xfId="45" applyNumberFormat="1" applyFont="1" applyFill="1" applyBorder="1" applyAlignment="1" applyProtection="1">
      <alignment vertical="center"/>
    </xf>
    <xf numFmtId="0" fontId="81" fillId="0" borderId="0" xfId="0" applyFont="1" applyFill="1" applyAlignment="1">
      <alignment vertical="center"/>
    </xf>
    <xf numFmtId="0" fontId="81" fillId="0" borderId="0" xfId="0" applyFont="1" applyAlignment="1">
      <alignment horizontal="center" vertical="center" wrapText="1"/>
    </xf>
    <xf numFmtId="0" fontId="38" fillId="0" borderId="259" xfId="45" applyNumberFormat="1" applyFont="1" applyBorder="1" applyAlignment="1" applyProtection="1">
      <alignment horizontal="center" vertical="center"/>
    </xf>
    <xf numFmtId="38" fontId="38" fillId="43" borderId="259" xfId="45" applyNumberFormat="1" applyFont="1" applyFill="1" applyBorder="1" applyAlignment="1" applyProtection="1">
      <alignment vertical="center"/>
    </xf>
    <xf numFmtId="0" fontId="38" fillId="0" borderId="260" xfId="45" applyNumberFormat="1" applyFont="1" applyBorder="1" applyAlignment="1" applyProtection="1">
      <alignment horizontal="center" vertical="center"/>
    </xf>
    <xf numFmtId="38" fontId="38" fillId="43" borderId="260" xfId="45" applyNumberFormat="1" applyFont="1" applyFill="1" applyBorder="1" applyAlignment="1" applyProtection="1">
      <alignment vertical="center"/>
    </xf>
    <xf numFmtId="0" fontId="38" fillId="0" borderId="214" xfId="45" applyNumberFormat="1" applyFont="1" applyBorder="1" applyAlignment="1" applyProtection="1">
      <alignment horizontal="center" vertical="center"/>
    </xf>
    <xf numFmtId="38" fontId="38" fillId="43" borderId="214" xfId="45" applyNumberFormat="1" applyFont="1" applyFill="1" applyBorder="1" applyAlignment="1" applyProtection="1">
      <alignment vertical="center"/>
    </xf>
    <xf numFmtId="0" fontId="89" fillId="0" borderId="12" xfId="47822" applyNumberFormat="1" applyFont="1" applyBorder="1" applyAlignment="1" applyProtection="1">
      <alignment horizontal="center" vertical="center"/>
    </xf>
    <xf numFmtId="0" fontId="94" fillId="0" borderId="0" xfId="0" applyFont="1" applyAlignment="1">
      <alignment vertical="center"/>
    </xf>
    <xf numFmtId="38" fontId="89" fillId="43" borderId="12" xfId="47822" applyNumberFormat="1" applyFont="1" applyFill="1" applyBorder="1" applyAlignment="1" applyProtection="1">
      <alignment vertical="center"/>
    </xf>
    <xf numFmtId="0" fontId="38" fillId="0" borderId="260" xfId="45" applyFont="1" applyBorder="1" applyAlignment="1" applyProtection="1">
      <alignment horizontal="center" vertical="center"/>
    </xf>
    <xf numFmtId="0" fontId="38" fillId="0" borderId="214" xfId="45" applyFont="1" applyBorder="1" applyAlignment="1" applyProtection="1">
      <alignment horizontal="center" vertical="center"/>
    </xf>
    <xf numFmtId="0" fontId="4" fillId="0" borderId="0" xfId="47830" applyAlignment="1">
      <alignment horizontal="center"/>
    </xf>
    <xf numFmtId="0" fontId="23" fillId="0" borderId="0" xfId="0" applyFont="1" applyAlignment="1" applyProtection="1">
      <alignment vertical="center"/>
    </xf>
    <xf numFmtId="2" fontId="82" fillId="41" borderId="236" xfId="0" applyNumberFormat="1" applyFont="1" applyFill="1" applyBorder="1" applyAlignment="1" applyProtection="1">
      <alignment horizontal="center" vertical="center" wrapText="1"/>
    </xf>
    <xf numFmtId="10" fontId="82" fillId="33" borderId="236" xfId="0" applyNumberFormat="1" applyFont="1" applyFill="1" applyBorder="1" applyAlignment="1" applyProtection="1">
      <alignment horizontal="center" vertical="center" wrapText="1"/>
    </xf>
    <xf numFmtId="165" fontId="23" fillId="26" borderId="16" xfId="28" applyNumberFormat="1" applyFont="1" applyFill="1" applyBorder="1" applyAlignment="1" applyProtection="1">
      <alignment horizontal="center" vertical="center"/>
    </xf>
    <xf numFmtId="1" fontId="28" fillId="26" borderId="16" xfId="28" quotePrefix="1" applyNumberFormat="1" applyFont="1" applyFill="1" applyBorder="1" applyAlignment="1" applyProtection="1">
      <alignment horizontal="center" vertical="center"/>
    </xf>
    <xf numFmtId="1" fontId="28" fillId="26" borderId="16" xfId="28" applyNumberFormat="1" applyFont="1" applyFill="1" applyBorder="1" applyAlignment="1" applyProtection="1">
      <alignment horizontal="center" vertical="center"/>
    </xf>
    <xf numFmtId="1" fontId="28" fillId="26" borderId="20" xfId="28" applyNumberFormat="1" applyFont="1" applyFill="1" applyBorder="1" applyAlignment="1" applyProtection="1">
      <alignment horizontal="center" vertical="center"/>
    </xf>
    <xf numFmtId="3" fontId="23" fillId="0" borderId="260" xfId="0" applyNumberFormat="1" applyFont="1" applyBorder="1" applyAlignment="1" applyProtection="1">
      <alignment vertical="center"/>
    </xf>
    <xf numFmtId="166" fontId="23" fillId="40" borderId="260" xfId="0" applyNumberFormat="1" applyFont="1" applyFill="1" applyBorder="1" applyAlignment="1" applyProtection="1">
      <alignment vertical="center"/>
    </xf>
    <xf numFmtId="10" fontId="0" fillId="0" borderId="0" xfId="0" applyNumberFormat="1" applyAlignment="1" applyProtection="1">
      <alignment vertical="center"/>
    </xf>
    <xf numFmtId="0" fontId="44" fillId="0" borderId="0" xfId="0" applyFont="1" applyAlignment="1" applyProtection="1">
      <alignment vertical="center"/>
    </xf>
    <xf numFmtId="0" fontId="41" fillId="0" borderId="0" xfId="0" applyFont="1" applyAlignment="1" applyProtection="1">
      <alignment vertical="center"/>
    </xf>
    <xf numFmtId="0" fontId="24" fillId="0" borderId="327" xfId="0" applyFont="1" applyBorder="1" applyAlignment="1" applyProtection="1">
      <alignment horizontal="center" vertical="center" wrapText="1"/>
    </xf>
    <xf numFmtId="3" fontId="24" fillId="0" borderId="327" xfId="0" applyNumberFormat="1" applyFont="1" applyFill="1" applyBorder="1" applyAlignment="1" applyProtection="1">
      <alignment horizontal="right" vertical="center"/>
    </xf>
    <xf numFmtId="38" fontId="24" fillId="0" borderId="327" xfId="0" applyNumberFormat="1" applyFont="1" applyBorder="1" applyAlignment="1" applyProtection="1">
      <alignment horizontal="left" vertical="center"/>
    </xf>
    <xf numFmtId="6" fontId="24" fillId="0" borderId="327" xfId="0" applyNumberFormat="1" applyFont="1" applyFill="1" applyBorder="1" applyAlignment="1" applyProtection="1">
      <alignment horizontal="right" vertical="center"/>
    </xf>
    <xf numFmtId="6" fontId="24" fillId="35" borderId="327" xfId="0" applyNumberFormat="1" applyFont="1" applyFill="1" applyBorder="1" applyAlignment="1" applyProtection="1">
      <alignment horizontal="right" vertical="center"/>
    </xf>
    <xf numFmtId="6" fontId="24" fillId="32" borderId="327" xfId="0" applyNumberFormat="1" applyFont="1" applyFill="1" applyBorder="1" applyAlignment="1" applyProtection="1">
      <alignment horizontal="right" vertical="center"/>
    </xf>
    <xf numFmtId="6" fontId="24" fillId="34" borderId="327" xfId="0" applyNumberFormat="1" applyFont="1" applyFill="1" applyBorder="1" applyAlignment="1" applyProtection="1">
      <alignment horizontal="right" vertical="center"/>
    </xf>
    <xf numFmtId="6" fontId="24" fillId="0" borderId="327" xfId="0" applyNumberFormat="1" applyFont="1" applyBorder="1" applyAlignment="1" applyProtection="1">
      <alignment horizontal="right" vertical="center"/>
    </xf>
    <xf numFmtId="6" fontId="24" fillId="46" borderId="327" xfId="0" applyNumberFormat="1" applyFont="1" applyFill="1" applyBorder="1" applyAlignment="1" applyProtection="1">
      <alignment horizontal="right" vertical="center"/>
    </xf>
    <xf numFmtId="170" fontId="24" fillId="0" borderId="327" xfId="0" applyNumberFormat="1" applyFont="1" applyFill="1" applyBorder="1" applyAlignment="1" applyProtection="1">
      <alignment horizontal="right" vertical="center"/>
    </xf>
    <xf numFmtId="38" fontId="24" fillId="0" borderId="327" xfId="0" applyNumberFormat="1" applyFont="1" applyFill="1" applyBorder="1" applyAlignment="1" applyProtection="1">
      <alignment horizontal="right" vertical="center"/>
    </xf>
    <xf numFmtId="38" fontId="38" fillId="0" borderId="359" xfId="45" applyNumberFormat="1" applyFont="1" applyBorder="1" applyAlignment="1" applyProtection="1">
      <alignment vertical="center"/>
    </xf>
    <xf numFmtId="10" fontId="26" fillId="0" borderId="290" xfId="48" applyNumberFormat="1" applyFont="1" applyFill="1" applyBorder="1" applyAlignment="1" applyProtection="1">
      <alignment vertical="center"/>
    </xf>
    <xf numFmtId="10" fontId="26" fillId="0" borderId="291" xfId="48" applyNumberFormat="1" applyFont="1" applyFill="1" applyBorder="1" applyAlignment="1" applyProtection="1">
      <alignment vertical="center"/>
    </xf>
    <xf numFmtId="0" fontId="92" fillId="0" borderId="327" xfId="47830" applyFont="1" applyBorder="1" applyAlignment="1">
      <alignment horizontal="center" vertical="center"/>
    </xf>
    <xf numFmtId="0" fontId="21" fillId="0" borderId="0" xfId="0" applyFont="1" applyAlignment="1" applyProtection="1">
      <alignment horizontal="center" vertical="center"/>
    </xf>
    <xf numFmtId="0" fontId="21" fillId="0" borderId="0" xfId="0" applyFont="1" applyFill="1" applyAlignment="1" applyProtection="1">
      <alignment horizontal="center" vertical="center"/>
    </xf>
    <xf numFmtId="0" fontId="24" fillId="0" borderId="0" xfId="0" applyFont="1" applyFill="1" applyBorder="1" applyAlignment="1" applyProtection="1">
      <alignment vertical="center"/>
    </xf>
    <xf numFmtId="1" fontId="21" fillId="0" borderId="0" xfId="28" applyNumberFormat="1" applyFont="1" applyAlignment="1" applyProtection="1">
      <alignment horizontal="center" vertical="center"/>
    </xf>
    <xf numFmtId="3" fontId="21" fillId="0" borderId="260" xfId="0" applyNumberFormat="1" applyFont="1" applyFill="1" applyBorder="1" applyAlignment="1" applyProtection="1">
      <alignment vertical="center"/>
    </xf>
    <xf numFmtId="3" fontId="21" fillId="0" borderId="260" xfId="0" applyNumberFormat="1" applyFont="1" applyBorder="1" applyAlignment="1" applyProtection="1">
      <alignment vertical="center"/>
    </xf>
    <xf numFmtId="3" fontId="21" fillId="0" borderId="260" xfId="28" applyNumberFormat="1" applyFont="1" applyBorder="1" applyAlignment="1" applyProtection="1">
      <alignment vertical="center"/>
    </xf>
    <xf numFmtId="169" fontId="21" fillId="0" borderId="260" xfId="48" applyNumberFormat="1" applyFont="1" applyBorder="1" applyAlignment="1" applyProtection="1">
      <alignment vertical="center"/>
    </xf>
    <xf numFmtId="166" fontId="21" fillId="0" borderId="267" xfId="0" applyNumberFormat="1" applyFont="1" applyBorder="1" applyAlignment="1" applyProtection="1">
      <alignment vertical="center"/>
    </xf>
    <xf numFmtId="166" fontId="21" fillId="27" borderId="267" xfId="0" applyNumberFormat="1" applyFont="1" applyFill="1" applyBorder="1" applyAlignment="1" applyProtection="1">
      <alignment vertical="center"/>
    </xf>
    <xf numFmtId="10" fontId="21" fillId="0" borderId="267" xfId="0" applyNumberFormat="1" applyFont="1" applyBorder="1" applyAlignment="1" applyProtection="1">
      <alignment vertical="center"/>
    </xf>
    <xf numFmtId="6" fontId="21" fillId="0" borderId="267" xfId="32" applyNumberFormat="1" applyFont="1" applyBorder="1" applyAlignment="1" applyProtection="1">
      <alignment vertical="center"/>
    </xf>
    <xf numFmtId="166" fontId="21" fillId="0" borderId="260" xfId="0" applyNumberFormat="1" applyFont="1" applyBorder="1" applyAlignment="1" applyProtection="1">
      <alignment vertical="center"/>
    </xf>
    <xf numFmtId="166" fontId="21" fillId="27" borderId="260" xfId="0" applyNumberFormat="1" applyFont="1" applyFill="1" applyBorder="1" applyAlignment="1" applyProtection="1">
      <alignment vertical="center"/>
    </xf>
    <xf numFmtId="10" fontId="21" fillId="0" borderId="260" xfId="48" applyNumberFormat="1" applyFont="1" applyBorder="1" applyAlignment="1" applyProtection="1">
      <alignment vertical="center"/>
    </xf>
    <xf numFmtId="166" fontId="21" fillId="27" borderId="260" xfId="28" applyNumberFormat="1" applyFont="1" applyFill="1" applyBorder="1" applyAlignment="1" applyProtection="1">
      <alignment vertical="center"/>
    </xf>
    <xf numFmtId="166" fontId="21" fillId="0" borderId="260" xfId="28" applyNumberFormat="1" applyFont="1" applyBorder="1" applyAlignment="1" applyProtection="1">
      <alignment vertical="center"/>
    </xf>
    <xf numFmtId="165" fontId="21" fillId="0" borderId="260" xfId="28" applyNumberFormat="1" applyFont="1" applyBorder="1" applyAlignment="1" applyProtection="1">
      <alignment vertical="center"/>
    </xf>
    <xf numFmtId="6" fontId="21" fillId="0" borderId="260" xfId="28" applyNumberFormat="1" applyFont="1" applyBorder="1" applyAlignment="1" applyProtection="1">
      <alignment vertical="center"/>
    </xf>
    <xf numFmtId="3" fontId="21" fillId="0" borderId="0" xfId="0" applyNumberFormat="1" applyFont="1" applyAlignment="1" applyProtection="1">
      <alignment vertical="center"/>
    </xf>
    <xf numFmtId="3" fontId="21" fillId="0" borderId="277" xfId="0" applyNumberFormat="1" applyFont="1" applyBorder="1" applyAlignment="1" applyProtection="1">
      <alignment vertical="center"/>
    </xf>
    <xf numFmtId="3" fontId="21" fillId="0" borderId="14" xfId="0" applyNumberFormat="1" applyFont="1" applyBorder="1" applyAlignment="1" applyProtection="1">
      <alignment vertical="center"/>
    </xf>
    <xf numFmtId="3" fontId="21" fillId="32" borderId="0" xfId="0" applyNumberFormat="1" applyFont="1" applyFill="1" applyAlignment="1" applyProtection="1">
      <alignment vertical="center"/>
    </xf>
    <xf numFmtId="0" fontId="24" fillId="0" borderId="327" xfId="0" applyFont="1" applyFill="1" applyBorder="1" applyAlignment="1" applyProtection="1">
      <alignment horizontal="center" vertical="center"/>
    </xf>
    <xf numFmtId="0" fontId="24" fillId="0" borderId="327" xfId="0" applyFont="1" applyFill="1" applyBorder="1" applyAlignment="1" applyProtection="1">
      <alignment vertical="center"/>
    </xf>
    <xf numFmtId="167" fontId="23" fillId="0" borderId="0" xfId="0" applyNumberFormat="1" applyFont="1" applyAlignment="1" applyProtection="1">
      <alignment vertical="center"/>
    </xf>
    <xf numFmtId="0" fontId="23" fillId="0" borderId="0" xfId="0" applyFont="1" applyFill="1" applyBorder="1" applyAlignment="1" applyProtection="1">
      <alignment vertical="center"/>
    </xf>
    <xf numFmtId="0" fontId="23" fillId="0" borderId="0" xfId="0" applyFont="1" applyAlignment="1" applyProtection="1">
      <alignment horizontal="center" vertical="center"/>
    </xf>
    <xf numFmtId="165" fontId="23" fillId="0" borderId="0" xfId="28" applyNumberFormat="1" applyFont="1" applyAlignment="1" applyProtection="1">
      <alignment vertical="center"/>
    </xf>
    <xf numFmtId="0" fontId="84" fillId="0" borderId="0" xfId="0" applyFont="1" applyAlignment="1" applyProtection="1">
      <alignment vertical="center"/>
    </xf>
    <xf numFmtId="1" fontId="21" fillId="26" borderId="327" xfId="0" applyNumberFormat="1" applyFont="1" applyFill="1" applyBorder="1" applyAlignment="1" applyProtection="1">
      <alignment horizontal="center" vertical="center"/>
    </xf>
    <xf numFmtId="1" fontId="24" fillId="26" borderId="327" xfId="0" applyNumberFormat="1" applyFont="1" applyFill="1" applyBorder="1" applyAlignment="1" applyProtection="1">
      <alignment horizontal="center" vertical="center"/>
    </xf>
    <xf numFmtId="1" fontId="28" fillId="26" borderId="327" xfId="0" applyNumberFormat="1" applyFont="1" applyFill="1" applyBorder="1" applyAlignment="1" applyProtection="1">
      <alignment horizontal="center" vertical="center"/>
    </xf>
    <xf numFmtId="0" fontId="21" fillId="0" borderId="262" xfId="0" applyFont="1" applyFill="1" applyBorder="1" applyAlignment="1" applyProtection="1">
      <alignment vertical="center"/>
    </xf>
    <xf numFmtId="0" fontId="21" fillId="0" borderId="268" xfId="0" applyFont="1" applyFill="1" applyBorder="1" applyAlignment="1" applyProtection="1">
      <alignment vertical="center"/>
    </xf>
    <xf numFmtId="0" fontId="21" fillId="0" borderId="269" xfId="0" applyFont="1" applyFill="1" applyBorder="1" applyAlignment="1" applyProtection="1">
      <alignment vertical="center"/>
    </xf>
    <xf numFmtId="0" fontId="21" fillId="0" borderId="270" xfId="0" applyFont="1" applyFill="1" applyBorder="1" applyAlignment="1" applyProtection="1">
      <alignment vertical="center"/>
    </xf>
    <xf numFmtId="6" fontId="21" fillId="0" borderId="271" xfId="0" applyNumberFormat="1" applyFont="1" applyFill="1" applyBorder="1" applyAlignment="1" applyProtection="1">
      <alignment vertical="center"/>
    </xf>
    <xf numFmtId="6" fontId="21" fillId="35" borderId="271" xfId="0" applyNumberFormat="1" applyFont="1" applyFill="1" applyBorder="1" applyAlignment="1" applyProtection="1">
      <alignment vertical="center"/>
    </xf>
    <xf numFmtId="6" fontId="21" fillId="34" borderId="271" xfId="0" applyNumberFormat="1" applyFont="1" applyFill="1" applyBorder="1" applyAlignment="1" applyProtection="1">
      <alignment vertical="center"/>
    </xf>
    <xf numFmtId="0" fontId="21" fillId="0" borderId="23" xfId="0" applyFont="1" applyFill="1" applyBorder="1" applyAlignment="1" applyProtection="1">
      <alignment vertical="center"/>
    </xf>
    <xf numFmtId="0" fontId="21" fillId="0" borderId="37" xfId="0" applyFont="1" applyFill="1" applyBorder="1" applyAlignment="1" applyProtection="1">
      <alignment vertical="center"/>
    </xf>
    <xf numFmtId="6" fontId="21" fillId="0" borderId="38" xfId="0" applyNumberFormat="1" applyFont="1" applyFill="1" applyBorder="1" applyAlignment="1" applyProtection="1">
      <alignment vertical="center"/>
    </xf>
    <xf numFmtId="6" fontId="21" fillId="35" borderId="38" xfId="0" applyNumberFormat="1" applyFont="1" applyFill="1" applyBorder="1" applyAlignment="1" applyProtection="1">
      <alignment vertical="center"/>
    </xf>
    <xf numFmtId="6" fontId="21" fillId="34" borderId="38" xfId="0" applyNumberFormat="1" applyFont="1" applyFill="1" applyBorder="1" applyAlignment="1" applyProtection="1">
      <alignment vertical="center"/>
    </xf>
    <xf numFmtId="0" fontId="21" fillId="0" borderId="272" xfId="0" applyFont="1" applyFill="1" applyBorder="1" applyAlignment="1" applyProtection="1">
      <alignment vertical="center"/>
    </xf>
    <xf numFmtId="0" fontId="21" fillId="0" borderId="273" xfId="0" applyFont="1" applyFill="1" applyBorder="1" applyAlignment="1" applyProtection="1">
      <alignment vertical="center"/>
    </xf>
    <xf numFmtId="6" fontId="21" fillId="0" borderId="274" xfId="0" applyNumberFormat="1" applyFont="1" applyFill="1" applyBorder="1" applyAlignment="1" applyProtection="1">
      <alignment vertical="center"/>
    </xf>
    <xf numFmtId="6" fontId="21" fillId="0" borderId="56" xfId="0" applyNumberFormat="1" applyFont="1" applyFill="1" applyBorder="1" applyAlignment="1" applyProtection="1">
      <alignment vertical="center"/>
    </xf>
    <xf numFmtId="6" fontId="21" fillId="35" borderId="56" xfId="0" applyNumberFormat="1" applyFont="1" applyFill="1" applyBorder="1" applyAlignment="1" applyProtection="1">
      <alignment vertical="center"/>
    </xf>
    <xf numFmtId="6" fontId="21" fillId="34" borderId="274" xfId="0" applyNumberFormat="1" applyFont="1" applyFill="1" applyBorder="1" applyAlignment="1" applyProtection="1">
      <alignment vertical="center"/>
    </xf>
    <xf numFmtId="6" fontId="21" fillId="34" borderId="56" xfId="0" applyNumberFormat="1" applyFont="1" applyFill="1" applyBorder="1" applyAlignment="1" applyProtection="1">
      <alignment vertical="center"/>
    </xf>
    <xf numFmtId="6" fontId="0" fillId="0" borderId="0" xfId="0" applyNumberFormat="1" applyAlignment="1" applyProtection="1">
      <alignment vertical="center"/>
    </xf>
    <xf numFmtId="0" fontId="0" fillId="0" borderId="0" xfId="0" applyBorder="1" applyAlignment="1" applyProtection="1">
      <alignment horizontal="left" vertical="center" wrapText="1"/>
    </xf>
    <xf numFmtId="0" fontId="82" fillId="34" borderId="327" xfId="0" applyFont="1" applyFill="1" applyBorder="1" applyAlignment="1" applyProtection="1">
      <alignment horizontal="center" vertical="center" wrapText="1"/>
    </xf>
    <xf numFmtId="0" fontId="82" fillId="51" borderId="327" xfId="0" applyFont="1" applyFill="1" applyBorder="1" applyAlignment="1" applyProtection="1">
      <alignment horizontal="center" vertical="center" wrapText="1"/>
    </xf>
    <xf numFmtId="0" fontId="23" fillId="0" borderId="265" xfId="0" applyFont="1" applyFill="1" applyBorder="1" applyAlignment="1" applyProtection="1">
      <alignment vertical="center"/>
    </xf>
    <xf numFmtId="0" fontId="23" fillId="0" borderId="275" xfId="0" applyFont="1" applyFill="1" applyBorder="1" applyAlignment="1" applyProtection="1">
      <alignment vertical="center"/>
    </xf>
    <xf numFmtId="6" fontId="23" fillId="0" borderId="259" xfId="0" applyNumberFormat="1" applyFont="1" applyFill="1" applyBorder="1" applyAlignment="1" applyProtection="1">
      <alignment vertical="center"/>
    </xf>
    <xf numFmtId="6" fontId="23" fillId="0" borderId="359" xfId="0" applyNumberFormat="1" applyFont="1" applyFill="1" applyBorder="1" applyAlignment="1" applyProtection="1">
      <alignment vertical="center"/>
    </xf>
    <xf numFmtId="6" fontId="23" fillId="46" borderId="259" xfId="0" applyNumberFormat="1" applyFont="1" applyFill="1" applyBorder="1" applyAlignment="1" applyProtection="1">
      <alignment vertical="center"/>
    </xf>
    <xf numFmtId="6" fontId="23" fillId="34" borderId="259" xfId="0" applyNumberFormat="1" applyFont="1" applyFill="1" applyBorder="1" applyAlignment="1" applyProtection="1">
      <alignment vertical="center"/>
    </xf>
    <xf numFmtId="0" fontId="23" fillId="0" borderId="269" xfId="0" applyFont="1" applyFill="1" applyBorder="1" applyAlignment="1" applyProtection="1">
      <alignment vertical="center"/>
    </xf>
    <xf numFmtId="0" fontId="23" fillId="0" borderId="270" xfId="0" applyFont="1" applyFill="1" applyBorder="1" applyAlignment="1" applyProtection="1">
      <alignment vertical="center"/>
    </xf>
    <xf numFmtId="6" fontId="23" fillId="0" borderId="271" xfId="0" applyNumberFormat="1" applyFont="1" applyFill="1" applyBorder="1" applyAlignment="1" applyProtection="1">
      <alignment vertical="center"/>
    </xf>
    <xf numFmtId="6" fontId="23" fillId="46" borderId="271" xfId="0" applyNumberFormat="1" applyFont="1" applyFill="1" applyBorder="1" applyAlignment="1" applyProtection="1">
      <alignment vertical="center"/>
    </xf>
    <xf numFmtId="6" fontId="23" fillId="34" borderId="271" xfId="0" applyNumberFormat="1" applyFont="1" applyFill="1" applyBorder="1" applyAlignment="1" applyProtection="1">
      <alignment vertical="center"/>
    </xf>
    <xf numFmtId="0" fontId="23" fillId="0" borderId="23" xfId="0" applyFont="1" applyFill="1" applyBorder="1" applyAlignment="1" applyProtection="1">
      <alignment vertical="center"/>
    </xf>
    <xf numFmtId="0" fontId="23" fillId="0" borderId="37" xfId="0" applyFont="1" applyFill="1" applyBorder="1" applyAlignment="1" applyProtection="1">
      <alignment vertical="center"/>
    </xf>
    <xf numFmtId="6" fontId="23" fillId="0" borderId="38" xfId="0" applyNumberFormat="1" applyFont="1" applyFill="1" applyBorder="1" applyAlignment="1" applyProtection="1">
      <alignment vertical="center"/>
    </xf>
    <xf numFmtId="6" fontId="23" fillId="46" borderId="38" xfId="0" applyNumberFormat="1" applyFont="1" applyFill="1" applyBorder="1" applyAlignment="1" applyProtection="1">
      <alignment vertical="center"/>
    </xf>
    <xf numFmtId="6" fontId="23" fillId="34" borderId="38" xfId="0" applyNumberFormat="1" applyFont="1" applyFill="1" applyBorder="1" applyAlignment="1" applyProtection="1">
      <alignment vertical="center"/>
    </xf>
    <xf numFmtId="0" fontId="23" fillId="0" borderId="272" xfId="0" applyFont="1" applyFill="1" applyBorder="1" applyAlignment="1" applyProtection="1">
      <alignment vertical="center"/>
    </xf>
    <xf numFmtId="0" fontId="23" fillId="0" borderId="273" xfId="0" applyFont="1" applyFill="1" applyBorder="1" applyAlignment="1" applyProtection="1">
      <alignment vertical="center"/>
    </xf>
    <xf numFmtId="6" fontId="23" fillId="0" borderId="274" xfId="0" applyNumberFormat="1" applyFont="1" applyFill="1" applyBorder="1" applyAlignment="1" applyProtection="1">
      <alignment vertical="center"/>
    </xf>
    <xf numFmtId="6" fontId="23" fillId="46" borderId="274" xfId="0" applyNumberFormat="1" applyFont="1" applyFill="1" applyBorder="1" applyAlignment="1" applyProtection="1">
      <alignment vertical="center"/>
    </xf>
    <xf numFmtId="6" fontId="23" fillId="34" borderId="274" xfId="0" applyNumberFormat="1" applyFont="1" applyFill="1" applyBorder="1" applyAlignment="1" applyProtection="1">
      <alignment vertical="center"/>
    </xf>
    <xf numFmtId="6" fontId="24" fillId="0" borderId="327" xfId="31" applyNumberFormat="1" applyFont="1" applyFill="1" applyBorder="1" applyAlignment="1" applyProtection="1">
      <alignment vertical="center"/>
    </xf>
    <xf numFmtId="6" fontId="24" fillId="46" borderId="327" xfId="31" applyNumberFormat="1" applyFont="1" applyFill="1" applyBorder="1" applyAlignment="1" applyProtection="1">
      <alignment vertical="center"/>
    </xf>
    <xf numFmtId="6" fontId="24" fillId="34" borderId="327" xfId="31" applyNumberFormat="1" applyFont="1" applyFill="1" applyBorder="1" applyAlignment="1" applyProtection="1">
      <alignment vertical="center"/>
    </xf>
    <xf numFmtId="0" fontId="23" fillId="0" borderId="262" xfId="0" applyFont="1" applyFill="1" applyBorder="1" applyAlignment="1" applyProtection="1">
      <alignment vertical="center"/>
    </xf>
    <xf numFmtId="0" fontId="23" fillId="0" borderId="268" xfId="0" applyFont="1" applyFill="1" applyBorder="1" applyAlignment="1" applyProtection="1">
      <alignment vertical="center"/>
    </xf>
    <xf numFmtId="6" fontId="23" fillId="46" borderId="260" xfId="0" applyNumberFormat="1" applyFont="1" applyFill="1" applyBorder="1" applyAlignment="1" applyProtection="1">
      <alignment vertical="center"/>
    </xf>
    <xf numFmtId="6" fontId="23" fillId="34" borderId="260" xfId="0" applyNumberFormat="1" applyFont="1" applyFill="1" applyBorder="1" applyAlignment="1" applyProtection="1">
      <alignment vertical="center"/>
    </xf>
    <xf numFmtId="0" fontId="23" fillId="0" borderId="22" xfId="0" applyFont="1" applyFill="1" applyBorder="1" applyAlignment="1" applyProtection="1">
      <alignment vertical="center"/>
    </xf>
    <xf numFmtId="0" fontId="23" fillId="0" borderId="36" xfId="0" applyFont="1" applyFill="1" applyBorder="1" applyAlignment="1" applyProtection="1">
      <alignment vertical="center"/>
    </xf>
    <xf numFmtId="6" fontId="23" fillId="0" borderId="56" xfId="0" applyNumberFormat="1" applyFont="1" applyFill="1" applyBorder="1" applyAlignment="1" applyProtection="1">
      <alignment vertical="center"/>
    </xf>
    <xf numFmtId="6" fontId="23" fillId="46" borderId="56" xfId="0" applyNumberFormat="1" applyFont="1" applyFill="1" applyBorder="1" applyAlignment="1" applyProtection="1">
      <alignment vertical="center"/>
    </xf>
    <xf numFmtId="6" fontId="23" fillId="34" borderId="56" xfId="0" applyNumberFormat="1" applyFont="1" applyFill="1" applyBorder="1" applyAlignment="1" applyProtection="1">
      <alignment vertical="center"/>
    </xf>
    <xf numFmtId="1" fontId="23" fillId="26" borderId="327" xfId="0" applyNumberFormat="1" applyFont="1" applyFill="1" applyBorder="1" applyAlignment="1" applyProtection="1">
      <alignment horizontal="center" vertical="center"/>
    </xf>
    <xf numFmtId="0" fontId="21" fillId="0" borderId="264" xfId="53" applyFont="1" applyFill="1" applyBorder="1" applyAlignment="1" applyProtection="1">
      <alignment vertical="center"/>
    </xf>
    <xf numFmtId="3" fontId="21" fillId="32" borderId="265" xfId="54" applyNumberFormat="1" applyFont="1" applyFill="1" applyBorder="1" applyAlignment="1" applyProtection="1">
      <alignment horizontal="right" vertical="center"/>
    </xf>
    <xf numFmtId="166" fontId="21" fillId="0" borderId="266" xfId="54" applyNumberFormat="1" applyFont="1" applyFill="1" applyBorder="1" applyAlignment="1" applyProtection="1">
      <alignment horizontal="right" vertical="center"/>
    </xf>
    <xf numFmtId="166" fontId="21" fillId="32" borderId="266" xfId="54" applyNumberFormat="1" applyFont="1" applyFill="1" applyBorder="1" applyAlignment="1" applyProtection="1">
      <alignment horizontal="right" vertical="center"/>
    </xf>
    <xf numFmtId="166" fontId="21" fillId="35" borderId="266" xfId="54" applyNumberFormat="1" applyFont="1" applyFill="1" applyBorder="1" applyAlignment="1" applyProtection="1">
      <alignment horizontal="right" vertical="center"/>
    </xf>
    <xf numFmtId="0" fontId="21" fillId="0" borderId="261" xfId="53" applyFont="1" applyFill="1" applyBorder="1" applyAlignment="1" applyProtection="1">
      <alignment vertical="center"/>
    </xf>
    <xf numFmtId="3" fontId="21" fillId="32" borderId="262" xfId="54" applyNumberFormat="1" applyFont="1" applyFill="1" applyBorder="1" applyAlignment="1" applyProtection="1">
      <alignment horizontal="right" vertical="center"/>
    </xf>
    <xf numFmtId="166" fontId="21" fillId="0" borderId="263" xfId="54" applyNumberFormat="1" applyFont="1" applyFill="1" applyBorder="1" applyAlignment="1" applyProtection="1">
      <alignment horizontal="right" vertical="center"/>
    </xf>
    <xf numFmtId="166" fontId="21" fillId="32" borderId="263" xfId="54" applyNumberFormat="1" applyFont="1" applyFill="1" applyBorder="1" applyAlignment="1" applyProtection="1">
      <alignment horizontal="right" vertical="center"/>
    </xf>
    <xf numFmtId="166" fontId="21" fillId="35" borderId="263" xfId="54" applyNumberFormat="1" applyFont="1" applyFill="1" applyBorder="1" applyAlignment="1" applyProtection="1">
      <alignment horizontal="right" vertical="center"/>
    </xf>
    <xf numFmtId="0" fontId="21" fillId="0" borderId="28" xfId="53" applyFont="1" applyFill="1" applyBorder="1" applyAlignment="1" applyProtection="1">
      <alignment vertical="center"/>
    </xf>
    <xf numFmtId="3" fontId="21" fillId="32" borderId="244" xfId="54" applyNumberFormat="1" applyFont="1" applyFill="1" applyBorder="1" applyAlignment="1" applyProtection="1">
      <alignment horizontal="right" vertical="center"/>
    </xf>
    <xf numFmtId="166" fontId="21" fillId="0" borderId="215" xfId="54" applyNumberFormat="1" applyFont="1" applyFill="1" applyBorder="1" applyAlignment="1" applyProtection="1">
      <alignment horizontal="right" vertical="center"/>
    </xf>
    <xf numFmtId="166" fontId="21" fillId="32" borderId="215" xfId="54" applyNumberFormat="1" applyFont="1" applyFill="1" applyBorder="1" applyAlignment="1" applyProtection="1">
      <alignment horizontal="right" vertical="center"/>
    </xf>
    <xf numFmtId="166" fontId="21" fillId="35" borderId="215" xfId="54" applyNumberFormat="1" applyFont="1" applyFill="1" applyBorder="1" applyAlignment="1" applyProtection="1">
      <alignment horizontal="right" vertical="center"/>
    </xf>
    <xf numFmtId="3" fontId="21" fillId="32" borderId="262" xfId="53" applyNumberFormat="1" applyFont="1" applyFill="1" applyBorder="1" applyAlignment="1" applyProtection="1">
      <alignment horizontal="right" vertical="center"/>
    </xf>
    <xf numFmtId="166" fontId="21" fillId="0" borderId="263" xfId="53" applyNumberFormat="1" applyFont="1" applyFill="1" applyBorder="1" applyAlignment="1" applyProtection="1">
      <alignment horizontal="right" vertical="center"/>
    </xf>
    <xf numFmtId="166" fontId="21" fillId="32" borderId="263" xfId="53" applyNumberFormat="1" applyFont="1" applyFill="1" applyBorder="1" applyAlignment="1" applyProtection="1">
      <alignment horizontal="right" vertical="center"/>
    </xf>
    <xf numFmtId="166" fontId="21" fillId="35" borderId="263" xfId="53" applyNumberFormat="1" applyFont="1" applyFill="1" applyBorder="1" applyAlignment="1" applyProtection="1">
      <alignment horizontal="right" vertical="center"/>
    </xf>
    <xf numFmtId="6" fontId="21" fillId="0" borderId="263" xfId="53" applyNumberFormat="1" applyFont="1" applyFill="1" applyBorder="1" applyAlignment="1" applyProtection="1">
      <alignment horizontal="right" vertical="center"/>
    </xf>
    <xf numFmtId="6" fontId="21" fillId="34" borderId="263" xfId="53" applyNumberFormat="1" applyFont="1" applyFill="1" applyBorder="1" applyAlignment="1" applyProtection="1">
      <alignment horizontal="right" vertical="center"/>
    </xf>
    <xf numFmtId="6" fontId="21" fillId="35" borderId="263" xfId="53" applyNumberFormat="1" applyFont="1" applyFill="1" applyBorder="1" applyAlignment="1" applyProtection="1">
      <alignment horizontal="right" vertical="center"/>
    </xf>
    <xf numFmtId="0" fontId="21" fillId="0" borderId="243" xfId="53" applyFont="1" applyFill="1" applyBorder="1" applyAlignment="1" applyProtection="1">
      <alignment vertical="center"/>
    </xf>
    <xf numFmtId="0" fontId="21" fillId="0" borderId="22" xfId="53" applyFont="1" applyFill="1" applyBorder="1" applyAlignment="1" applyProtection="1">
      <alignment vertical="center"/>
    </xf>
    <xf numFmtId="3" fontId="21" fillId="32" borderId="22" xfId="53" applyNumberFormat="1" applyFont="1" applyFill="1" applyBorder="1" applyAlignment="1" applyProtection="1">
      <alignment horizontal="right" vertical="center"/>
    </xf>
    <xf numFmtId="166" fontId="21" fillId="0" borderId="216" xfId="53" applyNumberFormat="1" applyFont="1" applyFill="1" applyBorder="1" applyAlignment="1" applyProtection="1">
      <alignment horizontal="right" vertical="center"/>
    </xf>
    <xf numFmtId="166" fontId="21" fillId="32" borderId="216" xfId="53" applyNumberFormat="1" applyFont="1" applyFill="1" applyBorder="1" applyAlignment="1" applyProtection="1">
      <alignment horizontal="right" vertical="center"/>
    </xf>
    <xf numFmtId="166" fontId="21" fillId="35" borderId="216" xfId="53" applyNumberFormat="1" applyFont="1" applyFill="1" applyBorder="1" applyAlignment="1" applyProtection="1">
      <alignment horizontal="right" vertical="center"/>
    </xf>
    <xf numFmtId="6" fontId="21" fillId="0" borderId="216" xfId="53" applyNumberFormat="1" applyFont="1" applyFill="1" applyBorder="1" applyAlignment="1" applyProtection="1">
      <alignment horizontal="right" vertical="center"/>
    </xf>
    <xf numFmtId="6" fontId="21" fillId="34" borderId="216" xfId="53" applyNumberFormat="1" applyFont="1" applyFill="1" applyBorder="1" applyAlignment="1" applyProtection="1">
      <alignment horizontal="right" vertical="center"/>
    </xf>
    <xf numFmtId="6" fontId="21" fillId="35" borderId="216" xfId="53" applyNumberFormat="1" applyFont="1" applyFill="1" applyBorder="1" applyAlignment="1" applyProtection="1">
      <alignment horizontal="right" vertical="center"/>
    </xf>
    <xf numFmtId="6" fontId="21" fillId="0" borderId="47" xfId="54" applyNumberFormat="1" applyFont="1" applyFill="1" applyBorder="1" applyAlignment="1" applyProtection="1">
      <alignment horizontal="right" vertical="center"/>
    </xf>
    <xf numFmtId="6" fontId="21" fillId="35" borderId="47" xfId="54" applyNumberFormat="1" applyFont="1" applyFill="1" applyBorder="1" applyAlignment="1" applyProtection="1">
      <alignment horizontal="right" vertical="center"/>
    </xf>
    <xf numFmtId="3" fontId="24" fillId="32" borderId="43" xfId="54" applyNumberFormat="1" applyFont="1" applyFill="1" applyBorder="1" applyAlignment="1" applyProtection="1">
      <alignment horizontal="right" vertical="center"/>
    </xf>
    <xf numFmtId="166" fontId="24" fillId="0" borderId="44" xfId="54" applyNumberFormat="1" applyFont="1" applyFill="1" applyBorder="1" applyAlignment="1" applyProtection="1">
      <alignment horizontal="right" vertical="center"/>
    </xf>
    <xf numFmtId="166" fontId="24" fillId="32" borderId="44" xfId="54" applyNumberFormat="1" applyFont="1" applyFill="1" applyBorder="1" applyAlignment="1" applyProtection="1">
      <alignment horizontal="right" vertical="center"/>
    </xf>
    <xf numFmtId="166" fontId="24" fillId="35" borderId="44" xfId="54" applyNumberFormat="1" applyFont="1" applyFill="1" applyBorder="1" applyAlignment="1" applyProtection="1">
      <alignment horizontal="right" vertical="center"/>
    </xf>
    <xf numFmtId="6" fontId="24" fillId="0" borderId="63" xfId="54" applyNumberFormat="1" applyFont="1" applyFill="1" applyBorder="1" applyAlignment="1" applyProtection="1">
      <alignment horizontal="right" vertical="center"/>
    </xf>
    <xf numFmtId="6" fontId="24" fillId="34" borderId="63" xfId="54" applyNumberFormat="1" applyFont="1" applyFill="1" applyBorder="1" applyAlignment="1" applyProtection="1">
      <alignment horizontal="right" vertical="center"/>
    </xf>
    <xf numFmtId="166" fontId="24" fillId="35" borderId="63" xfId="54" applyNumberFormat="1" applyFont="1" applyFill="1" applyBorder="1" applyAlignment="1" applyProtection="1">
      <alignment horizontal="right" vertical="center"/>
    </xf>
    <xf numFmtId="6" fontId="24" fillId="32" borderId="44" xfId="54" applyNumberFormat="1" applyFont="1" applyFill="1" applyBorder="1" applyAlignment="1" applyProtection="1">
      <alignment horizontal="right" vertical="center"/>
    </xf>
    <xf numFmtId="6" fontId="24" fillId="35" borderId="44" xfId="54" applyNumberFormat="1" applyFont="1" applyFill="1" applyBorder="1" applyAlignment="1" applyProtection="1">
      <alignment horizontal="right" vertical="center"/>
    </xf>
    <xf numFmtId="166" fontId="33" fillId="0" borderId="337" xfId="54" applyNumberFormat="1" applyFont="1" applyFill="1" applyBorder="1" applyAlignment="1" applyProtection="1">
      <alignment horizontal="right" vertical="center"/>
    </xf>
    <xf numFmtId="6" fontId="33" fillId="0" borderId="337" xfId="54" applyNumberFormat="1" applyFont="1" applyFill="1" applyBorder="1" applyAlignment="1" applyProtection="1">
      <alignment horizontal="right" vertical="center"/>
    </xf>
    <xf numFmtId="6" fontId="33" fillId="0" borderId="334" xfId="54" applyNumberFormat="1" applyFont="1" applyFill="1" applyBorder="1" applyAlignment="1" applyProtection="1">
      <alignment horizontal="right" vertical="center"/>
    </xf>
    <xf numFmtId="6" fontId="33" fillId="0" borderId="340" xfId="54" applyNumberFormat="1" applyFont="1" applyFill="1" applyBorder="1" applyAlignment="1" applyProtection="1">
      <alignment horizontal="right" vertical="center"/>
    </xf>
    <xf numFmtId="3" fontId="21" fillId="32" borderId="46" xfId="53" applyNumberFormat="1" applyFont="1" applyFill="1" applyBorder="1" applyAlignment="1" applyProtection="1">
      <alignment horizontal="right" vertical="center"/>
    </xf>
    <xf numFmtId="166" fontId="21" fillId="0" borderId="47" xfId="53" applyNumberFormat="1" applyFont="1" applyFill="1" applyBorder="1" applyAlignment="1" applyProtection="1">
      <alignment horizontal="right" vertical="center"/>
    </xf>
    <xf numFmtId="166" fontId="21" fillId="32" borderId="47" xfId="53" applyNumberFormat="1" applyFont="1" applyFill="1" applyBorder="1" applyAlignment="1" applyProtection="1">
      <alignment horizontal="right" vertical="center"/>
    </xf>
    <xf numFmtId="6" fontId="21" fillId="0" borderId="47" xfId="53" applyNumberFormat="1" applyFont="1" applyFill="1" applyBorder="1" applyAlignment="1" applyProtection="1">
      <alignment horizontal="right" vertical="center"/>
    </xf>
    <xf numFmtId="3" fontId="21" fillId="32" borderId="48" xfId="53" applyNumberFormat="1" applyFont="1" applyFill="1" applyBorder="1" applyAlignment="1" applyProtection="1">
      <alignment horizontal="right" vertical="center"/>
    </xf>
    <xf numFmtId="166" fontId="21" fillId="0" borderId="49" xfId="53" applyNumberFormat="1" applyFont="1" applyFill="1" applyBorder="1" applyAlignment="1" applyProtection="1">
      <alignment horizontal="right" vertical="center"/>
    </xf>
    <xf numFmtId="166" fontId="21" fillId="32" borderId="49" xfId="53" applyNumberFormat="1" applyFont="1" applyFill="1" applyBorder="1" applyAlignment="1" applyProtection="1">
      <alignment horizontal="right" vertical="center"/>
    </xf>
    <xf numFmtId="6" fontId="21" fillId="0" borderId="61" xfId="53" applyNumberFormat="1" applyFont="1" applyFill="1" applyBorder="1" applyAlignment="1" applyProtection="1">
      <alignment horizontal="right" vertical="center"/>
    </xf>
    <xf numFmtId="3" fontId="21" fillId="32" borderId="50" xfId="53" applyNumberFormat="1" applyFont="1" applyFill="1" applyBorder="1" applyAlignment="1" applyProtection="1">
      <alignment horizontal="right" vertical="center"/>
    </xf>
    <xf numFmtId="166" fontId="21" fillId="0" borderId="51" xfId="53" applyNumberFormat="1" applyFont="1" applyFill="1" applyBorder="1" applyAlignment="1" applyProtection="1">
      <alignment horizontal="right" vertical="center"/>
    </xf>
    <xf numFmtId="166" fontId="21" fillId="32" borderId="51" xfId="53" applyNumberFormat="1" applyFont="1" applyFill="1" applyBorder="1" applyAlignment="1" applyProtection="1">
      <alignment horizontal="right" vertical="center"/>
    </xf>
    <xf numFmtId="6" fontId="21" fillId="0" borderId="62" xfId="53" applyNumberFormat="1" applyFont="1" applyFill="1" applyBorder="1" applyAlignment="1" applyProtection="1">
      <alignment horizontal="right" vertical="center"/>
    </xf>
    <xf numFmtId="166" fontId="24" fillId="0" borderId="63" xfId="54" applyNumberFormat="1" applyFont="1" applyFill="1" applyBorder="1" applyAlignment="1" applyProtection="1">
      <alignment horizontal="right" vertical="center"/>
    </xf>
    <xf numFmtId="6" fontId="24" fillId="0" borderId="44" xfId="54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vertical="center"/>
    </xf>
    <xf numFmtId="1" fontId="21" fillId="26" borderId="236" xfId="53" applyNumberFormat="1" applyFont="1" applyFill="1" applyBorder="1" applyAlignment="1" applyProtection="1">
      <alignment horizontal="center" vertical="center"/>
    </xf>
    <xf numFmtId="1" fontId="24" fillId="26" borderId="236" xfId="53" applyNumberFormat="1" applyFont="1" applyFill="1" applyBorder="1" applyAlignment="1" applyProtection="1">
      <alignment horizontal="center" vertical="center"/>
    </xf>
    <xf numFmtId="1" fontId="28" fillId="26" borderId="236" xfId="53" quotePrefix="1" applyNumberFormat="1" applyFont="1" applyFill="1" applyBorder="1" applyAlignment="1" applyProtection="1">
      <alignment horizontal="center" vertical="center"/>
    </xf>
    <xf numFmtId="3" fontId="21" fillId="32" borderId="355" xfId="53" applyNumberFormat="1" applyFont="1" applyFill="1" applyBorder="1" applyAlignment="1" applyProtection="1">
      <alignment horizontal="right" vertical="center"/>
    </xf>
    <xf numFmtId="3" fontId="33" fillId="0" borderId="360" xfId="54" applyNumberFormat="1" applyFont="1" applyFill="1" applyBorder="1" applyAlignment="1" applyProtection="1">
      <alignment horizontal="right" vertical="center"/>
    </xf>
    <xf numFmtId="6" fontId="33" fillId="0" borderId="349" xfId="54" applyNumberFormat="1" applyFont="1" applyFill="1" applyBorder="1" applyAlignment="1" applyProtection="1">
      <alignment horizontal="right"/>
    </xf>
    <xf numFmtId="0" fontId="21" fillId="0" borderId="275" xfId="0" applyFont="1" applyFill="1" applyBorder="1" applyAlignment="1" applyProtection="1">
      <alignment vertical="center"/>
    </xf>
    <xf numFmtId="0" fontId="21" fillId="0" borderId="0" xfId="0" applyFont="1"/>
    <xf numFmtId="6" fontId="21" fillId="0" borderId="0" xfId="0" applyNumberFormat="1" applyFont="1" applyFill="1" applyBorder="1"/>
    <xf numFmtId="0" fontId="21" fillId="0" borderId="0" xfId="0" applyFont="1" applyFill="1" applyBorder="1"/>
    <xf numFmtId="167" fontId="21" fillId="0" borderId="0" xfId="0" applyNumberFormat="1" applyFont="1" applyFill="1" applyBorder="1"/>
    <xf numFmtId="0" fontId="21" fillId="0" borderId="0" xfId="0" applyFont="1" applyFill="1"/>
    <xf numFmtId="10" fontId="24" fillId="0" borderId="12" xfId="47837" applyNumberFormat="1" applyFont="1" applyFill="1" applyBorder="1"/>
    <xf numFmtId="167" fontId="21" fillId="0" borderId="0" xfId="0" applyNumberFormat="1" applyFont="1" applyFill="1" applyBorder="1" applyAlignment="1"/>
    <xf numFmtId="10" fontId="21" fillId="0" borderId="0" xfId="47837" applyNumberFormat="1" applyFont="1" applyFill="1" applyBorder="1"/>
    <xf numFmtId="6" fontId="21" fillId="0" borderId="0" xfId="0" applyNumberFormat="1" applyFont="1" applyFill="1"/>
    <xf numFmtId="8" fontId="21" fillId="0" borderId="0" xfId="0" applyNumberFormat="1" applyFont="1" applyFill="1"/>
    <xf numFmtId="0" fontId="21" fillId="0" borderId="0" xfId="0" applyFont="1" applyFill="1" applyAlignment="1">
      <alignment wrapText="1"/>
    </xf>
    <xf numFmtId="6" fontId="24" fillId="28" borderId="346" xfId="0" applyNumberFormat="1" applyFont="1" applyFill="1" applyBorder="1"/>
    <xf numFmtId="6" fontId="24" fillId="28" borderId="12" xfId="0" applyNumberFormat="1" applyFont="1" applyFill="1" applyBorder="1"/>
    <xf numFmtId="6" fontId="24" fillId="0" borderId="12" xfId="0" applyNumberFormat="1" applyFont="1" applyFill="1" applyBorder="1"/>
    <xf numFmtId="165" fontId="24" fillId="0" borderId="12" xfId="47838" applyNumberFormat="1" applyFont="1" applyFill="1" applyBorder="1"/>
    <xf numFmtId="6" fontId="24" fillId="27" borderId="12" xfId="0" applyNumberFormat="1" applyFont="1" applyFill="1" applyBorder="1"/>
    <xf numFmtId="0" fontId="24" fillId="0" borderId="12" xfId="0" applyFont="1" applyFill="1" applyBorder="1"/>
    <xf numFmtId="166" fontId="21" fillId="28" borderId="26" xfId="0" applyNumberFormat="1" applyFont="1" applyFill="1" applyBorder="1"/>
    <xf numFmtId="166" fontId="21" fillId="28" borderId="214" xfId="0" applyNumberFormat="1" applyFont="1" applyFill="1" applyBorder="1"/>
    <xf numFmtId="166" fontId="21" fillId="0" borderId="214" xfId="0" applyNumberFormat="1" applyFont="1" applyFill="1" applyBorder="1"/>
    <xf numFmtId="165" fontId="21" fillId="0" borderId="42" xfId="47838" applyNumberFormat="1" applyFont="1" applyFill="1" applyBorder="1"/>
    <xf numFmtId="166" fontId="21" fillId="27" borderId="42" xfId="0" applyNumberFormat="1" applyFont="1" applyFill="1" applyBorder="1"/>
    <xf numFmtId="10" fontId="21" fillId="0" borderId="42" xfId="0" applyNumberFormat="1" applyFont="1" applyFill="1" applyBorder="1"/>
    <xf numFmtId="165" fontId="21" fillId="0" borderId="214" xfId="47838" applyNumberFormat="1" applyFont="1" applyFill="1" applyBorder="1"/>
    <xf numFmtId="3" fontId="21" fillId="0" borderId="214" xfId="0" applyNumberFormat="1" applyFont="1" applyFill="1" applyBorder="1"/>
    <xf numFmtId="166" fontId="21" fillId="28" borderId="56" xfId="0" applyNumberFormat="1" applyFont="1" applyFill="1" applyBorder="1"/>
    <xf numFmtId="166" fontId="21" fillId="0" borderId="267" xfId="0" applyNumberFormat="1" applyFont="1" applyFill="1" applyBorder="1"/>
    <xf numFmtId="165" fontId="21" fillId="0" borderId="267" xfId="47838" applyNumberFormat="1" applyFont="1" applyFill="1" applyBorder="1"/>
    <xf numFmtId="166" fontId="21" fillId="27" borderId="267" xfId="0" applyNumberFormat="1" applyFont="1" applyFill="1" applyBorder="1"/>
    <xf numFmtId="10" fontId="21" fillId="0" borderId="267" xfId="0" applyNumberFormat="1" applyFont="1" applyFill="1" applyBorder="1"/>
    <xf numFmtId="3" fontId="21" fillId="0" borderId="260" xfId="0" applyNumberFormat="1" applyFont="1" applyFill="1" applyBorder="1"/>
    <xf numFmtId="3" fontId="21" fillId="0" borderId="0" xfId="0" applyNumberFormat="1" applyFont="1"/>
    <xf numFmtId="3" fontId="21" fillId="0" borderId="0" xfId="0" applyNumberFormat="1" applyFont="1" applyFill="1" applyBorder="1"/>
    <xf numFmtId="3" fontId="21" fillId="0" borderId="14" xfId="0" applyNumberFormat="1" applyFont="1" applyBorder="1"/>
    <xf numFmtId="166" fontId="21" fillId="28" borderId="328" xfId="0" applyNumberFormat="1" applyFont="1" applyFill="1" applyBorder="1"/>
    <xf numFmtId="1" fontId="27" fillId="27" borderId="0" xfId="47838" applyNumberFormat="1" applyFont="1" applyFill="1" applyBorder="1" applyAlignment="1">
      <alignment horizontal="center" vertical="center" wrapText="1"/>
    </xf>
    <xf numFmtId="1" fontId="27" fillId="0" borderId="0" xfId="47838" applyNumberFormat="1" applyFont="1" applyFill="1" applyBorder="1" applyAlignment="1">
      <alignment horizontal="center" vertical="center" wrapText="1"/>
    </xf>
    <xf numFmtId="1" fontId="21" fillId="0" borderId="0" xfId="47838" applyNumberFormat="1" applyFont="1" applyAlignment="1">
      <alignment horizontal="center" vertical="center"/>
    </xf>
    <xf numFmtId="1" fontId="21" fillId="0" borderId="0" xfId="47838" applyNumberFormat="1" applyFont="1" applyFill="1" applyBorder="1" applyAlignment="1">
      <alignment horizontal="center" vertical="center"/>
    </xf>
    <xf numFmtId="1" fontId="24" fillId="26" borderId="327" xfId="47838" quotePrefix="1" applyNumberFormat="1" applyFont="1" applyFill="1" applyBorder="1" applyAlignment="1">
      <alignment horizontal="center" vertical="center"/>
    </xf>
    <xf numFmtId="1" fontId="21" fillId="26" borderId="327" xfId="47838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vertical="center"/>
    </xf>
    <xf numFmtId="0" fontId="21" fillId="0" borderId="0" xfId="58" applyFont="1" applyFill="1" applyAlignment="1">
      <alignment vertical="center"/>
    </xf>
    <xf numFmtId="0" fontId="97" fillId="0" borderId="0" xfId="58" applyFont="1" applyFill="1" applyAlignment="1">
      <alignment vertical="center"/>
    </xf>
    <xf numFmtId="0" fontId="21" fillId="0" borderId="0" xfId="58" applyFont="1" applyFill="1" applyBorder="1" applyAlignment="1">
      <alignment vertical="center"/>
    </xf>
    <xf numFmtId="0" fontId="38" fillId="0" borderId="0" xfId="58" quotePrefix="1" applyFont="1" applyFill="1" applyBorder="1" applyAlignment="1">
      <alignment horizontal="left" vertical="center"/>
    </xf>
    <xf numFmtId="0" fontId="21" fillId="0" borderId="362" xfId="58" applyFont="1" applyFill="1" applyBorder="1" applyAlignment="1" applyProtection="1">
      <alignment vertical="center"/>
    </xf>
    <xf numFmtId="0" fontId="21" fillId="0" borderId="363" xfId="58" applyFont="1" applyFill="1" applyBorder="1" applyAlignment="1" applyProtection="1">
      <alignment vertical="center"/>
    </xf>
    <xf numFmtId="0" fontId="24" fillId="43" borderId="358" xfId="0" applyFont="1" applyFill="1" applyBorder="1" applyAlignment="1">
      <alignment horizontal="center" vertical="center" wrapText="1"/>
    </xf>
    <xf numFmtId="0" fontId="24" fillId="41" borderId="366" xfId="0" applyFont="1" applyFill="1" applyBorder="1" applyAlignment="1">
      <alignment horizontal="center" vertical="center" wrapText="1"/>
    </xf>
    <xf numFmtId="0" fontId="24" fillId="41" borderId="367" xfId="0" applyFont="1" applyFill="1" applyBorder="1" applyAlignment="1">
      <alignment horizontal="center" vertical="center" wrapText="1"/>
    </xf>
    <xf numFmtId="0" fontId="24" fillId="41" borderId="368" xfId="0" applyFont="1" applyFill="1" applyBorder="1" applyAlignment="1">
      <alignment horizontal="center" vertical="center" wrapText="1"/>
    </xf>
    <xf numFmtId="6" fontId="21" fillId="0" borderId="362" xfId="32" applyNumberFormat="1" applyFont="1" applyFill="1" applyBorder="1" applyAlignment="1">
      <alignment horizontal="right" vertical="center"/>
    </xf>
    <xf numFmtId="6" fontId="21" fillId="47" borderId="362" xfId="32" applyNumberFormat="1" applyFont="1" applyFill="1" applyBorder="1" applyAlignment="1">
      <alignment horizontal="right" vertical="center"/>
    </xf>
    <xf numFmtId="6" fontId="21" fillId="0" borderId="363" xfId="32" applyNumberFormat="1" applyFont="1" applyFill="1" applyBorder="1" applyAlignment="1">
      <alignment horizontal="right" vertical="center"/>
    </xf>
    <xf numFmtId="6" fontId="21" fillId="47" borderId="363" xfId="32" applyNumberFormat="1" applyFont="1" applyFill="1" applyBorder="1" applyAlignment="1">
      <alignment horizontal="right" vertical="center"/>
    </xf>
    <xf numFmtId="6" fontId="21" fillId="0" borderId="364" xfId="32" applyNumberFormat="1" applyFont="1" applyFill="1" applyBorder="1" applyAlignment="1">
      <alignment horizontal="right" vertical="center"/>
    </xf>
    <xf numFmtId="6" fontId="21" fillId="47" borderId="364" xfId="32" applyNumberFormat="1" applyFont="1" applyFill="1" applyBorder="1" applyAlignment="1">
      <alignment horizontal="right" vertical="center"/>
    </xf>
    <xf numFmtId="49" fontId="33" fillId="35" borderId="327" xfId="53" applyNumberFormat="1" applyFont="1" applyFill="1" applyBorder="1" applyAlignment="1" applyProtection="1">
      <alignment horizontal="center" vertical="center" wrapText="1"/>
    </xf>
    <xf numFmtId="49" fontId="33" fillId="35" borderId="327" xfId="53" applyNumberFormat="1" applyFont="1" applyFill="1" applyBorder="1" applyAlignment="1" applyProtection="1">
      <alignment horizontal="center" vertical="center" wrapText="1"/>
    </xf>
    <xf numFmtId="1" fontId="28" fillId="26" borderId="327" xfId="53" quotePrefix="1" applyNumberFormat="1" applyFont="1" applyFill="1" applyBorder="1" applyAlignment="1" applyProtection="1">
      <alignment horizontal="center" vertical="center"/>
    </xf>
    <xf numFmtId="8" fontId="0" fillId="0" borderId="0" xfId="0" applyNumberFormat="1" applyProtection="1"/>
    <xf numFmtId="6" fontId="0" fillId="0" borderId="0" xfId="0" applyNumberFormat="1" applyAlignment="1" applyProtection="1">
      <alignment horizontal="center" vertical="center"/>
    </xf>
    <xf numFmtId="0" fontId="75" fillId="0" borderId="0" xfId="0" applyFont="1" applyAlignment="1" applyProtection="1">
      <alignment vertical="center"/>
    </xf>
    <xf numFmtId="0" fontId="33" fillId="25" borderId="10" xfId="0" applyFont="1" applyFill="1" applyBorder="1" applyAlignment="1" applyProtection="1">
      <alignment horizontal="center" vertical="center" wrapText="1"/>
    </xf>
    <xf numFmtId="49" fontId="33" fillId="35" borderId="327" xfId="53" applyNumberFormat="1" applyFont="1" applyFill="1" applyBorder="1" applyAlignment="1" applyProtection="1">
      <alignment horizontal="center" vertical="center" wrapText="1"/>
    </xf>
    <xf numFmtId="49" fontId="33" fillId="34" borderId="327" xfId="53" applyNumberFormat="1" applyFont="1" applyFill="1" applyBorder="1" applyAlignment="1" applyProtection="1">
      <alignment horizontal="center" vertical="center" wrapText="1"/>
    </xf>
    <xf numFmtId="0" fontId="24" fillId="51" borderId="328" xfId="0" applyFont="1" applyFill="1" applyBorder="1" applyAlignment="1">
      <alignment horizontal="center" vertical="center" wrapText="1"/>
    </xf>
    <xf numFmtId="0" fontId="24" fillId="43" borderId="328" xfId="0" applyFont="1" applyFill="1" applyBorder="1" applyAlignment="1">
      <alignment horizontal="center" vertical="center" wrapText="1"/>
    </xf>
    <xf numFmtId="0" fontId="24" fillId="47" borderId="328" xfId="0" applyFont="1" applyFill="1" applyBorder="1" applyAlignment="1">
      <alignment horizontal="center" vertical="center" wrapText="1"/>
    </xf>
    <xf numFmtId="0" fontId="24" fillId="35" borderId="328" xfId="0" applyFont="1" applyFill="1" applyBorder="1" applyAlignment="1">
      <alignment horizontal="center" vertical="center" wrapText="1"/>
    </xf>
    <xf numFmtId="0" fontId="24" fillId="46" borderId="328" xfId="0" applyFont="1" applyFill="1" applyBorder="1" applyAlignment="1">
      <alignment horizontal="center" vertical="center" wrapText="1"/>
    </xf>
    <xf numFmtId="0" fontId="48" fillId="0" borderId="0" xfId="0" applyFont="1" applyAlignment="1" applyProtection="1">
      <alignment vertical="center"/>
    </xf>
    <xf numFmtId="165" fontId="23" fillId="26" borderId="327" xfId="28" applyNumberFormat="1" applyFont="1" applyFill="1" applyBorder="1" applyAlignment="1" applyProtection="1">
      <alignment horizontal="center" vertical="center"/>
    </xf>
    <xf numFmtId="0" fontId="28" fillId="26" borderId="327" xfId="28" quotePrefix="1" applyNumberFormat="1" applyFont="1" applyFill="1" applyBorder="1" applyAlignment="1" applyProtection="1">
      <alignment horizontal="center" vertical="center"/>
    </xf>
    <xf numFmtId="1" fontId="28" fillId="26" borderId="327" xfId="28" quotePrefix="1" applyNumberFormat="1" applyFont="1" applyFill="1" applyBorder="1" applyAlignment="1" applyProtection="1">
      <alignment horizontal="center" vertical="center"/>
    </xf>
    <xf numFmtId="1" fontId="28" fillId="26" borderId="327" xfId="28" applyNumberFormat="1" applyFont="1" applyFill="1" applyBorder="1" applyAlignment="1" applyProtection="1">
      <alignment horizontal="center" vertical="center"/>
    </xf>
    <xf numFmtId="9" fontId="0" fillId="0" borderId="0" xfId="0" applyNumberFormat="1" applyAlignment="1" applyProtection="1">
      <alignment vertical="center"/>
    </xf>
    <xf numFmtId="0" fontId="27" fillId="0" borderId="0" xfId="0" applyFont="1" applyAlignment="1" applyProtection="1">
      <alignment vertical="center"/>
    </xf>
    <xf numFmtId="5" fontId="0" fillId="0" borderId="0" xfId="0" applyNumberFormat="1" applyAlignment="1" applyProtection="1">
      <alignment vertical="center"/>
    </xf>
    <xf numFmtId="10" fontId="0" fillId="0" borderId="0" xfId="48" applyNumberFormat="1" applyFont="1" applyAlignment="1" applyProtection="1">
      <alignment vertical="center"/>
    </xf>
    <xf numFmtId="168" fontId="43" fillId="0" borderId="0" xfId="0" applyNumberFormat="1" applyFont="1" applyAlignment="1" applyProtection="1">
      <alignment horizontal="center" vertical="center"/>
    </xf>
    <xf numFmtId="5" fontId="27" fillId="0" borderId="0" xfId="0" applyNumberFormat="1" applyFont="1" applyAlignment="1" applyProtection="1">
      <alignment vertical="center"/>
    </xf>
    <xf numFmtId="2" fontId="0" fillId="0" borderId="0" xfId="0" applyNumberFormat="1" applyAlignment="1" applyProtection="1">
      <alignment vertical="center"/>
    </xf>
    <xf numFmtId="168" fontId="0" fillId="0" borderId="0" xfId="0" applyNumberFormat="1" applyBorder="1" applyAlignment="1" applyProtection="1">
      <alignment vertical="center"/>
    </xf>
    <xf numFmtId="3" fontId="0" fillId="0" borderId="0" xfId="0" applyNumberFormat="1" applyAlignment="1" applyProtection="1">
      <alignment vertical="center"/>
    </xf>
    <xf numFmtId="166" fontId="0" fillId="0" borderId="0" xfId="0" applyNumberFormat="1" applyBorder="1" applyAlignment="1" applyProtection="1">
      <alignment vertical="center"/>
    </xf>
    <xf numFmtId="166" fontId="23" fillId="0" borderId="214" xfId="0" applyNumberFormat="1" applyFont="1" applyFill="1" applyBorder="1" applyAlignment="1" applyProtection="1">
      <alignment vertical="center"/>
    </xf>
    <xf numFmtId="10" fontId="23" fillId="0" borderId="214" xfId="48" applyNumberFormat="1" applyFont="1" applyFill="1" applyBorder="1" applyAlignment="1" applyProtection="1">
      <alignment vertical="center"/>
    </xf>
    <xf numFmtId="10" fontId="23" fillId="0" borderId="214" xfId="0" applyNumberFormat="1" applyFont="1" applyFill="1" applyBorder="1" applyAlignment="1" applyProtection="1">
      <alignment vertical="center"/>
    </xf>
    <xf numFmtId="3" fontId="23" fillId="0" borderId="359" xfId="0" applyNumberFormat="1" applyFont="1" applyBorder="1" applyAlignment="1" applyProtection="1">
      <alignment horizontal="center" vertical="center"/>
    </xf>
    <xf numFmtId="3" fontId="23" fillId="0" borderId="214" xfId="0" applyNumberFormat="1" applyFont="1" applyBorder="1" applyAlignment="1" applyProtection="1">
      <alignment horizontal="center" vertical="center"/>
    </xf>
    <xf numFmtId="3" fontId="23" fillId="0" borderId="359" xfId="0" applyNumberFormat="1" applyFont="1" applyBorder="1" applyAlignment="1" applyProtection="1">
      <alignment vertical="center"/>
    </xf>
    <xf numFmtId="3" fontId="23" fillId="0" borderId="214" xfId="0" applyNumberFormat="1" applyFont="1" applyBorder="1" applyAlignment="1" applyProtection="1">
      <alignment vertical="center"/>
    </xf>
    <xf numFmtId="166" fontId="23" fillId="0" borderId="359" xfId="0" applyNumberFormat="1" applyFont="1" applyBorder="1" applyAlignment="1" applyProtection="1">
      <alignment vertical="center"/>
    </xf>
    <xf numFmtId="166" fontId="23" fillId="0" borderId="214" xfId="0" applyNumberFormat="1" applyFont="1" applyBorder="1" applyAlignment="1" applyProtection="1">
      <alignment vertical="center"/>
    </xf>
    <xf numFmtId="166" fontId="23" fillId="40" borderId="359" xfId="0" applyNumberFormat="1" applyFont="1" applyFill="1" applyBorder="1" applyAlignment="1" applyProtection="1">
      <alignment vertical="center"/>
    </xf>
    <xf numFmtId="166" fontId="23" fillId="40" borderId="214" xfId="0" applyNumberFormat="1" applyFont="1" applyFill="1" applyBorder="1" applyAlignment="1" applyProtection="1">
      <alignment vertical="center"/>
    </xf>
    <xf numFmtId="0" fontId="21" fillId="0" borderId="12" xfId="0" applyFont="1" applyBorder="1" applyAlignment="1" applyProtection="1">
      <alignment horizontal="center" vertical="center"/>
    </xf>
    <xf numFmtId="6" fontId="24" fillId="40" borderId="12" xfId="0" applyNumberFormat="1" applyFont="1" applyFill="1" applyBorder="1" applyAlignment="1" applyProtection="1">
      <alignment vertical="center"/>
    </xf>
    <xf numFmtId="0" fontId="21" fillId="0" borderId="0" xfId="0" applyFont="1" applyBorder="1" applyAlignment="1" applyProtection="1">
      <alignment vertical="center"/>
    </xf>
    <xf numFmtId="0" fontId="24" fillId="0" borderId="12" xfId="0" applyFont="1" applyFill="1" applyBorder="1" applyAlignment="1" applyProtection="1">
      <alignment vertical="center"/>
    </xf>
    <xf numFmtId="0" fontId="24" fillId="0" borderId="12" xfId="0" applyFont="1" applyFill="1" applyBorder="1" applyAlignment="1" applyProtection="1">
      <alignment horizontal="center" vertical="center"/>
    </xf>
    <xf numFmtId="6" fontId="24" fillId="0" borderId="12" xfId="28" applyNumberFormat="1" applyFont="1" applyFill="1" applyBorder="1" applyAlignment="1" applyProtection="1">
      <alignment vertical="center"/>
    </xf>
    <xf numFmtId="6" fontId="24" fillId="35" borderId="12" xfId="28" applyNumberFormat="1" applyFont="1" applyFill="1" applyBorder="1" applyAlignment="1" applyProtection="1">
      <alignment vertical="center"/>
    </xf>
    <xf numFmtId="6" fontId="24" fillId="34" borderId="12" xfId="28" applyNumberFormat="1" applyFont="1" applyFill="1" applyBorder="1" applyAlignment="1" applyProtection="1">
      <alignment vertical="center"/>
    </xf>
    <xf numFmtId="0" fontId="21" fillId="0" borderId="0" xfId="0" applyFont="1" applyFill="1" applyAlignment="1" applyProtection="1">
      <alignment vertical="center" wrapText="1"/>
    </xf>
    <xf numFmtId="3" fontId="21" fillId="0" borderId="0" xfId="0" applyNumberFormat="1" applyFont="1" applyFill="1" applyAlignment="1" applyProtection="1">
      <alignment vertical="center"/>
    </xf>
    <xf numFmtId="0" fontId="21" fillId="0" borderId="0" xfId="0" applyFont="1" applyFill="1" applyAlignment="1" applyProtection="1">
      <alignment vertical="center"/>
    </xf>
    <xf numFmtId="165" fontId="21" fillId="0" borderId="0" xfId="28" applyNumberFormat="1" applyFont="1" applyFill="1" applyAlignment="1" applyProtection="1">
      <alignment vertical="center"/>
    </xf>
    <xf numFmtId="167" fontId="21" fillId="0" borderId="0" xfId="0" applyNumberFormat="1" applyFont="1" applyAlignment="1" applyProtection="1">
      <alignment vertical="center"/>
    </xf>
    <xf numFmtId="6" fontId="21" fillId="0" borderId="0" xfId="0" applyNumberFormat="1" applyFont="1" applyAlignment="1" applyProtection="1">
      <alignment vertical="center"/>
    </xf>
    <xf numFmtId="0" fontId="21" fillId="0" borderId="0" xfId="0" applyFont="1" applyFill="1" applyBorder="1" applyAlignment="1" applyProtection="1">
      <alignment vertical="center"/>
    </xf>
    <xf numFmtId="166" fontId="21" fillId="0" borderId="0" xfId="0" applyNumberFormat="1" applyFont="1" applyAlignment="1" applyProtection="1">
      <alignment vertical="center"/>
    </xf>
    <xf numFmtId="7" fontId="21" fillId="0" borderId="0" xfId="32" applyNumberFormat="1" applyFont="1" applyFill="1" applyAlignment="1" applyProtection="1">
      <alignment horizontal="center" vertical="center"/>
    </xf>
    <xf numFmtId="7" fontId="21" fillId="0" borderId="0" xfId="32" applyNumberFormat="1" applyFont="1" applyFill="1" applyAlignment="1" applyProtection="1">
      <alignment vertical="center"/>
    </xf>
    <xf numFmtId="3" fontId="21" fillId="0" borderId="18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7" fontId="28" fillId="0" borderId="0" xfId="32" quotePrefix="1" applyNumberFormat="1" applyFont="1" applyFill="1" applyAlignment="1" applyProtection="1">
      <alignment horizontal="center" vertical="center"/>
    </xf>
    <xf numFmtId="7" fontId="21" fillId="0" borderId="0" xfId="32" applyNumberFormat="1" applyFont="1" applyAlignment="1" applyProtection="1">
      <alignment vertical="center"/>
    </xf>
    <xf numFmtId="10" fontId="21" fillId="0" borderId="0" xfId="48" applyNumberFormat="1" applyFont="1" applyAlignment="1" applyProtection="1">
      <alignment vertical="center"/>
    </xf>
    <xf numFmtId="38" fontId="21" fillId="0" borderId="0" xfId="0" applyNumberFormat="1" applyFont="1" applyAlignment="1" applyProtection="1">
      <alignment vertical="center"/>
    </xf>
    <xf numFmtId="10" fontId="21" fillId="0" borderId="0" xfId="48" applyNumberFormat="1" applyFont="1" applyFill="1" applyAlignment="1" applyProtection="1">
      <alignment vertical="center"/>
    </xf>
    <xf numFmtId="164" fontId="21" fillId="0" borderId="0" xfId="28" applyNumberFormat="1" applyFont="1" applyAlignment="1" applyProtection="1">
      <alignment vertical="center"/>
    </xf>
    <xf numFmtId="0" fontId="41" fillId="0" borderId="0" xfId="0" applyFont="1" applyFill="1" applyBorder="1" applyAlignment="1" applyProtection="1">
      <alignment vertical="center"/>
    </xf>
    <xf numFmtId="7" fontId="21" fillId="0" borderId="0" xfId="32" applyNumberFormat="1" applyFont="1" applyBorder="1" applyAlignment="1" applyProtection="1">
      <alignment vertical="center"/>
    </xf>
    <xf numFmtId="167" fontId="21" fillId="0" borderId="0" xfId="0" applyNumberFormat="1" applyFont="1" applyFill="1" applyBorder="1" applyAlignment="1" applyProtection="1">
      <alignment vertical="center"/>
    </xf>
    <xf numFmtId="6" fontId="21" fillId="0" borderId="0" xfId="32" applyNumberFormat="1" applyFont="1" applyBorder="1" applyAlignment="1" applyProtection="1">
      <alignment horizontal="right" vertical="center"/>
    </xf>
    <xf numFmtId="6" fontId="21" fillId="0" borderId="0" xfId="0" applyNumberFormat="1" applyFont="1" applyBorder="1" applyAlignment="1" applyProtection="1">
      <alignment horizontal="right" vertical="center"/>
    </xf>
    <xf numFmtId="0" fontId="30" fillId="31" borderId="322" xfId="0" quotePrefix="1" applyFont="1" applyFill="1" applyBorder="1" applyAlignment="1" applyProtection="1">
      <alignment horizontal="center" vertical="center" wrapText="1"/>
    </xf>
    <xf numFmtId="0" fontId="25" fillId="31" borderId="311" xfId="0" applyFont="1" applyFill="1" applyBorder="1" applyAlignment="1" applyProtection="1">
      <alignment horizontal="center" vertical="center"/>
    </xf>
    <xf numFmtId="0" fontId="30" fillId="31" borderId="223" xfId="0" applyFont="1" applyFill="1" applyBorder="1" applyAlignment="1" applyProtection="1">
      <alignment horizontal="center" vertical="center"/>
    </xf>
    <xf numFmtId="0" fontId="30" fillId="31" borderId="302" xfId="0" applyFont="1" applyFill="1" applyBorder="1" applyAlignment="1" applyProtection="1">
      <alignment horizontal="left" vertical="center"/>
    </xf>
    <xf numFmtId="0" fontId="26" fillId="31" borderId="290" xfId="0" applyFont="1" applyFill="1" applyBorder="1" applyAlignment="1" applyProtection="1">
      <alignment horizontal="center" vertical="center"/>
    </xf>
    <xf numFmtId="5" fontId="30" fillId="31" borderId="290" xfId="0" applyNumberFormat="1" applyFont="1" applyFill="1" applyBorder="1" applyAlignment="1" applyProtection="1">
      <alignment vertical="center"/>
    </xf>
    <xf numFmtId="5" fontId="30" fillId="31" borderId="288" xfId="0" applyNumberFormat="1" applyFont="1" applyFill="1" applyBorder="1" applyAlignment="1" applyProtection="1">
      <alignment vertical="center"/>
    </xf>
    <xf numFmtId="10" fontId="30" fillId="31" borderId="288" xfId="0" applyNumberFormat="1" applyFont="1" applyFill="1" applyBorder="1" applyAlignment="1" applyProtection="1">
      <alignment vertical="center"/>
    </xf>
    <xf numFmtId="0" fontId="25" fillId="31" borderId="316" xfId="0" applyFont="1" applyFill="1" applyBorder="1" applyAlignment="1" applyProtection="1">
      <alignment horizontal="center" vertical="center"/>
    </xf>
    <xf numFmtId="0" fontId="30" fillId="31" borderId="15" xfId="0" applyFont="1" applyFill="1" applyBorder="1" applyAlignment="1" applyProtection="1">
      <alignment horizontal="center" vertical="center"/>
    </xf>
    <xf numFmtId="0" fontId="30" fillId="31" borderId="313" xfId="0" applyFont="1" applyFill="1" applyBorder="1" applyAlignment="1" applyProtection="1">
      <alignment vertical="center"/>
    </xf>
    <xf numFmtId="0" fontId="26" fillId="31" borderId="293" xfId="0" applyFont="1" applyFill="1" applyBorder="1" applyAlignment="1" applyProtection="1">
      <alignment horizontal="center" vertical="center"/>
    </xf>
    <xf numFmtId="5" fontId="30" fillId="31" borderId="293" xfId="0" applyNumberFormat="1" applyFont="1" applyFill="1" applyBorder="1" applyAlignment="1" applyProtection="1">
      <alignment vertical="center"/>
    </xf>
    <xf numFmtId="0" fontId="30" fillId="31" borderId="222" xfId="0" applyFont="1" applyFill="1" applyBorder="1" applyAlignment="1" applyProtection="1">
      <alignment horizontal="center" vertical="center"/>
    </xf>
    <xf numFmtId="0" fontId="30" fillId="31" borderId="21" xfId="0" quotePrefix="1" applyFont="1" applyFill="1" applyBorder="1" applyAlignment="1" applyProtection="1">
      <alignment horizontal="left" vertical="center"/>
    </xf>
    <xf numFmtId="0" fontId="30" fillId="31" borderId="305" xfId="0" applyFont="1" applyFill="1" applyBorder="1" applyAlignment="1" applyProtection="1">
      <alignment horizontal="left" vertical="center"/>
    </xf>
    <xf numFmtId="5" fontId="30" fillId="31" borderId="297" xfId="0" applyNumberFormat="1" applyFont="1" applyFill="1" applyBorder="1" applyAlignment="1" applyProtection="1">
      <alignment vertical="center"/>
    </xf>
    <xf numFmtId="10" fontId="30" fillId="31" borderId="291" xfId="0" applyNumberFormat="1" applyFont="1" applyFill="1" applyBorder="1" applyAlignment="1" applyProtection="1">
      <alignment vertical="center"/>
    </xf>
    <xf numFmtId="0" fontId="30" fillId="31" borderId="315" xfId="0" applyFont="1" applyFill="1" applyBorder="1" applyAlignment="1" applyProtection="1">
      <alignment horizontal="center" vertical="center"/>
    </xf>
    <xf numFmtId="0" fontId="26" fillId="31" borderId="292" xfId="0" applyFont="1" applyFill="1" applyBorder="1" applyAlignment="1" applyProtection="1">
      <alignment horizontal="center" vertical="center" wrapText="1"/>
    </xf>
    <xf numFmtId="5" fontId="30" fillId="31" borderId="295" xfId="0" applyNumberFormat="1" applyFont="1" applyFill="1" applyBorder="1" applyAlignment="1" applyProtection="1">
      <alignment vertical="center"/>
    </xf>
    <xf numFmtId="5" fontId="30" fillId="31" borderId="296" xfId="0" applyNumberFormat="1" applyFont="1" applyFill="1" applyBorder="1" applyAlignment="1" applyProtection="1">
      <alignment vertical="center"/>
    </xf>
    <xf numFmtId="10" fontId="30" fillId="31" borderId="296" xfId="0" applyNumberFormat="1" applyFont="1" applyFill="1" applyBorder="1" applyAlignment="1" applyProtection="1">
      <alignment vertical="center"/>
    </xf>
    <xf numFmtId="0" fontId="30" fillId="31" borderId="317" xfId="0" applyFont="1" applyFill="1" applyBorder="1" applyAlignment="1" applyProtection="1">
      <alignment horizontal="center" vertical="center"/>
    </xf>
    <xf numFmtId="0" fontId="26" fillId="31" borderId="292" xfId="0" applyFont="1" applyFill="1" applyBorder="1" applyAlignment="1" applyProtection="1">
      <alignment horizontal="center" vertical="center"/>
    </xf>
    <xf numFmtId="5" fontId="30" fillId="31" borderId="298" xfId="0" applyNumberFormat="1" applyFont="1" applyFill="1" applyBorder="1" applyAlignment="1" applyProtection="1">
      <alignment vertical="center"/>
    </xf>
    <xf numFmtId="10" fontId="37" fillId="31" borderId="298" xfId="0" applyNumberFormat="1" applyFont="1" applyFill="1" applyBorder="1" applyAlignment="1" applyProtection="1">
      <alignment vertical="center"/>
    </xf>
    <xf numFmtId="0" fontId="37" fillId="31" borderId="319" xfId="0" applyFont="1" applyFill="1" applyBorder="1" applyAlignment="1" applyProtection="1">
      <alignment vertical="center"/>
    </xf>
    <xf numFmtId="0" fontId="26" fillId="31" borderId="294" xfId="0" applyFont="1" applyFill="1" applyBorder="1" applyAlignment="1" applyProtection="1">
      <alignment horizontal="center" vertical="center"/>
    </xf>
    <xf numFmtId="5" fontId="30" fillId="31" borderId="294" xfId="0" applyNumberFormat="1" applyFont="1" applyFill="1" applyBorder="1" applyAlignment="1" applyProtection="1">
      <alignment vertical="center"/>
    </xf>
    <xf numFmtId="10" fontId="37" fillId="31" borderId="294" xfId="0" applyNumberFormat="1" applyFont="1" applyFill="1" applyBorder="1" applyAlignment="1" applyProtection="1">
      <alignment vertical="center"/>
    </xf>
    <xf numFmtId="0" fontId="30" fillId="31" borderId="310" xfId="0" applyFont="1" applyFill="1" applyBorder="1" applyAlignment="1" applyProtection="1">
      <alignment horizontal="center" vertical="center"/>
    </xf>
    <xf numFmtId="0" fontId="26" fillId="31" borderId="287" xfId="0" applyFont="1" applyFill="1" applyBorder="1" applyAlignment="1" applyProtection="1">
      <alignment horizontal="center" vertical="center" wrapText="1"/>
    </xf>
    <xf numFmtId="5" fontId="30" fillId="31" borderId="287" xfId="0" applyNumberFormat="1" applyFont="1" applyFill="1" applyBorder="1" applyAlignment="1" applyProtection="1">
      <alignment vertical="center"/>
    </xf>
    <xf numFmtId="5" fontId="30" fillId="31" borderId="308" xfId="0" applyNumberFormat="1" applyFont="1" applyFill="1" applyBorder="1" applyAlignment="1" applyProtection="1">
      <alignment vertical="center"/>
    </xf>
    <xf numFmtId="10" fontId="37" fillId="31" borderId="308" xfId="0" applyNumberFormat="1" applyFont="1" applyFill="1" applyBorder="1" applyAlignment="1" applyProtection="1">
      <alignment vertical="center"/>
    </xf>
    <xf numFmtId="0" fontId="30" fillId="31" borderId="311" xfId="0" applyFont="1" applyFill="1" applyBorder="1" applyAlignment="1" applyProtection="1">
      <alignment horizontal="center" vertical="center" wrapText="1"/>
    </xf>
    <xf numFmtId="5" fontId="30" fillId="31" borderId="292" xfId="0" applyNumberFormat="1" applyFont="1" applyFill="1" applyBorder="1" applyAlignment="1" applyProtection="1">
      <alignment vertical="center"/>
    </xf>
    <xf numFmtId="0" fontId="30" fillId="31" borderId="222" xfId="0" applyFont="1" applyFill="1" applyBorder="1" applyAlignment="1" applyProtection="1">
      <alignment horizontal="center" vertical="center" wrapText="1"/>
    </xf>
    <xf numFmtId="5" fontId="30" fillId="31" borderId="297" xfId="0" applyNumberFormat="1" applyFont="1" applyFill="1" applyBorder="1" applyAlignment="1" applyProtection="1">
      <alignment horizontal="center" vertical="center"/>
    </xf>
    <xf numFmtId="10" fontId="30" fillId="31" borderId="297" xfId="0" applyNumberFormat="1" applyFont="1" applyFill="1" applyBorder="1" applyAlignment="1" applyProtection="1">
      <alignment vertical="center"/>
    </xf>
    <xf numFmtId="0" fontId="30" fillId="31" borderId="285" xfId="0" applyFont="1" applyFill="1" applyBorder="1" applyAlignment="1" applyProtection="1">
      <alignment horizontal="center" vertical="center" wrapText="1"/>
    </xf>
    <xf numFmtId="5" fontId="30" fillId="31" borderId="300" xfId="0" applyNumberFormat="1" applyFont="1" applyFill="1" applyBorder="1" applyAlignment="1" applyProtection="1">
      <alignment vertical="center"/>
    </xf>
    <xf numFmtId="10" fontId="30" fillId="31" borderId="300" xfId="0" applyNumberFormat="1" applyFont="1" applyFill="1" applyBorder="1" applyAlignment="1" applyProtection="1">
      <alignment vertical="center"/>
    </xf>
    <xf numFmtId="6" fontId="0" fillId="0" borderId="0" xfId="0" applyNumberFormat="1" applyBorder="1" applyProtection="1"/>
    <xf numFmtId="49" fontId="33" fillId="35" borderId="0" xfId="53" applyNumberFormat="1" applyFont="1" applyFill="1" applyBorder="1" applyAlignment="1" applyProtection="1">
      <alignment horizontal="center" vertical="center" wrapText="1"/>
    </xf>
    <xf numFmtId="9" fontId="0" fillId="0" borderId="0" xfId="0" applyNumberFormat="1" applyBorder="1" applyProtection="1"/>
    <xf numFmtId="10" fontId="0" fillId="0" borderId="0" xfId="0" applyNumberFormat="1" applyProtection="1"/>
    <xf numFmtId="172" fontId="0" fillId="0" borderId="0" xfId="0" applyNumberFormat="1" applyProtection="1"/>
    <xf numFmtId="3" fontId="89" fillId="0" borderId="0" xfId="47822" applyNumberFormat="1" applyFont="1" applyBorder="1" applyAlignment="1" applyProtection="1">
      <alignment horizontal="center" vertical="center"/>
    </xf>
    <xf numFmtId="3" fontId="89" fillId="0" borderId="0" xfId="47822" applyNumberFormat="1" applyFont="1" applyBorder="1" applyAlignment="1" applyProtection="1">
      <alignment vertical="center"/>
    </xf>
    <xf numFmtId="38" fontId="89" fillId="0" borderId="0" xfId="47822" applyNumberFormat="1" applyFont="1" applyBorder="1" applyAlignment="1" applyProtection="1">
      <alignment vertical="center"/>
    </xf>
    <xf numFmtId="0" fontId="82" fillId="35" borderId="327" xfId="0" applyFont="1" applyFill="1" applyBorder="1" applyAlignment="1" applyProtection="1">
      <alignment horizontal="center" vertical="center" wrapText="1"/>
    </xf>
    <xf numFmtId="0" fontId="82" fillId="40" borderId="327" xfId="0" applyFont="1" applyFill="1" applyBorder="1" applyAlignment="1" applyProtection="1">
      <alignment horizontal="center" vertical="center" wrapText="1"/>
    </xf>
    <xf numFmtId="0" fontId="82" fillId="41" borderId="327" xfId="0" quotePrefix="1" applyFont="1" applyFill="1" applyBorder="1" applyAlignment="1" applyProtection="1">
      <alignment horizontal="center" vertical="center" wrapText="1"/>
    </xf>
    <xf numFmtId="0" fontId="33" fillId="25" borderId="327" xfId="0" applyFont="1" applyFill="1" applyBorder="1" applyAlignment="1" applyProtection="1">
      <alignment horizontal="center" vertical="center" wrapText="1"/>
    </xf>
    <xf numFmtId="0" fontId="82" fillId="35" borderId="327" xfId="0" applyFont="1" applyFill="1" applyBorder="1" applyAlignment="1" applyProtection="1">
      <alignment horizontal="center" vertical="center" wrapText="1"/>
    </xf>
    <xf numFmtId="0" fontId="33" fillId="34" borderId="327" xfId="0" applyFont="1" applyFill="1" applyBorder="1" applyAlignment="1" applyProtection="1">
      <alignment horizontal="center" vertical="center" wrapText="1"/>
    </xf>
    <xf numFmtId="0" fontId="33" fillId="35" borderId="327" xfId="0" applyFont="1" applyFill="1" applyBorder="1" applyAlignment="1" applyProtection="1">
      <alignment horizontal="center" vertical="center" wrapText="1"/>
    </xf>
    <xf numFmtId="49" fontId="33" fillId="35" borderId="327" xfId="53" applyNumberFormat="1" applyFont="1" applyFill="1" applyBorder="1" applyAlignment="1" applyProtection="1">
      <alignment horizontal="center" vertical="center" wrapText="1"/>
    </xf>
    <xf numFmtId="49" fontId="33" fillId="35" borderId="328" xfId="53" applyNumberFormat="1" applyFont="1" applyFill="1" applyBorder="1" applyAlignment="1" applyProtection="1">
      <alignment horizontal="center" vertical="center" wrapText="1"/>
    </xf>
    <xf numFmtId="49" fontId="33" fillId="34" borderId="328" xfId="53" applyNumberFormat="1" applyFont="1" applyFill="1" applyBorder="1" applyAlignment="1" applyProtection="1">
      <alignment horizontal="center" vertical="center" wrapText="1"/>
    </xf>
    <xf numFmtId="49" fontId="33" fillId="34" borderId="327" xfId="53" applyNumberFormat="1" applyFont="1" applyFill="1" applyBorder="1" applyAlignment="1" applyProtection="1">
      <alignment horizontal="center" vertical="center" wrapText="1"/>
    </xf>
    <xf numFmtId="49" fontId="33" fillId="46" borderId="327" xfId="53" applyNumberFormat="1" applyFont="1" applyFill="1" applyBorder="1" applyAlignment="1" applyProtection="1">
      <alignment horizontal="center" vertical="center" wrapText="1"/>
    </xf>
    <xf numFmtId="0" fontId="33" fillId="46" borderId="327" xfId="0" applyFont="1" applyFill="1" applyBorder="1" applyAlignment="1" applyProtection="1">
      <alignment horizontal="center" vertical="center" wrapText="1"/>
    </xf>
    <xf numFmtId="0" fontId="33" fillId="35" borderId="327" xfId="252" applyFont="1" applyFill="1" applyBorder="1" applyAlignment="1" applyProtection="1">
      <alignment horizontal="center" vertical="center" wrapText="1"/>
    </xf>
    <xf numFmtId="0" fontId="24" fillId="28" borderId="327" xfId="0" applyFont="1" applyFill="1" applyBorder="1" applyAlignment="1">
      <alignment horizontal="center" vertical="center" wrapText="1"/>
    </xf>
    <xf numFmtId="0" fontId="24" fillId="25" borderId="213" xfId="0" applyFont="1" applyFill="1" applyBorder="1" applyAlignment="1">
      <alignment horizontal="center" vertical="center" wrapText="1"/>
    </xf>
    <xf numFmtId="0" fontId="24" fillId="25" borderId="42" xfId="0" applyFont="1" applyFill="1" applyBorder="1" applyAlignment="1">
      <alignment horizontal="center" vertical="center" wrapText="1"/>
    </xf>
    <xf numFmtId="0" fontId="24" fillId="25" borderId="327" xfId="0" applyFont="1" applyFill="1" applyBorder="1" applyAlignment="1">
      <alignment horizontal="center" vertical="center" wrapText="1"/>
    </xf>
    <xf numFmtId="1" fontId="28" fillId="26" borderId="214" xfId="0" quotePrefix="1" applyNumberFormat="1" applyFont="1" applyFill="1" applyBorder="1" applyAlignment="1" applyProtection="1">
      <alignment horizontal="center" vertical="center" wrapText="1"/>
    </xf>
    <xf numFmtId="0" fontId="21" fillId="0" borderId="329" xfId="0" applyFont="1" applyBorder="1" applyAlignment="1" applyProtection="1">
      <alignment horizontal="left" vertical="center"/>
    </xf>
    <xf numFmtId="0" fontId="21" fillId="0" borderId="331" xfId="0" applyFont="1" applyBorder="1" applyAlignment="1" applyProtection="1">
      <alignment horizontal="left" vertical="center"/>
    </xf>
    <xf numFmtId="173" fontId="21" fillId="0" borderId="330" xfId="0" applyNumberFormat="1" applyFont="1" applyBorder="1" applyAlignment="1" applyProtection="1">
      <alignment horizontal="left" vertical="center" indent="1"/>
    </xf>
    <xf numFmtId="0" fontId="21" fillId="0" borderId="331" xfId="0" applyFont="1" applyBorder="1" applyAlignment="1" applyProtection="1">
      <alignment vertical="center"/>
    </xf>
    <xf numFmtId="10" fontId="21" fillId="0" borderId="330" xfId="0" applyNumberFormat="1" applyFont="1" applyBorder="1" applyAlignment="1" applyProtection="1">
      <alignment horizontal="left" vertical="center"/>
    </xf>
    <xf numFmtId="1" fontId="28" fillId="26" borderId="327" xfId="28" quotePrefix="1" applyNumberFormat="1" applyFont="1" applyFill="1" applyBorder="1" applyAlignment="1" applyProtection="1">
      <alignment horizontal="center" vertical="center" wrapText="1"/>
    </xf>
    <xf numFmtId="0" fontId="28" fillId="26" borderId="328" xfId="28" quotePrefix="1" applyNumberFormat="1" applyFont="1" applyFill="1" applyBorder="1" applyAlignment="1" applyProtection="1">
      <alignment horizontal="center" vertical="center"/>
    </xf>
    <xf numFmtId="1" fontId="21" fillId="26" borderId="327" xfId="47838" quotePrefix="1" applyNumberFormat="1" applyFont="1" applyFill="1" applyBorder="1" applyAlignment="1">
      <alignment horizontal="center" vertical="center" wrapText="1"/>
    </xf>
    <xf numFmtId="0" fontId="21" fillId="26" borderId="26" xfId="58" applyFont="1" applyFill="1" applyBorder="1" applyAlignment="1">
      <alignment vertical="center"/>
    </xf>
    <xf numFmtId="1" fontId="21" fillId="26" borderId="327" xfId="53" applyNumberFormat="1" applyFont="1" applyFill="1" applyBorder="1" applyAlignment="1" applyProtection="1">
      <alignment horizontal="center" vertical="center"/>
    </xf>
    <xf numFmtId="1" fontId="24" fillId="26" borderId="327" xfId="53" applyNumberFormat="1" applyFont="1" applyFill="1" applyBorder="1" applyAlignment="1" applyProtection="1">
      <alignment horizontal="center" vertical="center"/>
    </xf>
    <xf numFmtId="0" fontId="89" fillId="0" borderId="0" xfId="47822" applyNumberFormat="1" applyFont="1" applyBorder="1" applyAlignment="1" applyProtection="1">
      <alignment horizontal="center" vertical="center"/>
    </xf>
    <xf numFmtId="38" fontId="89" fillId="43" borderId="0" xfId="47822" applyNumberFormat="1" applyFont="1" applyFill="1" applyBorder="1" applyAlignment="1" applyProtection="1">
      <alignment vertical="center"/>
    </xf>
    <xf numFmtId="0" fontId="24" fillId="0" borderId="0" xfId="0" applyFont="1" applyFill="1" applyBorder="1" applyAlignment="1" applyProtection="1">
      <alignment horizontal="center" vertical="center"/>
    </xf>
    <xf numFmtId="3" fontId="24" fillId="0" borderId="0" xfId="0" applyNumberFormat="1" applyFont="1" applyFill="1" applyBorder="1" applyAlignment="1" applyProtection="1">
      <alignment vertical="center"/>
    </xf>
    <xf numFmtId="166" fontId="24" fillId="0" borderId="0" xfId="0" applyNumberFormat="1" applyFont="1" applyBorder="1" applyAlignment="1" applyProtection="1">
      <alignment vertical="center"/>
    </xf>
    <xf numFmtId="0" fontId="25" fillId="0" borderId="0" xfId="0" quotePrefix="1" applyFont="1" applyFill="1" applyBorder="1" applyAlignment="1" applyProtection="1">
      <alignment horizontal="center" vertical="center" wrapText="1"/>
    </xf>
    <xf numFmtId="0" fontId="25" fillId="0" borderId="304" xfId="0" applyFont="1" applyFill="1" applyBorder="1" applyAlignment="1" applyProtection="1">
      <alignment horizontal="left" vertical="center"/>
    </xf>
    <xf numFmtId="10" fontId="26" fillId="0" borderId="292" xfId="48" applyNumberFormat="1" applyFont="1" applyFill="1" applyBorder="1" applyAlignment="1" applyProtection="1">
      <alignment vertical="center"/>
    </xf>
    <xf numFmtId="166" fontId="82" fillId="48" borderId="375" xfId="252" applyNumberFormat="1" applyFont="1" applyFill="1" applyBorder="1" applyAlignment="1" applyProtection="1">
      <alignment horizontal="center" vertical="center" wrapText="1"/>
    </xf>
    <xf numFmtId="166" fontId="82" fillId="33" borderId="375" xfId="64" applyNumberFormat="1" applyFont="1" applyFill="1" applyBorder="1" applyAlignment="1" applyProtection="1">
      <alignment horizontal="center" vertical="center" wrapText="1"/>
    </xf>
    <xf numFmtId="6" fontId="33" fillId="31" borderId="375" xfId="64" applyNumberFormat="1" applyFont="1" applyFill="1" applyBorder="1" applyAlignment="1" applyProtection="1">
      <alignment horizontal="center" vertical="center" wrapText="1"/>
    </xf>
    <xf numFmtId="166" fontId="82" fillId="53" borderId="375" xfId="64" applyNumberFormat="1" applyFont="1" applyFill="1" applyBorder="1" applyAlignment="1" applyProtection="1">
      <alignment horizontal="center" vertical="center" wrapText="1"/>
    </xf>
    <xf numFmtId="1" fontId="28" fillId="26" borderId="375" xfId="64" quotePrefix="1" applyNumberFormat="1" applyFont="1" applyFill="1" applyBorder="1" applyAlignment="1" applyProtection="1">
      <alignment horizontal="center"/>
    </xf>
    <xf numFmtId="0" fontId="21" fillId="0" borderId="381" xfId="64" applyFont="1" applyFill="1" applyBorder="1" applyAlignment="1" applyProtection="1">
      <alignment horizontal="center" vertical="center"/>
    </xf>
    <xf numFmtId="0" fontId="21" fillId="0" borderId="382" xfId="64" applyFont="1" applyFill="1" applyBorder="1" applyAlignment="1" applyProtection="1">
      <alignment horizontal="center" vertical="center"/>
    </xf>
    <xf numFmtId="0" fontId="21" fillId="0" borderId="383" xfId="64" applyFont="1" applyFill="1" applyBorder="1" applyAlignment="1" applyProtection="1">
      <alignment vertical="center"/>
    </xf>
    <xf numFmtId="38" fontId="21" fillId="0" borderId="384" xfId="252" applyNumberFormat="1" applyFont="1" applyBorder="1" applyAlignment="1" applyProtection="1">
      <alignment vertical="center"/>
    </xf>
    <xf numFmtId="0" fontId="21" fillId="0" borderId="385" xfId="64" applyFont="1" applyFill="1" applyBorder="1" applyAlignment="1" applyProtection="1">
      <alignment vertical="center"/>
    </xf>
    <xf numFmtId="38" fontId="21" fillId="0" borderId="386" xfId="252" applyNumberFormat="1" applyFont="1" applyBorder="1" applyAlignment="1" applyProtection="1">
      <alignment vertical="center"/>
    </xf>
    <xf numFmtId="0" fontId="21" fillId="0" borderId="387" xfId="64" applyFont="1" applyFill="1" applyBorder="1" applyAlignment="1" applyProtection="1">
      <alignment horizontal="center" vertical="center"/>
    </xf>
    <xf numFmtId="0" fontId="21" fillId="0" borderId="388" xfId="64" applyFont="1" applyFill="1" applyBorder="1" applyAlignment="1" applyProtection="1">
      <alignment horizontal="center" vertical="center"/>
    </xf>
    <xf numFmtId="0" fontId="21" fillId="0" borderId="377" xfId="64" applyFont="1" applyFill="1" applyBorder="1" applyAlignment="1" applyProtection="1">
      <alignment horizontal="center" vertical="center"/>
    </xf>
    <xf numFmtId="0" fontId="21" fillId="0" borderId="389" xfId="64" applyFont="1" applyFill="1" applyBorder="1" applyAlignment="1" applyProtection="1">
      <alignment vertical="center"/>
    </xf>
    <xf numFmtId="38" fontId="21" fillId="0" borderId="379" xfId="252" applyNumberFormat="1" applyFont="1" applyBorder="1" applyAlignment="1" applyProtection="1">
      <alignment vertical="center"/>
    </xf>
    <xf numFmtId="38" fontId="21" fillId="0" borderId="386" xfId="252" applyNumberFormat="1" applyFont="1" applyFill="1" applyBorder="1" applyAlignment="1" applyProtection="1">
      <alignment vertical="center"/>
    </xf>
    <xf numFmtId="38" fontId="21" fillId="0" borderId="379" xfId="252" applyNumberFormat="1" applyFont="1" applyFill="1" applyBorder="1" applyAlignment="1" applyProtection="1">
      <alignment vertical="center"/>
    </xf>
    <xf numFmtId="38" fontId="21" fillId="0" borderId="384" xfId="252" applyNumberFormat="1" applyFont="1" applyFill="1" applyBorder="1" applyAlignment="1" applyProtection="1">
      <alignment vertical="center"/>
    </xf>
    <xf numFmtId="6" fontId="21" fillId="34" borderId="384" xfId="252" applyNumberFormat="1" applyFont="1" applyFill="1" applyBorder="1" applyAlignment="1" applyProtection="1">
      <alignment vertical="center"/>
    </xf>
    <xf numFmtId="0" fontId="21" fillId="0" borderId="386" xfId="64" applyNumberFormat="1" applyFont="1" applyFill="1" applyBorder="1" applyAlignment="1" applyProtection="1">
      <alignment horizontal="center" vertical="center"/>
    </xf>
    <xf numFmtId="6" fontId="21" fillId="34" borderId="386" xfId="252" applyNumberFormat="1" applyFont="1" applyFill="1" applyBorder="1" applyAlignment="1" applyProtection="1">
      <alignment vertical="center"/>
    </xf>
    <xf numFmtId="0" fontId="21" fillId="0" borderId="379" xfId="64" applyNumberFormat="1" applyFont="1" applyFill="1" applyBorder="1" applyAlignment="1" applyProtection="1">
      <alignment horizontal="center" vertical="center"/>
    </xf>
    <xf numFmtId="0" fontId="21" fillId="0" borderId="378" xfId="64" applyNumberFormat="1" applyFont="1" applyFill="1" applyBorder="1" applyAlignment="1" applyProtection="1">
      <alignment horizontal="center" vertical="center"/>
    </xf>
    <xf numFmtId="6" fontId="21" fillId="34" borderId="379" xfId="252" applyNumberFormat="1" applyFont="1" applyFill="1" applyBorder="1" applyAlignment="1" applyProtection="1">
      <alignment vertical="center"/>
    </xf>
    <xf numFmtId="0" fontId="24" fillId="0" borderId="390" xfId="64" applyFont="1" applyFill="1" applyBorder="1" applyAlignment="1" applyProtection="1">
      <alignment horizontal="center" vertical="center"/>
    </xf>
    <xf numFmtId="0" fontId="24" fillId="0" borderId="391" xfId="64" applyFont="1" applyFill="1" applyBorder="1" applyAlignment="1" applyProtection="1">
      <alignment horizontal="center" vertical="center"/>
    </xf>
    <xf numFmtId="0" fontId="24" fillId="24" borderId="392" xfId="64" applyFont="1" applyFill="1" applyBorder="1" applyAlignment="1" applyProtection="1">
      <alignment horizontal="left" vertical="center"/>
    </xf>
    <xf numFmtId="38" fontId="24" fillId="0" borderId="393" xfId="28" applyNumberFormat="1" applyFont="1" applyFill="1" applyBorder="1" applyAlignment="1" applyProtection="1">
      <alignment vertical="center"/>
    </xf>
    <xf numFmtId="0" fontId="21" fillId="28" borderId="377" xfId="64" applyFont="1" applyFill="1" applyBorder="1" applyAlignment="1" applyProtection="1">
      <alignment horizontal="center" vertical="center"/>
    </xf>
    <xf numFmtId="38" fontId="24" fillId="28" borderId="379" xfId="64" applyNumberFormat="1" applyFont="1" applyFill="1" applyBorder="1" applyAlignment="1" applyProtection="1">
      <alignment horizontal="left" vertical="center"/>
    </xf>
    <xf numFmtId="38" fontId="24" fillId="28" borderId="378" xfId="64" applyNumberFormat="1" applyFont="1" applyFill="1" applyBorder="1" applyAlignment="1" applyProtection="1">
      <alignment horizontal="left" vertical="center"/>
    </xf>
    <xf numFmtId="6" fontId="24" fillId="28" borderId="378" xfId="64" applyNumberFormat="1" applyFont="1" applyFill="1" applyBorder="1" applyAlignment="1" applyProtection="1">
      <alignment horizontal="left" vertical="center"/>
    </xf>
    <xf numFmtId="0" fontId="21" fillId="28" borderId="371" xfId="64" applyFont="1" applyFill="1" applyBorder="1" applyAlignment="1" applyProtection="1">
      <alignment horizontal="center" vertical="center"/>
    </xf>
    <xf numFmtId="6" fontId="24" fillId="28" borderId="379" xfId="64" applyNumberFormat="1" applyFont="1" applyFill="1" applyBorder="1" applyAlignment="1" applyProtection="1">
      <alignment horizontal="left" vertical="center"/>
    </xf>
    <xf numFmtId="6" fontId="21" fillId="28" borderId="378" xfId="64" applyNumberFormat="1" applyFont="1" applyFill="1" applyBorder="1" applyAlignment="1" applyProtection="1">
      <alignment horizontal="left" vertical="center"/>
    </xf>
    <xf numFmtId="6" fontId="21" fillId="0" borderId="376" xfId="0" applyNumberFormat="1" applyFont="1" applyFill="1" applyBorder="1" applyAlignment="1" applyProtection="1">
      <alignment vertical="center"/>
    </xf>
    <xf numFmtId="6" fontId="24" fillId="0" borderId="393" xfId="28" applyNumberFormat="1" applyFont="1" applyFill="1" applyBorder="1" applyAlignment="1" applyProtection="1">
      <alignment vertical="center"/>
    </xf>
    <xf numFmtId="0" fontId="82" fillId="35" borderId="375" xfId="0" applyFont="1" applyFill="1" applyBorder="1" applyAlignment="1" applyProtection="1">
      <alignment horizontal="center" vertical="center" wrapText="1"/>
    </xf>
    <xf numFmtId="49" fontId="33" fillId="34" borderId="327" xfId="53" applyNumberFormat="1" applyFont="1" applyFill="1" applyBorder="1" applyAlignment="1" applyProtection="1">
      <alignment horizontal="center" vertical="center" wrapText="1"/>
    </xf>
    <xf numFmtId="0" fontId="82" fillId="51" borderId="375" xfId="0" applyFont="1" applyFill="1" applyBorder="1" applyAlignment="1" applyProtection="1">
      <alignment horizontal="center" vertical="center" wrapText="1"/>
    </xf>
    <xf numFmtId="0" fontId="82" fillId="41" borderId="375" xfId="0" quotePrefix="1" applyFont="1" applyFill="1" applyBorder="1" applyAlignment="1" applyProtection="1">
      <alignment horizontal="center" vertical="center" wrapText="1"/>
    </xf>
    <xf numFmtId="0" fontId="33" fillId="46" borderId="375" xfId="0" applyFont="1" applyFill="1" applyBorder="1" applyAlignment="1" applyProtection="1">
      <alignment horizontal="center" vertical="center" wrapText="1"/>
    </xf>
    <xf numFmtId="0" fontId="82" fillId="46" borderId="375" xfId="0" applyFont="1" applyFill="1" applyBorder="1" applyAlignment="1" applyProtection="1">
      <alignment horizontal="center" vertical="center" wrapText="1"/>
    </xf>
    <xf numFmtId="1" fontId="27" fillId="26" borderId="327" xfId="0" applyNumberFormat="1" applyFont="1" applyFill="1" applyBorder="1" applyAlignment="1" applyProtection="1">
      <alignment horizontal="center" vertical="center"/>
    </xf>
    <xf numFmtId="1" fontId="103" fillId="26" borderId="327" xfId="0" applyNumberFormat="1" applyFont="1" applyFill="1" applyBorder="1" applyAlignment="1" applyProtection="1">
      <alignment horizontal="center" vertical="center" wrapText="1"/>
    </xf>
    <xf numFmtId="1" fontId="103" fillId="26" borderId="375" xfId="0" applyNumberFormat="1" applyFont="1" applyFill="1" applyBorder="1" applyAlignment="1" applyProtection="1">
      <alignment horizontal="center" vertical="center" wrapText="1"/>
    </xf>
    <xf numFmtId="0" fontId="27" fillId="0" borderId="0" xfId="0" applyFont="1" applyAlignment="1" applyProtection="1">
      <alignment horizontal="center" vertical="center"/>
    </xf>
    <xf numFmtId="1" fontId="103" fillId="26" borderId="214" xfId="0" quotePrefix="1" applyNumberFormat="1" applyFont="1" applyFill="1" applyBorder="1" applyAlignment="1" applyProtection="1">
      <alignment horizontal="center" vertical="center" wrapText="1"/>
    </xf>
    <xf numFmtId="1" fontId="103" fillId="26" borderId="327" xfId="0" applyNumberFormat="1" applyFont="1" applyFill="1" applyBorder="1" applyAlignment="1" applyProtection="1">
      <alignment horizontal="center" vertical="center"/>
    </xf>
    <xf numFmtId="6" fontId="24" fillId="0" borderId="0" xfId="28" applyNumberFormat="1" applyFont="1" applyFill="1" applyBorder="1" applyAlignment="1" applyProtection="1">
      <alignment vertical="center"/>
    </xf>
    <xf numFmtId="0" fontId="21" fillId="0" borderId="0" xfId="0" applyFont="1" applyAlignment="1"/>
    <xf numFmtId="0" fontId="105" fillId="0" borderId="0" xfId="0" applyFont="1" applyAlignment="1" applyProtection="1">
      <alignment horizontal="center" vertical="center"/>
    </xf>
    <xf numFmtId="0" fontId="82" fillId="35" borderId="375" xfId="0" applyFont="1" applyFill="1" applyBorder="1" applyAlignment="1" applyProtection="1">
      <alignment horizontal="center" vertical="center" wrapText="1"/>
    </xf>
    <xf numFmtId="0" fontId="33" fillId="25" borderId="370" xfId="0" applyFont="1" applyFill="1" applyBorder="1" applyAlignment="1" applyProtection="1">
      <alignment horizontal="center" vertical="center" wrapText="1"/>
    </xf>
    <xf numFmtId="1" fontId="28" fillId="26" borderId="375" xfId="28" quotePrefix="1" applyNumberFormat="1" applyFont="1" applyFill="1" applyBorder="1" applyAlignment="1" applyProtection="1">
      <alignment horizontal="center" vertical="center" wrapText="1"/>
    </xf>
    <xf numFmtId="166" fontId="21" fillId="0" borderId="378" xfId="0" applyNumberFormat="1" applyFont="1" applyBorder="1" applyAlignment="1" applyProtection="1">
      <alignment vertical="center"/>
    </xf>
    <xf numFmtId="166" fontId="21" fillId="27" borderId="378" xfId="0" applyNumberFormat="1" applyFont="1" applyFill="1" applyBorder="1" applyAlignment="1" applyProtection="1">
      <alignment vertical="center"/>
    </xf>
    <xf numFmtId="10" fontId="21" fillId="0" borderId="378" xfId="0" applyNumberFormat="1" applyFont="1" applyBorder="1" applyAlignment="1" applyProtection="1">
      <alignment vertical="center"/>
    </xf>
    <xf numFmtId="6" fontId="21" fillId="0" borderId="378" xfId="32" applyNumberFormat="1" applyFont="1" applyBorder="1" applyAlignment="1" applyProtection="1">
      <alignment vertical="center"/>
    </xf>
    <xf numFmtId="6" fontId="21" fillId="0" borderId="395" xfId="0" applyNumberFormat="1" applyFont="1" applyFill="1" applyBorder="1" applyAlignment="1" applyProtection="1">
      <alignment vertical="center"/>
    </xf>
    <xf numFmtId="0" fontId="28" fillId="26" borderId="375" xfId="28" quotePrefix="1" applyNumberFormat="1" applyFont="1" applyFill="1" applyBorder="1" applyAlignment="1" applyProtection="1">
      <alignment horizontal="center" vertical="center"/>
    </xf>
    <xf numFmtId="38" fontId="38" fillId="0" borderId="396" xfId="45" applyNumberFormat="1" applyFont="1" applyBorder="1" applyAlignment="1" applyProtection="1">
      <alignment vertical="center"/>
    </xf>
    <xf numFmtId="38" fontId="38" fillId="0" borderId="397" xfId="45" applyNumberFormat="1" applyFont="1" applyBorder="1" applyAlignment="1" applyProtection="1">
      <alignment vertical="center"/>
    </xf>
    <xf numFmtId="0" fontId="38" fillId="0" borderId="398" xfId="45" applyFont="1" applyBorder="1" applyAlignment="1" applyProtection="1">
      <alignment horizontal="center" vertical="center"/>
    </xf>
    <xf numFmtId="0" fontId="38" fillId="0" borderId="399" xfId="45" applyFont="1" applyBorder="1" applyAlignment="1" applyProtection="1">
      <alignment horizontal="center" vertical="center"/>
    </xf>
    <xf numFmtId="38" fontId="93" fillId="0" borderId="358" xfId="45" applyNumberFormat="1" applyFont="1" applyBorder="1" applyAlignment="1" applyProtection="1">
      <alignment vertical="center"/>
    </xf>
    <xf numFmtId="0" fontId="38" fillId="0" borderId="400" xfId="45" applyFont="1" applyBorder="1" applyAlignment="1" applyProtection="1">
      <alignment horizontal="left" vertical="center"/>
    </xf>
    <xf numFmtId="38" fontId="93" fillId="0" borderId="41" xfId="45" applyNumberFormat="1" applyFont="1" applyBorder="1" applyAlignment="1" applyProtection="1">
      <alignment vertical="center"/>
    </xf>
    <xf numFmtId="0" fontId="21" fillId="0" borderId="0" xfId="0" applyFont="1" applyBorder="1" applyAlignment="1" applyProtection="1">
      <alignment horizontal="right" vertical="center"/>
    </xf>
    <xf numFmtId="5" fontId="24" fillId="0" borderId="0" xfId="32" applyNumberFormat="1" applyFont="1" applyBorder="1" applyAlignment="1" applyProtection="1">
      <alignment horizontal="right" vertical="center"/>
    </xf>
    <xf numFmtId="10" fontId="24" fillId="32" borderId="0" xfId="48" applyNumberFormat="1" applyFont="1" applyFill="1" applyBorder="1" applyAlignment="1" applyProtection="1">
      <alignment horizontal="right" vertical="center"/>
    </xf>
    <xf numFmtId="6" fontId="24" fillId="32" borderId="0" xfId="32" applyNumberFormat="1" applyFont="1" applyFill="1" applyBorder="1" applyAlignment="1" applyProtection="1">
      <alignment horizontal="right" vertical="center"/>
    </xf>
    <xf numFmtId="2" fontId="24" fillId="0" borderId="0" xfId="0" applyNumberFormat="1" applyFont="1" applyFill="1" applyBorder="1" applyAlignment="1" applyProtection="1">
      <alignment horizontal="right" vertical="center"/>
    </xf>
    <xf numFmtId="5" fontId="24" fillId="0" borderId="0" xfId="32" applyNumberFormat="1" applyFont="1" applyFill="1" applyBorder="1" applyAlignment="1" applyProtection="1">
      <alignment horizontal="right" vertical="center"/>
    </xf>
    <xf numFmtId="0" fontId="24" fillId="0" borderId="0" xfId="0" applyFont="1" applyFill="1" applyBorder="1" applyAlignment="1" applyProtection="1">
      <alignment horizontal="right" vertical="center"/>
    </xf>
    <xf numFmtId="0" fontId="24" fillId="0" borderId="0" xfId="0" applyFont="1" applyBorder="1" applyAlignment="1" applyProtection="1">
      <alignment horizontal="right" vertical="center"/>
    </xf>
    <xf numFmtId="43" fontId="24" fillId="0" borderId="0" xfId="28" applyNumberFormat="1" applyFont="1" applyBorder="1" applyAlignment="1" applyProtection="1">
      <alignment horizontal="right" vertical="center"/>
    </xf>
    <xf numFmtId="43" fontId="24" fillId="0" borderId="0" xfId="28" applyFont="1" applyBorder="1" applyAlignment="1" applyProtection="1">
      <alignment horizontal="right" vertical="center"/>
    </xf>
    <xf numFmtId="6" fontId="24" fillId="0" borderId="0" xfId="32" applyNumberFormat="1" applyFont="1" applyBorder="1" applyAlignment="1" applyProtection="1">
      <alignment horizontal="right" vertical="center"/>
    </xf>
    <xf numFmtId="10" fontId="24" fillId="0" borderId="0" xfId="32" applyNumberFormat="1" applyFont="1" applyFill="1" applyBorder="1" applyAlignment="1" applyProtection="1">
      <alignment horizontal="right" vertical="center"/>
    </xf>
    <xf numFmtId="10" fontId="24" fillId="0" borderId="0" xfId="0" applyNumberFormat="1" applyFont="1" applyBorder="1" applyAlignment="1" applyProtection="1">
      <alignment horizontal="right" vertical="center"/>
    </xf>
    <xf numFmtId="0" fontId="0" fillId="33" borderId="0" xfId="0" applyFill="1"/>
    <xf numFmtId="0" fontId="28" fillId="26" borderId="376" xfId="28" quotePrefix="1" applyNumberFormat="1" applyFont="1" applyFill="1" applyBorder="1" applyAlignment="1" applyProtection="1">
      <alignment horizontal="center" vertical="center"/>
    </xf>
    <xf numFmtId="38" fontId="38" fillId="36" borderId="260" xfId="45" applyNumberFormat="1" applyFont="1" applyFill="1" applyBorder="1" applyAlignment="1" applyProtection="1">
      <alignment vertical="center"/>
    </xf>
    <xf numFmtId="38" fontId="38" fillId="36" borderId="214" xfId="45" applyNumberFormat="1" applyFont="1" applyFill="1" applyBorder="1" applyAlignment="1" applyProtection="1">
      <alignment vertical="center"/>
    </xf>
    <xf numFmtId="174" fontId="26" fillId="0" borderId="0" xfId="0" applyNumberFormat="1" applyFont="1" applyFill="1" applyBorder="1" applyAlignment="1" applyProtection="1">
      <alignment horizontal="left" vertical="center" wrapText="1"/>
    </xf>
    <xf numFmtId="6" fontId="21" fillId="34" borderId="384" xfId="64" applyNumberFormat="1" applyFont="1" applyFill="1" applyBorder="1" applyAlignment="1" applyProtection="1">
      <alignment vertical="center"/>
    </xf>
    <xf numFmtId="6" fontId="21" fillId="34" borderId="386" xfId="64" applyNumberFormat="1" applyFont="1" applyFill="1" applyBorder="1" applyAlignment="1" applyProtection="1">
      <alignment vertical="center"/>
    </xf>
    <xf numFmtId="6" fontId="21" fillId="34" borderId="379" xfId="64" applyNumberFormat="1" applyFont="1" applyFill="1" applyBorder="1" applyAlignment="1" applyProtection="1">
      <alignment vertical="center"/>
    </xf>
    <xf numFmtId="6" fontId="24" fillId="34" borderId="393" xfId="252" applyNumberFormat="1" applyFont="1" applyFill="1" applyBorder="1" applyAlignment="1" applyProtection="1">
      <alignment vertical="center"/>
    </xf>
    <xf numFmtId="6" fontId="21" fillId="0" borderId="384" xfId="64" applyNumberFormat="1" applyFont="1" applyFill="1" applyBorder="1" applyAlignment="1" applyProtection="1">
      <alignment vertical="center"/>
    </xf>
    <xf numFmtId="6" fontId="21" fillId="0" borderId="386" xfId="64" applyNumberFormat="1" applyFont="1" applyFill="1" applyBorder="1" applyAlignment="1" applyProtection="1">
      <alignment vertical="center"/>
    </xf>
    <xf numFmtId="6" fontId="21" fillId="0" borderId="379" xfId="64" applyNumberFormat="1" applyFont="1" applyFill="1" applyBorder="1" applyAlignment="1" applyProtection="1">
      <alignment vertical="center"/>
    </xf>
    <xf numFmtId="6" fontId="21" fillId="0" borderId="271" xfId="64" applyNumberFormat="1" applyFont="1" applyFill="1" applyBorder="1" applyAlignment="1" applyProtection="1">
      <alignment vertical="center"/>
    </xf>
    <xf numFmtId="6" fontId="24" fillId="0" borderId="393" xfId="64" applyNumberFormat="1" applyFont="1" applyFill="1" applyBorder="1" applyAlignment="1" applyProtection="1">
      <alignment vertical="center"/>
    </xf>
    <xf numFmtId="6" fontId="21" fillId="35" borderId="386" xfId="64" applyNumberFormat="1" applyFont="1" applyFill="1" applyBorder="1" applyAlignment="1" applyProtection="1">
      <alignment vertical="center"/>
    </xf>
    <xf numFmtId="6" fontId="21" fillId="39" borderId="386" xfId="64" applyNumberFormat="1" applyFont="1" applyFill="1" applyBorder="1" applyAlignment="1" applyProtection="1">
      <alignment vertical="center"/>
    </xf>
    <xf numFmtId="6" fontId="21" fillId="35" borderId="379" xfId="64" applyNumberFormat="1" applyFont="1" applyFill="1" applyBorder="1" applyAlignment="1" applyProtection="1">
      <alignment vertical="center"/>
    </xf>
    <xf numFmtId="6" fontId="21" fillId="39" borderId="379" xfId="64" applyNumberFormat="1" applyFont="1" applyFill="1" applyBorder="1" applyAlignment="1" applyProtection="1">
      <alignment vertical="center"/>
    </xf>
    <xf numFmtId="6" fontId="21" fillId="35" borderId="384" xfId="64" applyNumberFormat="1" applyFont="1" applyFill="1" applyBorder="1" applyAlignment="1" applyProtection="1">
      <alignment vertical="center"/>
    </xf>
    <xf numFmtId="6" fontId="21" fillId="39" borderId="384" xfId="64" applyNumberFormat="1" applyFont="1" applyFill="1" applyBorder="1" applyAlignment="1" applyProtection="1">
      <alignment vertical="center"/>
    </xf>
    <xf numFmtId="6" fontId="21" fillId="35" borderId="271" xfId="64" applyNumberFormat="1" applyFont="1" applyFill="1" applyBorder="1" applyAlignment="1" applyProtection="1">
      <alignment vertical="center"/>
    </xf>
    <xf numFmtId="6" fontId="21" fillId="39" borderId="271" xfId="64" applyNumberFormat="1" applyFont="1" applyFill="1" applyBorder="1" applyAlignment="1" applyProtection="1">
      <alignment vertical="center"/>
    </xf>
    <xf numFmtId="6" fontId="24" fillId="35" borderId="393" xfId="64" applyNumberFormat="1" applyFont="1" applyFill="1" applyBorder="1" applyAlignment="1" applyProtection="1">
      <alignment vertical="center"/>
    </xf>
    <xf numFmtId="6" fontId="24" fillId="39" borderId="393" xfId="64" applyNumberFormat="1" applyFont="1" applyFill="1" applyBorder="1" applyAlignment="1" applyProtection="1">
      <alignment vertical="center"/>
    </xf>
    <xf numFmtId="6" fontId="21" fillId="43" borderId="384" xfId="64" applyNumberFormat="1" applyFont="1" applyFill="1" applyBorder="1" applyAlignment="1" applyProtection="1">
      <alignment vertical="center"/>
    </xf>
    <xf numFmtId="6" fontId="81" fillId="32" borderId="384" xfId="64" applyNumberFormat="1" applyFont="1" applyFill="1" applyBorder="1" applyAlignment="1" applyProtection="1">
      <alignment vertical="center"/>
    </xf>
    <xf numFmtId="6" fontId="24" fillId="41" borderId="384" xfId="64" applyNumberFormat="1" applyFont="1" applyFill="1" applyBorder="1" applyAlignment="1" applyProtection="1">
      <alignment vertical="center"/>
    </xf>
    <xf numFmtId="6" fontId="21" fillId="43" borderId="386" xfId="64" applyNumberFormat="1" applyFont="1" applyFill="1" applyBorder="1" applyAlignment="1" applyProtection="1">
      <alignment vertical="center"/>
    </xf>
    <xf numFmtId="6" fontId="81" fillId="32" borderId="386" xfId="64" applyNumberFormat="1" applyFont="1" applyFill="1" applyBorder="1" applyAlignment="1" applyProtection="1">
      <alignment vertical="center"/>
    </xf>
    <xf numFmtId="6" fontId="24" fillId="41" borderId="386" xfId="64" applyNumberFormat="1" applyFont="1" applyFill="1" applyBorder="1" applyAlignment="1" applyProtection="1">
      <alignment vertical="center"/>
    </xf>
    <xf numFmtId="6" fontId="21" fillId="43" borderId="379" xfId="64" applyNumberFormat="1" applyFont="1" applyFill="1" applyBorder="1" applyAlignment="1" applyProtection="1">
      <alignment vertical="center"/>
    </xf>
    <xf numFmtId="6" fontId="81" fillId="32" borderId="379" xfId="64" applyNumberFormat="1" applyFont="1" applyFill="1" applyBorder="1" applyAlignment="1" applyProtection="1">
      <alignment vertical="center"/>
    </xf>
    <xf numFmtId="6" fontId="24" fillId="41" borderId="379" xfId="64" applyNumberFormat="1" applyFont="1" applyFill="1" applyBorder="1" applyAlignment="1" applyProtection="1">
      <alignment vertical="center"/>
    </xf>
    <xf numFmtId="6" fontId="21" fillId="43" borderId="271" xfId="64" applyNumberFormat="1" applyFont="1" applyFill="1" applyBorder="1" applyAlignment="1" applyProtection="1">
      <alignment vertical="center"/>
    </xf>
    <xf numFmtId="6" fontId="81" fillId="32" borderId="271" xfId="64" applyNumberFormat="1" applyFont="1" applyFill="1" applyBorder="1" applyAlignment="1" applyProtection="1">
      <alignment vertical="center"/>
    </xf>
    <xf numFmtId="6" fontId="24" fillId="41" borderId="271" xfId="64" applyNumberFormat="1" applyFont="1" applyFill="1" applyBorder="1" applyAlignment="1" applyProtection="1">
      <alignment vertical="center"/>
    </xf>
    <xf numFmtId="6" fontId="24" fillId="43" borderId="393" xfId="64" applyNumberFormat="1" applyFont="1" applyFill="1" applyBorder="1" applyAlignment="1" applyProtection="1">
      <alignment vertical="center"/>
    </xf>
    <xf numFmtId="6" fontId="89" fillId="32" borderId="393" xfId="64" applyNumberFormat="1" applyFont="1" applyFill="1" applyBorder="1" applyAlignment="1" applyProtection="1">
      <alignment vertical="center"/>
    </xf>
    <xf numFmtId="6" fontId="24" fillId="41" borderId="393" xfId="64" applyNumberFormat="1" applyFont="1" applyFill="1" applyBorder="1" applyAlignment="1" applyProtection="1">
      <alignment vertical="center"/>
    </xf>
    <xf numFmtId="6" fontId="89" fillId="28" borderId="378" xfId="64" applyNumberFormat="1" applyFont="1" applyFill="1" applyBorder="1" applyAlignment="1" applyProtection="1">
      <alignment horizontal="left" vertical="center"/>
    </xf>
    <xf numFmtId="49" fontId="33" fillId="35" borderId="0" xfId="53" applyNumberFormat="1" applyFont="1" applyFill="1" applyBorder="1" applyAlignment="1" applyProtection="1">
      <alignment horizontal="center" vertical="center" wrapText="1"/>
    </xf>
    <xf numFmtId="49" fontId="33" fillId="35" borderId="327" xfId="53" applyNumberFormat="1" applyFont="1" applyFill="1" applyBorder="1" applyAlignment="1" applyProtection="1">
      <alignment horizontal="center" vertical="center" wrapText="1"/>
    </xf>
    <xf numFmtId="49" fontId="33" fillId="34" borderId="327" xfId="53" applyNumberFormat="1" applyFont="1" applyFill="1" applyBorder="1" applyAlignment="1" applyProtection="1">
      <alignment horizontal="center" vertical="center" wrapText="1"/>
    </xf>
    <xf numFmtId="6" fontId="23" fillId="0" borderId="396" xfId="0" applyNumberFormat="1" applyFont="1" applyFill="1" applyBorder="1" applyAlignment="1" applyProtection="1">
      <alignment vertical="center"/>
    </xf>
    <xf numFmtId="6" fontId="23" fillId="0" borderId="395" xfId="0" applyNumberFormat="1" applyFont="1" applyFill="1" applyBorder="1" applyAlignment="1" applyProtection="1">
      <alignment vertical="center"/>
    </xf>
    <xf numFmtId="6" fontId="24" fillId="0" borderId="375" xfId="31" applyNumberFormat="1" applyFont="1" applyFill="1" applyBorder="1" applyAlignment="1" applyProtection="1">
      <alignment vertical="center"/>
    </xf>
    <xf numFmtId="0" fontId="82" fillId="35" borderId="375" xfId="0" applyFont="1" applyFill="1" applyBorder="1" applyAlignment="1" applyProtection="1">
      <alignment horizontal="center" vertical="center" wrapText="1"/>
    </xf>
    <xf numFmtId="49" fontId="33" fillId="34" borderId="375" xfId="53" applyNumberFormat="1" applyFont="1" applyFill="1" applyBorder="1" applyAlignment="1" applyProtection="1">
      <alignment horizontal="center" vertical="center" wrapText="1"/>
    </xf>
    <xf numFmtId="0" fontId="33" fillId="34" borderId="375" xfId="252" applyFont="1" applyFill="1" applyBorder="1" applyAlignment="1" applyProtection="1">
      <alignment horizontal="center" vertical="center" wrapText="1"/>
    </xf>
    <xf numFmtId="14" fontId="24" fillId="0" borderId="0" xfId="0" applyNumberFormat="1" applyFont="1" applyBorder="1" applyAlignment="1" applyProtection="1">
      <alignment horizontal="left" vertical="center"/>
    </xf>
    <xf numFmtId="0" fontId="33" fillId="46" borderId="375" xfId="64" applyFont="1" applyFill="1" applyBorder="1" applyAlignment="1" applyProtection="1">
      <alignment horizontal="center" vertical="center" wrapText="1"/>
    </xf>
    <xf numFmtId="0" fontId="33" fillId="43" borderId="375" xfId="64" applyFont="1" applyFill="1" applyBorder="1" applyAlignment="1" applyProtection="1">
      <alignment horizontal="center" vertical="center" wrapText="1"/>
    </xf>
    <xf numFmtId="6" fontId="33" fillId="52" borderId="375" xfId="64" applyNumberFormat="1" applyFont="1" applyFill="1" applyBorder="1" applyAlignment="1" applyProtection="1">
      <alignment horizontal="center" vertical="center" wrapText="1"/>
    </xf>
    <xf numFmtId="0" fontId="21" fillId="0" borderId="0" xfId="0" applyFont="1" applyAlignment="1" applyProtection="1">
      <alignment horizontal="center"/>
    </xf>
    <xf numFmtId="0" fontId="21" fillId="0" borderId="0" xfId="0" quotePrefix="1" applyFont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10" fontId="21" fillId="0" borderId="0" xfId="48" applyNumberFormat="1" applyFont="1" applyBorder="1" applyAlignment="1" applyProtection="1">
      <alignment horizontal="right" vertical="center"/>
    </xf>
    <xf numFmtId="0" fontId="73" fillId="0" borderId="0" xfId="0" applyFont="1" applyAlignment="1" applyProtection="1">
      <alignment vertical="center"/>
    </xf>
    <xf numFmtId="0" fontId="73" fillId="0" borderId="0" xfId="0" applyFont="1" applyBorder="1" applyAlignment="1" applyProtection="1">
      <alignment vertical="center"/>
    </xf>
    <xf numFmtId="0" fontId="37" fillId="0" borderId="0" xfId="0" applyFont="1" applyFill="1" applyBorder="1" applyAlignment="1" applyProtection="1">
      <alignment horizontal="center" vertical="center" wrapText="1"/>
    </xf>
    <xf numFmtId="0" fontId="37" fillId="0" borderId="0" xfId="0" quotePrefix="1" applyFont="1" applyFill="1" applyBorder="1" applyAlignment="1" applyProtection="1">
      <alignment horizontal="left" vertical="center" wrapText="1"/>
    </xf>
    <xf numFmtId="5" fontId="37" fillId="0" borderId="0" xfId="0" applyNumberFormat="1" applyFont="1" applyFill="1" applyBorder="1" applyAlignment="1" applyProtection="1">
      <alignment vertical="center"/>
    </xf>
    <xf numFmtId="14" fontId="37" fillId="0" borderId="0" xfId="0" applyNumberFormat="1" applyFont="1" applyFill="1" applyBorder="1" applyAlignment="1" applyProtection="1">
      <alignment vertical="center"/>
    </xf>
    <xf numFmtId="10" fontId="37" fillId="0" borderId="0" xfId="0" applyNumberFormat="1" applyFont="1" applyFill="1" applyBorder="1" applyAlignment="1" applyProtection="1">
      <alignment vertical="center"/>
    </xf>
    <xf numFmtId="5" fontId="37" fillId="0" borderId="0" xfId="0" applyNumberFormat="1" applyFont="1" applyFill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left" indent="1"/>
    </xf>
    <xf numFmtId="0" fontId="21" fillId="0" borderId="362" xfId="58" applyNumberFormat="1" applyFont="1" applyFill="1" applyBorder="1" applyAlignment="1" applyProtection="1">
      <alignment vertical="center"/>
    </xf>
    <xf numFmtId="0" fontId="21" fillId="0" borderId="363" xfId="58" applyNumberFormat="1" applyFont="1" applyFill="1" applyBorder="1" applyAlignment="1" applyProtection="1">
      <alignment vertical="center"/>
    </xf>
    <xf numFmtId="0" fontId="33" fillId="25" borderId="10" xfId="0" applyFont="1" applyFill="1" applyBorder="1" applyAlignment="1" applyProtection="1">
      <alignment horizontal="center" vertical="center" wrapText="1"/>
    </xf>
    <xf numFmtId="49" fontId="33" fillId="34" borderId="327" xfId="53" applyNumberFormat="1" applyFont="1" applyFill="1" applyBorder="1" applyAlignment="1" applyProtection="1">
      <alignment horizontal="center" vertical="center" wrapText="1"/>
    </xf>
    <xf numFmtId="49" fontId="33" fillId="35" borderId="0" xfId="53" applyNumberFormat="1" applyFont="1" applyFill="1" applyBorder="1" applyAlignment="1" applyProtection="1">
      <alignment horizontal="center" vertical="center" wrapText="1"/>
    </xf>
    <xf numFmtId="0" fontId="21" fillId="0" borderId="401" xfId="0" applyFont="1" applyBorder="1" applyAlignment="1" applyProtection="1">
      <alignment horizontal="left" indent="1"/>
    </xf>
    <xf numFmtId="38" fontId="21" fillId="0" borderId="376" xfId="53" applyNumberFormat="1" applyFont="1" applyFill="1" applyBorder="1" applyAlignment="1" applyProtection="1">
      <alignment horizontal="right"/>
    </xf>
    <xf numFmtId="6" fontId="21" fillId="0" borderId="376" xfId="53" applyNumberFormat="1" applyFont="1" applyFill="1" applyBorder="1" applyAlignment="1" applyProtection="1">
      <alignment horizontal="right"/>
    </xf>
    <xf numFmtId="6" fontId="21" fillId="35" borderId="376" xfId="54" applyNumberFormat="1" applyFont="1" applyFill="1" applyBorder="1" applyAlignment="1" applyProtection="1">
      <alignment horizontal="right"/>
    </xf>
    <xf numFmtId="6" fontId="21" fillId="0" borderId="376" xfId="54" applyNumberFormat="1" applyFont="1" applyFill="1" applyBorder="1" applyAlignment="1" applyProtection="1">
      <alignment horizontal="right"/>
    </xf>
    <xf numFmtId="6" fontId="21" fillId="40" borderId="376" xfId="53" applyNumberFormat="1" applyFont="1" applyFill="1" applyBorder="1" applyAlignment="1" applyProtection="1">
      <alignment horizontal="right"/>
    </xf>
    <xf numFmtId="6" fontId="0" fillId="0" borderId="0" xfId="0" applyNumberFormat="1" applyBorder="1" applyAlignment="1" applyProtection="1">
      <alignment vertical="center"/>
    </xf>
    <xf numFmtId="5" fontId="26" fillId="0" borderId="290" xfId="0" applyNumberFormat="1" applyFont="1" applyFill="1" applyBorder="1" applyAlignment="1" applyProtection="1">
      <alignment horizontal="center" vertical="center"/>
    </xf>
    <xf numFmtId="6" fontId="21" fillId="35" borderId="376" xfId="54" applyNumberFormat="1" applyFont="1" applyFill="1" applyBorder="1" applyAlignment="1" applyProtection="1">
      <alignment horizontal="right" vertical="center"/>
    </xf>
    <xf numFmtId="1" fontId="27" fillId="26" borderId="327" xfId="0" applyNumberFormat="1" applyFont="1" applyFill="1" applyBorder="1" applyAlignment="1" applyProtection="1">
      <alignment horizontal="center" vertical="center" wrapText="1"/>
    </xf>
    <xf numFmtId="0" fontId="27" fillId="0" borderId="0" xfId="0" applyFont="1" applyAlignment="1" applyProtection="1">
      <alignment horizontal="center" vertical="center" wrapText="1"/>
    </xf>
    <xf numFmtId="1" fontId="103" fillId="26" borderId="375" xfId="0" applyNumberFormat="1" applyFont="1" applyFill="1" applyBorder="1" applyAlignment="1" applyProtection="1">
      <alignment horizontal="center" vertical="center"/>
    </xf>
    <xf numFmtId="6" fontId="21" fillId="36" borderId="13" xfId="0" applyNumberFormat="1" applyFont="1" applyFill="1" applyBorder="1" applyAlignment="1" applyProtection="1">
      <alignment horizontal="right" vertical="center"/>
    </xf>
    <xf numFmtId="6" fontId="21" fillId="36" borderId="14" xfId="0" applyNumberFormat="1" applyFont="1" applyFill="1" applyBorder="1" applyAlignment="1" applyProtection="1">
      <alignment horizontal="right" vertical="center"/>
    </xf>
    <xf numFmtId="6" fontId="21" fillId="36" borderId="330" xfId="0" applyNumberFormat="1" applyFont="1" applyFill="1" applyBorder="1" applyAlignment="1" applyProtection="1">
      <alignment horizontal="right" vertical="center"/>
    </xf>
    <xf numFmtId="6" fontId="21" fillId="36" borderId="329" xfId="0" applyNumberFormat="1" applyFont="1" applyFill="1" applyBorder="1" applyAlignment="1" applyProtection="1">
      <alignment horizontal="right" vertical="center"/>
    </xf>
    <xf numFmtId="38" fontId="21" fillId="36" borderId="14" xfId="0" applyNumberFormat="1" applyFont="1" applyFill="1" applyBorder="1" applyAlignment="1" applyProtection="1">
      <alignment horizontal="right" vertical="center"/>
    </xf>
    <xf numFmtId="0" fontId="24" fillId="0" borderId="375" xfId="0" applyFont="1" applyBorder="1" applyProtection="1"/>
    <xf numFmtId="1" fontId="27" fillId="26" borderId="375" xfId="28" applyNumberFormat="1" applyFont="1" applyFill="1" applyBorder="1" applyAlignment="1" applyProtection="1">
      <alignment horizontal="center" vertical="center"/>
    </xf>
    <xf numFmtId="1" fontId="27" fillId="0" borderId="0" xfId="28" applyNumberFormat="1" applyFont="1" applyAlignment="1" applyProtection="1">
      <alignment horizontal="center" vertical="center"/>
    </xf>
    <xf numFmtId="1" fontId="103" fillId="26" borderId="375" xfId="28" applyNumberFormat="1" applyFont="1" applyFill="1" applyBorder="1" applyAlignment="1" applyProtection="1">
      <alignment horizontal="center" vertical="center" wrapText="1"/>
    </xf>
    <xf numFmtId="1" fontId="103" fillId="26" borderId="375" xfId="28" quotePrefix="1" applyNumberFormat="1" applyFont="1" applyFill="1" applyBorder="1" applyAlignment="1" applyProtection="1">
      <alignment horizontal="center" vertical="center" wrapText="1"/>
    </xf>
    <xf numFmtId="0" fontId="21" fillId="0" borderId="0" xfId="0" applyFont="1" applyBorder="1" applyAlignment="1" applyProtection="1">
      <alignment horizontal="center" vertical="center"/>
    </xf>
    <xf numFmtId="0" fontId="24" fillId="0" borderId="0" xfId="0" applyFont="1" applyFill="1" applyBorder="1" applyAlignment="1" applyProtection="1">
      <alignment horizontal="center" vertical="center" wrapText="1"/>
    </xf>
    <xf numFmtId="9" fontId="24" fillId="0" borderId="0" xfId="0" applyNumberFormat="1" applyFont="1" applyFill="1" applyBorder="1" applyAlignment="1" applyProtection="1">
      <alignment horizontal="center" vertical="center"/>
    </xf>
    <xf numFmtId="9" fontId="28" fillId="0" borderId="0" xfId="0" applyNumberFormat="1" applyFont="1" applyFill="1" applyBorder="1" applyAlignment="1" applyProtection="1">
      <alignment horizontal="center" vertical="center"/>
    </xf>
    <xf numFmtId="9" fontId="28" fillId="27" borderId="375" xfId="0" applyNumberFormat="1" applyFont="1" applyFill="1" applyBorder="1" applyAlignment="1" applyProtection="1">
      <alignment horizontal="center" vertical="center"/>
    </xf>
    <xf numFmtId="39" fontId="28" fillId="27" borderId="375" xfId="28" applyNumberFormat="1" applyFont="1" applyFill="1" applyBorder="1" applyAlignment="1" applyProtection="1">
      <alignment horizontal="center" vertical="center"/>
    </xf>
    <xf numFmtId="3" fontId="21" fillId="0" borderId="260" xfId="0" applyNumberFormat="1" applyFont="1" applyFill="1" applyBorder="1" applyAlignment="1" applyProtection="1">
      <alignment horizontal="center" vertical="center"/>
    </xf>
    <xf numFmtId="3" fontId="21" fillId="0" borderId="397" xfId="0" applyNumberFormat="1" applyFont="1" applyFill="1" applyBorder="1" applyAlignment="1" applyProtection="1">
      <alignment horizontal="center" vertical="center"/>
    </xf>
    <xf numFmtId="3" fontId="21" fillId="0" borderId="397" xfId="0" applyNumberFormat="1" applyFont="1" applyFill="1" applyBorder="1" applyAlignment="1" applyProtection="1">
      <alignment vertical="center"/>
    </xf>
    <xf numFmtId="3" fontId="21" fillId="0" borderId="397" xfId="0" applyNumberFormat="1" applyFont="1" applyBorder="1" applyAlignment="1" applyProtection="1">
      <alignment vertical="center"/>
    </xf>
    <xf numFmtId="169" fontId="21" fillId="0" borderId="397" xfId="48" applyNumberFormat="1" applyFont="1" applyBorder="1" applyAlignment="1" applyProtection="1">
      <alignment vertical="center"/>
    </xf>
    <xf numFmtId="10" fontId="21" fillId="0" borderId="397" xfId="0" applyNumberFormat="1" applyFont="1" applyBorder="1" applyAlignment="1" applyProtection="1">
      <alignment vertical="center"/>
    </xf>
    <xf numFmtId="6" fontId="21" fillId="0" borderId="397" xfId="0" applyNumberFormat="1" applyFont="1" applyBorder="1" applyAlignment="1" applyProtection="1">
      <alignment vertical="center"/>
    </xf>
    <xf numFmtId="166" fontId="21" fillId="0" borderId="397" xfId="0" applyNumberFormat="1" applyFont="1" applyBorder="1" applyAlignment="1" applyProtection="1">
      <alignment vertical="center"/>
    </xf>
    <xf numFmtId="166" fontId="21" fillId="27" borderId="397" xfId="0" applyNumberFormat="1" applyFont="1" applyFill="1" applyBorder="1" applyAlignment="1" applyProtection="1">
      <alignment vertical="center"/>
    </xf>
    <xf numFmtId="10" fontId="21" fillId="0" borderId="397" xfId="48" applyNumberFormat="1" applyFont="1" applyBorder="1" applyAlignment="1" applyProtection="1">
      <alignment vertical="center"/>
    </xf>
    <xf numFmtId="166" fontId="21" fillId="27" borderId="397" xfId="28" applyNumberFormat="1" applyFont="1" applyFill="1" applyBorder="1" applyAlignment="1" applyProtection="1">
      <alignment vertical="center"/>
    </xf>
    <xf numFmtId="166" fontId="21" fillId="0" borderId="397" xfId="28" applyNumberFormat="1" applyFont="1" applyBorder="1" applyAlignment="1" applyProtection="1">
      <alignment vertical="center"/>
    </xf>
    <xf numFmtId="165" fontId="21" fillId="0" borderId="397" xfId="28" applyNumberFormat="1" applyFont="1" applyBorder="1" applyAlignment="1" applyProtection="1">
      <alignment vertical="center"/>
    </xf>
    <xf numFmtId="6" fontId="21" fillId="0" borderId="397" xfId="28" applyNumberFormat="1" applyFont="1" applyBorder="1" applyAlignment="1" applyProtection="1">
      <alignment vertical="center"/>
    </xf>
    <xf numFmtId="3" fontId="24" fillId="0" borderId="12" xfId="0" applyNumberFormat="1" applyFont="1" applyFill="1" applyBorder="1" applyAlignment="1" applyProtection="1">
      <alignment vertical="center"/>
    </xf>
    <xf numFmtId="6" fontId="24" fillId="27" borderId="12" xfId="0" applyNumberFormat="1" applyFont="1" applyFill="1" applyBorder="1" applyAlignment="1" applyProtection="1">
      <alignment vertical="center"/>
    </xf>
    <xf numFmtId="10" fontId="24" fillId="27" borderId="12" xfId="0" applyNumberFormat="1" applyFont="1" applyFill="1" applyBorder="1" applyAlignment="1" applyProtection="1">
      <alignment vertical="center"/>
    </xf>
    <xf numFmtId="6" fontId="24" fillId="0" borderId="12" xfId="32" applyNumberFormat="1" applyFont="1" applyBorder="1" applyAlignment="1" applyProtection="1">
      <alignment vertical="center"/>
    </xf>
    <xf numFmtId="166" fontId="24" fillId="27" borderId="12" xfId="0" applyNumberFormat="1" applyFont="1" applyFill="1" applyBorder="1" applyAlignment="1" applyProtection="1">
      <alignment vertical="center"/>
    </xf>
    <xf numFmtId="166" fontId="24" fillId="0" borderId="12" xfId="0" applyNumberFormat="1" applyFont="1" applyBorder="1" applyAlignment="1" applyProtection="1">
      <alignment vertical="center"/>
    </xf>
    <xf numFmtId="10" fontId="24" fillId="0" borderId="12" xfId="48" applyNumberFormat="1" applyFont="1" applyBorder="1" applyAlignment="1" applyProtection="1">
      <alignment vertical="center"/>
    </xf>
    <xf numFmtId="1" fontId="21" fillId="26" borderId="397" xfId="28" applyNumberFormat="1" applyFont="1" applyFill="1" applyBorder="1" applyAlignment="1" applyProtection="1">
      <alignment horizontal="center" vertical="center"/>
    </xf>
    <xf numFmtId="1" fontId="28" fillId="26" borderId="397" xfId="28" applyNumberFormat="1" applyFont="1" applyFill="1" applyBorder="1" applyAlignment="1" applyProtection="1">
      <alignment horizontal="center" vertical="center"/>
    </xf>
    <xf numFmtId="1" fontId="28" fillId="26" borderId="397" xfId="28" quotePrefix="1" applyNumberFormat="1" applyFont="1" applyFill="1" applyBorder="1" applyAlignment="1" applyProtection="1">
      <alignment horizontal="center" vertical="center"/>
    </xf>
    <xf numFmtId="166" fontId="28" fillId="27" borderId="375" xfId="28" applyNumberFormat="1" applyFont="1" applyFill="1" applyBorder="1" applyAlignment="1" applyProtection="1">
      <alignment horizontal="center" vertical="center"/>
    </xf>
    <xf numFmtId="9" fontId="28" fillId="27" borderId="375" xfId="28" applyNumberFormat="1" applyFont="1" applyFill="1" applyBorder="1" applyAlignment="1" applyProtection="1">
      <alignment horizontal="center" vertical="center"/>
    </xf>
    <xf numFmtId="165" fontId="28" fillId="27" borderId="375" xfId="28" applyNumberFormat="1" applyFont="1" applyFill="1" applyBorder="1" applyAlignment="1" applyProtection="1">
      <alignment horizontal="center" vertical="center"/>
    </xf>
    <xf numFmtId="1" fontId="27" fillId="26" borderId="327" xfId="0" applyNumberFormat="1" applyFont="1" applyFill="1" applyBorder="1" applyAlignment="1" applyProtection="1">
      <alignment vertical="center"/>
    </xf>
    <xf numFmtId="1" fontId="103" fillId="26" borderId="327" xfId="0" quotePrefix="1" applyNumberFormat="1" applyFont="1" applyFill="1" applyBorder="1" applyAlignment="1" applyProtection="1">
      <alignment horizontal="center" vertical="center" wrapText="1"/>
    </xf>
    <xf numFmtId="1" fontId="103" fillId="26" borderId="327" xfId="0" quotePrefix="1" applyNumberFormat="1" applyFont="1" applyFill="1" applyBorder="1" applyAlignment="1" applyProtection="1">
      <alignment horizontal="center" vertical="center"/>
    </xf>
    <xf numFmtId="0" fontId="21" fillId="28" borderId="403" xfId="64" applyFont="1" applyFill="1" applyBorder="1" applyAlignment="1" applyProtection="1">
      <alignment horizontal="center" vertical="center"/>
    </xf>
    <xf numFmtId="0" fontId="21" fillId="28" borderId="404" xfId="64" applyFont="1" applyFill="1" applyBorder="1" applyAlignment="1" applyProtection="1">
      <alignment horizontal="center" vertical="center"/>
    </xf>
    <xf numFmtId="0" fontId="24" fillId="28" borderId="405" xfId="64" applyFont="1" applyFill="1" applyBorder="1" applyAlignment="1" applyProtection="1">
      <alignment horizontal="left" vertical="center"/>
    </xf>
    <xf numFmtId="38" fontId="24" fillId="28" borderId="402" xfId="64" applyNumberFormat="1" applyFont="1" applyFill="1" applyBorder="1" applyAlignment="1" applyProtection="1">
      <alignment horizontal="left" vertical="center"/>
    </xf>
    <xf numFmtId="6" fontId="21" fillId="28" borderId="405" xfId="64" applyNumberFormat="1" applyFont="1" applyFill="1" applyBorder="1" applyAlignment="1" applyProtection="1">
      <alignment horizontal="left" vertical="center"/>
    </xf>
    <xf numFmtId="38" fontId="21" fillId="28" borderId="402" xfId="64" applyNumberFormat="1" applyFont="1" applyFill="1" applyBorder="1" applyAlignment="1" applyProtection="1">
      <alignment horizontal="left" vertical="center"/>
    </xf>
    <xf numFmtId="38" fontId="21" fillId="28" borderId="405" xfId="64" applyNumberFormat="1" applyFont="1" applyFill="1" applyBorder="1" applyAlignment="1" applyProtection="1">
      <alignment horizontal="left" vertical="center"/>
    </xf>
    <xf numFmtId="6" fontId="24" fillId="28" borderId="405" xfId="64" applyNumberFormat="1" applyFont="1" applyFill="1" applyBorder="1" applyAlignment="1" applyProtection="1">
      <alignment horizontal="left" vertical="center"/>
    </xf>
    <xf numFmtId="6" fontId="89" fillId="28" borderId="405" xfId="64" applyNumberFormat="1" applyFont="1" applyFill="1" applyBorder="1" applyAlignment="1" applyProtection="1">
      <alignment horizontal="left" vertical="center"/>
    </xf>
    <xf numFmtId="0" fontId="21" fillId="36" borderId="403" xfId="64" applyFont="1" applyFill="1" applyBorder="1" applyAlignment="1" applyProtection="1">
      <alignment horizontal="center" vertical="center"/>
    </xf>
    <xf numFmtId="0" fontId="21" fillId="36" borderId="404" xfId="64" applyFont="1" applyFill="1" applyBorder="1" applyAlignment="1" applyProtection="1">
      <alignment horizontal="center" vertical="center"/>
    </xf>
    <xf numFmtId="0" fontId="24" fillId="36" borderId="405" xfId="64" applyFont="1" applyFill="1" applyBorder="1" applyAlignment="1" applyProtection="1">
      <alignment horizontal="left" vertical="center"/>
    </xf>
    <xf numFmtId="0" fontId="24" fillId="28" borderId="405" xfId="64" applyFont="1" applyFill="1" applyBorder="1" applyAlignment="1" applyProtection="1">
      <alignment vertical="center"/>
    </xf>
    <xf numFmtId="38" fontId="24" fillId="28" borderId="405" xfId="64" applyNumberFormat="1" applyFont="1" applyFill="1" applyBorder="1" applyAlignment="1" applyProtection="1">
      <alignment horizontal="left" vertical="center"/>
    </xf>
    <xf numFmtId="1" fontId="27" fillId="26" borderId="380" xfId="64" applyNumberFormat="1" applyFont="1" applyFill="1" applyBorder="1" applyAlignment="1" applyProtection="1">
      <alignment horizontal="center"/>
    </xf>
    <xf numFmtId="1" fontId="27" fillId="26" borderId="369" xfId="64" applyNumberFormat="1" applyFont="1" applyFill="1" applyBorder="1" applyAlignment="1" applyProtection="1">
      <alignment horizontal="center"/>
    </xf>
    <xf numFmtId="0" fontId="27" fillId="0" borderId="0" xfId="64" applyFont="1" applyProtection="1"/>
    <xf numFmtId="1" fontId="103" fillId="26" borderId="375" xfId="0" quotePrefix="1" applyNumberFormat="1" applyFont="1" applyFill="1" applyBorder="1" applyAlignment="1" applyProtection="1">
      <alignment horizontal="center" vertical="center" wrapText="1"/>
    </xf>
    <xf numFmtId="1" fontId="27" fillId="26" borderId="370" xfId="64" applyNumberFormat="1" applyFont="1" applyFill="1" applyBorder="1" applyProtection="1"/>
    <xf numFmtId="1" fontId="103" fillId="26" borderId="374" xfId="64" quotePrefix="1" applyNumberFormat="1" applyFont="1" applyFill="1" applyBorder="1" applyAlignment="1" applyProtection="1">
      <alignment horizontal="center" vertical="center" wrapText="1"/>
    </xf>
    <xf numFmtId="1" fontId="103" fillId="26" borderId="374" xfId="64" quotePrefix="1" applyNumberFormat="1" applyFont="1" applyFill="1" applyBorder="1" applyAlignment="1" applyProtection="1">
      <alignment horizontal="center"/>
    </xf>
    <xf numFmtId="0" fontId="27" fillId="26" borderId="214" xfId="0" applyFont="1" applyFill="1" applyBorder="1" applyAlignment="1" applyProtection="1">
      <alignment vertical="center"/>
    </xf>
    <xf numFmtId="1" fontId="27" fillId="26" borderId="214" xfId="53" applyNumberFormat="1" applyFont="1" applyFill="1" applyBorder="1" applyAlignment="1" applyProtection="1">
      <alignment horizontal="center"/>
    </xf>
    <xf numFmtId="1" fontId="106" fillId="26" borderId="214" xfId="53" applyNumberFormat="1" applyFont="1" applyFill="1" applyBorder="1" applyAlignment="1" applyProtection="1">
      <alignment horizontal="center"/>
    </xf>
    <xf numFmtId="1" fontId="103" fillId="26" borderId="214" xfId="53" quotePrefix="1" applyNumberFormat="1" applyFont="1" applyFill="1" applyBorder="1" applyAlignment="1" applyProtection="1">
      <alignment horizontal="center" vertical="center" wrapText="1"/>
    </xf>
    <xf numFmtId="0" fontId="27" fillId="0" borderId="0" xfId="0" applyFont="1" applyProtection="1"/>
    <xf numFmtId="1" fontId="27" fillId="26" borderId="327" xfId="53" applyNumberFormat="1" applyFont="1" applyFill="1" applyBorder="1" applyAlignment="1" applyProtection="1">
      <alignment horizontal="center"/>
    </xf>
    <xf numFmtId="1" fontId="106" fillId="26" borderId="327" xfId="53" applyNumberFormat="1" applyFont="1" applyFill="1" applyBorder="1" applyAlignment="1" applyProtection="1">
      <alignment horizontal="center"/>
    </xf>
    <xf numFmtId="1" fontId="27" fillId="26" borderId="56" xfId="0" applyNumberFormat="1" applyFont="1" applyFill="1" applyBorder="1" applyAlignment="1" applyProtection="1">
      <alignment horizontal="center"/>
    </xf>
    <xf numFmtId="1" fontId="27" fillId="0" borderId="0" xfId="0" applyNumberFormat="1" applyFont="1" applyAlignment="1" applyProtection="1">
      <alignment horizontal="center"/>
    </xf>
    <xf numFmtId="1" fontId="27" fillId="0" borderId="16" xfId="0" applyNumberFormat="1" applyFont="1" applyBorder="1" applyAlignment="1" applyProtection="1">
      <alignment horizontal="center"/>
    </xf>
    <xf numFmtId="1" fontId="27" fillId="26" borderId="327" xfId="53" applyNumberFormat="1" applyFont="1" applyFill="1" applyBorder="1" applyAlignment="1" applyProtection="1">
      <alignment horizontal="center" vertical="center"/>
    </xf>
    <xf numFmtId="1" fontId="27" fillId="26" borderId="16" xfId="53" applyNumberFormat="1" applyFont="1" applyFill="1" applyBorder="1" applyAlignment="1" applyProtection="1">
      <alignment horizontal="center" vertical="center"/>
    </xf>
    <xf numFmtId="0" fontId="27" fillId="26" borderId="213" xfId="0" applyFont="1" applyFill="1" applyBorder="1" applyAlignment="1" applyProtection="1">
      <alignment horizontal="center"/>
    </xf>
    <xf numFmtId="0" fontId="27" fillId="26" borderId="213" xfId="0" applyFont="1" applyFill="1" applyBorder="1" applyProtection="1"/>
    <xf numFmtId="0" fontId="0" fillId="31" borderId="394" xfId="0" applyFill="1" applyBorder="1" applyProtection="1"/>
    <xf numFmtId="0" fontId="0" fillId="31" borderId="378" xfId="0" applyFill="1" applyBorder="1" applyProtection="1"/>
    <xf numFmtId="0" fontId="0" fillId="31" borderId="377" xfId="0" applyFill="1" applyBorder="1" applyProtection="1"/>
    <xf numFmtId="0" fontId="35" fillId="31" borderId="394" xfId="0" applyFont="1" applyFill="1" applyBorder="1" applyAlignment="1" applyProtection="1">
      <alignment horizontal="center" wrapText="1"/>
    </xf>
    <xf numFmtId="166" fontId="29" fillId="31" borderId="377" xfId="28" applyNumberFormat="1" applyFont="1" applyFill="1" applyBorder="1" applyAlignment="1" applyProtection="1">
      <alignment horizontal="center"/>
    </xf>
    <xf numFmtId="0" fontId="0" fillId="31" borderId="377" xfId="0" applyFill="1" applyBorder="1" applyAlignment="1" applyProtection="1">
      <alignment horizontal="center"/>
    </xf>
    <xf numFmtId="0" fontId="46" fillId="31" borderId="377" xfId="0" applyFont="1" applyFill="1" applyBorder="1" applyAlignment="1" applyProtection="1">
      <alignment vertical="center" wrapText="1"/>
    </xf>
    <xf numFmtId="0" fontId="46" fillId="31" borderId="377" xfId="0" quotePrefix="1" applyFont="1" applyFill="1" applyBorder="1" applyAlignment="1" applyProtection="1">
      <alignment vertical="center" wrapText="1"/>
    </xf>
    <xf numFmtId="0" fontId="40" fillId="31" borderId="377" xfId="0" applyFont="1" applyFill="1" applyBorder="1" applyAlignment="1" applyProtection="1">
      <alignment vertical="center"/>
    </xf>
    <xf numFmtId="0" fontId="40" fillId="31" borderId="378" xfId="0" applyFont="1" applyFill="1" applyBorder="1" applyAlignment="1" applyProtection="1">
      <alignment horizontal="center" vertical="center"/>
    </xf>
    <xf numFmtId="0" fontId="0" fillId="33" borderId="377" xfId="0" applyFill="1" applyBorder="1" applyProtection="1"/>
    <xf numFmtId="0" fontId="0" fillId="33" borderId="394" xfId="0" applyFill="1" applyBorder="1" applyProtection="1"/>
    <xf numFmtId="0" fontId="40" fillId="33" borderId="377" xfId="0" applyFont="1" applyFill="1" applyBorder="1" applyAlignment="1" applyProtection="1">
      <alignment vertical="center"/>
    </xf>
    <xf numFmtId="0" fontId="40" fillId="33" borderId="378" xfId="0" applyFont="1" applyFill="1" applyBorder="1" applyAlignment="1" applyProtection="1">
      <alignment vertical="center"/>
    </xf>
    <xf numFmtId="0" fontId="0" fillId="33" borderId="378" xfId="0" applyFill="1" applyBorder="1" applyProtection="1"/>
    <xf numFmtId="49" fontId="33" fillId="35" borderId="375" xfId="53" applyNumberFormat="1" applyFont="1" applyFill="1" applyBorder="1" applyAlignment="1" applyProtection="1">
      <alignment horizontal="center" vertical="center" wrapText="1"/>
    </xf>
    <xf numFmtId="1" fontId="28" fillId="26" borderId="375" xfId="53" quotePrefix="1" applyNumberFormat="1" applyFont="1" applyFill="1" applyBorder="1" applyAlignment="1" applyProtection="1">
      <alignment horizontal="center" vertical="center"/>
    </xf>
    <xf numFmtId="1" fontId="103" fillId="26" borderId="375" xfId="53" quotePrefix="1" applyNumberFormat="1" applyFont="1" applyFill="1" applyBorder="1" applyAlignment="1" applyProtection="1">
      <alignment horizontal="center" vertical="center" wrapText="1"/>
    </xf>
    <xf numFmtId="1" fontId="27" fillId="26" borderId="397" xfId="53" applyNumberFormat="1" applyFont="1" applyFill="1" applyBorder="1" applyAlignment="1" applyProtection="1">
      <alignment horizontal="center" vertical="center"/>
    </xf>
    <xf numFmtId="1" fontId="24" fillId="26" borderId="370" xfId="53" applyNumberFormat="1" applyFont="1" applyFill="1" applyBorder="1" applyAlignment="1" applyProtection="1">
      <alignment horizontal="center" vertical="center"/>
    </xf>
    <xf numFmtId="1" fontId="106" fillId="26" borderId="397" xfId="53" applyNumberFormat="1" applyFont="1" applyFill="1" applyBorder="1" applyAlignment="1" applyProtection="1">
      <alignment horizontal="center" vertical="center"/>
    </xf>
    <xf numFmtId="1" fontId="21" fillId="26" borderId="380" xfId="53" applyNumberFormat="1" applyFont="1" applyFill="1" applyBorder="1" applyAlignment="1" applyProtection="1">
      <alignment horizontal="center" vertical="center"/>
    </xf>
    <xf numFmtId="1" fontId="21" fillId="26" borderId="369" xfId="53" applyNumberFormat="1" applyFont="1" applyFill="1" applyBorder="1" applyAlignment="1" applyProtection="1">
      <alignment horizontal="center" vertical="center"/>
    </xf>
    <xf numFmtId="1" fontId="27" fillId="26" borderId="394" xfId="53" applyNumberFormat="1" applyFont="1" applyFill="1" applyBorder="1" applyAlignment="1" applyProtection="1">
      <alignment horizontal="center" vertical="center"/>
    </xf>
    <xf numFmtId="1" fontId="27" fillId="26" borderId="377" xfId="53" applyNumberFormat="1" applyFont="1" applyFill="1" applyBorder="1" applyAlignment="1" applyProtection="1">
      <alignment horizontal="center" vertical="center"/>
    </xf>
    <xf numFmtId="38" fontId="21" fillId="32" borderId="406" xfId="54" applyNumberFormat="1" applyFont="1" applyFill="1" applyBorder="1" applyAlignment="1" applyProtection="1">
      <alignment horizontal="right" vertical="center"/>
    </xf>
    <xf numFmtId="38" fontId="21" fillId="32" borderId="280" xfId="54" applyNumberFormat="1" applyFont="1" applyFill="1" applyBorder="1" applyAlignment="1" applyProtection="1">
      <alignment horizontal="right" vertical="center"/>
    </xf>
    <xf numFmtId="38" fontId="21" fillId="32" borderId="407" xfId="54" applyNumberFormat="1" applyFont="1" applyFill="1" applyBorder="1" applyAlignment="1" applyProtection="1">
      <alignment horizontal="right" vertical="center"/>
    </xf>
    <xf numFmtId="0" fontId="21" fillId="0" borderId="408" xfId="53" applyFont="1" applyFill="1" applyBorder="1" applyAlignment="1" applyProtection="1">
      <alignment horizontal="center" vertical="center"/>
    </xf>
    <xf numFmtId="0" fontId="21" fillId="0" borderId="406" xfId="53" applyFont="1" applyFill="1" applyBorder="1" applyAlignment="1" applyProtection="1">
      <alignment horizontal="center" vertical="center"/>
    </xf>
    <xf numFmtId="0" fontId="21" fillId="0" borderId="383" xfId="53" applyFont="1" applyFill="1" applyBorder="1" applyAlignment="1" applyProtection="1">
      <alignment vertical="center"/>
    </xf>
    <xf numFmtId="0" fontId="21" fillId="0" borderId="385" xfId="53" applyFont="1" applyFill="1" applyBorder="1" applyAlignment="1" applyProtection="1">
      <alignment vertical="center"/>
    </xf>
    <xf numFmtId="0" fontId="21" fillId="0" borderId="388" xfId="53" applyFont="1" applyFill="1" applyBorder="1" applyAlignment="1" applyProtection="1">
      <alignment horizontal="center" vertical="center"/>
    </xf>
    <xf numFmtId="0" fontId="21" fillId="0" borderId="407" xfId="53" applyFont="1" applyFill="1" applyBorder="1" applyAlignment="1" applyProtection="1">
      <alignment horizontal="center" vertical="center"/>
    </xf>
    <xf numFmtId="0" fontId="21" fillId="0" borderId="389" xfId="53" applyFont="1" applyFill="1" applyBorder="1" applyAlignment="1" applyProtection="1">
      <alignment vertical="center"/>
    </xf>
    <xf numFmtId="1" fontId="27" fillId="26" borderId="378" xfId="53" applyNumberFormat="1" applyFont="1" applyFill="1" applyBorder="1" applyAlignment="1" applyProtection="1">
      <alignment horizontal="center" vertical="center"/>
    </xf>
    <xf numFmtId="38" fontId="24" fillId="0" borderId="349" xfId="54" applyNumberFormat="1" applyFont="1" applyFill="1" applyBorder="1" applyAlignment="1" applyProtection="1">
      <alignment horizontal="right" vertical="center"/>
    </xf>
    <xf numFmtId="6" fontId="24" fillId="0" borderId="349" xfId="54" applyNumberFormat="1" applyFont="1" applyFill="1" applyBorder="1" applyAlignment="1" applyProtection="1">
      <alignment horizontal="right" vertical="center"/>
    </xf>
    <xf numFmtId="6" fontId="24" fillId="0" borderId="349" xfId="53" applyNumberFormat="1" applyFont="1" applyFill="1" applyBorder="1" applyAlignment="1" applyProtection="1">
      <alignment horizontal="right" vertical="center"/>
    </xf>
    <xf numFmtId="38" fontId="21" fillId="0" borderId="260" xfId="53" applyNumberFormat="1" applyFont="1" applyFill="1" applyBorder="1" applyAlignment="1" applyProtection="1">
      <alignment horizontal="right" vertical="center"/>
    </xf>
    <xf numFmtId="6" fontId="21" fillId="0" borderId="260" xfId="53" applyNumberFormat="1" applyFont="1" applyFill="1" applyBorder="1" applyAlignment="1" applyProtection="1">
      <alignment horizontal="right" vertical="center"/>
    </xf>
    <xf numFmtId="6" fontId="21" fillId="0" borderId="260" xfId="54" applyNumberFormat="1" applyFont="1" applyFill="1" applyBorder="1" applyAlignment="1" applyProtection="1">
      <alignment horizontal="right" vertical="center"/>
    </xf>
    <xf numFmtId="6" fontId="21" fillId="32" borderId="260" xfId="54" applyNumberFormat="1" applyFont="1" applyFill="1" applyBorder="1" applyAlignment="1" applyProtection="1">
      <alignment horizontal="right" vertical="center"/>
    </xf>
    <xf numFmtId="38" fontId="21" fillId="0" borderId="38" xfId="53" applyNumberFormat="1" applyFont="1" applyFill="1" applyBorder="1" applyAlignment="1" applyProtection="1">
      <alignment horizontal="right" vertical="center"/>
    </xf>
    <xf numFmtId="6" fontId="21" fillId="0" borderId="38" xfId="53" applyNumberFormat="1" applyFont="1" applyFill="1" applyBorder="1" applyAlignment="1" applyProtection="1">
      <alignment horizontal="right" vertical="center"/>
    </xf>
    <xf numFmtId="38" fontId="21" fillId="0" borderId="376" xfId="53" applyNumberFormat="1" applyFont="1" applyFill="1" applyBorder="1" applyAlignment="1" applyProtection="1">
      <alignment horizontal="right" vertical="center"/>
    </xf>
    <xf numFmtId="6" fontId="21" fillId="0" borderId="376" xfId="53" applyNumberFormat="1" applyFont="1" applyFill="1" applyBorder="1" applyAlignment="1" applyProtection="1">
      <alignment horizontal="right" vertical="center"/>
    </xf>
    <xf numFmtId="6" fontId="21" fillId="0" borderId="376" xfId="54" applyNumberFormat="1" applyFont="1" applyFill="1" applyBorder="1" applyAlignment="1" applyProtection="1">
      <alignment horizontal="right" vertical="center"/>
    </xf>
    <xf numFmtId="38" fontId="24" fillId="32" borderId="345" xfId="54" applyNumberFormat="1" applyFont="1" applyFill="1" applyBorder="1" applyAlignment="1" applyProtection="1">
      <alignment horizontal="right" vertical="center"/>
    </xf>
    <xf numFmtId="6" fontId="24" fillId="0" borderId="345" xfId="54" applyNumberFormat="1" applyFont="1" applyFill="1" applyBorder="1" applyAlignment="1" applyProtection="1">
      <alignment horizontal="right" vertical="center"/>
    </xf>
    <xf numFmtId="6" fontId="24" fillId="32" borderId="345" xfId="54" applyNumberFormat="1" applyFont="1" applyFill="1" applyBorder="1" applyAlignment="1" applyProtection="1">
      <alignment horizontal="right" vertical="center"/>
    </xf>
    <xf numFmtId="6" fontId="24" fillId="0" borderId="345" xfId="53" applyNumberFormat="1" applyFont="1" applyFill="1" applyBorder="1" applyAlignment="1" applyProtection="1">
      <alignment horizontal="right" vertical="center"/>
    </xf>
    <xf numFmtId="8" fontId="82" fillId="25" borderId="217" xfId="0" applyNumberFormat="1" applyFont="1" applyFill="1" applyBorder="1" applyAlignment="1" applyProtection="1">
      <alignment horizontal="center" vertical="center" wrapText="1"/>
    </xf>
    <xf numFmtId="6" fontId="82" fillId="25" borderId="217" xfId="0" applyNumberFormat="1" applyFont="1" applyFill="1" applyBorder="1" applyAlignment="1" applyProtection="1">
      <alignment horizontal="center" vertical="center" wrapText="1"/>
    </xf>
    <xf numFmtId="1" fontId="23" fillId="26" borderId="217" xfId="0" applyNumberFormat="1" applyFont="1" applyFill="1" applyBorder="1" applyAlignment="1" applyProtection="1">
      <alignment vertical="center"/>
    </xf>
    <xf numFmtId="1" fontId="24" fillId="26" borderId="217" xfId="0" applyNumberFormat="1" applyFont="1" applyFill="1" applyBorder="1" applyAlignment="1" applyProtection="1">
      <alignment vertical="center"/>
    </xf>
    <xf numFmtId="1" fontId="28" fillId="26" borderId="39" xfId="0" quotePrefix="1" applyNumberFormat="1" applyFont="1" applyFill="1" applyBorder="1" applyAlignment="1" applyProtection="1">
      <alignment horizontal="center" vertical="center"/>
    </xf>
    <xf numFmtId="1" fontId="23" fillId="0" borderId="0" xfId="0" applyNumberFormat="1" applyFont="1" applyAlignment="1" applyProtection="1">
      <alignment vertical="center"/>
    </xf>
    <xf numFmtId="1" fontId="27" fillId="0" borderId="0" xfId="0" applyNumberFormat="1" applyFont="1" applyAlignment="1" applyProtection="1">
      <alignment vertical="center"/>
    </xf>
    <xf numFmtId="5" fontId="21" fillId="0" borderId="260" xfId="0" applyNumberFormat="1" applyFont="1" applyFill="1" applyBorder="1" applyAlignment="1" applyProtection="1">
      <alignment vertical="center"/>
    </xf>
    <xf numFmtId="166" fontId="21" fillId="0" borderId="260" xfId="28" applyNumberFormat="1" applyFont="1" applyFill="1" applyBorder="1" applyAlignment="1" applyProtection="1">
      <alignment vertical="center"/>
    </xf>
    <xf numFmtId="165" fontId="21" fillId="0" borderId="260" xfId="28" applyNumberFormat="1" applyFont="1" applyFill="1" applyBorder="1" applyAlignment="1" applyProtection="1">
      <alignment vertical="center"/>
    </xf>
    <xf numFmtId="38" fontId="21" fillId="0" borderId="260" xfId="28" applyNumberFormat="1" applyFont="1" applyFill="1" applyBorder="1" applyAlignment="1" applyProtection="1">
      <alignment vertical="center"/>
    </xf>
    <xf numFmtId="5" fontId="21" fillId="0" borderId="38" xfId="0" applyNumberFormat="1" applyFont="1" applyFill="1" applyBorder="1" applyAlignment="1" applyProtection="1">
      <alignment vertical="center"/>
    </xf>
    <xf numFmtId="166" fontId="21" fillId="0" borderId="38" xfId="28" applyNumberFormat="1" applyFont="1" applyFill="1" applyBorder="1" applyAlignment="1" applyProtection="1">
      <alignment vertical="center"/>
    </xf>
    <xf numFmtId="165" fontId="21" fillId="0" borderId="38" xfId="28" applyNumberFormat="1" applyFont="1" applyFill="1" applyBorder="1" applyAlignment="1" applyProtection="1">
      <alignment vertical="center"/>
    </xf>
    <xf numFmtId="38" fontId="21" fillId="0" borderId="38" xfId="28" applyNumberFormat="1" applyFont="1" applyFill="1" applyBorder="1" applyAlignment="1" applyProtection="1">
      <alignment vertical="center"/>
    </xf>
    <xf numFmtId="6" fontId="21" fillId="0" borderId="276" xfId="0" applyNumberFormat="1" applyFont="1" applyFill="1" applyBorder="1" applyAlignment="1" applyProtection="1">
      <alignment vertical="center"/>
    </xf>
    <xf numFmtId="0" fontId="21" fillId="0" borderId="0" xfId="0" quotePrefix="1" applyFont="1" applyAlignment="1" applyProtection="1">
      <alignment vertical="center"/>
    </xf>
    <xf numFmtId="5" fontId="21" fillId="0" borderId="56" xfId="0" applyNumberFormat="1" applyFont="1" applyFill="1" applyBorder="1" applyAlignment="1" applyProtection="1">
      <alignment vertical="center"/>
    </xf>
    <xf numFmtId="166" fontId="21" fillId="0" borderId="56" xfId="28" applyNumberFormat="1" applyFont="1" applyFill="1" applyBorder="1" applyAlignment="1" applyProtection="1">
      <alignment vertical="center"/>
    </xf>
    <xf numFmtId="165" fontId="21" fillId="0" borderId="56" xfId="28" applyNumberFormat="1" applyFont="1" applyFill="1" applyBorder="1" applyAlignment="1" applyProtection="1">
      <alignment vertical="center"/>
    </xf>
    <xf numFmtId="38" fontId="21" fillId="0" borderId="56" xfId="28" applyNumberFormat="1" applyFont="1" applyFill="1" applyBorder="1" applyAlignment="1" applyProtection="1">
      <alignment vertical="center"/>
    </xf>
    <xf numFmtId="0" fontId="24" fillId="0" borderId="232" xfId="0" applyFont="1" applyFill="1" applyBorder="1" applyAlignment="1" applyProtection="1">
      <alignment vertical="center"/>
    </xf>
    <xf numFmtId="0" fontId="24" fillId="0" borderId="233" xfId="0" applyFont="1" applyFill="1" applyBorder="1" applyAlignment="1" applyProtection="1">
      <alignment horizontal="center" vertical="center"/>
    </xf>
    <xf numFmtId="5" fontId="71" fillId="0" borderId="12" xfId="0" applyNumberFormat="1" applyFont="1" applyFill="1" applyBorder="1" applyAlignment="1" applyProtection="1">
      <alignment vertical="center"/>
    </xf>
    <xf numFmtId="165" fontId="71" fillId="0" borderId="12" xfId="28" applyNumberFormat="1" applyFont="1" applyFill="1" applyBorder="1" applyAlignment="1" applyProtection="1">
      <alignment vertical="center"/>
    </xf>
    <xf numFmtId="38" fontId="24" fillId="0" borderId="12" xfId="28" applyNumberFormat="1" applyFont="1" applyFill="1" applyBorder="1" applyAlignment="1" applyProtection="1">
      <alignment vertical="center"/>
    </xf>
    <xf numFmtId="5" fontId="24" fillId="0" borderId="12" xfId="0" applyNumberFormat="1" applyFont="1" applyFill="1" applyBorder="1" applyAlignment="1" applyProtection="1">
      <alignment vertical="center"/>
    </xf>
    <xf numFmtId="0" fontId="31" fillId="25" borderId="409" xfId="0" applyFont="1" applyFill="1" applyBorder="1" applyAlignment="1" applyProtection="1">
      <alignment horizontal="center" vertical="center" wrapText="1"/>
    </xf>
    <xf numFmtId="0" fontId="33" fillId="25" borderId="374" xfId="0" applyFont="1" applyFill="1" applyBorder="1" applyAlignment="1" applyProtection="1">
      <alignment horizontal="center" vertical="center" wrapText="1"/>
    </xf>
    <xf numFmtId="1" fontId="21" fillId="26" borderId="371" xfId="64" applyNumberFormat="1" applyFont="1" applyFill="1" applyBorder="1" applyAlignment="1" applyProtection="1">
      <alignment horizontal="center"/>
    </xf>
    <xf numFmtId="1" fontId="24" fillId="26" borderId="372" xfId="64" applyNumberFormat="1" applyFont="1" applyFill="1" applyBorder="1" applyProtection="1"/>
    <xf numFmtId="1" fontId="21" fillId="26" borderId="373" xfId="64" applyNumberFormat="1" applyFont="1" applyFill="1" applyBorder="1" applyAlignment="1" applyProtection="1">
      <alignment horizontal="center"/>
    </xf>
    <xf numFmtId="0" fontId="24" fillId="36" borderId="373" xfId="0" applyFont="1" applyFill="1" applyBorder="1" applyAlignment="1" applyProtection="1">
      <alignment vertical="center" wrapText="1"/>
    </xf>
    <xf numFmtId="0" fontId="24" fillId="36" borderId="371" xfId="0" applyFont="1" applyFill="1" applyBorder="1" applyAlignment="1" applyProtection="1">
      <alignment horizontal="center" vertical="center" wrapText="1"/>
    </xf>
    <xf numFmtId="3" fontId="21" fillId="36" borderId="373" xfId="0" applyNumberFormat="1" applyFont="1" applyFill="1" applyBorder="1" applyAlignment="1" applyProtection="1">
      <alignment horizontal="right" vertical="center"/>
    </xf>
    <xf numFmtId="6" fontId="21" fillId="36" borderId="373" xfId="0" applyNumberFormat="1" applyFont="1" applyFill="1" applyBorder="1" applyAlignment="1" applyProtection="1">
      <alignment horizontal="right" vertical="center"/>
    </xf>
    <xf numFmtId="6" fontId="21" fillId="36" borderId="372" xfId="0" applyNumberFormat="1" applyFont="1" applyFill="1" applyBorder="1" applyAlignment="1" applyProtection="1">
      <alignment horizontal="right" vertical="center"/>
    </xf>
    <xf numFmtId="0" fontId="24" fillId="36" borderId="373" xfId="0" applyFont="1" applyFill="1" applyBorder="1" applyAlignment="1" applyProtection="1">
      <alignment horizontal="center" vertical="center" wrapText="1"/>
    </xf>
    <xf numFmtId="165" fontId="27" fillId="26" borderId="327" xfId="28" applyNumberFormat="1" applyFont="1" applyFill="1" applyBorder="1" applyAlignment="1" applyProtection="1">
      <alignment horizontal="center" vertical="center"/>
    </xf>
    <xf numFmtId="1" fontId="103" fillId="26" borderId="327" xfId="28" quotePrefix="1" applyNumberFormat="1" applyFont="1" applyFill="1" applyBorder="1" applyAlignment="1" applyProtection="1">
      <alignment horizontal="center" vertical="center"/>
    </xf>
    <xf numFmtId="1" fontId="103" fillId="26" borderId="327" xfId="28" applyNumberFormat="1" applyFont="1" applyFill="1" applyBorder="1" applyAlignment="1" applyProtection="1">
      <alignment horizontal="center" vertical="center"/>
    </xf>
    <xf numFmtId="165" fontId="27" fillId="26" borderId="327" xfId="28" applyNumberFormat="1" applyFont="1" applyFill="1" applyBorder="1" applyAlignment="1" applyProtection="1">
      <alignment horizontal="center" vertical="center" wrapText="1"/>
    </xf>
    <xf numFmtId="0" fontId="103" fillId="26" borderId="327" xfId="28" quotePrefix="1" applyNumberFormat="1" applyFont="1" applyFill="1" applyBorder="1" applyAlignment="1" applyProtection="1">
      <alignment horizontal="center" vertical="center" wrapText="1"/>
    </xf>
    <xf numFmtId="1" fontId="103" fillId="26" borderId="327" xfId="28" quotePrefix="1" applyNumberFormat="1" applyFont="1" applyFill="1" applyBorder="1" applyAlignment="1" applyProtection="1">
      <alignment horizontal="center" vertical="center" wrapText="1"/>
    </xf>
    <xf numFmtId="1" fontId="103" fillId="26" borderId="327" xfId="28" applyNumberFormat="1" applyFont="1" applyFill="1" applyBorder="1" applyAlignment="1" applyProtection="1">
      <alignment horizontal="center" vertical="center" wrapText="1"/>
    </xf>
    <xf numFmtId="14" fontId="37" fillId="0" borderId="0" xfId="0" applyNumberFormat="1" applyFont="1" applyFill="1" applyBorder="1" applyAlignment="1" applyProtection="1">
      <alignment horizontal="left" vertical="center"/>
    </xf>
    <xf numFmtId="5" fontId="37" fillId="0" borderId="0" xfId="0" applyNumberFormat="1" applyFont="1" applyFill="1" applyBorder="1" applyAlignment="1" applyProtection="1">
      <alignment horizontal="left" vertical="center"/>
    </xf>
    <xf numFmtId="5" fontId="21" fillId="0" borderId="0" xfId="0" applyNumberFormat="1" applyFont="1" applyBorder="1" applyAlignment="1" applyProtection="1">
      <alignment vertical="center"/>
    </xf>
    <xf numFmtId="49" fontId="33" fillId="34" borderId="375" xfId="53" applyNumberFormat="1" applyFont="1" applyFill="1" applyBorder="1" applyAlignment="1" applyProtection="1">
      <alignment horizontal="center" vertical="center" wrapText="1"/>
    </xf>
    <xf numFmtId="0" fontId="82" fillId="44" borderId="375" xfId="70" applyFont="1" applyFill="1" applyBorder="1" applyAlignment="1" applyProtection="1">
      <alignment horizontal="center" vertical="center" wrapText="1"/>
    </xf>
    <xf numFmtId="0" fontId="82" fillId="49" borderId="375" xfId="70" applyFont="1" applyFill="1" applyBorder="1" applyAlignment="1" applyProtection="1">
      <alignment horizontal="center" vertical="center" wrapText="1"/>
    </xf>
    <xf numFmtId="0" fontId="82" fillId="50" borderId="375" xfId="70" applyFont="1" applyFill="1" applyBorder="1" applyAlignment="1" applyProtection="1">
      <alignment horizontal="center" vertical="center" wrapText="1"/>
    </xf>
    <xf numFmtId="0" fontId="82" fillId="34" borderId="375" xfId="70" applyFont="1" applyFill="1" applyBorder="1" applyAlignment="1" applyProtection="1">
      <alignment horizontal="center" vertical="center" wrapText="1"/>
    </xf>
    <xf numFmtId="0" fontId="82" fillId="57" borderId="375" xfId="70" applyFont="1" applyFill="1" applyBorder="1" applyAlignment="1" applyProtection="1">
      <alignment horizontal="center" vertical="center" wrapText="1"/>
    </xf>
    <xf numFmtId="0" fontId="82" fillId="58" borderId="375" xfId="70" applyFont="1" applyFill="1" applyBorder="1" applyAlignment="1" applyProtection="1">
      <alignment horizontal="center" vertical="center" wrapText="1"/>
    </xf>
    <xf numFmtId="0" fontId="82" fillId="59" borderId="375" xfId="70" applyFont="1" applyFill="1" applyBorder="1" applyAlignment="1" applyProtection="1">
      <alignment horizontal="center" vertical="center" wrapText="1"/>
    </xf>
    <xf numFmtId="0" fontId="82" fillId="51" borderId="375" xfId="70" applyFont="1" applyFill="1" applyBorder="1" applyAlignment="1" applyProtection="1">
      <alignment horizontal="center" vertical="center" wrapText="1"/>
    </xf>
    <xf numFmtId="172" fontId="0" fillId="0" borderId="0" xfId="0" applyNumberFormat="1" applyBorder="1" applyAlignment="1" applyProtection="1">
      <alignment vertical="center"/>
    </xf>
    <xf numFmtId="10" fontId="0" fillId="0" borderId="0" xfId="0" applyNumberFormat="1" applyBorder="1" applyAlignment="1" applyProtection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0" fillId="55" borderId="0" xfId="0" applyFill="1" applyAlignment="1">
      <alignment vertical="center"/>
    </xf>
    <xf numFmtId="0" fontId="0" fillId="33" borderId="0" xfId="0" applyFill="1" applyAlignment="1">
      <alignment vertical="center"/>
    </xf>
    <xf numFmtId="0" fontId="21" fillId="55" borderId="0" xfId="0" applyFont="1" applyFill="1" applyAlignment="1">
      <alignment vertical="center"/>
    </xf>
    <xf numFmtId="49" fontId="33" fillId="34" borderId="327" xfId="53" applyNumberFormat="1" applyFont="1" applyFill="1" applyBorder="1" applyAlignment="1" applyProtection="1">
      <alignment horizontal="center" vertical="center" wrapText="1"/>
    </xf>
    <xf numFmtId="6" fontId="96" fillId="0" borderId="0" xfId="0" applyNumberFormat="1" applyFont="1" applyBorder="1" applyAlignment="1" applyProtection="1">
      <alignment horizontal="right" vertical="center"/>
    </xf>
    <xf numFmtId="0" fontId="49" fillId="55" borderId="0" xfId="0" applyFont="1" applyFill="1" applyAlignment="1">
      <alignment horizontal="center" vertical="center"/>
    </xf>
    <xf numFmtId="0" fontId="33" fillId="35" borderId="375" xfId="64" applyFont="1" applyFill="1" applyBorder="1" applyAlignment="1" applyProtection="1">
      <alignment horizontal="center" vertical="center" wrapText="1"/>
    </xf>
    <xf numFmtId="165" fontId="0" fillId="0" borderId="0" xfId="0" applyNumberFormat="1" applyBorder="1" applyAlignment="1" applyProtection="1">
      <alignment vertical="center"/>
    </xf>
    <xf numFmtId="38" fontId="73" fillId="56" borderId="384" xfId="252" applyNumberFormat="1" applyFont="1" applyFill="1" applyBorder="1" applyAlignment="1" applyProtection="1">
      <alignment vertical="center"/>
    </xf>
    <xf numFmtId="49" fontId="33" fillId="34" borderId="327" xfId="53" applyNumberFormat="1" applyFont="1" applyFill="1" applyBorder="1" applyAlignment="1" applyProtection="1">
      <alignment horizontal="center" vertical="center" wrapText="1"/>
    </xf>
    <xf numFmtId="49" fontId="33" fillId="35" borderId="327" xfId="53" applyNumberFormat="1" applyFont="1" applyFill="1" applyBorder="1" applyAlignment="1" applyProtection="1">
      <alignment horizontal="center" vertical="center" wrapText="1"/>
    </xf>
    <xf numFmtId="8" fontId="0" fillId="0" borderId="0" xfId="0" applyNumberFormat="1" applyAlignment="1" applyProtection="1">
      <alignment vertical="center"/>
    </xf>
    <xf numFmtId="6" fontId="37" fillId="0" borderId="0" xfId="0" applyNumberFormat="1" applyFont="1" applyFill="1" applyBorder="1" applyAlignment="1" applyProtection="1">
      <alignment vertical="center"/>
    </xf>
    <xf numFmtId="0" fontId="0" fillId="0" borderId="0" xfId="0" applyAlignment="1" applyProtection="1">
      <alignment horizontal="left"/>
    </xf>
    <xf numFmtId="0" fontId="21" fillId="0" borderId="261" xfId="53" applyFont="1" applyFill="1" applyBorder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21" fillId="0" borderId="264" xfId="53" applyFont="1" applyFill="1" applyBorder="1" applyAlignment="1" applyProtection="1">
      <alignment horizontal="left" vertical="center"/>
    </xf>
    <xf numFmtId="0" fontId="21" fillId="0" borderId="264" xfId="53" applyFont="1" applyFill="1" applyBorder="1" applyAlignment="1" applyProtection="1">
      <alignment horizontal="left"/>
    </xf>
    <xf numFmtId="0" fontId="21" fillId="0" borderId="28" xfId="53" applyFont="1" applyFill="1" applyBorder="1" applyAlignment="1" applyProtection="1">
      <alignment horizontal="left" vertical="center"/>
    </xf>
    <xf numFmtId="0" fontId="21" fillId="0" borderId="376" xfId="53" applyFont="1" applyFill="1" applyBorder="1" applyProtection="1"/>
    <xf numFmtId="38" fontId="21" fillId="32" borderId="376" xfId="54" applyNumberFormat="1" applyFont="1" applyFill="1" applyBorder="1" applyAlignment="1" applyProtection="1">
      <alignment horizontal="right"/>
    </xf>
    <xf numFmtId="38" fontId="0" fillId="0" borderId="0" xfId="0" applyNumberFormat="1" applyBorder="1" applyProtection="1"/>
    <xf numFmtId="0" fontId="0" fillId="0" borderId="0" xfId="0" applyBorder="1"/>
    <xf numFmtId="6" fontId="21" fillId="0" borderId="0" xfId="0" applyNumberFormat="1" applyFont="1" applyBorder="1" applyProtection="1"/>
    <xf numFmtId="0" fontId="21" fillId="0" borderId="0" xfId="0" applyFont="1" applyBorder="1" applyProtection="1"/>
    <xf numFmtId="0" fontId="0" fillId="0" borderId="0" xfId="0" applyBorder="1" applyAlignment="1" applyProtection="1">
      <alignment horizontal="left"/>
    </xf>
    <xf numFmtId="0" fontId="0" fillId="0" borderId="0" xfId="0" applyBorder="1" applyAlignment="1">
      <alignment horizontal="left"/>
    </xf>
    <xf numFmtId="0" fontId="21" fillId="0" borderId="0" xfId="0" applyFont="1" applyBorder="1"/>
    <xf numFmtId="1" fontId="103" fillId="26" borderId="412" xfId="53" quotePrefix="1" applyNumberFormat="1" applyFont="1" applyFill="1" applyBorder="1" applyAlignment="1" applyProtection="1">
      <alignment horizontal="center" vertical="center" wrapText="1"/>
    </xf>
    <xf numFmtId="6" fontId="21" fillId="35" borderId="385" xfId="54" applyNumberFormat="1" applyFont="1" applyFill="1" applyBorder="1" applyAlignment="1" applyProtection="1">
      <alignment horizontal="right" vertical="center"/>
    </xf>
    <xf numFmtId="6" fontId="21" fillId="35" borderId="411" xfId="54" applyNumberFormat="1" applyFont="1" applyFill="1" applyBorder="1" applyAlignment="1" applyProtection="1">
      <alignment horizontal="right" vertical="center"/>
    </xf>
    <xf numFmtId="0" fontId="24" fillId="0" borderId="35" xfId="53" applyFont="1" applyFill="1" applyBorder="1" applyAlignment="1" applyProtection="1">
      <alignment vertical="center"/>
    </xf>
    <xf numFmtId="6" fontId="21" fillId="32" borderId="275" xfId="54" applyNumberFormat="1" applyFont="1" applyFill="1" applyBorder="1" applyAlignment="1" applyProtection="1">
      <alignment horizontal="right" vertical="center"/>
    </xf>
    <xf numFmtId="6" fontId="21" fillId="32" borderId="268" xfId="54" applyNumberFormat="1" applyFont="1" applyFill="1" applyBorder="1" applyAlignment="1" applyProtection="1">
      <alignment horizontal="right" vertical="center"/>
    </xf>
    <xf numFmtId="6" fontId="21" fillId="32" borderId="413" xfId="54" applyNumberFormat="1" applyFont="1" applyFill="1" applyBorder="1" applyAlignment="1" applyProtection="1">
      <alignment horizontal="right" vertical="center"/>
    </xf>
    <xf numFmtId="6" fontId="24" fillId="32" borderId="414" xfId="54" applyNumberFormat="1" applyFont="1" applyFill="1" applyBorder="1" applyAlignment="1" applyProtection="1">
      <alignment horizontal="right" vertical="center"/>
    </xf>
    <xf numFmtId="0" fontId="24" fillId="0" borderId="344" xfId="53" applyFont="1" applyFill="1" applyBorder="1" applyAlignment="1" applyProtection="1">
      <alignment vertical="center"/>
    </xf>
    <xf numFmtId="0" fontId="77" fillId="0" borderId="0" xfId="0" applyFont="1" applyBorder="1" applyAlignment="1" applyProtection="1">
      <alignment horizontal="center" vertical="center"/>
    </xf>
    <xf numFmtId="0" fontId="32" fillId="0" borderId="0" xfId="0" applyFont="1" applyBorder="1" applyAlignment="1" applyProtection="1">
      <alignment horizontal="center" vertical="center"/>
    </xf>
    <xf numFmtId="49" fontId="33" fillId="34" borderId="327" xfId="53" applyNumberFormat="1" applyFont="1" applyFill="1" applyBorder="1" applyAlignment="1" applyProtection="1">
      <alignment horizontal="center" vertical="center" wrapText="1"/>
    </xf>
    <xf numFmtId="49" fontId="33" fillId="35" borderId="328" xfId="53" applyNumberFormat="1" applyFont="1" applyFill="1" applyBorder="1" applyAlignment="1" applyProtection="1">
      <alignment horizontal="center" vertical="center" wrapText="1"/>
    </xf>
    <xf numFmtId="49" fontId="33" fillId="35" borderId="327" xfId="53" applyNumberFormat="1" applyFont="1" applyFill="1" applyBorder="1" applyAlignment="1" applyProtection="1">
      <alignment horizontal="center" vertical="center" wrapText="1"/>
    </xf>
    <xf numFmtId="49" fontId="33" fillId="35" borderId="0" xfId="53" applyNumberFormat="1" applyFont="1" applyFill="1" applyBorder="1" applyAlignment="1" applyProtection="1">
      <alignment horizontal="center" vertical="center" wrapText="1"/>
    </xf>
    <xf numFmtId="6" fontId="21" fillId="32" borderId="417" xfId="53" applyNumberFormat="1" applyFont="1" applyFill="1" applyBorder="1" applyAlignment="1" applyProtection="1">
      <alignment horizontal="right" vertical="center"/>
    </xf>
    <xf numFmtId="6" fontId="21" fillId="32" borderId="418" xfId="53" applyNumberFormat="1" applyFont="1" applyFill="1" applyBorder="1" applyAlignment="1" applyProtection="1">
      <alignment horizontal="right" vertical="center"/>
    </xf>
    <xf numFmtId="6" fontId="24" fillId="32" borderId="419" xfId="54" applyNumberFormat="1" applyFont="1" applyFill="1" applyBorder="1" applyAlignment="1" applyProtection="1">
      <alignment horizontal="right" vertical="center"/>
    </xf>
    <xf numFmtId="6" fontId="21" fillId="47" borderId="416" xfId="54" applyNumberFormat="1" applyFont="1" applyFill="1" applyBorder="1" applyAlignment="1" applyProtection="1">
      <alignment horizontal="right" vertical="center"/>
    </xf>
    <xf numFmtId="6" fontId="21" fillId="47" borderId="420" xfId="54" applyNumberFormat="1" applyFont="1" applyFill="1" applyBorder="1" applyAlignment="1" applyProtection="1">
      <alignment horizontal="right" vertical="center"/>
    </xf>
    <xf numFmtId="6" fontId="24" fillId="47" borderId="415" xfId="54" applyNumberFormat="1" applyFont="1" applyFill="1" applyBorder="1" applyAlignment="1" applyProtection="1">
      <alignment horizontal="right" vertical="center"/>
    </xf>
    <xf numFmtId="6" fontId="21" fillId="47" borderId="421" xfId="54" applyNumberFormat="1" applyFont="1" applyFill="1" applyBorder="1" applyAlignment="1" applyProtection="1">
      <alignment horizontal="right" vertical="center"/>
    </xf>
    <xf numFmtId="6" fontId="21" fillId="47" borderId="267" xfId="54" applyNumberFormat="1" applyFont="1" applyFill="1" applyBorder="1" applyAlignment="1" applyProtection="1">
      <alignment horizontal="right" vertical="center"/>
    </xf>
    <xf numFmtId="6" fontId="21" fillId="47" borderId="422" xfId="54" applyNumberFormat="1" applyFont="1" applyFill="1" applyBorder="1" applyAlignment="1" applyProtection="1">
      <alignment horizontal="right" vertical="center"/>
    </xf>
    <xf numFmtId="6" fontId="24" fillId="47" borderId="423" xfId="54" applyNumberFormat="1" applyFont="1" applyFill="1" applyBorder="1" applyAlignment="1" applyProtection="1">
      <alignment horizontal="right" vertical="center"/>
    </xf>
    <xf numFmtId="49" fontId="33" fillId="34" borderId="327" xfId="53" applyNumberFormat="1" applyFont="1" applyFill="1" applyBorder="1" applyAlignment="1" applyProtection="1">
      <alignment horizontal="center" vertical="center" wrapText="1"/>
    </xf>
    <xf numFmtId="49" fontId="33" fillId="35" borderId="327" xfId="53" applyNumberFormat="1" applyFont="1" applyFill="1" applyBorder="1" applyAlignment="1" applyProtection="1">
      <alignment horizontal="center" vertical="center" wrapText="1"/>
    </xf>
    <xf numFmtId="1" fontId="28" fillId="26" borderId="412" xfId="53" quotePrefix="1" applyNumberFormat="1" applyFont="1" applyFill="1" applyBorder="1" applyAlignment="1" applyProtection="1">
      <alignment horizontal="center"/>
    </xf>
    <xf numFmtId="1" fontId="103" fillId="26" borderId="425" xfId="53" quotePrefix="1" applyNumberFormat="1" applyFont="1" applyFill="1" applyBorder="1" applyAlignment="1" applyProtection="1">
      <alignment horizontal="center" vertical="center" wrapText="1"/>
    </xf>
    <xf numFmtId="1" fontId="103" fillId="26" borderId="412" xfId="0" quotePrefix="1" applyNumberFormat="1" applyFont="1" applyFill="1" applyBorder="1" applyAlignment="1" applyProtection="1">
      <alignment horizontal="center" vertical="center" wrapText="1"/>
    </xf>
    <xf numFmtId="6" fontId="21" fillId="35" borderId="416" xfId="54" applyNumberFormat="1" applyFont="1" applyFill="1" applyBorder="1" applyAlignment="1" applyProtection="1">
      <alignment horizontal="right"/>
    </xf>
    <xf numFmtId="6" fontId="21" fillId="35" borderId="385" xfId="54" applyNumberFormat="1" applyFont="1" applyFill="1" applyBorder="1" applyAlignment="1" applyProtection="1">
      <alignment horizontal="right"/>
    </xf>
    <xf numFmtId="6" fontId="21" fillId="35" borderId="420" xfId="54" applyNumberFormat="1" applyFont="1" applyFill="1" applyBorder="1" applyAlignment="1" applyProtection="1">
      <alignment horizontal="right"/>
    </xf>
    <xf numFmtId="6" fontId="24" fillId="35" borderId="415" xfId="54" applyNumberFormat="1" applyFont="1" applyFill="1" applyBorder="1" applyAlignment="1" applyProtection="1">
      <alignment horizontal="right"/>
    </xf>
    <xf numFmtId="6" fontId="21" fillId="0" borderId="426" xfId="53" applyNumberFormat="1" applyFont="1" applyFill="1" applyBorder="1" applyAlignment="1" applyProtection="1">
      <alignment horizontal="right"/>
    </xf>
    <xf numFmtId="6" fontId="24" fillId="0" borderId="427" xfId="54" applyNumberFormat="1" applyFont="1" applyFill="1" applyBorder="1" applyAlignment="1" applyProtection="1">
      <alignment horizontal="right"/>
    </xf>
    <xf numFmtId="6" fontId="21" fillId="60" borderId="262" xfId="53" applyNumberFormat="1" applyFont="1" applyFill="1" applyBorder="1" applyAlignment="1" applyProtection="1">
      <alignment horizontal="right" vertical="center"/>
    </xf>
    <xf numFmtId="6" fontId="21" fillId="61" borderId="262" xfId="53" applyNumberFormat="1" applyFont="1" applyFill="1" applyBorder="1" applyAlignment="1" applyProtection="1">
      <alignment horizontal="right" vertical="center"/>
    </xf>
    <xf numFmtId="38" fontId="21" fillId="61" borderId="262" xfId="54" applyNumberFormat="1" applyFont="1" applyFill="1" applyBorder="1" applyAlignment="1" applyProtection="1">
      <alignment horizontal="right" vertical="center"/>
    </xf>
    <xf numFmtId="6" fontId="21" fillId="61" borderId="280" xfId="53" applyNumberFormat="1" applyFont="1" applyFill="1" applyBorder="1" applyAlignment="1" applyProtection="1">
      <alignment horizontal="right" vertical="center"/>
    </xf>
    <xf numFmtId="6" fontId="21" fillId="46" borderId="417" xfId="53" applyNumberFormat="1" applyFont="1" applyFill="1" applyBorder="1" applyAlignment="1" applyProtection="1">
      <alignment horizontal="right" vertical="center"/>
    </xf>
    <xf numFmtId="6" fontId="21" fillId="46" borderId="418" xfId="53" applyNumberFormat="1" applyFont="1" applyFill="1" applyBorder="1" applyAlignment="1" applyProtection="1">
      <alignment horizontal="right" vertical="center"/>
    </xf>
    <xf numFmtId="6" fontId="24" fillId="46" borderId="419" xfId="54" applyNumberFormat="1" applyFont="1" applyFill="1" applyBorder="1" applyAlignment="1" applyProtection="1">
      <alignment horizontal="right" vertical="center"/>
    </xf>
    <xf numFmtId="6" fontId="21" fillId="60" borderId="263" xfId="54" applyNumberFormat="1" applyFont="1" applyFill="1" applyBorder="1" applyAlignment="1" applyProtection="1">
      <alignment horizontal="right" vertical="center"/>
    </xf>
    <xf numFmtId="38" fontId="21" fillId="60" borderId="262" xfId="54" applyNumberFormat="1" applyFont="1" applyFill="1" applyBorder="1" applyAlignment="1" applyProtection="1">
      <alignment horizontal="right" vertical="center"/>
    </xf>
    <xf numFmtId="6" fontId="21" fillId="60" borderId="267" xfId="54" applyNumberFormat="1" applyFont="1" applyFill="1" applyBorder="1" applyAlignment="1" applyProtection="1">
      <alignment horizontal="right" vertical="center"/>
    </xf>
    <xf numFmtId="6" fontId="21" fillId="60" borderId="260" xfId="54" applyNumberFormat="1" applyFont="1" applyFill="1" applyBorder="1" applyAlignment="1" applyProtection="1">
      <alignment horizontal="right" vertical="center"/>
    </xf>
    <xf numFmtId="6" fontId="21" fillId="60" borderId="280" xfId="53" applyNumberFormat="1" applyFont="1" applyFill="1" applyBorder="1" applyAlignment="1" applyProtection="1">
      <alignment horizontal="right" vertical="center"/>
    </xf>
    <xf numFmtId="0" fontId="0" fillId="55" borderId="0" xfId="0" applyFill="1"/>
    <xf numFmtId="1" fontId="28" fillId="26" borderId="425" xfId="53" quotePrefix="1" applyNumberFormat="1" applyFont="1" applyFill="1" applyBorder="1" applyAlignment="1" applyProtection="1">
      <alignment horizontal="center" vertical="center"/>
    </xf>
    <xf numFmtId="6" fontId="24" fillId="35" borderId="431" xfId="54" applyNumberFormat="1" applyFont="1" applyFill="1" applyBorder="1" applyAlignment="1" applyProtection="1">
      <alignment horizontal="right" vertical="center"/>
    </xf>
    <xf numFmtId="6" fontId="21" fillId="45" borderId="265" xfId="53" applyNumberFormat="1" applyFont="1" applyFill="1" applyBorder="1" applyAlignment="1" applyProtection="1">
      <alignment horizontal="right"/>
    </xf>
    <xf numFmtId="6" fontId="21" fillId="0" borderId="408" xfId="53" applyNumberFormat="1" applyFont="1" applyFill="1" applyBorder="1" applyAlignment="1" applyProtection="1">
      <alignment horizontal="right"/>
    </xf>
    <xf numFmtId="6" fontId="21" fillId="46" borderId="417" xfId="53" applyNumberFormat="1" applyFont="1" applyFill="1" applyBorder="1" applyAlignment="1" applyProtection="1">
      <alignment horizontal="right"/>
    </xf>
    <xf numFmtId="38" fontId="21" fillId="32" borderId="417" xfId="54" applyNumberFormat="1" applyFont="1" applyFill="1" applyBorder="1" applyAlignment="1" applyProtection="1">
      <alignment horizontal="right"/>
    </xf>
    <xf numFmtId="6" fontId="21" fillId="0" borderId="406" xfId="53" applyNumberFormat="1" applyFont="1" applyFill="1" applyBorder="1" applyAlignment="1" applyProtection="1">
      <alignment horizontal="right"/>
    </xf>
    <xf numFmtId="6" fontId="21" fillId="0" borderId="417" xfId="53" applyNumberFormat="1" applyFont="1" applyFill="1" applyBorder="1" applyAlignment="1" applyProtection="1">
      <alignment horizontal="right"/>
    </xf>
    <xf numFmtId="6" fontId="21" fillId="34" borderId="416" xfId="53" applyNumberFormat="1" applyFont="1" applyFill="1" applyBorder="1" applyAlignment="1" applyProtection="1">
      <alignment horizontal="right"/>
    </xf>
    <xf numFmtId="6" fontId="21" fillId="0" borderId="410" xfId="53" applyNumberFormat="1" applyFont="1" applyFill="1" applyBorder="1" applyAlignment="1" applyProtection="1">
      <alignment horizontal="right"/>
    </xf>
    <xf numFmtId="6" fontId="21" fillId="46" borderId="418" xfId="53" applyNumberFormat="1" applyFont="1" applyFill="1" applyBorder="1" applyAlignment="1" applyProtection="1">
      <alignment horizontal="right"/>
    </xf>
    <xf numFmtId="38" fontId="21" fillId="32" borderId="418" xfId="54" applyNumberFormat="1" applyFont="1" applyFill="1" applyBorder="1" applyAlignment="1" applyProtection="1">
      <alignment horizontal="right"/>
    </xf>
    <xf numFmtId="6" fontId="21" fillId="0" borderId="407" xfId="53" applyNumberFormat="1" applyFont="1" applyFill="1" applyBorder="1" applyAlignment="1" applyProtection="1">
      <alignment horizontal="right"/>
    </xf>
    <xf numFmtId="6" fontId="21" fillId="0" borderId="418" xfId="53" applyNumberFormat="1" applyFont="1" applyFill="1" applyBorder="1" applyAlignment="1" applyProtection="1">
      <alignment horizontal="right"/>
    </xf>
    <xf numFmtId="6" fontId="21" fillId="34" borderId="420" xfId="53" applyNumberFormat="1" applyFont="1" applyFill="1" applyBorder="1" applyAlignment="1" applyProtection="1">
      <alignment horizontal="right"/>
    </xf>
    <xf numFmtId="49" fontId="33" fillId="35" borderId="425" xfId="53" applyNumberFormat="1" applyFont="1" applyFill="1" applyBorder="1" applyAlignment="1" applyProtection="1">
      <alignment horizontal="center" vertical="center" wrapText="1"/>
    </xf>
    <xf numFmtId="0" fontId="36" fillId="0" borderId="264" xfId="53" applyFont="1" applyFill="1" applyBorder="1" applyAlignment="1" applyProtection="1">
      <alignment horizontal="center" vertical="center"/>
    </xf>
    <xf numFmtId="0" fontId="36" fillId="0" borderId="279" xfId="53" applyFont="1" applyFill="1" applyBorder="1" applyAlignment="1" applyProtection="1">
      <alignment horizontal="center" vertical="center"/>
    </xf>
    <xf numFmtId="0" fontId="36" fillId="0" borderId="265" xfId="53" applyFont="1" applyFill="1" applyBorder="1" applyAlignment="1" applyProtection="1">
      <alignment vertical="center"/>
    </xf>
    <xf numFmtId="38" fontId="36" fillId="32" borderId="265" xfId="54" applyNumberFormat="1" applyFont="1" applyFill="1" applyBorder="1" applyAlignment="1" applyProtection="1">
      <alignment horizontal="right" vertical="center"/>
    </xf>
    <xf numFmtId="6" fontId="36" fillId="0" borderId="266" xfId="54" applyNumberFormat="1" applyFont="1" applyFill="1" applyBorder="1" applyAlignment="1" applyProtection="1">
      <alignment horizontal="right" vertical="center"/>
    </xf>
    <xf numFmtId="6" fontId="36" fillId="32" borderId="266" xfId="54" applyNumberFormat="1" applyFont="1" applyFill="1" applyBorder="1" applyAlignment="1" applyProtection="1">
      <alignment horizontal="right" vertical="center"/>
    </xf>
    <xf numFmtId="6" fontId="36" fillId="32" borderId="275" xfId="54" applyNumberFormat="1" applyFont="1" applyFill="1" applyBorder="1" applyAlignment="1" applyProtection="1">
      <alignment horizontal="right" vertical="center"/>
    </xf>
    <xf numFmtId="38" fontId="36" fillId="0" borderId="265" xfId="54" applyNumberFormat="1" applyFont="1" applyFill="1" applyBorder="1" applyAlignment="1" applyProtection="1">
      <alignment horizontal="right" vertical="center"/>
    </xf>
    <xf numFmtId="6" fontId="36" fillId="35" borderId="266" xfId="54" applyNumberFormat="1" applyFont="1" applyFill="1" applyBorder="1" applyAlignment="1" applyProtection="1">
      <alignment horizontal="right" vertical="center"/>
    </xf>
    <xf numFmtId="6" fontId="36" fillId="0" borderId="421" xfId="54" applyNumberFormat="1" applyFont="1" applyFill="1" applyBorder="1" applyAlignment="1" applyProtection="1">
      <alignment horizontal="right" vertical="center"/>
    </xf>
    <xf numFmtId="6" fontId="36" fillId="34" borderId="266" xfId="54" applyNumberFormat="1" applyFont="1" applyFill="1" applyBorder="1" applyAlignment="1" applyProtection="1">
      <alignment horizontal="right" vertical="center"/>
    </xf>
    <xf numFmtId="6" fontId="36" fillId="47" borderId="266" xfId="54" applyNumberFormat="1" applyFont="1" applyFill="1" applyBorder="1" applyAlignment="1" applyProtection="1">
      <alignment horizontal="right" vertical="center"/>
    </xf>
    <xf numFmtId="6" fontId="36" fillId="47" borderId="416" xfId="54" applyNumberFormat="1" applyFont="1" applyFill="1" applyBorder="1" applyAlignment="1" applyProtection="1">
      <alignment horizontal="right" vertical="center"/>
    </xf>
    <xf numFmtId="6" fontId="36" fillId="47" borderId="421" xfId="54" applyNumberFormat="1" applyFont="1" applyFill="1" applyBorder="1" applyAlignment="1" applyProtection="1">
      <alignment horizontal="right" vertical="center"/>
    </xf>
    <xf numFmtId="6" fontId="36" fillId="35" borderId="259" xfId="54" applyNumberFormat="1" applyFont="1" applyFill="1" applyBorder="1" applyAlignment="1" applyProtection="1">
      <alignment horizontal="right" vertical="center"/>
    </xf>
    <xf numFmtId="6" fontId="36" fillId="0" borderId="279" xfId="53" applyNumberFormat="1" applyFont="1" applyFill="1" applyBorder="1" applyAlignment="1" applyProtection="1">
      <alignment horizontal="right" vertical="center"/>
    </xf>
    <xf numFmtId="6" fontId="36" fillId="46" borderId="265" xfId="53" applyNumberFormat="1" applyFont="1" applyFill="1" applyBorder="1" applyAlignment="1" applyProtection="1">
      <alignment horizontal="right" vertical="center"/>
    </xf>
    <xf numFmtId="6" fontId="36" fillId="0" borderId="265" xfId="53" applyNumberFormat="1" applyFont="1" applyFill="1" applyBorder="1" applyAlignment="1" applyProtection="1">
      <alignment horizontal="right" vertical="center"/>
    </xf>
    <xf numFmtId="6" fontId="36" fillId="34" borderId="265" xfId="53" applyNumberFormat="1" applyFont="1" applyFill="1" applyBorder="1" applyAlignment="1" applyProtection="1">
      <alignment horizontal="right" vertical="center"/>
    </xf>
    <xf numFmtId="6" fontId="36" fillId="32" borderId="417" xfId="53" applyNumberFormat="1" applyFont="1" applyFill="1" applyBorder="1" applyAlignment="1" applyProtection="1">
      <alignment horizontal="right" vertical="center"/>
    </xf>
    <xf numFmtId="6" fontId="36" fillId="32" borderId="265" xfId="53" applyNumberFormat="1" applyFont="1" applyFill="1" applyBorder="1" applyAlignment="1" applyProtection="1">
      <alignment horizontal="right" vertical="center"/>
    </xf>
    <xf numFmtId="6" fontId="36" fillId="46" borderId="417" xfId="53" applyNumberFormat="1" applyFont="1" applyFill="1" applyBorder="1" applyAlignment="1" applyProtection="1">
      <alignment horizontal="right" vertical="center"/>
    </xf>
    <xf numFmtId="6" fontId="36" fillId="0" borderId="265" xfId="53" applyNumberFormat="1" applyFont="1" applyFill="1" applyBorder="1" applyAlignment="1" applyProtection="1">
      <alignment horizontal="left" vertical="center"/>
    </xf>
    <xf numFmtId="0" fontId="36" fillId="0" borderId="0" xfId="0" applyFont="1" applyAlignment="1" applyProtection="1">
      <alignment vertical="center"/>
    </xf>
    <xf numFmtId="0" fontId="36" fillId="0" borderId="261" xfId="53" applyFont="1" applyFill="1" applyBorder="1" applyAlignment="1" applyProtection="1">
      <alignment horizontal="center" vertical="center"/>
    </xf>
    <xf numFmtId="0" fontId="36" fillId="0" borderId="280" xfId="53" applyFont="1" applyFill="1" applyBorder="1" applyAlignment="1" applyProtection="1">
      <alignment horizontal="center" vertical="center"/>
    </xf>
    <xf numFmtId="0" fontId="36" fillId="0" borderId="262" xfId="53" applyFont="1" applyFill="1" applyBorder="1" applyAlignment="1" applyProtection="1">
      <alignment vertical="center"/>
    </xf>
    <xf numFmtId="38" fontId="36" fillId="32" borderId="429" xfId="54" applyNumberFormat="1" applyFont="1" applyFill="1" applyBorder="1" applyAlignment="1" applyProtection="1">
      <alignment horizontal="right" vertical="center"/>
    </xf>
    <xf numFmtId="6" fontId="36" fillId="0" borderId="263" xfId="54" applyNumberFormat="1" applyFont="1" applyFill="1" applyBorder="1" applyAlignment="1" applyProtection="1">
      <alignment horizontal="right" vertical="center"/>
    </xf>
    <xf numFmtId="6" fontId="36" fillId="32" borderId="263" xfId="54" applyNumberFormat="1" applyFont="1" applyFill="1" applyBorder="1" applyAlignment="1" applyProtection="1">
      <alignment horizontal="right" vertical="center"/>
    </xf>
    <xf numFmtId="6" fontId="36" fillId="32" borderId="268" xfId="54" applyNumberFormat="1" applyFont="1" applyFill="1" applyBorder="1" applyAlignment="1" applyProtection="1">
      <alignment horizontal="right" vertical="center"/>
    </xf>
    <xf numFmtId="38" fontId="36" fillId="0" borderId="262" xfId="54" applyNumberFormat="1" applyFont="1" applyFill="1" applyBorder="1" applyAlignment="1" applyProtection="1">
      <alignment horizontal="right" vertical="center"/>
    </xf>
    <xf numFmtId="6" fontId="36" fillId="35" borderId="216" xfId="54" applyNumberFormat="1" applyFont="1" applyFill="1" applyBorder="1" applyAlignment="1" applyProtection="1">
      <alignment horizontal="right" vertical="center"/>
    </xf>
    <xf numFmtId="6" fontId="36" fillId="0" borderId="430" xfId="54" applyNumberFormat="1" applyFont="1" applyFill="1" applyBorder="1" applyAlignment="1" applyProtection="1">
      <alignment horizontal="right" vertical="center"/>
    </xf>
    <xf numFmtId="6" fontId="36" fillId="34" borderId="430" xfId="54" applyNumberFormat="1" applyFont="1" applyFill="1" applyBorder="1" applyAlignment="1" applyProtection="1">
      <alignment horizontal="right" vertical="center"/>
    </xf>
    <xf numFmtId="6" fontId="36" fillId="35" borderId="430" xfId="54" applyNumberFormat="1" applyFont="1" applyFill="1" applyBorder="1" applyAlignment="1" applyProtection="1">
      <alignment horizontal="right" vertical="center"/>
    </xf>
    <xf numFmtId="6" fontId="36" fillId="32" borderId="430" xfId="54" applyNumberFormat="1" applyFont="1" applyFill="1" applyBorder="1" applyAlignment="1" applyProtection="1">
      <alignment horizontal="right" vertical="center"/>
    </xf>
    <xf numFmtId="6" fontId="36" fillId="35" borderId="263" xfId="54" applyNumberFormat="1" applyFont="1" applyFill="1" applyBorder="1" applyAlignment="1" applyProtection="1">
      <alignment horizontal="right" vertical="center"/>
    </xf>
    <xf numFmtId="6" fontId="36" fillId="47" borderId="430" xfId="54" applyNumberFormat="1" applyFont="1" applyFill="1" applyBorder="1" applyAlignment="1" applyProtection="1">
      <alignment horizontal="right" vertical="center"/>
    </xf>
    <xf numFmtId="6" fontId="36" fillId="47" borderId="26" xfId="54" applyNumberFormat="1" applyFont="1" applyFill="1" applyBorder="1" applyAlignment="1" applyProtection="1">
      <alignment horizontal="right" vertical="center"/>
    </xf>
    <xf numFmtId="6" fontId="36" fillId="35" borderId="376" xfId="54" applyNumberFormat="1" applyFont="1" applyFill="1" applyBorder="1" applyAlignment="1" applyProtection="1">
      <alignment horizontal="right" vertical="center"/>
    </xf>
    <xf numFmtId="6" fontId="36" fillId="35" borderId="56" xfId="54" applyNumberFormat="1" applyFont="1" applyFill="1" applyBorder="1" applyAlignment="1" applyProtection="1">
      <alignment horizontal="right" vertical="center"/>
    </xf>
    <xf numFmtId="6" fontId="36" fillId="0" borderId="280" xfId="53" applyNumberFormat="1" applyFont="1" applyFill="1" applyBorder="1" applyAlignment="1" applyProtection="1">
      <alignment horizontal="right" vertical="center"/>
    </xf>
    <xf numFmtId="6" fontId="36" fillId="46" borderId="262" xfId="53" applyNumberFormat="1" applyFont="1" applyFill="1" applyBorder="1" applyAlignment="1" applyProtection="1">
      <alignment horizontal="right" vertical="center"/>
    </xf>
    <xf numFmtId="38" fontId="36" fillId="32" borderId="262" xfId="54" applyNumberFormat="1" applyFont="1" applyFill="1" applyBorder="1" applyAlignment="1" applyProtection="1">
      <alignment horizontal="right" vertical="center"/>
    </xf>
    <xf numFmtId="6" fontId="36" fillId="0" borderId="262" xfId="53" applyNumberFormat="1" applyFont="1" applyFill="1" applyBorder="1" applyAlignment="1" applyProtection="1">
      <alignment horizontal="right" vertical="center"/>
    </xf>
    <xf numFmtId="6" fontId="36" fillId="34" borderId="262" xfId="53" applyNumberFormat="1" applyFont="1" applyFill="1" applyBorder="1" applyAlignment="1" applyProtection="1">
      <alignment horizontal="right" vertical="center"/>
    </xf>
    <xf numFmtId="6" fontId="36" fillId="32" borderId="262" xfId="53" applyNumberFormat="1" applyFont="1" applyFill="1" applyBorder="1" applyAlignment="1" applyProtection="1">
      <alignment horizontal="right" vertical="center"/>
    </xf>
    <xf numFmtId="6" fontId="36" fillId="0" borderId="22" xfId="53" applyNumberFormat="1" applyFont="1" applyFill="1" applyBorder="1" applyAlignment="1" applyProtection="1">
      <alignment horizontal="right" vertical="center"/>
    </xf>
    <xf numFmtId="6" fontId="36" fillId="32" borderId="22" xfId="53" applyNumberFormat="1" applyFont="1" applyFill="1" applyBorder="1" applyAlignment="1" applyProtection="1">
      <alignment horizontal="right" vertical="center"/>
    </xf>
    <xf numFmtId="0" fontId="36" fillId="0" borderId="268" xfId="53" applyFont="1" applyFill="1" applyBorder="1" applyAlignment="1" applyProtection="1">
      <alignment vertical="center"/>
    </xf>
    <xf numFmtId="38" fontId="36" fillId="32" borderId="433" xfId="54" applyNumberFormat="1" applyFont="1" applyFill="1" applyBorder="1" applyAlignment="1" applyProtection="1">
      <alignment horizontal="right" vertical="center"/>
    </xf>
    <xf numFmtId="6" fontId="36" fillId="0" borderId="267" xfId="54" applyNumberFormat="1" applyFont="1" applyFill="1" applyBorder="1" applyAlignment="1" applyProtection="1">
      <alignment horizontal="right" vertical="center"/>
    </xf>
    <xf numFmtId="6" fontId="36" fillId="35" borderId="433" xfId="54" applyNumberFormat="1" applyFont="1" applyFill="1" applyBorder="1" applyAlignment="1" applyProtection="1">
      <alignment horizontal="right" vertical="center"/>
    </xf>
    <xf numFmtId="6" fontId="36" fillId="0" borderId="433" xfId="54" applyNumberFormat="1" applyFont="1" applyFill="1" applyBorder="1" applyAlignment="1" applyProtection="1">
      <alignment horizontal="right" vertical="center"/>
    </xf>
    <xf numFmtId="6" fontId="36" fillId="34" borderId="433" xfId="54" applyNumberFormat="1" applyFont="1" applyFill="1" applyBorder="1" applyAlignment="1" applyProtection="1">
      <alignment horizontal="right" vertical="center"/>
    </xf>
    <xf numFmtId="6" fontId="36" fillId="32" borderId="357" xfId="54" applyNumberFormat="1" applyFont="1" applyFill="1" applyBorder="1" applyAlignment="1" applyProtection="1">
      <alignment horizontal="right" vertical="center"/>
    </xf>
    <xf numFmtId="6" fontId="36" fillId="32" borderId="433" xfId="54" applyNumberFormat="1" applyFont="1" applyFill="1" applyBorder="1" applyAlignment="1" applyProtection="1">
      <alignment horizontal="right" vertical="center"/>
    </xf>
    <xf numFmtId="6" fontId="36" fillId="35" borderId="357" xfId="54" applyNumberFormat="1" applyFont="1" applyFill="1" applyBorder="1" applyAlignment="1" applyProtection="1">
      <alignment horizontal="right" vertical="center"/>
    </xf>
    <xf numFmtId="6" fontId="36" fillId="47" borderId="433" xfId="54" applyNumberFormat="1" applyFont="1" applyFill="1" applyBorder="1" applyAlignment="1" applyProtection="1">
      <alignment horizontal="right" vertical="center"/>
    </xf>
    <xf numFmtId="6" fontId="36" fillId="46" borderId="268" xfId="53" applyNumberFormat="1" applyFont="1" applyFill="1" applyBorder="1" applyAlignment="1" applyProtection="1">
      <alignment horizontal="right" vertical="center"/>
    </xf>
    <xf numFmtId="6" fontId="36" fillId="0" borderId="433" xfId="53" applyNumberFormat="1" applyFont="1" applyFill="1" applyBorder="1" applyAlignment="1" applyProtection="1">
      <alignment horizontal="right" vertical="center"/>
    </xf>
    <xf numFmtId="6" fontId="36" fillId="46" borderId="280" xfId="53" applyNumberFormat="1" applyFont="1" applyFill="1" applyBorder="1" applyAlignment="1" applyProtection="1">
      <alignment horizontal="right" vertical="center"/>
    </xf>
    <xf numFmtId="6" fontId="36" fillId="46" borderId="357" xfId="53" applyNumberFormat="1" applyFont="1" applyFill="1" applyBorder="1" applyAlignment="1" applyProtection="1">
      <alignment horizontal="right" vertical="center"/>
    </xf>
    <xf numFmtId="6" fontId="36" fillId="32" borderId="433" xfId="53" applyNumberFormat="1" applyFont="1" applyFill="1" applyBorder="1" applyAlignment="1" applyProtection="1">
      <alignment horizontal="right" vertical="center"/>
    </xf>
    <xf numFmtId="6" fontId="36" fillId="32" borderId="280" xfId="53" applyNumberFormat="1" applyFont="1" applyFill="1" applyBorder="1" applyAlignment="1" applyProtection="1">
      <alignment horizontal="right" vertical="center"/>
    </xf>
    <xf numFmtId="6" fontId="36" fillId="35" borderId="385" xfId="54" applyNumberFormat="1" applyFont="1" applyFill="1" applyBorder="1" applyAlignment="1" applyProtection="1">
      <alignment horizontal="right" vertical="center"/>
    </xf>
    <xf numFmtId="6" fontId="36" fillId="34" borderId="263" xfId="54" applyNumberFormat="1" applyFont="1" applyFill="1" applyBorder="1" applyAlignment="1" applyProtection="1">
      <alignment horizontal="right" vertical="center"/>
    </xf>
    <xf numFmtId="6" fontId="36" fillId="47" borderId="263" xfId="54" applyNumberFormat="1" applyFont="1" applyFill="1" applyBorder="1" applyAlignment="1" applyProtection="1">
      <alignment horizontal="right" vertical="center"/>
    </xf>
    <xf numFmtId="6" fontId="36" fillId="47" borderId="267" xfId="54" applyNumberFormat="1" applyFont="1" applyFill="1" applyBorder="1" applyAlignment="1" applyProtection="1">
      <alignment horizontal="right" vertical="center"/>
    </xf>
    <xf numFmtId="6" fontId="36" fillId="35" borderId="260" xfId="54" applyNumberFormat="1" applyFont="1" applyFill="1" applyBorder="1" applyAlignment="1" applyProtection="1">
      <alignment horizontal="right" vertical="center"/>
    </xf>
    <xf numFmtId="0" fontId="36" fillId="0" borderId="28" xfId="53" applyFont="1" applyFill="1" applyBorder="1" applyAlignment="1" applyProtection="1">
      <alignment horizontal="center" vertical="center"/>
    </xf>
    <xf numFmtId="0" fontId="36" fillId="0" borderId="230" xfId="53" applyFont="1" applyFill="1" applyBorder="1" applyAlignment="1" applyProtection="1">
      <alignment horizontal="center" vertical="center"/>
    </xf>
    <xf numFmtId="0" fontId="36" fillId="0" borderId="244" xfId="53" applyFont="1" applyFill="1" applyBorder="1" applyAlignment="1" applyProtection="1">
      <alignment vertical="center"/>
    </xf>
    <xf numFmtId="38" fontId="36" fillId="32" borderId="244" xfId="54" applyNumberFormat="1" applyFont="1" applyFill="1" applyBorder="1" applyAlignment="1" applyProtection="1">
      <alignment horizontal="right" vertical="center"/>
    </xf>
    <xf numFmtId="6" fontId="36" fillId="0" borderId="215" xfId="54" applyNumberFormat="1" applyFont="1" applyFill="1" applyBorder="1" applyAlignment="1" applyProtection="1">
      <alignment horizontal="right" vertical="center"/>
    </xf>
    <xf numFmtId="6" fontId="36" fillId="32" borderId="215" xfId="54" applyNumberFormat="1" applyFont="1" applyFill="1" applyBorder="1" applyAlignment="1" applyProtection="1">
      <alignment horizontal="right" vertical="center"/>
    </xf>
    <xf numFmtId="6" fontId="36" fillId="32" borderId="413" xfId="54" applyNumberFormat="1" applyFont="1" applyFill="1" applyBorder="1" applyAlignment="1" applyProtection="1">
      <alignment horizontal="right" vertical="center"/>
    </xf>
    <xf numFmtId="38" fontId="36" fillId="0" borderId="244" xfId="54" applyNumberFormat="1" applyFont="1" applyFill="1" applyBorder="1" applyAlignment="1" applyProtection="1">
      <alignment horizontal="right" vertical="center"/>
    </xf>
    <xf numFmtId="6" fontId="36" fillId="35" borderId="378" xfId="54" applyNumberFormat="1" applyFont="1" applyFill="1" applyBorder="1" applyAlignment="1" applyProtection="1">
      <alignment horizontal="right" vertical="center"/>
    </xf>
    <xf numFmtId="6" fontId="36" fillId="34" borderId="215" xfId="54" applyNumberFormat="1" applyFont="1" applyFill="1" applyBorder="1" applyAlignment="1" applyProtection="1">
      <alignment horizontal="right" vertical="center"/>
    </xf>
    <xf numFmtId="6" fontId="36" fillId="35" borderId="215" xfId="54" applyNumberFormat="1" applyFont="1" applyFill="1" applyBorder="1" applyAlignment="1" applyProtection="1">
      <alignment horizontal="right" vertical="center"/>
    </xf>
    <xf numFmtId="6" fontId="36" fillId="47" borderId="215" xfId="54" applyNumberFormat="1" applyFont="1" applyFill="1" applyBorder="1" applyAlignment="1" applyProtection="1">
      <alignment horizontal="right" vertical="center"/>
    </xf>
    <xf numFmtId="6" fontId="36" fillId="47" borderId="420" xfId="54" applyNumberFormat="1" applyFont="1" applyFill="1" applyBorder="1" applyAlignment="1" applyProtection="1">
      <alignment horizontal="right" vertical="center"/>
    </xf>
    <xf numFmtId="6" fontId="36" fillId="0" borderId="214" xfId="54" applyNumberFormat="1" applyFont="1" applyFill="1" applyBorder="1" applyAlignment="1" applyProtection="1">
      <alignment horizontal="right" vertical="center"/>
    </xf>
    <xf numFmtId="6" fontId="36" fillId="35" borderId="432" xfId="54" applyNumberFormat="1" applyFont="1" applyFill="1" applyBorder="1" applyAlignment="1" applyProtection="1">
      <alignment horizontal="right" vertical="center"/>
    </xf>
    <xf numFmtId="6" fontId="36" fillId="0" borderId="407" xfId="53" applyNumberFormat="1" applyFont="1" applyFill="1" applyBorder="1" applyAlignment="1" applyProtection="1">
      <alignment horizontal="right" vertical="center"/>
    </xf>
    <xf numFmtId="6" fontId="36" fillId="46" borderId="244" xfId="53" applyNumberFormat="1" applyFont="1" applyFill="1" applyBorder="1" applyAlignment="1" applyProtection="1">
      <alignment horizontal="right" vertical="center"/>
    </xf>
    <xf numFmtId="6" fontId="36" fillId="0" borderId="230" xfId="53" applyNumberFormat="1" applyFont="1" applyFill="1" applyBorder="1" applyAlignment="1" applyProtection="1">
      <alignment horizontal="right" vertical="center"/>
    </xf>
    <xf numFmtId="6" fontId="36" fillId="0" borderId="244" xfId="53" applyNumberFormat="1" applyFont="1" applyFill="1" applyBorder="1" applyAlignment="1" applyProtection="1">
      <alignment horizontal="right" vertical="center"/>
    </xf>
    <xf numFmtId="6" fontId="36" fillId="34" borderId="244" xfId="53" applyNumberFormat="1" applyFont="1" applyFill="1" applyBorder="1" applyAlignment="1" applyProtection="1">
      <alignment horizontal="right" vertical="center"/>
    </xf>
    <xf numFmtId="6" fontId="36" fillId="32" borderId="418" xfId="53" applyNumberFormat="1" applyFont="1" applyFill="1" applyBorder="1" applyAlignment="1" applyProtection="1">
      <alignment horizontal="right" vertical="center"/>
    </xf>
    <xf numFmtId="6" fontId="36" fillId="32" borderId="244" xfId="53" applyNumberFormat="1" applyFont="1" applyFill="1" applyBorder="1" applyAlignment="1" applyProtection="1">
      <alignment horizontal="right" vertical="center"/>
    </xf>
    <xf numFmtId="6" fontId="36" fillId="46" borderId="418" xfId="53" applyNumberFormat="1" applyFont="1" applyFill="1" applyBorder="1" applyAlignment="1" applyProtection="1">
      <alignment horizontal="right" vertical="center"/>
    </xf>
    <xf numFmtId="49" fontId="33" fillId="34" borderId="425" xfId="53" applyNumberFormat="1" applyFont="1" applyFill="1" applyBorder="1" applyAlignment="1" applyProtection="1">
      <alignment horizontal="center" vertical="center" wrapText="1"/>
    </xf>
    <xf numFmtId="1" fontId="21" fillId="26" borderId="428" xfId="53" applyNumberFormat="1" applyFont="1" applyFill="1" applyBorder="1" applyAlignment="1" applyProtection="1">
      <alignment horizontal="center" vertical="center"/>
    </xf>
    <xf numFmtId="1" fontId="21" fillId="26" borderId="424" xfId="53" applyNumberFormat="1" applyFont="1" applyFill="1" applyBorder="1" applyAlignment="1" applyProtection="1">
      <alignment horizontal="center" vertical="center"/>
    </xf>
    <xf numFmtId="1" fontId="24" fillId="26" borderId="434" xfId="53" applyNumberFormat="1" applyFont="1" applyFill="1" applyBorder="1" applyAlignment="1" applyProtection="1">
      <alignment horizontal="center" vertical="center"/>
    </xf>
    <xf numFmtId="6" fontId="21" fillId="35" borderId="416" xfId="54" applyNumberFormat="1" applyFont="1" applyFill="1" applyBorder="1" applyAlignment="1" applyProtection="1">
      <alignment horizontal="right" vertical="center"/>
    </xf>
    <xf numFmtId="6" fontId="21" fillId="35" borderId="378" xfId="54" applyNumberFormat="1" applyFont="1" applyFill="1" applyBorder="1" applyAlignment="1" applyProtection="1">
      <alignment horizontal="right" vertical="center"/>
    </xf>
    <xf numFmtId="6" fontId="24" fillId="35" borderId="415" xfId="54" applyNumberFormat="1" applyFont="1" applyFill="1" applyBorder="1" applyAlignment="1" applyProtection="1">
      <alignment horizontal="right" vertical="center"/>
    </xf>
    <xf numFmtId="6" fontId="21" fillId="35" borderId="420" xfId="54" applyNumberFormat="1" applyFont="1" applyFill="1" applyBorder="1" applyAlignment="1" applyProtection="1">
      <alignment horizontal="right" vertical="center"/>
    </xf>
    <xf numFmtId="0" fontId="82" fillId="35" borderId="375" xfId="0" applyFont="1" applyFill="1" applyBorder="1" applyAlignment="1" applyProtection="1">
      <alignment horizontal="center" vertical="center" wrapText="1"/>
    </xf>
    <xf numFmtId="0" fontId="24" fillId="0" borderId="234" xfId="0" applyFont="1" applyFill="1" applyBorder="1" applyAlignment="1" applyProtection="1">
      <alignment vertical="center"/>
    </xf>
    <xf numFmtId="0" fontId="24" fillId="0" borderId="234" xfId="0" applyFont="1" applyFill="1" applyBorder="1" applyAlignment="1" applyProtection="1">
      <alignment horizontal="center" vertical="center"/>
    </xf>
    <xf numFmtId="6" fontId="24" fillId="0" borderId="234" xfId="31" applyNumberFormat="1" applyFont="1" applyFill="1" applyBorder="1" applyAlignment="1" applyProtection="1">
      <alignment vertical="center"/>
    </xf>
    <xf numFmtId="6" fontId="24" fillId="46" borderId="234" xfId="31" applyNumberFormat="1" applyFont="1" applyFill="1" applyBorder="1" applyAlignment="1" applyProtection="1">
      <alignment vertical="center"/>
    </xf>
    <xf numFmtId="6" fontId="24" fillId="34" borderId="234" xfId="31" applyNumberFormat="1" applyFont="1" applyFill="1" applyBorder="1" applyAlignment="1" applyProtection="1">
      <alignment vertical="center"/>
    </xf>
    <xf numFmtId="166" fontId="21" fillId="0" borderId="267" xfId="0" applyNumberFormat="1" applyFont="1" applyFill="1" applyBorder="1" applyAlignment="1" applyProtection="1">
      <alignment vertical="center"/>
    </xf>
    <xf numFmtId="6" fontId="24" fillId="0" borderId="0" xfId="0" applyNumberFormat="1" applyFont="1" applyFill="1" applyBorder="1" applyAlignment="1" applyProtection="1">
      <alignment vertical="center"/>
    </xf>
    <xf numFmtId="10" fontId="24" fillId="0" borderId="0" xfId="0" applyNumberFormat="1" applyFont="1" applyFill="1" applyBorder="1" applyAlignment="1" applyProtection="1">
      <alignment vertical="center"/>
    </xf>
    <xf numFmtId="6" fontId="24" fillId="0" borderId="0" xfId="32" applyNumberFormat="1" applyFont="1" applyFill="1" applyBorder="1" applyAlignment="1" applyProtection="1">
      <alignment vertical="center"/>
    </xf>
    <xf numFmtId="166" fontId="24" fillId="0" borderId="0" xfId="0" applyNumberFormat="1" applyFont="1" applyFill="1" applyBorder="1" applyAlignment="1" applyProtection="1">
      <alignment vertical="center"/>
    </xf>
    <xf numFmtId="10" fontId="24" fillId="0" borderId="0" xfId="48" applyNumberFormat="1" applyFont="1" applyFill="1" applyBorder="1" applyAlignment="1" applyProtection="1">
      <alignment vertical="center"/>
    </xf>
    <xf numFmtId="8" fontId="21" fillId="0" borderId="276" xfId="0" applyNumberFormat="1" applyFont="1" applyFill="1" applyBorder="1" applyAlignment="1" applyProtection="1">
      <alignment vertical="center"/>
    </xf>
    <xf numFmtId="49" fontId="33" fillId="0" borderId="0" xfId="53" applyNumberFormat="1" applyFont="1" applyFill="1" applyBorder="1" applyAlignment="1" applyProtection="1">
      <alignment horizontal="center" vertical="center" wrapText="1"/>
    </xf>
    <xf numFmtId="168" fontId="21" fillId="0" borderId="0" xfId="0" applyNumberFormat="1" applyFont="1" applyBorder="1" applyAlignment="1" applyProtection="1">
      <alignment vertical="center" wrapText="1"/>
    </xf>
    <xf numFmtId="0" fontId="21" fillId="0" borderId="234" xfId="0" applyFont="1" applyBorder="1" applyAlignment="1" applyProtection="1">
      <alignment horizontal="right" vertical="center"/>
    </xf>
    <xf numFmtId="0" fontId="24" fillId="0" borderId="234" xfId="0" applyFont="1" applyBorder="1" applyAlignment="1" applyProtection="1">
      <alignment horizontal="left" vertical="center"/>
    </xf>
    <xf numFmtId="5" fontId="24" fillId="0" borderId="234" xfId="32" applyNumberFormat="1" applyFont="1" applyBorder="1" applyAlignment="1" applyProtection="1">
      <alignment horizontal="right" vertical="center"/>
    </xf>
    <xf numFmtId="10" fontId="24" fillId="32" borderId="234" xfId="48" applyNumberFormat="1" applyFont="1" applyFill="1" applyBorder="1" applyAlignment="1" applyProtection="1">
      <alignment horizontal="right" vertical="center"/>
    </xf>
    <xf numFmtId="6" fontId="24" fillId="32" borderId="234" xfId="32" applyNumberFormat="1" applyFont="1" applyFill="1" applyBorder="1" applyAlignment="1" applyProtection="1">
      <alignment horizontal="right" vertical="center"/>
    </xf>
    <xf numFmtId="2" fontId="24" fillId="0" borderId="234" xfId="0" applyNumberFormat="1" applyFont="1" applyFill="1" applyBorder="1" applyAlignment="1" applyProtection="1">
      <alignment horizontal="right" vertical="center"/>
    </xf>
    <xf numFmtId="5" fontId="24" fillId="0" borderId="234" xfId="32" applyNumberFormat="1" applyFont="1" applyFill="1" applyBorder="1" applyAlignment="1" applyProtection="1">
      <alignment horizontal="right" vertical="center"/>
    </xf>
    <xf numFmtId="0" fontId="24" fillId="0" borderId="234" xfId="0" applyFont="1" applyFill="1" applyBorder="1" applyAlignment="1" applyProtection="1">
      <alignment horizontal="right" vertical="center"/>
    </xf>
    <xf numFmtId="0" fontId="24" fillId="0" borderId="234" xfId="0" applyFont="1" applyBorder="1" applyAlignment="1" applyProtection="1">
      <alignment horizontal="right" vertical="center"/>
    </xf>
    <xf numFmtId="43" fontId="24" fillId="0" borderId="234" xfId="28" applyNumberFormat="1" applyFont="1" applyBorder="1" applyAlignment="1" applyProtection="1">
      <alignment horizontal="right" vertical="center"/>
    </xf>
    <xf numFmtId="43" fontId="24" fillId="0" borderId="234" xfId="28" applyFont="1" applyBorder="1" applyAlignment="1" applyProtection="1">
      <alignment horizontal="right" vertical="center"/>
    </xf>
    <xf numFmtId="10" fontId="24" fillId="0" borderId="234" xfId="32" applyNumberFormat="1" applyFont="1" applyFill="1" applyBorder="1" applyAlignment="1" applyProtection="1">
      <alignment horizontal="right" vertical="center"/>
    </xf>
    <xf numFmtId="6" fontId="24" fillId="0" borderId="234" xfId="32" applyNumberFormat="1" applyFont="1" applyBorder="1" applyAlignment="1" applyProtection="1">
      <alignment horizontal="right" vertical="center"/>
    </xf>
    <xf numFmtId="10" fontId="24" fillId="0" borderId="234" xfId="0" applyNumberFormat="1" applyFont="1" applyBorder="1" applyAlignment="1" applyProtection="1">
      <alignment horizontal="right" vertical="center"/>
    </xf>
    <xf numFmtId="38" fontId="89" fillId="0" borderId="12" xfId="47822" applyNumberFormat="1" applyFont="1" applyFill="1" applyBorder="1" applyAlignment="1" applyProtection="1">
      <alignment vertical="center"/>
    </xf>
    <xf numFmtId="38" fontId="38" fillId="0" borderId="260" xfId="45" applyNumberFormat="1" applyFont="1" applyFill="1" applyBorder="1" applyAlignment="1" applyProtection="1">
      <alignment vertical="center"/>
    </xf>
    <xf numFmtId="0" fontId="35" fillId="41" borderId="437" xfId="0" quotePrefix="1" applyFont="1" applyFill="1" applyBorder="1" applyAlignment="1">
      <alignment horizontal="center" vertical="center" wrapText="1"/>
    </xf>
    <xf numFmtId="0" fontId="35" fillId="41" borderId="438" xfId="0" applyFont="1" applyFill="1" applyBorder="1" applyAlignment="1">
      <alignment horizontal="center" vertical="center" wrapText="1"/>
    </xf>
    <xf numFmtId="0" fontId="35" fillId="41" borderId="439" xfId="0" quotePrefix="1" applyFont="1" applyFill="1" applyBorder="1" applyAlignment="1">
      <alignment horizontal="center" vertical="center" wrapText="1"/>
    </xf>
    <xf numFmtId="0" fontId="24" fillId="26" borderId="432" xfId="58" applyFont="1" applyFill="1" applyBorder="1" applyAlignment="1">
      <alignment vertical="center"/>
    </xf>
    <xf numFmtId="0" fontId="24" fillId="26" borderId="378" xfId="58" applyFont="1" applyFill="1" applyBorder="1" applyAlignment="1">
      <alignment vertical="center"/>
    </xf>
    <xf numFmtId="0" fontId="24" fillId="26" borderId="412" xfId="58" applyFont="1" applyFill="1" applyBorder="1" applyAlignment="1">
      <alignment horizontal="center" vertical="center"/>
    </xf>
    <xf numFmtId="0" fontId="21" fillId="26" borderId="401" xfId="58" applyFont="1" applyFill="1" applyBorder="1" applyAlignment="1">
      <alignment vertical="center"/>
    </xf>
    <xf numFmtId="1" fontId="28" fillId="26" borderId="425" xfId="0" applyNumberFormat="1" applyFont="1" applyFill="1" applyBorder="1" applyAlignment="1" applyProtection="1">
      <alignment horizontal="center" vertical="center" wrapText="1"/>
    </xf>
    <xf numFmtId="1" fontId="28" fillId="26" borderId="412" xfId="0" quotePrefix="1" applyNumberFormat="1" applyFont="1" applyFill="1" applyBorder="1" applyAlignment="1" applyProtection="1">
      <alignment horizontal="center" vertical="center" wrapText="1"/>
    </xf>
    <xf numFmtId="0" fontId="21" fillId="0" borderId="440" xfId="58" applyNumberFormat="1" applyFont="1" applyFill="1" applyBorder="1" applyAlignment="1" applyProtection="1">
      <alignment vertical="center"/>
    </xf>
    <xf numFmtId="0" fontId="21" fillId="0" borderId="440" xfId="58" applyFont="1" applyFill="1" applyBorder="1" applyAlignment="1" applyProtection="1">
      <alignment vertical="center"/>
    </xf>
    <xf numFmtId="6" fontId="21" fillId="0" borderId="440" xfId="32" applyNumberFormat="1" applyFont="1" applyFill="1" applyBorder="1" applyAlignment="1">
      <alignment horizontal="right" vertical="center"/>
    </xf>
    <xf numFmtId="6" fontId="21" fillId="47" borderId="440" xfId="32" applyNumberFormat="1" applyFont="1" applyFill="1" applyBorder="1" applyAlignment="1">
      <alignment horizontal="right" vertical="center"/>
    </xf>
    <xf numFmtId="0" fontId="24" fillId="36" borderId="425" xfId="58" applyFont="1" applyFill="1" applyBorder="1" applyAlignment="1" applyProtection="1">
      <alignment vertical="center"/>
    </xf>
    <xf numFmtId="6" fontId="24" fillId="36" borderId="425" xfId="32" applyNumberFormat="1" applyFont="1" applyFill="1" applyBorder="1" applyAlignment="1">
      <alignment horizontal="right" vertical="center"/>
    </xf>
    <xf numFmtId="49" fontId="33" fillId="35" borderId="425" xfId="53" applyNumberFormat="1" applyFont="1" applyFill="1" applyBorder="1" applyAlignment="1" applyProtection="1">
      <alignment horizontal="center" vertical="center" wrapText="1"/>
    </xf>
    <xf numFmtId="49" fontId="33" fillId="40" borderId="425" xfId="53" applyNumberFormat="1" applyFont="1" applyFill="1" applyBorder="1" applyAlignment="1" applyProtection="1">
      <alignment horizontal="center" vertical="center" wrapText="1"/>
    </xf>
    <xf numFmtId="49" fontId="33" fillId="31" borderId="425" xfId="53" applyNumberFormat="1" applyFont="1" applyFill="1" applyBorder="1" applyAlignment="1" applyProtection="1">
      <alignment horizontal="center" vertical="center" wrapText="1"/>
    </xf>
    <xf numFmtId="49" fontId="33" fillId="46" borderId="425" xfId="53" applyNumberFormat="1" applyFont="1" applyFill="1" applyBorder="1" applyAlignment="1" applyProtection="1">
      <alignment horizontal="center" vertical="center" wrapText="1"/>
    </xf>
    <xf numFmtId="49" fontId="33" fillId="47" borderId="425" xfId="53" applyNumberFormat="1" applyFont="1" applyFill="1" applyBorder="1" applyAlignment="1" applyProtection="1">
      <alignment horizontal="center" vertical="center" wrapText="1"/>
    </xf>
    <xf numFmtId="0" fontId="87" fillId="40" borderId="425" xfId="0" applyFont="1" applyFill="1" applyBorder="1" applyAlignment="1" applyProtection="1">
      <alignment horizontal="center" vertical="center" wrapText="1"/>
    </xf>
    <xf numFmtId="0" fontId="68" fillId="40" borderId="425" xfId="0" applyFont="1" applyFill="1" applyBorder="1" applyAlignment="1" applyProtection="1">
      <alignment horizontal="center" vertical="center" wrapText="1"/>
    </xf>
    <xf numFmtId="49" fontId="46" fillId="38" borderId="425" xfId="53" applyNumberFormat="1" applyFont="1" applyFill="1" applyBorder="1" applyAlignment="1" applyProtection="1">
      <alignment horizontal="center" vertical="center"/>
    </xf>
    <xf numFmtId="49" fontId="46" fillId="33" borderId="425" xfId="53" applyNumberFormat="1" applyFont="1" applyFill="1" applyBorder="1" applyAlignment="1" applyProtection="1">
      <alignment horizontal="center" vertical="center"/>
    </xf>
    <xf numFmtId="0" fontId="33" fillId="34" borderId="425" xfId="252" applyFont="1" applyFill="1" applyBorder="1" applyAlignment="1" applyProtection="1">
      <alignment horizontal="center" vertical="center" wrapText="1"/>
    </xf>
    <xf numFmtId="49" fontId="33" fillId="34" borderId="425" xfId="53" applyNumberFormat="1" applyFont="1" applyFill="1" applyBorder="1" applyAlignment="1" applyProtection="1">
      <alignment horizontal="center" vertical="center" wrapText="1"/>
    </xf>
    <xf numFmtId="0" fontId="87" fillId="40" borderId="327" xfId="0" applyFont="1" applyFill="1" applyBorder="1" applyAlignment="1" applyProtection="1">
      <alignment horizontal="center" vertical="center" wrapText="1"/>
    </xf>
    <xf numFmtId="0" fontId="68" fillId="40" borderId="327" xfId="0" applyFont="1" applyFill="1" applyBorder="1" applyAlignment="1" applyProtection="1">
      <alignment horizontal="center" vertical="center" wrapText="1"/>
    </xf>
    <xf numFmtId="49" fontId="46" fillId="38" borderId="329" xfId="53" applyNumberFormat="1" applyFont="1" applyFill="1" applyBorder="1" applyAlignment="1" applyProtection="1">
      <alignment horizontal="center" vertical="center"/>
    </xf>
    <xf numFmtId="49" fontId="46" fillId="38" borderId="331" xfId="53" applyNumberFormat="1" applyFont="1" applyFill="1" applyBorder="1" applyAlignment="1" applyProtection="1">
      <alignment horizontal="center" vertical="center"/>
    </xf>
    <xf numFmtId="49" fontId="46" fillId="38" borderId="330" xfId="53" applyNumberFormat="1" applyFont="1" applyFill="1" applyBorder="1" applyAlignment="1" applyProtection="1">
      <alignment horizontal="center" vertical="center"/>
    </xf>
    <xf numFmtId="49" fontId="46" fillId="38" borderId="329" xfId="53" applyNumberFormat="1" applyFont="1" applyFill="1" applyBorder="1" applyAlignment="1" applyProtection="1">
      <alignment horizontal="center" vertical="center" wrapText="1"/>
    </xf>
    <xf numFmtId="49" fontId="46" fillId="38" borderId="331" xfId="53" applyNumberFormat="1" applyFont="1" applyFill="1" applyBorder="1" applyAlignment="1" applyProtection="1">
      <alignment horizontal="center" vertical="center" wrapText="1"/>
    </xf>
    <xf numFmtId="49" fontId="46" fillId="38" borderId="330" xfId="53" applyNumberFormat="1" applyFont="1" applyFill="1" applyBorder="1" applyAlignment="1" applyProtection="1">
      <alignment horizontal="center" vertical="center" wrapText="1"/>
    </xf>
    <xf numFmtId="49" fontId="33" fillId="35" borderId="327" xfId="53" applyNumberFormat="1" applyFont="1" applyFill="1" applyBorder="1" applyAlignment="1" applyProtection="1">
      <alignment horizontal="center" vertical="center" wrapText="1"/>
    </xf>
    <xf numFmtId="49" fontId="33" fillId="35" borderId="329" xfId="53" applyNumberFormat="1" applyFont="1" applyFill="1" applyBorder="1" applyAlignment="1" applyProtection="1">
      <alignment horizontal="center" vertical="center" wrapText="1"/>
    </xf>
    <xf numFmtId="49" fontId="33" fillId="31" borderId="329" xfId="53" applyNumberFormat="1" applyFont="1" applyFill="1" applyBorder="1" applyAlignment="1" applyProtection="1">
      <alignment horizontal="center" vertical="center" wrapText="1"/>
    </xf>
    <xf numFmtId="49" fontId="33" fillId="31" borderId="331" xfId="53" applyNumberFormat="1" applyFont="1" applyFill="1" applyBorder="1" applyAlignment="1" applyProtection="1">
      <alignment horizontal="center" vertical="center"/>
    </xf>
    <xf numFmtId="49" fontId="33" fillId="31" borderId="330" xfId="53" applyNumberFormat="1" applyFont="1" applyFill="1" applyBorder="1" applyAlignment="1" applyProtection="1">
      <alignment horizontal="center" vertical="center"/>
    </xf>
    <xf numFmtId="49" fontId="33" fillId="31" borderId="331" xfId="53" applyNumberFormat="1" applyFont="1" applyFill="1" applyBorder="1" applyAlignment="1" applyProtection="1">
      <alignment horizontal="center" vertical="center" wrapText="1"/>
    </xf>
    <xf numFmtId="49" fontId="33" fillId="31" borderId="330" xfId="53" applyNumberFormat="1" applyFont="1" applyFill="1" applyBorder="1" applyAlignment="1" applyProtection="1">
      <alignment horizontal="center" vertical="center" wrapText="1"/>
    </xf>
    <xf numFmtId="49" fontId="33" fillId="34" borderId="327" xfId="53" applyNumberFormat="1" applyFont="1" applyFill="1" applyBorder="1" applyAlignment="1" applyProtection="1">
      <alignment horizontal="center" vertical="center" wrapText="1"/>
    </xf>
    <xf numFmtId="49" fontId="33" fillId="35" borderId="328" xfId="53" applyNumberFormat="1" applyFont="1" applyFill="1" applyBorder="1" applyAlignment="1" applyProtection="1">
      <alignment horizontal="center" vertical="center" wrapText="1"/>
    </xf>
    <xf numFmtId="49" fontId="33" fillId="35" borderId="214" xfId="53" applyNumberFormat="1" applyFont="1" applyFill="1" applyBorder="1" applyAlignment="1" applyProtection="1">
      <alignment horizontal="center" vertical="center" wrapText="1"/>
    </xf>
    <xf numFmtId="0" fontId="21" fillId="0" borderId="255" xfId="0" applyFont="1" applyBorder="1" applyAlignment="1" applyProtection="1">
      <alignment horizontal="left" indent="1"/>
    </xf>
    <xf numFmtId="0" fontId="21" fillId="0" borderId="343" xfId="0" applyFont="1" applyBorder="1" applyAlignment="1" applyProtection="1">
      <alignment horizontal="left" indent="1"/>
    </xf>
    <xf numFmtId="0" fontId="24" fillId="0" borderId="35" xfId="53" applyFont="1" applyFill="1" applyBorder="1" applyAlignment="1" applyProtection="1">
      <alignment horizontal="left"/>
    </xf>
    <xf numFmtId="0" fontId="24" fillId="0" borderId="344" xfId="53" applyFont="1" applyFill="1" applyBorder="1" applyAlignment="1" applyProtection="1">
      <alignment horizontal="left"/>
    </xf>
    <xf numFmtId="0" fontId="24" fillId="0" borderId="348" xfId="53" applyFont="1" applyFill="1" applyBorder="1" applyAlignment="1" applyProtection="1">
      <alignment horizontal="left"/>
    </xf>
    <xf numFmtId="0" fontId="24" fillId="0" borderId="339" xfId="53" applyFont="1" applyFill="1" applyBorder="1" applyAlignment="1" applyProtection="1">
      <alignment horizontal="left" indent="1"/>
    </xf>
    <xf numFmtId="0" fontId="24" fillId="0" borderId="335" xfId="53" applyFont="1" applyFill="1" applyBorder="1" applyAlignment="1" applyProtection="1">
      <alignment horizontal="left" indent="1"/>
    </xf>
    <xf numFmtId="0" fontId="21" fillId="0" borderId="55" xfId="0" applyFont="1" applyBorder="1" applyAlignment="1" applyProtection="1">
      <alignment horizontal="left" indent="1"/>
    </xf>
    <xf numFmtId="0" fontId="21" fillId="0" borderId="0" xfId="0" applyFont="1" applyBorder="1" applyAlignment="1" applyProtection="1">
      <alignment horizontal="left" indent="1"/>
    </xf>
    <xf numFmtId="0" fontId="21" fillId="0" borderId="257" xfId="0" applyFont="1" applyBorder="1" applyAlignment="1" applyProtection="1">
      <alignment horizontal="left" indent="1"/>
    </xf>
    <xf numFmtId="0" fontId="21" fillId="0" borderId="341" xfId="0" applyFont="1" applyBorder="1" applyAlignment="1" applyProtection="1">
      <alignment horizontal="left" indent="1"/>
    </xf>
    <xf numFmtId="0" fontId="21" fillId="0" borderId="254" xfId="0" applyFont="1" applyBorder="1" applyAlignment="1" applyProtection="1">
      <alignment horizontal="left" indent="1"/>
    </xf>
    <xf numFmtId="0" fontId="21" fillId="0" borderId="342" xfId="0" applyFont="1" applyBorder="1" applyAlignment="1" applyProtection="1">
      <alignment horizontal="left" indent="1"/>
    </xf>
    <xf numFmtId="49" fontId="33" fillId="34" borderId="375" xfId="53" applyNumberFormat="1" applyFont="1" applyFill="1" applyBorder="1" applyAlignment="1" applyProtection="1">
      <alignment horizontal="center" vertical="center" wrapText="1"/>
    </xf>
    <xf numFmtId="49" fontId="33" fillId="40" borderId="56" xfId="53" applyNumberFormat="1" applyFont="1" applyFill="1" applyBorder="1" applyAlignment="1" applyProtection="1">
      <alignment horizontal="center" vertical="center" wrapText="1"/>
    </xf>
    <xf numFmtId="49" fontId="33" fillId="46" borderId="327" xfId="53" applyNumberFormat="1" applyFont="1" applyFill="1" applyBorder="1" applyAlignment="1" applyProtection="1">
      <alignment horizontal="center" vertical="center" wrapText="1"/>
    </xf>
    <xf numFmtId="49" fontId="33" fillId="46" borderId="328" xfId="53" applyNumberFormat="1" applyFont="1" applyFill="1" applyBorder="1" applyAlignment="1" applyProtection="1">
      <alignment horizontal="center" vertical="center" wrapText="1"/>
    </xf>
    <xf numFmtId="49" fontId="33" fillId="46" borderId="214" xfId="53" applyNumberFormat="1" applyFont="1" applyFill="1" applyBorder="1" applyAlignment="1" applyProtection="1">
      <alignment horizontal="center" vertical="center" wrapText="1"/>
    </xf>
    <xf numFmtId="49" fontId="33" fillId="31" borderId="327" xfId="53" applyNumberFormat="1" applyFont="1" applyFill="1" applyBorder="1" applyAlignment="1" applyProtection="1">
      <alignment horizontal="center" vertical="center"/>
    </xf>
    <xf numFmtId="49" fontId="33" fillId="31" borderId="327" xfId="53" applyNumberFormat="1" applyFont="1" applyFill="1" applyBorder="1" applyAlignment="1" applyProtection="1">
      <alignment horizontal="center" vertical="center" wrapText="1"/>
    </xf>
    <xf numFmtId="49" fontId="46" fillId="38" borderId="424" xfId="53" applyNumberFormat="1" applyFont="1" applyFill="1" applyBorder="1" applyAlignment="1" applyProtection="1">
      <alignment horizontal="center" vertical="center" wrapText="1"/>
    </xf>
    <xf numFmtId="49" fontId="46" fillId="33" borderId="327" xfId="53" applyNumberFormat="1" applyFont="1" applyFill="1" applyBorder="1" applyAlignment="1" applyProtection="1">
      <alignment horizontal="center" vertical="center"/>
    </xf>
    <xf numFmtId="10" fontId="46" fillId="33" borderId="327" xfId="48" applyNumberFormat="1" applyFont="1" applyFill="1" applyBorder="1" applyAlignment="1" applyProtection="1">
      <alignment horizontal="center" vertical="center" wrapText="1"/>
    </xf>
    <xf numFmtId="0" fontId="33" fillId="34" borderId="327" xfId="252" applyFont="1" applyFill="1" applyBorder="1" applyAlignment="1" applyProtection="1">
      <alignment horizontal="center" vertical="center" wrapText="1"/>
    </xf>
    <xf numFmtId="49" fontId="33" fillId="35" borderId="0" xfId="53" applyNumberFormat="1" applyFont="1" applyFill="1" applyBorder="1" applyAlignment="1" applyProtection="1">
      <alignment horizontal="center" vertical="center" wrapText="1"/>
    </xf>
    <xf numFmtId="0" fontId="76" fillId="0" borderId="0" xfId="0" applyFont="1" applyBorder="1" applyAlignment="1" applyProtection="1">
      <alignment horizontal="center" vertical="center" wrapText="1"/>
    </xf>
    <xf numFmtId="0" fontId="77" fillId="0" borderId="0" xfId="0" applyFont="1" applyBorder="1" applyAlignment="1" applyProtection="1">
      <alignment horizontal="center" vertical="center"/>
    </xf>
    <xf numFmtId="0" fontId="32" fillId="0" borderId="0" xfId="0" applyFont="1" applyBorder="1" applyAlignment="1" applyProtection="1">
      <alignment horizontal="center" vertical="center"/>
    </xf>
    <xf numFmtId="0" fontId="30" fillId="40" borderId="323" xfId="0" applyFont="1" applyFill="1" applyBorder="1" applyAlignment="1" applyProtection="1">
      <alignment horizontal="center" vertical="center"/>
    </xf>
    <xf numFmtId="0" fontId="30" fillId="40" borderId="324" xfId="0" applyFont="1" applyFill="1" applyBorder="1" applyAlignment="1" applyProtection="1">
      <alignment horizontal="center" vertical="center"/>
    </xf>
    <xf numFmtId="0" fontId="30" fillId="40" borderId="325" xfId="0" applyFont="1" applyFill="1" applyBorder="1" applyAlignment="1" applyProtection="1">
      <alignment horizontal="center" vertical="center"/>
    </xf>
    <xf numFmtId="0" fontId="30" fillId="31" borderId="286" xfId="0" quotePrefix="1" applyFont="1" applyFill="1" applyBorder="1" applyAlignment="1" applyProtection="1">
      <alignment horizontal="left" vertical="center" wrapText="1"/>
    </xf>
    <xf numFmtId="0" fontId="30" fillId="31" borderId="307" xfId="0" quotePrefix="1" applyFont="1" applyFill="1" applyBorder="1" applyAlignment="1" applyProtection="1">
      <alignment horizontal="left" vertical="center" wrapText="1"/>
    </xf>
    <xf numFmtId="0" fontId="30" fillId="31" borderId="21" xfId="0" quotePrefix="1" applyFont="1" applyFill="1" applyBorder="1" applyAlignment="1" applyProtection="1">
      <alignment horizontal="left" vertical="center" wrapText="1"/>
    </xf>
    <xf numFmtId="0" fontId="30" fillId="31" borderId="305" xfId="0" quotePrefix="1" applyFont="1" applyFill="1" applyBorder="1" applyAlignment="1" applyProtection="1">
      <alignment horizontal="left" vertical="center" wrapText="1"/>
    </xf>
    <xf numFmtId="0" fontId="25" fillId="0" borderId="15" xfId="0" applyFont="1" applyFill="1" applyBorder="1" applyAlignment="1" applyProtection="1">
      <alignment horizontal="left" vertical="center" wrapText="1"/>
    </xf>
    <xf numFmtId="0" fontId="25" fillId="0" borderId="313" xfId="0" applyFont="1" applyFill="1" applyBorder="1" applyAlignment="1" applyProtection="1">
      <alignment horizontal="left" vertical="center" wrapText="1"/>
    </xf>
    <xf numFmtId="0" fontId="30" fillId="31" borderId="30" xfId="0" quotePrefix="1" applyFont="1" applyFill="1" applyBorder="1" applyAlignment="1" applyProtection="1">
      <alignment horizontal="left" vertical="center" wrapText="1"/>
    </xf>
    <xf numFmtId="0" fontId="30" fillId="31" borderId="306" xfId="0" applyFont="1" applyFill="1" applyBorder="1" applyAlignment="1" applyProtection="1">
      <alignment horizontal="left" vertical="center" wrapText="1"/>
    </xf>
    <xf numFmtId="0" fontId="30" fillId="31" borderId="40" xfId="0" applyFont="1" applyFill="1" applyBorder="1" applyAlignment="1" applyProtection="1">
      <alignment horizontal="left" vertical="center" wrapText="1"/>
    </xf>
    <xf numFmtId="0" fontId="30" fillId="31" borderId="318" xfId="0" applyFont="1" applyFill="1" applyBorder="1" applyAlignment="1" applyProtection="1">
      <alignment horizontal="left" vertical="center" wrapText="1"/>
    </xf>
    <xf numFmtId="0" fontId="30" fillId="31" borderId="320" xfId="0" applyFont="1" applyFill="1" applyBorder="1" applyAlignment="1" applyProtection="1">
      <alignment horizontal="left" vertical="center" wrapText="1"/>
    </xf>
    <xf numFmtId="0" fontId="30" fillId="31" borderId="321" xfId="0" applyFont="1" applyFill="1" applyBorder="1" applyAlignment="1" applyProtection="1">
      <alignment horizontal="left" vertical="center" wrapText="1"/>
    </xf>
    <xf numFmtId="0" fontId="30" fillId="31" borderId="284" xfId="0" quotePrefix="1" applyFont="1" applyFill="1" applyBorder="1" applyAlignment="1" applyProtection="1">
      <alignment horizontal="left" vertical="center" wrapText="1"/>
    </xf>
    <xf numFmtId="0" fontId="30" fillId="31" borderId="301" xfId="0" applyFont="1" applyFill="1" applyBorder="1" applyAlignment="1" applyProtection="1">
      <alignment horizontal="left" vertical="center" wrapText="1"/>
    </xf>
    <xf numFmtId="0" fontId="30" fillId="31" borderId="0" xfId="0" quotePrefix="1" applyFont="1" applyFill="1" applyBorder="1" applyAlignment="1" applyProtection="1">
      <alignment horizontal="left" vertical="center" wrapText="1"/>
    </xf>
    <xf numFmtId="0" fontId="30" fillId="31" borderId="304" xfId="0" applyFont="1" applyFill="1" applyBorder="1" applyAlignment="1" applyProtection="1">
      <alignment horizontal="left" vertical="center" wrapText="1"/>
    </xf>
    <xf numFmtId="0" fontId="82" fillId="40" borderId="375" xfId="0" applyFont="1" applyFill="1" applyBorder="1" applyAlignment="1" applyProtection="1">
      <alignment horizontal="center" vertical="center" wrapText="1"/>
    </xf>
    <xf numFmtId="0" fontId="82" fillId="35" borderId="375" xfId="0" applyFont="1" applyFill="1" applyBorder="1" applyAlignment="1" applyProtection="1">
      <alignment horizontal="center" vertical="center" wrapText="1"/>
    </xf>
    <xf numFmtId="0" fontId="85" fillId="31" borderId="375" xfId="0" applyFont="1" applyFill="1" applyBorder="1" applyAlignment="1" applyProtection="1">
      <alignment horizontal="center" vertical="center"/>
    </xf>
    <xf numFmtId="0" fontId="85" fillId="31" borderId="375" xfId="0" applyFont="1" applyFill="1" applyBorder="1" applyAlignment="1" applyProtection="1">
      <alignment horizontal="center" vertical="center" wrapText="1"/>
    </xf>
    <xf numFmtId="0" fontId="85" fillId="34" borderId="375" xfId="0" applyFont="1" applyFill="1" applyBorder="1" applyAlignment="1" applyProtection="1">
      <alignment horizontal="center" vertical="center" wrapText="1"/>
    </xf>
    <xf numFmtId="0" fontId="82" fillId="37" borderId="371" xfId="0" applyFont="1" applyFill="1" applyBorder="1" applyAlignment="1" applyProtection="1">
      <alignment horizontal="center" vertical="center" wrapText="1"/>
    </xf>
    <xf numFmtId="0" fontId="82" fillId="37" borderId="372" xfId="0" applyFont="1" applyFill="1" applyBorder="1" applyAlignment="1" applyProtection="1">
      <alignment horizontal="center" vertical="center" wrapText="1"/>
    </xf>
    <xf numFmtId="0" fontId="82" fillId="37" borderId="373" xfId="0" applyFont="1" applyFill="1" applyBorder="1" applyAlignment="1" applyProtection="1">
      <alignment horizontal="center" vertical="center" wrapText="1"/>
    </xf>
    <xf numFmtId="0" fontId="33" fillId="34" borderId="375" xfId="0" applyFont="1" applyFill="1" applyBorder="1" applyAlignment="1" applyProtection="1">
      <alignment horizontal="center" vertical="center" wrapText="1"/>
    </xf>
    <xf numFmtId="49" fontId="68" fillId="33" borderId="371" xfId="53" applyNumberFormat="1" applyFont="1" applyFill="1" applyBorder="1" applyAlignment="1" applyProtection="1">
      <alignment horizontal="center" vertical="center"/>
    </xf>
    <xf numFmtId="49" fontId="68" fillId="33" borderId="373" xfId="53" applyNumberFormat="1" applyFont="1" applyFill="1" applyBorder="1" applyAlignment="1" applyProtection="1">
      <alignment horizontal="center" vertical="center"/>
    </xf>
    <xf numFmtId="49" fontId="68" fillId="33" borderId="372" xfId="53" applyNumberFormat="1" applyFont="1" applyFill="1" applyBorder="1" applyAlignment="1" applyProtection="1">
      <alignment horizontal="center" vertical="center"/>
    </xf>
    <xf numFmtId="0" fontId="33" fillId="25" borderId="375" xfId="0" applyFont="1" applyFill="1" applyBorder="1" applyAlignment="1" applyProtection="1">
      <alignment horizontal="center" vertical="center" wrapText="1"/>
    </xf>
    <xf numFmtId="49" fontId="68" fillId="33" borderId="375" xfId="53" applyNumberFormat="1" applyFont="1" applyFill="1" applyBorder="1" applyAlignment="1" applyProtection="1">
      <alignment horizontal="center" vertical="center"/>
    </xf>
    <xf numFmtId="0" fontId="33" fillId="35" borderId="375" xfId="0" applyFont="1" applyFill="1" applyBorder="1" applyAlignment="1" applyProtection="1">
      <alignment horizontal="center" vertical="center" wrapText="1"/>
    </xf>
    <xf numFmtId="49" fontId="68" fillId="33" borderId="375" xfId="53" applyNumberFormat="1" applyFont="1" applyFill="1" applyBorder="1" applyAlignment="1" applyProtection="1">
      <alignment horizontal="center" vertical="center" wrapText="1"/>
    </xf>
    <xf numFmtId="0" fontId="33" fillId="25" borderId="380" xfId="0" applyFont="1" applyFill="1" applyBorder="1" applyAlignment="1" applyProtection="1">
      <alignment horizontal="center" vertical="center" wrapText="1"/>
    </xf>
    <xf numFmtId="0" fontId="33" fillId="25" borderId="370" xfId="0" applyFont="1" applyFill="1" applyBorder="1" applyAlignment="1" applyProtection="1">
      <alignment horizontal="center" vertical="center" wrapText="1"/>
    </xf>
    <xf numFmtId="0" fontId="33" fillId="25" borderId="55" xfId="0" applyFont="1" applyFill="1" applyBorder="1" applyAlignment="1" applyProtection="1">
      <alignment horizontal="center" vertical="center" wrapText="1"/>
    </xf>
    <xf numFmtId="0" fontId="33" fillId="25" borderId="26" xfId="0" applyFont="1" applyFill="1" applyBorder="1" applyAlignment="1" applyProtection="1">
      <alignment horizontal="center" vertical="center" wrapText="1"/>
    </xf>
    <xf numFmtId="0" fontId="33" fillId="25" borderId="394" xfId="0" applyFont="1" applyFill="1" applyBorder="1" applyAlignment="1" applyProtection="1">
      <alignment horizontal="center" vertical="center" wrapText="1"/>
    </xf>
    <xf numFmtId="0" fontId="33" fillId="25" borderId="378" xfId="0" applyFont="1" applyFill="1" applyBorder="1" applyAlignment="1" applyProtection="1">
      <alignment horizontal="center" vertical="center" wrapText="1"/>
    </xf>
    <xf numFmtId="0" fontId="82" fillId="27" borderId="375" xfId="0" applyFont="1" applyFill="1" applyBorder="1" applyAlignment="1" applyProtection="1">
      <alignment horizontal="center" vertical="center" wrapText="1"/>
    </xf>
    <xf numFmtId="0" fontId="33" fillId="29" borderId="375" xfId="0" applyFont="1" applyFill="1" applyBorder="1" applyAlignment="1" applyProtection="1">
      <alignment horizontal="center" vertical="center" wrapText="1"/>
    </xf>
    <xf numFmtId="7" fontId="39" fillId="0" borderId="0" xfId="32" applyNumberFormat="1" applyFont="1" applyAlignment="1" applyProtection="1">
      <alignment horizontal="center" vertical="center" wrapText="1"/>
    </xf>
    <xf numFmtId="0" fontId="24" fillId="41" borderId="375" xfId="0" applyFont="1" applyFill="1" applyBorder="1" applyAlignment="1" applyProtection="1">
      <alignment horizontal="center" vertical="center"/>
    </xf>
    <xf numFmtId="0" fontId="24" fillId="34" borderId="375" xfId="0" applyFont="1" applyFill="1" applyBorder="1" applyAlignment="1" applyProtection="1">
      <alignment horizontal="center" vertical="center"/>
    </xf>
    <xf numFmtId="9" fontId="28" fillId="27" borderId="375" xfId="48" applyFont="1" applyFill="1" applyBorder="1" applyAlignment="1" applyProtection="1">
      <alignment horizontal="center" vertical="center"/>
    </xf>
    <xf numFmtId="9" fontId="28" fillId="27" borderId="375" xfId="0" applyNumberFormat="1" applyFont="1" applyFill="1" applyBorder="1" applyAlignment="1" applyProtection="1">
      <alignment horizontal="center" vertical="center"/>
    </xf>
    <xf numFmtId="0" fontId="33" fillId="25" borderId="374" xfId="0" applyFont="1" applyFill="1" applyBorder="1" applyAlignment="1" applyProtection="1">
      <alignment horizontal="center" vertical="center" wrapText="1"/>
    </xf>
    <xf numFmtId="0" fontId="85" fillId="31" borderId="220" xfId="0" applyFont="1" applyFill="1" applyBorder="1" applyAlignment="1" applyProtection="1">
      <alignment horizontal="center" vertical="center" wrapText="1"/>
    </xf>
    <xf numFmtId="0" fontId="85" fillId="31" borderId="221" xfId="0" applyFont="1" applyFill="1" applyBorder="1" applyAlignment="1" applyProtection="1">
      <alignment horizontal="center" vertical="center" wrapText="1"/>
    </xf>
    <xf numFmtId="0" fontId="33" fillId="25" borderId="332" xfId="0" applyFont="1" applyFill="1" applyBorder="1" applyAlignment="1" applyProtection="1">
      <alignment horizontal="center" vertical="center" wrapText="1"/>
    </xf>
    <xf numFmtId="0" fontId="33" fillId="25" borderId="333" xfId="0" applyFont="1" applyFill="1" applyBorder="1" applyAlignment="1" applyProtection="1">
      <alignment horizontal="center" vertical="center" wrapText="1"/>
    </xf>
    <xf numFmtId="0" fontId="33" fillId="25" borderId="213" xfId="0" applyFont="1" applyFill="1" applyBorder="1" applyAlignment="1" applyProtection="1">
      <alignment horizontal="center" vertical="center" wrapText="1"/>
    </xf>
    <xf numFmtId="0" fontId="33" fillId="25" borderId="42" xfId="0" applyFont="1" applyFill="1" applyBorder="1" applyAlignment="1" applyProtection="1">
      <alignment horizontal="center" vertical="center" wrapText="1"/>
    </xf>
    <xf numFmtId="0" fontId="33" fillId="25" borderId="10" xfId="0" applyFont="1" applyFill="1" applyBorder="1" applyAlignment="1" applyProtection="1">
      <alignment horizontal="center" vertical="center" wrapText="1"/>
    </xf>
    <xf numFmtId="0" fontId="33" fillId="25" borderId="13" xfId="0" applyFont="1" applyFill="1" applyBorder="1" applyAlignment="1" applyProtection="1">
      <alignment horizontal="center" vertical="center" wrapText="1"/>
    </xf>
    <xf numFmtId="0" fontId="82" fillId="25" borderId="219" xfId="0" applyFont="1" applyFill="1" applyBorder="1" applyAlignment="1" applyProtection="1">
      <alignment horizontal="center" vertical="center" wrapText="1"/>
    </xf>
    <xf numFmtId="0" fontId="82" fillId="25" borderId="214" xfId="0" applyFont="1" applyFill="1" applyBorder="1" applyAlignment="1" applyProtection="1">
      <alignment horizontal="center" vertical="center" wrapText="1"/>
    </xf>
    <xf numFmtId="0" fontId="33" fillId="25" borderId="219" xfId="0" applyFont="1" applyFill="1" applyBorder="1" applyAlignment="1" applyProtection="1">
      <alignment horizontal="center" vertical="center" wrapText="1"/>
    </xf>
    <xf numFmtId="0" fontId="33" fillId="25" borderId="214" xfId="0" applyFont="1" applyFill="1" applyBorder="1" applyAlignment="1" applyProtection="1">
      <alignment horizontal="center" vertical="center" wrapText="1"/>
    </xf>
    <xf numFmtId="0" fontId="33" fillId="27" borderId="10" xfId="0" applyFont="1" applyFill="1" applyBorder="1" applyAlignment="1" applyProtection="1">
      <alignment horizontal="center" vertical="center" wrapText="1"/>
    </xf>
    <xf numFmtId="0" fontId="33" fillId="27" borderId="11" xfId="0" applyFont="1" applyFill="1" applyBorder="1" applyAlignment="1" applyProtection="1">
      <alignment horizontal="center" vertical="center" wrapText="1"/>
    </xf>
    <xf numFmtId="0" fontId="33" fillId="27" borderId="13" xfId="0" applyFont="1" applyFill="1" applyBorder="1" applyAlignment="1" applyProtection="1">
      <alignment horizontal="center" vertical="center" wrapText="1"/>
    </xf>
    <xf numFmtId="0" fontId="33" fillId="40" borderId="10" xfId="0" applyFont="1" applyFill="1" applyBorder="1" applyAlignment="1" applyProtection="1">
      <alignment horizontal="center" vertical="center" wrapText="1"/>
    </xf>
    <xf numFmtId="0" fontId="33" fillId="40" borderId="13" xfId="0" applyFont="1" applyFill="1" applyBorder="1" applyAlignment="1" applyProtection="1">
      <alignment horizontal="center" vertical="center" wrapText="1"/>
    </xf>
    <xf numFmtId="0" fontId="68" fillId="42" borderId="220" xfId="0" applyFont="1" applyFill="1" applyBorder="1" applyAlignment="1" applyProtection="1">
      <alignment horizontal="center" vertical="center" wrapText="1"/>
    </xf>
    <xf numFmtId="0" fontId="68" fillId="42" borderId="218" xfId="0" applyFont="1" applyFill="1" applyBorder="1" applyAlignment="1" applyProtection="1">
      <alignment horizontal="center" vertical="center" wrapText="1"/>
    </xf>
    <xf numFmtId="0" fontId="68" fillId="42" borderId="221" xfId="0" applyFont="1" applyFill="1" applyBorder="1" applyAlignment="1" applyProtection="1">
      <alignment horizontal="center" vertical="center" wrapText="1"/>
    </xf>
    <xf numFmtId="0" fontId="68" fillId="27" borderId="20" xfId="0" applyFont="1" applyFill="1" applyBorder="1" applyAlignment="1" applyProtection="1">
      <alignment horizontal="center" vertical="center" wrapText="1"/>
    </xf>
    <xf numFmtId="0" fontId="68" fillId="27" borderId="24" xfId="0" applyFont="1" applyFill="1" applyBorder="1" applyAlignment="1" applyProtection="1">
      <alignment horizontal="center" vertical="center" wrapText="1"/>
    </xf>
    <xf numFmtId="0" fontId="68" fillId="31" borderId="375" xfId="64" applyFont="1" applyFill="1" applyBorder="1" applyAlignment="1" applyProtection="1">
      <alignment horizontal="center" vertical="center" wrapText="1"/>
    </xf>
    <xf numFmtId="0" fontId="33" fillId="34" borderId="375" xfId="252" quotePrefix="1" applyFont="1" applyFill="1" applyBorder="1" applyAlignment="1" applyProtection="1">
      <alignment horizontal="center" vertical="center" wrapText="1"/>
    </xf>
    <xf numFmtId="0" fontId="33" fillId="39" borderId="375" xfId="64" applyFont="1" applyFill="1" applyBorder="1" applyAlignment="1" applyProtection="1">
      <alignment horizontal="center" vertical="center" wrapText="1"/>
    </xf>
    <xf numFmtId="0" fontId="33" fillId="35" borderId="374" xfId="64" applyFont="1" applyFill="1" applyBorder="1" applyAlignment="1" applyProtection="1">
      <alignment horizontal="center" vertical="center" wrapText="1"/>
    </xf>
    <xf numFmtId="0" fontId="33" fillId="35" borderId="379" xfId="64" applyFont="1" applyFill="1" applyBorder="1" applyAlignment="1" applyProtection="1">
      <alignment horizontal="center" vertical="center" wrapText="1"/>
    </xf>
    <xf numFmtId="0" fontId="33" fillId="25" borderId="375" xfId="64" applyFont="1" applyFill="1" applyBorder="1" applyAlignment="1" applyProtection="1">
      <alignment horizontal="center" vertical="center" wrapText="1"/>
    </xf>
    <xf numFmtId="0" fontId="33" fillId="41" borderId="375" xfId="64" quotePrefix="1" applyFont="1" applyFill="1" applyBorder="1" applyAlignment="1" applyProtection="1">
      <alignment horizontal="center" vertical="center" wrapText="1"/>
    </xf>
    <xf numFmtId="0" fontId="33" fillId="46" borderId="375" xfId="64" quotePrefix="1" applyFont="1" applyFill="1" applyBorder="1" applyAlignment="1" applyProtection="1">
      <alignment horizontal="center" vertical="center" wrapText="1"/>
    </xf>
    <xf numFmtId="0" fontId="33" fillId="43" borderId="375" xfId="64" applyFont="1" applyFill="1" applyBorder="1" applyAlignment="1" applyProtection="1">
      <alignment horizontal="center" vertical="center" wrapText="1"/>
    </xf>
    <xf numFmtId="0" fontId="68" fillId="52" borderId="375" xfId="64" applyFont="1" applyFill="1" applyBorder="1" applyAlignment="1" applyProtection="1">
      <alignment horizontal="center" vertical="center" wrapText="1"/>
    </xf>
    <xf numFmtId="0" fontId="68" fillId="48" borderId="375" xfId="252" quotePrefix="1" applyFont="1" applyFill="1" applyBorder="1" applyAlignment="1" applyProtection="1">
      <alignment horizontal="center" vertical="center" wrapText="1"/>
    </xf>
    <xf numFmtId="0" fontId="85" fillId="33" borderId="375" xfId="64" applyFont="1" applyFill="1" applyBorder="1" applyAlignment="1" applyProtection="1">
      <alignment horizontal="center" vertical="center" wrapText="1"/>
    </xf>
    <xf numFmtId="0" fontId="33" fillId="35" borderId="375" xfId="64" applyFont="1" applyFill="1" applyBorder="1" applyAlignment="1" applyProtection="1">
      <alignment horizontal="center" vertical="center" wrapText="1"/>
    </xf>
    <xf numFmtId="0" fontId="87" fillId="25" borderId="327" xfId="0" applyFont="1" applyFill="1" applyBorder="1" applyAlignment="1" applyProtection="1">
      <alignment horizontal="center" vertical="center" wrapText="1"/>
    </xf>
    <xf numFmtId="0" fontId="33" fillId="41" borderId="237" xfId="0" applyFont="1" applyFill="1" applyBorder="1" applyAlignment="1" applyProtection="1">
      <alignment horizontal="center" vertical="center" wrapText="1"/>
    </xf>
    <xf numFmtId="0" fontId="33" fillId="41" borderId="373" xfId="0" applyFont="1" applyFill="1" applyBorder="1" applyAlignment="1" applyProtection="1">
      <alignment horizontal="center" vertical="center" wrapText="1"/>
    </xf>
    <xf numFmtId="0" fontId="33" fillId="41" borderId="238" xfId="0" applyFont="1" applyFill="1" applyBorder="1" applyAlignment="1" applyProtection="1">
      <alignment horizontal="center" vertical="center" wrapText="1"/>
    </xf>
    <xf numFmtId="0" fontId="33" fillId="34" borderId="237" xfId="0" applyFont="1" applyFill="1" applyBorder="1" applyAlignment="1" applyProtection="1">
      <alignment horizontal="center" vertical="center" wrapText="1"/>
    </xf>
    <xf numFmtId="0" fontId="33" fillId="34" borderId="239" xfId="0" applyFont="1" applyFill="1" applyBorder="1" applyAlignment="1" applyProtection="1">
      <alignment horizontal="center" vertical="center" wrapText="1"/>
    </xf>
    <xf numFmtId="0" fontId="33" fillId="34" borderId="238" xfId="0" applyFont="1" applyFill="1" applyBorder="1" applyAlignment="1" applyProtection="1">
      <alignment horizontal="center" vertical="center" wrapText="1"/>
    </xf>
    <xf numFmtId="49" fontId="46" fillId="31" borderId="241" xfId="53" applyNumberFormat="1" applyFont="1" applyFill="1" applyBorder="1" applyAlignment="1" applyProtection="1">
      <alignment horizontal="center" vertical="center" wrapText="1"/>
    </xf>
    <xf numFmtId="49" fontId="46" fillId="31" borderId="242" xfId="53" applyNumberFormat="1" applyFont="1" applyFill="1" applyBorder="1" applyAlignment="1" applyProtection="1">
      <alignment horizontal="center" vertical="center" wrapText="1"/>
    </xf>
    <xf numFmtId="49" fontId="46" fillId="31" borderId="240" xfId="53" applyNumberFormat="1" applyFont="1" applyFill="1" applyBorder="1" applyAlignment="1" applyProtection="1">
      <alignment horizontal="center" vertical="center" wrapText="1"/>
    </xf>
    <xf numFmtId="49" fontId="46" fillId="31" borderId="369" xfId="53" applyNumberFormat="1" applyFont="1" applyFill="1" applyBorder="1" applyAlignment="1" applyProtection="1">
      <alignment horizontal="center" vertical="center" wrapText="1"/>
    </xf>
    <xf numFmtId="49" fontId="46" fillId="38" borderId="424" xfId="53" applyNumberFormat="1" applyFont="1" applyFill="1" applyBorder="1" applyAlignment="1" applyProtection="1">
      <alignment horizontal="center" vertical="center"/>
    </xf>
    <xf numFmtId="0" fontId="24" fillId="0" borderId="35" xfId="53" applyFont="1" applyFill="1" applyBorder="1" applyAlignment="1" applyProtection="1">
      <alignment horizontal="left" vertical="center"/>
    </xf>
    <xf numFmtId="0" fontId="24" fillId="0" borderId="348" xfId="53" applyFont="1" applyFill="1" applyBorder="1" applyAlignment="1" applyProtection="1">
      <alignment horizontal="left" vertical="center"/>
    </xf>
    <xf numFmtId="49" fontId="33" fillId="47" borderId="328" xfId="53" applyNumberFormat="1" applyFont="1" applyFill="1" applyBorder="1" applyAlignment="1" applyProtection="1">
      <alignment horizontal="center" vertical="center" wrapText="1"/>
    </xf>
    <xf numFmtId="49" fontId="33" fillId="47" borderId="214" xfId="53" applyNumberFormat="1" applyFont="1" applyFill="1" applyBorder="1" applyAlignment="1" applyProtection="1">
      <alignment horizontal="center" vertical="center" wrapText="1"/>
    </xf>
    <xf numFmtId="0" fontId="87" fillId="40" borderId="332" xfId="0" applyFont="1" applyFill="1" applyBorder="1" applyAlignment="1" applyProtection="1">
      <alignment horizontal="center" vertical="center" wrapText="1"/>
    </xf>
    <xf numFmtId="0" fontId="68" fillId="40" borderId="333" xfId="0" applyFont="1" applyFill="1" applyBorder="1" applyAlignment="1" applyProtection="1">
      <alignment horizontal="center" vertical="center" wrapText="1"/>
    </xf>
    <xf numFmtId="0" fontId="68" fillId="40" borderId="55" xfId="0" applyFont="1" applyFill="1" applyBorder="1" applyAlignment="1" applyProtection="1">
      <alignment horizontal="center" vertical="center" wrapText="1"/>
    </xf>
    <xf numFmtId="0" fontId="68" fillId="40" borderId="26" xfId="0" applyFont="1" applyFill="1" applyBorder="1" applyAlignment="1" applyProtection="1">
      <alignment horizontal="center" vertical="center" wrapText="1"/>
    </xf>
    <xf numFmtId="0" fontId="68" fillId="40" borderId="213" xfId="0" applyFont="1" applyFill="1" applyBorder="1" applyAlignment="1" applyProtection="1">
      <alignment horizontal="center" vertical="center" wrapText="1"/>
    </xf>
    <xf numFmtId="0" fontId="68" fillId="40" borderId="42" xfId="0" applyFont="1" applyFill="1" applyBorder="1" applyAlignment="1" applyProtection="1">
      <alignment horizontal="center" vertical="center" wrapText="1"/>
    </xf>
    <xf numFmtId="49" fontId="33" fillId="35" borderId="375" xfId="53" applyNumberFormat="1" applyFont="1" applyFill="1" applyBorder="1" applyAlignment="1" applyProtection="1">
      <alignment horizontal="center" vertical="center" wrapText="1"/>
    </xf>
    <xf numFmtId="0" fontId="68" fillId="40" borderId="332" xfId="0" applyFont="1" applyFill="1" applyBorder="1" applyAlignment="1" applyProtection="1">
      <alignment horizontal="center" vertical="center" wrapText="1"/>
    </xf>
    <xf numFmtId="0" fontId="24" fillId="0" borderId="435" xfId="53" applyFont="1" applyFill="1" applyBorder="1" applyAlignment="1" applyProtection="1">
      <alignment horizontal="left"/>
    </xf>
    <xf numFmtId="0" fontId="68" fillId="34" borderId="332" xfId="0" applyFont="1" applyFill="1" applyBorder="1" applyAlignment="1" applyProtection="1">
      <alignment horizontal="center" vertical="center" wrapText="1"/>
    </xf>
    <xf numFmtId="0" fontId="68" fillId="34" borderId="333" xfId="0" applyFont="1" applyFill="1" applyBorder="1" applyAlignment="1" applyProtection="1">
      <alignment horizontal="center" vertical="center" wrapText="1"/>
    </xf>
    <xf numFmtId="0" fontId="68" fillId="34" borderId="55" xfId="0" applyFont="1" applyFill="1" applyBorder="1" applyAlignment="1" applyProtection="1">
      <alignment horizontal="center" vertical="center" wrapText="1"/>
    </xf>
    <xf numFmtId="0" fontId="68" fillId="34" borderId="26" xfId="0" applyFont="1" applyFill="1" applyBorder="1" applyAlignment="1" applyProtection="1">
      <alignment horizontal="center" vertical="center" wrapText="1"/>
    </xf>
    <xf numFmtId="0" fontId="68" fillId="34" borderId="213" xfId="0" applyFont="1" applyFill="1" applyBorder="1" applyAlignment="1" applyProtection="1">
      <alignment horizontal="center" vertical="center" wrapText="1"/>
    </xf>
    <xf numFmtId="0" fontId="68" fillId="34" borderId="42" xfId="0" applyFont="1" applyFill="1" applyBorder="1" applyAlignment="1" applyProtection="1">
      <alignment horizontal="center" vertical="center" wrapText="1"/>
    </xf>
    <xf numFmtId="49" fontId="33" fillId="46" borderId="236" xfId="0" applyNumberFormat="1" applyFont="1" applyFill="1" applyBorder="1" applyAlignment="1" applyProtection="1">
      <alignment horizontal="center" vertical="center" wrapText="1"/>
    </xf>
    <xf numFmtId="0" fontId="21" fillId="0" borderId="26" xfId="0" applyFont="1" applyBorder="1" applyAlignment="1" applyProtection="1">
      <alignment horizontal="left" indent="1"/>
    </xf>
    <xf numFmtId="49" fontId="33" fillId="35" borderId="236" xfId="0" applyNumberFormat="1" applyFont="1" applyFill="1" applyBorder="1" applyAlignment="1" applyProtection="1">
      <alignment horizontal="center" vertical="center" wrapText="1"/>
    </xf>
    <xf numFmtId="49" fontId="46" fillId="33" borderId="327" xfId="0" applyNumberFormat="1" applyFont="1" applyFill="1" applyBorder="1" applyAlignment="1" applyProtection="1">
      <alignment horizontal="center" vertical="center" wrapText="1"/>
    </xf>
    <xf numFmtId="0" fontId="21" fillId="0" borderId="353" xfId="0" applyFont="1" applyBorder="1" applyAlignment="1" applyProtection="1">
      <alignment horizontal="left" indent="1"/>
    </xf>
    <xf numFmtId="0" fontId="24" fillId="0" borderId="346" xfId="53" applyFont="1" applyFill="1" applyBorder="1" applyAlignment="1" applyProtection="1">
      <alignment horizontal="left"/>
    </xf>
    <xf numFmtId="0" fontId="21" fillId="0" borderId="352" xfId="0" applyFont="1" applyBorder="1" applyAlignment="1" applyProtection="1">
      <alignment horizontal="left" indent="1"/>
    </xf>
    <xf numFmtId="0" fontId="24" fillId="0" borderId="334" xfId="53" applyFont="1" applyFill="1" applyBorder="1" applyAlignment="1" applyProtection="1">
      <alignment horizontal="left" indent="1"/>
    </xf>
    <xf numFmtId="0" fontId="21" fillId="0" borderId="351" xfId="0" applyFont="1" applyBorder="1" applyAlignment="1" applyProtection="1">
      <alignment horizontal="left" indent="1"/>
    </xf>
    <xf numFmtId="49" fontId="46" fillId="27" borderId="327" xfId="0" applyNumberFormat="1" applyFont="1" applyFill="1" applyBorder="1" applyAlignment="1" applyProtection="1">
      <alignment horizontal="center" vertical="center" wrapText="1"/>
    </xf>
    <xf numFmtId="0" fontId="86" fillId="31" borderId="240" xfId="0" applyFont="1" applyFill="1" applyBorder="1" applyAlignment="1" applyProtection="1">
      <alignment horizontal="center" vertical="center"/>
    </xf>
    <xf numFmtId="0" fontId="86" fillId="31" borderId="241" xfId="0" applyFont="1" applyFill="1" applyBorder="1" applyAlignment="1" applyProtection="1">
      <alignment horizontal="center" vertical="center"/>
    </xf>
    <xf numFmtId="0" fontId="86" fillId="31" borderId="242" xfId="0" applyFont="1" applyFill="1" applyBorder="1" applyAlignment="1" applyProtection="1">
      <alignment horizontal="center" vertical="center"/>
    </xf>
    <xf numFmtId="0" fontId="24" fillId="0" borderId="344" xfId="53" applyFont="1" applyFill="1" applyBorder="1" applyAlignment="1" applyProtection="1">
      <alignment horizontal="left" vertical="center"/>
    </xf>
    <xf numFmtId="0" fontId="24" fillId="0" borderId="339" xfId="53" applyFont="1" applyFill="1" applyBorder="1" applyAlignment="1" applyProtection="1">
      <alignment horizontal="left" vertical="center"/>
    </xf>
    <xf numFmtId="0" fontId="24" fillId="0" borderId="334" xfId="53" applyFont="1" applyFill="1" applyBorder="1" applyAlignment="1" applyProtection="1">
      <alignment horizontal="left" vertical="center"/>
    </xf>
    <xf numFmtId="0" fontId="21" fillId="0" borderId="254" xfId="0" applyFont="1" applyBorder="1" applyAlignment="1" applyProtection="1">
      <alignment horizontal="left" vertical="center"/>
    </xf>
    <xf numFmtId="0" fontId="21" fillId="0" borderId="342" xfId="0" applyFont="1" applyBorder="1" applyAlignment="1" applyProtection="1">
      <alignment horizontal="left" vertical="center"/>
    </xf>
    <xf numFmtId="0" fontId="21" fillId="0" borderId="255" xfId="0" applyFont="1" applyBorder="1" applyAlignment="1" applyProtection="1">
      <alignment horizontal="left" vertical="center"/>
    </xf>
    <xf numFmtId="0" fontId="21" fillId="0" borderId="343" xfId="0" applyFont="1" applyBorder="1" applyAlignment="1" applyProtection="1">
      <alignment horizontal="left" vertical="center"/>
    </xf>
    <xf numFmtId="0" fontId="21" fillId="0" borderId="257" xfId="0" applyFont="1" applyBorder="1" applyAlignment="1" applyProtection="1">
      <alignment horizontal="left" vertical="center"/>
    </xf>
    <xf numFmtId="0" fontId="21" fillId="0" borderId="341" xfId="0" applyFont="1" applyBorder="1" applyAlignment="1" applyProtection="1">
      <alignment horizontal="left" vertical="center"/>
    </xf>
    <xf numFmtId="0" fontId="21" fillId="0" borderId="5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68" fillId="25" borderId="236" xfId="0" applyFont="1" applyFill="1" applyBorder="1" applyAlignment="1" applyProtection="1">
      <alignment horizontal="center" vertical="center" wrapText="1"/>
    </xf>
    <xf numFmtId="49" fontId="68" fillId="34" borderId="237" xfId="53" applyNumberFormat="1" applyFont="1" applyFill="1" applyBorder="1" applyAlignment="1" applyProtection="1">
      <alignment horizontal="center" vertical="center" wrapText="1"/>
    </xf>
    <xf numFmtId="49" fontId="68" fillId="34" borderId="239" xfId="53" applyNumberFormat="1" applyFont="1" applyFill="1" applyBorder="1" applyAlignment="1" applyProtection="1">
      <alignment horizontal="center" vertical="center" wrapText="1"/>
    </xf>
    <xf numFmtId="49" fontId="68" fillId="34" borderId="238" xfId="53" applyNumberFormat="1" applyFont="1" applyFill="1" applyBorder="1" applyAlignment="1" applyProtection="1">
      <alignment horizontal="center" vertical="center" wrapText="1"/>
    </xf>
    <xf numFmtId="49" fontId="46" fillId="33" borderId="380" xfId="53" applyNumberFormat="1" applyFont="1" applyFill="1" applyBorder="1" applyAlignment="1" applyProtection="1">
      <alignment horizontal="center" vertical="center" wrapText="1"/>
    </xf>
    <xf numFmtId="49" fontId="46" fillId="33" borderId="369" xfId="53" applyNumberFormat="1" applyFont="1" applyFill="1" applyBorder="1" applyAlignment="1" applyProtection="1">
      <alignment horizontal="center" vertical="center" wrapText="1"/>
    </xf>
    <xf numFmtId="49" fontId="46" fillId="33" borderId="370" xfId="53" applyNumberFormat="1" applyFont="1" applyFill="1" applyBorder="1" applyAlignment="1" applyProtection="1">
      <alignment horizontal="center" vertical="center" wrapText="1"/>
    </xf>
    <xf numFmtId="0" fontId="68" fillId="0" borderId="0" xfId="0" applyFont="1" applyBorder="1" applyAlignment="1" applyProtection="1">
      <alignment horizontal="left" wrapText="1"/>
    </xf>
    <xf numFmtId="0" fontId="33" fillId="25" borderId="327" xfId="0" applyFont="1" applyFill="1" applyBorder="1" applyAlignment="1" applyProtection="1">
      <alignment horizontal="center" vertical="center" wrapText="1"/>
    </xf>
    <xf numFmtId="0" fontId="33" fillId="34" borderId="375" xfId="252" applyFont="1" applyFill="1" applyBorder="1" applyAlignment="1" applyProtection="1">
      <alignment horizontal="center" vertical="center" wrapText="1"/>
    </xf>
    <xf numFmtId="0" fontId="33" fillId="41" borderId="375" xfId="0" applyFont="1" applyFill="1" applyBorder="1" applyAlignment="1" applyProtection="1">
      <alignment horizontal="center" vertical="center" wrapText="1"/>
    </xf>
    <xf numFmtId="49" fontId="46" fillId="31" borderId="380" xfId="53" applyNumberFormat="1" applyFont="1" applyFill="1" applyBorder="1" applyAlignment="1" applyProtection="1">
      <alignment horizontal="center" vertical="center" wrapText="1"/>
    </xf>
    <xf numFmtId="49" fontId="46" fillId="31" borderId="370" xfId="53" applyNumberFormat="1" applyFont="1" applyFill="1" applyBorder="1" applyAlignment="1" applyProtection="1">
      <alignment horizontal="center" vertical="center" wrapText="1"/>
    </xf>
    <xf numFmtId="49" fontId="46" fillId="33" borderId="371" xfId="53" applyNumberFormat="1" applyFont="1" applyFill="1" applyBorder="1" applyAlignment="1" applyProtection="1">
      <alignment horizontal="center" vertical="center"/>
    </xf>
    <xf numFmtId="49" fontId="46" fillId="33" borderId="373" xfId="53" applyNumberFormat="1" applyFont="1" applyFill="1" applyBorder="1" applyAlignment="1" applyProtection="1">
      <alignment horizontal="center" vertical="center"/>
    </xf>
    <xf numFmtId="49" fontId="46" fillId="33" borderId="372" xfId="53" applyNumberFormat="1" applyFont="1" applyFill="1" applyBorder="1" applyAlignment="1" applyProtection="1">
      <alignment horizontal="center" vertical="center"/>
    </xf>
    <xf numFmtId="49" fontId="46" fillId="38" borderId="371" xfId="53" applyNumberFormat="1" applyFont="1" applyFill="1" applyBorder="1" applyAlignment="1" applyProtection="1">
      <alignment horizontal="center" vertical="center"/>
    </xf>
    <xf numFmtId="49" fontId="46" fillId="38" borderId="373" xfId="53" applyNumberFormat="1" applyFont="1" applyFill="1" applyBorder="1" applyAlignment="1" applyProtection="1">
      <alignment horizontal="center" vertical="center"/>
    </xf>
    <xf numFmtId="49" fontId="46" fillId="38" borderId="372" xfId="53" applyNumberFormat="1" applyFont="1" applyFill="1" applyBorder="1" applyAlignment="1" applyProtection="1">
      <alignment horizontal="center" vertical="center"/>
    </xf>
    <xf numFmtId="49" fontId="33" fillId="46" borderId="375" xfId="53" applyNumberFormat="1" applyFont="1" applyFill="1" applyBorder="1" applyAlignment="1" applyProtection="1">
      <alignment horizontal="center" vertical="center" wrapText="1"/>
    </xf>
    <xf numFmtId="49" fontId="33" fillId="47" borderId="375" xfId="53" applyNumberFormat="1" applyFont="1" applyFill="1" applyBorder="1" applyAlignment="1" applyProtection="1">
      <alignment horizontal="center" vertical="center" wrapText="1"/>
    </xf>
    <xf numFmtId="49" fontId="33" fillId="31" borderId="375" xfId="53" applyNumberFormat="1" applyFont="1" applyFill="1" applyBorder="1" applyAlignment="1" applyProtection="1">
      <alignment horizontal="center" vertical="center" wrapText="1"/>
    </xf>
    <xf numFmtId="0" fontId="87" fillId="40" borderId="375" xfId="0" applyFont="1" applyFill="1" applyBorder="1" applyAlignment="1" applyProtection="1">
      <alignment horizontal="center" vertical="center" wrapText="1"/>
    </xf>
    <xf numFmtId="0" fontId="68" fillId="40" borderId="375" xfId="0" applyFont="1" applyFill="1" applyBorder="1" applyAlignment="1" applyProtection="1">
      <alignment horizontal="center" vertical="center" wrapText="1"/>
    </xf>
    <xf numFmtId="0" fontId="68" fillId="40" borderId="332" xfId="53" applyFont="1" applyFill="1" applyBorder="1" applyAlignment="1" applyProtection="1">
      <alignment horizontal="center" vertical="center" wrapText="1"/>
    </xf>
    <xf numFmtId="0" fontId="68" fillId="40" borderId="333" xfId="53" applyFont="1" applyFill="1" applyBorder="1" applyAlignment="1" applyProtection="1">
      <alignment horizontal="center" vertical="center" wrapText="1"/>
    </xf>
    <xf numFmtId="0" fontId="68" fillId="40" borderId="55" xfId="53" applyFont="1" applyFill="1" applyBorder="1" applyAlignment="1" applyProtection="1">
      <alignment horizontal="center" vertical="center" wrapText="1"/>
    </xf>
    <xf numFmtId="0" fontId="68" fillId="40" borderId="26" xfId="53" applyFont="1" applyFill="1" applyBorder="1" applyAlignment="1" applyProtection="1">
      <alignment horizontal="center" vertical="center" wrapText="1"/>
    </xf>
    <xf numFmtId="0" fontId="68" fillId="40" borderId="213" xfId="53" applyFont="1" applyFill="1" applyBorder="1" applyAlignment="1" applyProtection="1">
      <alignment horizontal="center" vertical="center" wrapText="1"/>
    </xf>
    <xf numFmtId="0" fontId="68" fillId="40" borderId="42" xfId="53" applyFont="1" applyFill="1" applyBorder="1" applyAlignment="1" applyProtection="1">
      <alignment horizontal="center" vertical="center" wrapText="1"/>
    </xf>
    <xf numFmtId="0" fontId="68" fillId="40" borderId="327" xfId="53" applyFont="1" applyFill="1" applyBorder="1" applyAlignment="1" applyProtection="1">
      <alignment horizontal="center" vertical="center" wrapText="1"/>
    </xf>
    <xf numFmtId="49" fontId="33" fillId="34" borderId="371" xfId="53" applyNumberFormat="1" applyFont="1" applyFill="1" applyBorder="1" applyAlignment="1" applyProtection="1">
      <alignment horizontal="center" vertical="center" wrapText="1"/>
    </xf>
    <xf numFmtId="49" fontId="33" fillId="34" borderId="373" xfId="53" applyNumberFormat="1" applyFont="1" applyFill="1" applyBorder="1" applyAlignment="1" applyProtection="1">
      <alignment horizontal="center" vertical="center" wrapText="1"/>
    </xf>
    <xf numFmtId="49" fontId="33" fillId="34" borderId="372" xfId="53" applyNumberFormat="1" applyFont="1" applyFill="1" applyBorder="1" applyAlignment="1" applyProtection="1">
      <alignment horizontal="center" vertical="center" wrapText="1"/>
    </xf>
    <xf numFmtId="0" fontId="24" fillId="0" borderId="335" xfId="53" applyFont="1" applyFill="1" applyBorder="1" applyAlignment="1" applyProtection="1">
      <alignment horizontal="left" vertical="center"/>
    </xf>
    <xf numFmtId="49" fontId="46" fillId="33" borderId="329" xfId="53" applyNumberFormat="1" applyFont="1" applyFill="1" applyBorder="1" applyAlignment="1" applyProtection="1">
      <alignment horizontal="center" vertical="center"/>
    </xf>
    <xf numFmtId="49" fontId="46" fillId="33" borderId="331" xfId="53" applyNumberFormat="1" applyFont="1" applyFill="1" applyBorder="1" applyAlignment="1" applyProtection="1">
      <alignment horizontal="center" vertical="center"/>
    </xf>
    <xf numFmtId="49" fontId="46" fillId="33" borderId="330" xfId="53" applyNumberFormat="1" applyFont="1" applyFill="1" applyBorder="1" applyAlignment="1" applyProtection="1">
      <alignment horizontal="center" vertical="center"/>
    </xf>
    <xf numFmtId="0" fontId="33" fillId="25" borderId="235" xfId="0" applyFont="1" applyFill="1" applyBorder="1" applyAlignment="1" applyProtection="1">
      <alignment horizontal="center" vertical="center" wrapText="1"/>
    </xf>
    <xf numFmtId="0" fontId="33" fillId="25" borderId="56" xfId="0" applyFont="1" applyFill="1" applyBorder="1" applyAlignment="1" applyProtection="1">
      <alignment horizontal="center" vertical="center" wrapText="1"/>
    </xf>
    <xf numFmtId="0" fontId="83" fillId="41" borderId="237" xfId="0" applyFont="1" applyFill="1" applyBorder="1" applyAlignment="1" applyProtection="1">
      <alignment horizontal="center" vertical="center" wrapText="1"/>
    </xf>
    <xf numFmtId="0" fontId="83" fillId="41" borderId="239" xfId="0" applyFont="1" applyFill="1" applyBorder="1" applyAlignment="1" applyProtection="1">
      <alignment horizontal="center" vertical="center" wrapText="1"/>
    </xf>
    <xf numFmtId="0" fontId="83" fillId="41" borderId="238" xfId="0" applyFont="1" applyFill="1" applyBorder="1" applyAlignment="1" applyProtection="1">
      <alignment horizontal="center" vertical="center" wrapText="1"/>
    </xf>
    <xf numFmtId="0" fontId="33" fillId="47" borderId="236" xfId="0" applyFont="1" applyFill="1" applyBorder="1" applyAlignment="1" applyProtection="1">
      <alignment horizontal="center" vertical="center" wrapText="1"/>
    </xf>
    <xf numFmtId="0" fontId="33" fillId="46" borderId="236" xfId="0" applyFont="1" applyFill="1" applyBorder="1" applyAlignment="1" applyProtection="1">
      <alignment horizontal="center" vertical="center" wrapText="1"/>
    </xf>
    <xf numFmtId="0" fontId="83" fillId="33" borderId="237" xfId="0" applyFont="1" applyFill="1" applyBorder="1" applyAlignment="1" applyProtection="1">
      <alignment horizontal="center" vertical="center" wrapText="1"/>
    </xf>
    <xf numFmtId="0" fontId="83" fillId="33" borderId="239" xfId="0" applyFont="1" applyFill="1" applyBorder="1" applyAlignment="1" applyProtection="1">
      <alignment horizontal="center" vertical="center" wrapText="1"/>
    </xf>
    <xf numFmtId="0" fontId="83" fillId="33" borderId="238" xfId="0" applyFont="1" applyFill="1" applyBorder="1" applyAlignment="1" applyProtection="1">
      <alignment horizontal="center" vertical="center" wrapText="1"/>
    </xf>
    <xf numFmtId="0" fontId="33" fillId="34" borderId="235" xfId="0" applyFont="1" applyFill="1" applyBorder="1" applyAlignment="1" applyProtection="1">
      <alignment horizontal="center" vertical="center" wrapText="1"/>
    </xf>
    <xf numFmtId="0" fontId="33" fillId="34" borderId="56" xfId="0" applyFont="1" applyFill="1" applyBorder="1" applyAlignment="1" applyProtection="1">
      <alignment horizontal="center" vertical="center" wrapText="1"/>
    </xf>
    <xf numFmtId="0" fontId="33" fillId="34" borderId="214" xfId="0" applyFont="1" applyFill="1" applyBorder="1" applyAlignment="1" applyProtection="1">
      <alignment horizontal="center" vertical="center" wrapText="1"/>
    </xf>
    <xf numFmtId="0" fontId="33" fillId="25" borderId="16" xfId="0" applyFont="1" applyFill="1" applyBorder="1" applyAlignment="1" applyProtection="1">
      <alignment horizontal="center" vertical="center" wrapText="1"/>
    </xf>
    <xf numFmtId="0" fontId="82" fillId="27" borderId="328" xfId="0" applyFont="1" applyFill="1" applyBorder="1" applyAlignment="1" applyProtection="1">
      <alignment horizontal="center" vertical="center" wrapText="1"/>
    </xf>
    <xf numFmtId="0" fontId="82" fillId="27" borderId="56" xfId="0" applyFont="1" applyFill="1" applyBorder="1" applyAlignment="1" applyProtection="1">
      <alignment vertical="center"/>
    </xf>
    <xf numFmtId="0" fontId="82" fillId="27" borderId="214" xfId="0" applyFont="1" applyFill="1" applyBorder="1" applyAlignment="1" applyProtection="1">
      <alignment vertical="center"/>
    </xf>
    <xf numFmtId="0" fontId="82" fillId="27" borderId="10" xfId="0" quotePrefix="1" applyFont="1" applyFill="1" applyBorder="1" applyAlignment="1" applyProtection="1">
      <alignment horizontal="center" vertical="center" wrapText="1"/>
    </xf>
    <xf numFmtId="0" fontId="82" fillId="27" borderId="11" xfId="0" applyFont="1" applyFill="1" applyBorder="1" applyAlignment="1" applyProtection="1">
      <alignment vertical="center"/>
    </xf>
    <xf numFmtId="0" fontId="82" fillId="27" borderId="13" xfId="0" applyFont="1" applyFill="1" applyBorder="1" applyAlignment="1" applyProtection="1">
      <alignment vertical="center"/>
    </xf>
    <xf numFmtId="0" fontId="28" fillId="25" borderId="10" xfId="0" applyFont="1" applyFill="1" applyBorder="1" applyAlignment="1" applyProtection="1">
      <alignment horizontal="center" vertical="center" wrapText="1"/>
    </xf>
    <xf numFmtId="0" fontId="28" fillId="25" borderId="11" xfId="0" applyFont="1" applyFill="1" applyBorder="1" applyAlignment="1" applyProtection="1">
      <alignment horizontal="center" vertical="center" wrapText="1"/>
    </xf>
    <xf numFmtId="0" fontId="28" fillId="25" borderId="13" xfId="0" applyFont="1" applyFill="1" applyBorder="1" applyAlignment="1" applyProtection="1">
      <alignment horizontal="center" vertical="center"/>
    </xf>
    <xf numFmtId="0" fontId="82" fillId="25" borderId="16" xfId="0" applyFont="1" applyFill="1" applyBorder="1" applyAlignment="1" applyProtection="1">
      <alignment horizontal="center" vertical="center" wrapText="1"/>
    </xf>
    <xf numFmtId="0" fontId="28" fillId="25" borderId="235" xfId="0" applyFont="1" applyFill="1" applyBorder="1" applyAlignment="1" applyProtection="1">
      <alignment horizontal="center" vertical="center" wrapText="1"/>
    </xf>
    <xf numFmtId="0" fontId="28" fillId="25" borderId="56" xfId="0" applyFont="1" applyFill="1" applyBorder="1" applyAlignment="1" applyProtection="1">
      <alignment horizontal="center" vertical="center" wrapText="1"/>
    </xf>
    <xf numFmtId="0" fontId="28" fillId="25" borderId="214" xfId="0" applyFont="1" applyFill="1" applyBorder="1" applyAlignment="1" applyProtection="1">
      <alignment horizontal="center" vertical="center" wrapText="1"/>
    </xf>
    <xf numFmtId="0" fontId="90" fillId="27" borderId="20" xfId="0" applyFont="1" applyFill="1" applyBorder="1" applyAlignment="1" applyProtection="1">
      <alignment horizontal="center" vertical="center"/>
    </xf>
    <xf numFmtId="0" fontId="90" fillId="27" borderId="27" xfId="0" applyFont="1" applyFill="1" applyBorder="1" applyAlignment="1" applyProtection="1">
      <alignment horizontal="center" vertical="center"/>
    </xf>
    <xf numFmtId="0" fontId="90" fillId="27" borderId="20" xfId="0" applyFont="1" applyFill="1" applyBorder="1" applyAlignment="1" applyProtection="1">
      <alignment horizontal="center" vertical="center" wrapText="1"/>
    </xf>
    <xf numFmtId="0" fontId="90" fillId="27" borderId="24" xfId="0" applyFont="1" applyFill="1" applyBorder="1" applyAlignment="1" applyProtection="1">
      <alignment horizontal="center" vertical="center" wrapText="1"/>
    </xf>
    <xf numFmtId="0" fontId="90" fillId="27" borderId="24" xfId="0" applyFont="1" applyFill="1" applyBorder="1" applyAlignment="1" applyProtection="1">
      <alignment horizontal="center" vertical="center"/>
    </xf>
    <xf numFmtId="0" fontId="90" fillId="27" borderId="20" xfId="0" quotePrefix="1" applyFont="1" applyFill="1" applyBorder="1" applyAlignment="1" applyProtection="1">
      <alignment horizontal="center" vertical="center"/>
    </xf>
    <xf numFmtId="0" fontId="90" fillId="27" borderId="27" xfId="0" quotePrefix="1" applyFont="1" applyFill="1" applyBorder="1" applyAlignment="1" applyProtection="1">
      <alignment horizontal="center" vertical="center"/>
    </xf>
    <xf numFmtId="0" fontId="48" fillId="0" borderId="27" xfId="0" applyFont="1" applyBorder="1" applyAlignment="1" applyProtection="1">
      <alignment horizontal="center" vertical="center"/>
    </xf>
    <xf numFmtId="0" fontId="48" fillId="0" borderId="24" xfId="0" applyFont="1" applyBorder="1" applyAlignment="1" applyProtection="1">
      <alignment horizontal="center" vertical="center"/>
    </xf>
    <xf numFmtId="0" fontId="86" fillId="57" borderId="375" xfId="70" applyFont="1" applyFill="1" applyBorder="1" applyAlignment="1" applyProtection="1">
      <alignment horizontal="center" vertical="center" wrapText="1"/>
    </xf>
    <xf numFmtId="0" fontId="46" fillId="25" borderId="375" xfId="53" applyFont="1" applyFill="1" applyBorder="1" applyAlignment="1" applyProtection="1">
      <alignment horizontal="center" vertical="center" wrapText="1"/>
    </xf>
    <xf numFmtId="0" fontId="33" fillId="25" borderId="375" xfId="53" applyFont="1" applyFill="1" applyBorder="1" applyAlignment="1" applyProtection="1">
      <alignment horizontal="center" vertical="center" wrapText="1"/>
    </xf>
    <xf numFmtId="0" fontId="33" fillId="54" borderId="375" xfId="53" applyFont="1" applyFill="1" applyBorder="1" applyAlignment="1" applyProtection="1">
      <alignment horizontal="center" vertical="center" wrapText="1"/>
    </xf>
    <xf numFmtId="0" fontId="82" fillId="43" borderId="375" xfId="47833" applyFont="1" applyFill="1" applyBorder="1" applyAlignment="1" applyProtection="1">
      <alignment horizontal="center" vertical="center" wrapText="1"/>
    </xf>
    <xf numFmtId="0" fontId="86" fillId="58" borderId="375" xfId="70" applyFont="1" applyFill="1" applyBorder="1" applyAlignment="1" applyProtection="1">
      <alignment horizontal="center" vertical="center" wrapText="1"/>
    </xf>
    <xf numFmtId="0" fontId="86" fillId="59" borderId="375" xfId="70" applyFont="1" applyFill="1" applyBorder="1" applyAlignment="1" applyProtection="1">
      <alignment horizontal="center" vertical="center" wrapText="1"/>
    </xf>
    <xf numFmtId="0" fontId="95" fillId="0" borderId="329" xfId="47830" applyFont="1" applyBorder="1" applyAlignment="1">
      <alignment horizontal="center" vertical="center" wrapText="1"/>
    </xf>
    <xf numFmtId="0" fontId="95" fillId="0" borderId="331" xfId="47830" applyFont="1" applyBorder="1" applyAlignment="1">
      <alignment horizontal="center" vertical="center"/>
    </xf>
    <xf numFmtId="0" fontId="95" fillId="0" borderId="330" xfId="47830" applyFont="1" applyBorder="1" applyAlignment="1">
      <alignment horizontal="center" vertical="center"/>
    </xf>
    <xf numFmtId="0" fontId="24" fillId="35" borderId="366" xfId="0" applyFont="1" applyFill="1" applyBorder="1" applyAlignment="1">
      <alignment horizontal="center" vertical="center" wrapText="1"/>
    </xf>
    <xf numFmtId="0" fontId="24" fillId="35" borderId="437" xfId="0" applyFont="1" applyFill="1" applyBorder="1" applyAlignment="1">
      <alignment horizontal="center" vertical="center" wrapText="1"/>
    </xf>
    <xf numFmtId="0" fontId="24" fillId="35" borderId="367" xfId="0" applyFont="1" applyFill="1" applyBorder="1" applyAlignment="1">
      <alignment horizontal="center" vertical="center" wrapText="1"/>
    </xf>
    <xf numFmtId="0" fontId="24" fillId="35" borderId="438" xfId="0" applyFont="1" applyFill="1" applyBorder="1" applyAlignment="1">
      <alignment horizontal="center" vertical="center" wrapText="1"/>
    </xf>
    <xf numFmtId="0" fontId="24" fillId="46" borderId="365" xfId="0" applyFont="1" applyFill="1" applyBorder="1" applyAlignment="1">
      <alignment horizontal="center" vertical="center" wrapText="1"/>
    </xf>
    <xf numFmtId="0" fontId="24" fillId="46" borderId="436" xfId="0" applyFont="1" applyFill="1" applyBorder="1" applyAlignment="1">
      <alignment horizontal="center" vertical="center" wrapText="1"/>
    </xf>
    <xf numFmtId="0" fontId="24" fillId="46" borderId="367" xfId="0" applyFont="1" applyFill="1" applyBorder="1" applyAlignment="1">
      <alignment horizontal="center" vertical="center" wrapText="1"/>
    </xf>
    <xf numFmtId="0" fontId="24" fillId="46" borderId="438" xfId="0" applyFont="1" applyFill="1" applyBorder="1" applyAlignment="1">
      <alignment horizontal="center" vertical="center" wrapText="1"/>
    </xf>
    <xf numFmtId="0" fontId="98" fillId="25" borderId="29" xfId="0" applyFont="1" applyFill="1" applyBorder="1" applyAlignment="1" applyProtection="1">
      <alignment horizontal="center" vertical="center" wrapText="1"/>
    </xf>
    <xf numFmtId="0" fontId="98" fillId="25" borderId="31" xfId="0" applyFont="1" applyFill="1" applyBorder="1" applyAlignment="1" applyProtection="1">
      <alignment horizontal="center" vertical="center" wrapText="1"/>
    </xf>
    <xf numFmtId="0" fontId="98" fillId="25" borderId="25" xfId="0" applyFont="1" applyFill="1" applyBorder="1" applyAlignment="1" applyProtection="1">
      <alignment horizontal="center" vertical="center" wrapText="1"/>
    </xf>
    <xf numFmtId="0" fontId="98" fillId="25" borderId="32" xfId="0" applyFont="1" applyFill="1" applyBorder="1" applyAlignment="1" applyProtection="1">
      <alignment horizontal="center" vertical="center" wrapText="1"/>
    </xf>
    <xf numFmtId="0" fontId="98" fillId="25" borderId="33" xfId="0" applyFont="1" applyFill="1" applyBorder="1" applyAlignment="1" applyProtection="1">
      <alignment horizontal="center" vertical="center" wrapText="1"/>
    </xf>
    <xf numFmtId="0" fontId="98" fillId="25" borderId="34" xfId="0" applyFont="1" applyFill="1" applyBorder="1" applyAlignment="1" applyProtection="1">
      <alignment horizontal="center" vertical="center" wrapText="1"/>
    </xf>
    <xf numFmtId="0" fontId="24" fillId="43" borderId="45" xfId="58" applyFont="1" applyFill="1" applyBorder="1" applyAlignment="1">
      <alignment horizontal="center" vertical="center" wrapText="1"/>
    </xf>
    <xf numFmtId="0" fontId="24" fillId="43" borderId="21" xfId="58" applyFont="1" applyFill="1" applyBorder="1" applyAlignment="1">
      <alignment horizontal="center" vertical="center"/>
    </xf>
    <xf numFmtId="0" fontId="24" fillId="43" borderId="41" xfId="58" applyFont="1" applyFill="1" applyBorder="1" applyAlignment="1">
      <alignment horizontal="center" vertical="center"/>
    </xf>
    <xf numFmtId="0" fontId="24" fillId="43" borderId="21" xfId="58" applyFont="1" applyFill="1" applyBorder="1" applyAlignment="1">
      <alignment horizontal="center" vertical="center" wrapText="1"/>
    </xf>
    <xf numFmtId="0" fontId="24" fillId="43" borderId="41" xfId="58" applyFont="1" applyFill="1" applyBorder="1" applyAlignment="1">
      <alignment horizontal="center" vertical="center" wrapText="1"/>
    </xf>
    <xf numFmtId="0" fontId="24" fillId="33" borderId="45" xfId="58" applyFont="1" applyFill="1" applyBorder="1" applyAlignment="1">
      <alignment horizontal="center" vertical="center" wrapText="1"/>
    </xf>
    <xf numFmtId="0" fontId="24" fillId="33" borderId="41" xfId="58" applyFont="1" applyFill="1" applyBorder="1" applyAlignment="1">
      <alignment horizontal="center" vertical="center" wrapText="1"/>
    </xf>
    <xf numFmtId="0" fontId="24" fillId="35" borderId="365" xfId="0" applyFont="1" applyFill="1" applyBorder="1" applyAlignment="1">
      <alignment horizontal="center" vertical="center" wrapText="1"/>
    </xf>
    <xf numFmtId="0" fontId="24" fillId="35" borderId="436" xfId="0" applyFont="1" applyFill="1" applyBorder="1" applyAlignment="1">
      <alignment horizontal="center" vertical="center" wrapText="1"/>
    </xf>
    <xf numFmtId="167" fontId="21" fillId="0" borderId="0" xfId="0" applyNumberFormat="1" applyFont="1" applyFill="1" applyBorder="1" applyAlignment="1">
      <alignment horizontal="right"/>
    </xf>
    <xf numFmtId="0" fontId="24" fillId="28" borderId="327" xfId="0" applyFont="1" applyFill="1" applyBorder="1" applyAlignment="1">
      <alignment horizontal="center" vertical="center" wrapText="1"/>
    </xf>
    <xf numFmtId="1" fontId="24" fillId="28" borderId="327" xfId="47838" applyNumberFormat="1" applyFont="1" applyFill="1" applyBorder="1" applyAlignment="1">
      <alignment horizontal="center" vertical="center" wrapText="1"/>
    </xf>
    <xf numFmtId="1" fontId="24" fillId="28" borderId="327" xfId="47838" applyNumberFormat="1" applyFont="1" applyFill="1" applyBorder="1" applyAlignment="1">
      <alignment horizontal="center" vertical="center"/>
    </xf>
    <xf numFmtId="6" fontId="21" fillId="0" borderId="361" xfId="0" applyNumberFormat="1" applyFont="1" applyFill="1" applyBorder="1" applyAlignment="1">
      <alignment horizontal="right"/>
    </xf>
    <xf numFmtId="0" fontId="24" fillId="25" borderId="332" xfId="0" applyFont="1" applyFill="1" applyBorder="1" applyAlignment="1">
      <alignment horizontal="center" vertical="center" wrapText="1"/>
    </xf>
    <xf numFmtId="0" fontId="24" fillId="25" borderId="333" xfId="0" applyFont="1" applyFill="1" applyBorder="1" applyAlignment="1">
      <alignment horizontal="center" vertical="center" wrapText="1"/>
    </xf>
    <xf numFmtId="0" fontId="24" fillId="25" borderId="213" xfId="0" applyFont="1" applyFill="1" applyBorder="1" applyAlignment="1">
      <alignment horizontal="center" vertical="center" wrapText="1"/>
    </xf>
    <xf numFmtId="0" fontId="24" fillId="25" borderId="42" xfId="0" applyFont="1" applyFill="1" applyBorder="1" applyAlignment="1">
      <alignment horizontal="center" vertical="center" wrapText="1"/>
    </xf>
    <xf numFmtId="0" fontId="24" fillId="25" borderId="327" xfId="0" applyFont="1" applyFill="1" applyBorder="1" applyAlignment="1">
      <alignment horizontal="center" vertical="center" wrapText="1"/>
    </xf>
    <xf numFmtId="0" fontId="49" fillId="31" borderId="329" xfId="0" applyFont="1" applyFill="1" applyBorder="1" applyAlignment="1">
      <alignment horizontal="center" vertical="center"/>
    </xf>
    <xf numFmtId="0" fontId="49" fillId="31" borderId="331" xfId="0" applyFont="1" applyFill="1" applyBorder="1" applyAlignment="1">
      <alignment horizontal="center" vertical="center"/>
    </xf>
    <xf numFmtId="0" fontId="49" fillId="31" borderId="330" xfId="0" applyFont="1" applyFill="1" applyBorder="1" applyAlignment="1">
      <alignment horizontal="center" vertical="center"/>
    </xf>
    <xf numFmtId="0" fontId="49" fillId="41" borderId="329" xfId="0" applyFont="1" applyFill="1" applyBorder="1" applyAlignment="1">
      <alignment horizontal="center" vertical="center"/>
    </xf>
    <xf numFmtId="0" fontId="49" fillId="41" borderId="331" xfId="0" applyFont="1" applyFill="1" applyBorder="1" applyAlignment="1">
      <alignment horizontal="center" vertical="center"/>
    </xf>
    <xf numFmtId="0" fontId="49" fillId="41" borderId="330" xfId="0" applyFont="1" applyFill="1" applyBorder="1" applyAlignment="1">
      <alignment horizontal="center" vertical="center"/>
    </xf>
    <xf numFmtId="0" fontId="49" fillId="52" borderId="329" xfId="0" applyFont="1" applyFill="1" applyBorder="1" applyAlignment="1">
      <alignment horizontal="center" vertical="center"/>
    </xf>
    <xf numFmtId="0" fontId="49" fillId="52" borderId="331" xfId="0" applyFont="1" applyFill="1" applyBorder="1" applyAlignment="1">
      <alignment horizontal="center" vertical="center"/>
    </xf>
    <xf numFmtId="0" fontId="49" fillId="52" borderId="330" xfId="0" applyFont="1" applyFill="1" applyBorder="1" applyAlignment="1">
      <alignment horizontal="center" vertical="center"/>
    </xf>
    <xf numFmtId="0" fontId="49" fillId="33" borderId="329" xfId="0" applyFont="1" applyFill="1" applyBorder="1" applyAlignment="1">
      <alignment horizontal="center" vertical="center"/>
    </xf>
    <xf numFmtId="0" fontId="49" fillId="33" borderId="331" xfId="0" applyFont="1" applyFill="1" applyBorder="1" applyAlignment="1">
      <alignment horizontal="center" vertical="center"/>
    </xf>
    <xf numFmtId="0" fontId="49" fillId="33" borderId="330" xfId="0" applyFont="1" applyFill="1" applyBorder="1" applyAlignment="1">
      <alignment horizontal="center" vertical="center"/>
    </xf>
    <xf numFmtId="0" fontId="49" fillId="34" borderId="329" xfId="0" applyFont="1" applyFill="1" applyBorder="1" applyAlignment="1">
      <alignment horizontal="center" vertical="center"/>
    </xf>
    <xf numFmtId="0" fontId="49" fillId="34" borderId="331" xfId="0" applyFont="1" applyFill="1" applyBorder="1" applyAlignment="1">
      <alignment horizontal="center" vertical="center"/>
    </xf>
    <xf numFmtId="0" fontId="49" fillId="34" borderId="330" xfId="0" applyFont="1" applyFill="1" applyBorder="1" applyAlignment="1">
      <alignment horizontal="center" vertical="center"/>
    </xf>
    <xf numFmtId="49" fontId="33" fillId="34" borderId="374" xfId="53" applyNumberFormat="1" applyFont="1" applyFill="1" applyBorder="1" applyAlignment="1" applyProtection="1">
      <alignment horizontal="center" vertical="center" wrapText="1"/>
    </xf>
    <xf numFmtId="49" fontId="33" fillId="34" borderId="214" xfId="53" applyNumberFormat="1" applyFont="1" applyFill="1" applyBorder="1" applyAlignment="1" applyProtection="1">
      <alignment horizontal="center" vertical="center" wrapText="1"/>
    </xf>
    <xf numFmtId="0" fontId="82" fillId="46" borderId="425" xfId="0" applyFont="1" applyFill="1" applyBorder="1" applyAlignment="1" applyProtection="1">
      <alignment horizontal="center" vertical="center" wrapText="1"/>
      <protection locked="0"/>
    </xf>
    <xf numFmtId="0" fontId="33" fillId="34" borderId="425" xfId="0" applyFont="1" applyFill="1" applyBorder="1" applyAlignment="1" applyProtection="1">
      <alignment horizontal="center" vertical="center" wrapText="1"/>
      <protection locked="0"/>
    </xf>
    <xf numFmtId="0" fontId="82" fillId="46" borderId="425" xfId="0" applyFont="1" applyFill="1" applyBorder="1" applyAlignment="1" applyProtection="1">
      <alignment horizontal="center" vertical="center" wrapText="1"/>
      <protection locked="0"/>
    </xf>
    <xf numFmtId="0" fontId="33" fillId="34" borderId="425" xfId="0" applyFont="1" applyFill="1" applyBorder="1" applyAlignment="1" applyProtection="1">
      <alignment horizontal="center" vertical="center" wrapText="1"/>
      <protection locked="0"/>
    </xf>
    <xf numFmtId="1" fontId="28" fillId="26" borderId="425" xfId="0" applyNumberFormat="1" applyFont="1" applyFill="1" applyBorder="1" applyAlignment="1" applyProtection="1">
      <alignment horizontal="center" vertical="center"/>
    </xf>
    <xf numFmtId="1" fontId="103" fillId="26" borderId="425" xfId="0" applyNumberFormat="1" applyFont="1" applyFill="1" applyBorder="1" applyAlignment="1" applyProtection="1">
      <alignment horizontal="center" vertical="center" wrapText="1"/>
    </xf>
    <xf numFmtId="1" fontId="103" fillId="26" borderId="376" xfId="0" applyNumberFormat="1" applyFont="1" applyFill="1" applyBorder="1" applyAlignment="1" applyProtection="1">
      <alignment horizontal="center" vertical="center"/>
    </xf>
    <xf numFmtId="6" fontId="21" fillId="0" borderId="441" xfId="0" applyNumberFormat="1" applyFont="1" applyFill="1" applyBorder="1" applyAlignment="1" applyProtection="1">
      <alignment vertical="center"/>
    </xf>
    <xf numFmtId="6" fontId="21" fillId="34" borderId="441" xfId="0" applyNumberFormat="1" applyFont="1" applyFill="1" applyBorder="1" applyAlignment="1" applyProtection="1">
      <alignment vertical="center"/>
    </xf>
    <xf numFmtId="6" fontId="21" fillId="34" borderId="376" xfId="0" applyNumberFormat="1" applyFont="1" applyFill="1" applyBorder="1" applyAlignment="1" applyProtection="1">
      <alignment vertical="center"/>
    </xf>
    <xf numFmtId="6" fontId="24" fillId="0" borderId="425" xfId="96" applyNumberFormat="1" applyFont="1" applyFill="1" applyBorder="1" applyAlignment="1" applyProtection="1">
      <alignment vertical="center"/>
    </xf>
    <xf numFmtId="6" fontId="24" fillId="34" borderId="425" xfId="96" applyNumberFormat="1" applyFont="1" applyFill="1" applyBorder="1" applyAlignment="1" applyProtection="1">
      <alignment vertical="center"/>
    </xf>
  </cellXfs>
  <cellStyles count="47845">
    <cellStyle name="20% - Accent1" xfId="1" builtinId="30" customBuiltin="1"/>
    <cellStyle name="20% - Accent1 2" xfId="253"/>
    <cellStyle name="20% - Accent1 3" xfId="657"/>
    <cellStyle name="20% - Accent1 4" xfId="15971"/>
    <cellStyle name="20% - Accent2" xfId="2" builtinId="34" customBuiltin="1"/>
    <cellStyle name="20% - Accent2 2" xfId="254"/>
    <cellStyle name="20% - Accent2 3" xfId="658"/>
    <cellStyle name="20% - Accent2 4" xfId="15972"/>
    <cellStyle name="20% - Accent3" xfId="3" builtinId="38" customBuiltin="1"/>
    <cellStyle name="20% - Accent3 2" xfId="255"/>
    <cellStyle name="20% - Accent3 3" xfId="659"/>
    <cellStyle name="20% - Accent3 4" xfId="15973"/>
    <cellStyle name="20% - Accent4" xfId="4" builtinId="42" customBuiltin="1"/>
    <cellStyle name="20% - Accent4 2" xfId="256"/>
    <cellStyle name="20% - Accent4 3" xfId="660"/>
    <cellStyle name="20% - Accent4 4" xfId="15974"/>
    <cellStyle name="20% - Accent5" xfId="5" builtinId="46" customBuiltin="1"/>
    <cellStyle name="20% - Accent5 2" xfId="257"/>
    <cellStyle name="20% - Accent5 3" xfId="661"/>
    <cellStyle name="20% - Accent5 4" xfId="15975"/>
    <cellStyle name="20% - Accent6" xfId="6" builtinId="50" customBuiltin="1"/>
    <cellStyle name="20% - Accent6 2" xfId="258"/>
    <cellStyle name="20% - Accent6 3" xfId="662"/>
    <cellStyle name="20% - Accent6 4" xfId="15976"/>
    <cellStyle name="40% - Accent1" xfId="7" builtinId="31" customBuiltin="1"/>
    <cellStyle name="40% - Accent1 2" xfId="259"/>
    <cellStyle name="40% - Accent1 3" xfId="663"/>
    <cellStyle name="40% - Accent1 4" xfId="15977"/>
    <cellStyle name="40% - Accent2" xfId="8" builtinId="35" customBuiltin="1"/>
    <cellStyle name="40% - Accent2 2" xfId="260"/>
    <cellStyle name="40% - Accent2 3" xfId="664"/>
    <cellStyle name="40% - Accent2 4" xfId="15978"/>
    <cellStyle name="40% - Accent3" xfId="9" builtinId="39" customBuiltin="1"/>
    <cellStyle name="40% - Accent3 2" xfId="261"/>
    <cellStyle name="40% - Accent3 3" xfId="665"/>
    <cellStyle name="40% - Accent3 4" xfId="15979"/>
    <cellStyle name="40% - Accent4" xfId="10" builtinId="43" customBuiltin="1"/>
    <cellStyle name="40% - Accent4 2" xfId="262"/>
    <cellStyle name="40% - Accent4 3" xfId="666"/>
    <cellStyle name="40% - Accent4 4" xfId="15980"/>
    <cellStyle name="40% - Accent5" xfId="11" builtinId="47" customBuiltin="1"/>
    <cellStyle name="40% - Accent5 2" xfId="263"/>
    <cellStyle name="40% - Accent5 3" xfId="667"/>
    <cellStyle name="40% - Accent5 4" xfId="15981"/>
    <cellStyle name="40% - Accent6" xfId="12" builtinId="51" customBuiltin="1"/>
    <cellStyle name="40% - Accent6 2" xfId="264"/>
    <cellStyle name="40% - Accent6 3" xfId="668"/>
    <cellStyle name="40% - Accent6 4" xfId="15982"/>
    <cellStyle name="60% - Accent1" xfId="13" builtinId="32" customBuiltin="1"/>
    <cellStyle name="60% - Accent1 2" xfId="265"/>
    <cellStyle name="60% - Accent1 3" xfId="669"/>
    <cellStyle name="60% - Accent1 4" xfId="15983"/>
    <cellStyle name="60% - Accent2" xfId="14" builtinId="36" customBuiltin="1"/>
    <cellStyle name="60% - Accent2 2" xfId="266"/>
    <cellStyle name="60% - Accent2 3" xfId="670"/>
    <cellStyle name="60% - Accent2 4" xfId="15984"/>
    <cellStyle name="60% - Accent3" xfId="15" builtinId="40" customBuiltin="1"/>
    <cellStyle name="60% - Accent3 2" xfId="267"/>
    <cellStyle name="60% - Accent3 3" xfId="671"/>
    <cellStyle name="60% - Accent3 4" xfId="15985"/>
    <cellStyle name="60% - Accent4" xfId="16" builtinId="44" customBuiltin="1"/>
    <cellStyle name="60% - Accent4 2" xfId="268"/>
    <cellStyle name="60% - Accent4 3" xfId="672"/>
    <cellStyle name="60% - Accent4 4" xfId="15986"/>
    <cellStyle name="60% - Accent5" xfId="17" builtinId="48" customBuiltin="1"/>
    <cellStyle name="60% - Accent5 2" xfId="269"/>
    <cellStyle name="60% - Accent5 3" xfId="673"/>
    <cellStyle name="60% - Accent5 4" xfId="15987"/>
    <cellStyle name="60% - Accent6" xfId="18" builtinId="52" customBuiltin="1"/>
    <cellStyle name="60% - Accent6 2" xfId="270"/>
    <cellStyle name="60% - Accent6 3" xfId="674"/>
    <cellStyle name="60% - Accent6 4" xfId="15988"/>
    <cellStyle name="Accent1" xfId="19" builtinId="29" customBuiltin="1"/>
    <cellStyle name="Accent1 2" xfId="271"/>
    <cellStyle name="Accent1 3" xfId="675"/>
    <cellStyle name="Accent1 4" xfId="15989"/>
    <cellStyle name="Accent2" xfId="20" builtinId="33" customBuiltin="1"/>
    <cellStyle name="Accent2 2" xfId="272"/>
    <cellStyle name="Accent2 3" xfId="676"/>
    <cellStyle name="Accent2 4" xfId="15990"/>
    <cellStyle name="Accent3" xfId="21" builtinId="37" customBuiltin="1"/>
    <cellStyle name="Accent3 2" xfId="273"/>
    <cellStyle name="Accent3 3" xfId="677"/>
    <cellStyle name="Accent3 4" xfId="15991"/>
    <cellStyle name="Accent4" xfId="22" builtinId="41" customBuiltin="1"/>
    <cellStyle name="Accent4 2" xfId="274"/>
    <cellStyle name="Accent4 3" xfId="678"/>
    <cellStyle name="Accent4 4" xfId="15992"/>
    <cellStyle name="Accent5" xfId="23" builtinId="45" customBuiltin="1"/>
    <cellStyle name="Accent5 2" xfId="275"/>
    <cellStyle name="Accent5 3" xfId="679"/>
    <cellStyle name="Accent5 4" xfId="15993"/>
    <cellStyle name="Accent6" xfId="24" builtinId="49" customBuiltin="1"/>
    <cellStyle name="Accent6 2" xfId="276"/>
    <cellStyle name="Accent6 3" xfId="680"/>
    <cellStyle name="Accent6 4" xfId="15994"/>
    <cellStyle name="Bad" xfId="25" builtinId="27" customBuiltin="1"/>
    <cellStyle name="Bad 2" xfId="277"/>
    <cellStyle name="Bad 3" xfId="681"/>
    <cellStyle name="Bad 4" xfId="15995"/>
    <cellStyle name="Calculation" xfId="26" builtinId="22" customBuiltin="1"/>
    <cellStyle name="Calculation 10" xfId="123"/>
    <cellStyle name="Calculation 10 10" xfId="26678"/>
    <cellStyle name="Calculation 10 2" xfId="516"/>
    <cellStyle name="Calculation 10 2 2" xfId="1493"/>
    <cellStyle name="Calculation 10 2 2 2" xfId="2763"/>
    <cellStyle name="Calculation 10 2 2 2 2" xfId="6324"/>
    <cellStyle name="Calculation 10 2 2 2 2 2" xfId="14518"/>
    <cellStyle name="Calculation 10 2 2 2 2 2 2" xfId="26490"/>
    <cellStyle name="Calculation 10 2 2 2 2 2 2 2" xfId="47676"/>
    <cellStyle name="Calculation 10 2 2 2 2 2 3" xfId="37072"/>
    <cellStyle name="Calculation 10 2 2 2 2 3" xfId="21377"/>
    <cellStyle name="Calculation 10 2 2 2 2 3 2" xfId="42564"/>
    <cellStyle name="Calculation 10 2 2 2 2 4" xfId="31980"/>
    <cellStyle name="Calculation 10 2 2 2 2_Table 2A-1_EFT (Annual)" xfId="14897"/>
    <cellStyle name="Calculation 10 2 2 2 3" xfId="11860"/>
    <cellStyle name="Calculation 10 2 2 2 3 2" xfId="23944"/>
    <cellStyle name="Calculation 10 2 2 2 3 2 2" xfId="45130"/>
    <cellStyle name="Calculation 10 2 2 2 3 3" xfId="34526"/>
    <cellStyle name="Calculation 10 2 2 2 4" xfId="18831"/>
    <cellStyle name="Calculation 10 2 2 2 4 2" xfId="40018"/>
    <cellStyle name="Calculation 10 2 2 2 5" xfId="29237"/>
    <cellStyle name="Calculation 10 2 2 2_Table 2A-1_EFT (Annual)" xfId="4260"/>
    <cellStyle name="Calculation 10 2 2 3" xfId="5054"/>
    <cellStyle name="Calculation 10 2 2 3 2" xfId="13314"/>
    <cellStyle name="Calculation 10 2 2 3 2 2" xfId="25320"/>
    <cellStyle name="Calculation 10 2 2 3 2 2 2" xfId="46506"/>
    <cellStyle name="Calculation 10 2 2 3 2 3" xfId="35902"/>
    <cellStyle name="Calculation 10 2 2 3 3" xfId="20207"/>
    <cellStyle name="Calculation 10 2 2 3 3 2" xfId="41394"/>
    <cellStyle name="Calculation 10 2 2 3 4" xfId="30711"/>
    <cellStyle name="Calculation 10 2 2 3_Table 2A-1_EFT (Annual)" xfId="14896"/>
    <cellStyle name="Calculation 10 2 2 4" xfId="10658"/>
    <cellStyle name="Calculation 10 2 2 4 2" xfId="22774"/>
    <cellStyle name="Calculation 10 2 2 4 2 2" xfId="43960"/>
    <cellStyle name="Calculation 10 2 2 4 3" xfId="33356"/>
    <cellStyle name="Calculation 10 2 2 5" xfId="17661"/>
    <cellStyle name="Calculation 10 2 2 5 2" xfId="38848"/>
    <cellStyle name="Calculation 10 2 2 6" xfId="27968"/>
    <cellStyle name="Calculation 10 2 2_Table 2A-1_EFT (Annual)" xfId="3643"/>
    <cellStyle name="Calculation 10 2 3" xfId="1026"/>
    <cellStyle name="Calculation 10 2 3 2" xfId="4587"/>
    <cellStyle name="Calculation 10 2 3 2 2" xfId="12847"/>
    <cellStyle name="Calculation 10 2 3 2 2 2" xfId="24853"/>
    <cellStyle name="Calculation 10 2 3 2 2 2 2" xfId="46039"/>
    <cellStyle name="Calculation 10 2 3 2 2 3" xfId="35435"/>
    <cellStyle name="Calculation 10 2 3 2 3" xfId="19740"/>
    <cellStyle name="Calculation 10 2 3 2 3 2" xfId="40927"/>
    <cellStyle name="Calculation 10 2 3 2 4" xfId="30244"/>
    <cellStyle name="Calculation 10 2 3 2_Table 2A-1_EFT (Annual)" xfId="14895"/>
    <cellStyle name="Calculation 10 2 3 3" xfId="10191"/>
    <cellStyle name="Calculation 10 2 3 3 2" xfId="22307"/>
    <cellStyle name="Calculation 10 2 3 3 2 2" xfId="43493"/>
    <cellStyle name="Calculation 10 2 3 3 3" xfId="32889"/>
    <cellStyle name="Calculation 10 2 3 4" xfId="17194"/>
    <cellStyle name="Calculation 10 2 3 4 2" xfId="38381"/>
    <cellStyle name="Calculation 10 2 3 5" xfId="27501"/>
    <cellStyle name="Calculation 10 2 3_Table 2A-1_EFT (Annual)" xfId="3865"/>
    <cellStyle name="Calculation 10 2 4" xfId="2232"/>
    <cellStyle name="Calculation 10 2 4 2" xfId="5793"/>
    <cellStyle name="Calculation 10 2 4 2 2" xfId="14008"/>
    <cellStyle name="Calculation 10 2 4 2 2 2" xfId="25996"/>
    <cellStyle name="Calculation 10 2 4 2 2 2 2" xfId="47182"/>
    <cellStyle name="Calculation 10 2 4 2 2 3" xfId="36578"/>
    <cellStyle name="Calculation 10 2 4 2 3" xfId="20883"/>
    <cellStyle name="Calculation 10 2 4 2 3 2" xfId="42070"/>
    <cellStyle name="Calculation 10 2 4 2 4" xfId="31450"/>
    <cellStyle name="Calculation 10 2 4 2_Table 2A-1_EFT (Annual)" xfId="14894"/>
    <cellStyle name="Calculation 10 2 4 3" xfId="11352"/>
    <cellStyle name="Calculation 10 2 4 3 2" xfId="23450"/>
    <cellStyle name="Calculation 10 2 4 3 2 2" xfId="44636"/>
    <cellStyle name="Calculation 10 2 4 3 3" xfId="34032"/>
    <cellStyle name="Calculation 10 2 4 4" xfId="18337"/>
    <cellStyle name="Calculation 10 2 4 4 2" xfId="39524"/>
    <cellStyle name="Calculation 10 2 4 5" xfId="28707"/>
    <cellStyle name="Calculation 10 2 4_Table 2A-1_EFT (Annual)" xfId="3642"/>
    <cellStyle name="Calculation 10 2 5" xfId="4086"/>
    <cellStyle name="Calculation 10 2 5 2" xfId="12410"/>
    <cellStyle name="Calculation 10 2 5 2 2" xfId="24432"/>
    <cellStyle name="Calculation 10 2 5 2 2 2" xfId="45618"/>
    <cellStyle name="Calculation 10 2 5 2 3" xfId="35014"/>
    <cellStyle name="Calculation 10 2 5 3" xfId="19319"/>
    <cellStyle name="Calculation 10 2 5 3 2" xfId="40506"/>
    <cellStyle name="Calculation 10 2 5 4" xfId="29774"/>
    <cellStyle name="Calculation 10 2 5_Table 2A-1_EFT (Annual)" xfId="14893"/>
    <cellStyle name="Calculation 10 2 6" xfId="9749"/>
    <cellStyle name="Calculation 10 2 6 2" xfId="21886"/>
    <cellStyle name="Calculation 10 2 6 2 2" xfId="43072"/>
    <cellStyle name="Calculation 10 2 6 3" xfId="32468"/>
    <cellStyle name="Calculation 10 2 7" xfId="16773"/>
    <cellStyle name="Calculation 10 2 7 2" xfId="37960"/>
    <cellStyle name="Calculation 10 2 8" xfId="27031"/>
    <cellStyle name="Calculation 10 2_Table 2A-1_EFT (Annual)" xfId="2891"/>
    <cellStyle name="Calculation 10 3" xfId="354"/>
    <cellStyle name="Calculation 10 3 2" xfId="1337"/>
    <cellStyle name="Calculation 10 3 2 2" xfId="2607"/>
    <cellStyle name="Calculation 10 3 2 2 2" xfId="6168"/>
    <cellStyle name="Calculation 10 3 2 2 2 2" xfId="14362"/>
    <cellStyle name="Calculation 10 3 2 2 2 2 2" xfId="26334"/>
    <cellStyle name="Calculation 10 3 2 2 2 2 2 2" xfId="47520"/>
    <cellStyle name="Calculation 10 3 2 2 2 2 3" xfId="36916"/>
    <cellStyle name="Calculation 10 3 2 2 2 3" xfId="21221"/>
    <cellStyle name="Calculation 10 3 2 2 2 3 2" xfId="42408"/>
    <cellStyle name="Calculation 10 3 2 2 2 4" xfId="31824"/>
    <cellStyle name="Calculation 10 3 2 2 2_Table 2A-1_EFT (Annual)" xfId="14892"/>
    <cellStyle name="Calculation 10 3 2 2 3" xfId="11704"/>
    <cellStyle name="Calculation 10 3 2 2 3 2" xfId="23788"/>
    <cellStyle name="Calculation 10 3 2 2 3 2 2" xfId="44974"/>
    <cellStyle name="Calculation 10 3 2 2 3 3" xfId="34370"/>
    <cellStyle name="Calculation 10 3 2 2 4" xfId="18675"/>
    <cellStyle name="Calculation 10 3 2 2 4 2" xfId="39862"/>
    <cellStyle name="Calculation 10 3 2 2 5" xfId="29081"/>
    <cellStyle name="Calculation 10 3 2 2_Table 2A-1_EFT (Annual)" xfId="3641"/>
    <cellStyle name="Calculation 10 3 2 3" xfId="4898"/>
    <cellStyle name="Calculation 10 3 2 3 2" xfId="13158"/>
    <cellStyle name="Calculation 10 3 2 3 2 2" xfId="25164"/>
    <cellStyle name="Calculation 10 3 2 3 2 2 2" xfId="46350"/>
    <cellStyle name="Calculation 10 3 2 3 2 3" xfId="35746"/>
    <cellStyle name="Calculation 10 3 2 3 3" xfId="20051"/>
    <cellStyle name="Calculation 10 3 2 3 3 2" xfId="41238"/>
    <cellStyle name="Calculation 10 3 2 3 4" xfId="30555"/>
    <cellStyle name="Calculation 10 3 2 3_Table 2A-1_EFT (Annual)" xfId="14891"/>
    <cellStyle name="Calculation 10 3 2 4" xfId="10502"/>
    <cellStyle name="Calculation 10 3 2 4 2" xfId="22618"/>
    <cellStyle name="Calculation 10 3 2 4 2 2" xfId="43804"/>
    <cellStyle name="Calculation 10 3 2 4 3" xfId="33200"/>
    <cellStyle name="Calculation 10 3 2 5" xfId="17505"/>
    <cellStyle name="Calculation 10 3 2 5 2" xfId="38692"/>
    <cellStyle name="Calculation 10 3 2 6" xfId="27812"/>
    <cellStyle name="Calculation 10 3 2_Table 2A-1_EFT (Annual)" xfId="3646"/>
    <cellStyle name="Calculation 10 3 3" xfId="894"/>
    <cellStyle name="Calculation 10 3 3 2" xfId="4455"/>
    <cellStyle name="Calculation 10 3 3 2 2" xfId="12717"/>
    <cellStyle name="Calculation 10 3 3 2 2 2" xfId="24727"/>
    <cellStyle name="Calculation 10 3 3 2 2 2 2" xfId="45913"/>
    <cellStyle name="Calculation 10 3 3 2 2 3" xfId="35309"/>
    <cellStyle name="Calculation 10 3 3 2 3" xfId="19614"/>
    <cellStyle name="Calculation 10 3 3 2 3 2" xfId="40801"/>
    <cellStyle name="Calculation 10 3 3 2 4" xfId="30112"/>
    <cellStyle name="Calculation 10 3 3 2_Table 2A-1_EFT (Annual)" xfId="14890"/>
    <cellStyle name="Calculation 10 3 3 3" xfId="10064"/>
    <cellStyle name="Calculation 10 3 3 3 2" xfId="22181"/>
    <cellStyle name="Calculation 10 3 3 3 2 2" xfId="43367"/>
    <cellStyle name="Calculation 10 3 3 3 3" xfId="32763"/>
    <cellStyle name="Calculation 10 3 3 4" xfId="17068"/>
    <cellStyle name="Calculation 10 3 3 4 2" xfId="38255"/>
    <cellStyle name="Calculation 10 3 3 5" xfId="27369"/>
    <cellStyle name="Calculation 10 3 3_Table 2A-1_EFT (Annual)" xfId="3640"/>
    <cellStyle name="Calculation 10 3 4" xfId="2076"/>
    <cellStyle name="Calculation 10 3 4 2" xfId="5637"/>
    <cellStyle name="Calculation 10 3 4 2 2" xfId="13852"/>
    <cellStyle name="Calculation 10 3 4 2 2 2" xfId="25840"/>
    <cellStyle name="Calculation 10 3 4 2 2 2 2" xfId="47026"/>
    <cellStyle name="Calculation 10 3 4 2 2 3" xfId="36422"/>
    <cellStyle name="Calculation 10 3 4 2 3" xfId="20727"/>
    <cellStyle name="Calculation 10 3 4 2 3 2" xfId="41914"/>
    <cellStyle name="Calculation 10 3 4 2 4" xfId="31294"/>
    <cellStyle name="Calculation 10 3 4 2_Table 2A-1_EFT (Annual)" xfId="14889"/>
    <cellStyle name="Calculation 10 3 4 3" xfId="11196"/>
    <cellStyle name="Calculation 10 3 4 3 2" xfId="23294"/>
    <cellStyle name="Calculation 10 3 4 3 2 2" xfId="44480"/>
    <cellStyle name="Calculation 10 3 4 3 3" xfId="33876"/>
    <cellStyle name="Calculation 10 3 4 4" xfId="18181"/>
    <cellStyle name="Calculation 10 3 4 4 2" xfId="39368"/>
    <cellStyle name="Calculation 10 3 4 5" xfId="28551"/>
    <cellStyle name="Calculation 10 3 4_Table 2A-1_EFT (Annual)" xfId="3639"/>
    <cellStyle name="Calculation 10 3 5" xfId="3924"/>
    <cellStyle name="Calculation 10 3 5 2" xfId="12252"/>
    <cellStyle name="Calculation 10 3 5 2 2" xfId="24276"/>
    <cellStyle name="Calculation 10 3 5 2 2 2" xfId="45462"/>
    <cellStyle name="Calculation 10 3 5 2 3" xfId="34858"/>
    <cellStyle name="Calculation 10 3 5 3" xfId="19163"/>
    <cellStyle name="Calculation 10 3 5 3 2" xfId="40350"/>
    <cellStyle name="Calculation 10 3 5 4" xfId="29612"/>
    <cellStyle name="Calculation 10 3 5_Table 2A-1_EFT (Annual)" xfId="14888"/>
    <cellStyle name="Calculation 10 3 6" xfId="9589"/>
    <cellStyle name="Calculation 10 3 6 2" xfId="21730"/>
    <cellStyle name="Calculation 10 3 6 2 2" xfId="42916"/>
    <cellStyle name="Calculation 10 3 6 3" xfId="32312"/>
    <cellStyle name="Calculation 10 3 7" xfId="16617"/>
    <cellStyle name="Calculation 10 3 7 2" xfId="37804"/>
    <cellStyle name="Calculation 10 3 8" xfId="26869"/>
    <cellStyle name="Calculation 10 3_Table 2A-1_EFT (Annual)" xfId="2892"/>
    <cellStyle name="Calculation 10 4" xfId="1171"/>
    <cellStyle name="Calculation 10 4 2" xfId="2441"/>
    <cellStyle name="Calculation 10 4 2 2" xfId="6002"/>
    <cellStyle name="Calculation 10 4 2 2 2" xfId="14196"/>
    <cellStyle name="Calculation 10 4 2 2 2 2" xfId="26168"/>
    <cellStyle name="Calculation 10 4 2 2 2 2 2" xfId="47354"/>
    <cellStyle name="Calculation 10 4 2 2 2 3" xfId="36750"/>
    <cellStyle name="Calculation 10 4 2 2 3" xfId="21055"/>
    <cellStyle name="Calculation 10 4 2 2 3 2" xfId="42242"/>
    <cellStyle name="Calculation 10 4 2 2 4" xfId="31658"/>
    <cellStyle name="Calculation 10 4 2 2_Table 2A-1_EFT (Annual)" xfId="14887"/>
    <cellStyle name="Calculation 10 4 2 3" xfId="11538"/>
    <cellStyle name="Calculation 10 4 2 3 2" xfId="23622"/>
    <cellStyle name="Calculation 10 4 2 3 2 2" xfId="44808"/>
    <cellStyle name="Calculation 10 4 2 3 3" xfId="34204"/>
    <cellStyle name="Calculation 10 4 2 4" xfId="18509"/>
    <cellStyle name="Calculation 10 4 2 4 2" xfId="39696"/>
    <cellStyle name="Calculation 10 4 2 5" xfId="28915"/>
    <cellStyle name="Calculation 10 4 2_Table 2A-1_EFT (Annual)" xfId="3654"/>
    <cellStyle name="Calculation 10 4 3" xfId="4732"/>
    <cellStyle name="Calculation 10 4 3 2" xfId="12992"/>
    <cellStyle name="Calculation 10 4 3 2 2" xfId="24998"/>
    <cellStyle name="Calculation 10 4 3 2 2 2" xfId="46184"/>
    <cellStyle name="Calculation 10 4 3 2 3" xfId="35580"/>
    <cellStyle name="Calculation 10 4 3 3" xfId="19885"/>
    <cellStyle name="Calculation 10 4 3 3 2" xfId="41072"/>
    <cellStyle name="Calculation 10 4 3 4" xfId="30389"/>
    <cellStyle name="Calculation 10 4 3_Table 2A-1_EFT (Annual)" xfId="14886"/>
    <cellStyle name="Calculation 10 4 4" xfId="10336"/>
    <cellStyle name="Calculation 10 4 4 2" xfId="22452"/>
    <cellStyle name="Calculation 10 4 4 2 2" xfId="43638"/>
    <cellStyle name="Calculation 10 4 4 3" xfId="33034"/>
    <cellStyle name="Calculation 10 4 5" xfId="17339"/>
    <cellStyle name="Calculation 10 4 5 2" xfId="38526"/>
    <cellStyle name="Calculation 10 4 6" xfId="27646"/>
    <cellStyle name="Calculation 10 4_Table 2A-1_EFT (Annual)" xfId="3660"/>
    <cellStyle name="Calculation 10 5" xfId="735"/>
    <cellStyle name="Calculation 10 5 2" xfId="4296"/>
    <cellStyle name="Calculation 10 5 2 2" xfId="12576"/>
    <cellStyle name="Calculation 10 5 2 2 2" xfId="24593"/>
    <cellStyle name="Calculation 10 5 2 2 2 2" xfId="45779"/>
    <cellStyle name="Calculation 10 5 2 2 3" xfId="35175"/>
    <cellStyle name="Calculation 10 5 2 3" xfId="19480"/>
    <cellStyle name="Calculation 10 5 2 3 2" xfId="40667"/>
    <cellStyle name="Calculation 10 5 2 4" xfId="29953"/>
    <cellStyle name="Calculation 10 5 2_Table 2A-1_EFT (Annual)" xfId="14885"/>
    <cellStyle name="Calculation 10 5 3" xfId="9924"/>
    <cellStyle name="Calculation 10 5 3 2" xfId="22047"/>
    <cellStyle name="Calculation 10 5 3 2 2" xfId="43233"/>
    <cellStyle name="Calculation 10 5 3 3" xfId="32629"/>
    <cellStyle name="Calculation 10 5 4" xfId="16934"/>
    <cellStyle name="Calculation 10 5 4 2" xfId="38121"/>
    <cellStyle name="Calculation 10 5 5" xfId="27210"/>
    <cellStyle name="Calculation 10 5_Table 2A-1_EFT (Annual)" xfId="3661"/>
    <cellStyle name="Calculation 10 6" xfId="1861"/>
    <cellStyle name="Calculation 10 6 2" xfId="5422"/>
    <cellStyle name="Calculation 10 6 2 2" xfId="13637"/>
    <cellStyle name="Calculation 10 6 2 2 2" xfId="25625"/>
    <cellStyle name="Calculation 10 6 2 2 2 2" xfId="46811"/>
    <cellStyle name="Calculation 10 6 2 2 3" xfId="36207"/>
    <cellStyle name="Calculation 10 6 2 3" xfId="20512"/>
    <cellStyle name="Calculation 10 6 2 3 2" xfId="41699"/>
    <cellStyle name="Calculation 10 6 2 4" xfId="31079"/>
    <cellStyle name="Calculation 10 6 2_Table 2A-1_EFT (Annual)" xfId="14884"/>
    <cellStyle name="Calculation 10 6 3" xfId="10981"/>
    <cellStyle name="Calculation 10 6 3 2" xfId="23079"/>
    <cellStyle name="Calculation 10 6 3 2 2" xfId="44265"/>
    <cellStyle name="Calculation 10 6 3 3" xfId="33661"/>
    <cellStyle name="Calculation 10 6 4" xfId="17966"/>
    <cellStyle name="Calculation 10 6 4 2" xfId="39153"/>
    <cellStyle name="Calculation 10 6 5" xfId="28336"/>
    <cellStyle name="Calculation 10 6_Table 2A-1_EFT (Annual)" xfId="3638"/>
    <cellStyle name="Calculation 10 7" xfId="3712"/>
    <cellStyle name="Calculation 10 7 2" xfId="12080"/>
    <cellStyle name="Calculation 10 7 2 2" xfId="24110"/>
    <cellStyle name="Calculation 10 7 2 2 2" xfId="45296"/>
    <cellStyle name="Calculation 10 7 2 3" xfId="34692"/>
    <cellStyle name="Calculation 10 7 3" xfId="18997"/>
    <cellStyle name="Calculation 10 7 3 2" xfId="40184"/>
    <cellStyle name="Calculation 10 7 4" xfId="29421"/>
    <cellStyle name="Calculation 10 7_Table 2A-1_EFT (Annual)" xfId="14883"/>
    <cellStyle name="Calculation 10 8" xfId="9399"/>
    <cellStyle name="Calculation 10 8 2" xfId="21564"/>
    <cellStyle name="Calculation 10 8 2 2" xfId="42750"/>
    <cellStyle name="Calculation 10 8 3" xfId="32146"/>
    <cellStyle name="Calculation 10 9" xfId="16451"/>
    <cellStyle name="Calculation 10 9 2" xfId="37638"/>
    <cellStyle name="Calculation 10_Table 2A-1_EFT (Annual)" xfId="2890"/>
    <cellStyle name="Calculation 11" xfId="141"/>
    <cellStyle name="Calculation 11 10" xfId="26696"/>
    <cellStyle name="Calculation 11 2" xfId="534"/>
    <cellStyle name="Calculation 11 2 2" xfId="1511"/>
    <cellStyle name="Calculation 11 2 2 2" xfId="2781"/>
    <cellStyle name="Calculation 11 2 2 2 2" xfId="6342"/>
    <cellStyle name="Calculation 11 2 2 2 2 2" xfId="14536"/>
    <cellStyle name="Calculation 11 2 2 2 2 2 2" xfId="26508"/>
    <cellStyle name="Calculation 11 2 2 2 2 2 2 2" xfId="47694"/>
    <cellStyle name="Calculation 11 2 2 2 2 2 3" xfId="37090"/>
    <cellStyle name="Calculation 11 2 2 2 2 3" xfId="21395"/>
    <cellStyle name="Calculation 11 2 2 2 2 3 2" xfId="42582"/>
    <cellStyle name="Calculation 11 2 2 2 2 4" xfId="31998"/>
    <cellStyle name="Calculation 11 2 2 2 2_Table 2A-1_EFT (Annual)" xfId="14882"/>
    <cellStyle name="Calculation 11 2 2 2 3" xfId="11878"/>
    <cellStyle name="Calculation 11 2 2 2 3 2" xfId="23962"/>
    <cellStyle name="Calculation 11 2 2 2 3 2 2" xfId="45148"/>
    <cellStyle name="Calculation 11 2 2 2 3 3" xfId="34544"/>
    <cellStyle name="Calculation 11 2 2 2 4" xfId="18849"/>
    <cellStyle name="Calculation 11 2 2 2 4 2" xfId="40036"/>
    <cellStyle name="Calculation 11 2 2 2 5" xfId="29255"/>
    <cellStyle name="Calculation 11 2 2 2_Table 2A-1_EFT (Annual)" xfId="6490"/>
    <cellStyle name="Calculation 11 2 2 3" xfId="5072"/>
    <cellStyle name="Calculation 11 2 2 3 2" xfId="13332"/>
    <cellStyle name="Calculation 11 2 2 3 2 2" xfId="25338"/>
    <cellStyle name="Calculation 11 2 2 3 2 2 2" xfId="46524"/>
    <cellStyle name="Calculation 11 2 2 3 2 3" xfId="35920"/>
    <cellStyle name="Calculation 11 2 2 3 3" xfId="20225"/>
    <cellStyle name="Calculation 11 2 2 3 3 2" xfId="41412"/>
    <cellStyle name="Calculation 11 2 2 3 4" xfId="30729"/>
    <cellStyle name="Calculation 11 2 2 3_Table 2A-1_EFT (Annual)" xfId="14881"/>
    <cellStyle name="Calculation 11 2 2 4" xfId="10676"/>
    <cellStyle name="Calculation 11 2 2 4 2" xfId="22792"/>
    <cellStyle name="Calculation 11 2 2 4 2 2" xfId="43978"/>
    <cellStyle name="Calculation 11 2 2 4 3" xfId="33374"/>
    <cellStyle name="Calculation 11 2 2 5" xfId="17679"/>
    <cellStyle name="Calculation 11 2 2 5 2" xfId="38866"/>
    <cellStyle name="Calculation 11 2 2 6" xfId="27986"/>
    <cellStyle name="Calculation 11 2 2_Table 2A-1_EFT (Annual)" xfId="6493"/>
    <cellStyle name="Calculation 11 2 3" xfId="1043"/>
    <cellStyle name="Calculation 11 2 3 2" xfId="4604"/>
    <cellStyle name="Calculation 11 2 3 2 2" xfId="12864"/>
    <cellStyle name="Calculation 11 2 3 2 2 2" xfId="24870"/>
    <cellStyle name="Calculation 11 2 3 2 2 2 2" xfId="46056"/>
    <cellStyle name="Calculation 11 2 3 2 2 3" xfId="35452"/>
    <cellStyle name="Calculation 11 2 3 2 3" xfId="19757"/>
    <cellStyle name="Calculation 11 2 3 2 3 2" xfId="40944"/>
    <cellStyle name="Calculation 11 2 3 2 4" xfId="30261"/>
    <cellStyle name="Calculation 11 2 3 2_Table 2A-1_EFT (Annual)" xfId="14880"/>
    <cellStyle name="Calculation 11 2 3 3" xfId="10208"/>
    <cellStyle name="Calculation 11 2 3 3 2" xfId="22324"/>
    <cellStyle name="Calculation 11 2 3 3 2 2" xfId="43510"/>
    <cellStyle name="Calculation 11 2 3 3 3" xfId="32906"/>
    <cellStyle name="Calculation 11 2 3 4" xfId="17211"/>
    <cellStyle name="Calculation 11 2 3 4 2" xfId="38398"/>
    <cellStyle name="Calculation 11 2 3 5" xfId="27518"/>
    <cellStyle name="Calculation 11 2 3_Table 2A-1_EFT (Annual)" xfId="6492"/>
    <cellStyle name="Calculation 11 2 4" xfId="2250"/>
    <cellStyle name="Calculation 11 2 4 2" xfId="5811"/>
    <cellStyle name="Calculation 11 2 4 2 2" xfId="14026"/>
    <cellStyle name="Calculation 11 2 4 2 2 2" xfId="26014"/>
    <cellStyle name="Calculation 11 2 4 2 2 2 2" xfId="47200"/>
    <cellStyle name="Calculation 11 2 4 2 2 3" xfId="36596"/>
    <cellStyle name="Calculation 11 2 4 2 3" xfId="20901"/>
    <cellStyle name="Calculation 11 2 4 2 3 2" xfId="42088"/>
    <cellStyle name="Calculation 11 2 4 2 4" xfId="31468"/>
    <cellStyle name="Calculation 11 2 4 2_Table 2A-1_EFT (Annual)" xfId="14879"/>
    <cellStyle name="Calculation 11 2 4 3" xfId="11370"/>
    <cellStyle name="Calculation 11 2 4 3 2" xfId="23468"/>
    <cellStyle name="Calculation 11 2 4 3 2 2" xfId="44654"/>
    <cellStyle name="Calculation 11 2 4 3 3" xfId="34050"/>
    <cellStyle name="Calculation 11 2 4 4" xfId="18355"/>
    <cellStyle name="Calculation 11 2 4 4 2" xfId="39542"/>
    <cellStyle name="Calculation 11 2 4 5" xfId="28725"/>
    <cellStyle name="Calculation 11 2 4_Table 2A-1_EFT (Annual)" xfId="6491"/>
    <cellStyle name="Calculation 11 2 5" xfId="4104"/>
    <cellStyle name="Calculation 11 2 5 2" xfId="12428"/>
    <cellStyle name="Calculation 11 2 5 2 2" xfId="24450"/>
    <cellStyle name="Calculation 11 2 5 2 2 2" xfId="45636"/>
    <cellStyle name="Calculation 11 2 5 2 3" xfId="35032"/>
    <cellStyle name="Calculation 11 2 5 3" xfId="19337"/>
    <cellStyle name="Calculation 11 2 5 3 2" xfId="40524"/>
    <cellStyle name="Calculation 11 2 5 4" xfId="29792"/>
    <cellStyle name="Calculation 11 2 5_Table 2A-1_EFT (Annual)" xfId="14878"/>
    <cellStyle name="Calculation 11 2 6" xfId="9767"/>
    <cellStyle name="Calculation 11 2 6 2" xfId="21904"/>
    <cellStyle name="Calculation 11 2 6 2 2" xfId="43090"/>
    <cellStyle name="Calculation 11 2 6 3" xfId="32486"/>
    <cellStyle name="Calculation 11 2 7" xfId="16791"/>
    <cellStyle name="Calculation 11 2 7 2" xfId="37978"/>
    <cellStyle name="Calculation 11 2 8" xfId="27049"/>
    <cellStyle name="Calculation 11 2_Table 2A-1_EFT (Annual)" xfId="2894"/>
    <cellStyle name="Calculation 11 3" xfId="372"/>
    <cellStyle name="Calculation 11 3 2" xfId="1355"/>
    <cellStyle name="Calculation 11 3 2 2" xfId="2625"/>
    <cellStyle name="Calculation 11 3 2 2 2" xfId="6186"/>
    <cellStyle name="Calculation 11 3 2 2 2 2" xfId="14380"/>
    <cellStyle name="Calculation 11 3 2 2 2 2 2" xfId="26352"/>
    <cellStyle name="Calculation 11 3 2 2 2 2 2 2" xfId="47538"/>
    <cellStyle name="Calculation 11 3 2 2 2 2 3" xfId="36934"/>
    <cellStyle name="Calculation 11 3 2 2 2 3" xfId="21239"/>
    <cellStyle name="Calculation 11 3 2 2 2 3 2" xfId="42426"/>
    <cellStyle name="Calculation 11 3 2 2 2 4" xfId="31842"/>
    <cellStyle name="Calculation 11 3 2 2 2_Table 2A-1_EFT (Annual)" xfId="14877"/>
    <cellStyle name="Calculation 11 3 2 2 3" xfId="11722"/>
    <cellStyle name="Calculation 11 3 2 2 3 2" xfId="23806"/>
    <cellStyle name="Calculation 11 3 2 2 3 2 2" xfId="44992"/>
    <cellStyle name="Calculation 11 3 2 2 3 3" xfId="34388"/>
    <cellStyle name="Calculation 11 3 2 2 4" xfId="18693"/>
    <cellStyle name="Calculation 11 3 2 2 4 2" xfId="39880"/>
    <cellStyle name="Calculation 11 3 2 2 5" xfId="29099"/>
    <cellStyle name="Calculation 11 3 2 2_Table 2A-1_EFT (Annual)" xfId="6489"/>
    <cellStyle name="Calculation 11 3 2 3" xfId="4916"/>
    <cellStyle name="Calculation 11 3 2 3 2" xfId="13176"/>
    <cellStyle name="Calculation 11 3 2 3 2 2" xfId="25182"/>
    <cellStyle name="Calculation 11 3 2 3 2 2 2" xfId="46368"/>
    <cellStyle name="Calculation 11 3 2 3 2 3" xfId="35764"/>
    <cellStyle name="Calculation 11 3 2 3 3" xfId="20069"/>
    <cellStyle name="Calculation 11 3 2 3 3 2" xfId="41256"/>
    <cellStyle name="Calculation 11 3 2 3 4" xfId="30573"/>
    <cellStyle name="Calculation 11 3 2 3_Table 2A-1_EFT (Annual)" xfId="14876"/>
    <cellStyle name="Calculation 11 3 2 4" xfId="10520"/>
    <cellStyle name="Calculation 11 3 2 4 2" xfId="22636"/>
    <cellStyle name="Calculation 11 3 2 4 2 2" xfId="43822"/>
    <cellStyle name="Calculation 11 3 2 4 3" xfId="33218"/>
    <cellStyle name="Calculation 11 3 2 5" xfId="17523"/>
    <cellStyle name="Calculation 11 3 2 5 2" xfId="38710"/>
    <cellStyle name="Calculation 11 3 2 6" xfId="27830"/>
    <cellStyle name="Calculation 11 3 2_Table 2A-1_EFT (Annual)" xfId="6483"/>
    <cellStyle name="Calculation 11 3 3" xfId="911"/>
    <cellStyle name="Calculation 11 3 3 2" xfId="4472"/>
    <cellStyle name="Calculation 11 3 3 2 2" xfId="12734"/>
    <cellStyle name="Calculation 11 3 3 2 2 2" xfId="24744"/>
    <cellStyle name="Calculation 11 3 3 2 2 2 2" xfId="45930"/>
    <cellStyle name="Calculation 11 3 3 2 2 3" xfId="35326"/>
    <cellStyle name="Calculation 11 3 3 2 3" xfId="19631"/>
    <cellStyle name="Calculation 11 3 3 2 3 2" xfId="40818"/>
    <cellStyle name="Calculation 11 3 3 2 4" xfId="30129"/>
    <cellStyle name="Calculation 11 3 3 2_Table 2A-1_EFT (Annual)" xfId="14875"/>
    <cellStyle name="Calculation 11 3 3 3" xfId="10081"/>
    <cellStyle name="Calculation 11 3 3 3 2" xfId="22198"/>
    <cellStyle name="Calculation 11 3 3 3 2 2" xfId="43384"/>
    <cellStyle name="Calculation 11 3 3 3 3" xfId="32780"/>
    <cellStyle name="Calculation 11 3 3 4" xfId="17085"/>
    <cellStyle name="Calculation 11 3 3 4 2" xfId="38272"/>
    <cellStyle name="Calculation 11 3 3 5" xfId="27386"/>
    <cellStyle name="Calculation 11 3 3_Table 2A-1_EFT (Annual)" xfId="6487"/>
    <cellStyle name="Calculation 11 3 4" xfId="2094"/>
    <cellStyle name="Calculation 11 3 4 2" xfId="5655"/>
    <cellStyle name="Calculation 11 3 4 2 2" xfId="13870"/>
    <cellStyle name="Calculation 11 3 4 2 2 2" xfId="25858"/>
    <cellStyle name="Calculation 11 3 4 2 2 2 2" xfId="47044"/>
    <cellStyle name="Calculation 11 3 4 2 2 3" xfId="36440"/>
    <cellStyle name="Calculation 11 3 4 2 3" xfId="20745"/>
    <cellStyle name="Calculation 11 3 4 2 3 2" xfId="41932"/>
    <cellStyle name="Calculation 11 3 4 2 4" xfId="31312"/>
    <cellStyle name="Calculation 11 3 4 2_Table 2A-1_EFT (Annual)" xfId="14874"/>
    <cellStyle name="Calculation 11 3 4 3" xfId="11214"/>
    <cellStyle name="Calculation 11 3 4 3 2" xfId="23312"/>
    <cellStyle name="Calculation 11 3 4 3 2 2" xfId="44498"/>
    <cellStyle name="Calculation 11 3 4 3 3" xfId="33894"/>
    <cellStyle name="Calculation 11 3 4 4" xfId="18199"/>
    <cellStyle name="Calculation 11 3 4 4 2" xfId="39386"/>
    <cellStyle name="Calculation 11 3 4 5" xfId="28569"/>
    <cellStyle name="Calculation 11 3 4_Table 2A-1_EFT (Annual)" xfId="6488"/>
    <cellStyle name="Calculation 11 3 5" xfId="3942"/>
    <cellStyle name="Calculation 11 3 5 2" xfId="12270"/>
    <cellStyle name="Calculation 11 3 5 2 2" xfId="24294"/>
    <cellStyle name="Calculation 11 3 5 2 2 2" xfId="45480"/>
    <cellStyle name="Calculation 11 3 5 2 3" xfId="34876"/>
    <cellStyle name="Calculation 11 3 5 3" xfId="19181"/>
    <cellStyle name="Calculation 11 3 5 3 2" xfId="40368"/>
    <cellStyle name="Calculation 11 3 5 4" xfId="29630"/>
    <cellStyle name="Calculation 11 3 5_Table 2A-1_EFT (Annual)" xfId="14873"/>
    <cellStyle name="Calculation 11 3 6" xfId="9607"/>
    <cellStyle name="Calculation 11 3 6 2" xfId="21748"/>
    <cellStyle name="Calculation 11 3 6 2 2" xfId="42934"/>
    <cellStyle name="Calculation 11 3 6 3" xfId="32330"/>
    <cellStyle name="Calculation 11 3 7" xfId="16635"/>
    <cellStyle name="Calculation 11 3 7 2" xfId="37822"/>
    <cellStyle name="Calculation 11 3 8" xfId="26887"/>
    <cellStyle name="Calculation 11 3_Table 2A-1_EFT (Annual)" xfId="2895"/>
    <cellStyle name="Calculation 11 4" xfId="1189"/>
    <cellStyle name="Calculation 11 4 2" xfId="2459"/>
    <cellStyle name="Calculation 11 4 2 2" xfId="6020"/>
    <cellStyle name="Calculation 11 4 2 2 2" xfId="14214"/>
    <cellStyle name="Calculation 11 4 2 2 2 2" xfId="26186"/>
    <cellStyle name="Calculation 11 4 2 2 2 2 2" xfId="47372"/>
    <cellStyle name="Calculation 11 4 2 2 2 3" xfId="36768"/>
    <cellStyle name="Calculation 11 4 2 2 3" xfId="21073"/>
    <cellStyle name="Calculation 11 4 2 2 3 2" xfId="42260"/>
    <cellStyle name="Calculation 11 4 2 2 4" xfId="31676"/>
    <cellStyle name="Calculation 11 4 2 2_Table 2A-1_EFT (Annual)" xfId="14872"/>
    <cellStyle name="Calculation 11 4 2 3" xfId="11556"/>
    <cellStyle name="Calculation 11 4 2 3 2" xfId="23640"/>
    <cellStyle name="Calculation 11 4 2 3 2 2" xfId="44826"/>
    <cellStyle name="Calculation 11 4 2 3 3" xfId="34222"/>
    <cellStyle name="Calculation 11 4 2 4" xfId="18527"/>
    <cellStyle name="Calculation 11 4 2 4 2" xfId="39714"/>
    <cellStyle name="Calculation 11 4 2 5" xfId="28933"/>
    <cellStyle name="Calculation 11 4 2_Table 2A-1_EFT (Annual)" xfId="6484"/>
    <cellStyle name="Calculation 11 4 3" xfId="4750"/>
    <cellStyle name="Calculation 11 4 3 2" xfId="13010"/>
    <cellStyle name="Calculation 11 4 3 2 2" xfId="25016"/>
    <cellStyle name="Calculation 11 4 3 2 2 2" xfId="46202"/>
    <cellStyle name="Calculation 11 4 3 2 3" xfId="35598"/>
    <cellStyle name="Calculation 11 4 3 3" xfId="19903"/>
    <cellStyle name="Calculation 11 4 3 3 2" xfId="41090"/>
    <cellStyle name="Calculation 11 4 3 4" xfId="30407"/>
    <cellStyle name="Calculation 11 4 3_Table 2A-1_EFT (Annual)" xfId="14871"/>
    <cellStyle name="Calculation 11 4 4" xfId="10354"/>
    <cellStyle name="Calculation 11 4 4 2" xfId="22470"/>
    <cellStyle name="Calculation 11 4 4 2 2" xfId="43656"/>
    <cellStyle name="Calculation 11 4 4 3" xfId="33052"/>
    <cellStyle name="Calculation 11 4 5" xfId="17357"/>
    <cellStyle name="Calculation 11 4 5 2" xfId="38544"/>
    <cellStyle name="Calculation 11 4 6" xfId="27664"/>
    <cellStyle name="Calculation 11 4_Table 2A-1_EFT (Annual)" xfId="6486"/>
    <cellStyle name="Calculation 11 5" xfId="752"/>
    <cellStyle name="Calculation 11 5 2" xfId="4313"/>
    <cellStyle name="Calculation 11 5 2 2" xfId="12593"/>
    <cellStyle name="Calculation 11 5 2 2 2" xfId="24610"/>
    <cellStyle name="Calculation 11 5 2 2 2 2" xfId="45796"/>
    <cellStyle name="Calculation 11 5 2 2 3" xfId="35192"/>
    <cellStyle name="Calculation 11 5 2 3" xfId="19497"/>
    <cellStyle name="Calculation 11 5 2 3 2" xfId="40684"/>
    <cellStyle name="Calculation 11 5 2 4" xfId="29970"/>
    <cellStyle name="Calculation 11 5 2_Table 2A-1_EFT (Annual)" xfId="14870"/>
    <cellStyle name="Calculation 11 5 3" xfId="9941"/>
    <cellStyle name="Calculation 11 5 3 2" xfId="22064"/>
    <cellStyle name="Calculation 11 5 3 2 2" xfId="43250"/>
    <cellStyle name="Calculation 11 5 3 3" xfId="32646"/>
    <cellStyle name="Calculation 11 5 4" xfId="16951"/>
    <cellStyle name="Calculation 11 5 4 2" xfId="38138"/>
    <cellStyle name="Calculation 11 5 5" xfId="27227"/>
    <cellStyle name="Calculation 11 5_Table 2A-1_EFT (Annual)" xfId="6485"/>
    <cellStyle name="Calculation 11 6" xfId="1852"/>
    <cellStyle name="Calculation 11 6 2" xfId="5413"/>
    <cellStyle name="Calculation 11 6 2 2" xfId="13628"/>
    <cellStyle name="Calculation 11 6 2 2 2" xfId="25616"/>
    <cellStyle name="Calculation 11 6 2 2 2 2" xfId="46802"/>
    <cellStyle name="Calculation 11 6 2 2 3" xfId="36198"/>
    <cellStyle name="Calculation 11 6 2 3" xfId="20503"/>
    <cellStyle name="Calculation 11 6 2 3 2" xfId="41690"/>
    <cellStyle name="Calculation 11 6 2 4" xfId="31070"/>
    <cellStyle name="Calculation 11 6 2_Table 2A-1_EFT (Annual)" xfId="14869"/>
    <cellStyle name="Calculation 11 6 3" xfId="10972"/>
    <cellStyle name="Calculation 11 6 3 2" xfId="23070"/>
    <cellStyle name="Calculation 11 6 3 2 2" xfId="44256"/>
    <cellStyle name="Calculation 11 6 3 3" xfId="33652"/>
    <cellStyle name="Calculation 11 6 4" xfId="17957"/>
    <cellStyle name="Calculation 11 6 4 2" xfId="39144"/>
    <cellStyle name="Calculation 11 6 5" xfId="28327"/>
    <cellStyle name="Calculation 11 6_Table 2A-1_EFT (Annual)" xfId="6478"/>
    <cellStyle name="Calculation 11 7" xfId="3730"/>
    <cellStyle name="Calculation 11 7 2" xfId="12098"/>
    <cellStyle name="Calculation 11 7 2 2" xfId="24128"/>
    <cellStyle name="Calculation 11 7 2 2 2" xfId="45314"/>
    <cellStyle name="Calculation 11 7 2 3" xfId="34710"/>
    <cellStyle name="Calculation 11 7 3" xfId="19015"/>
    <cellStyle name="Calculation 11 7 3 2" xfId="40202"/>
    <cellStyle name="Calculation 11 7 4" xfId="29439"/>
    <cellStyle name="Calculation 11 7_Table 2A-1_EFT (Annual)" xfId="14868"/>
    <cellStyle name="Calculation 11 8" xfId="9417"/>
    <cellStyle name="Calculation 11 8 2" xfId="21582"/>
    <cellStyle name="Calculation 11 8 2 2" xfId="42768"/>
    <cellStyle name="Calculation 11 8 3" xfId="32164"/>
    <cellStyle name="Calculation 11 9" xfId="16469"/>
    <cellStyle name="Calculation 11 9 2" xfId="37656"/>
    <cellStyle name="Calculation 11_Table 2A-1_EFT (Annual)" xfId="2893"/>
    <cellStyle name="Calculation 12" xfId="117"/>
    <cellStyle name="Calculation 12 10" xfId="26672"/>
    <cellStyle name="Calculation 12 2" xfId="510"/>
    <cellStyle name="Calculation 12 2 2" xfId="1487"/>
    <cellStyle name="Calculation 12 2 2 2" xfId="2757"/>
    <cellStyle name="Calculation 12 2 2 2 2" xfId="6318"/>
    <cellStyle name="Calculation 12 2 2 2 2 2" xfId="14512"/>
    <cellStyle name="Calculation 12 2 2 2 2 2 2" xfId="26484"/>
    <cellStyle name="Calculation 12 2 2 2 2 2 2 2" xfId="47670"/>
    <cellStyle name="Calculation 12 2 2 2 2 2 3" xfId="37066"/>
    <cellStyle name="Calculation 12 2 2 2 2 3" xfId="21371"/>
    <cellStyle name="Calculation 12 2 2 2 2 3 2" xfId="42558"/>
    <cellStyle name="Calculation 12 2 2 2 2 4" xfId="31974"/>
    <cellStyle name="Calculation 12 2 2 2 2_Table 2A-1_EFT (Annual)" xfId="14867"/>
    <cellStyle name="Calculation 12 2 2 2 3" xfId="11854"/>
    <cellStyle name="Calculation 12 2 2 2 3 2" xfId="23938"/>
    <cellStyle name="Calculation 12 2 2 2 3 2 2" xfId="45124"/>
    <cellStyle name="Calculation 12 2 2 2 3 3" xfId="34520"/>
    <cellStyle name="Calculation 12 2 2 2 4" xfId="18825"/>
    <cellStyle name="Calculation 12 2 2 2 4 2" xfId="40012"/>
    <cellStyle name="Calculation 12 2 2 2 5" xfId="29231"/>
    <cellStyle name="Calculation 12 2 2 2_Table 2A-1_EFT (Annual)" xfId="6482"/>
    <cellStyle name="Calculation 12 2 2 3" xfId="5048"/>
    <cellStyle name="Calculation 12 2 2 3 2" xfId="13308"/>
    <cellStyle name="Calculation 12 2 2 3 2 2" xfId="25314"/>
    <cellStyle name="Calculation 12 2 2 3 2 2 2" xfId="46500"/>
    <cellStyle name="Calculation 12 2 2 3 2 3" xfId="35896"/>
    <cellStyle name="Calculation 12 2 2 3 3" xfId="20201"/>
    <cellStyle name="Calculation 12 2 2 3 3 2" xfId="41388"/>
    <cellStyle name="Calculation 12 2 2 3 4" xfId="30705"/>
    <cellStyle name="Calculation 12 2 2 3_Table 2A-1_EFT (Annual)" xfId="14866"/>
    <cellStyle name="Calculation 12 2 2 4" xfId="10652"/>
    <cellStyle name="Calculation 12 2 2 4 2" xfId="22768"/>
    <cellStyle name="Calculation 12 2 2 4 2 2" xfId="43954"/>
    <cellStyle name="Calculation 12 2 2 4 3" xfId="33350"/>
    <cellStyle name="Calculation 12 2 2 5" xfId="17655"/>
    <cellStyle name="Calculation 12 2 2 5 2" xfId="38842"/>
    <cellStyle name="Calculation 12 2 2 6" xfId="27962"/>
    <cellStyle name="Calculation 12 2 2_Table 2A-1_EFT (Annual)" xfId="6479"/>
    <cellStyle name="Calculation 12 2 3" xfId="1021"/>
    <cellStyle name="Calculation 12 2 3 2" xfId="4582"/>
    <cellStyle name="Calculation 12 2 3 2 2" xfId="12842"/>
    <cellStyle name="Calculation 12 2 3 2 2 2" xfId="24848"/>
    <cellStyle name="Calculation 12 2 3 2 2 2 2" xfId="46034"/>
    <cellStyle name="Calculation 12 2 3 2 2 3" xfId="35430"/>
    <cellStyle name="Calculation 12 2 3 2 3" xfId="19735"/>
    <cellStyle name="Calculation 12 2 3 2 3 2" xfId="40922"/>
    <cellStyle name="Calculation 12 2 3 2 4" xfId="30239"/>
    <cellStyle name="Calculation 12 2 3 2_Table 2A-1_EFT (Annual)" xfId="14865"/>
    <cellStyle name="Calculation 12 2 3 3" xfId="10186"/>
    <cellStyle name="Calculation 12 2 3 3 2" xfId="22302"/>
    <cellStyle name="Calculation 12 2 3 3 2 2" xfId="43488"/>
    <cellStyle name="Calculation 12 2 3 3 3" xfId="32884"/>
    <cellStyle name="Calculation 12 2 3 4" xfId="17189"/>
    <cellStyle name="Calculation 12 2 3 4 2" xfId="38376"/>
    <cellStyle name="Calculation 12 2 3 5" xfId="27496"/>
    <cellStyle name="Calculation 12 2 3_Table 2A-1_EFT (Annual)" xfId="6480"/>
    <cellStyle name="Calculation 12 2 4" xfId="2226"/>
    <cellStyle name="Calculation 12 2 4 2" xfId="5787"/>
    <cellStyle name="Calculation 12 2 4 2 2" xfId="14002"/>
    <cellStyle name="Calculation 12 2 4 2 2 2" xfId="25990"/>
    <cellStyle name="Calculation 12 2 4 2 2 2 2" xfId="47176"/>
    <cellStyle name="Calculation 12 2 4 2 2 3" xfId="36572"/>
    <cellStyle name="Calculation 12 2 4 2 3" xfId="20877"/>
    <cellStyle name="Calculation 12 2 4 2 3 2" xfId="42064"/>
    <cellStyle name="Calculation 12 2 4 2 4" xfId="31444"/>
    <cellStyle name="Calculation 12 2 4 2_Table 2A-1_EFT (Annual)" xfId="14864"/>
    <cellStyle name="Calculation 12 2 4 3" xfId="11346"/>
    <cellStyle name="Calculation 12 2 4 3 2" xfId="23444"/>
    <cellStyle name="Calculation 12 2 4 3 2 2" xfId="44630"/>
    <cellStyle name="Calculation 12 2 4 3 3" xfId="34026"/>
    <cellStyle name="Calculation 12 2 4 4" xfId="18331"/>
    <cellStyle name="Calculation 12 2 4 4 2" xfId="39518"/>
    <cellStyle name="Calculation 12 2 4 5" xfId="28701"/>
    <cellStyle name="Calculation 12 2 4_Table 2A-1_EFT (Annual)" xfId="6481"/>
    <cellStyle name="Calculation 12 2 5" xfId="4080"/>
    <cellStyle name="Calculation 12 2 5 2" xfId="12404"/>
    <cellStyle name="Calculation 12 2 5 2 2" xfId="24426"/>
    <cellStyle name="Calculation 12 2 5 2 2 2" xfId="45612"/>
    <cellStyle name="Calculation 12 2 5 2 3" xfId="35008"/>
    <cellStyle name="Calculation 12 2 5 3" xfId="19313"/>
    <cellStyle name="Calculation 12 2 5 3 2" xfId="40500"/>
    <cellStyle name="Calculation 12 2 5 4" xfId="29768"/>
    <cellStyle name="Calculation 12 2 5_Table 2A-1_EFT (Annual)" xfId="14863"/>
    <cellStyle name="Calculation 12 2 6" xfId="9743"/>
    <cellStyle name="Calculation 12 2 6 2" xfId="21880"/>
    <cellStyle name="Calculation 12 2 6 2 2" xfId="43066"/>
    <cellStyle name="Calculation 12 2 6 3" xfId="32462"/>
    <cellStyle name="Calculation 12 2 7" xfId="16767"/>
    <cellStyle name="Calculation 12 2 7 2" xfId="37954"/>
    <cellStyle name="Calculation 12 2 8" xfId="27025"/>
    <cellStyle name="Calculation 12 2_Table 2A-1_EFT (Annual)" xfId="2897"/>
    <cellStyle name="Calculation 12 3" xfId="348"/>
    <cellStyle name="Calculation 12 3 2" xfId="1331"/>
    <cellStyle name="Calculation 12 3 2 2" xfId="2601"/>
    <cellStyle name="Calculation 12 3 2 2 2" xfId="6162"/>
    <cellStyle name="Calculation 12 3 2 2 2 2" xfId="14356"/>
    <cellStyle name="Calculation 12 3 2 2 2 2 2" xfId="26328"/>
    <cellStyle name="Calculation 12 3 2 2 2 2 2 2" xfId="47514"/>
    <cellStyle name="Calculation 12 3 2 2 2 2 3" xfId="36910"/>
    <cellStyle name="Calculation 12 3 2 2 2 3" xfId="21215"/>
    <cellStyle name="Calculation 12 3 2 2 2 3 2" xfId="42402"/>
    <cellStyle name="Calculation 12 3 2 2 2 4" xfId="31818"/>
    <cellStyle name="Calculation 12 3 2 2 2_Table 2A-1_EFT (Annual)" xfId="14862"/>
    <cellStyle name="Calculation 12 3 2 2 3" xfId="11698"/>
    <cellStyle name="Calculation 12 3 2 2 3 2" xfId="23782"/>
    <cellStyle name="Calculation 12 3 2 2 3 2 2" xfId="44968"/>
    <cellStyle name="Calculation 12 3 2 2 3 3" xfId="34364"/>
    <cellStyle name="Calculation 12 3 2 2 4" xfId="18669"/>
    <cellStyle name="Calculation 12 3 2 2 4 2" xfId="39856"/>
    <cellStyle name="Calculation 12 3 2 2 5" xfId="29075"/>
    <cellStyle name="Calculation 12 3 2 2_Table 2A-1_EFT (Annual)" xfId="6477"/>
    <cellStyle name="Calculation 12 3 2 3" xfId="4892"/>
    <cellStyle name="Calculation 12 3 2 3 2" xfId="13152"/>
    <cellStyle name="Calculation 12 3 2 3 2 2" xfId="25158"/>
    <cellStyle name="Calculation 12 3 2 3 2 2 2" xfId="46344"/>
    <cellStyle name="Calculation 12 3 2 3 2 3" xfId="35740"/>
    <cellStyle name="Calculation 12 3 2 3 3" xfId="20045"/>
    <cellStyle name="Calculation 12 3 2 3 3 2" xfId="41232"/>
    <cellStyle name="Calculation 12 3 2 3 4" xfId="30549"/>
    <cellStyle name="Calculation 12 3 2 3_Table 2A-1_EFT (Annual)" xfId="14861"/>
    <cellStyle name="Calculation 12 3 2 4" xfId="10496"/>
    <cellStyle name="Calculation 12 3 2 4 2" xfId="22612"/>
    <cellStyle name="Calculation 12 3 2 4 2 2" xfId="43798"/>
    <cellStyle name="Calculation 12 3 2 4 3" xfId="33194"/>
    <cellStyle name="Calculation 12 3 2 5" xfId="17499"/>
    <cellStyle name="Calculation 12 3 2 5 2" xfId="38686"/>
    <cellStyle name="Calculation 12 3 2 6" xfId="27806"/>
    <cellStyle name="Calculation 12 3 2_Table 2A-1_EFT (Annual)" xfId="6476"/>
    <cellStyle name="Calculation 12 3 3" xfId="889"/>
    <cellStyle name="Calculation 12 3 3 2" xfId="4450"/>
    <cellStyle name="Calculation 12 3 3 2 2" xfId="12712"/>
    <cellStyle name="Calculation 12 3 3 2 2 2" xfId="24722"/>
    <cellStyle name="Calculation 12 3 3 2 2 2 2" xfId="45908"/>
    <cellStyle name="Calculation 12 3 3 2 2 3" xfId="35304"/>
    <cellStyle name="Calculation 12 3 3 2 3" xfId="19609"/>
    <cellStyle name="Calculation 12 3 3 2 3 2" xfId="40796"/>
    <cellStyle name="Calculation 12 3 3 2 4" xfId="30107"/>
    <cellStyle name="Calculation 12 3 3 2_Table 2A-1_EFT (Annual)" xfId="14860"/>
    <cellStyle name="Calculation 12 3 3 3" xfId="10059"/>
    <cellStyle name="Calculation 12 3 3 3 2" xfId="22176"/>
    <cellStyle name="Calculation 12 3 3 3 2 2" xfId="43362"/>
    <cellStyle name="Calculation 12 3 3 3 3" xfId="32758"/>
    <cellStyle name="Calculation 12 3 3 4" xfId="17063"/>
    <cellStyle name="Calculation 12 3 3 4 2" xfId="38250"/>
    <cellStyle name="Calculation 12 3 3 5" xfId="27364"/>
    <cellStyle name="Calculation 12 3 3_Table 2A-1_EFT (Annual)" xfId="6473"/>
    <cellStyle name="Calculation 12 3 4" xfId="2070"/>
    <cellStyle name="Calculation 12 3 4 2" xfId="5631"/>
    <cellStyle name="Calculation 12 3 4 2 2" xfId="13846"/>
    <cellStyle name="Calculation 12 3 4 2 2 2" xfId="25834"/>
    <cellStyle name="Calculation 12 3 4 2 2 2 2" xfId="47020"/>
    <cellStyle name="Calculation 12 3 4 2 2 3" xfId="36416"/>
    <cellStyle name="Calculation 12 3 4 2 3" xfId="20721"/>
    <cellStyle name="Calculation 12 3 4 2 3 2" xfId="41908"/>
    <cellStyle name="Calculation 12 3 4 2 4" xfId="31288"/>
    <cellStyle name="Calculation 12 3 4 2_Table 2A-1_EFT (Annual)" xfId="14859"/>
    <cellStyle name="Calculation 12 3 4 3" xfId="11190"/>
    <cellStyle name="Calculation 12 3 4 3 2" xfId="23288"/>
    <cellStyle name="Calculation 12 3 4 3 2 2" xfId="44474"/>
    <cellStyle name="Calculation 12 3 4 3 3" xfId="33870"/>
    <cellStyle name="Calculation 12 3 4 4" xfId="18175"/>
    <cellStyle name="Calculation 12 3 4 4 2" xfId="39362"/>
    <cellStyle name="Calculation 12 3 4 5" xfId="28545"/>
    <cellStyle name="Calculation 12 3 4_Table 2A-1_EFT (Annual)" xfId="6475"/>
    <cellStyle name="Calculation 12 3 5" xfId="3918"/>
    <cellStyle name="Calculation 12 3 5 2" xfId="12246"/>
    <cellStyle name="Calculation 12 3 5 2 2" xfId="24270"/>
    <cellStyle name="Calculation 12 3 5 2 2 2" xfId="45456"/>
    <cellStyle name="Calculation 12 3 5 2 3" xfId="34852"/>
    <cellStyle name="Calculation 12 3 5 3" xfId="19157"/>
    <cellStyle name="Calculation 12 3 5 3 2" xfId="40344"/>
    <cellStyle name="Calculation 12 3 5 4" xfId="29606"/>
    <cellStyle name="Calculation 12 3 5_Table 2A-1_EFT (Annual)" xfId="14858"/>
    <cellStyle name="Calculation 12 3 6" xfId="9583"/>
    <cellStyle name="Calculation 12 3 6 2" xfId="21724"/>
    <cellStyle name="Calculation 12 3 6 2 2" xfId="42910"/>
    <cellStyle name="Calculation 12 3 6 3" xfId="32306"/>
    <cellStyle name="Calculation 12 3 7" xfId="16611"/>
    <cellStyle name="Calculation 12 3 7 2" xfId="37798"/>
    <cellStyle name="Calculation 12 3 8" xfId="26863"/>
    <cellStyle name="Calculation 12 3_Table 2A-1_EFT (Annual)" xfId="2898"/>
    <cellStyle name="Calculation 12 4" xfId="1165"/>
    <cellStyle name="Calculation 12 4 2" xfId="2435"/>
    <cellStyle name="Calculation 12 4 2 2" xfId="5996"/>
    <cellStyle name="Calculation 12 4 2 2 2" xfId="14190"/>
    <cellStyle name="Calculation 12 4 2 2 2 2" xfId="26162"/>
    <cellStyle name="Calculation 12 4 2 2 2 2 2" xfId="47348"/>
    <cellStyle name="Calculation 12 4 2 2 2 3" xfId="36744"/>
    <cellStyle name="Calculation 12 4 2 2 3" xfId="21049"/>
    <cellStyle name="Calculation 12 4 2 2 3 2" xfId="42236"/>
    <cellStyle name="Calculation 12 4 2 2 4" xfId="31652"/>
    <cellStyle name="Calculation 12 4 2 2_Table 2A-1_EFT (Annual)" xfId="14857"/>
    <cellStyle name="Calculation 12 4 2 3" xfId="11532"/>
    <cellStyle name="Calculation 12 4 2 3 2" xfId="23616"/>
    <cellStyle name="Calculation 12 4 2 3 2 2" xfId="44802"/>
    <cellStyle name="Calculation 12 4 2 3 3" xfId="34198"/>
    <cellStyle name="Calculation 12 4 2 4" xfId="18503"/>
    <cellStyle name="Calculation 12 4 2 4 2" xfId="39690"/>
    <cellStyle name="Calculation 12 4 2 5" xfId="28909"/>
    <cellStyle name="Calculation 12 4 2_Table 2A-1_EFT (Annual)" xfId="6468"/>
    <cellStyle name="Calculation 12 4 3" xfId="4726"/>
    <cellStyle name="Calculation 12 4 3 2" xfId="12986"/>
    <cellStyle name="Calculation 12 4 3 2 2" xfId="24992"/>
    <cellStyle name="Calculation 12 4 3 2 2 2" xfId="46178"/>
    <cellStyle name="Calculation 12 4 3 2 3" xfId="35574"/>
    <cellStyle name="Calculation 12 4 3 3" xfId="19879"/>
    <cellStyle name="Calculation 12 4 3 3 2" xfId="41066"/>
    <cellStyle name="Calculation 12 4 3 4" xfId="30383"/>
    <cellStyle name="Calculation 12 4 3_Table 2A-1_EFT (Annual)" xfId="14856"/>
    <cellStyle name="Calculation 12 4 4" xfId="10330"/>
    <cellStyle name="Calculation 12 4 4 2" xfId="22446"/>
    <cellStyle name="Calculation 12 4 4 2 2" xfId="43632"/>
    <cellStyle name="Calculation 12 4 4 3" xfId="33028"/>
    <cellStyle name="Calculation 12 4 5" xfId="17333"/>
    <cellStyle name="Calculation 12 4 5 2" xfId="38520"/>
    <cellStyle name="Calculation 12 4 6" xfId="27640"/>
    <cellStyle name="Calculation 12 4_Table 2A-1_EFT (Annual)" xfId="6474"/>
    <cellStyle name="Calculation 12 5" xfId="730"/>
    <cellStyle name="Calculation 12 5 2" xfId="4291"/>
    <cellStyle name="Calculation 12 5 2 2" xfId="12571"/>
    <cellStyle name="Calculation 12 5 2 2 2" xfId="24588"/>
    <cellStyle name="Calculation 12 5 2 2 2 2" xfId="45774"/>
    <cellStyle name="Calculation 12 5 2 2 3" xfId="35170"/>
    <cellStyle name="Calculation 12 5 2 3" xfId="19475"/>
    <cellStyle name="Calculation 12 5 2 3 2" xfId="40662"/>
    <cellStyle name="Calculation 12 5 2 4" xfId="29948"/>
    <cellStyle name="Calculation 12 5 2_Table 2A-1_EFT (Annual)" xfId="14855"/>
    <cellStyle name="Calculation 12 5 3" xfId="9919"/>
    <cellStyle name="Calculation 12 5 3 2" xfId="22042"/>
    <cellStyle name="Calculation 12 5 3 2 2" xfId="43228"/>
    <cellStyle name="Calculation 12 5 3 3" xfId="32624"/>
    <cellStyle name="Calculation 12 5 4" xfId="16929"/>
    <cellStyle name="Calculation 12 5 4 2" xfId="38116"/>
    <cellStyle name="Calculation 12 5 5" xfId="27205"/>
    <cellStyle name="Calculation 12 5_Table 2A-1_EFT (Annual)" xfId="6472"/>
    <cellStyle name="Calculation 12 6" xfId="1864"/>
    <cellStyle name="Calculation 12 6 2" xfId="5425"/>
    <cellStyle name="Calculation 12 6 2 2" xfId="13640"/>
    <cellStyle name="Calculation 12 6 2 2 2" xfId="25628"/>
    <cellStyle name="Calculation 12 6 2 2 2 2" xfId="46814"/>
    <cellStyle name="Calculation 12 6 2 2 3" xfId="36210"/>
    <cellStyle name="Calculation 12 6 2 3" xfId="20515"/>
    <cellStyle name="Calculation 12 6 2 3 2" xfId="41702"/>
    <cellStyle name="Calculation 12 6 2 4" xfId="31082"/>
    <cellStyle name="Calculation 12 6 2_Table 2A-1_EFT (Annual)" xfId="14854"/>
    <cellStyle name="Calculation 12 6 3" xfId="10984"/>
    <cellStyle name="Calculation 12 6 3 2" xfId="23082"/>
    <cellStyle name="Calculation 12 6 3 2 2" xfId="44268"/>
    <cellStyle name="Calculation 12 6 3 3" xfId="33664"/>
    <cellStyle name="Calculation 12 6 4" xfId="17969"/>
    <cellStyle name="Calculation 12 6 4 2" xfId="39156"/>
    <cellStyle name="Calculation 12 6 5" xfId="28339"/>
    <cellStyle name="Calculation 12 6_Table 2A-1_EFT (Annual)" xfId="6471"/>
    <cellStyle name="Calculation 12 7" xfId="3706"/>
    <cellStyle name="Calculation 12 7 2" xfId="12074"/>
    <cellStyle name="Calculation 12 7 2 2" xfId="24104"/>
    <cellStyle name="Calculation 12 7 2 2 2" xfId="45290"/>
    <cellStyle name="Calculation 12 7 2 3" xfId="34686"/>
    <cellStyle name="Calculation 12 7 3" xfId="18991"/>
    <cellStyle name="Calculation 12 7 3 2" xfId="40178"/>
    <cellStyle name="Calculation 12 7 4" xfId="29415"/>
    <cellStyle name="Calculation 12 7_Table 2A-1_EFT (Annual)" xfId="14853"/>
    <cellStyle name="Calculation 12 8" xfId="9393"/>
    <cellStyle name="Calculation 12 8 2" xfId="21558"/>
    <cellStyle name="Calculation 12 8 2 2" xfId="42744"/>
    <cellStyle name="Calculation 12 8 3" xfId="32140"/>
    <cellStyle name="Calculation 12 9" xfId="16445"/>
    <cellStyle name="Calculation 12 9 2" xfId="37632"/>
    <cellStyle name="Calculation 12_Table 2A-1_EFT (Annual)" xfId="2896"/>
    <cellStyle name="Calculation 13" xfId="131"/>
    <cellStyle name="Calculation 13 10" xfId="26686"/>
    <cellStyle name="Calculation 13 2" xfId="524"/>
    <cellStyle name="Calculation 13 2 2" xfId="1501"/>
    <cellStyle name="Calculation 13 2 2 2" xfId="2771"/>
    <cellStyle name="Calculation 13 2 2 2 2" xfId="6332"/>
    <cellStyle name="Calculation 13 2 2 2 2 2" xfId="14526"/>
    <cellStyle name="Calculation 13 2 2 2 2 2 2" xfId="26498"/>
    <cellStyle name="Calculation 13 2 2 2 2 2 2 2" xfId="47684"/>
    <cellStyle name="Calculation 13 2 2 2 2 2 3" xfId="37080"/>
    <cellStyle name="Calculation 13 2 2 2 2 3" xfId="21385"/>
    <cellStyle name="Calculation 13 2 2 2 2 3 2" xfId="42572"/>
    <cellStyle name="Calculation 13 2 2 2 2 4" xfId="31988"/>
    <cellStyle name="Calculation 13 2 2 2 2_Table 2A-1_EFT (Annual)" xfId="14852"/>
    <cellStyle name="Calculation 13 2 2 2 3" xfId="11868"/>
    <cellStyle name="Calculation 13 2 2 2 3 2" xfId="23952"/>
    <cellStyle name="Calculation 13 2 2 2 3 2 2" xfId="45138"/>
    <cellStyle name="Calculation 13 2 2 2 3 3" xfId="34534"/>
    <cellStyle name="Calculation 13 2 2 2 4" xfId="18839"/>
    <cellStyle name="Calculation 13 2 2 2 4 2" xfId="40026"/>
    <cellStyle name="Calculation 13 2 2 2 5" xfId="29245"/>
    <cellStyle name="Calculation 13 2 2 2_Table 2A-1_EFT (Annual)" xfId="6470"/>
    <cellStyle name="Calculation 13 2 2 3" xfId="5062"/>
    <cellStyle name="Calculation 13 2 2 3 2" xfId="13322"/>
    <cellStyle name="Calculation 13 2 2 3 2 2" xfId="25328"/>
    <cellStyle name="Calculation 13 2 2 3 2 2 2" xfId="46514"/>
    <cellStyle name="Calculation 13 2 2 3 2 3" xfId="35910"/>
    <cellStyle name="Calculation 13 2 2 3 3" xfId="20215"/>
    <cellStyle name="Calculation 13 2 2 3 3 2" xfId="41402"/>
    <cellStyle name="Calculation 13 2 2 3 4" xfId="30719"/>
    <cellStyle name="Calculation 13 2 2 3_Table 2A-1_EFT (Annual)" xfId="14851"/>
    <cellStyle name="Calculation 13 2 2 4" xfId="10666"/>
    <cellStyle name="Calculation 13 2 2 4 2" xfId="22782"/>
    <cellStyle name="Calculation 13 2 2 4 2 2" xfId="43968"/>
    <cellStyle name="Calculation 13 2 2 4 3" xfId="33364"/>
    <cellStyle name="Calculation 13 2 2 5" xfId="17669"/>
    <cellStyle name="Calculation 13 2 2 5 2" xfId="38856"/>
    <cellStyle name="Calculation 13 2 2 6" xfId="27976"/>
    <cellStyle name="Calculation 13 2 2_Table 2A-1_EFT (Annual)" xfId="6469"/>
    <cellStyle name="Calculation 13 2 3" xfId="1034"/>
    <cellStyle name="Calculation 13 2 3 2" xfId="4595"/>
    <cellStyle name="Calculation 13 2 3 2 2" xfId="12855"/>
    <cellStyle name="Calculation 13 2 3 2 2 2" xfId="24861"/>
    <cellStyle name="Calculation 13 2 3 2 2 2 2" xfId="46047"/>
    <cellStyle name="Calculation 13 2 3 2 2 3" xfId="35443"/>
    <cellStyle name="Calculation 13 2 3 2 3" xfId="19748"/>
    <cellStyle name="Calculation 13 2 3 2 3 2" xfId="40935"/>
    <cellStyle name="Calculation 13 2 3 2 4" xfId="30252"/>
    <cellStyle name="Calculation 13 2 3 2_Table 2A-1_EFT (Annual)" xfId="14850"/>
    <cellStyle name="Calculation 13 2 3 3" xfId="10199"/>
    <cellStyle name="Calculation 13 2 3 3 2" xfId="22315"/>
    <cellStyle name="Calculation 13 2 3 3 2 2" xfId="43501"/>
    <cellStyle name="Calculation 13 2 3 3 3" xfId="32897"/>
    <cellStyle name="Calculation 13 2 3 4" xfId="17202"/>
    <cellStyle name="Calculation 13 2 3 4 2" xfId="38389"/>
    <cellStyle name="Calculation 13 2 3 5" xfId="27509"/>
    <cellStyle name="Calculation 13 2 3_Table 2A-1_EFT (Annual)" xfId="3644"/>
    <cellStyle name="Calculation 13 2 4" xfId="2240"/>
    <cellStyle name="Calculation 13 2 4 2" xfId="5801"/>
    <cellStyle name="Calculation 13 2 4 2 2" xfId="14016"/>
    <cellStyle name="Calculation 13 2 4 2 2 2" xfId="26004"/>
    <cellStyle name="Calculation 13 2 4 2 2 2 2" xfId="47190"/>
    <cellStyle name="Calculation 13 2 4 2 2 3" xfId="36586"/>
    <cellStyle name="Calculation 13 2 4 2 3" xfId="20891"/>
    <cellStyle name="Calculation 13 2 4 2 3 2" xfId="42078"/>
    <cellStyle name="Calculation 13 2 4 2 4" xfId="31458"/>
    <cellStyle name="Calculation 13 2 4 2_Table 2A-1_EFT (Annual)" xfId="14849"/>
    <cellStyle name="Calculation 13 2 4 3" xfId="11360"/>
    <cellStyle name="Calculation 13 2 4 3 2" xfId="23458"/>
    <cellStyle name="Calculation 13 2 4 3 2 2" xfId="44644"/>
    <cellStyle name="Calculation 13 2 4 3 3" xfId="34040"/>
    <cellStyle name="Calculation 13 2 4 4" xfId="18345"/>
    <cellStyle name="Calculation 13 2 4 4 2" xfId="39532"/>
    <cellStyle name="Calculation 13 2 4 5" xfId="28715"/>
    <cellStyle name="Calculation 13 2 4_Table 2A-1_EFT (Annual)" xfId="6467"/>
    <cellStyle name="Calculation 13 2 5" xfId="4094"/>
    <cellStyle name="Calculation 13 2 5 2" xfId="12418"/>
    <cellStyle name="Calculation 13 2 5 2 2" xfId="24440"/>
    <cellStyle name="Calculation 13 2 5 2 2 2" xfId="45626"/>
    <cellStyle name="Calculation 13 2 5 2 3" xfId="35022"/>
    <cellStyle name="Calculation 13 2 5 3" xfId="19327"/>
    <cellStyle name="Calculation 13 2 5 3 2" xfId="40514"/>
    <cellStyle name="Calculation 13 2 5 4" xfId="29782"/>
    <cellStyle name="Calculation 13 2 5_Table 2A-1_EFT (Annual)" xfId="14848"/>
    <cellStyle name="Calculation 13 2 6" xfId="9757"/>
    <cellStyle name="Calculation 13 2 6 2" xfId="21894"/>
    <cellStyle name="Calculation 13 2 6 2 2" xfId="43080"/>
    <cellStyle name="Calculation 13 2 6 3" xfId="32476"/>
    <cellStyle name="Calculation 13 2 7" xfId="16781"/>
    <cellStyle name="Calculation 13 2 7 2" xfId="37968"/>
    <cellStyle name="Calculation 13 2 8" xfId="27039"/>
    <cellStyle name="Calculation 13 2_Table 2A-1_EFT (Annual)" xfId="2900"/>
    <cellStyle name="Calculation 13 3" xfId="362"/>
    <cellStyle name="Calculation 13 3 2" xfId="1345"/>
    <cellStyle name="Calculation 13 3 2 2" xfId="2615"/>
    <cellStyle name="Calculation 13 3 2 2 2" xfId="6176"/>
    <cellStyle name="Calculation 13 3 2 2 2 2" xfId="14370"/>
    <cellStyle name="Calculation 13 3 2 2 2 2 2" xfId="26342"/>
    <cellStyle name="Calculation 13 3 2 2 2 2 2 2" xfId="47528"/>
    <cellStyle name="Calculation 13 3 2 2 2 2 3" xfId="36924"/>
    <cellStyle name="Calculation 13 3 2 2 2 3" xfId="21229"/>
    <cellStyle name="Calculation 13 3 2 2 2 3 2" xfId="42416"/>
    <cellStyle name="Calculation 13 3 2 2 2 4" xfId="31832"/>
    <cellStyle name="Calculation 13 3 2 2 2_Table 2A-1_EFT (Annual)" xfId="14847"/>
    <cellStyle name="Calculation 13 3 2 2 3" xfId="11712"/>
    <cellStyle name="Calculation 13 3 2 2 3 2" xfId="23796"/>
    <cellStyle name="Calculation 13 3 2 2 3 2 2" xfId="44982"/>
    <cellStyle name="Calculation 13 3 2 2 3 3" xfId="34378"/>
    <cellStyle name="Calculation 13 3 2 2 4" xfId="18683"/>
    <cellStyle name="Calculation 13 3 2 2 4 2" xfId="39870"/>
    <cellStyle name="Calculation 13 3 2 2 5" xfId="29089"/>
    <cellStyle name="Calculation 13 3 2 2_Table 2A-1_EFT (Annual)" xfId="3637"/>
    <cellStyle name="Calculation 13 3 2 3" xfId="4906"/>
    <cellStyle name="Calculation 13 3 2 3 2" xfId="13166"/>
    <cellStyle name="Calculation 13 3 2 3 2 2" xfId="25172"/>
    <cellStyle name="Calculation 13 3 2 3 2 2 2" xfId="46358"/>
    <cellStyle name="Calculation 13 3 2 3 2 3" xfId="35754"/>
    <cellStyle name="Calculation 13 3 2 3 3" xfId="20059"/>
    <cellStyle name="Calculation 13 3 2 3 3 2" xfId="41246"/>
    <cellStyle name="Calculation 13 3 2 3 4" xfId="30563"/>
    <cellStyle name="Calculation 13 3 2 3_Table 2A-1_EFT (Annual)" xfId="14846"/>
    <cellStyle name="Calculation 13 3 2 4" xfId="10510"/>
    <cellStyle name="Calculation 13 3 2 4 2" xfId="22626"/>
    <cellStyle name="Calculation 13 3 2 4 2 2" xfId="43812"/>
    <cellStyle name="Calculation 13 3 2 4 3" xfId="33208"/>
    <cellStyle name="Calculation 13 3 2 5" xfId="17513"/>
    <cellStyle name="Calculation 13 3 2 5 2" xfId="38700"/>
    <cellStyle name="Calculation 13 3 2 6" xfId="27820"/>
    <cellStyle name="Calculation 13 3 2_Table 2A-1_EFT (Annual)" xfId="3655"/>
    <cellStyle name="Calculation 13 3 3" xfId="902"/>
    <cellStyle name="Calculation 13 3 3 2" xfId="4463"/>
    <cellStyle name="Calculation 13 3 3 2 2" xfId="12725"/>
    <cellStyle name="Calculation 13 3 3 2 2 2" xfId="24735"/>
    <cellStyle name="Calculation 13 3 3 2 2 2 2" xfId="45921"/>
    <cellStyle name="Calculation 13 3 3 2 2 3" xfId="35317"/>
    <cellStyle name="Calculation 13 3 3 2 3" xfId="19622"/>
    <cellStyle name="Calculation 13 3 3 2 3 2" xfId="40809"/>
    <cellStyle name="Calculation 13 3 3 2 4" xfId="30120"/>
    <cellStyle name="Calculation 13 3 3 2_Table 2A-1_EFT (Annual)" xfId="14845"/>
    <cellStyle name="Calculation 13 3 3 3" xfId="10072"/>
    <cellStyle name="Calculation 13 3 3 3 2" xfId="22189"/>
    <cellStyle name="Calculation 13 3 3 3 2 2" xfId="43375"/>
    <cellStyle name="Calculation 13 3 3 3 3" xfId="32771"/>
    <cellStyle name="Calculation 13 3 3 4" xfId="17076"/>
    <cellStyle name="Calculation 13 3 3 4 2" xfId="38263"/>
    <cellStyle name="Calculation 13 3 3 5" xfId="27377"/>
    <cellStyle name="Calculation 13 3 3_Table 2A-1_EFT (Annual)" xfId="5920"/>
    <cellStyle name="Calculation 13 3 4" xfId="2084"/>
    <cellStyle name="Calculation 13 3 4 2" xfId="5645"/>
    <cellStyle name="Calculation 13 3 4 2 2" xfId="13860"/>
    <cellStyle name="Calculation 13 3 4 2 2 2" xfId="25848"/>
    <cellStyle name="Calculation 13 3 4 2 2 2 2" xfId="47034"/>
    <cellStyle name="Calculation 13 3 4 2 2 3" xfId="36430"/>
    <cellStyle name="Calculation 13 3 4 2 3" xfId="20735"/>
    <cellStyle name="Calculation 13 3 4 2 3 2" xfId="41922"/>
    <cellStyle name="Calculation 13 3 4 2 4" xfId="31302"/>
    <cellStyle name="Calculation 13 3 4 2_Table 2A-1_EFT (Annual)" xfId="14844"/>
    <cellStyle name="Calculation 13 3 4 3" xfId="11204"/>
    <cellStyle name="Calculation 13 3 4 3 2" xfId="23302"/>
    <cellStyle name="Calculation 13 3 4 3 2 2" xfId="44488"/>
    <cellStyle name="Calculation 13 3 4 3 3" xfId="33884"/>
    <cellStyle name="Calculation 13 3 4 4" xfId="18189"/>
    <cellStyle name="Calculation 13 3 4 4 2" xfId="39376"/>
    <cellStyle name="Calculation 13 3 4 5" xfId="28559"/>
    <cellStyle name="Calculation 13 3 4_Table 2A-1_EFT (Annual)" xfId="4226"/>
    <cellStyle name="Calculation 13 3 5" xfId="3932"/>
    <cellStyle name="Calculation 13 3 5 2" xfId="12260"/>
    <cellStyle name="Calculation 13 3 5 2 2" xfId="24284"/>
    <cellStyle name="Calculation 13 3 5 2 2 2" xfId="45470"/>
    <cellStyle name="Calculation 13 3 5 2 3" xfId="34866"/>
    <cellStyle name="Calculation 13 3 5 3" xfId="19171"/>
    <cellStyle name="Calculation 13 3 5 3 2" xfId="40358"/>
    <cellStyle name="Calculation 13 3 5 4" xfId="29620"/>
    <cellStyle name="Calculation 13 3 5_Table 2A-1_EFT (Annual)" xfId="14843"/>
    <cellStyle name="Calculation 13 3 6" xfId="9597"/>
    <cellStyle name="Calculation 13 3 6 2" xfId="21738"/>
    <cellStyle name="Calculation 13 3 6 2 2" xfId="42924"/>
    <cellStyle name="Calculation 13 3 6 3" xfId="32320"/>
    <cellStyle name="Calculation 13 3 7" xfId="16625"/>
    <cellStyle name="Calculation 13 3 7 2" xfId="37812"/>
    <cellStyle name="Calculation 13 3 8" xfId="26877"/>
    <cellStyle name="Calculation 13 3_Table 2A-1_EFT (Annual)" xfId="2901"/>
    <cellStyle name="Calculation 13 4" xfId="1179"/>
    <cellStyle name="Calculation 13 4 2" xfId="2449"/>
    <cellStyle name="Calculation 13 4 2 2" xfId="6010"/>
    <cellStyle name="Calculation 13 4 2 2 2" xfId="14204"/>
    <cellStyle name="Calculation 13 4 2 2 2 2" xfId="26176"/>
    <cellStyle name="Calculation 13 4 2 2 2 2 2" xfId="47362"/>
    <cellStyle name="Calculation 13 4 2 2 2 3" xfId="36758"/>
    <cellStyle name="Calculation 13 4 2 2 3" xfId="21063"/>
    <cellStyle name="Calculation 13 4 2 2 3 2" xfId="42250"/>
    <cellStyle name="Calculation 13 4 2 2 4" xfId="31666"/>
    <cellStyle name="Calculation 13 4 2 2_Table 2A-1_EFT (Annual)" xfId="14842"/>
    <cellStyle name="Calculation 13 4 2 3" xfId="11546"/>
    <cellStyle name="Calculation 13 4 2 3 2" xfId="23630"/>
    <cellStyle name="Calculation 13 4 2 3 2 2" xfId="44816"/>
    <cellStyle name="Calculation 13 4 2 3 3" xfId="34212"/>
    <cellStyle name="Calculation 13 4 2 4" xfId="18517"/>
    <cellStyle name="Calculation 13 4 2 4 2" xfId="39704"/>
    <cellStyle name="Calculation 13 4 2 5" xfId="28923"/>
    <cellStyle name="Calculation 13 4 2_Table 2A-1_EFT (Annual)" xfId="3841"/>
    <cellStyle name="Calculation 13 4 3" xfId="4740"/>
    <cellStyle name="Calculation 13 4 3 2" xfId="13000"/>
    <cellStyle name="Calculation 13 4 3 2 2" xfId="25006"/>
    <cellStyle name="Calculation 13 4 3 2 2 2" xfId="46192"/>
    <cellStyle name="Calculation 13 4 3 2 3" xfId="35588"/>
    <cellStyle name="Calculation 13 4 3 3" xfId="19893"/>
    <cellStyle name="Calculation 13 4 3 3 2" xfId="41080"/>
    <cellStyle name="Calculation 13 4 3 4" xfId="30397"/>
    <cellStyle name="Calculation 13 4 3_Table 2A-1_EFT (Annual)" xfId="14841"/>
    <cellStyle name="Calculation 13 4 4" xfId="10344"/>
    <cellStyle name="Calculation 13 4 4 2" xfId="22460"/>
    <cellStyle name="Calculation 13 4 4 2 2" xfId="43646"/>
    <cellStyle name="Calculation 13 4 4 3" xfId="33042"/>
    <cellStyle name="Calculation 13 4 5" xfId="17347"/>
    <cellStyle name="Calculation 13 4 5 2" xfId="38534"/>
    <cellStyle name="Calculation 13 4 6" xfId="27654"/>
    <cellStyle name="Calculation 13 4_Table 2A-1_EFT (Annual)" xfId="6466"/>
    <cellStyle name="Calculation 13 5" xfId="743"/>
    <cellStyle name="Calculation 13 5 2" xfId="4304"/>
    <cellStyle name="Calculation 13 5 2 2" xfId="12584"/>
    <cellStyle name="Calculation 13 5 2 2 2" xfId="24601"/>
    <cellStyle name="Calculation 13 5 2 2 2 2" xfId="45787"/>
    <cellStyle name="Calculation 13 5 2 2 3" xfId="35183"/>
    <cellStyle name="Calculation 13 5 2 3" xfId="19488"/>
    <cellStyle name="Calculation 13 5 2 3 2" xfId="40675"/>
    <cellStyle name="Calculation 13 5 2 4" xfId="29961"/>
    <cellStyle name="Calculation 13 5 2_Table 2A-1_EFT (Annual)" xfId="14840"/>
    <cellStyle name="Calculation 13 5 3" xfId="9932"/>
    <cellStyle name="Calculation 13 5 3 2" xfId="22055"/>
    <cellStyle name="Calculation 13 5 3 2 2" xfId="43241"/>
    <cellStyle name="Calculation 13 5 3 3" xfId="32637"/>
    <cellStyle name="Calculation 13 5 4" xfId="16942"/>
    <cellStyle name="Calculation 13 5 4 2" xfId="38129"/>
    <cellStyle name="Calculation 13 5 5" xfId="27218"/>
    <cellStyle name="Calculation 13 5_Table 2A-1_EFT (Annual)" xfId="6461"/>
    <cellStyle name="Calculation 13 6" xfId="1857"/>
    <cellStyle name="Calculation 13 6 2" xfId="5418"/>
    <cellStyle name="Calculation 13 6 2 2" xfId="13633"/>
    <cellStyle name="Calculation 13 6 2 2 2" xfId="25621"/>
    <cellStyle name="Calculation 13 6 2 2 2 2" xfId="46807"/>
    <cellStyle name="Calculation 13 6 2 2 3" xfId="36203"/>
    <cellStyle name="Calculation 13 6 2 3" xfId="20508"/>
    <cellStyle name="Calculation 13 6 2 3 2" xfId="41695"/>
    <cellStyle name="Calculation 13 6 2 4" xfId="31075"/>
    <cellStyle name="Calculation 13 6 2_Table 2A-1_EFT (Annual)" xfId="14839"/>
    <cellStyle name="Calculation 13 6 3" xfId="10977"/>
    <cellStyle name="Calculation 13 6 3 2" xfId="23075"/>
    <cellStyle name="Calculation 13 6 3 2 2" xfId="44261"/>
    <cellStyle name="Calculation 13 6 3 3" xfId="33657"/>
    <cellStyle name="Calculation 13 6 4" xfId="17962"/>
    <cellStyle name="Calculation 13 6 4 2" xfId="39149"/>
    <cellStyle name="Calculation 13 6 5" xfId="28332"/>
    <cellStyle name="Calculation 13 6_Table 2A-1_EFT (Annual)" xfId="6465"/>
    <cellStyle name="Calculation 13 7" xfId="3720"/>
    <cellStyle name="Calculation 13 7 2" xfId="12088"/>
    <cellStyle name="Calculation 13 7 2 2" xfId="24118"/>
    <cellStyle name="Calculation 13 7 2 2 2" xfId="45304"/>
    <cellStyle name="Calculation 13 7 2 3" xfId="34700"/>
    <cellStyle name="Calculation 13 7 3" xfId="19005"/>
    <cellStyle name="Calculation 13 7 3 2" xfId="40192"/>
    <cellStyle name="Calculation 13 7 4" xfId="29429"/>
    <cellStyle name="Calculation 13 7_Table 2A-1_EFT (Annual)" xfId="14838"/>
    <cellStyle name="Calculation 13 8" xfId="9407"/>
    <cellStyle name="Calculation 13 8 2" xfId="21572"/>
    <cellStyle name="Calculation 13 8 2 2" xfId="42758"/>
    <cellStyle name="Calculation 13 8 3" xfId="32154"/>
    <cellStyle name="Calculation 13 9" xfId="16459"/>
    <cellStyle name="Calculation 13 9 2" xfId="37646"/>
    <cellStyle name="Calculation 13_Table 2A-1_EFT (Annual)" xfId="2899"/>
    <cellStyle name="Calculation 14" xfId="153"/>
    <cellStyle name="Calculation 14 10" xfId="26708"/>
    <cellStyle name="Calculation 14 2" xfId="546"/>
    <cellStyle name="Calculation 14 2 2" xfId="1523"/>
    <cellStyle name="Calculation 14 2 2 2" xfId="2793"/>
    <cellStyle name="Calculation 14 2 2 2 2" xfId="6354"/>
    <cellStyle name="Calculation 14 2 2 2 2 2" xfId="14548"/>
    <cellStyle name="Calculation 14 2 2 2 2 2 2" xfId="26520"/>
    <cellStyle name="Calculation 14 2 2 2 2 2 2 2" xfId="47706"/>
    <cellStyle name="Calculation 14 2 2 2 2 2 3" xfId="37102"/>
    <cellStyle name="Calculation 14 2 2 2 2 3" xfId="21407"/>
    <cellStyle name="Calculation 14 2 2 2 2 3 2" xfId="42594"/>
    <cellStyle name="Calculation 14 2 2 2 2 4" xfId="32010"/>
    <cellStyle name="Calculation 14 2 2 2 2_Table 2A-1_EFT (Annual)" xfId="14837"/>
    <cellStyle name="Calculation 14 2 2 2 3" xfId="11890"/>
    <cellStyle name="Calculation 14 2 2 2 3 2" xfId="23974"/>
    <cellStyle name="Calculation 14 2 2 2 3 2 2" xfId="45160"/>
    <cellStyle name="Calculation 14 2 2 2 3 3" xfId="34556"/>
    <cellStyle name="Calculation 14 2 2 2 4" xfId="18861"/>
    <cellStyle name="Calculation 14 2 2 2 4 2" xfId="40048"/>
    <cellStyle name="Calculation 14 2 2 2 5" xfId="29267"/>
    <cellStyle name="Calculation 14 2 2 2_Table 2A-1_EFT (Annual)" xfId="6462"/>
    <cellStyle name="Calculation 14 2 2 3" xfId="5084"/>
    <cellStyle name="Calculation 14 2 2 3 2" xfId="13344"/>
    <cellStyle name="Calculation 14 2 2 3 2 2" xfId="25350"/>
    <cellStyle name="Calculation 14 2 2 3 2 2 2" xfId="46536"/>
    <cellStyle name="Calculation 14 2 2 3 2 3" xfId="35932"/>
    <cellStyle name="Calculation 14 2 2 3 3" xfId="20237"/>
    <cellStyle name="Calculation 14 2 2 3 3 2" xfId="41424"/>
    <cellStyle name="Calculation 14 2 2 3 4" xfId="30741"/>
    <cellStyle name="Calculation 14 2 2 3_Table 2A-1_EFT (Annual)" xfId="14836"/>
    <cellStyle name="Calculation 14 2 2 4" xfId="10688"/>
    <cellStyle name="Calculation 14 2 2 4 2" xfId="22804"/>
    <cellStyle name="Calculation 14 2 2 4 2 2" xfId="43990"/>
    <cellStyle name="Calculation 14 2 2 4 3" xfId="33386"/>
    <cellStyle name="Calculation 14 2 2 5" xfId="17691"/>
    <cellStyle name="Calculation 14 2 2 5 2" xfId="38878"/>
    <cellStyle name="Calculation 14 2 2 6" xfId="27998"/>
    <cellStyle name="Calculation 14 2 2_Table 2A-1_EFT (Annual)" xfId="6464"/>
    <cellStyle name="Calculation 14 2 3" xfId="1052"/>
    <cellStyle name="Calculation 14 2 3 2" xfId="4613"/>
    <cellStyle name="Calculation 14 2 3 2 2" xfId="12873"/>
    <cellStyle name="Calculation 14 2 3 2 2 2" xfId="24879"/>
    <cellStyle name="Calculation 14 2 3 2 2 2 2" xfId="46065"/>
    <cellStyle name="Calculation 14 2 3 2 2 3" xfId="35461"/>
    <cellStyle name="Calculation 14 2 3 2 3" xfId="19766"/>
    <cellStyle name="Calculation 14 2 3 2 3 2" xfId="40953"/>
    <cellStyle name="Calculation 14 2 3 2 4" xfId="30270"/>
    <cellStyle name="Calculation 14 2 3 2_Table 2A-1_EFT (Annual)" xfId="14835"/>
    <cellStyle name="Calculation 14 2 3 3" xfId="10217"/>
    <cellStyle name="Calculation 14 2 3 3 2" xfId="22333"/>
    <cellStyle name="Calculation 14 2 3 3 2 2" xfId="43519"/>
    <cellStyle name="Calculation 14 2 3 3 3" xfId="32915"/>
    <cellStyle name="Calculation 14 2 3 4" xfId="17220"/>
    <cellStyle name="Calculation 14 2 3 4 2" xfId="38407"/>
    <cellStyle name="Calculation 14 2 3 5" xfId="27527"/>
    <cellStyle name="Calculation 14 2 3_Table 2A-1_EFT (Annual)" xfId="6463"/>
    <cellStyle name="Calculation 14 2 4" xfId="2262"/>
    <cellStyle name="Calculation 14 2 4 2" xfId="5823"/>
    <cellStyle name="Calculation 14 2 4 2 2" xfId="14038"/>
    <cellStyle name="Calculation 14 2 4 2 2 2" xfId="26026"/>
    <cellStyle name="Calculation 14 2 4 2 2 2 2" xfId="47212"/>
    <cellStyle name="Calculation 14 2 4 2 2 3" xfId="36608"/>
    <cellStyle name="Calculation 14 2 4 2 3" xfId="20913"/>
    <cellStyle name="Calculation 14 2 4 2 3 2" xfId="42100"/>
    <cellStyle name="Calculation 14 2 4 2 4" xfId="31480"/>
    <cellStyle name="Calculation 14 2 4 2_Table 2A-1_EFT (Annual)" xfId="14834"/>
    <cellStyle name="Calculation 14 2 4 3" xfId="11382"/>
    <cellStyle name="Calculation 14 2 4 3 2" xfId="23480"/>
    <cellStyle name="Calculation 14 2 4 3 2 2" xfId="44666"/>
    <cellStyle name="Calculation 14 2 4 3 3" xfId="34062"/>
    <cellStyle name="Calculation 14 2 4 4" xfId="18367"/>
    <cellStyle name="Calculation 14 2 4 4 2" xfId="39554"/>
    <cellStyle name="Calculation 14 2 4 5" xfId="28737"/>
    <cellStyle name="Calculation 14 2 4_Table 2A-1_EFT (Annual)" xfId="6456"/>
    <cellStyle name="Calculation 14 2 5" xfId="4116"/>
    <cellStyle name="Calculation 14 2 5 2" xfId="12440"/>
    <cellStyle name="Calculation 14 2 5 2 2" xfId="24462"/>
    <cellStyle name="Calculation 14 2 5 2 2 2" xfId="45648"/>
    <cellStyle name="Calculation 14 2 5 2 3" xfId="35044"/>
    <cellStyle name="Calculation 14 2 5 3" xfId="19349"/>
    <cellStyle name="Calculation 14 2 5 3 2" xfId="40536"/>
    <cellStyle name="Calculation 14 2 5 4" xfId="29804"/>
    <cellStyle name="Calculation 14 2 5_Table 2A-1_EFT (Annual)" xfId="14833"/>
    <cellStyle name="Calculation 14 2 6" xfId="9779"/>
    <cellStyle name="Calculation 14 2 6 2" xfId="21916"/>
    <cellStyle name="Calculation 14 2 6 2 2" xfId="43102"/>
    <cellStyle name="Calculation 14 2 6 3" xfId="32498"/>
    <cellStyle name="Calculation 14 2 7" xfId="16803"/>
    <cellStyle name="Calculation 14 2 7 2" xfId="37990"/>
    <cellStyle name="Calculation 14 2 8" xfId="27061"/>
    <cellStyle name="Calculation 14 2_Table 2A-1_EFT (Annual)" xfId="2903"/>
    <cellStyle name="Calculation 14 3" xfId="384"/>
    <cellStyle name="Calculation 14 3 2" xfId="1367"/>
    <cellStyle name="Calculation 14 3 2 2" xfId="2637"/>
    <cellStyle name="Calculation 14 3 2 2 2" xfId="6198"/>
    <cellStyle name="Calculation 14 3 2 2 2 2" xfId="14392"/>
    <cellStyle name="Calculation 14 3 2 2 2 2 2" xfId="26364"/>
    <cellStyle name="Calculation 14 3 2 2 2 2 2 2" xfId="47550"/>
    <cellStyle name="Calculation 14 3 2 2 2 2 3" xfId="36946"/>
    <cellStyle name="Calculation 14 3 2 2 2 3" xfId="21251"/>
    <cellStyle name="Calculation 14 3 2 2 2 3 2" xfId="42438"/>
    <cellStyle name="Calculation 14 3 2 2 2 4" xfId="31854"/>
    <cellStyle name="Calculation 14 3 2 2 2_Table 2A-1_EFT (Annual)" xfId="14832"/>
    <cellStyle name="Calculation 14 3 2 2 3" xfId="11734"/>
    <cellStyle name="Calculation 14 3 2 2 3 2" xfId="23818"/>
    <cellStyle name="Calculation 14 3 2 2 3 2 2" xfId="45004"/>
    <cellStyle name="Calculation 14 3 2 2 3 3" xfId="34400"/>
    <cellStyle name="Calculation 14 3 2 2 4" xfId="18705"/>
    <cellStyle name="Calculation 14 3 2 2 4 2" xfId="39892"/>
    <cellStyle name="Calculation 14 3 2 2 5" xfId="29111"/>
    <cellStyle name="Calculation 14 3 2 2_Table 2A-1_EFT (Annual)" xfId="6457"/>
    <cellStyle name="Calculation 14 3 2 3" xfId="4928"/>
    <cellStyle name="Calculation 14 3 2 3 2" xfId="13188"/>
    <cellStyle name="Calculation 14 3 2 3 2 2" xfId="25194"/>
    <cellStyle name="Calculation 14 3 2 3 2 2 2" xfId="46380"/>
    <cellStyle name="Calculation 14 3 2 3 2 3" xfId="35776"/>
    <cellStyle name="Calculation 14 3 2 3 3" xfId="20081"/>
    <cellStyle name="Calculation 14 3 2 3 3 2" xfId="41268"/>
    <cellStyle name="Calculation 14 3 2 3 4" xfId="30585"/>
    <cellStyle name="Calculation 14 3 2 3_Table 2A-1_EFT (Annual)" xfId="14831"/>
    <cellStyle name="Calculation 14 3 2 4" xfId="10532"/>
    <cellStyle name="Calculation 14 3 2 4 2" xfId="22648"/>
    <cellStyle name="Calculation 14 3 2 4 2 2" xfId="43834"/>
    <cellStyle name="Calculation 14 3 2 4 3" xfId="33230"/>
    <cellStyle name="Calculation 14 3 2 5" xfId="17535"/>
    <cellStyle name="Calculation 14 3 2 5 2" xfId="38722"/>
    <cellStyle name="Calculation 14 3 2 6" xfId="27842"/>
    <cellStyle name="Calculation 14 3 2_Table 2A-1_EFT (Annual)" xfId="6460"/>
    <cellStyle name="Calculation 14 3 3" xfId="920"/>
    <cellStyle name="Calculation 14 3 3 2" xfId="4481"/>
    <cellStyle name="Calculation 14 3 3 2 2" xfId="12743"/>
    <cellStyle name="Calculation 14 3 3 2 2 2" xfId="24753"/>
    <cellStyle name="Calculation 14 3 3 2 2 2 2" xfId="45939"/>
    <cellStyle name="Calculation 14 3 3 2 2 3" xfId="35335"/>
    <cellStyle name="Calculation 14 3 3 2 3" xfId="19640"/>
    <cellStyle name="Calculation 14 3 3 2 3 2" xfId="40827"/>
    <cellStyle name="Calculation 14 3 3 2 4" xfId="30138"/>
    <cellStyle name="Calculation 14 3 3 2_Table 2A-1_EFT (Annual)" xfId="14830"/>
    <cellStyle name="Calculation 14 3 3 3" xfId="10090"/>
    <cellStyle name="Calculation 14 3 3 3 2" xfId="22207"/>
    <cellStyle name="Calculation 14 3 3 3 2 2" xfId="43393"/>
    <cellStyle name="Calculation 14 3 3 3 3" xfId="32789"/>
    <cellStyle name="Calculation 14 3 3 4" xfId="17094"/>
    <cellStyle name="Calculation 14 3 3 4 2" xfId="38281"/>
    <cellStyle name="Calculation 14 3 3 5" xfId="27395"/>
    <cellStyle name="Calculation 14 3 3_Table 2A-1_EFT (Annual)" xfId="6459"/>
    <cellStyle name="Calculation 14 3 4" xfId="2106"/>
    <cellStyle name="Calculation 14 3 4 2" xfId="5667"/>
    <cellStyle name="Calculation 14 3 4 2 2" xfId="13882"/>
    <cellStyle name="Calculation 14 3 4 2 2 2" xfId="25870"/>
    <cellStyle name="Calculation 14 3 4 2 2 2 2" xfId="47056"/>
    <cellStyle name="Calculation 14 3 4 2 2 3" xfId="36452"/>
    <cellStyle name="Calculation 14 3 4 2 3" xfId="20757"/>
    <cellStyle name="Calculation 14 3 4 2 3 2" xfId="41944"/>
    <cellStyle name="Calculation 14 3 4 2 4" xfId="31324"/>
    <cellStyle name="Calculation 14 3 4 2_Table 2A-1_EFT (Annual)" xfId="14829"/>
    <cellStyle name="Calculation 14 3 4 3" xfId="11226"/>
    <cellStyle name="Calculation 14 3 4 3 2" xfId="23324"/>
    <cellStyle name="Calculation 14 3 4 3 2 2" xfId="44510"/>
    <cellStyle name="Calculation 14 3 4 3 3" xfId="33906"/>
    <cellStyle name="Calculation 14 3 4 4" xfId="18211"/>
    <cellStyle name="Calculation 14 3 4 4 2" xfId="39398"/>
    <cellStyle name="Calculation 14 3 4 5" xfId="28581"/>
    <cellStyle name="Calculation 14 3 4_Table 2A-1_EFT (Annual)" xfId="6458"/>
    <cellStyle name="Calculation 14 3 5" xfId="3954"/>
    <cellStyle name="Calculation 14 3 5 2" xfId="12282"/>
    <cellStyle name="Calculation 14 3 5 2 2" xfId="24306"/>
    <cellStyle name="Calculation 14 3 5 2 2 2" xfId="45492"/>
    <cellStyle name="Calculation 14 3 5 2 3" xfId="34888"/>
    <cellStyle name="Calculation 14 3 5 3" xfId="19193"/>
    <cellStyle name="Calculation 14 3 5 3 2" xfId="40380"/>
    <cellStyle name="Calculation 14 3 5 4" xfId="29642"/>
    <cellStyle name="Calculation 14 3 5_Table 2A-1_EFT (Annual)" xfId="14828"/>
    <cellStyle name="Calculation 14 3 6" xfId="9619"/>
    <cellStyle name="Calculation 14 3 6 2" xfId="21760"/>
    <cellStyle name="Calculation 14 3 6 2 2" xfId="42946"/>
    <cellStyle name="Calculation 14 3 6 3" xfId="32342"/>
    <cellStyle name="Calculation 14 3 7" xfId="16647"/>
    <cellStyle name="Calculation 14 3 7 2" xfId="37834"/>
    <cellStyle name="Calculation 14 3 8" xfId="26899"/>
    <cellStyle name="Calculation 14 3_Table 2A-1_EFT (Annual)" xfId="2904"/>
    <cellStyle name="Calculation 14 4" xfId="1201"/>
    <cellStyle name="Calculation 14 4 2" xfId="2471"/>
    <cellStyle name="Calculation 14 4 2 2" xfId="6032"/>
    <cellStyle name="Calculation 14 4 2 2 2" xfId="14226"/>
    <cellStyle name="Calculation 14 4 2 2 2 2" xfId="26198"/>
    <cellStyle name="Calculation 14 4 2 2 2 2 2" xfId="47384"/>
    <cellStyle name="Calculation 14 4 2 2 2 3" xfId="36780"/>
    <cellStyle name="Calculation 14 4 2 2 3" xfId="21085"/>
    <cellStyle name="Calculation 14 4 2 2 3 2" xfId="42272"/>
    <cellStyle name="Calculation 14 4 2 2 4" xfId="31688"/>
    <cellStyle name="Calculation 14 4 2 2_Table 2A-1_EFT (Annual)" xfId="14827"/>
    <cellStyle name="Calculation 14 4 2 3" xfId="11568"/>
    <cellStyle name="Calculation 14 4 2 3 2" xfId="23652"/>
    <cellStyle name="Calculation 14 4 2 3 2 2" xfId="44838"/>
    <cellStyle name="Calculation 14 4 2 3 3" xfId="34234"/>
    <cellStyle name="Calculation 14 4 2 4" xfId="18539"/>
    <cellStyle name="Calculation 14 4 2 4 2" xfId="39726"/>
    <cellStyle name="Calculation 14 4 2 5" xfId="28945"/>
    <cellStyle name="Calculation 14 4 2_Table 2A-1_EFT (Annual)" xfId="6455"/>
    <cellStyle name="Calculation 14 4 3" xfId="4762"/>
    <cellStyle name="Calculation 14 4 3 2" xfId="13022"/>
    <cellStyle name="Calculation 14 4 3 2 2" xfId="25028"/>
    <cellStyle name="Calculation 14 4 3 2 2 2" xfId="46214"/>
    <cellStyle name="Calculation 14 4 3 2 3" xfId="35610"/>
    <cellStyle name="Calculation 14 4 3 3" xfId="19915"/>
    <cellStyle name="Calculation 14 4 3 3 2" xfId="41102"/>
    <cellStyle name="Calculation 14 4 3 4" xfId="30419"/>
    <cellStyle name="Calculation 14 4 3_Table 2A-1_EFT (Annual)" xfId="14826"/>
    <cellStyle name="Calculation 14 4 4" xfId="10366"/>
    <cellStyle name="Calculation 14 4 4 2" xfId="22482"/>
    <cellStyle name="Calculation 14 4 4 2 2" xfId="43668"/>
    <cellStyle name="Calculation 14 4 4 3" xfId="33064"/>
    <cellStyle name="Calculation 14 4 5" xfId="17369"/>
    <cellStyle name="Calculation 14 4 5 2" xfId="38556"/>
    <cellStyle name="Calculation 14 4 6" xfId="27676"/>
    <cellStyle name="Calculation 14 4_Table 2A-1_EFT (Annual)" xfId="6451"/>
    <cellStyle name="Calculation 14 5" xfId="761"/>
    <cellStyle name="Calculation 14 5 2" xfId="4322"/>
    <cellStyle name="Calculation 14 5 2 2" xfId="12602"/>
    <cellStyle name="Calculation 14 5 2 2 2" xfId="24619"/>
    <cellStyle name="Calculation 14 5 2 2 2 2" xfId="45805"/>
    <cellStyle name="Calculation 14 5 2 2 3" xfId="35201"/>
    <cellStyle name="Calculation 14 5 2 3" xfId="19506"/>
    <cellStyle name="Calculation 14 5 2 3 2" xfId="40693"/>
    <cellStyle name="Calculation 14 5 2 4" xfId="29979"/>
    <cellStyle name="Calculation 14 5 2_Table 2A-1_EFT (Annual)" xfId="14825"/>
    <cellStyle name="Calculation 14 5 3" xfId="9950"/>
    <cellStyle name="Calculation 14 5 3 2" xfId="22073"/>
    <cellStyle name="Calculation 14 5 3 2 2" xfId="43259"/>
    <cellStyle name="Calculation 14 5 3 3" xfId="32655"/>
    <cellStyle name="Calculation 14 5 4" xfId="16960"/>
    <cellStyle name="Calculation 14 5 4 2" xfId="38147"/>
    <cellStyle name="Calculation 14 5 5" xfId="27236"/>
    <cellStyle name="Calculation 14 5_Table 2A-1_EFT (Annual)" xfId="6453"/>
    <cellStyle name="Calculation 14 6" xfId="1846"/>
    <cellStyle name="Calculation 14 6 2" xfId="5407"/>
    <cellStyle name="Calculation 14 6 2 2" xfId="13622"/>
    <cellStyle name="Calculation 14 6 2 2 2" xfId="25610"/>
    <cellStyle name="Calculation 14 6 2 2 2 2" xfId="46796"/>
    <cellStyle name="Calculation 14 6 2 2 3" xfId="36192"/>
    <cellStyle name="Calculation 14 6 2 3" xfId="20497"/>
    <cellStyle name="Calculation 14 6 2 3 2" xfId="41684"/>
    <cellStyle name="Calculation 14 6 2 4" xfId="31064"/>
    <cellStyle name="Calculation 14 6 2_Table 2A-1_EFT (Annual)" xfId="14824"/>
    <cellStyle name="Calculation 14 6 3" xfId="10966"/>
    <cellStyle name="Calculation 14 6 3 2" xfId="23064"/>
    <cellStyle name="Calculation 14 6 3 2 2" xfId="44250"/>
    <cellStyle name="Calculation 14 6 3 3" xfId="33646"/>
    <cellStyle name="Calculation 14 6 4" xfId="17951"/>
    <cellStyle name="Calculation 14 6 4 2" xfId="39138"/>
    <cellStyle name="Calculation 14 6 5" xfId="28321"/>
    <cellStyle name="Calculation 14 6_Table 2A-1_EFT (Annual)" xfId="6454"/>
    <cellStyle name="Calculation 14 7" xfId="3742"/>
    <cellStyle name="Calculation 14 7 2" xfId="12110"/>
    <cellStyle name="Calculation 14 7 2 2" xfId="24140"/>
    <cellStyle name="Calculation 14 7 2 2 2" xfId="45326"/>
    <cellStyle name="Calculation 14 7 2 3" xfId="34722"/>
    <cellStyle name="Calculation 14 7 3" xfId="19027"/>
    <cellStyle name="Calculation 14 7 3 2" xfId="40214"/>
    <cellStyle name="Calculation 14 7 4" xfId="29451"/>
    <cellStyle name="Calculation 14 7_Table 2A-1_EFT (Annual)" xfId="14823"/>
    <cellStyle name="Calculation 14 8" xfId="9429"/>
    <cellStyle name="Calculation 14 8 2" xfId="21594"/>
    <cellStyle name="Calculation 14 8 2 2" xfId="42780"/>
    <cellStyle name="Calculation 14 8 3" xfId="32176"/>
    <cellStyle name="Calculation 14 9" xfId="16481"/>
    <cellStyle name="Calculation 14 9 2" xfId="37668"/>
    <cellStyle name="Calculation 14_Table 2A-1_EFT (Annual)" xfId="2902"/>
    <cellStyle name="Calculation 15" xfId="146"/>
    <cellStyle name="Calculation 15 10" xfId="26701"/>
    <cellStyle name="Calculation 15 2" xfId="539"/>
    <cellStyle name="Calculation 15 2 2" xfId="1516"/>
    <cellStyle name="Calculation 15 2 2 2" xfId="2786"/>
    <cellStyle name="Calculation 15 2 2 2 2" xfId="6347"/>
    <cellStyle name="Calculation 15 2 2 2 2 2" xfId="14541"/>
    <cellStyle name="Calculation 15 2 2 2 2 2 2" xfId="26513"/>
    <cellStyle name="Calculation 15 2 2 2 2 2 2 2" xfId="47699"/>
    <cellStyle name="Calculation 15 2 2 2 2 2 3" xfId="37095"/>
    <cellStyle name="Calculation 15 2 2 2 2 3" xfId="21400"/>
    <cellStyle name="Calculation 15 2 2 2 2 3 2" xfId="42587"/>
    <cellStyle name="Calculation 15 2 2 2 2 4" xfId="32003"/>
    <cellStyle name="Calculation 15 2 2 2 2_Table 2A-1_EFT (Annual)" xfId="14822"/>
    <cellStyle name="Calculation 15 2 2 2 3" xfId="11883"/>
    <cellStyle name="Calculation 15 2 2 2 3 2" xfId="23967"/>
    <cellStyle name="Calculation 15 2 2 2 3 2 2" xfId="45153"/>
    <cellStyle name="Calculation 15 2 2 2 3 3" xfId="34549"/>
    <cellStyle name="Calculation 15 2 2 2 4" xfId="18854"/>
    <cellStyle name="Calculation 15 2 2 2 4 2" xfId="40041"/>
    <cellStyle name="Calculation 15 2 2 2 5" xfId="29260"/>
    <cellStyle name="Calculation 15 2 2 2_Table 2A-1_EFT (Annual)" xfId="3607"/>
    <cellStyle name="Calculation 15 2 2 3" xfId="5077"/>
    <cellStyle name="Calculation 15 2 2 3 2" xfId="13337"/>
    <cellStyle name="Calculation 15 2 2 3 2 2" xfId="25343"/>
    <cellStyle name="Calculation 15 2 2 3 2 2 2" xfId="46529"/>
    <cellStyle name="Calculation 15 2 2 3 2 3" xfId="35925"/>
    <cellStyle name="Calculation 15 2 2 3 3" xfId="20230"/>
    <cellStyle name="Calculation 15 2 2 3 3 2" xfId="41417"/>
    <cellStyle name="Calculation 15 2 2 3 4" xfId="30734"/>
    <cellStyle name="Calculation 15 2 2 3_Table 2A-1_EFT (Annual)" xfId="14821"/>
    <cellStyle name="Calculation 15 2 2 4" xfId="10681"/>
    <cellStyle name="Calculation 15 2 2 4 2" xfId="22797"/>
    <cellStyle name="Calculation 15 2 2 4 2 2" xfId="43983"/>
    <cellStyle name="Calculation 15 2 2 4 3" xfId="33379"/>
    <cellStyle name="Calculation 15 2 2 5" xfId="17684"/>
    <cellStyle name="Calculation 15 2 2 5 2" xfId="38871"/>
    <cellStyle name="Calculation 15 2 2 6" xfId="27991"/>
    <cellStyle name="Calculation 15 2 2_Table 2A-1_EFT (Annual)" xfId="6452"/>
    <cellStyle name="Calculation 15 2 3" xfId="1047"/>
    <cellStyle name="Calculation 15 2 3 2" xfId="4608"/>
    <cellStyle name="Calculation 15 2 3 2 2" xfId="12868"/>
    <cellStyle name="Calculation 15 2 3 2 2 2" xfId="24874"/>
    <cellStyle name="Calculation 15 2 3 2 2 2 2" xfId="46060"/>
    <cellStyle name="Calculation 15 2 3 2 2 3" xfId="35456"/>
    <cellStyle name="Calculation 15 2 3 2 3" xfId="19761"/>
    <cellStyle name="Calculation 15 2 3 2 3 2" xfId="40948"/>
    <cellStyle name="Calculation 15 2 3 2 4" xfId="30265"/>
    <cellStyle name="Calculation 15 2 3 2_Table 2A-1_EFT (Annual)" xfId="14820"/>
    <cellStyle name="Calculation 15 2 3 3" xfId="10212"/>
    <cellStyle name="Calculation 15 2 3 3 2" xfId="22328"/>
    <cellStyle name="Calculation 15 2 3 3 2 2" xfId="43514"/>
    <cellStyle name="Calculation 15 2 3 3 3" xfId="32910"/>
    <cellStyle name="Calculation 15 2 3 4" xfId="17215"/>
    <cellStyle name="Calculation 15 2 3 4 2" xfId="38402"/>
    <cellStyle name="Calculation 15 2 3 5" xfId="27522"/>
    <cellStyle name="Calculation 15 2 3_Table 2A-1_EFT (Annual)" xfId="4257"/>
    <cellStyle name="Calculation 15 2 4" xfId="2255"/>
    <cellStyle name="Calculation 15 2 4 2" xfId="5816"/>
    <cellStyle name="Calculation 15 2 4 2 2" xfId="14031"/>
    <cellStyle name="Calculation 15 2 4 2 2 2" xfId="26019"/>
    <cellStyle name="Calculation 15 2 4 2 2 2 2" xfId="47205"/>
    <cellStyle name="Calculation 15 2 4 2 2 3" xfId="36601"/>
    <cellStyle name="Calculation 15 2 4 2 3" xfId="20906"/>
    <cellStyle name="Calculation 15 2 4 2 3 2" xfId="42093"/>
    <cellStyle name="Calculation 15 2 4 2 4" xfId="31473"/>
    <cellStyle name="Calculation 15 2 4 2_Table 2A-1_EFT (Annual)" xfId="14819"/>
    <cellStyle name="Calculation 15 2 4 3" xfId="11375"/>
    <cellStyle name="Calculation 15 2 4 3 2" xfId="23473"/>
    <cellStyle name="Calculation 15 2 4 3 2 2" xfId="44659"/>
    <cellStyle name="Calculation 15 2 4 3 3" xfId="34055"/>
    <cellStyle name="Calculation 15 2 4 4" xfId="18360"/>
    <cellStyle name="Calculation 15 2 4 4 2" xfId="39547"/>
    <cellStyle name="Calculation 15 2 4 5" xfId="28730"/>
    <cellStyle name="Calculation 15 2 4_Table 2A-1_EFT (Annual)" xfId="3862"/>
    <cellStyle name="Calculation 15 2 5" xfId="4109"/>
    <cellStyle name="Calculation 15 2 5 2" xfId="12433"/>
    <cellStyle name="Calculation 15 2 5 2 2" xfId="24455"/>
    <cellStyle name="Calculation 15 2 5 2 2 2" xfId="45641"/>
    <cellStyle name="Calculation 15 2 5 2 3" xfId="35037"/>
    <cellStyle name="Calculation 15 2 5 3" xfId="19342"/>
    <cellStyle name="Calculation 15 2 5 3 2" xfId="40529"/>
    <cellStyle name="Calculation 15 2 5 4" xfId="29797"/>
    <cellStyle name="Calculation 15 2 5_Table 2A-1_EFT (Annual)" xfId="14818"/>
    <cellStyle name="Calculation 15 2 6" xfId="9772"/>
    <cellStyle name="Calculation 15 2 6 2" xfId="21909"/>
    <cellStyle name="Calculation 15 2 6 2 2" xfId="43095"/>
    <cellStyle name="Calculation 15 2 6 3" xfId="32491"/>
    <cellStyle name="Calculation 15 2 7" xfId="16796"/>
    <cellStyle name="Calculation 15 2 7 2" xfId="37983"/>
    <cellStyle name="Calculation 15 2 8" xfId="27054"/>
    <cellStyle name="Calculation 15 2_Table 2A-1_EFT (Annual)" xfId="2906"/>
    <cellStyle name="Calculation 15 3" xfId="377"/>
    <cellStyle name="Calculation 15 3 2" xfId="1360"/>
    <cellStyle name="Calculation 15 3 2 2" xfId="2630"/>
    <cellStyle name="Calculation 15 3 2 2 2" xfId="6191"/>
    <cellStyle name="Calculation 15 3 2 2 2 2" xfId="14385"/>
    <cellStyle name="Calculation 15 3 2 2 2 2 2" xfId="26357"/>
    <cellStyle name="Calculation 15 3 2 2 2 2 2 2" xfId="47543"/>
    <cellStyle name="Calculation 15 3 2 2 2 2 3" xfId="36939"/>
    <cellStyle name="Calculation 15 3 2 2 2 3" xfId="21244"/>
    <cellStyle name="Calculation 15 3 2 2 2 3 2" xfId="42431"/>
    <cellStyle name="Calculation 15 3 2 2 2 4" xfId="31847"/>
    <cellStyle name="Calculation 15 3 2 2 2_Table 2A-1_EFT (Annual)" xfId="14817"/>
    <cellStyle name="Calculation 15 3 2 2 3" xfId="11727"/>
    <cellStyle name="Calculation 15 3 2 2 3 2" xfId="23811"/>
    <cellStyle name="Calculation 15 3 2 2 3 2 2" xfId="44997"/>
    <cellStyle name="Calculation 15 3 2 2 3 3" xfId="34393"/>
    <cellStyle name="Calculation 15 3 2 2 4" xfId="18698"/>
    <cellStyle name="Calculation 15 3 2 2 4 2" xfId="39885"/>
    <cellStyle name="Calculation 15 3 2 2 5" xfId="29104"/>
    <cellStyle name="Calculation 15 3 2 2_Table 2A-1_EFT (Annual)" xfId="3636"/>
    <cellStyle name="Calculation 15 3 2 3" xfId="4921"/>
    <cellStyle name="Calculation 15 3 2 3 2" xfId="13181"/>
    <cellStyle name="Calculation 15 3 2 3 2 2" xfId="25187"/>
    <cellStyle name="Calculation 15 3 2 3 2 2 2" xfId="46373"/>
    <cellStyle name="Calculation 15 3 2 3 2 3" xfId="35769"/>
    <cellStyle name="Calculation 15 3 2 3 3" xfId="20074"/>
    <cellStyle name="Calculation 15 3 2 3 3 2" xfId="41261"/>
    <cellStyle name="Calculation 15 3 2 3 4" xfId="30578"/>
    <cellStyle name="Calculation 15 3 2 3_Table 2A-1_EFT (Annual)" xfId="14816"/>
    <cellStyle name="Calculation 15 3 2 4" xfId="10525"/>
    <cellStyle name="Calculation 15 3 2 4 2" xfId="22641"/>
    <cellStyle name="Calculation 15 3 2 4 2 2" xfId="43827"/>
    <cellStyle name="Calculation 15 3 2 4 3" xfId="33223"/>
    <cellStyle name="Calculation 15 3 2 5" xfId="17528"/>
    <cellStyle name="Calculation 15 3 2 5 2" xfId="38715"/>
    <cellStyle name="Calculation 15 3 2 6" xfId="27835"/>
    <cellStyle name="Calculation 15 3 2_Table 2A-1_EFT (Annual)" xfId="3861"/>
    <cellStyle name="Calculation 15 3 3" xfId="915"/>
    <cellStyle name="Calculation 15 3 3 2" xfId="4476"/>
    <cellStyle name="Calculation 15 3 3 2 2" xfId="12738"/>
    <cellStyle name="Calculation 15 3 3 2 2 2" xfId="24748"/>
    <cellStyle name="Calculation 15 3 3 2 2 2 2" xfId="45934"/>
    <cellStyle name="Calculation 15 3 3 2 2 3" xfId="35330"/>
    <cellStyle name="Calculation 15 3 3 2 3" xfId="19635"/>
    <cellStyle name="Calculation 15 3 3 2 3 2" xfId="40822"/>
    <cellStyle name="Calculation 15 3 3 2 4" xfId="30133"/>
    <cellStyle name="Calculation 15 3 3 2_Table 2A-1_EFT (Annual)" xfId="14815"/>
    <cellStyle name="Calculation 15 3 3 3" xfId="10085"/>
    <cellStyle name="Calculation 15 3 3 3 2" xfId="22202"/>
    <cellStyle name="Calculation 15 3 3 3 2 2" xfId="43388"/>
    <cellStyle name="Calculation 15 3 3 3 3" xfId="32784"/>
    <cellStyle name="Calculation 15 3 3 4" xfId="17089"/>
    <cellStyle name="Calculation 15 3 3 4 2" xfId="38276"/>
    <cellStyle name="Calculation 15 3 3 5" xfId="27390"/>
    <cellStyle name="Calculation 15 3 3_Table 2A-1_EFT (Annual)" xfId="3635"/>
    <cellStyle name="Calculation 15 3 4" xfId="2099"/>
    <cellStyle name="Calculation 15 3 4 2" xfId="5660"/>
    <cellStyle name="Calculation 15 3 4 2 2" xfId="13875"/>
    <cellStyle name="Calculation 15 3 4 2 2 2" xfId="25863"/>
    <cellStyle name="Calculation 15 3 4 2 2 2 2" xfId="47049"/>
    <cellStyle name="Calculation 15 3 4 2 2 3" xfId="36445"/>
    <cellStyle name="Calculation 15 3 4 2 3" xfId="20750"/>
    <cellStyle name="Calculation 15 3 4 2 3 2" xfId="41937"/>
    <cellStyle name="Calculation 15 3 4 2 4" xfId="31317"/>
    <cellStyle name="Calculation 15 3 4 2_Table 2A-1_EFT (Annual)" xfId="14814"/>
    <cellStyle name="Calculation 15 3 4 3" xfId="11219"/>
    <cellStyle name="Calculation 15 3 4 3 2" xfId="23317"/>
    <cellStyle name="Calculation 15 3 4 3 2 2" xfId="44503"/>
    <cellStyle name="Calculation 15 3 4 3 3" xfId="33899"/>
    <cellStyle name="Calculation 15 3 4 4" xfId="18204"/>
    <cellStyle name="Calculation 15 3 4 4 2" xfId="39391"/>
    <cellStyle name="Calculation 15 3 4 5" xfId="28574"/>
    <cellStyle name="Calculation 15 3 4_Table 2A-1_EFT (Annual)" xfId="4255"/>
    <cellStyle name="Calculation 15 3 5" xfId="3947"/>
    <cellStyle name="Calculation 15 3 5 2" xfId="12275"/>
    <cellStyle name="Calculation 15 3 5 2 2" xfId="24299"/>
    <cellStyle name="Calculation 15 3 5 2 2 2" xfId="45485"/>
    <cellStyle name="Calculation 15 3 5 2 3" xfId="34881"/>
    <cellStyle name="Calculation 15 3 5 3" xfId="19186"/>
    <cellStyle name="Calculation 15 3 5 3 2" xfId="40373"/>
    <cellStyle name="Calculation 15 3 5 4" xfId="29635"/>
    <cellStyle name="Calculation 15 3 5_Table 2A-1_EFT (Annual)" xfId="14813"/>
    <cellStyle name="Calculation 15 3 6" xfId="9612"/>
    <cellStyle name="Calculation 15 3 6 2" xfId="21753"/>
    <cellStyle name="Calculation 15 3 6 2 2" xfId="42939"/>
    <cellStyle name="Calculation 15 3 6 3" xfId="32335"/>
    <cellStyle name="Calculation 15 3 7" xfId="16640"/>
    <cellStyle name="Calculation 15 3 7 2" xfId="37827"/>
    <cellStyle name="Calculation 15 3 8" xfId="26892"/>
    <cellStyle name="Calculation 15 3_Table 2A-1_EFT (Annual)" xfId="2907"/>
    <cellStyle name="Calculation 15 4" xfId="1194"/>
    <cellStyle name="Calculation 15 4 2" xfId="2464"/>
    <cellStyle name="Calculation 15 4 2 2" xfId="6025"/>
    <cellStyle name="Calculation 15 4 2 2 2" xfId="14219"/>
    <cellStyle name="Calculation 15 4 2 2 2 2" xfId="26191"/>
    <cellStyle name="Calculation 15 4 2 2 2 2 2" xfId="47377"/>
    <cellStyle name="Calculation 15 4 2 2 2 3" xfId="36773"/>
    <cellStyle name="Calculation 15 4 2 2 3" xfId="21078"/>
    <cellStyle name="Calculation 15 4 2 2 3 2" xfId="42265"/>
    <cellStyle name="Calculation 15 4 2 2 4" xfId="31681"/>
    <cellStyle name="Calculation 15 4 2 2_Table 2A-1_EFT (Annual)" xfId="14812"/>
    <cellStyle name="Calculation 15 4 2 3" xfId="11561"/>
    <cellStyle name="Calculation 15 4 2 3 2" xfId="23645"/>
    <cellStyle name="Calculation 15 4 2 3 2 2" xfId="44831"/>
    <cellStyle name="Calculation 15 4 2 3 3" xfId="34227"/>
    <cellStyle name="Calculation 15 4 2 4" xfId="18532"/>
    <cellStyle name="Calculation 15 4 2 4 2" xfId="39719"/>
    <cellStyle name="Calculation 15 4 2 5" xfId="28938"/>
    <cellStyle name="Calculation 15 4 2_Table 2A-1_EFT (Annual)" xfId="4254"/>
    <cellStyle name="Calculation 15 4 3" xfId="4755"/>
    <cellStyle name="Calculation 15 4 3 2" xfId="13015"/>
    <cellStyle name="Calculation 15 4 3 2 2" xfId="25021"/>
    <cellStyle name="Calculation 15 4 3 2 2 2" xfId="46207"/>
    <cellStyle name="Calculation 15 4 3 2 3" xfId="35603"/>
    <cellStyle name="Calculation 15 4 3 3" xfId="19908"/>
    <cellStyle name="Calculation 15 4 3 3 2" xfId="41095"/>
    <cellStyle name="Calculation 15 4 3 4" xfId="30412"/>
    <cellStyle name="Calculation 15 4 3_Table 2A-1_EFT (Annual)" xfId="14811"/>
    <cellStyle name="Calculation 15 4 4" xfId="10359"/>
    <cellStyle name="Calculation 15 4 4 2" xfId="22475"/>
    <cellStyle name="Calculation 15 4 4 2 2" xfId="43661"/>
    <cellStyle name="Calculation 15 4 4 3" xfId="33057"/>
    <cellStyle name="Calculation 15 4 5" xfId="17362"/>
    <cellStyle name="Calculation 15 4 5 2" xfId="38549"/>
    <cellStyle name="Calculation 15 4 6" xfId="27669"/>
    <cellStyle name="Calculation 15 4_Table 2A-1_EFT (Annual)" xfId="3634"/>
    <cellStyle name="Calculation 15 5" xfId="756"/>
    <cellStyle name="Calculation 15 5 2" xfId="4317"/>
    <cellStyle name="Calculation 15 5 2 2" xfId="12597"/>
    <cellStyle name="Calculation 15 5 2 2 2" xfId="24614"/>
    <cellStyle name="Calculation 15 5 2 2 2 2" xfId="45800"/>
    <cellStyle name="Calculation 15 5 2 2 3" xfId="35196"/>
    <cellStyle name="Calculation 15 5 2 3" xfId="19501"/>
    <cellStyle name="Calculation 15 5 2 3 2" xfId="40688"/>
    <cellStyle name="Calculation 15 5 2 4" xfId="29974"/>
    <cellStyle name="Calculation 15 5 2_Table 2A-1_EFT (Annual)" xfId="14810"/>
    <cellStyle name="Calculation 15 5 3" xfId="9945"/>
    <cellStyle name="Calculation 15 5 3 2" xfId="22068"/>
    <cellStyle name="Calculation 15 5 3 2 2" xfId="43254"/>
    <cellStyle name="Calculation 15 5 3 3" xfId="32650"/>
    <cellStyle name="Calculation 15 5 4" xfId="16955"/>
    <cellStyle name="Calculation 15 5 4 2" xfId="38142"/>
    <cellStyle name="Calculation 15 5 5" xfId="27231"/>
    <cellStyle name="Calculation 15 5_Table 2A-1_EFT (Annual)" xfId="3859"/>
    <cellStyle name="Calculation 15 6" xfId="1782"/>
    <cellStyle name="Calculation 15 6 2" xfId="5343"/>
    <cellStyle name="Calculation 15 6 2 2" xfId="13558"/>
    <cellStyle name="Calculation 15 6 2 2 2" xfId="25546"/>
    <cellStyle name="Calculation 15 6 2 2 2 2" xfId="46732"/>
    <cellStyle name="Calculation 15 6 2 2 3" xfId="36128"/>
    <cellStyle name="Calculation 15 6 2 3" xfId="20433"/>
    <cellStyle name="Calculation 15 6 2 3 2" xfId="41620"/>
    <cellStyle name="Calculation 15 6 2 4" xfId="31000"/>
    <cellStyle name="Calculation 15 6 2_Table 2A-1_EFT (Annual)" xfId="14809"/>
    <cellStyle name="Calculation 15 6 3" xfId="10902"/>
    <cellStyle name="Calculation 15 6 3 2" xfId="23000"/>
    <cellStyle name="Calculation 15 6 3 2 2" xfId="44186"/>
    <cellStyle name="Calculation 15 6 3 3" xfId="33582"/>
    <cellStyle name="Calculation 15 6 4" xfId="17887"/>
    <cellStyle name="Calculation 15 6 4 2" xfId="39074"/>
    <cellStyle name="Calculation 15 6 5" xfId="28257"/>
    <cellStyle name="Calculation 15 6_Table 2A-1_EFT (Annual)" xfId="3633"/>
    <cellStyle name="Calculation 15 7" xfId="3735"/>
    <cellStyle name="Calculation 15 7 2" xfId="12103"/>
    <cellStyle name="Calculation 15 7 2 2" xfId="24133"/>
    <cellStyle name="Calculation 15 7 2 2 2" xfId="45319"/>
    <cellStyle name="Calculation 15 7 2 3" xfId="34715"/>
    <cellStyle name="Calculation 15 7 3" xfId="19020"/>
    <cellStyle name="Calculation 15 7 3 2" xfId="40207"/>
    <cellStyle name="Calculation 15 7 4" xfId="29444"/>
    <cellStyle name="Calculation 15 7_Table 2A-1_EFT (Annual)" xfId="14808"/>
    <cellStyle name="Calculation 15 8" xfId="9422"/>
    <cellStyle name="Calculation 15 8 2" xfId="21587"/>
    <cellStyle name="Calculation 15 8 2 2" xfId="42773"/>
    <cellStyle name="Calculation 15 8 3" xfId="32169"/>
    <cellStyle name="Calculation 15 9" xfId="16474"/>
    <cellStyle name="Calculation 15 9 2" xfId="37661"/>
    <cellStyle name="Calculation 15_Table 2A-1_EFT (Annual)" xfId="2905"/>
    <cellStyle name="Calculation 16" xfId="155"/>
    <cellStyle name="Calculation 16 10" xfId="26710"/>
    <cellStyle name="Calculation 16 2" xfId="548"/>
    <cellStyle name="Calculation 16 2 2" xfId="1525"/>
    <cellStyle name="Calculation 16 2 2 2" xfId="2795"/>
    <cellStyle name="Calculation 16 2 2 2 2" xfId="6356"/>
    <cellStyle name="Calculation 16 2 2 2 2 2" xfId="14550"/>
    <cellStyle name="Calculation 16 2 2 2 2 2 2" xfId="26522"/>
    <cellStyle name="Calculation 16 2 2 2 2 2 2 2" xfId="47708"/>
    <cellStyle name="Calculation 16 2 2 2 2 2 3" xfId="37104"/>
    <cellStyle name="Calculation 16 2 2 2 2 3" xfId="21409"/>
    <cellStyle name="Calculation 16 2 2 2 2 3 2" xfId="42596"/>
    <cellStyle name="Calculation 16 2 2 2 2 4" xfId="32012"/>
    <cellStyle name="Calculation 16 2 2 2 2_Table 2A-1_EFT (Annual)" xfId="14807"/>
    <cellStyle name="Calculation 16 2 2 2 3" xfId="11892"/>
    <cellStyle name="Calculation 16 2 2 2 3 2" xfId="23976"/>
    <cellStyle name="Calculation 16 2 2 2 3 2 2" xfId="45162"/>
    <cellStyle name="Calculation 16 2 2 2 3 3" xfId="34558"/>
    <cellStyle name="Calculation 16 2 2 2 4" xfId="18863"/>
    <cellStyle name="Calculation 16 2 2 2 4 2" xfId="40050"/>
    <cellStyle name="Calculation 16 2 2 2 5" xfId="29269"/>
    <cellStyle name="Calculation 16 2 2 2_Table 2A-1_EFT (Annual)" xfId="3858"/>
    <cellStyle name="Calculation 16 2 2 3" xfId="5086"/>
    <cellStyle name="Calculation 16 2 2 3 2" xfId="13346"/>
    <cellStyle name="Calculation 16 2 2 3 2 2" xfId="25352"/>
    <cellStyle name="Calculation 16 2 2 3 2 2 2" xfId="46538"/>
    <cellStyle name="Calculation 16 2 2 3 2 3" xfId="35934"/>
    <cellStyle name="Calculation 16 2 2 3 3" xfId="20239"/>
    <cellStyle name="Calculation 16 2 2 3 3 2" xfId="41426"/>
    <cellStyle name="Calculation 16 2 2 3 4" xfId="30743"/>
    <cellStyle name="Calculation 16 2 2 3_Table 2A-1_EFT (Annual)" xfId="14806"/>
    <cellStyle name="Calculation 16 2 2 4" xfId="10690"/>
    <cellStyle name="Calculation 16 2 2 4 2" xfId="22806"/>
    <cellStyle name="Calculation 16 2 2 4 2 2" xfId="43992"/>
    <cellStyle name="Calculation 16 2 2 4 3" xfId="33388"/>
    <cellStyle name="Calculation 16 2 2 5" xfId="17693"/>
    <cellStyle name="Calculation 16 2 2 5 2" xfId="38880"/>
    <cellStyle name="Calculation 16 2 2 6" xfId="28000"/>
    <cellStyle name="Calculation 16 2 2_Table 2A-1_EFT (Annual)" xfId="4253"/>
    <cellStyle name="Calculation 16 2 3" xfId="1054"/>
    <cellStyle name="Calculation 16 2 3 2" xfId="4615"/>
    <cellStyle name="Calculation 16 2 3 2 2" xfId="12875"/>
    <cellStyle name="Calculation 16 2 3 2 2 2" xfId="24881"/>
    <cellStyle name="Calculation 16 2 3 2 2 2 2" xfId="46067"/>
    <cellStyle name="Calculation 16 2 3 2 2 3" xfId="35463"/>
    <cellStyle name="Calculation 16 2 3 2 3" xfId="19768"/>
    <cellStyle name="Calculation 16 2 3 2 3 2" xfId="40955"/>
    <cellStyle name="Calculation 16 2 3 2 4" xfId="30272"/>
    <cellStyle name="Calculation 16 2 3 2_Table 2A-1_EFT (Annual)" xfId="14805"/>
    <cellStyle name="Calculation 16 2 3 3" xfId="10219"/>
    <cellStyle name="Calculation 16 2 3 3 2" xfId="22335"/>
    <cellStyle name="Calculation 16 2 3 3 2 2" xfId="43521"/>
    <cellStyle name="Calculation 16 2 3 3 3" xfId="32917"/>
    <cellStyle name="Calculation 16 2 3 4" xfId="17222"/>
    <cellStyle name="Calculation 16 2 3 4 2" xfId="38409"/>
    <cellStyle name="Calculation 16 2 3 5" xfId="27529"/>
    <cellStyle name="Calculation 16 2 3_Table 2A-1_EFT (Annual)" xfId="3632"/>
    <cellStyle name="Calculation 16 2 4" xfId="2264"/>
    <cellStyle name="Calculation 16 2 4 2" xfId="5825"/>
    <cellStyle name="Calculation 16 2 4 2 2" xfId="14040"/>
    <cellStyle name="Calculation 16 2 4 2 2 2" xfId="26028"/>
    <cellStyle name="Calculation 16 2 4 2 2 2 2" xfId="47214"/>
    <cellStyle name="Calculation 16 2 4 2 2 3" xfId="36610"/>
    <cellStyle name="Calculation 16 2 4 2 3" xfId="20915"/>
    <cellStyle name="Calculation 16 2 4 2 3 2" xfId="42102"/>
    <cellStyle name="Calculation 16 2 4 2 4" xfId="31482"/>
    <cellStyle name="Calculation 16 2 4 2_Table 2A-1_EFT (Annual)" xfId="14804"/>
    <cellStyle name="Calculation 16 2 4 3" xfId="11384"/>
    <cellStyle name="Calculation 16 2 4 3 2" xfId="23482"/>
    <cellStyle name="Calculation 16 2 4 3 2 2" xfId="44668"/>
    <cellStyle name="Calculation 16 2 4 3 3" xfId="34064"/>
    <cellStyle name="Calculation 16 2 4 4" xfId="18369"/>
    <cellStyle name="Calculation 16 2 4 4 2" xfId="39556"/>
    <cellStyle name="Calculation 16 2 4 5" xfId="28739"/>
    <cellStyle name="Calculation 16 2 4_Table 2A-1_EFT (Annual)" xfId="4252"/>
    <cellStyle name="Calculation 16 2 5" xfId="4118"/>
    <cellStyle name="Calculation 16 2 5 2" xfId="12442"/>
    <cellStyle name="Calculation 16 2 5 2 2" xfId="24464"/>
    <cellStyle name="Calculation 16 2 5 2 2 2" xfId="45650"/>
    <cellStyle name="Calculation 16 2 5 2 3" xfId="35046"/>
    <cellStyle name="Calculation 16 2 5 3" xfId="19351"/>
    <cellStyle name="Calculation 16 2 5 3 2" xfId="40538"/>
    <cellStyle name="Calculation 16 2 5 4" xfId="29806"/>
    <cellStyle name="Calculation 16 2 5_Table 2A-1_EFT (Annual)" xfId="14803"/>
    <cellStyle name="Calculation 16 2 6" xfId="9781"/>
    <cellStyle name="Calculation 16 2 6 2" xfId="21918"/>
    <cellStyle name="Calculation 16 2 6 2 2" xfId="43104"/>
    <cellStyle name="Calculation 16 2 6 3" xfId="32500"/>
    <cellStyle name="Calculation 16 2 7" xfId="16805"/>
    <cellStyle name="Calculation 16 2 7 2" xfId="37992"/>
    <cellStyle name="Calculation 16 2 8" xfId="27063"/>
    <cellStyle name="Calculation 16 2_Table 2A-1_EFT (Annual)" xfId="2909"/>
    <cellStyle name="Calculation 16 3" xfId="386"/>
    <cellStyle name="Calculation 16 3 2" xfId="1369"/>
    <cellStyle name="Calculation 16 3 2 2" xfId="2639"/>
    <cellStyle name="Calculation 16 3 2 2 2" xfId="6200"/>
    <cellStyle name="Calculation 16 3 2 2 2 2" xfId="14394"/>
    <cellStyle name="Calculation 16 3 2 2 2 2 2" xfId="26366"/>
    <cellStyle name="Calculation 16 3 2 2 2 2 2 2" xfId="47552"/>
    <cellStyle name="Calculation 16 3 2 2 2 2 3" xfId="36948"/>
    <cellStyle name="Calculation 16 3 2 2 2 3" xfId="21253"/>
    <cellStyle name="Calculation 16 3 2 2 2 3 2" xfId="42440"/>
    <cellStyle name="Calculation 16 3 2 2 2 4" xfId="31856"/>
    <cellStyle name="Calculation 16 3 2 2 2_Table 2A-1_EFT (Annual)" xfId="14802"/>
    <cellStyle name="Calculation 16 3 2 2 3" xfId="11736"/>
    <cellStyle name="Calculation 16 3 2 2 3 2" xfId="23820"/>
    <cellStyle name="Calculation 16 3 2 2 3 2 2" xfId="45006"/>
    <cellStyle name="Calculation 16 3 2 2 3 3" xfId="34402"/>
    <cellStyle name="Calculation 16 3 2 2 4" xfId="18707"/>
    <cellStyle name="Calculation 16 3 2 2 4 2" xfId="39894"/>
    <cellStyle name="Calculation 16 3 2 2 5" xfId="29113"/>
    <cellStyle name="Calculation 16 3 2 2_Table 2A-1_EFT (Annual)" xfId="3857"/>
    <cellStyle name="Calculation 16 3 2 3" xfId="4930"/>
    <cellStyle name="Calculation 16 3 2 3 2" xfId="13190"/>
    <cellStyle name="Calculation 16 3 2 3 2 2" xfId="25196"/>
    <cellStyle name="Calculation 16 3 2 3 2 2 2" xfId="46382"/>
    <cellStyle name="Calculation 16 3 2 3 2 3" xfId="35778"/>
    <cellStyle name="Calculation 16 3 2 3 3" xfId="20083"/>
    <cellStyle name="Calculation 16 3 2 3 3 2" xfId="41270"/>
    <cellStyle name="Calculation 16 3 2 3 4" xfId="30587"/>
    <cellStyle name="Calculation 16 3 2 3_Table 2A-1_EFT (Annual)" xfId="14801"/>
    <cellStyle name="Calculation 16 3 2 4" xfId="10534"/>
    <cellStyle name="Calculation 16 3 2 4 2" xfId="22650"/>
    <cellStyle name="Calculation 16 3 2 4 2 2" xfId="43836"/>
    <cellStyle name="Calculation 16 3 2 4 3" xfId="33232"/>
    <cellStyle name="Calculation 16 3 2 5" xfId="17537"/>
    <cellStyle name="Calculation 16 3 2 5 2" xfId="38724"/>
    <cellStyle name="Calculation 16 3 2 6" xfId="27844"/>
    <cellStyle name="Calculation 16 3 2_Table 2A-1_EFT (Annual)" xfId="4251"/>
    <cellStyle name="Calculation 16 3 3" xfId="922"/>
    <cellStyle name="Calculation 16 3 3 2" xfId="4483"/>
    <cellStyle name="Calculation 16 3 3 2 2" xfId="12745"/>
    <cellStyle name="Calculation 16 3 3 2 2 2" xfId="24755"/>
    <cellStyle name="Calculation 16 3 3 2 2 2 2" xfId="45941"/>
    <cellStyle name="Calculation 16 3 3 2 2 3" xfId="35337"/>
    <cellStyle name="Calculation 16 3 3 2 3" xfId="19642"/>
    <cellStyle name="Calculation 16 3 3 2 3 2" xfId="40829"/>
    <cellStyle name="Calculation 16 3 3 2 4" xfId="30140"/>
    <cellStyle name="Calculation 16 3 3 2_Table 2A-1_EFT (Annual)" xfId="14800"/>
    <cellStyle name="Calculation 16 3 3 3" xfId="10092"/>
    <cellStyle name="Calculation 16 3 3 3 2" xfId="22209"/>
    <cellStyle name="Calculation 16 3 3 3 2 2" xfId="43395"/>
    <cellStyle name="Calculation 16 3 3 3 3" xfId="32791"/>
    <cellStyle name="Calculation 16 3 3 4" xfId="17096"/>
    <cellStyle name="Calculation 16 3 3 4 2" xfId="38283"/>
    <cellStyle name="Calculation 16 3 3 5" xfId="27397"/>
    <cellStyle name="Calculation 16 3 3_Table 2A-1_EFT (Annual)" xfId="3631"/>
    <cellStyle name="Calculation 16 3 4" xfId="2108"/>
    <cellStyle name="Calculation 16 3 4 2" xfId="5669"/>
    <cellStyle name="Calculation 16 3 4 2 2" xfId="13884"/>
    <cellStyle name="Calculation 16 3 4 2 2 2" xfId="25872"/>
    <cellStyle name="Calculation 16 3 4 2 2 2 2" xfId="47058"/>
    <cellStyle name="Calculation 16 3 4 2 2 3" xfId="36454"/>
    <cellStyle name="Calculation 16 3 4 2 3" xfId="20759"/>
    <cellStyle name="Calculation 16 3 4 2 3 2" xfId="41946"/>
    <cellStyle name="Calculation 16 3 4 2 4" xfId="31326"/>
    <cellStyle name="Calculation 16 3 4 2_Table 2A-1_EFT (Annual)" xfId="14799"/>
    <cellStyle name="Calculation 16 3 4 3" xfId="11228"/>
    <cellStyle name="Calculation 16 3 4 3 2" xfId="23326"/>
    <cellStyle name="Calculation 16 3 4 3 2 2" xfId="44512"/>
    <cellStyle name="Calculation 16 3 4 3 3" xfId="33908"/>
    <cellStyle name="Calculation 16 3 4 4" xfId="18213"/>
    <cellStyle name="Calculation 16 3 4 4 2" xfId="39400"/>
    <cellStyle name="Calculation 16 3 4 5" xfId="28583"/>
    <cellStyle name="Calculation 16 3 4_Table 2A-1_EFT (Annual)" xfId="4250"/>
    <cellStyle name="Calculation 16 3 5" xfId="3956"/>
    <cellStyle name="Calculation 16 3 5 2" xfId="12284"/>
    <cellStyle name="Calculation 16 3 5 2 2" xfId="24308"/>
    <cellStyle name="Calculation 16 3 5 2 2 2" xfId="45494"/>
    <cellStyle name="Calculation 16 3 5 2 3" xfId="34890"/>
    <cellStyle name="Calculation 16 3 5 3" xfId="19195"/>
    <cellStyle name="Calculation 16 3 5 3 2" xfId="40382"/>
    <cellStyle name="Calculation 16 3 5 4" xfId="29644"/>
    <cellStyle name="Calculation 16 3 5_Table 2A-1_EFT (Annual)" xfId="14798"/>
    <cellStyle name="Calculation 16 3 6" xfId="9621"/>
    <cellStyle name="Calculation 16 3 6 2" xfId="21762"/>
    <cellStyle name="Calculation 16 3 6 2 2" xfId="42948"/>
    <cellStyle name="Calculation 16 3 6 3" xfId="32344"/>
    <cellStyle name="Calculation 16 3 7" xfId="16649"/>
    <cellStyle name="Calculation 16 3 7 2" xfId="37836"/>
    <cellStyle name="Calculation 16 3 8" xfId="26901"/>
    <cellStyle name="Calculation 16 3_Table 2A-1_EFT (Annual)" xfId="2910"/>
    <cellStyle name="Calculation 16 4" xfId="1203"/>
    <cellStyle name="Calculation 16 4 2" xfId="2473"/>
    <cellStyle name="Calculation 16 4 2 2" xfId="6034"/>
    <cellStyle name="Calculation 16 4 2 2 2" xfId="14228"/>
    <cellStyle name="Calculation 16 4 2 2 2 2" xfId="26200"/>
    <cellStyle name="Calculation 16 4 2 2 2 2 2" xfId="47386"/>
    <cellStyle name="Calculation 16 4 2 2 2 3" xfId="36782"/>
    <cellStyle name="Calculation 16 4 2 2 3" xfId="21087"/>
    <cellStyle name="Calculation 16 4 2 2 3 2" xfId="42274"/>
    <cellStyle name="Calculation 16 4 2 2 4" xfId="31690"/>
    <cellStyle name="Calculation 16 4 2 2_Table 2A-1_EFT (Annual)" xfId="14797"/>
    <cellStyle name="Calculation 16 4 2 3" xfId="11570"/>
    <cellStyle name="Calculation 16 4 2 3 2" xfId="23654"/>
    <cellStyle name="Calculation 16 4 2 3 2 2" xfId="44840"/>
    <cellStyle name="Calculation 16 4 2 3 3" xfId="34236"/>
    <cellStyle name="Calculation 16 4 2 4" xfId="18541"/>
    <cellStyle name="Calculation 16 4 2 4 2" xfId="39728"/>
    <cellStyle name="Calculation 16 4 2 5" xfId="28947"/>
    <cellStyle name="Calculation 16 4 2_Table 2A-1_EFT (Annual)" xfId="3630"/>
    <cellStyle name="Calculation 16 4 3" xfId="4764"/>
    <cellStyle name="Calculation 16 4 3 2" xfId="13024"/>
    <cellStyle name="Calculation 16 4 3 2 2" xfId="25030"/>
    <cellStyle name="Calculation 16 4 3 2 2 2" xfId="46216"/>
    <cellStyle name="Calculation 16 4 3 2 3" xfId="35612"/>
    <cellStyle name="Calculation 16 4 3 3" xfId="19917"/>
    <cellStyle name="Calculation 16 4 3 3 2" xfId="41104"/>
    <cellStyle name="Calculation 16 4 3 4" xfId="30421"/>
    <cellStyle name="Calculation 16 4 3_Table 2A-1_EFT (Annual)" xfId="14796"/>
    <cellStyle name="Calculation 16 4 4" xfId="10368"/>
    <cellStyle name="Calculation 16 4 4 2" xfId="22484"/>
    <cellStyle name="Calculation 16 4 4 2 2" xfId="43670"/>
    <cellStyle name="Calculation 16 4 4 3" xfId="33066"/>
    <cellStyle name="Calculation 16 4 5" xfId="17371"/>
    <cellStyle name="Calculation 16 4 5 2" xfId="38558"/>
    <cellStyle name="Calculation 16 4 6" xfId="27678"/>
    <cellStyle name="Calculation 16 4_Table 2A-1_EFT (Annual)" xfId="3647"/>
    <cellStyle name="Calculation 16 5" xfId="763"/>
    <cellStyle name="Calculation 16 5 2" xfId="4324"/>
    <cellStyle name="Calculation 16 5 2 2" xfId="12604"/>
    <cellStyle name="Calculation 16 5 2 2 2" xfId="24621"/>
    <cellStyle name="Calculation 16 5 2 2 2 2" xfId="45807"/>
    <cellStyle name="Calculation 16 5 2 2 3" xfId="35203"/>
    <cellStyle name="Calculation 16 5 2 3" xfId="19508"/>
    <cellStyle name="Calculation 16 5 2 3 2" xfId="40695"/>
    <cellStyle name="Calculation 16 5 2 4" xfId="29981"/>
    <cellStyle name="Calculation 16 5 2_Table 2A-1_EFT (Annual)" xfId="14795"/>
    <cellStyle name="Calculation 16 5 3" xfId="9952"/>
    <cellStyle name="Calculation 16 5 3 2" xfId="22075"/>
    <cellStyle name="Calculation 16 5 3 2 2" xfId="43261"/>
    <cellStyle name="Calculation 16 5 3 3" xfId="32657"/>
    <cellStyle name="Calculation 16 5 4" xfId="16962"/>
    <cellStyle name="Calculation 16 5 4 2" xfId="38149"/>
    <cellStyle name="Calculation 16 5 5" xfId="27238"/>
    <cellStyle name="Calculation 16 5_Table 2A-1_EFT (Annual)" xfId="3658"/>
    <cellStyle name="Calculation 16 6" xfId="1845"/>
    <cellStyle name="Calculation 16 6 2" xfId="5406"/>
    <cellStyle name="Calculation 16 6 2 2" xfId="13621"/>
    <cellStyle name="Calculation 16 6 2 2 2" xfId="25609"/>
    <cellStyle name="Calculation 16 6 2 2 2 2" xfId="46795"/>
    <cellStyle name="Calculation 16 6 2 2 3" xfId="36191"/>
    <cellStyle name="Calculation 16 6 2 3" xfId="20496"/>
    <cellStyle name="Calculation 16 6 2 3 2" xfId="41683"/>
    <cellStyle name="Calculation 16 6 2 4" xfId="31063"/>
    <cellStyle name="Calculation 16 6 2_Table 2A-1_EFT (Annual)" xfId="14794"/>
    <cellStyle name="Calculation 16 6 3" xfId="10965"/>
    <cellStyle name="Calculation 16 6 3 2" xfId="23063"/>
    <cellStyle name="Calculation 16 6 3 2 2" xfId="44249"/>
    <cellStyle name="Calculation 16 6 3 3" xfId="33645"/>
    <cellStyle name="Calculation 16 6 4" xfId="17950"/>
    <cellStyle name="Calculation 16 6 4 2" xfId="39137"/>
    <cellStyle name="Calculation 16 6 5" xfId="28320"/>
    <cellStyle name="Calculation 16 6_Table 2A-1_EFT (Annual)" xfId="3629"/>
    <cellStyle name="Calculation 16 7" xfId="3744"/>
    <cellStyle name="Calculation 16 7 2" xfId="12112"/>
    <cellStyle name="Calculation 16 7 2 2" xfId="24142"/>
    <cellStyle name="Calculation 16 7 2 2 2" xfId="45328"/>
    <cellStyle name="Calculation 16 7 2 3" xfId="34724"/>
    <cellStyle name="Calculation 16 7 3" xfId="19029"/>
    <cellStyle name="Calculation 16 7 3 2" xfId="40216"/>
    <cellStyle name="Calculation 16 7 4" xfId="29453"/>
    <cellStyle name="Calculation 16 7_Table 2A-1_EFT (Annual)" xfId="14793"/>
    <cellStyle name="Calculation 16 8" xfId="9431"/>
    <cellStyle name="Calculation 16 8 2" xfId="21596"/>
    <cellStyle name="Calculation 16 8 2 2" xfId="42782"/>
    <cellStyle name="Calculation 16 8 3" xfId="32178"/>
    <cellStyle name="Calculation 16 9" xfId="16483"/>
    <cellStyle name="Calculation 16 9 2" xfId="37670"/>
    <cellStyle name="Calculation 16_Table 2A-1_EFT (Annual)" xfId="2908"/>
    <cellStyle name="Calculation 17" xfId="163"/>
    <cellStyle name="Calculation 17 10" xfId="26718"/>
    <cellStyle name="Calculation 17 2" xfId="556"/>
    <cellStyle name="Calculation 17 2 2" xfId="1533"/>
    <cellStyle name="Calculation 17 2 2 2" xfId="2803"/>
    <cellStyle name="Calculation 17 2 2 2 2" xfId="6364"/>
    <cellStyle name="Calculation 17 2 2 2 2 2" xfId="14558"/>
    <cellStyle name="Calculation 17 2 2 2 2 2 2" xfId="26530"/>
    <cellStyle name="Calculation 17 2 2 2 2 2 2 2" xfId="47716"/>
    <cellStyle name="Calculation 17 2 2 2 2 2 3" xfId="37112"/>
    <cellStyle name="Calculation 17 2 2 2 2 3" xfId="21417"/>
    <cellStyle name="Calculation 17 2 2 2 2 3 2" xfId="42604"/>
    <cellStyle name="Calculation 17 2 2 2 2 4" xfId="32020"/>
    <cellStyle name="Calculation 17 2 2 2 2_Table 2A-1_EFT (Annual)" xfId="14792"/>
    <cellStyle name="Calculation 17 2 2 2 3" xfId="11900"/>
    <cellStyle name="Calculation 17 2 2 2 3 2" xfId="23984"/>
    <cellStyle name="Calculation 17 2 2 2 3 2 2" xfId="45170"/>
    <cellStyle name="Calculation 17 2 2 2 3 3" xfId="34566"/>
    <cellStyle name="Calculation 17 2 2 2 4" xfId="18871"/>
    <cellStyle name="Calculation 17 2 2 2 4 2" xfId="40058"/>
    <cellStyle name="Calculation 17 2 2 2 5" xfId="29277"/>
    <cellStyle name="Calculation 17 2 2 2_Table 2A-1_EFT (Annual)" xfId="3685"/>
    <cellStyle name="Calculation 17 2 2 3" xfId="5094"/>
    <cellStyle name="Calculation 17 2 2 3 2" xfId="13354"/>
    <cellStyle name="Calculation 17 2 2 3 2 2" xfId="25360"/>
    <cellStyle name="Calculation 17 2 2 3 2 2 2" xfId="46546"/>
    <cellStyle name="Calculation 17 2 2 3 2 3" xfId="35942"/>
    <cellStyle name="Calculation 17 2 2 3 3" xfId="20247"/>
    <cellStyle name="Calculation 17 2 2 3 3 2" xfId="41434"/>
    <cellStyle name="Calculation 17 2 2 3 4" xfId="30751"/>
    <cellStyle name="Calculation 17 2 2 3_Table 2A-1_EFT (Annual)" xfId="14791"/>
    <cellStyle name="Calculation 17 2 2 4" xfId="10698"/>
    <cellStyle name="Calculation 17 2 2 4 2" xfId="22814"/>
    <cellStyle name="Calculation 17 2 2 4 2 2" xfId="44000"/>
    <cellStyle name="Calculation 17 2 2 4 3" xfId="33396"/>
    <cellStyle name="Calculation 17 2 2 5" xfId="17701"/>
    <cellStyle name="Calculation 17 2 2 5 2" xfId="38888"/>
    <cellStyle name="Calculation 17 2 2 6" xfId="28008"/>
    <cellStyle name="Calculation 17 2 2_Table 2A-1_EFT (Annual)" xfId="3656"/>
    <cellStyle name="Calculation 17 2 3" xfId="1060"/>
    <cellStyle name="Calculation 17 2 3 2" xfId="4621"/>
    <cellStyle name="Calculation 17 2 3 2 2" xfId="12881"/>
    <cellStyle name="Calculation 17 2 3 2 2 2" xfId="24887"/>
    <cellStyle name="Calculation 17 2 3 2 2 2 2" xfId="46073"/>
    <cellStyle name="Calculation 17 2 3 2 2 3" xfId="35469"/>
    <cellStyle name="Calculation 17 2 3 2 3" xfId="19774"/>
    <cellStyle name="Calculation 17 2 3 2 3 2" xfId="40961"/>
    <cellStyle name="Calculation 17 2 3 2 4" xfId="30278"/>
    <cellStyle name="Calculation 17 2 3 2_Table 2A-1_EFT (Annual)" xfId="14790"/>
    <cellStyle name="Calculation 17 2 3 3" xfId="10225"/>
    <cellStyle name="Calculation 17 2 3 3 2" xfId="22341"/>
    <cellStyle name="Calculation 17 2 3 3 2 2" xfId="43527"/>
    <cellStyle name="Calculation 17 2 3 3 3" xfId="32923"/>
    <cellStyle name="Calculation 17 2 3 4" xfId="17228"/>
    <cellStyle name="Calculation 17 2 3 4 2" xfId="38415"/>
    <cellStyle name="Calculation 17 2 3 5" xfId="27535"/>
    <cellStyle name="Calculation 17 2 3_Table 2A-1_EFT (Annual)" xfId="3628"/>
    <cellStyle name="Calculation 17 2 4" xfId="2272"/>
    <cellStyle name="Calculation 17 2 4 2" xfId="5833"/>
    <cellStyle name="Calculation 17 2 4 2 2" xfId="14048"/>
    <cellStyle name="Calculation 17 2 4 2 2 2" xfId="26036"/>
    <cellStyle name="Calculation 17 2 4 2 2 2 2" xfId="47222"/>
    <cellStyle name="Calculation 17 2 4 2 2 3" xfId="36618"/>
    <cellStyle name="Calculation 17 2 4 2 3" xfId="20923"/>
    <cellStyle name="Calculation 17 2 4 2 3 2" xfId="42110"/>
    <cellStyle name="Calculation 17 2 4 2 4" xfId="31490"/>
    <cellStyle name="Calculation 17 2 4 2_Table 2A-1_EFT (Annual)" xfId="14789"/>
    <cellStyle name="Calculation 17 2 4 3" xfId="11392"/>
    <cellStyle name="Calculation 17 2 4 3 2" xfId="23490"/>
    <cellStyle name="Calculation 17 2 4 3 2 2" xfId="44676"/>
    <cellStyle name="Calculation 17 2 4 3 3" xfId="34072"/>
    <cellStyle name="Calculation 17 2 4 4" xfId="18377"/>
    <cellStyle name="Calculation 17 2 4 4 2" xfId="39564"/>
    <cellStyle name="Calculation 17 2 4 5" xfId="28747"/>
    <cellStyle name="Calculation 17 2 4_Table 2A-1_EFT (Annual)" xfId="3645"/>
    <cellStyle name="Calculation 17 2 5" xfId="4126"/>
    <cellStyle name="Calculation 17 2 5 2" xfId="12450"/>
    <cellStyle name="Calculation 17 2 5 2 2" xfId="24472"/>
    <cellStyle name="Calculation 17 2 5 2 2 2" xfId="45658"/>
    <cellStyle name="Calculation 17 2 5 2 3" xfId="35054"/>
    <cellStyle name="Calculation 17 2 5 3" xfId="19359"/>
    <cellStyle name="Calculation 17 2 5 3 2" xfId="40546"/>
    <cellStyle name="Calculation 17 2 5 4" xfId="29814"/>
    <cellStyle name="Calculation 17 2 5_Table 2A-1_EFT (Annual)" xfId="14788"/>
    <cellStyle name="Calculation 17 2 6" xfId="9789"/>
    <cellStyle name="Calculation 17 2 6 2" xfId="21926"/>
    <cellStyle name="Calculation 17 2 6 2 2" xfId="43112"/>
    <cellStyle name="Calculation 17 2 6 3" xfId="32508"/>
    <cellStyle name="Calculation 17 2 7" xfId="16813"/>
    <cellStyle name="Calculation 17 2 7 2" xfId="38000"/>
    <cellStyle name="Calculation 17 2 8" xfId="27071"/>
    <cellStyle name="Calculation 17 2_Table 2A-1_EFT (Annual)" xfId="2912"/>
    <cellStyle name="Calculation 17 3" xfId="394"/>
    <cellStyle name="Calculation 17 3 2" xfId="1377"/>
    <cellStyle name="Calculation 17 3 2 2" xfId="2647"/>
    <cellStyle name="Calculation 17 3 2 2 2" xfId="6208"/>
    <cellStyle name="Calculation 17 3 2 2 2 2" xfId="14402"/>
    <cellStyle name="Calculation 17 3 2 2 2 2 2" xfId="26374"/>
    <cellStyle name="Calculation 17 3 2 2 2 2 2 2" xfId="47560"/>
    <cellStyle name="Calculation 17 3 2 2 2 2 3" xfId="36956"/>
    <cellStyle name="Calculation 17 3 2 2 2 3" xfId="21261"/>
    <cellStyle name="Calculation 17 3 2 2 2 3 2" xfId="42448"/>
    <cellStyle name="Calculation 17 3 2 2 2 4" xfId="31864"/>
    <cellStyle name="Calculation 17 3 2 2 2_Table 2A-1_EFT (Annual)" xfId="14787"/>
    <cellStyle name="Calculation 17 3 2 2 3" xfId="11744"/>
    <cellStyle name="Calculation 17 3 2 2 3 2" xfId="23828"/>
    <cellStyle name="Calculation 17 3 2 2 3 2 2" xfId="45014"/>
    <cellStyle name="Calculation 17 3 2 2 3 3" xfId="34410"/>
    <cellStyle name="Calculation 17 3 2 2 4" xfId="18715"/>
    <cellStyle name="Calculation 17 3 2 2 4 2" xfId="39902"/>
    <cellStyle name="Calculation 17 3 2 2 5" xfId="29121"/>
    <cellStyle name="Calculation 17 3 2 2_Table 2A-1_EFT (Annual)" xfId="3626"/>
    <cellStyle name="Calculation 17 3 2 3" xfId="4938"/>
    <cellStyle name="Calculation 17 3 2 3 2" xfId="13198"/>
    <cellStyle name="Calculation 17 3 2 3 2 2" xfId="25204"/>
    <cellStyle name="Calculation 17 3 2 3 2 2 2" xfId="46390"/>
    <cellStyle name="Calculation 17 3 2 3 2 3" xfId="35786"/>
    <cellStyle name="Calculation 17 3 2 3 3" xfId="20091"/>
    <cellStyle name="Calculation 17 3 2 3 3 2" xfId="41278"/>
    <cellStyle name="Calculation 17 3 2 3 4" xfId="30595"/>
    <cellStyle name="Calculation 17 3 2 3_Table 2A-1_EFT (Annual)" xfId="14786"/>
    <cellStyle name="Calculation 17 3 2 4" xfId="10542"/>
    <cellStyle name="Calculation 17 3 2 4 2" xfId="22658"/>
    <cellStyle name="Calculation 17 3 2 4 2 2" xfId="43844"/>
    <cellStyle name="Calculation 17 3 2 4 3" xfId="33240"/>
    <cellStyle name="Calculation 17 3 2 5" xfId="17545"/>
    <cellStyle name="Calculation 17 3 2 5 2" xfId="38732"/>
    <cellStyle name="Calculation 17 3 2 6" xfId="27852"/>
    <cellStyle name="Calculation 17 3 2_Table 2A-1_EFT (Annual)" xfId="3627"/>
    <cellStyle name="Calculation 17 3 3" xfId="928"/>
    <cellStyle name="Calculation 17 3 3 2" xfId="4489"/>
    <cellStyle name="Calculation 17 3 3 2 2" xfId="12751"/>
    <cellStyle name="Calculation 17 3 3 2 2 2" xfId="24761"/>
    <cellStyle name="Calculation 17 3 3 2 2 2 2" xfId="45947"/>
    <cellStyle name="Calculation 17 3 3 2 2 3" xfId="35343"/>
    <cellStyle name="Calculation 17 3 3 2 3" xfId="19648"/>
    <cellStyle name="Calculation 17 3 3 2 3 2" xfId="40835"/>
    <cellStyle name="Calculation 17 3 3 2 4" xfId="30146"/>
    <cellStyle name="Calculation 17 3 3 2_Table 2A-1_EFT (Annual)" xfId="14785"/>
    <cellStyle name="Calculation 17 3 3 3" xfId="10098"/>
    <cellStyle name="Calculation 17 3 3 3 2" xfId="22215"/>
    <cellStyle name="Calculation 17 3 3 3 2 2" xfId="43401"/>
    <cellStyle name="Calculation 17 3 3 3 3" xfId="32797"/>
    <cellStyle name="Calculation 17 3 3 4" xfId="17102"/>
    <cellStyle name="Calculation 17 3 3 4 2" xfId="38289"/>
    <cellStyle name="Calculation 17 3 3 5" xfId="27403"/>
    <cellStyle name="Calculation 17 3 3_Table 2A-1_EFT (Annual)" xfId="4249"/>
    <cellStyle name="Calculation 17 3 4" xfId="2116"/>
    <cellStyle name="Calculation 17 3 4 2" xfId="5677"/>
    <cellStyle name="Calculation 17 3 4 2 2" xfId="13892"/>
    <cellStyle name="Calculation 17 3 4 2 2 2" xfId="25880"/>
    <cellStyle name="Calculation 17 3 4 2 2 2 2" xfId="47066"/>
    <cellStyle name="Calculation 17 3 4 2 2 3" xfId="36462"/>
    <cellStyle name="Calculation 17 3 4 2 3" xfId="20767"/>
    <cellStyle name="Calculation 17 3 4 2 3 2" xfId="41954"/>
    <cellStyle name="Calculation 17 3 4 2 4" xfId="31334"/>
    <cellStyle name="Calculation 17 3 4 2_Table 2A-1_EFT (Annual)" xfId="14784"/>
    <cellStyle name="Calculation 17 3 4 3" xfId="11236"/>
    <cellStyle name="Calculation 17 3 4 3 2" xfId="23334"/>
    <cellStyle name="Calculation 17 3 4 3 2 2" xfId="44520"/>
    <cellStyle name="Calculation 17 3 4 3 3" xfId="33916"/>
    <cellStyle name="Calculation 17 3 4 4" xfId="18221"/>
    <cellStyle name="Calculation 17 3 4 4 2" xfId="39408"/>
    <cellStyle name="Calculation 17 3 4 5" xfId="28591"/>
    <cellStyle name="Calculation 17 3 4_Table 2A-1_EFT (Annual)" xfId="3856"/>
    <cellStyle name="Calculation 17 3 5" xfId="3964"/>
    <cellStyle name="Calculation 17 3 5 2" xfId="12292"/>
    <cellStyle name="Calculation 17 3 5 2 2" xfId="24316"/>
    <cellStyle name="Calculation 17 3 5 2 2 2" xfId="45502"/>
    <cellStyle name="Calculation 17 3 5 2 3" xfId="34898"/>
    <cellStyle name="Calculation 17 3 5 3" xfId="19203"/>
    <cellStyle name="Calculation 17 3 5 3 2" xfId="40390"/>
    <cellStyle name="Calculation 17 3 5 4" xfId="29652"/>
    <cellStyle name="Calculation 17 3 5_Table 2A-1_EFT (Annual)" xfId="14783"/>
    <cellStyle name="Calculation 17 3 6" xfId="9629"/>
    <cellStyle name="Calculation 17 3 6 2" xfId="21770"/>
    <cellStyle name="Calculation 17 3 6 2 2" xfId="42956"/>
    <cellStyle name="Calculation 17 3 6 3" xfId="32352"/>
    <cellStyle name="Calculation 17 3 7" xfId="16657"/>
    <cellStyle name="Calculation 17 3 7 2" xfId="37844"/>
    <cellStyle name="Calculation 17 3 8" xfId="26909"/>
    <cellStyle name="Calculation 17 3_Table 2A-1_EFT (Annual)" xfId="2913"/>
    <cellStyle name="Calculation 17 4" xfId="1211"/>
    <cellStyle name="Calculation 17 4 2" xfId="2481"/>
    <cellStyle name="Calculation 17 4 2 2" xfId="6042"/>
    <cellStyle name="Calculation 17 4 2 2 2" xfId="14236"/>
    <cellStyle name="Calculation 17 4 2 2 2 2" xfId="26208"/>
    <cellStyle name="Calculation 17 4 2 2 2 2 2" xfId="47394"/>
    <cellStyle name="Calculation 17 4 2 2 2 3" xfId="36790"/>
    <cellStyle name="Calculation 17 4 2 2 3" xfId="21095"/>
    <cellStyle name="Calculation 17 4 2 2 3 2" xfId="42282"/>
    <cellStyle name="Calculation 17 4 2 2 4" xfId="31698"/>
    <cellStyle name="Calculation 17 4 2 2_Table 2A-1_EFT (Annual)" xfId="14782"/>
    <cellStyle name="Calculation 17 4 2 3" xfId="11578"/>
    <cellStyle name="Calculation 17 4 2 3 2" xfId="23662"/>
    <cellStyle name="Calculation 17 4 2 3 2 2" xfId="44848"/>
    <cellStyle name="Calculation 17 4 2 3 3" xfId="34244"/>
    <cellStyle name="Calculation 17 4 2 4" xfId="18549"/>
    <cellStyle name="Calculation 17 4 2 4 2" xfId="39736"/>
    <cellStyle name="Calculation 17 4 2 5" xfId="28955"/>
    <cellStyle name="Calculation 17 4 2_Table 2A-1_EFT (Annual)" xfId="4247"/>
    <cellStyle name="Calculation 17 4 3" xfId="4772"/>
    <cellStyle name="Calculation 17 4 3 2" xfId="13032"/>
    <cellStyle name="Calculation 17 4 3 2 2" xfId="25038"/>
    <cellStyle name="Calculation 17 4 3 2 2 2" xfId="46224"/>
    <cellStyle name="Calculation 17 4 3 2 3" xfId="35620"/>
    <cellStyle name="Calculation 17 4 3 3" xfId="19925"/>
    <cellStyle name="Calculation 17 4 3 3 2" xfId="41112"/>
    <cellStyle name="Calculation 17 4 3 4" xfId="30429"/>
    <cellStyle name="Calculation 17 4 3_Table 2A-1_EFT (Annual)" xfId="14781"/>
    <cellStyle name="Calculation 17 4 4" xfId="10376"/>
    <cellStyle name="Calculation 17 4 4 2" xfId="22492"/>
    <cellStyle name="Calculation 17 4 4 2 2" xfId="43678"/>
    <cellStyle name="Calculation 17 4 4 3" xfId="33074"/>
    <cellStyle name="Calculation 17 4 5" xfId="17379"/>
    <cellStyle name="Calculation 17 4 5 2" xfId="38566"/>
    <cellStyle name="Calculation 17 4 6" xfId="27686"/>
    <cellStyle name="Calculation 17 4_Table 2A-1_EFT (Annual)" xfId="3625"/>
    <cellStyle name="Calculation 17 5" xfId="769"/>
    <cellStyle name="Calculation 17 5 2" xfId="4330"/>
    <cellStyle name="Calculation 17 5 2 2" xfId="12610"/>
    <cellStyle name="Calculation 17 5 2 2 2" xfId="24627"/>
    <cellStyle name="Calculation 17 5 2 2 2 2" xfId="45813"/>
    <cellStyle name="Calculation 17 5 2 2 3" xfId="35209"/>
    <cellStyle name="Calculation 17 5 2 3" xfId="19514"/>
    <cellStyle name="Calculation 17 5 2 3 2" xfId="40701"/>
    <cellStyle name="Calculation 17 5 2 4" xfId="29987"/>
    <cellStyle name="Calculation 17 5 2_Table 2A-1_EFT (Annual)" xfId="14780"/>
    <cellStyle name="Calculation 17 5 3" xfId="9958"/>
    <cellStyle name="Calculation 17 5 3 2" xfId="22081"/>
    <cellStyle name="Calculation 17 5 3 2 2" xfId="43267"/>
    <cellStyle name="Calculation 17 5 3 3" xfId="32663"/>
    <cellStyle name="Calculation 17 5 4" xfId="16968"/>
    <cellStyle name="Calculation 17 5 4 2" xfId="38155"/>
    <cellStyle name="Calculation 17 5 5" xfId="27244"/>
    <cellStyle name="Calculation 17 5_Table 2A-1_EFT (Annual)" xfId="3854"/>
    <cellStyle name="Calculation 17 6" xfId="1950"/>
    <cellStyle name="Calculation 17 6 2" xfId="5511"/>
    <cellStyle name="Calculation 17 6 2 2" xfId="13726"/>
    <cellStyle name="Calculation 17 6 2 2 2" xfId="25714"/>
    <cellStyle name="Calculation 17 6 2 2 2 2" xfId="46900"/>
    <cellStyle name="Calculation 17 6 2 2 3" xfId="36296"/>
    <cellStyle name="Calculation 17 6 2 3" xfId="20601"/>
    <cellStyle name="Calculation 17 6 2 3 2" xfId="41788"/>
    <cellStyle name="Calculation 17 6 2 4" xfId="31168"/>
    <cellStyle name="Calculation 17 6 2_Table 2A-1_EFT (Annual)" xfId="14779"/>
    <cellStyle name="Calculation 17 6 3" xfId="11070"/>
    <cellStyle name="Calculation 17 6 3 2" xfId="23168"/>
    <cellStyle name="Calculation 17 6 3 2 2" xfId="44354"/>
    <cellStyle name="Calculation 17 6 3 3" xfId="33750"/>
    <cellStyle name="Calculation 17 6 4" xfId="18055"/>
    <cellStyle name="Calculation 17 6 4 2" xfId="39242"/>
    <cellStyle name="Calculation 17 6 5" xfId="28425"/>
    <cellStyle name="Calculation 17 6_Table 2A-1_EFT (Annual)" xfId="3624"/>
    <cellStyle name="Calculation 17 7" xfId="3752"/>
    <cellStyle name="Calculation 17 7 2" xfId="12120"/>
    <cellStyle name="Calculation 17 7 2 2" xfId="24150"/>
    <cellStyle name="Calculation 17 7 2 2 2" xfId="45336"/>
    <cellStyle name="Calculation 17 7 2 3" xfId="34732"/>
    <cellStyle name="Calculation 17 7 3" xfId="19037"/>
    <cellStyle name="Calculation 17 7 3 2" xfId="40224"/>
    <cellStyle name="Calculation 17 7 4" xfId="29461"/>
    <cellStyle name="Calculation 17 7_Table 2A-1_EFT (Annual)" xfId="14778"/>
    <cellStyle name="Calculation 17 8" xfId="9439"/>
    <cellStyle name="Calculation 17 8 2" xfId="21604"/>
    <cellStyle name="Calculation 17 8 2 2" xfId="42790"/>
    <cellStyle name="Calculation 17 8 3" xfId="32186"/>
    <cellStyle name="Calculation 17 9" xfId="16491"/>
    <cellStyle name="Calculation 17 9 2" xfId="37678"/>
    <cellStyle name="Calculation 17_Table 2A-1_EFT (Annual)" xfId="2911"/>
    <cellStyle name="Calculation 18" xfId="167"/>
    <cellStyle name="Calculation 18 10" xfId="26722"/>
    <cellStyle name="Calculation 18 2" xfId="560"/>
    <cellStyle name="Calculation 18 2 2" xfId="1537"/>
    <cellStyle name="Calculation 18 2 2 2" xfId="2807"/>
    <cellStyle name="Calculation 18 2 2 2 2" xfId="6368"/>
    <cellStyle name="Calculation 18 2 2 2 2 2" xfId="14562"/>
    <cellStyle name="Calculation 18 2 2 2 2 2 2" xfId="26534"/>
    <cellStyle name="Calculation 18 2 2 2 2 2 2 2" xfId="47720"/>
    <cellStyle name="Calculation 18 2 2 2 2 2 3" xfId="37116"/>
    <cellStyle name="Calculation 18 2 2 2 2 3" xfId="21421"/>
    <cellStyle name="Calculation 18 2 2 2 2 3 2" xfId="42608"/>
    <cellStyle name="Calculation 18 2 2 2 2 4" xfId="32024"/>
    <cellStyle name="Calculation 18 2 2 2 2_Table 2A-1_EFT (Annual)" xfId="14777"/>
    <cellStyle name="Calculation 18 2 2 2 3" xfId="11904"/>
    <cellStyle name="Calculation 18 2 2 2 3 2" xfId="23988"/>
    <cellStyle name="Calculation 18 2 2 2 3 2 2" xfId="45174"/>
    <cellStyle name="Calculation 18 2 2 2 3 3" xfId="34570"/>
    <cellStyle name="Calculation 18 2 2 2 4" xfId="18875"/>
    <cellStyle name="Calculation 18 2 2 2 4 2" xfId="40062"/>
    <cellStyle name="Calculation 18 2 2 2 5" xfId="29281"/>
    <cellStyle name="Calculation 18 2 2 2_Table 2A-1_EFT (Annual)" xfId="3853"/>
    <cellStyle name="Calculation 18 2 2 3" xfId="5098"/>
    <cellStyle name="Calculation 18 2 2 3 2" xfId="13358"/>
    <cellStyle name="Calculation 18 2 2 3 2 2" xfId="25364"/>
    <cellStyle name="Calculation 18 2 2 3 2 2 2" xfId="46550"/>
    <cellStyle name="Calculation 18 2 2 3 2 3" xfId="35946"/>
    <cellStyle name="Calculation 18 2 2 3 3" xfId="20251"/>
    <cellStyle name="Calculation 18 2 2 3 3 2" xfId="41438"/>
    <cellStyle name="Calculation 18 2 2 3 4" xfId="30755"/>
    <cellStyle name="Calculation 18 2 2 3_Table 2A-1_EFT (Annual)" xfId="14776"/>
    <cellStyle name="Calculation 18 2 2 4" xfId="10702"/>
    <cellStyle name="Calculation 18 2 2 4 2" xfId="22818"/>
    <cellStyle name="Calculation 18 2 2 4 2 2" xfId="44004"/>
    <cellStyle name="Calculation 18 2 2 4 3" xfId="33400"/>
    <cellStyle name="Calculation 18 2 2 5" xfId="17705"/>
    <cellStyle name="Calculation 18 2 2 5 2" xfId="38892"/>
    <cellStyle name="Calculation 18 2 2 6" xfId="28012"/>
    <cellStyle name="Calculation 18 2 2_Table 2A-1_EFT (Annual)" xfId="4246"/>
    <cellStyle name="Calculation 18 2 3" xfId="1063"/>
    <cellStyle name="Calculation 18 2 3 2" xfId="4624"/>
    <cellStyle name="Calculation 18 2 3 2 2" xfId="12884"/>
    <cellStyle name="Calculation 18 2 3 2 2 2" xfId="24890"/>
    <cellStyle name="Calculation 18 2 3 2 2 2 2" xfId="46076"/>
    <cellStyle name="Calculation 18 2 3 2 2 3" xfId="35472"/>
    <cellStyle name="Calculation 18 2 3 2 3" xfId="19777"/>
    <cellStyle name="Calculation 18 2 3 2 3 2" xfId="40964"/>
    <cellStyle name="Calculation 18 2 3 2 4" xfId="30281"/>
    <cellStyle name="Calculation 18 2 3 2_Table 2A-1_EFT (Annual)" xfId="14775"/>
    <cellStyle name="Calculation 18 2 3 3" xfId="10228"/>
    <cellStyle name="Calculation 18 2 3 3 2" xfId="22344"/>
    <cellStyle name="Calculation 18 2 3 3 2 2" xfId="43530"/>
    <cellStyle name="Calculation 18 2 3 3 3" xfId="32926"/>
    <cellStyle name="Calculation 18 2 3 4" xfId="17231"/>
    <cellStyle name="Calculation 18 2 3 4 2" xfId="38418"/>
    <cellStyle name="Calculation 18 2 3 5" xfId="27538"/>
    <cellStyle name="Calculation 18 2 3_Table 2A-1_EFT (Annual)" xfId="3623"/>
    <cellStyle name="Calculation 18 2 4" xfId="2276"/>
    <cellStyle name="Calculation 18 2 4 2" xfId="5837"/>
    <cellStyle name="Calculation 18 2 4 2 2" xfId="14052"/>
    <cellStyle name="Calculation 18 2 4 2 2 2" xfId="26040"/>
    <cellStyle name="Calculation 18 2 4 2 2 2 2" xfId="47226"/>
    <cellStyle name="Calculation 18 2 4 2 2 3" xfId="36622"/>
    <cellStyle name="Calculation 18 2 4 2 3" xfId="20927"/>
    <cellStyle name="Calculation 18 2 4 2 3 2" xfId="42114"/>
    <cellStyle name="Calculation 18 2 4 2 4" xfId="31494"/>
    <cellStyle name="Calculation 18 2 4 2_Table 2A-1_EFT (Annual)" xfId="14774"/>
    <cellStyle name="Calculation 18 2 4 3" xfId="11396"/>
    <cellStyle name="Calculation 18 2 4 3 2" xfId="23494"/>
    <cellStyle name="Calculation 18 2 4 3 2 2" xfId="44680"/>
    <cellStyle name="Calculation 18 2 4 3 3" xfId="34076"/>
    <cellStyle name="Calculation 18 2 4 4" xfId="18381"/>
    <cellStyle name="Calculation 18 2 4 4 2" xfId="39568"/>
    <cellStyle name="Calculation 18 2 4 5" xfId="28751"/>
    <cellStyle name="Calculation 18 2 4_Table 2A-1_EFT (Annual)" xfId="4245"/>
    <cellStyle name="Calculation 18 2 5" xfId="4130"/>
    <cellStyle name="Calculation 18 2 5 2" xfId="12454"/>
    <cellStyle name="Calculation 18 2 5 2 2" xfId="24476"/>
    <cellStyle name="Calculation 18 2 5 2 2 2" xfId="45662"/>
    <cellStyle name="Calculation 18 2 5 2 3" xfId="35058"/>
    <cellStyle name="Calculation 18 2 5 3" xfId="19363"/>
    <cellStyle name="Calculation 18 2 5 3 2" xfId="40550"/>
    <cellStyle name="Calculation 18 2 5 4" xfId="29818"/>
    <cellStyle name="Calculation 18 2 5_Table 2A-1_EFT (Annual)" xfId="14773"/>
    <cellStyle name="Calculation 18 2 6" xfId="9793"/>
    <cellStyle name="Calculation 18 2 6 2" xfId="21930"/>
    <cellStyle name="Calculation 18 2 6 2 2" xfId="43116"/>
    <cellStyle name="Calculation 18 2 6 3" xfId="32512"/>
    <cellStyle name="Calculation 18 2 7" xfId="16817"/>
    <cellStyle name="Calculation 18 2 7 2" xfId="38004"/>
    <cellStyle name="Calculation 18 2 8" xfId="27075"/>
    <cellStyle name="Calculation 18 2_Table 2A-1_EFT (Annual)" xfId="2915"/>
    <cellStyle name="Calculation 18 3" xfId="398"/>
    <cellStyle name="Calculation 18 3 2" xfId="1381"/>
    <cellStyle name="Calculation 18 3 2 2" xfId="2651"/>
    <cellStyle name="Calculation 18 3 2 2 2" xfId="6212"/>
    <cellStyle name="Calculation 18 3 2 2 2 2" xfId="14406"/>
    <cellStyle name="Calculation 18 3 2 2 2 2 2" xfId="26378"/>
    <cellStyle name="Calculation 18 3 2 2 2 2 2 2" xfId="47564"/>
    <cellStyle name="Calculation 18 3 2 2 2 2 3" xfId="36960"/>
    <cellStyle name="Calculation 18 3 2 2 2 3" xfId="21265"/>
    <cellStyle name="Calculation 18 3 2 2 2 3 2" xfId="42452"/>
    <cellStyle name="Calculation 18 3 2 2 2 4" xfId="31868"/>
    <cellStyle name="Calculation 18 3 2 2 2_Table 2A-1_EFT (Annual)" xfId="14772"/>
    <cellStyle name="Calculation 18 3 2 2 3" xfId="11748"/>
    <cellStyle name="Calculation 18 3 2 2 3 2" xfId="23832"/>
    <cellStyle name="Calculation 18 3 2 2 3 2 2" xfId="45018"/>
    <cellStyle name="Calculation 18 3 2 2 3 3" xfId="34414"/>
    <cellStyle name="Calculation 18 3 2 2 4" xfId="18719"/>
    <cellStyle name="Calculation 18 3 2 2 4 2" xfId="39906"/>
    <cellStyle name="Calculation 18 3 2 2 5" xfId="29125"/>
    <cellStyle name="Calculation 18 3 2 2_Table 2A-1_EFT (Annual)" xfId="3852"/>
    <cellStyle name="Calculation 18 3 2 3" xfId="4942"/>
    <cellStyle name="Calculation 18 3 2 3 2" xfId="13202"/>
    <cellStyle name="Calculation 18 3 2 3 2 2" xfId="25208"/>
    <cellStyle name="Calculation 18 3 2 3 2 2 2" xfId="46394"/>
    <cellStyle name="Calculation 18 3 2 3 2 3" xfId="35790"/>
    <cellStyle name="Calculation 18 3 2 3 3" xfId="20095"/>
    <cellStyle name="Calculation 18 3 2 3 3 2" xfId="41282"/>
    <cellStyle name="Calculation 18 3 2 3 4" xfId="30599"/>
    <cellStyle name="Calculation 18 3 2 3_Table 2A-1_EFT (Annual)" xfId="14771"/>
    <cellStyle name="Calculation 18 3 2 4" xfId="10546"/>
    <cellStyle name="Calculation 18 3 2 4 2" xfId="22662"/>
    <cellStyle name="Calculation 18 3 2 4 2 2" xfId="43848"/>
    <cellStyle name="Calculation 18 3 2 4 3" xfId="33244"/>
    <cellStyle name="Calculation 18 3 2 5" xfId="17549"/>
    <cellStyle name="Calculation 18 3 2 5 2" xfId="38736"/>
    <cellStyle name="Calculation 18 3 2 6" xfId="27856"/>
    <cellStyle name="Calculation 18 3 2_Table 2A-1_EFT (Annual)" xfId="4244"/>
    <cellStyle name="Calculation 18 3 3" xfId="931"/>
    <cellStyle name="Calculation 18 3 3 2" xfId="4492"/>
    <cellStyle name="Calculation 18 3 3 2 2" xfId="12754"/>
    <cellStyle name="Calculation 18 3 3 2 2 2" xfId="24764"/>
    <cellStyle name="Calculation 18 3 3 2 2 2 2" xfId="45950"/>
    <cellStyle name="Calculation 18 3 3 2 2 3" xfId="35346"/>
    <cellStyle name="Calculation 18 3 3 2 3" xfId="19651"/>
    <cellStyle name="Calculation 18 3 3 2 3 2" xfId="40838"/>
    <cellStyle name="Calculation 18 3 3 2 4" xfId="30149"/>
    <cellStyle name="Calculation 18 3 3 2_Table 2A-1_EFT (Annual)" xfId="14770"/>
    <cellStyle name="Calculation 18 3 3 3" xfId="10101"/>
    <cellStyle name="Calculation 18 3 3 3 2" xfId="22218"/>
    <cellStyle name="Calculation 18 3 3 3 2 2" xfId="43404"/>
    <cellStyle name="Calculation 18 3 3 3 3" xfId="32800"/>
    <cellStyle name="Calculation 18 3 3 4" xfId="17105"/>
    <cellStyle name="Calculation 18 3 3 4 2" xfId="38292"/>
    <cellStyle name="Calculation 18 3 3 5" xfId="27406"/>
    <cellStyle name="Calculation 18 3 3_Table 2A-1_EFT (Annual)" xfId="3622"/>
    <cellStyle name="Calculation 18 3 4" xfId="2120"/>
    <cellStyle name="Calculation 18 3 4 2" xfId="5681"/>
    <cellStyle name="Calculation 18 3 4 2 2" xfId="13896"/>
    <cellStyle name="Calculation 18 3 4 2 2 2" xfId="25884"/>
    <cellStyle name="Calculation 18 3 4 2 2 2 2" xfId="47070"/>
    <cellStyle name="Calculation 18 3 4 2 2 3" xfId="36466"/>
    <cellStyle name="Calculation 18 3 4 2 3" xfId="20771"/>
    <cellStyle name="Calculation 18 3 4 2 3 2" xfId="41958"/>
    <cellStyle name="Calculation 18 3 4 2 4" xfId="31338"/>
    <cellStyle name="Calculation 18 3 4 2_Table 2A-1_EFT (Annual)" xfId="14769"/>
    <cellStyle name="Calculation 18 3 4 3" xfId="11240"/>
    <cellStyle name="Calculation 18 3 4 3 2" xfId="23338"/>
    <cellStyle name="Calculation 18 3 4 3 2 2" xfId="44524"/>
    <cellStyle name="Calculation 18 3 4 3 3" xfId="33920"/>
    <cellStyle name="Calculation 18 3 4 4" xfId="18225"/>
    <cellStyle name="Calculation 18 3 4 4 2" xfId="39412"/>
    <cellStyle name="Calculation 18 3 4 5" xfId="28595"/>
    <cellStyle name="Calculation 18 3 4_Table 2A-1_EFT (Annual)" xfId="4243"/>
    <cellStyle name="Calculation 18 3 5" xfId="3968"/>
    <cellStyle name="Calculation 18 3 5 2" xfId="12296"/>
    <cellStyle name="Calculation 18 3 5 2 2" xfId="24320"/>
    <cellStyle name="Calculation 18 3 5 2 2 2" xfId="45506"/>
    <cellStyle name="Calculation 18 3 5 2 3" xfId="34902"/>
    <cellStyle name="Calculation 18 3 5 3" xfId="19207"/>
    <cellStyle name="Calculation 18 3 5 3 2" xfId="40394"/>
    <cellStyle name="Calculation 18 3 5 4" xfId="29656"/>
    <cellStyle name="Calculation 18 3 5_Table 2A-1_EFT (Annual)" xfId="14768"/>
    <cellStyle name="Calculation 18 3 6" xfId="9633"/>
    <cellStyle name="Calculation 18 3 6 2" xfId="21774"/>
    <cellStyle name="Calculation 18 3 6 2 2" xfId="42960"/>
    <cellStyle name="Calculation 18 3 6 3" xfId="32356"/>
    <cellStyle name="Calculation 18 3 7" xfId="16661"/>
    <cellStyle name="Calculation 18 3 7 2" xfId="37848"/>
    <cellStyle name="Calculation 18 3 8" xfId="26913"/>
    <cellStyle name="Calculation 18 3_Table 2A-1_EFT (Annual)" xfId="2916"/>
    <cellStyle name="Calculation 18 4" xfId="1215"/>
    <cellStyle name="Calculation 18 4 2" xfId="2485"/>
    <cellStyle name="Calculation 18 4 2 2" xfId="6046"/>
    <cellStyle name="Calculation 18 4 2 2 2" xfId="14240"/>
    <cellStyle name="Calculation 18 4 2 2 2 2" xfId="26212"/>
    <cellStyle name="Calculation 18 4 2 2 2 2 2" xfId="47398"/>
    <cellStyle name="Calculation 18 4 2 2 2 3" xfId="36794"/>
    <cellStyle name="Calculation 18 4 2 2 3" xfId="21099"/>
    <cellStyle name="Calculation 18 4 2 2 3 2" xfId="42286"/>
    <cellStyle name="Calculation 18 4 2 2 4" xfId="31702"/>
    <cellStyle name="Calculation 18 4 2 2_Table 2A-1_EFT (Annual)" xfId="9891"/>
    <cellStyle name="Calculation 18 4 2 3" xfId="11582"/>
    <cellStyle name="Calculation 18 4 2 3 2" xfId="23666"/>
    <cellStyle name="Calculation 18 4 2 3 2 2" xfId="44852"/>
    <cellStyle name="Calculation 18 4 2 3 3" xfId="34248"/>
    <cellStyle name="Calculation 18 4 2 4" xfId="18553"/>
    <cellStyle name="Calculation 18 4 2 4 2" xfId="39740"/>
    <cellStyle name="Calculation 18 4 2 5" xfId="28959"/>
    <cellStyle name="Calculation 18 4 2_Table 2A-1_EFT (Annual)" xfId="4242"/>
    <cellStyle name="Calculation 18 4 3" xfId="4776"/>
    <cellStyle name="Calculation 18 4 3 2" xfId="13036"/>
    <cellStyle name="Calculation 18 4 3 2 2" xfId="25042"/>
    <cellStyle name="Calculation 18 4 3 2 2 2" xfId="46228"/>
    <cellStyle name="Calculation 18 4 3 2 3" xfId="35624"/>
    <cellStyle name="Calculation 18 4 3 3" xfId="19929"/>
    <cellStyle name="Calculation 18 4 3 3 2" xfId="41116"/>
    <cellStyle name="Calculation 18 4 3 4" xfId="30433"/>
    <cellStyle name="Calculation 18 4 3_Table 2A-1_EFT (Annual)" xfId="9351"/>
    <cellStyle name="Calculation 18 4 4" xfId="10380"/>
    <cellStyle name="Calculation 18 4 4 2" xfId="22496"/>
    <cellStyle name="Calculation 18 4 4 2 2" xfId="43682"/>
    <cellStyle name="Calculation 18 4 4 3" xfId="33078"/>
    <cellStyle name="Calculation 18 4 5" xfId="17383"/>
    <cellStyle name="Calculation 18 4 5 2" xfId="38570"/>
    <cellStyle name="Calculation 18 4 6" xfId="27690"/>
    <cellStyle name="Calculation 18 4_Table 2A-1_EFT (Annual)" xfId="3621"/>
    <cellStyle name="Calculation 18 5" xfId="772"/>
    <cellStyle name="Calculation 18 5 2" xfId="4333"/>
    <cellStyle name="Calculation 18 5 2 2" xfId="12613"/>
    <cellStyle name="Calculation 18 5 2 2 2" xfId="24630"/>
    <cellStyle name="Calculation 18 5 2 2 2 2" xfId="45816"/>
    <cellStyle name="Calculation 18 5 2 2 3" xfId="35212"/>
    <cellStyle name="Calculation 18 5 2 3" xfId="19517"/>
    <cellStyle name="Calculation 18 5 2 3 2" xfId="40704"/>
    <cellStyle name="Calculation 18 5 2 4" xfId="29990"/>
    <cellStyle name="Calculation 18 5 2_Table 2A-1_EFT (Annual)" xfId="14760"/>
    <cellStyle name="Calculation 18 5 3" xfId="9961"/>
    <cellStyle name="Calculation 18 5 3 2" xfId="22084"/>
    <cellStyle name="Calculation 18 5 3 2 2" xfId="43270"/>
    <cellStyle name="Calculation 18 5 3 3" xfId="32666"/>
    <cellStyle name="Calculation 18 5 4" xfId="16971"/>
    <cellStyle name="Calculation 18 5 4 2" xfId="38158"/>
    <cellStyle name="Calculation 18 5 5" xfId="27247"/>
    <cellStyle name="Calculation 18 5_Table 2A-1_EFT (Annual)" xfId="3851"/>
    <cellStyle name="Calculation 18 6" xfId="1954"/>
    <cellStyle name="Calculation 18 6 2" xfId="5515"/>
    <cellStyle name="Calculation 18 6 2 2" xfId="13730"/>
    <cellStyle name="Calculation 18 6 2 2 2" xfId="25718"/>
    <cellStyle name="Calculation 18 6 2 2 2 2" xfId="46904"/>
    <cellStyle name="Calculation 18 6 2 2 3" xfId="36300"/>
    <cellStyle name="Calculation 18 6 2 3" xfId="20605"/>
    <cellStyle name="Calculation 18 6 2 3 2" xfId="41792"/>
    <cellStyle name="Calculation 18 6 2 4" xfId="31172"/>
    <cellStyle name="Calculation 18 6 2_Table 2A-1_EFT (Annual)" xfId="13444"/>
    <cellStyle name="Calculation 18 6 3" xfId="11074"/>
    <cellStyle name="Calculation 18 6 3 2" xfId="23172"/>
    <cellStyle name="Calculation 18 6 3 2 2" xfId="44358"/>
    <cellStyle name="Calculation 18 6 3 3" xfId="33754"/>
    <cellStyle name="Calculation 18 6 4" xfId="18059"/>
    <cellStyle name="Calculation 18 6 4 2" xfId="39246"/>
    <cellStyle name="Calculation 18 6 5" xfId="28429"/>
    <cellStyle name="Calculation 18 6_Table 2A-1_EFT (Annual)" xfId="3620"/>
    <cellStyle name="Calculation 18 7" xfId="3756"/>
    <cellStyle name="Calculation 18 7 2" xfId="12124"/>
    <cellStyle name="Calculation 18 7 2 2" xfId="24154"/>
    <cellStyle name="Calculation 18 7 2 2 2" xfId="45340"/>
    <cellStyle name="Calculation 18 7 2 3" xfId="34736"/>
    <cellStyle name="Calculation 18 7 3" xfId="19041"/>
    <cellStyle name="Calculation 18 7 3 2" xfId="40228"/>
    <cellStyle name="Calculation 18 7 4" xfId="29465"/>
    <cellStyle name="Calculation 18 7_Table 2A-1_EFT (Annual)" xfId="14767"/>
    <cellStyle name="Calculation 18 8" xfId="9443"/>
    <cellStyle name="Calculation 18 8 2" xfId="21608"/>
    <cellStyle name="Calculation 18 8 2 2" xfId="42794"/>
    <cellStyle name="Calculation 18 8 3" xfId="32190"/>
    <cellStyle name="Calculation 18 9" xfId="16495"/>
    <cellStyle name="Calculation 18 9 2" xfId="37682"/>
    <cellStyle name="Calculation 18_Table 2A-1_EFT (Annual)" xfId="2914"/>
    <cellStyle name="Calculation 19" xfId="176"/>
    <cellStyle name="Calculation 19 10" xfId="26731"/>
    <cellStyle name="Calculation 19 2" xfId="569"/>
    <cellStyle name="Calculation 19 2 2" xfId="1546"/>
    <cellStyle name="Calculation 19 2 2 2" xfId="2816"/>
    <cellStyle name="Calculation 19 2 2 2 2" xfId="6377"/>
    <cellStyle name="Calculation 19 2 2 2 2 2" xfId="14571"/>
    <cellStyle name="Calculation 19 2 2 2 2 2 2" xfId="26543"/>
    <cellStyle name="Calculation 19 2 2 2 2 2 2 2" xfId="47729"/>
    <cellStyle name="Calculation 19 2 2 2 2 2 3" xfId="37125"/>
    <cellStyle name="Calculation 19 2 2 2 2 3" xfId="21430"/>
    <cellStyle name="Calculation 19 2 2 2 2 3 2" xfId="42617"/>
    <cellStyle name="Calculation 19 2 2 2 2 4" xfId="32033"/>
    <cellStyle name="Calculation 19 2 2 2 2_Table 2A-1_EFT (Annual)" xfId="14764"/>
    <cellStyle name="Calculation 19 2 2 2 3" xfId="11913"/>
    <cellStyle name="Calculation 19 2 2 2 3 2" xfId="23997"/>
    <cellStyle name="Calculation 19 2 2 2 3 2 2" xfId="45183"/>
    <cellStyle name="Calculation 19 2 2 2 3 3" xfId="34579"/>
    <cellStyle name="Calculation 19 2 2 2 4" xfId="18884"/>
    <cellStyle name="Calculation 19 2 2 2 4 2" xfId="40071"/>
    <cellStyle name="Calculation 19 2 2 2 5" xfId="29290"/>
    <cellStyle name="Calculation 19 2 2 2_Table 2A-1_EFT (Annual)" xfId="3850"/>
    <cellStyle name="Calculation 19 2 2 3" xfId="5107"/>
    <cellStyle name="Calculation 19 2 2 3 2" xfId="13367"/>
    <cellStyle name="Calculation 19 2 2 3 2 2" xfId="25373"/>
    <cellStyle name="Calculation 19 2 2 3 2 2 2" xfId="46559"/>
    <cellStyle name="Calculation 19 2 2 3 2 3" xfId="35955"/>
    <cellStyle name="Calculation 19 2 2 3 3" xfId="20260"/>
    <cellStyle name="Calculation 19 2 2 3 3 2" xfId="41447"/>
    <cellStyle name="Calculation 19 2 2 3 4" xfId="30764"/>
    <cellStyle name="Calculation 19 2 2 3_Table 2A-1_EFT (Annual)" xfId="14766"/>
    <cellStyle name="Calculation 19 2 2 4" xfId="10711"/>
    <cellStyle name="Calculation 19 2 2 4 2" xfId="22827"/>
    <cellStyle name="Calculation 19 2 2 4 2 2" xfId="44013"/>
    <cellStyle name="Calculation 19 2 2 4 3" xfId="33409"/>
    <cellStyle name="Calculation 19 2 2 5" xfId="17714"/>
    <cellStyle name="Calculation 19 2 2 5 2" xfId="38901"/>
    <cellStyle name="Calculation 19 2 2 6" xfId="28021"/>
    <cellStyle name="Calculation 19 2 2_Table 2A-1_EFT (Annual)" xfId="4241"/>
    <cellStyle name="Calculation 19 2 3" xfId="1071"/>
    <cellStyle name="Calculation 19 2 3 2" xfId="4632"/>
    <cellStyle name="Calculation 19 2 3 2 2" xfId="12892"/>
    <cellStyle name="Calculation 19 2 3 2 2 2" xfId="24898"/>
    <cellStyle name="Calculation 19 2 3 2 2 2 2" xfId="46084"/>
    <cellStyle name="Calculation 19 2 3 2 2 3" xfId="35480"/>
    <cellStyle name="Calculation 19 2 3 2 3" xfId="19785"/>
    <cellStyle name="Calculation 19 2 3 2 3 2" xfId="40972"/>
    <cellStyle name="Calculation 19 2 3 2 4" xfId="30289"/>
    <cellStyle name="Calculation 19 2 3 2_Table 2A-1_EFT (Annual)" xfId="14765"/>
    <cellStyle name="Calculation 19 2 3 3" xfId="10236"/>
    <cellStyle name="Calculation 19 2 3 3 2" xfId="22352"/>
    <cellStyle name="Calculation 19 2 3 3 2 2" xfId="43538"/>
    <cellStyle name="Calculation 19 2 3 3 3" xfId="32934"/>
    <cellStyle name="Calculation 19 2 3 4" xfId="17239"/>
    <cellStyle name="Calculation 19 2 3 4 2" xfId="38426"/>
    <cellStyle name="Calculation 19 2 3 5" xfId="27546"/>
    <cellStyle name="Calculation 19 2 3_Table 2A-1_EFT (Annual)" xfId="3619"/>
    <cellStyle name="Calculation 19 2 4" xfId="2285"/>
    <cellStyle name="Calculation 19 2 4 2" xfId="5846"/>
    <cellStyle name="Calculation 19 2 4 2 2" xfId="14061"/>
    <cellStyle name="Calculation 19 2 4 2 2 2" xfId="26049"/>
    <cellStyle name="Calculation 19 2 4 2 2 2 2" xfId="47235"/>
    <cellStyle name="Calculation 19 2 4 2 2 3" xfId="36631"/>
    <cellStyle name="Calculation 19 2 4 2 3" xfId="20936"/>
    <cellStyle name="Calculation 19 2 4 2 3 2" xfId="42123"/>
    <cellStyle name="Calculation 19 2 4 2 4" xfId="31503"/>
    <cellStyle name="Calculation 19 2 4 2_Table 2A-1_EFT (Annual)" xfId="14146"/>
    <cellStyle name="Calculation 19 2 4 3" xfId="11405"/>
    <cellStyle name="Calculation 19 2 4 3 2" xfId="23503"/>
    <cellStyle name="Calculation 19 2 4 3 2 2" xfId="44689"/>
    <cellStyle name="Calculation 19 2 4 3 3" xfId="34085"/>
    <cellStyle name="Calculation 19 2 4 4" xfId="18390"/>
    <cellStyle name="Calculation 19 2 4 4 2" xfId="39577"/>
    <cellStyle name="Calculation 19 2 4 5" xfId="28760"/>
    <cellStyle name="Calculation 19 2 4_Table 2A-1_EFT (Annual)" xfId="4240"/>
    <cellStyle name="Calculation 19 2 5" xfId="4139"/>
    <cellStyle name="Calculation 19 2 5 2" xfId="12463"/>
    <cellStyle name="Calculation 19 2 5 2 2" xfId="24485"/>
    <cellStyle name="Calculation 19 2 5 2 2 2" xfId="45671"/>
    <cellStyle name="Calculation 19 2 5 2 3" xfId="35067"/>
    <cellStyle name="Calculation 19 2 5 3" xfId="19372"/>
    <cellStyle name="Calculation 19 2 5 3 2" xfId="40559"/>
    <cellStyle name="Calculation 19 2 5 4" xfId="29827"/>
    <cellStyle name="Calculation 19 2 5_Table 2A-1_EFT (Annual)" xfId="10030"/>
    <cellStyle name="Calculation 19 2 6" xfId="9802"/>
    <cellStyle name="Calculation 19 2 6 2" xfId="21939"/>
    <cellStyle name="Calculation 19 2 6 2 2" xfId="43125"/>
    <cellStyle name="Calculation 19 2 6 3" xfId="32521"/>
    <cellStyle name="Calculation 19 2 7" xfId="16826"/>
    <cellStyle name="Calculation 19 2 7 2" xfId="38013"/>
    <cellStyle name="Calculation 19 2 8" xfId="27084"/>
    <cellStyle name="Calculation 19 2_Table 2A-1_EFT (Annual)" xfId="2918"/>
    <cellStyle name="Calculation 19 3" xfId="407"/>
    <cellStyle name="Calculation 19 3 2" xfId="1390"/>
    <cellStyle name="Calculation 19 3 2 2" xfId="2660"/>
    <cellStyle name="Calculation 19 3 2 2 2" xfId="6221"/>
    <cellStyle name="Calculation 19 3 2 2 2 2" xfId="14415"/>
    <cellStyle name="Calculation 19 3 2 2 2 2 2" xfId="26387"/>
    <cellStyle name="Calculation 19 3 2 2 2 2 2 2" xfId="47573"/>
    <cellStyle name="Calculation 19 3 2 2 2 2 3" xfId="36969"/>
    <cellStyle name="Calculation 19 3 2 2 2 3" xfId="21274"/>
    <cellStyle name="Calculation 19 3 2 2 2 3 2" xfId="42461"/>
    <cellStyle name="Calculation 19 3 2 2 2 4" xfId="31877"/>
    <cellStyle name="Calculation 19 3 2 2 2_Table 2A-1_EFT (Annual)" xfId="13475"/>
    <cellStyle name="Calculation 19 3 2 2 3" xfId="11757"/>
    <cellStyle name="Calculation 19 3 2 2 3 2" xfId="23841"/>
    <cellStyle name="Calculation 19 3 2 2 3 2 2" xfId="45027"/>
    <cellStyle name="Calculation 19 3 2 2 3 3" xfId="34423"/>
    <cellStyle name="Calculation 19 3 2 2 4" xfId="18728"/>
    <cellStyle name="Calculation 19 3 2 2 4 2" xfId="39915"/>
    <cellStyle name="Calculation 19 3 2 2 5" xfId="29134"/>
    <cellStyle name="Calculation 19 3 2 2_Table 2A-1_EFT (Annual)" xfId="3849"/>
    <cellStyle name="Calculation 19 3 2 3" xfId="4951"/>
    <cellStyle name="Calculation 19 3 2 3 2" xfId="13211"/>
    <cellStyle name="Calculation 19 3 2 3 2 2" xfId="25217"/>
    <cellStyle name="Calculation 19 3 2 3 2 2 2" xfId="46403"/>
    <cellStyle name="Calculation 19 3 2 3 2 3" xfId="35799"/>
    <cellStyle name="Calculation 19 3 2 3 3" xfId="20104"/>
    <cellStyle name="Calculation 19 3 2 3 3 2" xfId="41291"/>
    <cellStyle name="Calculation 19 3 2 3 4" xfId="30608"/>
    <cellStyle name="Calculation 19 3 2 3_Table 2A-1_EFT (Annual)" xfId="14763"/>
    <cellStyle name="Calculation 19 3 2 4" xfId="10555"/>
    <cellStyle name="Calculation 19 3 2 4 2" xfId="22671"/>
    <cellStyle name="Calculation 19 3 2 4 2 2" xfId="43857"/>
    <cellStyle name="Calculation 19 3 2 4 3" xfId="33253"/>
    <cellStyle name="Calculation 19 3 2 5" xfId="17558"/>
    <cellStyle name="Calculation 19 3 2 5 2" xfId="38745"/>
    <cellStyle name="Calculation 19 3 2 6" xfId="27865"/>
    <cellStyle name="Calculation 19 3 2_Table 2A-1_EFT (Annual)" xfId="4239"/>
    <cellStyle name="Calculation 19 3 3" xfId="939"/>
    <cellStyle name="Calculation 19 3 3 2" xfId="4500"/>
    <cellStyle name="Calculation 19 3 3 2 2" xfId="12762"/>
    <cellStyle name="Calculation 19 3 3 2 2 2" xfId="24772"/>
    <cellStyle name="Calculation 19 3 3 2 2 2 2" xfId="45958"/>
    <cellStyle name="Calculation 19 3 3 2 2 3" xfId="35354"/>
    <cellStyle name="Calculation 19 3 3 2 3" xfId="19659"/>
    <cellStyle name="Calculation 19 3 3 2 3 2" xfId="40846"/>
    <cellStyle name="Calculation 19 3 3 2 4" xfId="30157"/>
    <cellStyle name="Calculation 19 3 3 2_Table 2A-1_EFT (Annual)" xfId="14142"/>
    <cellStyle name="Calculation 19 3 3 3" xfId="10109"/>
    <cellStyle name="Calculation 19 3 3 3 2" xfId="22226"/>
    <cellStyle name="Calculation 19 3 3 3 2 2" xfId="43412"/>
    <cellStyle name="Calculation 19 3 3 3 3" xfId="32808"/>
    <cellStyle name="Calculation 19 3 3 4" xfId="17113"/>
    <cellStyle name="Calculation 19 3 3 4 2" xfId="38300"/>
    <cellStyle name="Calculation 19 3 3 5" xfId="27414"/>
    <cellStyle name="Calculation 19 3 3_Table 2A-1_EFT (Annual)" xfId="3618"/>
    <cellStyle name="Calculation 19 3 4" xfId="2129"/>
    <cellStyle name="Calculation 19 3 4 2" xfId="5690"/>
    <cellStyle name="Calculation 19 3 4 2 2" xfId="13905"/>
    <cellStyle name="Calculation 19 3 4 2 2 2" xfId="25893"/>
    <cellStyle name="Calculation 19 3 4 2 2 2 2" xfId="47079"/>
    <cellStyle name="Calculation 19 3 4 2 2 3" xfId="36475"/>
    <cellStyle name="Calculation 19 3 4 2 3" xfId="20780"/>
    <cellStyle name="Calculation 19 3 4 2 3 2" xfId="41967"/>
    <cellStyle name="Calculation 19 3 4 2 4" xfId="31347"/>
    <cellStyle name="Calculation 19 3 4 2_Table 2A-1_EFT (Annual)" xfId="14761"/>
    <cellStyle name="Calculation 19 3 4 3" xfId="11249"/>
    <cellStyle name="Calculation 19 3 4 3 2" xfId="23347"/>
    <cellStyle name="Calculation 19 3 4 3 2 2" xfId="44533"/>
    <cellStyle name="Calculation 19 3 4 3 3" xfId="33929"/>
    <cellStyle name="Calculation 19 3 4 4" xfId="18234"/>
    <cellStyle name="Calculation 19 3 4 4 2" xfId="39421"/>
    <cellStyle name="Calculation 19 3 4 5" xfId="28604"/>
    <cellStyle name="Calculation 19 3 4_Table 2A-1_EFT (Annual)" xfId="4238"/>
    <cellStyle name="Calculation 19 3 5" xfId="3977"/>
    <cellStyle name="Calculation 19 3 5 2" xfId="12305"/>
    <cellStyle name="Calculation 19 3 5 2 2" xfId="24329"/>
    <cellStyle name="Calculation 19 3 5 2 2 2" xfId="45515"/>
    <cellStyle name="Calculation 19 3 5 2 3" xfId="34911"/>
    <cellStyle name="Calculation 19 3 5 3" xfId="19216"/>
    <cellStyle name="Calculation 19 3 5 3 2" xfId="40403"/>
    <cellStyle name="Calculation 19 3 5 4" xfId="29665"/>
    <cellStyle name="Calculation 19 3 5_Table 2A-1_EFT (Annual)" xfId="14762"/>
    <cellStyle name="Calculation 19 3 6" xfId="9642"/>
    <cellStyle name="Calculation 19 3 6 2" xfId="21783"/>
    <cellStyle name="Calculation 19 3 6 2 2" xfId="42969"/>
    <cellStyle name="Calculation 19 3 6 3" xfId="32365"/>
    <cellStyle name="Calculation 19 3 7" xfId="16670"/>
    <cellStyle name="Calculation 19 3 7 2" xfId="37857"/>
    <cellStyle name="Calculation 19 3 8" xfId="26922"/>
    <cellStyle name="Calculation 19 3_Table 2A-1_EFT (Annual)" xfId="2919"/>
    <cellStyle name="Calculation 19 4" xfId="1224"/>
    <cellStyle name="Calculation 19 4 2" xfId="2494"/>
    <cellStyle name="Calculation 19 4 2 2" xfId="6055"/>
    <cellStyle name="Calculation 19 4 2 2 2" xfId="14249"/>
    <cellStyle name="Calculation 19 4 2 2 2 2" xfId="26221"/>
    <cellStyle name="Calculation 19 4 2 2 2 2 2" xfId="47407"/>
    <cellStyle name="Calculation 19 4 2 2 2 3" xfId="36803"/>
    <cellStyle name="Calculation 19 4 2 2 3" xfId="21108"/>
    <cellStyle name="Calculation 19 4 2 2 3 2" xfId="42295"/>
    <cellStyle name="Calculation 19 4 2 2 4" xfId="31711"/>
    <cellStyle name="Calculation 19 4 2 2_Table 2A-1_EFT (Annual)" xfId="12796"/>
    <cellStyle name="Calculation 19 4 2 3" xfId="11591"/>
    <cellStyle name="Calculation 19 4 2 3 2" xfId="23675"/>
    <cellStyle name="Calculation 19 4 2 3 2 2" xfId="44861"/>
    <cellStyle name="Calculation 19 4 2 3 3" xfId="34257"/>
    <cellStyle name="Calculation 19 4 2 4" xfId="18562"/>
    <cellStyle name="Calculation 19 4 2 4 2" xfId="39749"/>
    <cellStyle name="Calculation 19 4 2 5" xfId="28968"/>
    <cellStyle name="Calculation 19 4 2_Table 2A-1_EFT (Annual)" xfId="4237"/>
    <cellStyle name="Calculation 19 4 3" xfId="4785"/>
    <cellStyle name="Calculation 19 4 3 2" xfId="13045"/>
    <cellStyle name="Calculation 19 4 3 2 2" xfId="25051"/>
    <cellStyle name="Calculation 19 4 3 2 2 2" xfId="46237"/>
    <cellStyle name="Calculation 19 4 3 2 3" xfId="35633"/>
    <cellStyle name="Calculation 19 4 3 3" xfId="19938"/>
    <cellStyle name="Calculation 19 4 3 3 2" xfId="41125"/>
    <cellStyle name="Calculation 19 4 3 4" xfId="30442"/>
    <cellStyle name="Calculation 19 4 3_Table 2A-1_EFT (Annual)" xfId="14152"/>
    <cellStyle name="Calculation 19 4 4" xfId="10389"/>
    <cellStyle name="Calculation 19 4 4 2" xfId="22505"/>
    <cellStyle name="Calculation 19 4 4 2 2" xfId="43691"/>
    <cellStyle name="Calculation 19 4 4 3" xfId="33087"/>
    <cellStyle name="Calculation 19 4 5" xfId="17392"/>
    <cellStyle name="Calculation 19 4 5 2" xfId="38579"/>
    <cellStyle name="Calculation 19 4 6" xfId="27699"/>
    <cellStyle name="Calculation 19 4_Table 2A-1_EFT (Annual)" xfId="3617"/>
    <cellStyle name="Calculation 19 5" xfId="780"/>
    <cellStyle name="Calculation 19 5 2" xfId="4341"/>
    <cellStyle name="Calculation 19 5 2 2" xfId="12621"/>
    <cellStyle name="Calculation 19 5 2 2 2" xfId="24638"/>
    <cellStyle name="Calculation 19 5 2 2 2 2" xfId="45824"/>
    <cellStyle name="Calculation 19 5 2 2 3" xfId="35220"/>
    <cellStyle name="Calculation 19 5 2 3" xfId="19525"/>
    <cellStyle name="Calculation 19 5 2 3 2" xfId="40712"/>
    <cellStyle name="Calculation 19 5 2 4" xfId="29998"/>
    <cellStyle name="Calculation 19 5 2_Table 2A-1_EFT (Annual)" xfId="9684"/>
    <cellStyle name="Calculation 19 5 3" xfId="9969"/>
    <cellStyle name="Calculation 19 5 3 2" xfId="22092"/>
    <cellStyle name="Calculation 19 5 3 2 2" xfId="43278"/>
    <cellStyle name="Calculation 19 5 3 3" xfId="32674"/>
    <cellStyle name="Calculation 19 5 4" xfId="16979"/>
    <cellStyle name="Calculation 19 5 4 2" xfId="38166"/>
    <cellStyle name="Calculation 19 5 5" xfId="27255"/>
    <cellStyle name="Calculation 19 5_Table 2A-1_EFT (Annual)" xfId="3848"/>
    <cellStyle name="Calculation 19 6" xfId="1963"/>
    <cellStyle name="Calculation 19 6 2" xfId="5524"/>
    <cellStyle name="Calculation 19 6 2 2" xfId="13739"/>
    <cellStyle name="Calculation 19 6 2 2 2" xfId="25727"/>
    <cellStyle name="Calculation 19 6 2 2 2 2" xfId="46913"/>
    <cellStyle name="Calculation 19 6 2 2 3" xfId="36309"/>
    <cellStyle name="Calculation 19 6 2 3" xfId="20614"/>
    <cellStyle name="Calculation 19 6 2 3 2" xfId="41801"/>
    <cellStyle name="Calculation 19 6 2 4" xfId="31181"/>
    <cellStyle name="Calculation 19 6 2_Table 2A-1_EFT (Annual)" xfId="14759"/>
    <cellStyle name="Calculation 19 6 3" xfId="11083"/>
    <cellStyle name="Calculation 19 6 3 2" xfId="23181"/>
    <cellStyle name="Calculation 19 6 3 2 2" xfId="44367"/>
    <cellStyle name="Calculation 19 6 3 3" xfId="33763"/>
    <cellStyle name="Calculation 19 6 4" xfId="18068"/>
    <cellStyle name="Calculation 19 6 4 2" xfId="39255"/>
    <cellStyle name="Calculation 19 6 5" xfId="28438"/>
    <cellStyle name="Calculation 19 6_Table 2A-1_EFT (Annual)" xfId="3616"/>
    <cellStyle name="Calculation 19 7" xfId="3765"/>
    <cellStyle name="Calculation 19 7 2" xfId="12133"/>
    <cellStyle name="Calculation 19 7 2 2" xfId="24163"/>
    <cellStyle name="Calculation 19 7 2 2 2" xfId="45349"/>
    <cellStyle name="Calculation 19 7 2 3" xfId="34745"/>
    <cellStyle name="Calculation 19 7 3" xfId="19050"/>
    <cellStyle name="Calculation 19 7 3 2" xfId="40237"/>
    <cellStyle name="Calculation 19 7 4" xfId="29474"/>
    <cellStyle name="Calculation 19 7_Table 2A-1_EFT (Annual)" xfId="9350"/>
    <cellStyle name="Calculation 19 8" xfId="9452"/>
    <cellStyle name="Calculation 19 8 2" xfId="21617"/>
    <cellStyle name="Calculation 19 8 2 2" xfId="42803"/>
    <cellStyle name="Calculation 19 8 3" xfId="32199"/>
    <cellStyle name="Calculation 19 9" xfId="16504"/>
    <cellStyle name="Calculation 19 9 2" xfId="37691"/>
    <cellStyle name="Calculation 19_Table 2A-1_EFT (Annual)" xfId="2917"/>
    <cellStyle name="Calculation 2" xfId="92"/>
    <cellStyle name="Calculation 2 10" xfId="21516"/>
    <cellStyle name="Calculation 2 10 2" xfId="42703"/>
    <cellStyle name="Calculation 2 11" xfId="26648"/>
    <cellStyle name="Calculation 2 2" xfId="491"/>
    <cellStyle name="Calculation 2 2 2" xfId="1468"/>
    <cellStyle name="Calculation 2 2 2 2" xfId="2738"/>
    <cellStyle name="Calculation 2 2 2 2 2" xfId="6299"/>
    <cellStyle name="Calculation 2 2 2 2 2 2" xfId="14493"/>
    <cellStyle name="Calculation 2 2 2 2 2 2 2" xfId="26465"/>
    <cellStyle name="Calculation 2 2 2 2 2 2 2 2" xfId="47651"/>
    <cellStyle name="Calculation 2 2 2 2 2 2 3" xfId="37047"/>
    <cellStyle name="Calculation 2 2 2 2 2 3" xfId="21352"/>
    <cellStyle name="Calculation 2 2 2 2 2 3 2" xfId="42539"/>
    <cellStyle name="Calculation 2 2 2 2 2 4" xfId="31955"/>
    <cellStyle name="Calculation 2 2 2 2 2_Table 2A-1_EFT (Annual)" xfId="14758"/>
    <cellStyle name="Calculation 2 2 2 2 3" xfId="11835"/>
    <cellStyle name="Calculation 2 2 2 2 3 2" xfId="23919"/>
    <cellStyle name="Calculation 2 2 2 2 3 2 2" xfId="45105"/>
    <cellStyle name="Calculation 2 2 2 2 3 3" xfId="34501"/>
    <cellStyle name="Calculation 2 2 2 2 4" xfId="18806"/>
    <cellStyle name="Calculation 2 2 2 2 4 2" xfId="39993"/>
    <cellStyle name="Calculation 2 2 2 2 5" xfId="29212"/>
    <cellStyle name="Calculation 2 2 2 2_Table 2A-1_EFT (Annual)" xfId="3847"/>
    <cellStyle name="Calculation 2 2 2 3" xfId="5029"/>
    <cellStyle name="Calculation 2 2 2 3 2" xfId="13289"/>
    <cellStyle name="Calculation 2 2 2 3 2 2" xfId="25295"/>
    <cellStyle name="Calculation 2 2 2 3 2 2 2" xfId="46481"/>
    <cellStyle name="Calculation 2 2 2 3 2 3" xfId="35877"/>
    <cellStyle name="Calculation 2 2 2 3 3" xfId="20182"/>
    <cellStyle name="Calculation 2 2 2 3 3 2" xfId="41369"/>
    <cellStyle name="Calculation 2 2 2 3 4" xfId="30686"/>
    <cellStyle name="Calculation 2 2 2 3_Table 2A-1_EFT (Annual)" xfId="14757"/>
    <cellStyle name="Calculation 2 2 2 4" xfId="10633"/>
    <cellStyle name="Calculation 2 2 2 4 2" xfId="22749"/>
    <cellStyle name="Calculation 2 2 2 4 2 2" xfId="43935"/>
    <cellStyle name="Calculation 2 2 2 4 3" xfId="33331"/>
    <cellStyle name="Calculation 2 2 2 5" xfId="17636"/>
    <cellStyle name="Calculation 2 2 2 5 2" xfId="38823"/>
    <cellStyle name="Calculation 2 2 2 6" xfId="27943"/>
    <cellStyle name="Calculation 2 2 2_Table 2A-1_EFT (Annual)" xfId="4236"/>
    <cellStyle name="Calculation 2 2 3" xfId="1007"/>
    <cellStyle name="Calculation 2 2 3 2" xfId="4568"/>
    <cellStyle name="Calculation 2 2 3 2 2" xfId="12828"/>
    <cellStyle name="Calculation 2 2 3 2 2 2" xfId="24834"/>
    <cellStyle name="Calculation 2 2 3 2 2 2 2" xfId="46020"/>
    <cellStyle name="Calculation 2 2 3 2 2 3" xfId="35416"/>
    <cellStyle name="Calculation 2 2 3 2 3" xfId="19721"/>
    <cellStyle name="Calculation 2 2 3 2 3 2" xfId="40908"/>
    <cellStyle name="Calculation 2 2 3 2 4" xfId="30225"/>
    <cellStyle name="Calculation 2 2 3 2_Table 2A-1_EFT (Annual)" xfId="14756"/>
    <cellStyle name="Calculation 2 2 3 3" xfId="10172"/>
    <cellStyle name="Calculation 2 2 3 3 2" xfId="22288"/>
    <cellStyle name="Calculation 2 2 3 3 2 2" xfId="43474"/>
    <cellStyle name="Calculation 2 2 3 3 3" xfId="32870"/>
    <cellStyle name="Calculation 2 2 3 4" xfId="17175"/>
    <cellStyle name="Calculation 2 2 3 4 2" xfId="38362"/>
    <cellStyle name="Calculation 2 2 3 5" xfId="27482"/>
    <cellStyle name="Calculation 2 2 3_Table 2A-1_EFT (Annual)" xfId="3615"/>
    <cellStyle name="Calculation 2 2 4" xfId="2207"/>
    <cellStyle name="Calculation 2 2 4 2" xfId="5768"/>
    <cellStyle name="Calculation 2 2 4 2 2" xfId="13983"/>
    <cellStyle name="Calculation 2 2 4 2 2 2" xfId="25971"/>
    <cellStyle name="Calculation 2 2 4 2 2 2 2" xfId="47157"/>
    <cellStyle name="Calculation 2 2 4 2 2 3" xfId="36553"/>
    <cellStyle name="Calculation 2 2 4 2 3" xfId="20858"/>
    <cellStyle name="Calculation 2 2 4 2 3 2" xfId="42045"/>
    <cellStyle name="Calculation 2 2 4 2 4" xfId="31425"/>
    <cellStyle name="Calculation 2 2 4 2_Table 2A-1_EFT (Annual)" xfId="14755"/>
    <cellStyle name="Calculation 2 2 4 3" xfId="11327"/>
    <cellStyle name="Calculation 2 2 4 3 2" xfId="23425"/>
    <cellStyle name="Calculation 2 2 4 3 2 2" xfId="44611"/>
    <cellStyle name="Calculation 2 2 4 3 3" xfId="34007"/>
    <cellStyle name="Calculation 2 2 4 4" xfId="18312"/>
    <cellStyle name="Calculation 2 2 4 4 2" xfId="39499"/>
    <cellStyle name="Calculation 2 2 4 5" xfId="28682"/>
    <cellStyle name="Calculation 2 2 4_Table 2A-1_EFT (Annual)" xfId="4235"/>
    <cellStyle name="Calculation 2 2 5" xfId="4061"/>
    <cellStyle name="Calculation 2 2 5 2" xfId="12385"/>
    <cellStyle name="Calculation 2 2 5 2 2" xfId="24407"/>
    <cellStyle name="Calculation 2 2 5 2 2 2" xfId="45593"/>
    <cellStyle name="Calculation 2 2 5 2 3" xfId="34989"/>
    <cellStyle name="Calculation 2 2 5 3" xfId="19294"/>
    <cellStyle name="Calculation 2 2 5 3 2" xfId="40481"/>
    <cellStyle name="Calculation 2 2 5 4" xfId="29749"/>
    <cellStyle name="Calculation 2 2 5_Table 2A-1_EFT (Annual)" xfId="14754"/>
    <cellStyle name="Calculation 2 2 6" xfId="9724"/>
    <cellStyle name="Calculation 2 2 6 2" xfId="21861"/>
    <cellStyle name="Calculation 2 2 6 2 2" xfId="43047"/>
    <cellStyle name="Calculation 2 2 6 3" xfId="32443"/>
    <cellStyle name="Calculation 2 2 7" xfId="16748"/>
    <cellStyle name="Calculation 2 2 7 2" xfId="37935"/>
    <cellStyle name="Calculation 2 2 8" xfId="27006"/>
    <cellStyle name="Calculation 2 2_Table 2A-1_EFT (Annual)" xfId="2921"/>
    <cellStyle name="Calculation 2 3" xfId="324"/>
    <cellStyle name="Calculation 2 3 2" xfId="1312"/>
    <cellStyle name="Calculation 2 3 2 2" xfId="2582"/>
    <cellStyle name="Calculation 2 3 2 2 2" xfId="6143"/>
    <cellStyle name="Calculation 2 3 2 2 2 2" xfId="14337"/>
    <cellStyle name="Calculation 2 3 2 2 2 2 2" xfId="26309"/>
    <cellStyle name="Calculation 2 3 2 2 2 2 2 2" xfId="47495"/>
    <cellStyle name="Calculation 2 3 2 2 2 2 3" xfId="36891"/>
    <cellStyle name="Calculation 2 3 2 2 2 3" xfId="21196"/>
    <cellStyle name="Calculation 2 3 2 2 2 3 2" xfId="42383"/>
    <cellStyle name="Calculation 2 3 2 2 2 4" xfId="31799"/>
    <cellStyle name="Calculation 2 3 2 2 2_Table 2A-1_EFT (Annual)" xfId="14753"/>
    <cellStyle name="Calculation 2 3 2 2 3" xfId="11679"/>
    <cellStyle name="Calculation 2 3 2 2 3 2" xfId="23763"/>
    <cellStyle name="Calculation 2 3 2 2 3 2 2" xfId="44949"/>
    <cellStyle name="Calculation 2 3 2 2 3 3" xfId="34345"/>
    <cellStyle name="Calculation 2 3 2 2 4" xfId="18650"/>
    <cellStyle name="Calculation 2 3 2 2 4 2" xfId="39837"/>
    <cellStyle name="Calculation 2 3 2 2 5" xfId="29056"/>
    <cellStyle name="Calculation 2 3 2 2_Table 2A-1_EFT (Annual)" xfId="3846"/>
    <cellStyle name="Calculation 2 3 2 3" xfId="4873"/>
    <cellStyle name="Calculation 2 3 2 3 2" xfId="13133"/>
    <cellStyle name="Calculation 2 3 2 3 2 2" xfId="25139"/>
    <cellStyle name="Calculation 2 3 2 3 2 2 2" xfId="46325"/>
    <cellStyle name="Calculation 2 3 2 3 2 3" xfId="35721"/>
    <cellStyle name="Calculation 2 3 2 3 3" xfId="20026"/>
    <cellStyle name="Calculation 2 3 2 3 3 2" xfId="41213"/>
    <cellStyle name="Calculation 2 3 2 3 4" xfId="30530"/>
    <cellStyle name="Calculation 2 3 2 3_Table 2A-1_EFT (Annual)" xfId="14752"/>
    <cellStyle name="Calculation 2 3 2 4" xfId="10477"/>
    <cellStyle name="Calculation 2 3 2 4 2" xfId="22593"/>
    <cellStyle name="Calculation 2 3 2 4 2 2" xfId="43779"/>
    <cellStyle name="Calculation 2 3 2 4 3" xfId="33175"/>
    <cellStyle name="Calculation 2 3 2 5" xfId="17480"/>
    <cellStyle name="Calculation 2 3 2 5 2" xfId="38667"/>
    <cellStyle name="Calculation 2 3 2 6" xfId="27787"/>
    <cellStyle name="Calculation 2 3 2_Table 2A-1_EFT (Annual)" xfId="4234"/>
    <cellStyle name="Calculation 2 3 3" xfId="870"/>
    <cellStyle name="Calculation 2 3 3 2" xfId="4431"/>
    <cellStyle name="Calculation 2 3 3 2 2" xfId="12696"/>
    <cellStyle name="Calculation 2 3 3 2 2 2" xfId="24708"/>
    <cellStyle name="Calculation 2 3 3 2 2 2 2" xfId="45894"/>
    <cellStyle name="Calculation 2 3 3 2 2 3" xfId="35290"/>
    <cellStyle name="Calculation 2 3 3 2 3" xfId="19595"/>
    <cellStyle name="Calculation 2 3 3 2 3 2" xfId="40782"/>
    <cellStyle name="Calculation 2 3 3 2 4" xfId="30088"/>
    <cellStyle name="Calculation 2 3 3 2_Table 2A-1_EFT (Annual)" xfId="14751"/>
    <cellStyle name="Calculation 2 3 3 3" xfId="10043"/>
    <cellStyle name="Calculation 2 3 3 3 2" xfId="22162"/>
    <cellStyle name="Calculation 2 3 3 3 2 2" xfId="43348"/>
    <cellStyle name="Calculation 2 3 3 3 3" xfId="32744"/>
    <cellStyle name="Calculation 2 3 3 4" xfId="17049"/>
    <cellStyle name="Calculation 2 3 3 4 2" xfId="38236"/>
    <cellStyle name="Calculation 2 3 3 5" xfId="27345"/>
    <cellStyle name="Calculation 2 3 3_Table 2A-1_EFT (Annual)" xfId="3614"/>
    <cellStyle name="Calculation 2 3 4" xfId="2051"/>
    <cellStyle name="Calculation 2 3 4 2" xfId="5612"/>
    <cellStyle name="Calculation 2 3 4 2 2" xfId="13827"/>
    <cellStyle name="Calculation 2 3 4 2 2 2" xfId="25815"/>
    <cellStyle name="Calculation 2 3 4 2 2 2 2" xfId="47001"/>
    <cellStyle name="Calculation 2 3 4 2 2 3" xfId="36397"/>
    <cellStyle name="Calculation 2 3 4 2 3" xfId="20702"/>
    <cellStyle name="Calculation 2 3 4 2 3 2" xfId="41889"/>
    <cellStyle name="Calculation 2 3 4 2 4" xfId="31269"/>
    <cellStyle name="Calculation 2 3 4 2_Table 2A-1_EFT (Annual)" xfId="14750"/>
    <cellStyle name="Calculation 2 3 4 3" xfId="11171"/>
    <cellStyle name="Calculation 2 3 4 3 2" xfId="23269"/>
    <cellStyle name="Calculation 2 3 4 3 2 2" xfId="44455"/>
    <cellStyle name="Calculation 2 3 4 3 3" xfId="33851"/>
    <cellStyle name="Calculation 2 3 4 4" xfId="18156"/>
    <cellStyle name="Calculation 2 3 4 4 2" xfId="39343"/>
    <cellStyle name="Calculation 2 3 4 5" xfId="28526"/>
    <cellStyle name="Calculation 2 3 4_Table 2A-1_EFT (Annual)" xfId="4233"/>
    <cellStyle name="Calculation 2 3 5" xfId="3894"/>
    <cellStyle name="Calculation 2 3 5 2" xfId="12226"/>
    <cellStyle name="Calculation 2 3 5 2 2" xfId="24251"/>
    <cellStyle name="Calculation 2 3 5 2 2 2" xfId="45437"/>
    <cellStyle name="Calculation 2 3 5 2 3" xfId="34833"/>
    <cellStyle name="Calculation 2 3 5 3" xfId="19138"/>
    <cellStyle name="Calculation 2 3 5 3 2" xfId="40325"/>
    <cellStyle name="Calculation 2 3 5 4" xfId="29582"/>
    <cellStyle name="Calculation 2 3 5_Table 2A-1_EFT (Annual)" xfId="14749"/>
    <cellStyle name="Calculation 2 3 6" xfId="9563"/>
    <cellStyle name="Calculation 2 3 6 2" xfId="21705"/>
    <cellStyle name="Calculation 2 3 6 2 2" xfId="42891"/>
    <cellStyle name="Calculation 2 3 6 3" xfId="32287"/>
    <cellStyle name="Calculation 2 3 7" xfId="16592"/>
    <cellStyle name="Calculation 2 3 7 2" xfId="37779"/>
    <cellStyle name="Calculation 2 3 8" xfId="26839"/>
    <cellStyle name="Calculation 2 3_Table 2A-1_EFT (Annual)" xfId="2922"/>
    <cellStyle name="Calculation 2 4" xfId="1146"/>
    <cellStyle name="Calculation 2 4 2" xfId="2416"/>
    <cellStyle name="Calculation 2 4 2 2" xfId="5977"/>
    <cellStyle name="Calculation 2 4 2 2 2" xfId="14171"/>
    <cellStyle name="Calculation 2 4 2 2 2 2" xfId="26143"/>
    <cellStyle name="Calculation 2 4 2 2 2 2 2" xfId="47329"/>
    <cellStyle name="Calculation 2 4 2 2 2 3" xfId="36725"/>
    <cellStyle name="Calculation 2 4 2 2 3" xfId="21030"/>
    <cellStyle name="Calculation 2 4 2 2 3 2" xfId="42217"/>
    <cellStyle name="Calculation 2 4 2 2 4" xfId="31633"/>
    <cellStyle name="Calculation 2 4 2 2_Table 2A-1_EFT (Annual)" xfId="14748"/>
    <cellStyle name="Calculation 2 4 2 3" xfId="11513"/>
    <cellStyle name="Calculation 2 4 2 3 2" xfId="23597"/>
    <cellStyle name="Calculation 2 4 2 3 2 2" xfId="44783"/>
    <cellStyle name="Calculation 2 4 2 3 3" xfId="34179"/>
    <cellStyle name="Calculation 2 4 2 4" xfId="18484"/>
    <cellStyle name="Calculation 2 4 2 4 2" xfId="39671"/>
    <cellStyle name="Calculation 2 4 2 5" xfId="28890"/>
    <cellStyle name="Calculation 2 4 2_Table 2A-1_EFT (Annual)" xfId="4232"/>
    <cellStyle name="Calculation 2 4 3" xfId="4707"/>
    <cellStyle name="Calculation 2 4 3 2" xfId="12967"/>
    <cellStyle name="Calculation 2 4 3 2 2" xfId="24973"/>
    <cellStyle name="Calculation 2 4 3 2 2 2" xfId="46159"/>
    <cellStyle name="Calculation 2 4 3 2 3" xfId="35555"/>
    <cellStyle name="Calculation 2 4 3 3" xfId="19860"/>
    <cellStyle name="Calculation 2 4 3 3 2" xfId="41047"/>
    <cellStyle name="Calculation 2 4 3 4" xfId="30364"/>
    <cellStyle name="Calculation 2 4 3_Table 2A-1_EFT (Annual)" xfId="14747"/>
    <cellStyle name="Calculation 2 4 4" xfId="10311"/>
    <cellStyle name="Calculation 2 4 4 2" xfId="22427"/>
    <cellStyle name="Calculation 2 4 4 2 2" xfId="43613"/>
    <cellStyle name="Calculation 2 4 4 3" xfId="33009"/>
    <cellStyle name="Calculation 2 4 5" xfId="17314"/>
    <cellStyle name="Calculation 2 4 5 2" xfId="38501"/>
    <cellStyle name="Calculation 2 4 6" xfId="27621"/>
    <cellStyle name="Calculation 2 4_Table 2A-1_EFT (Annual)" xfId="3613"/>
    <cellStyle name="Calculation 2 5" xfId="711"/>
    <cellStyle name="Calculation 2 5 2" xfId="4272"/>
    <cellStyle name="Calculation 2 5 2 2" xfId="12556"/>
    <cellStyle name="Calculation 2 5 2 2 2" xfId="24574"/>
    <cellStyle name="Calculation 2 5 2 2 2 2" xfId="45760"/>
    <cellStyle name="Calculation 2 5 2 2 3" xfId="35156"/>
    <cellStyle name="Calculation 2 5 2 3" xfId="19461"/>
    <cellStyle name="Calculation 2 5 2 3 2" xfId="40648"/>
    <cellStyle name="Calculation 2 5 2 4" xfId="29929"/>
    <cellStyle name="Calculation 2 5 2_Table 2A-1_EFT (Annual)" xfId="14746"/>
    <cellStyle name="Calculation 2 5 3" xfId="9903"/>
    <cellStyle name="Calculation 2 5 3 2" xfId="22028"/>
    <cellStyle name="Calculation 2 5 3 2 2" xfId="43214"/>
    <cellStyle name="Calculation 2 5 3 3" xfId="32610"/>
    <cellStyle name="Calculation 2 5 4" xfId="16915"/>
    <cellStyle name="Calculation 2 5 4 2" xfId="38102"/>
    <cellStyle name="Calculation 2 5 5" xfId="27186"/>
    <cellStyle name="Calculation 2 5_Table 2A-1_EFT (Annual)" xfId="3845"/>
    <cellStyle name="Calculation 2 6" xfId="1943"/>
    <cellStyle name="Calculation 2 6 2" xfId="5504"/>
    <cellStyle name="Calculation 2 6 2 2" xfId="13719"/>
    <cellStyle name="Calculation 2 6 2 2 2" xfId="25707"/>
    <cellStyle name="Calculation 2 6 2 2 2 2" xfId="46893"/>
    <cellStyle name="Calculation 2 6 2 2 3" xfId="36289"/>
    <cellStyle name="Calculation 2 6 2 3" xfId="20594"/>
    <cellStyle name="Calculation 2 6 2 3 2" xfId="41781"/>
    <cellStyle name="Calculation 2 6 2 4" xfId="31161"/>
    <cellStyle name="Calculation 2 6 2_Table 2A-1_EFT (Annual)" xfId="14745"/>
    <cellStyle name="Calculation 2 6 3" xfId="11063"/>
    <cellStyle name="Calculation 2 6 3 2" xfId="23161"/>
    <cellStyle name="Calculation 2 6 3 2 2" xfId="44347"/>
    <cellStyle name="Calculation 2 6 3 3" xfId="33743"/>
    <cellStyle name="Calculation 2 6 4" xfId="18048"/>
    <cellStyle name="Calculation 2 6 4 2" xfId="39235"/>
    <cellStyle name="Calculation 2 6 5" xfId="28418"/>
    <cellStyle name="Calculation 2 6_Table 2A-1_EFT (Annual)" xfId="3612"/>
    <cellStyle name="Calculation 2 7" xfId="3681"/>
    <cellStyle name="Calculation 2 7 2" xfId="12054"/>
    <cellStyle name="Calculation 2 7 2 2" xfId="24085"/>
    <cellStyle name="Calculation 2 7 2 2 2" xfId="45271"/>
    <cellStyle name="Calculation 2 7 2 3" xfId="34667"/>
    <cellStyle name="Calculation 2 7 3" xfId="18972"/>
    <cellStyle name="Calculation 2 7 3 2" xfId="40159"/>
    <cellStyle name="Calculation 2 7 4" xfId="29391"/>
    <cellStyle name="Calculation 2 7_Table 2A-1_EFT (Annual)" xfId="14744"/>
    <cellStyle name="Calculation 2 8" xfId="9371"/>
    <cellStyle name="Calculation 2 8 2" xfId="21539"/>
    <cellStyle name="Calculation 2 8 2 2" xfId="42725"/>
    <cellStyle name="Calculation 2 8 3" xfId="32121"/>
    <cellStyle name="Calculation 2 9" xfId="16426"/>
    <cellStyle name="Calculation 2 9 2" xfId="37613"/>
    <cellStyle name="Calculation 2_Table 2A-1_EFT (Annual)" xfId="2920"/>
    <cellStyle name="Calculation 20" xfId="177"/>
    <cellStyle name="Calculation 20 10" xfId="26732"/>
    <cellStyle name="Calculation 20 2" xfId="570"/>
    <cellStyle name="Calculation 20 2 2" xfId="1547"/>
    <cellStyle name="Calculation 20 2 2 2" xfId="2817"/>
    <cellStyle name="Calculation 20 2 2 2 2" xfId="6378"/>
    <cellStyle name="Calculation 20 2 2 2 2 2" xfId="14572"/>
    <cellStyle name="Calculation 20 2 2 2 2 2 2" xfId="26544"/>
    <cellStyle name="Calculation 20 2 2 2 2 2 2 2" xfId="47730"/>
    <cellStyle name="Calculation 20 2 2 2 2 2 3" xfId="37126"/>
    <cellStyle name="Calculation 20 2 2 2 2 3" xfId="21431"/>
    <cellStyle name="Calculation 20 2 2 2 2 3 2" xfId="42618"/>
    <cellStyle name="Calculation 20 2 2 2 2 4" xfId="32034"/>
    <cellStyle name="Calculation 20 2 2 2 2_Table 2A-1_EFT (Annual)" xfId="14743"/>
    <cellStyle name="Calculation 20 2 2 2 3" xfId="11914"/>
    <cellStyle name="Calculation 20 2 2 2 3 2" xfId="23998"/>
    <cellStyle name="Calculation 20 2 2 2 3 2 2" xfId="45184"/>
    <cellStyle name="Calculation 20 2 2 2 3 3" xfId="34580"/>
    <cellStyle name="Calculation 20 2 2 2 4" xfId="18885"/>
    <cellStyle name="Calculation 20 2 2 2 4 2" xfId="40072"/>
    <cellStyle name="Calculation 20 2 2 2 5" xfId="29291"/>
    <cellStyle name="Calculation 20 2 2 2_Table 2A-1_EFT (Annual)" xfId="3844"/>
    <cellStyle name="Calculation 20 2 2 3" xfId="5108"/>
    <cellStyle name="Calculation 20 2 2 3 2" xfId="13368"/>
    <cellStyle name="Calculation 20 2 2 3 2 2" xfId="25374"/>
    <cellStyle name="Calculation 20 2 2 3 2 2 2" xfId="46560"/>
    <cellStyle name="Calculation 20 2 2 3 2 3" xfId="35956"/>
    <cellStyle name="Calculation 20 2 2 3 3" xfId="20261"/>
    <cellStyle name="Calculation 20 2 2 3 3 2" xfId="41448"/>
    <cellStyle name="Calculation 20 2 2 3 4" xfId="30765"/>
    <cellStyle name="Calculation 20 2 2 3_Table 2A-1_EFT (Annual)" xfId="14742"/>
    <cellStyle name="Calculation 20 2 2 4" xfId="10712"/>
    <cellStyle name="Calculation 20 2 2 4 2" xfId="22828"/>
    <cellStyle name="Calculation 20 2 2 4 2 2" xfId="44014"/>
    <cellStyle name="Calculation 20 2 2 4 3" xfId="33410"/>
    <cellStyle name="Calculation 20 2 2 5" xfId="17715"/>
    <cellStyle name="Calculation 20 2 2 5 2" xfId="38902"/>
    <cellStyle name="Calculation 20 2 2 6" xfId="28022"/>
    <cellStyle name="Calculation 20 2 2_Table 2A-1_EFT (Annual)" xfId="4231"/>
    <cellStyle name="Calculation 20 2 3" xfId="1072"/>
    <cellStyle name="Calculation 20 2 3 2" xfId="4633"/>
    <cellStyle name="Calculation 20 2 3 2 2" xfId="12893"/>
    <cellStyle name="Calculation 20 2 3 2 2 2" xfId="24899"/>
    <cellStyle name="Calculation 20 2 3 2 2 2 2" xfId="46085"/>
    <cellStyle name="Calculation 20 2 3 2 2 3" xfId="35481"/>
    <cellStyle name="Calculation 20 2 3 2 3" xfId="19786"/>
    <cellStyle name="Calculation 20 2 3 2 3 2" xfId="40973"/>
    <cellStyle name="Calculation 20 2 3 2 4" xfId="30290"/>
    <cellStyle name="Calculation 20 2 3 2_Table 2A-1_EFT (Annual)" xfId="14741"/>
    <cellStyle name="Calculation 20 2 3 3" xfId="10237"/>
    <cellStyle name="Calculation 20 2 3 3 2" xfId="22353"/>
    <cellStyle name="Calculation 20 2 3 3 2 2" xfId="43539"/>
    <cellStyle name="Calculation 20 2 3 3 3" xfId="32935"/>
    <cellStyle name="Calculation 20 2 3 4" xfId="17240"/>
    <cellStyle name="Calculation 20 2 3 4 2" xfId="38427"/>
    <cellStyle name="Calculation 20 2 3 5" xfId="27547"/>
    <cellStyle name="Calculation 20 2 3_Table 2A-1_EFT (Annual)" xfId="3611"/>
    <cellStyle name="Calculation 20 2 4" xfId="2286"/>
    <cellStyle name="Calculation 20 2 4 2" xfId="5847"/>
    <cellStyle name="Calculation 20 2 4 2 2" xfId="14062"/>
    <cellStyle name="Calculation 20 2 4 2 2 2" xfId="26050"/>
    <cellStyle name="Calculation 20 2 4 2 2 2 2" xfId="47236"/>
    <cellStyle name="Calculation 20 2 4 2 2 3" xfId="36632"/>
    <cellStyle name="Calculation 20 2 4 2 3" xfId="20937"/>
    <cellStyle name="Calculation 20 2 4 2 3 2" xfId="42124"/>
    <cellStyle name="Calculation 20 2 4 2 4" xfId="31504"/>
    <cellStyle name="Calculation 20 2 4 2_Table 2A-1_EFT (Annual)" xfId="14740"/>
    <cellStyle name="Calculation 20 2 4 3" xfId="11406"/>
    <cellStyle name="Calculation 20 2 4 3 2" xfId="23504"/>
    <cellStyle name="Calculation 20 2 4 3 2 2" xfId="44690"/>
    <cellStyle name="Calculation 20 2 4 3 3" xfId="34086"/>
    <cellStyle name="Calculation 20 2 4 4" xfId="18391"/>
    <cellStyle name="Calculation 20 2 4 4 2" xfId="39578"/>
    <cellStyle name="Calculation 20 2 4 5" xfId="28761"/>
    <cellStyle name="Calculation 20 2 4_Table 2A-1_EFT (Annual)" xfId="4230"/>
    <cellStyle name="Calculation 20 2 5" xfId="4140"/>
    <cellStyle name="Calculation 20 2 5 2" xfId="12464"/>
    <cellStyle name="Calculation 20 2 5 2 2" xfId="24486"/>
    <cellStyle name="Calculation 20 2 5 2 2 2" xfId="45672"/>
    <cellStyle name="Calculation 20 2 5 2 3" xfId="35068"/>
    <cellStyle name="Calculation 20 2 5 3" xfId="19373"/>
    <cellStyle name="Calculation 20 2 5 3 2" xfId="40560"/>
    <cellStyle name="Calculation 20 2 5 4" xfId="29828"/>
    <cellStyle name="Calculation 20 2 5_Table 2A-1_EFT (Annual)" xfId="14739"/>
    <cellStyle name="Calculation 20 2 6" xfId="9803"/>
    <cellStyle name="Calculation 20 2 6 2" xfId="21940"/>
    <cellStyle name="Calculation 20 2 6 2 2" xfId="43126"/>
    <cellStyle name="Calculation 20 2 6 3" xfId="32522"/>
    <cellStyle name="Calculation 20 2 7" xfId="16827"/>
    <cellStyle name="Calculation 20 2 7 2" xfId="38014"/>
    <cellStyle name="Calculation 20 2 8" xfId="27085"/>
    <cellStyle name="Calculation 20 2_Table 2A-1_EFT (Annual)" xfId="2924"/>
    <cellStyle name="Calculation 20 3" xfId="408"/>
    <cellStyle name="Calculation 20 3 2" xfId="1391"/>
    <cellStyle name="Calculation 20 3 2 2" xfId="2661"/>
    <cellStyle name="Calculation 20 3 2 2 2" xfId="6222"/>
    <cellStyle name="Calculation 20 3 2 2 2 2" xfId="14416"/>
    <cellStyle name="Calculation 20 3 2 2 2 2 2" xfId="26388"/>
    <cellStyle name="Calculation 20 3 2 2 2 2 2 2" xfId="47574"/>
    <cellStyle name="Calculation 20 3 2 2 2 2 3" xfId="36970"/>
    <cellStyle name="Calculation 20 3 2 2 2 3" xfId="21275"/>
    <cellStyle name="Calculation 20 3 2 2 2 3 2" xfId="42462"/>
    <cellStyle name="Calculation 20 3 2 2 2 4" xfId="31878"/>
    <cellStyle name="Calculation 20 3 2 2 2_Table 2A-1_EFT (Annual)" xfId="14738"/>
    <cellStyle name="Calculation 20 3 2 2 3" xfId="11758"/>
    <cellStyle name="Calculation 20 3 2 2 3 2" xfId="23842"/>
    <cellStyle name="Calculation 20 3 2 2 3 2 2" xfId="45028"/>
    <cellStyle name="Calculation 20 3 2 2 3 3" xfId="34424"/>
    <cellStyle name="Calculation 20 3 2 2 4" xfId="18729"/>
    <cellStyle name="Calculation 20 3 2 2 4 2" xfId="39916"/>
    <cellStyle name="Calculation 20 3 2 2 5" xfId="29135"/>
    <cellStyle name="Calculation 20 3 2 2_Table 2A-1_EFT (Annual)" xfId="3843"/>
    <cellStyle name="Calculation 20 3 2 3" xfId="4952"/>
    <cellStyle name="Calculation 20 3 2 3 2" xfId="13212"/>
    <cellStyle name="Calculation 20 3 2 3 2 2" xfId="25218"/>
    <cellStyle name="Calculation 20 3 2 3 2 2 2" xfId="46404"/>
    <cellStyle name="Calculation 20 3 2 3 2 3" xfId="35800"/>
    <cellStyle name="Calculation 20 3 2 3 3" xfId="20105"/>
    <cellStyle name="Calculation 20 3 2 3 3 2" xfId="41292"/>
    <cellStyle name="Calculation 20 3 2 3 4" xfId="30609"/>
    <cellStyle name="Calculation 20 3 2 3_Table 2A-1_EFT (Annual)" xfId="14737"/>
    <cellStyle name="Calculation 20 3 2 4" xfId="10556"/>
    <cellStyle name="Calculation 20 3 2 4 2" xfId="22672"/>
    <cellStyle name="Calculation 20 3 2 4 2 2" xfId="43858"/>
    <cellStyle name="Calculation 20 3 2 4 3" xfId="33254"/>
    <cellStyle name="Calculation 20 3 2 5" xfId="17559"/>
    <cellStyle name="Calculation 20 3 2 5 2" xfId="38746"/>
    <cellStyle name="Calculation 20 3 2 6" xfId="27866"/>
    <cellStyle name="Calculation 20 3 2_Table 2A-1_EFT (Annual)" xfId="4229"/>
    <cellStyle name="Calculation 20 3 3" xfId="940"/>
    <cellStyle name="Calculation 20 3 3 2" xfId="4501"/>
    <cellStyle name="Calculation 20 3 3 2 2" xfId="12763"/>
    <cellStyle name="Calculation 20 3 3 2 2 2" xfId="24773"/>
    <cellStyle name="Calculation 20 3 3 2 2 2 2" xfId="45959"/>
    <cellStyle name="Calculation 20 3 3 2 2 3" xfId="35355"/>
    <cellStyle name="Calculation 20 3 3 2 3" xfId="19660"/>
    <cellStyle name="Calculation 20 3 3 2 3 2" xfId="40847"/>
    <cellStyle name="Calculation 20 3 3 2 4" xfId="30158"/>
    <cellStyle name="Calculation 20 3 3 2_Table 2A-1_EFT (Annual)" xfId="14736"/>
    <cellStyle name="Calculation 20 3 3 3" xfId="10110"/>
    <cellStyle name="Calculation 20 3 3 3 2" xfId="22227"/>
    <cellStyle name="Calculation 20 3 3 3 2 2" xfId="43413"/>
    <cellStyle name="Calculation 20 3 3 3 3" xfId="32809"/>
    <cellStyle name="Calculation 20 3 3 4" xfId="17114"/>
    <cellStyle name="Calculation 20 3 3 4 2" xfId="38301"/>
    <cellStyle name="Calculation 20 3 3 5" xfId="27415"/>
    <cellStyle name="Calculation 20 3 3_Table 2A-1_EFT (Annual)" xfId="3610"/>
    <cellStyle name="Calculation 20 3 4" xfId="2130"/>
    <cellStyle name="Calculation 20 3 4 2" xfId="5691"/>
    <cellStyle name="Calculation 20 3 4 2 2" xfId="13906"/>
    <cellStyle name="Calculation 20 3 4 2 2 2" xfId="25894"/>
    <cellStyle name="Calculation 20 3 4 2 2 2 2" xfId="47080"/>
    <cellStyle name="Calculation 20 3 4 2 2 3" xfId="36476"/>
    <cellStyle name="Calculation 20 3 4 2 3" xfId="20781"/>
    <cellStyle name="Calculation 20 3 4 2 3 2" xfId="41968"/>
    <cellStyle name="Calculation 20 3 4 2 4" xfId="31348"/>
    <cellStyle name="Calculation 20 3 4 2_Table 2A-1_EFT (Annual)" xfId="14735"/>
    <cellStyle name="Calculation 20 3 4 3" xfId="11250"/>
    <cellStyle name="Calculation 20 3 4 3 2" xfId="23348"/>
    <cellStyle name="Calculation 20 3 4 3 2 2" xfId="44534"/>
    <cellStyle name="Calculation 20 3 4 3 3" xfId="33930"/>
    <cellStyle name="Calculation 20 3 4 4" xfId="18235"/>
    <cellStyle name="Calculation 20 3 4 4 2" xfId="39422"/>
    <cellStyle name="Calculation 20 3 4 5" xfId="28605"/>
    <cellStyle name="Calculation 20 3 4_Table 2A-1_EFT (Annual)" xfId="4228"/>
    <cellStyle name="Calculation 20 3 5" xfId="3978"/>
    <cellStyle name="Calculation 20 3 5 2" xfId="12306"/>
    <cellStyle name="Calculation 20 3 5 2 2" xfId="24330"/>
    <cellStyle name="Calculation 20 3 5 2 2 2" xfId="45516"/>
    <cellStyle name="Calculation 20 3 5 2 3" xfId="34912"/>
    <cellStyle name="Calculation 20 3 5 3" xfId="19217"/>
    <cellStyle name="Calculation 20 3 5 3 2" xfId="40404"/>
    <cellStyle name="Calculation 20 3 5 4" xfId="29666"/>
    <cellStyle name="Calculation 20 3 5_Table 2A-1_EFT (Annual)" xfId="14733"/>
    <cellStyle name="Calculation 20 3 6" xfId="9643"/>
    <cellStyle name="Calculation 20 3 6 2" xfId="21784"/>
    <cellStyle name="Calculation 20 3 6 2 2" xfId="42970"/>
    <cellStyle name="Calculation 20 3 6 3" xfId="32366"/>
    <cellStyle name="Calculation 20 3 7" xfId="16671"/>
    <cellStyle name="Calculation 20 3 7 2" xfId="37858"/>
    <cellStyle name="Calculation 20 3 8" xfId="26923"/>
    <cellStyle name="Calculation 20 3_Table 2A-1_EFT (Annual)" xfId="2925"/>
    <cellStyle name="Calculation 20 4" xfId="1225"/>
    <cellStyle name="Calculation 20 4 2" xfId="2495"/>
    <cellStyle name="Calculation 20 4 2 2" xfId="6056"/>
    <cellStyle name="Calculation 20 4 2 2 2" xfId="14250"/>
    <cellStyle name="Calculation 20 4 2 2 2 2" xfId="26222"/>
    <cellStyle name="Calculation 20 4 2 2 2 2 2" xfId="47408"/>
    <cellStyle name="Calculation 20 4 2 2 2 3" xfId="36804"/>
    <cellStyle name="Calculation 20 4 2 2 3" xfId="21109"/>
    <cellStyle name="Calculation 20 4 2 2 3 2" xfId="42296"/>
    <cellStyle name="Calculation 20 4 2 2 4" xfId="31712"/>
    <cellStyle name="Calculation 20 4 2 2_Table 2A-1_EFT (Annual)" xfId="14734"/>
    <cellStyle name="Calculation 20 4 2 3" xfId="11592"/>
    <cellStyle name="Calculation 20 4 2 3 2" xfId="23676"/>
    <cellStyle name="Calculation 20 4 2 3 2 2" xfId="44862"/>
    <cellStyle name="Calculation 20 4 2 3 3" xfId="34258"/>
    <cellStyle name="Calculation 20 4 2 4" xfId="18563"/>
    <cellStyle name="Calculation 20 4 2 4 2" xfId="39750"/>
    <cellStyle name="Calculation 20 4 2 5" xfId="28969"/>
    <cellStyle name="Calculation 20 4 2_Table 2A-1_EFT (Annual)" xfId="4227"/>
    <cellStyle name="Calculation 20 4 3" xfId="4786"/>
    <cellStyle name="Calculation 20 4 3 2" xfId="13046"/>
    <cellStyle name="Calculation 20 4 3 2 2" xfId="25052"/>
    <cellStyle name="Calculation 20 4 3 2 2 2" xfId="46238"/>
    <cellStyle name="Calculation 20 4 3 2 3" xfId="35634"/>
    <cellStyle name="Calculation 20 4 3 3" xfId="19939"/>
    <cellStyle name="Calculation 20 4 3 3 2" xfId="41126"/>
    <cellStyle name="Calculation 20 4 3 4" xfId="30443"/>
    <cellStyle name="Calculation 20 4 3_Table 2A-1_EFT (Annual)" xfId="14732"/>
    <cellStyle name="Calculation 20 4 4" xfId="10390"/>
    <cellStyle name="Calculation 20 4 4 2" xfId="22506"/>
    <cellStyle name="Calculation 20 4 4 2 2" xfId="43692"/>
    <cellStyle name="Calculation 20 4 4 3" xfId="33088"/>
    <cellStyle name="Calculation 20 4 5" xfId="17393"/>
    <cellStyle name="Calculation 20 4 5 2" xfId="38580"/>
    <cellStyle name="Calculation 20 4 6" xfId="27700"/>
    <cellStyle name="Calculation 20 4_Table 2A-1_EFT (Annual)" xfId="3609"/>
    <cellStyle name="Calculation 20 5" xfId="781"/>
    <cellStyle name="Calculation 20 5 2" xfId="4342"/>
    <cellStyle name="Calculation 20 5 2 2" xfId="12622"/>
    <cellStyle name="Calculation 20 5 2 2 2" xfId="24639"/>
    <cellStyle name="Calculation 20 5 2 2 2 2" xfId="45825"/>
    <cellStyle name="Calculation 20 5 2 2 3" xfId="35221"/>
    <cellStyle name="Calculation 20 5 2 3" xfId="19526"/>
    <cellStyle name="Calculation 20 5 2 3 2" xfId="40713"/>
    <cellStyle name="Calculation 20 5 2 4" xfId="29999"/>
    <cellStyle name="Calculation 20 5 2_Table 2A-1_EFT (Annual)" xfId="14731"/>
    <cellStyle name="Calculation 20 5 3" xfId="9970"/>
    <cellStyle name="Calculation 20 5 3 2" xfId="22093"/>
    <cellStyle name="Calculation 20 5 3 2 2" xfId="43279"/>
    <cellStyle name="Calculation 20 5 3 3" xfId="32675"/>
    <cellStyle name="Calculation 20 5 4" xfId="16980"/>
    <cellStyle name="Calculation 20 5 4 2" xfId="38167"/>
    <cellStyle name="Calculation 20 5 5" xfId="27256"/>
    <cellStyle name="Calculation 20 5_Table 2A-1_EFT (Annual)" xfId="3842"/>
    <cellStyle name="Calculation 20 6" xfId="1964"/>
    <cellStyle name="Calculation 20 6 2" xfId="5525"/>
    <cellStyle name="Calculation 20 6 2 2" xfId="13740"/>
    <cellStyle name="Calculation 20 6 2 2 2" xfId="25728"/>
    <cellStyle name="Calculation 20 6 2 2 2 2" xfId="46914"/>
    <cellStyle name="Calculation 20 6 2 2 3" xfId="36310"/>
    <cellStyle name="Calculation 20 6 2 3" xfId="20615"/>
    <cellStyle name="Calculation 20 6 2 3 2" xfId="41802"/>
    <cellStyle name="Calculation 20 6 2 4" xfId="31182"/>
    <cellStyle name="Calculation 20 6 2_Table 2A-1_EFT (Annual)" xfId="14730"/>
    <cellStyle name="Calculation 20 6 3" xfId="11084"/>
    <cellStyle name="Calculation 20 6 3 2" xfId="23182"/>
    <cellStyle name="Calculation 20 6 3 2 2" xfId="44368"/>
    <cellStyle name="Calculation 20 6 3 3" xfId="33764"/>
    <cellStyle name="Calculation 20 6 4" xfId="18069"/>
    <cellStyle name="Calculation 20 6 4 2" xfId="39256"/>
    <cellStyle name="Calculation 20 6 5" xfId="28439"/>
    <cellStyle name="Calculation 20 6_Table 2A-1_EFT (Annual)" xfId="3608"/>
    <cellStyle name="Calculation 20 7" xfId="3766"/>
    <cellStyle name="Calculation 20 7 2" xfId="12134"/>
    <cellStyle name="Calculation 20 7 2 2" xfId="24164"/>
    <cellStyle name="Calculation 20 7 2 2 2" xfId="45350"/>
    <cellStyle name="Calculation 20 7 2 3" xfId="34746"/>
    <cellStyle name="Calculation 20 7 3" xfId="19051"/>
    <cellStyle name="Calculation 20 7 3 2" xfId="40238"/>
    <cellStyle name="Calculation 20 7 4" xfId="29475"/>
    <cellStyle name="Calculation 20 7_Table 2A-1_EFT (Annual)" xfId="14729"/>
    <cellStyle name="Calculation 20 8" xfId="9453"/>
    <cellStyle name="Calculation 20 8 2" xfId="21618"/>
    <cellStyle name="Calculation 20 8 2 2" xfId="42804"/>
    <cellStyle name="Calculation 20 8 3" xfId="32200"/>
    <cellStyle name="Calculation 20 9" xfId="16505"/>
    <cellStyle name="Calculation 20 9 2" xfId="37692"/>
    <cellStyle name="Calculation 20_Table 2A-1_EFT (Annual)" xfId="2923"/>
    <cellStyle name="Calculation 21" xfId="175"/>
    <cellStyle name="Calculation 21 10" xfId="26730"/>
    <cellStyle name="Calculation 21 2" xfId="568"/>
    <cellStyle name="Calculation 21 2 2" xfId="1545"/>
    <cellStyle name="Calculation 21 2 2 2" xfId="2815"/>
    <cellStyle name="Calculation 21 2 2 2 2" xfId="6376"/>
    <cellStyle name="Calculation 21 2 2 2 2 2" xfId="14570"/>
    <cellStyle name="Calculation 21 2 2 2 2 2 2" xfId="26542"/>
    <cellStyle name="Calculation 21 2 2 2 2 2 2 2" xfId="47728"/>
    <cellStyle name="Calculation 21 2 2 2 2 2 3" xfId="37124"/>
    <cellStyle name="Calculation 21 2 2 2 2 3" xfId="21429"/>
    <cellStyle name="Calculation 21 2 2 2 2 3 2" xfId="42616"/>
    <cellStyle name="Calculation 21 2 2 2 2 4" xfId="32032"/>
    <cellStyle name="Calculation 21 2 2 2 2_Table 2A-1_EFT (Annual)" xfId="14728"/>
    <cellStyle name="Calculation 21 2 2 2 3" xfId="11912"/>
    <cellStyle name="Calculation 21 2 2 2 3 2" xfId="23996"/>
    <cellStyle name="Calculation 21 2 2 2 3 2 2" xfId="45182"/>
    <cellStyle name="Calculation 21 2 2 2 3 3" xfId="34578"/>
    <cellStyle name="Calculation 21 2 2 2 4" xfId="18883"/>
    <cellStyle name="Calculation 21 2 2 2 4 2" xfId="40070"/>
    <cellStyle name="Calculation 21 2 2 2 5" xfId="29289"/>
    <cellStyle name="Calculation 21 2 2 2_Table 2A-1_EFT (Annual)" xfId="6495"/>
    <cellStyle name="Calculation 21 2 2 3" xfId="5106"/>
    <cellStyle name="Calculation 21 2 2 3 2" xfId="13366"/>
    <cellStyle name="Calculation 21 2 2 3 2 2" xfId="25372"/>
    <cellStyle name="Calculation 21 2 2 3 2 2 2" xfId="46558"/>
    <cellStyle name="Calculation 21 2 2 3 2 3" xfId="35954"/>
    <cellStyle name="Calculation 21 2 2 3 3" xfId="20259"/>
    <cellStyle name="Calculation 21 2 2 3 3 2" xfId="41446"/>
    <cellStyle name="Calculation 21 2 2 3 4" xfId="30763"/>
    <cellStyle name="Calculation 21 2 2 3_Table 2A-1_EFT (Annual)" xfId="14727"/>
    <cellStyle name="Calculation 21 2 2 4" xfId="10710"/>
    <cellStyle name="Calculation 21 2 2 4 2" xfId="22826"/>
    <cellStyle name="Calculation 21 2 2 4 2 2" xfId="44012"/>
    <cellStyle name="Calculation 21 2 2 4 3" xfId="33408"/>
    <cellStyle name="Calculation 21 2 2 5" xfId="17713"/>
    <cellStyle name="Calculation 21 2 2 5 2" xfId="38900"/>
    <cellStyle name="Calculation 21 2 2 6" xfId="28020"/>
    <cellStyle name="Calculation 21 2 2_Table 2A-1_EFT (Annual)" xfId="6494"/>
    <cellStyle name="Calculation 21 2 3" xfId="1070"/>
    <cellStyle name="Calculation 21 2 3 2" xfId="4631"/>
    <cellStyle name="Calculation 21 2 3 2 2" xfId="12891"/>
    <cellStyle name="Calculation 21 2 3 2 2 2" xfId="24897"/>
    <cellStyle name="Calculation 21 2 3 2 2 2 2" xfId="46083"/>
    <cellStyle name="Calculation 21 2 3 2 2 3" xfId="35479"/>
    <cellStyle name="Calculation 21 2 3 2 3" xfId="19784"/>
    <cellStyle name="Calculation 21 2 3 2 3 2" xfId="40971"/>
    <cellStyle name="Calculation 21 2 3 2 4" xfId="30288"/>
    <cellStyle name="Calculation 21 2 3 2_Table 2A-1_EFT (Annual)" xfId="14726"/>
    <cellStyle name="Calculation 21 2 3 3" xfId="10235"/>
    <cellStyle name="Calculation 21 2 3 3 2" xfId="22351"/>
    <cellStyle name="Calculation 21 2 3 3 2 2" xfId="43537"/>
    <cellStyle name="Calculation 21 2 3 3 3" xfId="32933"/>
    <cellStyle name="Calculation 21 2 3 4" xfId="17238"/>
    <cellStyle name="Calculation 21 2 3 4 2" xfId="38425"/>
    <cellStyle name="Calculation 21 2 3 5" xfId="27545"/>
    <cellStyle name="Calculation 21 2 3_Table 2A-1_EFT (Annual)" xfId="6496"/>
    <cellStyle name="Calculation 21 2 4" xfId="2284"/>
    <cellStyle name="Calculation 21 2 4 2" xfId="5845"/>
    <cellStyle name="Calculation 21 2 4 2 2" xfId="14060"/>
    <cellStyle name="Calculation 21 2 4 2 2 2" xfId="26048"/>
    <cellStyle name="Calculation 21 2 4 2 2 2 2" xfId="47234"/>
    <cellStyle name="Calculation 21 2 4 2 2 3" xfId="36630"/>
    <cellStyle name="Calculation 21 2 4 2 3" xfId="20935"/>
    <cellStyle name="Calculation 21 2 4 2 3 2" xfId="42122"/>
    <cellStyle name="Calculation 21 2 4 2 4" xfId="31502"/>
    <cellStyle name="Calculation 21 2 4 2_Table 2A-1_EFT (Annual)" xfId="14725"/>
    <cellStyle name="Calculation 21 2 4 3" xfId="11404"/>
    <cellStyle name="Calculation 21 2 4 3 2" xfId="23502"/>
    <cellStyle name="Calculation 21 2 4 3 2 2" xfId="44688"/>
    <cellStyle name="Calculation 21 2 4 3 3" xfId="34084"/>
    <cellStyle name="Calculation 21 2 4 4" xfId="18389"/>
    <cellStyle name="Calculation 21 2 4 4 2" xfId="39576"/>
    <cellStyle name="Calculation 21 2 4 5" xfId="28759"/>
    <cellStyle name="Calculation 21 2 4_Table 2A-1_EFT (Annual)" xfId="6497"/>
    <cellStyle name="Calculation 21 2 5" xfId="4138"/>
    <cellStyle name="Calculation 21 2 5 2" xfId="12462"/>
    <cellStyle name="Calculation 21 2 5 2 2" xfId="24484"/>
    <cellStyle name="Calculation 21 2 5 2 2 2" xfId="45670"/>
    <cellStyle name="Calculation 21 2 5 2 3" xfId="35066"/>
    <cellStyle name="Calculation 21 2 5 3" xfId="19371"/>
    <cellStyle name="Calculation 21 2 5 3 2" xfId="40558"/>
    <cellStyle name="Calculation 21 2 5 4" xfId="29826"/>
    <cellStyle name="Calculation 21 2 5_Table 2A-1_EFT (Annual)" xfId="14724"/>
    <cellStyle name="Calculation 21 2 6" xfId="9801"/>
    <cellStyle name="Calculation 21 2 6 2" xfId="21938"/>
    <cellStyle name="Calculation 21 2 6 2 2" xfId="43124"/>
    <cellStyle name="Calculation 21 2 6 3" xfId="32520"/>
    <cellStyle name="Calculation 21 2 7" xfId="16825"/>
    <cellStyle name="Calculation 21 2 7 2" xfId="38012"/>
    <cellStyle name="Calculation 21 2 8" xfId="27083"/>
    <cellStyle name="Calculation 21 2_Table 2A-1_EFT (Annual)" xfId="2927"/>
    <cellStyle name="Calculation 21 3" xfId="406"/>
    <cellStyle name="Calculation 21 3 2" xfId="1389"/>
    <cellStyle name="Calculation 21 3 2 2" xfId="2659"/>
    <cellStyle name="Calculation 21 3 2 2 2" xfId="6220"/>
    <cellStyle name="Calculation 21 3 2 2 2 2" xfId="14414"/>
    <cellStyle name="Calculation 21 3 2 2 2 2 2" xfId="26386"/>
    <cellStyle name="Calculation 21 3 2 2 2 2 2 2" xfId="47572"/>
    <cellStyle name="Calculation 21 3 2 2 2 2 3" xfId="36968"/>
    <cellStyle name="Calculation 21 3 2 2 2 3" xfId="21273"/>
    <cellStyle name="Calculation 21 3 2 2 2 3 2" xfId="42460"/>
    <cellStyle name="Calculation 21 3 2 2 2 4" xfId="31876"/>
    <cellStyle name="Calculation 21 3 2 2 2_Table 2A-1_EFT (Annual)" xfId="14723"/>
    <cellStyle name="Calculation 21 3 2 2 3" xfId="11756"/>
    <cellStyle name="Calculation 21 3 2 2 3 2" xfId="23840"/>
    <cellStyle name="Calculation 21 3 2 2 3 2 2" xfId="45026"/>
    <cellStyle name="Calculation 21 3 2 2 3 3" xfId="34422"/>
    <cellStyle name="Calculation 21 3 2 2 4" xfId="18727"/>
    <cellStyle name="Calculation 21 3 2 2 4 2" xfId="39914"/>
    <cellStyle name="Calculation 21 3 2 2 5" xfId="29133"/>
    <cellStyle name="Calculation 21 3 2 2_Table 2A-1_EFT (Annual)" xfId="6499"/>
    <cellStyle name="Calculation 21 3 2 3" xfId="4950"/>
    <cellStyle name="Calculation 21 3 2 3 2" xfId="13210"/>
    <cellStyle name="Calculation 21 3 2 3 2 2" xfId="25216"/>
    <cellStyle name="Calculation 21 3 2 3 2 2 2" xfId="46402"/>
    <cellStyle name="Calculation 21 3 2 3 2 3" xfId="35798"/>
    <cellStyle name="Calculation 21 3 2 3 3" xfId="20103"/>
    <cellStyle name="Calculation 21 3 2 3 3 2" xfId="41290"/>
    <cellStyle name="Calculation 21 3 2 3 4" xfId="30607"/>
    <cellStyle name="Calculation 21 3 2 3_Table 2A-1_EFT (Annual)" xfId="14722"/>
    <cellStyle name="Calculation 21 3 2 4" xfId="10554"/>
    <cellStyle name="Calculation 21 3 2 4 2" xfId="22670"/>
    <cellStyle name="Calculation 21 3 2 4 2 2" xfId="43856"/>
    <cellStyle name="Calculation 21 3 2 4 3" xfId="33252"/>
    <cellStyle name="Calculation 21 3 2 5" xfId="17557"/>
    <cellStyle name="Calculation 21 3 2 5 2" xfId="38744"/>
    <cellStyle name="Calculation 21 3 2 6" xfId="27864"/>
    <cellStyle name="Calculation 21 3 2_Table 2A-1_EFT (Annual)" xfId="6498"/>
    <cellStyle name="Calculation 21 3 3" xfId="938"/>
    <cellStyle name="Calculation 21 3 3 2" xfId="4499"/>
    <cellStyle name="Calculation 21 3 3 2 2" xfId="12761"/>
    <cellStyle name="Calculation 21 3 3 2 2 2" xfId="24771"/>
    <cellStyle name="Calculation 21 3 3 2 2 2 2" xfId="45957"/>
    <cellStyle name="Calculation 21 3 3 2 2 3" xfId="35353"/>
    <cellStyle name="Calculation 21 3 3 2 3" xfId="19658"/>
    <cellStyle name="Calculation 21 3 3 2 3 2" xfId="40845"/>
    <cellStyle name="Calculation 21 3 3 2 4" xfId="30156"/>
    <cellStyle name="Calculation 21 3 3 2_Table 2A-1_EFT (Annual)" xfId="14721"/>
    <cellStyle name="Calculation 21 3 3 3" xfId="10108"/>
    <cellStyle name="Calculation 21 3 3 3 2" xfId="22225"/>
    <cellStyle name="Calculation 21 3 3 3 2 2" xfId="43411"/>
    <cellStyle name="Calculation 21 3 3 3 3" xfId="32807"/>
    <cellStyle name="Calculation 21 3 3 4" xfId="17112"/>
    <cellStyle name="Calculation 21 3 3 4 2" xfId="38299"/>
    <cellStyle name="Calculation 21 3 3 5" xfId="27413"/>
    <cellStyle name="Calculation 21 3 3_Table 2A-1_EFT (Annual)" xfId="6500"/>
    <cellStyle name="Calculation 21 3 4" xfId="2128"/>
    <cellStyle name="Calculation 21 3 4 2" xfId="5689"/>
    <cellStyle name="Calculation 21 3 4 2 2" xfId="13904"/>
    <cellStyle name="Calculation 21 3 4 2 2 2" xfId="25892"/>
    <cellStyle name="Calculation 21 3 4 2 2 2 2" xfId="47078"/>
    <cellStyle name="Calculation 21 3 4 2 2 3" xfId="36474"/>
    <cellStyle name="Calculation 21 3 4 2 3" xfId="20779"/>
    <cellStyle name="Calculation 21 3 4 2 3 2" xfId="41966"/>
    <cellStyle name="Calculation 21 3 4 2 4" xfId="31346"/>
    <cellStyle name="Calculation 21 3 4 2_Table 2A-1_EFT (Annual)" xfId="14720"/>
    <cellStyle name="Calculation 21 3 4 3" xfId="11248"/>
    <cellStyle name="Calculation 21 3 4 3 2" xfId="23346"/>
    <cellStyle name="Calculation 21 3 4 3 2 2" xfId="44532"/>
    <cellStyle name="Calculation 21 3 4 3 3" xfId="33928"/>
    <cellStyle name="Calculation 21 3 4 4" xfId="18233"/>
    <cellStyle name="Calculation 21 3 4 4 2" xfId="39420"/>
    <cellStyle name="Calculation 21 3 4 5" xfId="28603"/>
    <cellStyle name="Calculation 21 3 4_Table 2A-1_EFT (Annual)" xfId="6501"/>
    <cellStyle name="Calculation 21 3 5" xfId="3976"/>
    <cellStyle name="Calculation 21 3 5 2" xfId="12304"/>
    <cellStyle name="Calculation 21 3 5 2 2" xfId="24328"/>
    <cellStyle name="Calculation 21 3 5 2 2 2" xfId="45514"/>
    <cellStyle name="Calculation 21 3 5 2 3" xfId="34910"/>
    <cellStyle name="Calculation 21 3 5 3" xfId="19215"/>
    <cellStyle name="Calculation 21 3 5 3 2" xfId="40402"/>
    <cellStyle name="Calculation 21 3 5 4" xfId="29664"/>
    <cellStyle name="Calculation 21 3 5_Table 2A-1_EFT (Annual)" xfId="14719"/>
    <cellStyle name="Calculation 21 3 6" xfId="9641"/>
    <cellStyle name="Calculation 21 3 6 2" xfId="21782"/>
    <cellStyle name="Calculation 21 3 6 2 2" xfId="42968"/>
    <cellStyle name="Calculation 21 3 6 3" xfId="32364"/>
    <cellStyle name="Calculation 21 3 7" xfId="16669"/>
    <cellStyle name="Calculation 21 3 7 2" xfId="37856"/>
    <cellStyle name="Calculation 21 3 8" xfId="26921"/>
    <cellStyle name="Calculation 21 3_Table 2A-1_EFT (Annual)" xfId="2928"/>
    <cellStyle name="Calculation 21 4" xfId="1223"/>
    <cellStyle name="Calculation 21 4 2" xfId="2493"/>
    <cellStyle name="Calculation 21 4 2 2" xfId="6054"/>
    <cellStyle name="Calculation 21 4 2 2 2" xfId="14248"/>
    <cellStyle name="Calculation 21 4 2 2 2 2" xfId="26220"/>
    <cellStyle name="Calculation 21 4 2 2 2 2 2" xfId="47406"/>
    <cellStyle name="Calculation 21 4 2 2 2 3" xfId="36802"/>
    <cellStyle name="Calculation 21 4 2 2 3" xfId="21107"/>
    <cellStyle name="Calculation 21 4 2 2 3 2" xfId="42294"/>
    <cellStyle name="Calculation 21 4 2 2 4" xfId="31710"/>
    <cellStyle name="Calculation 21 4 2 2_Table 2A-1_EFT (Annual)" xfId="14718"/>
    <cellStyle name="Calculation 21 4 2 3" xfId="11590"/>
    <cellStyle name="Calculation 21 4 2 3 2" xfId="23674"/>
    <cellStyle name="Calculation 21 4 2 3 2 2" xfId="44860"/>
    <cellStyle name="Calculation 21 4 2 3 3" xfId="34256"/>
    <cellStyle name="Calculation 21 4 2 4" xfId="18561"/>
    <cellStyle name="Calculation 21 4 2 4 2" xfId="39748"/>
    <cellStyle name="Calculation 21 4 2 5" xfId="28967"/>
    <cellStyle name="Calculation 21 4 2_Table 2A-1_EFT (Annual)" xfId="6503"/>
    <cellStyle name="Calculation 21 4 3" xfId="4784"/>
    <cellStyle name="Calculation 21 4 3 2" xfId="13044"/>
    <cellStyle name="Calculation 21 4 3 2 2" xfId="25050"/>
    <cellStyle name="Calculation 21 4 3 2 2 2" xfId="46236"/>
    <cellStyle name="Calculation 21 4 3 2 3" xfId="35632"/>
    <cellStyle name="Calculation 21 4 3 3" xfId="19937"/>
    <cellStyle name="Calculation 21 4 3 3 2" xfId="41124"/>
    <cellStyle name="Calculation 21 4 3 4" xfId="30441"/>
    <cellStyle name="Calculation 21 4 3_Table 2A-1_EFT (Annual)" xfId="14717"/>
    <cellStyle name="Calculation 21 4 4" xfId="10388"/>
    <cellStyle name="Calculation 21 4 4 2" xfId="22504"/>
    <cellStyle name="Calculation 21 4 4 2 2" xfId="43690"/>
    <cellStyle name="Calculation 21 4 4 3" xfId="33086"/>
    <cellStyle name="Calculation 21 4 5" xfId="17391"/>
    <cellStyle name="Calculation 21 4 5 2" xfId="38578"/>
    <cellStyle name="Calculation 21 4 6" xfId="27698"/>
    <cellStyle name="Calculation 21 4_Table 2A-1_EFT (Annual)" xfId="6502"/>
    <cellStyle name="Calculation 21 5" xfId="779"/>
    <cellStyle name="Calculation 21 5 2" xfId="4340"/>
    <cellStyle name="Calculation 21 5 2 2" xfId="12620"/>
    <cellStyle name="Calculation 21 5 2 2 2" xfId="24637"/>
    <cellStyle name="Calculation 21 5 2 2 2 2" xfId="45823"/>
    <cellStyle name="Calculation 21 5 2 2 3" xfId="35219"/>
    <cellStyle name="Calculation 21 5 2 3" xfId="19524"/>
    <cellStyle name="Calculation 21 5 2 3 2" xfId="40711"/>
    <cellStyle name="Calculation 21 5 2 4" xfId="29997"/>
    <cellStyle name="Calculation 21 5 2_Table 2A-1_EFT (Annual)" xfId="14716"/>
    <cellStyle name="Calculation 21 5 3" xfId="9968"/>
    <cellStyle name="Calculation 21 5 3 2" xfId="22091"/>
    <cellStyle name="Calculation 21 5 3 2 2" xfId="43277"/>
    <cellStyle name="Calculation 21 5 3 3" xfId="32673"/>
    <cellStyle name="Calculation 21 5 4" xfId="16978"/>
    <cellStyle name="Calculation 21 5 4 2" xfId="38165"/>
    <cellStyle name="Calculation 21 5 5" xfId="27254"/>
    <cellStyle name="Calculation 21 5_Table 2A-1_EFT (Annual)" xfId="6504"/>
    <cellStyle name="Calculation 21 6" xfId="1962"/>
    <cellStyle name="Calculation 21 6 2" xfId="5523"/>
    <cellStyle name="Calculation 21 6 2 2" xfId="13738"/>
    <cellStyle name="Calculation 21 6 2 2 2" xfId="25726"/>
    <cellStyle name="Calculation 21 6 2 2 2 2" xfId="46912"/>
    <cellStyle name="Calculation 21 6 2 2 3" xfId="36308"/>
    <cellStyle name="Calculation 21 6 2 3" xfId="20613"/>
    <cellStyle name="Calculation 21 6 2 3 2" xfId="41800"/>
    <cellStyle name="Calculation 21 6 2 4" xfId="31180"/>
    <cellStyle name="Calculation 21 6 2_Table 2A-1_EFT (Annual)" xfId="14715"/>
    <cellStyle name="Calculation 21 6 3" xfId="11082"/>
    <cellStyle name="Calculation 21 6 3 2" xfId="23180"/>
    <cellStyle name="Calculation 21 6 3 2 2" xfId="44366"/>
    <cellStyle name="Calculation 21 6 3 3" xfId="33762"/>
    <cellStyle name="Calculation 21 6 4" xfId="18067"/>
    <cellStyle name="Calculation 21 6 4 2" xfId="39254"/>
    <cellStyle name="Calculation 21 6 5" xfId="28437"/>
    <cellStyle name="Calculation 21 6_Table 2A-1_EFT (Annual)" xfId="6505"/>
    <cellStyle name="Calculation 21 7" xfId="3764"/>
    <cellStyle name="Calculation 21 7 2" xfId="12132"/>
    <cellStyle name="Calculation 21 7 2 2" xfId="24162"/>
    <cellStyle name="Calculation 21 7 2 2 2" xfId="45348"/>
    <cellStyle name="Calculation 21 7 2 3" xfId="34744"/>
    <cellStyle name="Calculation 21 7 3" xfId="19049"/>
    <cellStyle name="Calculation 21 7 3 2" xfId="40236"/>
    <cellStyle name="Calculation 21 7 4" xfId="29473"/>
    <cellStyle name="Calculation 21 7_Table 2A-1_EFT (Annual)" xfId="14714"/>
    <cellStyle name="Calculation 21 8" xfId="9451"/>
    <cellStyle name="Calculation 21 8 2" xfId="21616"/>
    <cellStyle name="Calculation 21 8 2 2" xfId="42802"/>
    <cellStyle name="Calculation 21 8 3" xfId="32198"/>
    <cellStyle name="Calculation 21 9" xfId="16503"/>
    <cellStyle name="Calculation 21 9 2" xfId="37690"/>
    <cellStyle name="Calculation 21_Table 2A-1_EFT (Annual)" xfId="2926"/>
    <cellStyle name="Calculation 22" xfId="209"/>
    <cellStyle name="Calculation 22 10" xfId="26764"/>
    <cellStyle name="Calculation 22 2" xfId="602"/>
    <cellStyle name="Calculation 22 2 2" xfId="1579"/>
    <cellStyle name="Calculation 22 2 2 2" xfId="2849"/>
    <cellStyle name="Calculation 22 2 2 2 2" xfId="6410"/>
    <cellStyle name="Calculation 22 2 2 2 2 2" xfId="14604"/>
    <cellStyle name="Calculation 22 2 2 2 2 2 2" xfId="26576"/>
    <cellStyle name="Calculation 22 2 2 2 2 2 2 2" xfId="47762"/>
    <cellStyle name="Calculation 22 2 2 2 2 2 3" xfId="37158"/>
    <cellStyle name="Calculation 22 2 2 2 2 3" xfId="21463"/>
    <cellStyle name="Calculation 22 2 2 2 2 3 2" xfId="42650"/>
    <cellStyle name="Calculation 22 2 2 2 2 4" xfId="32066"/>
    <cellStyle name="Calculation 22 2 2 2 2_Table 2A-1_EFT (Annual)" xfId="14713"/>
    <cellStyle name="Calculation 22 2 2 2 3" xfId="11946"/>
    <cellStyle name="Calculation 22 2 2 2 3 2" xfId="24030"/>
    <cellStyle name="Calculation 22 2 2 2 3 2 2" xfId="45216"/>
    <cellStyle name="Calculation 22 2 2 2 3 3" xfId="34612"/>
    <cellStyle name="Calculation 22 2 2 2 4" xfId="18917"/>
    <cellStyle name="Calculation 22 2 2 2 4 2" xfId="40104"/>
    <cellStyle name="Calculation 22 2 2 2 5" xfId="29323"/>
    <cellStyle name="Calculation 22 2 2 2_Table 2A-1_EFT (Annual)" xfId="6507"/>
    <cellStyle name="Calculation 22 2 2 3" xfId="5140"/>
    <cellStyle name="Calculation 22 2 2 3 2" xfId="13400"/>
    <cellStyle name="Calculation 22 2 2 3 2 2" xfId="25406"/>
    <cellStyle name="Calculation 22 2 2 3 2 2 2" xfId="46592"/>
    <cellStyle name="Calculation 22 2 2 3 2 3" xfId="35988"/>
    <cellStyle name="Calculation 22 2 2 3 3" xfId="20293"/>
    <cellStyle name="Calculation 22 2 2 3 3 2" xfId="41480"/>
    <cellStyle name="Calculation 22 2 2 3 4" xfId="30797"/>
    <cellStyle name="Calculation 22 2 2 3_Table 2A-1_EFT (Annual)" xfId="14712"/>
    <cellStyle name="Calculation 22 2 2 4" xfId="10744"/>
    <cellStyle name="Calculation 22 2 2 4 2" xfId="22860"/>
    <cellStyle name="Calculation 22 2 2 4 2 2" xfId="44046"/>
    <cellStyle name="Calculation 22 2 2 4 3" xfId="33442"/>
    <cellStyle name="Calculation 22 2 2 5" xfId="17747"/>
    <cellStyle name="Calculation 22 2 2 5 2" xfId="38934"/>
    <cellStyle name="Calculation 22 2 2 6" xfId="28054"/>
    <cellStyle name="Calculation 22 2 2_Table 2A-1_EFT (Annual)" xfId="6506"/>
    <cellStyle name="Calculation 22 2 3" xfId="1097"/>
    <cellStyle name="Calculation 22 2 3 2" xfId="4658"/>
    <cellStyle name="Calculation 22 2 3 2 2" xfId="12918"/>
    <cellStyle name="Calculation 22 2 3 2 2 2" xfId="24924"/>
    <cellStyle name="Calculation 22 2 3 2 2 2 2" xfId="46110"/>
    <cellStyle name="Calculation 22 2 3 2 2 3" xfId="35506"/>
    <cellStyle name="Calculation 22 2 3 2 3" xfId="19811"/>
    <cellStyle name="Calculation 22 2 3 2 3 2" xfId="40998"/>
    <cellStyle name="Calculation 22 2 3 2 4" xfId="30315"/>
    <cellStyle name="Calculation 22 2 3 2_Table 2A-1_EFT (Annual)" xfId="14711"/>
    <cellStyle name="Calculation 22 2 3 3" xfId="10262"/>
    <cellStyle name="Calculation 22 2 3 3 2" xfId="22378"/>
    <cellStyle name="Calculation 22 2 3 3 2 2" xfId="43564"/>
    <cellStyle name="Calculation 22 2 3 3 3" xfId="32960"/>
    <cellStyle name="Calculation 22 2 3 4" xfId="17265"/>
    <cellStyle name="Calculation 22 2 3 4 2" xfId="38452"/>
    <cellStyle name="Calculation 22 2 3 5" xfId="27572"/>
    <cellStyle name="Calculation 22 2 3_Table 2A-1_EFT (Annual)" xfId="6508"/>
    <cellStyle name="Calculation 22 2 4" xfId="2318"/>
    <cellStyle name="Calculation 22 2 4 2" xfId="5879"/>
    <cellStyle name="Calculation 22 2 4 2 2" xfId="14094"/>
    <cellStyle name="Calculation 22 2 4 2 2 2" xfId="26082"/>
    <cellStyle name="Calculation 22 2 4 2 2 2 2" xfId="47268"/>
    <cellStyle name="Calculation 22 2 4 2 2 3" xfId="36664"/>
    <cellStyle name="Calculation 22 2 4 2 3" xfId="20969"/>
    <cellStyle name="Calculation 22 2 4 2 3 2" xfId="42156"/>
    <cellStyle name="Calculation 22 2 4 2 4" xfId="31536"/>
    <cellStyle name="Calculation 22 2 4 2_Table 2A-1_EFT (Annual)" xfId="14710"/>
    <cellStyle name="Calculation 22 2 4 3" xfId="11438"/>
    <cellStyle name="Calculation 22 2 4 3 2" xfId="23536"/>
    <cellStyle name="Calculation 22 2 4 3 2 2" xfId="44722"/>
    <cellStyle name="Calculation 22 2 4 3 3" xfId="34118"/>
    <cellStyle name="Calculation 22 2 4 4" xfId="18423"/>
    <cellStyle name="Calculation 22 2 4 4 2" xfId="39610"/>
    <cellStyle name="Calculation 22 2 4 5" xfId="28793"/>
    <cellStyle name="Calculation 22 2 4_Table 2A-1_EFT (Annual)" xfId="6509"/>
    <cellStyle name="Calculation 22 2 5" xfId="4172"/>
    <cellStyle name="Calculation 22 2 5 2" xfId="12496"/>
    <cellStyle name="Calculation 22 2 5 2 2" xfId="24518"/>
    <cellStyle name="Calculation 22 2 5 2 2 2" xfId="45704"/>
    <cellStyle name="Calculation 22 2 5 2 3" xfId="35100"/>
    <cellStyle name="Calculation 22 2 5 3" xfId="19405"/>
    <cellStyle name="Calculation 22 2 5 3 2" xfId="40592"/>
    <cellStyle name="Calculation 22 2 5 4" xfId="29860"/>
    <cellStyle name="Calculation 22 2 5_Table 2A-1_EFT (Annual)" xfId="14709"/>
    <cellStyle name="Calculation 22 2 6" xfId="9835"/>
    <cellStyle name="Calculation 22 2 6 2" xfId="21972"/>
    <cellStyle name="Calculation 22 2 6 2 2" xfId="43158"/>
    <cellStyle name="Calculation 22 2 6 3" xfId="32554"/>
    <cellStyle name="Calculation 22 2 7" xfId="16859"/>
    <cellStyle name="Calculation 22 2 7 2" xfId="38046"/>
    <cellStyle name="Calculation 22 2 8" xfId="27117"/>
    <cellStyle name="Calculation 22 2_Table 2A-1_EFT (Annual)" xfId="2930"/>
    <cellStyle name="Calculation 22 3" xfId="437"/>
    <cellStyle name="Calculation 22 3 2" xfId="1420"/>
    <cellStyle name="Calculation 22 3 2 2" xfId="2690"/>
    <cellStyle name="Calculation 22 3 2 2 2" xfId="6251"/>
    <cellStyle name="Calculation 22 3 2 2 2 2" xfId="14445"/>
    <cellStyle name="Calculation 22 3 2 2 2 2 2" xfId="26417"/>
    <cellStyle name="Calculation 22 3 2 2 2 2 2 2" xfId="47603"/>
    <cellStyle name="Calculation 22 3 2 2 2 2 3" xfId="36999"/>
    <cellStyle name="Calculation 22 3 2 2 2 3" xfId="21304"/>
    <cellStyle name="Calculation 22 3 2 2 2 3 2" xfId="42491"/>
    <cellStyle name="Calculation 22 3 2 2 2 4" xfId="31907"/>
    <cellStyle name="Calculation 22 3 2 2 2_Table 2A-1_EFT (Annual)" xfId="14708"/>
    <cellStyle name="Calculation 22 3 2 2 3" xfId="11787"/>
    <cellStyle name="Calculation 22 3 2 2 3 2" xfId="23871"/>
    <cellStyle name="Calculation 22 3 2 2 3 2 2" xfId="45057"/>
    <cellStyle name="Calculation 22 3 2 2 3 3" xfId="34453"/>
    <cellStyle name="Calculation 22 3 2 2 4" xfId="18758"/>
    <cellStyle name="Calculation 22 3 2 2 4 2" xfId="39945"/>
    <cellStyle name="Calculation 22 3 2 2 5" xfId="29164"/>
    <cellStyle name="Calculation 22 3 2 2_Table 2A-1_EFT (Annual)" xfId="6511"/>
    <cellStyle name="Calculation 22 3 2 3" xfId="4981"/>
    <cellStyle name="Calculation 22 3 2 3 2" xfId="13241"/>
    <cellStyle name="Calculation 22 3 2 3 2 2" xfId="25247"/>
    <cellStyle name="Calculation 22 3 2 3 2 2 2" xfId="46433"/>
    <cellStyle name="Calculation 22 3 2 3 2 3" xfId="35829"/>
    <cellStyle name="Calculation 22 3 2 3 3" xfId="20134"/>
    <cellStyle name="Calculation 22 3 2 3 3 2" xfId="41321"/>
    <cellStyle name="Calculation 22 3 2 3 4" xfId="30638"/>
    <cellStyle name="Calculation 22 3 2 3_Table 2A-1_EFT (Annual)" xfId="14707"/>
    <cellStyle name="Calculation 22 3 2 4" xfId="10585"/>
    <cellStyle name="Calculation 22 3 2 4 2" xfId="22701"/>
    <cellStyle name="Calculation 22 3 2 4 2 2" xfId="43887"/>
    <cellStyle name="Calculation 22 3 2 4 3" xfId="33283"/>
    <cellStyle name="Calculation 22 3 2 5" xfId="17588"/>
    <cellStyle name="Calculation 22 3 2 5 2" xfId="38775"/>
    <cellStyle name="Calculation 22 3 2 6" xfId="27895"/>
    <cellStyle name="Calculation 22 3 2_Table 2A-1_EFT (Annual)" xfId="6510"/>
    <cellStyle name="Calculation 22 3 3" xfId="962"/>
    <cellStyle name="Calculation 22 3 3 2" xfId="4523"/>
    <cellStyle name="Calculation 22 3 3 2 2" xfId="12785"/>
    <cellStyle name="Calculation 22 3 3 2 2 2" xfId="24795"/>
    <cellStyle name="Calculation 22 3 3 2 2 2 2" xfId="45981"/>
    <cellStyle name="Calculation 22 3 3 2 2 3" xfId="35377"/>
    <cellStyle name="Calculation 22 3 3 2 3" xfId="19682"/>
    <cellStyle name="Calculation 22 3 3 2 3 2" xfId="40869"/>
    <cellStyle name="Calculation 22 3 3 2 4" xfId="30180"/>
    <cellStyle name="Calculation 22 3 3 2_Table 2A-1_EFT (Annual)" xfId="14706"/>
    <cellStyle name="Calculation 22 3 3 3" xfId="10132"/>
    <cellStyle name="Calculation 22 3 3 3 2" xfId="22249"/>
    <cellStyle name="Calculation 22 3 3 3 2 2" xfId="43435"/>
    <cellStyle name="Calculation 22 3 3 3 3" xfId="32831"/>
    <cellStyle name="Calculation 22 3 3 4" xfId="17136"/>
    <cellStyle name="Calculation 22 3 3 4 2" xfId="38323"/>
    <cellStyle name="Calculation 22 3 3 5" xfId="27437"/>
    <cellStyle name="Calculation 22 3 3_Table 2A-1_EFT (Annual)" xfId="6512"/>
    <cellStyle name="Calculation 22 3 4" xfId="2159"/>
    <cellStyle name="Calculation 22 3 4 2" xfId="5720"/>
    <cellStyle name="Calculation 22 3 4 2 2" xfId="13935"/>
    <cellStyle name="Calculation 22 3 4 2 2 2" xfId="25923"/>
    <cellStyle name="Calculation 22 3 4 2 2 2 2" xfId="47109"/>
    <cellStyle name="Calculation 22 3 4 2 2 3" xfId="36505"/>
    <cellStyle name="Calculation 22 3 4 2 3" xfId="20810"/>
    <cellStyle name="Calculation 22 3 4 2 3 2" xfId="41997"/>
    <cellStyle name="Calculation 22 3 4 2 4" xfId="31377"/>
    <cellStyle name="Calculation 22 3 4 2_Table 2A-1_EFT (Annual)" xfId="14705"/>
    <cellStyle name="Calculation 22 3 4 3" xfId="11279"/>
    <cellStyle name="Calculation 22 3 4 3 2" xfId="23377"/>
    <cellStyle name="Calculation 22 3 4 3 2 2" xfId="44563"/>
    <cellStyle name="Calculation 22 3 4 3 3" xfId="33959"/>
    <cellStyle name="Calculation 22 3 4 4" xfId="18264"/>
    <cellStyle name="Calculation 22 3 4 4 2" xfId="39451"/>
    <cellStyle name="Calculation 22 3 4 5" xfId="28634"/>
    <cellStyle name="Calculation 22 3 4_Table 2A-1_EFT (Annual)" xfId="6513"/>
    <cellStyle name="Calculation 22 3 5" xfId="4007"/>
    <cellStyle name="Calculation 22 3 5 2" xfId="12335"/>
    <cellStyle name="Calculation 22 3 5 2 2" xfId="24359"/>
    <cellStyle name="Calculation 22 3 5 2 2 2" xfId="45545"/>
    <cellStyle name="Calculation 22 3 5 2 3" xfId="34941"/>
    <cellStyle name="Calculation 22 3 5 3" xfId="19246"/>
    <cellStyle name="Calculation 22 3 5 3 2" xfId="40433"/>
    <cellStyle name="Calculation 22 3 5 4" xfId="29695"/>
    <cellStyle name="Calculation 22 3 5_Table 2A-1_EFT (Annual)" xfId="14704"/>
    <cellStyle name="Calculation 22 3 6" xfId="9672"/>
    <cellStyle name="Calculation 22 3 6 2" xfId="21813"/>
    <cellStyle name="Calculation 22 3 6 2 2" xfId="42999"/>
    <cellStyle name="Calculation 22 3 6 3" xfId="32395"/>
    <cellStyle name="Calculation 22 3 7" xfId="16700"/>
    <cellStyle name="Calculation 22 3 7 2" xfId="37887"/>
    <cellStyle name="Calculation 22 3 8" xfId="26952"/>
    <cellStyle name="Calculation 22 3_Table 2A-1_EFT (Annual)" xfId="2931"/>
    <cellStyle name="Calculation 22 4" xfId="1257"/>
    <cellStyle name="Calculation 22 4 2" xfId="2527"/>
    <cellStyle name="Calculation 22 4 2 2" xfId="6088"/>
    <cellStyle name="Calculation 22 4 2 2 2" xfId="14282"/>
    <cellStyle name="Calculation 22 4 2 2 2 2" xfId="26254"/>
    <cellStyle name="Calculation 22 4 2 2 2 2 2" xfId="47440"/>
    <cellStyle name="Calculation 22 4 2 2 2 3" xfId="36836"/>
    <cellStyle name="Calculation 22 4 2 2 3" xfId="21141"/>
    <cellStyle name="Calculation 22 4 2 2 3 2" xfId="42328"/>
    <cellStyle name="Calculation 22 4 2 2 4" xfId="31744"/>
    <cellStyle name="Calculation 22 4 2 2_Table 2A-1_EFT (Annual)" xfId="14703"/>
    <cellStyle name="Calculation 22 4 2 3" xfId="11624"/>
    <cellStyle name="Calculation 22 4 2 3 2" xfId="23708"/>
    <cellStyle name="Calculation 22 4 2 3 2 2" xfId="44894"/>
    <cellStyle name="Calculation 22 4 2 3 3" xfId="34290"/>
    <cellStyle name="Calculation 22 4 2 4" xfId="18595"/>
    <cellStyle name="Calculation 22 4 2 4 2" xfId="39782"/>
    <cellStyle name="Calculation 22 4 2 5" xfId="29001"/>
    <cellStyle name="Calculation 22 4 2_Table 2A-1_EFT (Annual)" xfId="6515"/>
    <cellStyle name="Calculation 22 4 3" xfId="4818"/>
    <cellStyle name="Calculation 22 4 3 2" xfId="13078"/>
    <cellStyle name="Calculation 22 4 3 2 2" xfId="25084"/>
    <cellStyle name="Calculation 22 4 3 2 2 2" xfId="46270"/>
    <cellStyle name="Calculation 22 4 3 2 3" xfId="35666"/>
    <cellStyle name="Calculation 22 4 3 3" xfId="19971"/>
    <cellStyle name="Calculation 22 4 3 3 2" xfId="41158"/>
    <cellStyle name="Calculation 22 4 3 4" xfId="30475"/>
    <cellStyle name="Calculation 22 4 3_Table 2A-1_EFT (Annual)" xfId="14702"/>
    <cellStyle name="Calculation 22 4 4" xfId="10422"/>
    <cellStyle name="Calculation 22 4 4 2" xfId="22538"/>
    <cellStyle name="Calculation 22 4 4 2 2" xfId="43724"/>
    <cellStyle name="Calculation 22 4 4 3" xfId="33120"/>
    <cellStyle name="Calculation 22 4 5" xfId="17425"/>
    <cellStyle name="Calculation 22 4 5 2" xfId="38612"/>
    <cellStyle name="Calculation 22 4 6" xfId="27732"/>
    <cellStyle name="Calculation 22 4_Table 2A-1_EFT (Annual)" xfId="6514"/>
    <cellStyle name="Calculation 22 5" xfId="806"/>
    <cellStyle name="Calculation 22 5 2" xfId="4367"/>
    <cellStyle name="Calculation 22 5 2 2" xfId="12647"/>
    <cellStyle name="Calculation 22 5 2 2 2" xfId="24664"/>
    <cellStyle name="Calculation 22 5 2 2 2 2" xfId="45850"/>
    <cellStyle name="Calculation 22 5 2 2 3" xfId="35246"/>
    <cellStyle name="Calculation 22 5 2 3" xfId="19551"/>
    <cellStyle name="Calculation 22 5 2 3 2" xfId="40738"/>
    <cellStyle name="Calculation 22 5 2 4" xfId="30024"/>
    <cellStyle name="Calculation 22 5 2_Table 2A-1_EFT (Annual)" xfId="14701"/>
    <cellStyle name="Calculation 22 5 3" xfId="9995"/>
    <cellStyle name="Calculation 22 5 3 2" xfId="22118"/>
    <cellStyle name="Calculation 22 5 3 2 2" xfId="43304"/>
    <cellStyle name="Calculation 22 5 3 3" xfId="32700"/>
    <cellStyle name="Calculation 22 5 4" xfId="17005"/>
    <cellStyle name="Calculation 22 5 4 2" xfId="38192"/>
    <cellStyle name="Calculation 22 5 5" xfId="27281"/>
    <cellStyle name="Calculation 22 5_Table 2A-1_EFT (Annual)" xfId="6516"/>
    <cellStyle name="Calculation 22 6" xfId="1996"/>
    <cellStyle name="Calculation 22 6 2" xfId="5557"/>
    <cellStyle name="Calculation 22 6 2 2" xfId="13772"/>
    <cellStyle name="Calculation 22 6 2 2 2" xfId="25760"/>
    <cellStyle name="Calculation 22 6 2 2 2 2" xfId="46946"/>
    <cellStyle name="Calculation 22 6 2 2 3" xfId="36342"/>
    <cellStyle name="Calculation 22 6 2 3" xfId="20647"/>
    <cellStyle name="Calculation 22 6 2 3 2" xfId="41834"/>
    <cellStyle name="Calculation 22 6 2 4" xfId="31214"/>
    <cellStyle name="Calculation 22 6 2_Table 2A-1_EFT (Annual)" xfId="14700"/>
    <cellStyle name="Calculation 22 6 3" xfId="11116"/>
    <cellStyle name="Calculation 22 6 3 2" xfId="23214"/>
    <cellStyle name="Calculation 22 6 3 2 2" xfId="44400"/>
    <cellStyle name="Calculation 22 6 3 3" xfId="33796"/>
    <cellStyle name="Calculation 22 6 4" xfId="18101"/>
    <cellStyle name="Calculation 22 6 4 2" xfId="39288"/>
    <cellStyle name="Calculation 22 6 5" xfId="28471"/>
    <cellStyle name="Calculation 22 6_Table 2A-1_EFT (Annual)" xfId="6517"/>
    <cellStyle name="Calculation 22 7" xfId="3798"/>
    <cellStyle name="Calculation 22 7 2" xfId="12166"/>
    <cellStyle name="Calculation 22 7 2 2" xfId="24196"/>
    <cellStyle name="Calculation 22 7 2 2 2" xfId="45382"/>
    <cellStyle name="Calculation 22 7 2 3" xfId="34778"/>
    <cellStyle name="Calculation 22 7 3" xfId="19083"/>
    <cellStyle name="Calculation 22 7 3 2" xfId="40270"/>
    <cellStyle name="Calculation 22 7 4" xfId="29507"/>
    <cellStyle name="Calculation 22 7_Table 2A-1_EFT (Annual)" xfId="14699"/>
    <cellStyle name="Calculation 22 8" xfId="9485"/>
    <cellStyle name="Calculation 22 8 2" xfId="21650"/>
    <cellStyle name="Calculation 22 8 2 2" xfId="42836"/>
    <cellStyle name="Calculation 22 8 3" xfId="32232"/>
    <cellStyle name="Calculation 22 9" xfId="16537"/>
    <cellStyle name="Calculation 22 9 2" xfId="37724"/>
    <cellStyle name="Calculation 22_Table 2A-1_EFT (Annual)" xfId="2929"/>
    <cellStyle name="Calculation 23" xfId="215"/>
    <cellStyle name="Calculation 23 10" xfId="26770"/>
    <cellStyle name="Calculation 23 2" xfId="608"/>
    <cellStyle name="Calculation 23 2 2" xfId="1585"/>
    <cellStyle name="Calculation 23 2 2 2" xfId="2855"/>
    <cellStyle name="Calculation 23 2 2 2 2" xfId="6416"/>
    <cellStyle name="Calculation 23 2 2 2 2 2" xfId="14610"/>
    <cellStyle name="Calculation 23 2 2 2 2 2 2" xfId="26582"/>
    <cellStyle name="Calculation 23 2 2 2 2 2 2 2" xfId="47768"/>
    <cellStyle name="Calculation 23 2 2 2 2 2 3" xfId="37164"/>
    <cellStyle name="Calculation 23 2 2 2 2 3" xfId="21469"/>
    <cellStyle name="Calculation 23 2 2 2 2 3 2" xfId="42656"/>
    <cellStyle name="Calculation 23 2 2 2 2 4" xfId="32072"/>
    <cellStyle name="Calculation 23 2 2 2 2_Table 2A-1_EFT (Annual)" xfId="14698"/>
    <cellStyle name="Calculation 23 2 2 2 3" xfId="11952"/>
    <cellStyle name="Calculation 23 2 2 2 3 2" xfId="24036"/>
    <cellStyle name="Calculation 23 2 2 2 3 2 2" xfId="45222"/>
    <cellStyle name="Calculation 23 2 2 2 3 3" xfId="34618"/>
    <cellStyle name="Calculation 23 2 2 2 4" xfId="18923"/>
    <cellStyle name="Calculation 23 2 2 2 4 2" xfId="40110"/>
    <cellStyle name="Calculation 23 2 2 2 5" xfId="29329"/>
    <cellStyle name="Calculation 23 2 2 2_Table 2A-1_EFT (Annual)" xfId="6519"/>
    <cellStyle name="Calculation 23 2 2 3" xfId="5146"/>
    <cellStyle name="Calculation 23 2 2 3 2" xfId="13406"/>
    <cellStyle name="Calculation 23 2 2 3 2 2" xfId="25412"/>
    <cellStyle name="Calculation 23 2 2 3 2 2 2" xfId="46598"/>
    <cellStyle name="Calculation 23 2 2 3 2 3" xfId="35994"/>
    <cellStyle name="Calculation 23 2 2 3 3" xfId="20299"/>
    <cellStyle name="Calculation 23 2 2 3 3 2" xfId="41486"/>
    <cellStyle name="Calculation 23 2 2 3 4" xfId="30803"/>
    <cellStyle name="Calculation 23 2 2 3_Table 2A-1_EFT (Annual)" xfId="14697"/>
    <cellStyle name="Calculation 23 2 2 4" xfId="10750"/>
    <cellStyle name="Calculation 23 2 2 4 2" xfId="22866"/>
    <cellStyle name="Calculation 23 2 2 4 2 2" xfId="44052"/>
    <cellStyle name="Calculation 23 2 2 4 3" xfId="33448"/>
    <cellStyle name="Calculation 23 2 2 5" xfId="17753"/>
    <cellStyle name="Calculation 23 2 2 5 2" xfId="38940"/>
    <cellStyle name="Calculation 23 2 2 6" xfId="28060"/>
    <cellStyle name="Calculation 23 2 2_Table 2A-1_EFT (Annual)" xfId="6518"/>
    <cellStyle name="Calculation 23 2 3" xfId="1103"/>
    <cellStyle name="Calculation 23 2 3 2" xfId="4664"/>
    <cellStyle name="Calculation 23 2 3 2 2" xfId="12924"/>
    <cellStyle name="Calculation 23 2 3 2 2 2" xfId="24930"/>
    <cellStyle name="Calculation 23 2 3 2 2 2 2" xfId="46116"/>
    <cellStyle name="Calculation 23 2 3 2 2 3" xfId="35512"/>
    <cellStyle name="Calculation 23 2 3 2 3" xfId="19817"/>
    <cellStyle name="Calculation 23 2 3 2 3 2" xfId="41004"/>
    <cellStyle name="Calculation 23 2 3 2 4" xfId="30321"/>
    <cellStyle name="Calculation 23 2 3 2_Table 2A-1_EFT (Annual)" xfId="14696"/>
    <cellStyle name="Calculation 23 2 3 3" xfId="10268"/>
    <cellStyle name="Calculation 23 2 3 3 2" xfId="22384"/>
    <cellStyle name="Calculation 23 2 3 3 2 2" xfId="43570"/>
    <cellStyle name="Calculation 23 2 3 3 3" xfId="32966"/>
    <cellStyle name="Calculation 23 2 3 4" xfId="17271"/>
    <cellStyle name="Calculation 23 2 3 4 2" xfId="38458"/>
    <cellStyle name="Calculation 23 2 3 5" xfId="27578"/>
    <cellStyle name="Calculation 23 2 3_Table 2A-1_EFT (Annual)" xfId="6520"/>
    <cellStyle name="Calculation 23 2 4" xfId="2324"/>
    <cellStyle name="Calculation 23 2 4 2" xfId="5885"/>
    <cellStyle name="Calculation 23 2 4 2 2" xfId="14100"/>
    <cellStyle name="Calculation 23 2 4 2 2 2" xfId="26088"/>
    <cellStyle name="Calculation 23 2 4 2 2 2 2" xfId="47274"/>
    <cellStyle name="Calculation 23 2 4 2 2 3" xfId="36670"/>
    <cellStyle name="Calculation 23 2 4 2 3" xfId="20975"/>
    <cellStyle name="Calculation 23 2 4 2 3 2" xfId="42162"/>
    <cellStyle name="Calculation 23 2 4 2 4" xfId="31542"/>
    <cellStyle name="Calculation 23 2 4 2_Table 2A-1_EFT (Annual)" xfId="14695"/>
    <cellStyle name="Calculation 23 2 4 3" xfId="11444"/>
    <cellStyle name="Calculation 23 2 4 3 2" xfId="23542"/>
    <cellStyle name="Calculation 23 2 4 3 2 2" xfId="44728"/>
    <cellStyle name="Calculation 23 2 4 3 3" xfId="34124"/>
    <cellStyle name="Calculation 23 2 4 4" xfId="18429"/>
    <cellStyle name="Calculation 23 2 4 4 2" xfId="39616"/>
    <cellStyle name="Calculation 23 2 4 5" xfId="28799"/>
    <cellStyle name="Calculation 23 2 4_Table 2A-1_EFT (Annual)" xfId="6521"/>
    <cellStyle name="Calculation 23 2 5" xfId="4178"/>
    <cellStyle name="Calculation 23 2 5 2" xfId="12502"/>
    <cellStyle name="Calculation 23 2 5 2 2" xfId="24524"/>
    <cellStyle name="Calculation 23 2 5 2 2 2" xfId="45710"/>
    <cellStyle name="Calculation 23 2 5 2 3" xfId="35106"/>
    <cellStyle name="Calculation 23 2 5 3" xfId="19411"/>
    <cellStyle name="Calculation 23 2 5 3 2" xfId="40598"/>
    <cellStyle name="Calculation 23 2 5 4" xfId="29866"/>
    <cellStyle name="Calculation 23 2 5_Table 2A-1_EFT (Annual)" xfId="14694"/>
    <cellStyle name="Calculation 23 2 6" xfId="9841"/>
    <cellStyle name="Calculation 23 2 6 2" xfId="21978"/>
    <cellStyle name="Calculation 23 2 6 2 2" xfId="43164"/>
    <cellStyle name="Calculation 23 2 6 3" xfId="32560"/>
    <cellStyle name="Calculation 23 2 7" xfId="16865"/>
    <cellStyle name="Calculation 23 2 7 2" xfId="38052"/>
    <cellStyle name="Calculation 23 2 8" xfId="27123"/>
    <cellStyle name="Calculation 23 2_Table 2A-1_EFT (Annual)" xfId="2933"/>
    <cellStyle name="Calculation 23 3" xfId="443"/>
    <cellStyle name="Calculation 23 3 2" xfId="1426"/>
    <cellStyle name="Calculation 23 3 2 2" xfId="2696"/>
    <cellStyle name="Calculation 23 3 2 2 2" xfId="6257"/>
    <cellStyle name="Calculation 23 3 2 2 2 2" xfId="14451"/>
    <cellStyle name="Calculation 23 3 2 2 2 2 2" xfId="26423"/>
    <cellStyle name="Calculation 23 3 2 2 2 2 2 2" xfId="47609"/>
    <cellStyle name="Calculation 23 3 2 2 2 2 3" xfId="37005"/>
    <cellStyle name="Calculation 23 3 2 2 2 3" xfId="21310"/>
    <cellStyle name="Calculation 23 3 2 2 2 3 2" xfId="42497"/>
    <cellStyle name="Calculation 23 3 2 2 2 4" xfId="31913"/>
    <cellStyle name="Calculation 23 3 2 2 2_Table 2A-1_EFT (Annual)" xfId="14693"/>
    <cellStyle name="Calculation 23 3 2 2 3" xfId="11793"/>
    <cellStyle name="Calculation 23 3 2 2 3 2" xfId="23877"/>
    <cellStyle name="Calculation 23 3 2 2 3 2 2" xfId="45063"/>
    <cellStyle name="Calculation 23 3 2 2 3 3" xfId="34459"/>
    <cellStyle name="Calculation 23 3 2 2 4" xfId="18764"/>
    <cellStyle name="Calculation 23 3 2 2 4 2" xfId="39951"/>
    <cellStyle name="Calculation 23 3 2 2 5" xfId="29170"/>
    <cellStyle name="Calculation 23 3 2 2_Table 2A-1_EFT (Annual)" xfId="6523"/>
    <cellStyle name="Calculation 23 3 2 3" xfId="4987"/>
    <cellStyle name="Calculation 23 3 2 3 2" xfId="13247"/>
    <cellStyle name="Calculation 23 3 2 3 2 2" xfId="25253"/>
    <cellStyle name="Calculation 23 3 2 3 2 2 2" xfId="46439"/>
    <cellStyle name="Calculation 23 3 2 3 2 3" xfId="35835"/>
    <cellStyle name="Calculation 23 3 2 3 3" xfId="20140"/>
    <cellStyle name="Calculation 23 3 2 3 3 2" xfId="41327"/>
    <cellStyle name="Calculation 23 3 2 3 4" xfId="30644"/>
    <cellStyle name="Calculation 23 3 2 3_Table 2A-1_EFT (Annual)" xfId="14692"/>
    <cellStyle name="Calculation 23 3 2 4" xfId="10591"/>
    <cellStyle name="Calculation 23 3 2 4 2" xfId="22707"/>
    <cellStyle name="Calculation 23 3 2 4 2 2" xfId="43893"/>
    <cellStyle name="Calculation 23 3 2 4 3" xfId="33289"/>
    <cellStyle name="Calculation 23 3 2 5" xfId="17594"/>
    <cellStyle name="Calculation 23 3 2 5 2" xfId="38781"/>
    <cellStyle name="Calculation 23 3 2 6" xfId="27901"/>
    <cellStyle name="Calculation 23 3 2_Table 2A-1_EFT (Annual)" xfId="6522"/>
    <cellStyle name="Calculation 23 3 3" xfId="968"/>
    <cellStyle name="Calculation 23 3 3 2" xfId="4529"/>
    <cellStyle name="Calculation 23 3 3 2 2" xfId="12791"/>
    <cellStyle name="Calculation 23 3 3 2 2 2" xfId="24801"/>
    <cellStyle name="Calculation 23 3 3 2 2 2 2" xfId="45987"/>
    <cellStyle name="Calculation 23 3 3 2 2 3" xfId="35383"/>
    <cellStyle name="Calculation 23 3 3 2 3" xfId="19688"/>
    <cellStyle name="Calculation 23 3 3 2 3 2" xfId="40875"/>
    <cellStyle name="Calculation 23 3 3 2 4" xfId="30186"/>
    <cellStyle name="Calculation 23 3 3 2_Table 2A-1_EFT (Annual)" xfId="14691"/>
    <cellStyle name="Calculation 23 3 3 3" xfId="10138"/>
    <cellStyle name="Calculation 23 3 3 3 2" xfId="22255"/>
    <cellStyle name="Calculation 23 3 3 3 2 2" xfId="43441"/>
    <cellStyle name="Calculation 23 3 3 3 3" xfId="32837"/>
    <cellStyle name="Calculation 23 3 3 4" xfId="17142"/>
    <cellStyle name="Calculation 23 3 3 4 2" xfId="38329"/>
    <cellStyle name="Calculation 23 3 3 5" xfId="27443"/>
    <cellStyle name="Calculation 23 3 3_Table 2A-1_EFT (Annual)" xfId="6524"/>
    <cellStyle name="Calculation 23 3 4" xfId="2165"/>
    <cellStyle name="Calculation 23 3 4 2" xfId="5726"/>
    <cellStyle name="Calculation 23 3 4 2 2" xfId="13941"/>
    <cellStyle name="Calculation 23 3 4 2 2 2" xfId="25929"/>
    <cellStyle name="Calculation 23 3 4 2 2 2 2" xfId="47115"/>
    <cellStyle name="Calculation 23 3 4 2 2 3" xfId="36511"/>
    <cellStyle name="Calculation 23 3 4 2 3" xfId="20816"/>
    <cellStyle name="Calculation 23 3 4 2 3 2" xfId="42003"/>
    <cellStyle name="Calculation 23 3 4 2 4" xfId="31383"/>
    <cellStyle name="Calculation 23 3 4 2_Table 2A-1_EFT (Annual)" xfId="14690"/>
    <cellStyle name="Calculation 23 3 4 3" xfId="11285"/>
    <cellStyle name="Calculation 23 3 4 3 2" xfId="23383"/>
    <cellStyle name="Calculation 23 3 4 3 2 2" xfId="44569"/>
    <cellStyle name="Calculation 23 3 4 3 3" xfId="33965"/>
    <cellStyle name="Calculation 23 3 4 4" xfId="18270"/>
    <cellStyle name="Calculation 23 3 4 4 2" xfId="39457"/>
    <cellStyle name="Calculation 23 3 4 5" xfId="28640"/>
    <cellStyle name="Calculation 23 3 4_Table 2A-1_EFT (Annual)" xfId="6525"/>
    <cellStyle name="Calculation 23 3 5" xfId="4013"/>
    <cellStyle name="Calculation 23 3 5 2" xfId="12341"/>
    <cellStyle name="Calculation 23 3 5 2 2" xfId="24365"/>
    <cellStyle name="Calculation 23 3 5 2 2 2" xfId="45551"/>
    <cellStyle name="Calculation 23 3 5 2 3" xfId="34947"/>
    <cellStyle name="Calculation 23 3 5 3" xfId="19252"/>
    <cellStyle name="Calculation 23 3 5 3 2" xfId="40439"/>
    <cellStyle name="Calculation 23 3 5 4" xfId="29701"/>
    <cellStyle name="Calculation 23 3 5_Table 2A-1_EFT (Annual)" xfId="14689"/>
    <cellStyle name="Calculation 23 3 6" xfId="9678"/>
    <cellStyle name="Calculation 23 3 6 2" xfId="21819"/>
    <cellStyle name="Calculation 23 3 6 2 2" xfId="43005"/>
    <cellStyle name="Calculation 23 3 6 3" xfId="32401"/>
    <cellStyle name="Calculation 23 3 7" xfId="16706"/>
    <cellStyle name="Calculation 23 3 7 2" xfId="37893"/>
    <cellStyle name="Calculation 23 3 8" xfId="26958"/>
    <cellStyle name="Calculation 23 3_Table 2A-1_EFT (Annual)" xfId="2934"/>
    <cellStyle name="Calculation 23 4" xfId="1263"/>
    <cellStyle name="Calculation 23 4 2" xfId="2533"/>
    <cellStyle name="Calculation 23 4 2 2" xfId="6094"/>
    <cellStyle name="Calculation 23 4 2 2 2" xfId="14288"/>
    <cellStyle name="Calculation 23 4 2 2 2 2" xfId="26260"/>
    <cellStyle name="Calculation 23 4 2 2 2 2 2" xfId="47446"/>
    <cellStyle name="Calculation 23 4 2 2 2 3" xfId="36842"/>
    <cellStyle name="Calculation 23 4 2 2 3" xfId="21147"/>
    <cellStyle name="Calculation 23 4 2 2 3 2" xfId="42334"/>
    <cellStyle name="Calculation 23 4 2 2 4" xfId="31750"/>
    <cellStyle name="Calculation 23 4 2 2_Table 2A-1_EFT (Annual)" xfId="14688"/>
    <cellStyle name="Calculation 23 4 2 3" xfId="11630"/>
    <cellStyle name="Calculation 23 4 2 3 2" xfId="23714"/>
    <cellStyle name="Calculation 23 4 2 3 2 2" xfId="44900"/>
    <cellStyle name="Calculation 23 4 2 3 3" xfId="34296"/>
    <cellStyle name="Calculation 23 4 2 4" xfId="18601"/>
    <cellStyle name="Calculation 23 4 2 4 2" xfId="39788"/>
    <cellStyle name="Calculation 23 4 2 5" xfId="29007"/>
    <cellStyle name="Calculation 23 4 2_Table 2A-1_EFT (Annual)" xfId="6527"/>
    <cellStyle name="Calculation 23 4 3" xfId="4824"/>
    <cellStyle name="Calculation 23 4 3 2" xfId="13084"/>
    <cellStyle name="Calculation 23 4 3 2 2" xfId="25090"/>
    <cellStyle name="Calculation 23 4 3 2 2 2" xfId="46276"/>
    <cellStyle name="Calculation 23 4 3 2 3" xfId="35672"/>
    <cellStyle name="Calculation 23 4 3 3" xfId="19977"/>
    <cellStyle name="Calculation 23 4 3 3 2" xfId="41164"/>
    <cellStyle name="Calculation 23 4 3 4" xfId="30481"/>
    <cellStyle name="Calculation 23 4 3_Table 2A-1_EFT (Annual)" xfId="14687"/>
    <cellStyle name="Calculation 23 4 4" xfId="10428"/>
    <cellStyle name="Calculation 23 4 4 2" xfId="22544"/>
    <cellStyle name="Calculation 23 4 4 2 2" xfId="43730"/>
    <cellStyle name="Calculation 23 4 4 3" xfId="33126"/>
    <cellStyle name="Calculation 23 4 5" xfId="17431"/>
    <cellStyle name="Calculation 23 4 5 2" xfId="38618"/>
    <cellStyle name="Calculation 23 4 6" xfId="27738"/>
    <cellStyle name="Calculation 23 4_Table 2A-1_EFT (Annual)" xfId="6526"/>
    <cellStyle name="Calculation 23 5" xfId="812"/>
    <cellStyle name="Calculation 23 5 2" xfId="4373"/>
    <cellStyle name="Calculation 23 5 2 2" xfId="12653"/>
    <cellStyle name="Calculation 23 5 2 2 2" xfId="24670"/>
    <cellStyle name="Calculation 23 5 2 2 2 2" xfId="45856"/>
    <cellStyle name="Calculation 23 5 2 2 3" xfId="35252"/>
    <cellStyle name="Calculation 23 5 2 3" xfId="19557"/>
    <cellStyle name="Calculation 23 5 2 3 2" xfId="40744"/>
    <cellStyle name="Calculation 23 5 2 4" xfId="30030"/>
    <cellStyle name="Calculation 23 5 2_Table 2A-1_EFT (Annual)" xfId="14686"/>
    <cellStyle name="Calculation 23 5 3" xfId="10001"/>
    <cellStyle name="Calculation 23 5 3 2" xfId="22124"/>
    <cellStyle name="Calculation 23 5 3 2 2" xfId="43310"/>
    <cellStyle name="Calculation 23 5 3 3" xfId="32706"/>
    <cellStyle name="Calculation 23 5 4" xfId="17011"/>
    <cellStyle name="Calculation 23 5 4 2" xfId="38198"/>
    <cellStyle name="Calculation 23 5 5" xfId="27287"/>
    <cellStyle name="Calculation 23 5_Table 2A-1_EFT (Annual)" xfId="6528"/>
    <cellStyle name="Calculation 23 6" xfId="2002"/>
    <cellStyle name="Calculation 23 6 2" xfId="5563"/>
    <cellStyle name="Calculation 23 6 2 2" xfId="13778"/>
    <cellStyle name="Calculation 23 6 2 2 2" xfId="25766"/>
    <cellStyle name="Calculation 23 6 2 2 2 2" xfId="46952"/>
    <cellStyle name="Calculation 23 6 2 2 3" xfId="36348"/>
    <cellStyle name="Calculation 23 6 2 3" xfId="20653"/>
    <cellStyle name="Calculation 23 6 2 3 2" xfId="41840"/>
    <cellStyle name="Calculation 23 6 2 4" xfId="31220"/>
    <cellStyle name="Calculation 23 6 2_Table 2A-1_EFT (Annual)" xfId="14685"/>
    <cellStyle name="Calculation 23 6 3" xfId="11122"/>
    <cellStyle name="Calculation 23 6 3 2" xfId="23220"/>
    <cellStyle name="Calculation 23 6 3 2 2" xfId="44406"/>
    <cellStyle name="Calculation 23 6 3 3" xfId="33802"/>
    <cellStyle name="Calculation 23 6 4" xfId="18107"/>
    <cellStyle name="Calculation 23 6 4 2" xfId="39294"/>
    <cellStyle name="Calculation 23 6 5" xfId="28477"/>
    <cellStyle name="Calculation 23 6_Table 2A-1_EFT (Annual)" xfId="6529"/>
    <cellStyle name="Calculation 23 7" xfId="3804"/>
    <cellStyle name="Calculation 23 7 2" xfId="12172"/>
    <cellStyle name="Calculation 23 7 2 2" xfId="24202"/>
    <cellStyle name="Calculation 23 7 2 2 2" xfId="45388"/>
    <cellStyle name="Calculation 23 7 2 3" xfId="34784"/>
    <cellStyle name="Calculation 23 7 3" xfId="19089"/>
    <cellStyle name="Calculation 23 7 3 2" xfId="40276"/>
    <cellStyle name="Calculation 23 7 4" xfId="29513"/>
    <cellStyle name="Calculation 23 7_Table 2A-1_EFT (Annual)" xfId="14684"/>
    <cellStyle name="Calculation 23 8" xfId="9491"/>
    <cellStyle name="Calculation 23 8 2" xfId="21656"/>
    <cellStyle name="Calculation 23 8 2 2" xfId="42842"/>
    <cellStyle name="Calculation 23 8 3" xfId="32238"/>
    <cellStyle name="Calculation 23 9" xfId="16543"/>
    <cellStyle name="Calculation 23 9 2" xfId="37730"/>
    <cellStyle name="Calculation 23_Table 2A-1_EFT (Annual)" xfId="2932"/>
    <cellStyle name="Calculation 24" xfId="194"/>
    <cellStyle name="Calculation 24 10" xfId="26749"/>
    <cellStyle name="Calculation 24 2" xfId="587"/>
    <cellStyle name="Calculation 24 2 2" xfId="1564"/>
    <cellStyle name="Calculation 24 2 2 2" xfId="2834"/>
    <cellStyle name="Calculation 24 2 2 2 2" xfId="6395"/>
    <cellStyle name="Calculation 24 2 2 2 2 2" xfId="14589"/>
    <cellStyle name="Calculation 24 2 2 2 2 2 2" xfId="26561"/>
    <cellStyle name="Calculation 24 2 2 2 2 2 2 2" xfId="47747"/>
    <cellStyle name="Calculation 24 2 2 2 2 2 3" xfId="37143"/>
    <cellStyle name="Calculation 24 2 2 2 2 3" xfId="21448"/>
    <cellStyle name="Calculation 24 2 2 2 2 3 2" xfId="42635"/>
    <cellStyle name="Calculation 24 2 2 2 2 4" xfId="32051"/>
    <cellStyle name="Calculation 24 2 2 2 2_Table 2A-1_EFT (Annual)" xfId="14683"/>
    <cellStyle name="Calculation 24 2 2 2 3" xfId="11931"/>
    <cellStyle name="Calculation 24 2 2 2 3 2" xfId="24015"/>
    <cellStyle name="Calculation 24 2 2 2 3 2 2" xfId="45201"/>
    <cellStyle name="Calculation 24 2 2 2 3 3" xfId="34597"/>
    <cellStyle name="Calculation 24 2 2 2 4" xfId="18902"/>
    <cellStyle name="Calculation 24 2 2 2 4 2" xfId="40089"/>
    <cellStyle name="Calculation 24 2 2 2 5" xfId="29308"/>
    <cellStyle name="Calculation 24 2 2 2_Table 2A-1_EFT (Annual)" xfId="6531"/>
    <cellStyle name="Calculation 24 2 2 3" xfId="5125"/>
    <cellStyle name="Calculation 24 2 2 3 2" xfId="13385"/>
    <cellStyle name="Calculation 24 2 2 3 2 2" xfId="25391"/>
    <cellStyle name="Calculation 24 2 2 3 2 2 2" xfId="46577"/>
    <cellStyle name="Calculation 24 2 2 3 2 3" xfId="35973"/>
    <cellStyle name="Calculation 24 2 2 3 3" xfId="20278"/>
    <cellStyle name="Calculation 24 2 2 3 3 2" xfId="41465"/>
    <cellStyle name="Calculation 24 2 2 3 4" xfId="30782"/>
    <cellStyle name="Calculation 24 2 2 3_Table 2A-1_EFT (Annual)" xfId="14682"/>
    <cellStyle name="Calculation 24 2 2 4" xfId="10729"/>
    <cellStyle name="Calculation 24 2 2 4 2" xfId="22845"/>
    <cellStyle name="Calculation 24 2 2 4 2 2" xfId="44031"/>
    <cellStyle name="Calculation 24 2 2 4 3" xfId="33427"/>
    <cellStyle name="Calculation 24 2 2 5" xfId="17732"/>
    <cellStyle name="Calculation 24 2 2 5 2" xfId="38919"/>
    <cellStyle name="Calculation 24 2 2 6" xfId="28039"/>
    <cellStyle name="Calculation 24 2 2_Table 2A-1_EFT (Annual)" xfId="6530"/>
    <cellStyle name="Calculation 24 2 3" xfId="1086"/>
    <cellStyle name="Calculation 24 2 3 2" xfId="4647"/>
    <cellStyle name="Calculation 24 2 3 2 2" xfId="12907"/>
    <cellStyle name="Calculation 24 2 3 2 2 2" xfId="24913"/>
    <cellStyle name="Calculation 24 2 3 2 2 2 2" xfId="46099"/>
    <cellStyle name="Calculation 24 2 3 2 2 3" xfId="35495"/>
    <cellStyle name="Calculation 24 2 3 2 3" xfId="19800"/>
    <cellStyle name="Calculation 24 2 3 2 3 2" xfId="40987"/>
    <cellStyle name="Calculation 24 2 3 2 4" xfId="30304"/>
    <cellStyle name="Calculation 24 2 3 2_Table 2A-1_EFT (Annual)" xfId="14681"/>
    <cellStyle name="Calculation 24 2 3 3" xfId="10251"/>
    <cellStyle name="Calculation 24 2 3 3 2" xfId="22367"/>
    <cellStyle name="Calculation 24 2 3 3 2 2" xfId="43553"/>
    <cellStyle name="Calculation 24 2 3 3 3" xfId="32949"/>
    <cellStyle name="Calculation 24 2 3 4" xfId="17254"/>
    <cellStyle name="Calculation 24 2 3 4 2" xfId="38441"/>
    <cellStyle name="Calculation 24 2 3 5" xfId="27561"/>
    <cellStyle name="Calculation 24 2 3_Table 2A-1_EFT (Annual)" xfId="6532"/>
    <cellStyle name="Calculation 24 2 4" xfId="2303"/>
    <cellStyle name="Calculation 24 2 4 2" xfId="5864"/>
    <cellStyle name="Calculation 24 2 4 2 2" xfId="14079"/>
    <cellStyle name="Calculation 24 2 4 2 2 2" xfId="26067"/>
    <cellStyle name="Calculation 24 2 4 2 2 2 2" xfId="47253"/>
    <cellStyle name="Calculation 24 2 4 2 2 3" xfId="36649"/>
    <cellStyle name="Calculation 24 2 4 2 3" xfId="20954"/>
    <cellStyle name="Calculation 24 2 4 2 3 2" xfId="42141"/>
    <cellStyle name="Calculation 24 2 4 2 4" xfId="31521"/>
    <cellStyle name="Calculation 24 2 4 2_Table 2A-1_EFT (Annual)" xfId="14680"/>
    <cellStyle name="Calculation 24 2 4 3" xfId="11423"/>
    <cellStyle name="Calculation 24 2 4 3 2" xfId="23521"/>
    <cellStyle name="Calculation 24 2 4 3 2 2" xfId="44707"/>
    <cellStyle name="Calculation 24 2 4 3 3" xfId="34103"/>
    <cellStyle name="Calculation 24 2 4 4" xfId="18408"/>
    <cellStyle name="Calculation 24 2 4 4 2" xfId="39595"/>
    <cellStyle name="Calculation 24 2 4 5" xfId="28778"/>
    <cellStyle name="Calculation 24 2 4_Table 2A-1_EFT (Annual)" xfId="6533"/>
    <cellStyle name="Calculation 24 2 5" xfId="4157"/>
    <cellStyle name="Calculation 24 2 5 2" xfId="12481"/>
    <cellStyle name="Calculation 24 2 5 2 2" xfId="24503"/>
    <cellStyle name="Calculation 24 2 5 2 2 2" xfId="45689"/>
    <cellStyle name="Calculation 24 2 5 2 3" xfId="35085"/>
    <cellStyle name="Calculation 24 2 5 3" xfId="19390"/>
    <cellStyle name="Calculation 24 2 5 3 2" xfId="40577"/>
    <cellStyle name="Calculation 24 2 5 4" xfId="29845"/>
    <cellStyle name="Calculation 24 2 5_Table 2A-1_EFT (Annual)" xfId="14679"/>
    <cellStyle name="Calculation 24 2 6" xfId="9820"/>
    <cellStyle name="Calculation 24 2 6 2" xfId="21957"/>
    <cellStyle name="Calculation 24 2 6 2 2" xfId="43143"/>
    <cellStyle name="Calculation 24 2 6 3" xfId="32539"/>
    <cellStyle name="Calculation 24 2 7" xfId="16844"/>
    <cellStyle name="Calculation 24 2 7 2" xfId="38031"/>
    <cellStyle name="Calculation 24 2 8" xfId="27102"/>
    <cellStyle name="Calculation 24 2_Table 2A-1_EFT (Annual)" xfId="2936"/>
    <cellStyle name="Calculation 24 3" xfId="423"/>
    <cellStyle name="Calculation 24 3 2" xfId="1406"/>
    <cellStyle name="Calculation 24 3 2 2" xfId="2676"/>
    <cellStyle name="Calculation 24 3 2 2 2" xfId="6237"/>
    <cellStyle name="Calculation 24 3 2 2 2 2" xfId="14431"/>
    <cellStyle name="Calculation 24 3 2 2 2 2 2" xfId="26403"/>
    <cellStyle name="Calculation 24 3 2 2 2 2 2 2" xfId="47589"/>
    <cellStyle name="Calculation 24 3 2 2 2 2 3" xfId="36985"/>
    <cellStyle name="Calculation 24 3 2 2 2 3" xfId="21290"/>
    <cellStyle name="Calculation 24 3 2 2 2 3 2" xfId="42477"/>
    <cellStyle name="Calculation 24 3 2 2 2 4" xfId="31893"/>
    <cellStyle name="Calculation 24 3 2 2 2_Table 2A-1_EFT (Annual)" xfId="14678"/>
    <cellStyle name="Calculation 24 3 2 2 3" xfId="11773"/>
    <cellStyle name="Calculation 24 3 2 2 3 2" xfId="23857"/>
    <cellStyle name="Calculation 24 3 2 2 3 2 2" xfId="45043"/>
    <cellStyle name="Calculation 24 3 2 2 3 3" xfId="34439"/>
    <cellStyle name="Calculation 24 3 2 2 4" xfId="18744"/>
    <cellStyle name="Calculation 24 3 2 2 4 2" xfId="39931"/>
    <cellStyle name="Calculation 24 3 2 2 5" xfId="29150"/>
    <cellStyle name="Calculation 24 3 2 2_Table 2A-1_EFT (Annual)" xfId="6535"/>
    <cellStyle name="Calculation 24 3 2 3" xfId="4967"/>
    <cellStyle name="Calculation 24 3 2 3 2" xfId="13227"/>
    <cellStyle name="Calculation 24 3 2 3 2 2" xfId="25233"/>
    <cellStyle name="Calculation 24 3 2 3 2 2 2" xfId="46419"/>
    <cellStyle name="Calculation 24 3 2 3 2 3" xfId="35815"/>
    <cellStyle name="Calculation 24 3 2 3 3" xfId="20120"/>
    <cellStyle name="Calculation 24 3 2 3 3 2" xfId="41307"/>
    <cellStyle name="Calculation 24 3 2 3 4" xfId="30624"/>
    <cellStyle name="Calculation 24 3 2 3_Table 2A-1_EFT (Annual)" xfId="14677"/>
    <cellStyle name="Calculation 24 3 2 4" xfId="10571"/>
    <cellStyle name="Calculation 24 3 2 4 2" xfId="22687"/>
    <cellStyle name="Calculation 24 3 2 4 2 2" xfId="43873"/>
    <cellStyle name="Calculation 24 3 2 4 3" xfId="33269"/>
    <cellStyle name="Calculation 24 3 2 5" xfId="17574"/>
    <cellStyle name="Calculation 24 3 2 5 2" xfId="38761"/>
    <cellStyle name="Calculation 24 3 2 6" xfId="27881"/>
    <cellStyle name="Calculation 24 3 2_Table 2A-1_EFT (Annual)" xfId="6534"/>
    <cellStyle name="Calculation 24 3 3" xfId="952"/>
    <cellStyle name="Calculation 24 3 3 2" xfId="4513"/>
    <cellStyle name="Calculation 24 3 3 2 2" xfId="12775"/>
    <cellStyle name="Calculation 24 3 3 2 2 2" xfId="24785"/>
    <cellStyle name="Calculation 24 3 3 2 2 2 2" xfId="45971"/>
    <cellStyle name="Calculation 24 3 3 2 2 3" xfId="35367"/>
    <cellStyle name="Calculation 24 3 3 2 3" xfId="19672"/>
    <cellStyle name="Calculation 24 3 3 2 3 2" xfId="40859"/>
    <cellStyle name="Calculation 24 3 3 2 4" xfId="30170"/>
    <cellStyle name="Calculation 24 3 3 2_Table 2A-1_EFT (Annual)" xfId="14676"/>
    <cellStyle name="Calculation 24 3 3 3" xfId="10122"/>
    <cellStyle name="Calculation 24 3 3 3 2" xfId="22239"/>
    <cellStyle name="Calculation 24 3 3 3 2 2" xfId="43425"/>
    <cellStyle name="Calculation 24 3 3 3 3" xfId="32821"/>
    <cellStyle name="Calculation 24 3 3 4" xfId="17126"/>
    <cellStyle name="Calculation 24 3 3 4 2" xfId="38313"/>
    <cellStyle name="Calculation 24 3 3 5" xfId="27427"/>
    <cellStyle name="Calculation 24 3 3_Table 2A-1_EFT (Annual)" xfId="6536"/>
    <cellStyle name="Calculation 24 3 4" xfId="2145"/>
    <cellStyle name="Calculation 24 3 4 2" xfId="5706"/>
    <cellStyle name="Calculation 24 3 4 2 2" xfId="13921"/>
    <cellStyle name="Calculation 24 3 4 2 2 2" xfId="25909"/>
    <cellStyle name="Calculation 24 3 4 2 2 2 2" xfId="47095"/>
    <cellStyle name="Calculation 24 3 4 2 2 3" xfId="36491"/>
    <cellStyle name="Calculation 24 3 4 2 3" xfId="20796"/>
    <cellStyle name="Calculation 24 3 4 2 3 2" xfId="41983"/>
    <cellStyle name="Calculation 24 3 4 2 4" xfId="31363"/>
    <cellStyle name="Calculation 24 3 4 2_Table 2A-1_EFT (Annual)" xfId="14675"/>
    <cellStyle name="Calculation 24 3 4 3" xfId="11265"/>
    <cellStyle name="Calculation 24 3 4 3 2" xfId="23363"/>
    <cellStyle name="Calculation 24 3 4 3 2 2" xfId="44549"/>
    <cellStyle name="Calculation 24 3 4 3 3" xfId="33945"/>
    <cellStyle name="Calculation 24 3 4 4" xfId="18250"/>
    <cellStyle name="Calculation 24 3 4 4 2" xfId="39437"/>
    <cellStyle name="Calculation 24 3 4 5" xfId="28620"/>
    <cellStyle name="Calculation 24 3 4_Table 2A-1_EFT (Annual)" xfId="6537"/>
    <cellStyle name="Calculation 24 3 5" xfId="3993"/>
    <cellStyle name="Calculation 24 3 5 2" xfId="12321"/>
    <cellStyle name="Calculation 24 3 5 2 2" xfId="24345"/>
    <cellStyle name="Calculation 24 3 5 2 2 2" xfId="45531"/>
    <cellStyle name="Calculation 24 3 5 2 3" xfId="34927"/>
    <cellStyle name="Calculation 24 3 5 3" xfId="19232"/>
    <cellStyle name="Calculation 24 3 5 3 2" xfId="40419"/>
    <cellStyle name="Calculation 24 3 5 4" xfId="29681"/>
    <cellStyle name="Calculation 24 3 5_Table 2A-1_EFT (Annual)" xfId="14674"/>
    <cellStyle name="Calculation 24 3 6" xfId="9658"/>
    <cellStyle name="Calculation 24 3 6 2" xfId="21799"/>
    <cellStyle name="Calculation 24 3 6 2 2" xfId="42985"/>
    <cellStyle name="Calculation 24 3 6 3" xfId="32381"/>
    <cellStyle name="Calculation 24 3 7" xfId="16686"/>
    <cellStyle name="Calculation 24 3 7 2" xfId="37873"/>
    <cellStyle name="Calculation 24 3 8" xfId="26938"/>
    <cellStyle name="Calculation 24 3_Table 2A-1_EFT (Annual)" xfId="2937"/>
    <cellStyle name="Calculation 24 4" xfId="1242"/>
    <cellStyle name="Calculation 24 4 2" xfId="2512"/>
    <cellStyle name="Calculation 24 4 2 2" xfId="6073"/>
    <cellStyle name="Calculation 24 4 2 2 2" xfId="14267"/>
    <cellStyle name="Calculation 24 4 2 2 2 2" xfId="26239"/>
    <cellStyle name="Calculation 24 4 2 2 2 2 2" xfId="47425"/>
    <cellStyle name="Calculation 24 4 2 2 2 3" xfId="36821"/>
    <cellStyle name="Calculation 24 4 2 2 3" xfId="21126"/>
    <cellStyle name="Calculation 24 4 2 2 3 2" xfId="42313"/>
    <cellStyle name="Calculation 24 4 2 2 4" xfId="31729"/>
    <cellStyle name="Calculation 24 4 2 2_Table 2A-1_EFT (Annual)" xfId="14673"/>
    <cellStyle name="Calculation 24 4 2 3" xfId="11609"/>
    <cellStyle name="Calculation 24 4 2 3 2" xfId="23693"/>
    <cellStyle name="Calculation 24 4 2 3 2 2" xfId="44879"/>
    <cellStyle name="Calculation 24 4 2 3 3" xfId="34275"/>
    <cellStyle name="Calculation 24 4 2 4" xfId="18580"/>
    <cellStyle name="Calculation 24 4 2 4 2" xfId="39767"/>
    <cellStyle name="Calculation 24 4 2 5" xfId="28986"/>
    <cellStyle name="Calculation 24 4 2_Table 2A-1_EFT (Annual)" xfId="6539"/>
    <cellStyle name="Calculation 24 4 3" xfId="4803"/>
    <cellStyle name="Calculation 24 4 3 2" xfId="13063"/>
    <cellStyle name="Calculation 24 4 3 2 2" xfId="25069"/>
    <cellStyle name="Calculation 24 4 3 2 2 2" xfId="46255"/>
    <cellStyle name="Calculation 24 4 3 2 3" xfId="35651"/>
    <cellStyle name="Calculation 24 4 3 3" xfId="19956"/>
    <cellStyle name="Calculation 24 4 3 3 2" xfId="41143"/>
    <cellStyle name="Calculation 24 4 3 4" xfId="30460"/>
    <cellStyle name="Calculation 24 4 3_Table 2A-1_EFT (Annual)" xfId="14672"/>
    <cellStyle name="Calculation 24 4 4" xfId="10407"/>
    <cellStyle name="Calculation 24 4 4 2" xfId="22523"/>
    <cellStyle name="Calculation 24 4 4 2 2" xfId="43709"/>
    <cellStyle name="Calculation 24 4 4 3" xfId="33105"/>
    <cellStyle name="Calculation 24 4 5" xfId="17410"/>
    <cellStyle name="Calculation 24 4 5 2" xfId="38597"/>
    <cellStyle name="Calculation 24 4 6" xfId="27717"/>
    <cellStyle name="Calculation 24 4_Table 2A-1_EFT (Annual)" xfId="6538"/>
    <cellStyle name="Calculation 24 5" xfId="795"/>
    <cellStyle name="Calculation 24 5 2" xfId="4356"/>
    <cellStyle name="Calculation 24 5 2 2" xfId="12636"/>
    <cellStyle name="Calculation 24 5 2 2 2" xfId="24653"/>
    <cellStyle name="Calculation 24 5 2 2 2 2" xfId="45839"/>
    <cellStyle name="Calculation 24 5 2 2 3" xfId="35235"/>
    <cellStyle name="Calculation 24 5 2 3" xfId="19540"/>
    <cellStyle name="Calculation 24 5 2 3 2" xfId="40727"/>
    <cellStyle name="Calculation 24 5 2 4" xfId="30013"/>
    <cellStyle name="Calculation 24 5 2_Table 2A-1_EFT (Annual)" xfId="14671"/>
    <cellStyle name="Calculation 24 5 3" xfId="9984"/>
    <cellStyle name="Calculation 24 5 3 2" xfId="22107"/>
    <cellStyle name="Calculation 24 5 3 2 2" xfId="43293"/>
    <cellStyle name="Calculation 24 5 3 3" xfId="32689"/>
    <cellStyle name="Calculation 24 5 4" xfId="16994"/>
    <cellStyle name="Calculation 24 5 4 2" xfId="38181"/>
    <cellStyle name="Calculation 24 5 5" xfId="27270"/>
    <cellStyle name="Calculation 24 5_Table 2A-1_EFT (Annual)" xfId="6540"/>
    <cellStyle name="Calculation 24 6" xfId="1981"/>
    <cellStyle name="Calculation 24 6 2" xfId="5542"/>
    <cellStyle name="Calculation 24 6 2 2" xfId="13757"/>
    <cellStyle name="Calculation 24 6 2 2 2" xfId="25745"/>
    <cellStyle name="Calculation 24 6 2 2 2 2" xfId="46931"/>
    <cellStyle name="Calculation 24 6 2 2 3" xfId="36327"/>
    <cellStyle name="Calculation 24 6 2 3" xfId="20632"/>
    <cellStyle name="Calculation 24 6 2 3 2" xfId="41819"/>
    <cellStyle name="Calculation 24 6 2 4" xfId="31199"/>
    <cellStyle name="Calculation 24 6 2_Table 2A-1_EFT (Annual)" xfId="14670"/>
    <cellStyle name="Calculation 24 6 3" xfId="11101"/>
    <cellStyle name="Calculation 24 6 3 2" xfId="23199"/>
    <cellStyle name="Calculation 24 6 3 2 2" xfId="44385"/>
    <cellStyle name="Calculation 24 6 3 3" xfId="33781"/>
    <cellStyle name="Calculation 24 6 4" xfId="18086"/>
    <cellStyle name="Calculation 24 6 4 2" xfId="39273"/>
    <cellStyle name="Calculation 24 6 5" xfId="28456"/>
    <cellStyle name="Calculation 24 6_Table 2A-1_EFT (Annual)" xfId="6541"/>
    <cellStyle name="Calculation 24 7" xfId="3783"/>
    <cellStyle name="Calculation 24 7 2" xfId="12151"/>
    <cellStyle name="Calculation 24 7 2 2" xfId="24181"/>
    <cellStyle name="Calculation 24 7 2 2 2" xfId="45367"/>
    <cellStyle name="Calculation 24 7 2 3" xfId="34763"/>
    <cellStyle name="Calculation 24 7 3" xfId="19068"/>
    <cellStyle name="Calculation 24 7 3 2" xfId="40255"/>
    <cellStyle name="Calculation 24 7 4" xfId="29492"/>
    <cellStyle name="Calculation 24 7_Table 2A-1_EFT (Annual)" xfId="14669"/>
    <cellStyle name="Calculation 24 8" xfId="9470"/>
    <cellStyle name="Calculation 24 8 2" xfId="21635"/>
    <cellStyle name="Calculation 24 8 2 2" xfId="42821"/>
    <cellStyle name="Calculation 24 8 3" xfId="32217"/>
    <cellStyle name="Calculation 24 9" xfId="16522"/>
    <cellStyle name="Calculation 24 9 2" xfId="37709"/>
    <cellStyle name="Calculation 24_Table 2A-1_EFT (Annual)" xfId="2935"/>
    <cellStyle name="Calculation 25" xfId="230"/>
    <cellStyle name="Calculation 25 10" xfId="26785"/>
    <cellStyle name="Calculation 25 2" xfId="617"/>
    <cellStyle name="Calculation 25 2 2" xfId="1594"/>
    <cellStyle name="Calculation 25 2 2 2" xfId="2864"/>
    <cellStyle name="Calculation 25 2 2 2 2" xfId="6425"/>
    <cellStyle name="Calculation 25 2 2 2 2 2" xfId="14619"/>
    <cellStyle name="Calculation 25 2 2 2 2 2 2" xfId="26591"/>
    <cellStyle name="Calculation 25 2 2 2 2 2 2 2" xfId="47777"/>
    <cellStyle name="Calculation 25 2 2 2 2 2 3" xfId="37173"/>
    <cellStyle name="Calculation 25 2 2 2 2 3" xfId="21478"/>
    <cellStyle name="Calculation 25 2 2 2 2 3 2" xfId="42665"/>
    <cellStyle name="Calculation 25 2 2 2 2 4" xfId="32081"/>
    <cellStyle name="Calculation 25 2 2 2 2_Table 2A-1_EFT (Annual)" xfId="14668"/>
    <cellStyle name="Calculation 25 2 2 2 3" xfId="11961"/>
    <cellStyle name="Calculation 25 2 2 2 3 2" xfId="24045"/>
    <cellStyle name="Calculation 25 2 2 2 3 2 2" xfId="45231"/>
    <cellStyle name="Calculation 25 2 2 2 3 3" xfId="34627"/>
    <cellStyle name="Calculation 25 2 2 2 4" xfId="18932"/>
    <cellStyle name="Calculation 25 2 2 2 4 2" xfId="40119"/>
    <cellStyle name="Calculation 25 2 2 2 5" xfId="29338"/>
    <cellStyle name="Calculation 25 2 2 2_Table 2A-1_EFT (Annual)" xfId="6543"/>
    <cellStyle name="Calculation 25 2 2 3" xfId="5155"/>
    <cellStyle name="Calculation 25 2 2 3 2" xfId="13415"/>
    <cellStyle name="Calculation 25 2 2 3 2 2" xfId="25421"/>
    <cellStyle name="Calculation 25 2 2 3 2 2 2" xfId="46607"/>
    <cellStyle name="Calculation 25 2 2 3 2 3" xfId="36003"/>
    <cellStyle name="Calculation 25 2 2 3 3" xfId="20308"/>
    <cellStyle name="Calculation 25 2 2 3 3 2" xfId="41495"/>
    <cellStyle name="Calculation 25 2 2 3 4" xfId="30812"/>
    <cellStyle name="Calculation 25 2 2 3_Table 2A-1_EFT (Annual)" xfId="14667"/>
    <cellStyle name="Calculation 25 2 2 4" xfId="10759"/>
    <cellStyle name="Calculation 25 2 2 4 2" xfId="22875"/>
    <cellStyle name="Calculation 25 2 2 4 2 2" xfId="44061"/>
    <cellStyle name="Calculation 25 2 2 4 3" xfId="33457"/>
    <cellStyle name="Calculation 25 2 2 5" xfId="17762"/>
    <cellStyle name="Calculation 25 2 2 5 2" xfId="38949"/>
    <cellStyle name="Calculation 25 2 2 6" xfId="28069"/>
    <cellStyle name="Calculation 25 2 2_Table 2A-1_EFT (Annual)" xfId="6542"/>
    <cellStyle name="Calculation 25 2 3" xfId="1110"/>
    <cellStyle name="Calculation 25 2 3 2" xfId="4671"/>
    <cellStyle name="Calculation 25 2 3 2 2" xfId="12931"/>
    <cellStyle name="Calculation 25 2 3 2 2 2" xfId="24937"/>
    <cellStyle name="Calculation 25 2 3 2 2 2 2" xfId="46123"/>
    <cellStyle name="Calculation 25 2 3 2 2 3" xfId="35519"/>
    <cellStyle name="Calculation 25 2 3 2 3" xfId="19824"/>
    <cellStyle name="Calculation 25 2 3 2 3 2" xfId="41011"/>
    <cellStyle name="Calculation 25 2 3 2 4" xfId="30328"/>
    <cellStyle name="Calculation 25 2 3 2_Table 2A-1_EFT (Annual)" xfId="14666"/>
    <cellStyle name="Calculation 25 2 3 3" xfId="10275"/>
    <cellStyle name="Calculation 25 2 3 3 2" xfId="22391"/>
    <cellStyle name="Calculation 25 2 3 3 2 2" xfId="43577"/>
    <cellStyle name="Calculation 25 2 3 3 3" xfId="32973"/>
    <cellStyle name="Calculation 25 2 3 4" xfId="17278"/>
    <cellStyle name="Calculation 25 2 3 4 2" xfId="38465"/>
    <cellStyle name="Calculation 25 2 3 5" xfId="27585"/>
    <cellStyle name="Calculation 25 2 3_Table 2A-1_EFT (Annual)" xfId="6544"/>
    <cellStyle name="Calculation 25 2 4" xfId="2333"/>
    <cellStyle name="Calculation 25 2 4 2" xfId="5894"/>
    <cellStyle name="Calculation 25 2 4 2 2" xfId="14109"/>
    <cellStyle name="Calculation 25 2 4 2 2 2" xfId="26097"/>
    <cellStyle name="Calculation 25 2 4 2 2 2 2" xfId="47283"/>
    <cellStyle name="Calculation 25 2 4 2 2 3" xfId="36679"/>
    <cellStyle name="Calculation 25 2 4 2 3" xfId="20984"/>
    <cellStyle name="Calculation 25 2 4 2 3 2" xfId="42171"/>
    <cellStyle name="Calculation 25 2 4 2 4" xfId="31551"/>
    <cellStyle name="Calculation 25 2 4 2_Table 2A-1_EFT (Annual)" xfId="14665"/>
    <cellStyle name="Calculation 25 2 4 3" xfId="11453"/>
    <cellStyle name="Calculation 25 2 4 3 2" xfId="23551"/>
    <cellStyle name="Calculation 25 2 4 3 2 2" xfId="44737"/>
    <cellStyle name="Calculation 25 2 4 3 3" xfId="34133"/>
    <cellStyle name="Calculation 25 2 4 4" xfId="18438"/>
    <cellStyle name="Calculation 25 2 4 4 2" xfId="39625"/>
    <cellStyle name="Calculation 25 2 4 5" xfId="28808"/>
    <cellStyle name="Calculation 25 2 4_Table 2A-1_EFT (Annual)" xfId="6545"/>
    <cellStyle name="Calculation 25 2 5" xfId="4187"/>
    <cellStyle name="Calculation 25 2 5 2" xfId="12511"/>
    <cellStyle name="Calculation 25 2 5 2 2" xfId="24533"/>
    <cellStyle name="Calculation 25 2 5 2 2 2" xfId="45719"/>
    <cellStyle name="Calculation 25 2 5 2 3" xfId="35115"/>
    <cellStyle name="Calculation 25 2 5 3" xfId="19420"/>
    <cellStyle name="Calculation 25 2 5 3 2" xfId="40607"/>
    <cellStyle name="Calculation 25 2 5 4" xfId="29875"/>
    <cellStyle name="Calculation 25 2 5_Table 2A-1_EFT (Annual)" xfId="14664"/>
    <cellStyle name="Calculation 25 2 6" xfId="9850"/>
    <cellStyle name="Calculation 25 2 6 2" xfId="21987"/>
    <cellStyle name="Calculation 25 2 6 2 2" xfId="43173"/>
    <cellStyle name="Calculation 25 2 6 3" xfId="32569"/>
    <cellStyle name="Calculation 25 2 7" xfId="16874"/>
    <cellStyle name="Calculation 25 2 7 2" xfId="38061"/>
    <cellStyle name="Calculation 25 2 8" xfId="27132"/>
    <cellStyle name="Calculation 25 2_Table 2A-1_EFT (Annual)" xfId="2939"/>
    <cellStyle name="Calculation 25 3" xfId="457"/>
    <cellStyle name="Calculation 25 3 2" xfId="1434"/>
    <cellStyle name="Calculation 25 3 2 2" xfId="2704"/>
    <cellStyle name="Calculation 25 3 2 2 2" xfId="6265"/>
    <cellStyle name="Calculation 25 3 2 2 2 2" xfId="14459"/>
    <cellStyle name="Calculation 25 3 2 2 2 2 2" xfId="26431"/>
    <cellStyle name="Calculation 25 3 2 2 2 2 2 2" xfId="47617"/>
    <cellStyle name="Calculation 25 3 2 2 2 2 3" xfId="37013"/>
    <cellStyle name="Calculation 25 3 2 2 2 3" xfId="21318"/>
    <cellStyle name="Calculation 25 3 2 2 2 3 2" xfId="42505"/>
    <cellStyle name="Calculation 25 3 2 2 2 4" xfId="31921"/>
    <cellStyle name="Calculation 25 3 2 2 2_Table 2A-1_EFT (Annual)" xfId="14663"/>
    <cellStyle name="Calculation 25 3 2 2 3" xfId="11801"/>
    <cellStyle name="Calculation 25 3 2 2 3 2" xfId="23885"/>
    <cellStyle name="Calculation 25 3 2 2 3 2 2" xfId="45071"/>
    <cellStyle name="Calculation 25 3 2 2 3 3" xfId="34467"/>
    <cellStyle name="Calculation 25 3 2 2 4" xfId="18772"/>
    <cellStyle name="Calculation 25 3 2 2 4 2" xfId="39959"/>
    <cellStyle name="Calculation 25 3 2 2 5" xfId="29178"/>
    <cellStyle name="Calculation 25 3 2 2_Table 2A-1_EFT (Annual)" xfId="6547"/>
    <cellStyle name="Calculation 25 3 2 3" xfId="4995"/>
    <cellStyle name="Calculation 25 3 2 3 2" xfId="13255"/>
    <cellStyle name="Calculation 25 3 2 3 2 2" xfId="25261"/>
    <cellStyle name="Calculation 25 3 2 3 2 2 2" xfId="46447"/>
    <cellStyle name="Calculation 25 3 2 3 2 3" xfId="35843"/>
    <cellStyle name="Calculation 25 3 2 3 3" xfId="20148"/>
    <cellStyle name="Calculation 25 3 2 3 3 2" xfId="41335"/>
    <cellStyle name="Calculation 25 3 2 3 4" xfId="30652"/>
    <cellStyle name="Calculation 25 3 2 3_Table 2A-1_EFT (Annual)" xfId="14662"/>
    <cellStyle name="Calculation 25 3 2 4" xfId="10599"/>
    <cellStyle name="Calculation 25 3 2 4 2" xfId="22715"/>
    <cellStyle name="Calculation 25 3 2 4 2 2" xfId="43901"/>
    <cellStyle name="Calculation 25 3 2 4 3" xfId="33297"/>
    <cellStyle name="Calculation 25 3 2 5" xfId="17602"/>
    <cellStyle name="Calculation 25 3 2 5 2" xfId="38789"/>
    <cellStyle name="Calculation 25 3 2 6" xfId="27909"/>
    <cellStyle name="Calculation 25 3 2_Table 2A-1_EFT (Annual)" xfId="6546"/>
    <cellStyle name="Calculation 25 3 3" xfId="981"/>
    <cellStyle name="Calculation 25 3 3 2" xfId="4542"/>
    <cellStyle name="Calculation 25 3 3 2 2" xfId="12802"/>
    <cellStyle name="Calculation 25 3 3 2 2 2" xfId="24808"/>
    <cellStyle name="Calculation 25 3 3 2 2 2 2" xfId="45994"/>
    <cellStyle name="Calculation 25 3 3 2 2 3" xfId="35390"/>
    <cellStyle name="Calculation 25 3 3 2 3" xfId="19695"/>
    <cellStyle name="Calculation 25 3 3 2 3 2" xfId="40882"/>
    <cellStyle name="Calculation 25 3 3 2 4" xfId="30199"/>
    <cellStyle name="Calculation 25 3 3 2_Table 2A-1_EFT (Annual)" xfId="14661"/>
    <cellStyle name="Calculation 25 3 3 3" xfId="10146"/>
    <cellStyle name="Calculation 25 3 3 3 2" xfId="22262"/>
    <cellStyle name="Calculation 25 3 3 3 2 2" xfId="43448"/>
    <cellStyle name="Calculation 25 3 3 3 3" xfId="32844"/>
    <cellStyle name="Calculation 25 3 3 4" xfId="17149"/>
    <cellStyle name="Calculation 25 3 3 4 2" xfId="38336"/>
    <cellStyle name="Calculation 25 3 3 5" xfId="27456"/>
    <cellStyle name="Calculation 25 3 3_Table 2A-1_EFT (Annual)" xfId="6548"/>
    <cellStyle name="Calculation 25 3 4" xfId="2173"/>
    <cellStyle name="Calculation 25 3 4 2" xfId="5734"/>
    <cellStyle name="Calculation 25 3 4 2 2" xfId="13949"/>
    <cellStyle name="Calculation 25 3 4 2 2 2" xfId="25937"/>
    <cellStyle name="Calculation 25 3 4 2 2 2 2" xfId="47123"/>
    <cellStyle name="Calculation 25 3 4 2 2 3" xfId="36519"/>
    <cellStyle name="Calculation 25 3 4 2 3" xfId="20824"/>
    <cellStyle name="Calculation 25 3 4 2 3 2" xfId="42011"/>
    <cellStyle name="Calculation 25 3 4 2 4" xfId="31391"/>
    <cellStyle name="Calculation 25 3 4 2_Table 2A-1_EFT (Annual)" xfId="14660"/>
    <cellStyle name="Calculation 25 3 4 3" xfId="11293"/>
    <cellStyle name="Calculation 25 3 4 3 2" xfId="23391"/>
    <cellStyle name="Calculation 25 3 4 3 2 2" xfId="44577"/>
    <cellStyle name="Calculation 25 3 4 3 3" xfId="33973"/>
    <cellStyle name="Calculation 25 3 4 4" xfId="18278"/>
    <cellStyle name="Calculation 25 3 4 4 2" xfId="39465"/>
    <cellStyle name="Calculation 25 3 4 5" xfId="28648"/>
    <cellStyle name="Calculation 25 3 4_Table 2A-1_EFT (Annual)" xfId="6549"/>
    <cellStyle name="Calculation 25 3 5" xfId="4027"/>
    <cellStyle name="Calculation 25 3 5 2" xfId="12351"/>
    <cellStyle name="Calculation 25 3 5 2 2" xfId="24373"/>
    <cellStyle name="Calculation 25 3 5 2 2 2" xfId="45559"/>
    <cellStyle name="Calculation 25 3 5 2 3" xfId="34955"/>
    <cellStyle name="Calculation 25 3 5 3" xfId="19260"/>
    <cellStyle name="Calculation 25 3 5 3 2" xfId="40447"/>
    <cellStyle name="Calculation 25 3 5 4" xfId="29715"/>
    <cellStyle name="Calculation 25 3 5_Table 2A-1_EFT (Annual)" xfId="14659"/>
    <cellStyle name="Calculation 25 3 6" xfId="9690"/>
    <cellStyle name="Calculation 25 3 6 2" xfId="21827"/>
    <cellStyle name="Calculation 25 3 6 2 2" xfId="43013"/>
    <cellStyle name="Calculation 25 3 6 3" xfId="32409"/>
    <cellStyle name="Calculation 25 3 7" xfId="16714"/>
    <cellStyle name="Calculation 25 3 7 2" xfId="37901"/>
    <cellStyle name="Calculation 25 3 8" xfId="26972"/>
    <cellStyle name="Calculation 25 3_Table 2A-1_EFT (Annual)" xfId="2940"/>
    <cellStyle name="Calculation 25 4" xfId="1272"/>
    <cellStyle name="Calculation 25 4 2" xfId="2542"/>
    <cellStyle name="Calculation 25 4 2 2" xfId="6103"/>
    <cellStyle name="Calculation 25 4 2 2 2" xfId="14297"/>
    <cellStyle name="Calculation 25 4 2 2 2 2" xfId="26269"/>
    <cellStyle name="Calculation 25 4 2 2 2 2 2" xfId="47455"/>
    <cellStyle name="Calculation 25 4 2 2 2 3" xfId="36851"/>
    <cellStyle name="Calculation 25 4 2 2 3" xfId="21156"/>
    <cellStyle name="Calculation 25 4 2 2 3 2" xfId="42343"/>
    <cellStyle name="Calculation 25 4 2 2 4" xfId="31759"/>
    <cellStyle name="Calculation 25 4 2 2_Table 2A-1_EFT (Annual)" xfId="14658"/>
    <cellStyle name="Calculation 25 4 2 3" xfId="11639"/>
    <cellStyle name="Calculation 25 4 2 3 2" xfId="23723"/>
    <cellStyle name="Calculation 25 4 2 3 2 2" xfId="44909"/>
    <cellStyle name="Calculation 25 4 2 3 3" xfId="34305"/>
    <cellStyle name="Calculation 25 4 2 4" xfId="18610"/>
    <cellStyle name="Calculation 25 4 2 4 2" xfId="39797"/>
    <cellStyle name="Calculation 25 4 2 5" xfId="29016"/>
    <cellStyle name="Calculation 25 4 2_Table 2A-1_EFT (Annual)" xfId="6551"/>
    <cellStyle name="Calculation 25 4 3" xfId="4833"/>
    <cellStyle name="Calculation 25 4 3 2" xfId="13093"/>
    <cellStyle name="Calculation 25 4 3 2 2" xfId="25099"/>
    <cellStyle name="Calculation 25 4 3 2 2 2" xfId="46285"/>
    <cellStyle name="Calculation 25 4 3 2 3" xfId="35681"/>
    <cellStyle name="Calculation 25 4 3 3" xfId="19986"/>
    <cellStyle name="Calculation 25 4 3 3 2" xfId="41173"/>
    <cellStyle name="Calculation 25 4 3 4" xfId="30490"/>
    <cellStyle name="Calculation 25 4 3_Table 2A-1_EFT (Annual)" xfId="14657"/>
    <cellStyle name="Calculation 25 4 4" xfId="10437"/>
    <cellStyle name="Calculation 25 4 4 2" xfId="22553"/>
    <cellStyle name="Calculation 25 4 4 2 2" xfId="43739"/>
    <cellStyle name="Calculation 25 4 4 3" xfId="33135"/>
    <cellStyle name="Calculation 25 4 5" xfId="17440"/>
    <cellStyle name="Calculation 25 4 5 2" xfId="38627"/>
    <cellStyle name="Calculation 25 4 6" xfId="27747"/>
    <cellStyle name="Calculation 25 4_Table 2A-1_EFT (Annual)" xfId="6550"/>
    <cellStyle name="Calculation 25 5" xfId="825"/>
    <cellStyle name="Calculation 25 5 2" xfId="4386"/>
    <cellStyle name="Calculation 25 5 2 2" xfId="12660"/>
    <cellStyle name="Calculation 25 5 2 2 2" xfId="24677"/>
    <cellStyle name="Calculation 25 5 2 2 2 2" xfId="45863"/>
    <cellStyle name="Calculation 25 5 2 2 3" xfId="35259"/>
    <cellStyle name="Calculation 25 5 2 3" xfId="19564"/>
    <cellStyle name="Calculation 25 5 2 3 2" xfId="40751"/>
    <cellStyle name="Calculation 25 5 2 4" xfId="30043"/>
    <cellStyle name="Calculation 25 5 2_Table 2A-1_EFT (Annual)" xfId="14656"/>
    <cellStyle name="Calculation 25 5 3" xfId="10009"/>
    <cellStyle name="Calculation 25 5 3 2" xfId="22131"/>
    <cellStyle name="Calculation 25 5 3 2 2" xfId="43317"/>
    <cellStyle name="Calculation 25 5 3 3" xfId="32713"/>
    <cellStyle name="Calculation 25 5 4" xfId="17018"/>
    <cellStyle name="Calculation 25 5 4 2" xfId="38205"/>
    <cellStyle name="Calculation 25 5 5" xfId="27300"/>
    <cellStyle name="Calculation 25 5_Table 2A-1_EFT (Annual)" xfId="6552"/>
    <cellStyle name="Calculation 25 6" xfId="2011"/>
    <cellStyle name="Calculation 25 6 2" xfId="5572"/>
    <cellStyle name="Calculation 25 6 2 2" xfId="13787"/>
    <cellStyle name="Calculation 25 6 2 2 2" xfId="25775"/>
    <cellStyle name="Calculation 25 6 2 2 2 2" xfId="46961"/>
    <cellStyle name="Calculation 25 6 2 2 3" xfId="36357"/>
    <cellStyle name="Calculation 25 6 2 3" xfId="20662"/>
    <cellStyle name="Calculation 25 6 2 3 2" xfId="41849"/>
    <cellStyle name="Calculation 25 6 2 4" xfId="31229"/>
    <cellStyle name="Calculation 25 6 2_Table 2A-1_EFT (Annual)" xfId="14655"/>
    <cellStyle name="Calculation 25 6 3" xfId="11131"/>
    <cellStyle name="Calculation 25 6 3 2" xfId="23229"/>
    <cellStyle name="Calculation 25 6 3 2 2" xfId="44415"/>
    <cellStyle name="Calculation 25 6 3 3" xfId="33811"/>
    <cellStyle name="Calculation 25 6 4" xfId="18116"/>
    <cellStyle name="Calculation 25 6 4 2" xfId="39303"/>
    <cellStyle name="Calculation 25 6 5" xfId="28486"/>
    <cellStyle name="Calculation 25 6_Table 2A-1_EFT (Annual)" xfId="6553"/>
    <cellStyle name="Calculation 25 7" xfId="3819"/>
    <cellStyle name="Calculation 25 7 2" xfId="12182"/>
    <cellStyle name="Calculation 25 7 2 2" xfId="24211"/>
    <cellStyle name="Calculation 25 7 2 2 2" xfId="45397"/>
    <cellStyle name="Calculation 25 7 2 3" xfId="34793"/>
    <cellStyle name="Calculation 25 7 3" xfId="19098"/>
    <cellStyle name="Calculation 25 7 3 2" xfId="40285"/>
    <cellStyle name="Calculation 25 7 4" xfId="29528"/>
    <cellStyle name="Calculation 25 7_Table 2A-1_EFT (Annual)" xfId="14654"/>
    <cellStyle name="Calculation 25 8" xfId="9501"/>
    <cellStyle name="Calculation 25 8 2" xfId="21665"/>
    <cellStyle name="Calculation 25 8 2 2" xfId="42851"/>
    <cellStyle name="Calculation 25 8 3" xfId="32247"/>
    <cellStyle name="Calculation 25 9" xfId="16552"/>
    <cellStyle name="Calculation 25 9 2" xfId="37739"/>
    <cellStyle name="Calculation 25_Table 2A-1_EFT (Annual)" xfId="2938"/>
    <cellStyle name="Calculation 26" xfId="225"/>
    <cellStyle name="Calculation 26 10" xfId="26780"/>
    <cellStyle name="Calculation 26 2" xfId="616"/>
    <cellStyle name="Calculation 26 2 2" xfId="1593"/>
    <cellStyle name="Calculation 26 2 2 2" xfId="2863"/>
    <cellStyle name="Calculation 26 2 2 2 2" xfId="6424"/>
    <cellStyle name="Calculation 26 2 2 2 2 2" xfId="14618"/>
    <cellStyle name="Calculation 26 2 2 2 2 2 2" xfId="26590"/>
    <cellStyle name="Calculation 26 2 2 2 2 2 2 2" xfId="47776"/>
    <cellStyle name="Calculation 26 2 2 2 2 2 3" xfId="37172"/>
    <cellStyle name="Calculation 26 2 2 2 2 3" xfId="21477"/>
    <cellStyle name="Calculation 26 2 2 2 2 3 2" xfId="42664"/>
    <cellStyle name="Calculation 26 2 2 2 2 4" xfId="32080"/>
    <cellStyle name="Calculation 26 2 2 2 2_Table 2A-1_EFT (Annual)" xfId="14653"/>
    <cellStyle name="Calculation 26 2 2 2 3" xfId="11960"/>
    <cellStyle name="Calculation 26 2 2 2 3 2" xfId="24044"/>
    <cellStyle name="Calculation 26 2 2 2 3 2 2" xfId="45230"/>
    <cellStyle name="Calculation 26 2 2 2 3 3" xfId="34626"/>
    <cellStyle name="Calculation 26 2 2 2 4" xfId="18931"/>
    <cellStyle name="Calculation 26 2 2 2 4 2" xfId="40118"/>
    <cellStyle name="Calculation 26 2 2 2 5" xfId="29337"/>
    <cellStyle name="Calculation 26 2 2 2_Table 2A-1_EFT (Annual)" xfId="6555"/>
    <cellStyle name="Calculation 26 2 2 3" xfId="5154"/>
    <cellStyle name="Calculation 26 2 2 3 2" xfId="13414"/>
    <cellStyle name="Calculation 26 2 2 3 2 2" xfId="25420"/>
    <cellStyle name="Calculation 26 2 2 3 2 2 2" xfId="46606"/>
    <cellStyle name="Calculation 26 2 2 3 2 3" xfId="36002"/>
    <cellStyle name="Calculation 26 2 2 3 3" xfId="20307"/>
    <cellStyle name="Calculation 26 2 2 3 3 2" xfId="41494"/>
    <cellStyle name="Calculation 26 2 2 3 4" xfId="30811"/>
    <cellStyle name="Calculation 26 2 2 3_Table 2A-1_EFT (Annual)" xfId="14652"/>
    <cellStyle name="Calculation 26 2 2 4" xfId="10758"/>
    <cellStyle name="Calculation 26 2 2 4 2" xfId="22874"/>
    <cellStyle name="Calculation 26 2 2 4 2 2" xfId="44060"/>
    <cellStyle name="Calculation 26 2 2 4 3" xfId="33456"/>
    <cellStyle name="Calculation 26 2 2 5" xfId="17761"/>
    <cellStyle name="Calculation 26 2 2 5 2" xfId="38948"/>
    <cellStyle name="Calculation 26 2 2 6" xfId="28068"/>
    <cellStyle name="Calculation 26 2 2_Table 2A-1_EFT (Annual)" xfId="6554"/>
    <cellStyle name="Calculation 26 2 3" xfId="1109"/>
    <cellStyle name="Calculation 26 2 3 2" xfId="4670"/>
    <cellStyle name="Calculation 26 2 3 2 2" xfId="12930"/>
    <cellStyle name="Calculation 26 2 3 2 2 2" xfId="24936"/>
    <cellStyle name="Calculation 26 2 3 2 2 2 2" xfId="46122"/>
    <cellStyle name="Calculation 26 2 3 2 2 3" xfId="35518"/>
    <cellStyle name="Calculation 26 2 3 2 3" xfId="19823"/>
    <cellStyle name="Calculation 26 2 3 2 3 2" xfId="41010"/>
    <cellStyle name="Calculation 26 2 3 2 4" xfId="30327"/>
    <cellStyle name="Calculation 26 2 3 2_Table 2A-1_EFT (Annual)" xfId="14651"/>
    <cellStyle name="Calculation 26 2 3 3" xfId="10274"/>
    <cellStyle name="Calculation 26 2 3 3 2" xfId="22390"/>
    <cellStyle name="Calculation 26 2 3 3 2 2" xfId="43576"/>
    <cellStyle name="Calculation 26 2 3 3 3" xfId="32972"/>
    <cellStyle name="Calculation 26 2 3 4" xfId="17277"/>
    <cellStyle name="Calculation 26 2 3 4 2" xfId="38464"/>
    <cellStyle name="Calculation 26 2 3 5" xfId="27584"/>
    <cellStyle name="Calculation 26 2 3_Table 2A-1_EFT (Annual)" xfId="6556"/>
    <cellStyle name="Calculation 26 2 4" xfId="2332"/>
    <cellStyle name="Calculation 26 2 4 2" xfId="5893"/>
    <cellStyle name="Calculation 26 2 4 2 2" xfId="14108"/>
    <cellStyle name="Calculation 26 2 4 2 2 2" xfId="26096"/>
    <cellStyle name="Calculation 26 2 4 2 2 2 2" xfId="47282"/>
    <cellStyle name="Calculation 26 2 4 2 2 3" xfId="36678"/>
    <cellStyle name="Calculation 26 2 4 2 3" xfId="20983"/>
    <cellStyle name="Calculation 26 2 4 2 3 2" xfId="42170"/>
    <cellStyle name="Calculation 26 2 4 2 4" xfId="31550"/>
    <cellStyle name="Calculation 26 2 4 2_Table 2A-1_EFT (Annual)" xfId="14650"/>
    <cellStyle name="Calculation 26 2 4 3" xfId="11452"/>
    <cellStyle name="Calculation 26 2 4 3 2" xfId="23550"/>
    <cellStyle name="Calculation 26 2 4 3 2 2" xfId="44736"/>
    <cellStyle name="Calculation 26 2 4 3 3" xfId="34132"/>
    <cellStyle name="Calculation 26 2 4 4" xfId="18437"/>
    <cellStyle name="Calculation 26 2 4 4 2" xfId="39624"/>
    <cellStyle name="Calculation 26 2 4 5" xfId="28807"/>
    <cellStyle name="Calculation 26 2 4_Table 2A-1_EFT (Annual)" xfId="6557"/>
    <cellStyle name="Calculation 26 2 5" xfId="4186"/>
    <cellStyle name="Calculation 26 2 5 2" xfId="12510"/>
    <cellStyle name="Calculation 26 2 5 2 2" xfId="24532"/>
    <cellStyle name="Calculation 26 2 5 2 2 2" xfId="45718"/>
    <cellStyle name="Calculation 26 2 5 2 3" xfId="35114"/>
    <cellStyle name="Calculation 26 2 5 3" xfId="19419"/>
    <cellStyle name="Calculation 26 2 5 3 2" xfId="40606"/>
    <cellStyle name="Calculation 26 2 5 4" xfId="29874"/>
    <cellStyle name="Calculation 26 2 5_Table 2A-1_EFT (Annual)" xfId="14649"/>
    <cellStyle name="Calculation 26 2 6" xfId="9849"/>
    <cellStyle name="Calculation 26 2 6 2" xfId="21986"/>
    <cellStyle name="Calculation 26 2 6 2 2" xfId="43172"/>
    <cellStyle name="Calculation 26 2 6 3" xfId="32568"/>
    <cellStyle name="Calculation 26 2 7" xfId="16873"/>
    <cellStyle name="Calculation 26 2 7 2" xfId="38060"/>
    <cellStyle name="Calculation 26 2 8" xfId="27131"/>
    <cellStyle name="Calculation 26 2_Table 2A-1_EFT (Annual)" xfId="2942"/>
    <cellStyle name="Calculation 26 3" xfId="452"/>
    <cellStyle name="Calculation 26 3 2" xfId="1433"/>
    <cellStyle name="Calculation 26 3 2 2" xfId="2703"/>
    <cellStyle name="Calculation 26 3 2 2 2" xfId="6264"/>
    <cellStyle name="Calculation 26 3 2 2 2 2" xfId="14458"/>
    <cellStyle name="Calculation 26 3 2 2 2 2 2" xfId="26430"/>
    <cellStyle name="Calculation 26 3 2 2 2 2 2 2" xfId="47616"/>
    <cellStyle name="Calculation 26 3 2 2 2 2 3" xfId="37012"/>
    <cellStyle name="Calculation 26 3 2 2 2 3" xfId="21317"/>
    <cellStyle name="Calculation 26 3 2 2 2 3 2" xfId="42504"/>
    <cellStyle name="Calculation 26 3 2 2 2 4" xfId="31920"/>
    <cellStyle name="Calculation 26 3 2 2 2_Table 2A-1_EFT (Annual)" xfId="14648"/>
    <cellStyle name="Calculation 26 3 2 2 3" xfId="11800"/>
    <cellStyle name="Calculation 26 3 2 2 3 2" xfId="23884"/>
    <cellStyle name="Calculation 26 3 2 2 3 2 2" xfId="45070"/>
    <cellStyle name="Calculation 26 3 2 2 3 3" xfId="34466"/>
    <cellStyle name="Calculation 26 3 2 2 4" xfId="18771"/>
    <cellStyle name="Calculation 26 3 2 2 4 2" xfId="39958"/>
    <cellStyle name="Calculation 26 3 2 2 5" xfId="29177"/>
    <cellStyle name="Calculation 26 3 2 2_Table 2A-1_EFT (Annual)" xfId="6559"/>
    <cellStyle name="Calculation 26 3 2 3" xfId="4994"/>
    <cellStyle name="Calculation 26 3 2 3 2" xfId="13254"/>
    <cellStyle name="Calculation 26 3 2 3 2 2" xfId="25260"/>
    <cellStyle name="Calculation 26 3 2 3 2 2 2" xfId="46446"/>
    <cellStyle name="Calculation 26 3 2 3 2 3" xfId="35842"/>
    <cellStyle name="Calculation 26 3 2 3 3" xfId="20147"/>
    <cellStyle name="Calculation 26 3 2 3 3 2" xfId="41334"/>
    <cellStyle name="Calculation 26 3 2 3 4" xfId="30651"/>
    <cellStyle name="Calculation 26 3 2 3_Table 2A-1_EFT (Annual)" xfId="14647"/>
    <cellStyle name="Calculation 26 3 2 4" xfId="10598"/>
    <cellStyle name="Calculation 26 3 2 4 2" xfId="22714"/>
    <cellStyle name="Calculation 26 3 2 4 2 2" xfId="43900"/>
    <cellStyle name="Calculation 26 3 2 4 3" xfId="33296"/>
    <cellStyle name="Calculation 26 3 2 5" xfId="17601"/>
    <cellStyle name="Calculation 26 3 2 5 2" xfId="38788"/>
    <cellStyle name="Calculation 26 3 2 6" xfId="27908"/>
    <cellStyle name="Calculation 26 3 2_Table 2A-1_EFT (Annual)" xfId="6558"/>
    <cellStyle name="Calculation 26 3 3" xfId="976"/>
    <cellStyle name="Calculation 26 3 3 2" xfId="4537"/>
    <cellStyle name="Calculation 26 3 3 2 2" xfId="12799"/>
    <cellStyle name="Calculation 26 3 3 2 2 2" xfId="24807"/>
    <cellStyle name="Calculation 26 3 3 2 2 2 2" xfId="45993"/>
    <cellStyle name="Calculation 26 3 3 2 2 3" xfId="35389"/>
    <cellStyle name="Calculation 26 3 3 2 3" xfId="19694"/>
    <cellStyle name="Calculation 26 3 3 2 3 2" xfId="40881"/>
    <cellStyle name="Calculation 26 3 3 2 4" xfId="30194"/>
    <cellStyle name="Calculation 26 3 3 2_Table 2A-1_EFT (Annual)" xfId="14646"/>
    <cellStyle name="Calculation 26 3 3 3" xfId="10144"/>
    <cellStyle name="Calculation 26 3 3 3 2" xfId="22261"/>
    <cellStyle name="Calculation 26 3 3 3 2 2" xfId="43447"/>
    <cellStyle name="Calculation 26 3 3 3 3" xfId="32843"/>
    <cellStyle name="Calculation 26 3 3 4" xfId="17148"/>
    <cellStyle name="Calculation 26 3 3 4 2" xfId="38335"/>
    <cellStyle name="Calculation 26 3 3 5" xfId="27451"/>
    <cellStyle name="Calculation 26 3 3_Table 2A-1_EFT (Annual)" xfId="6560"/>
    <cellStyle name="Calculation 26 3 4" xfId="2172"/>
    <cellStyle name="Calculation 26 3 4 2" xfId="5733"/>
    <cellStyle name="Calculation 26 3 4 2 2" xfId="13948"/>
    <cellStyle name="Calculation 26 3 4 2 2 2" xfId="25936"/>
    <cellStyle name="Calculation 26 3 4 2 2 2 2" xfId="47122"/>
    <cellStyle name="Calculation 26 3 4 2 2 3" xfId="36518"/>
    <cellStyle name="Calculation 26 3 4 2 3" xfId="20823"/>
    <cellStyle name="Calculation 26 3 4 2 3 2" xfId="42010"/>
    <cellStyle name="Calculation 26 3 4 2 4" xfId="31390"/>
    <cellStyle name="Calculation 26 3 4 2_Table 2A-1_EFT (Annual)" xfId="14645"/>
    <cellStyle name="Calculation 26 3 4 3" xfId="11292"/>
    <cellStyle name="Calculation 26 3 4 3 2" xfId="23390"/>
    <cellStyle name="Calculation 26 3 4 3 2 2" xfId="44576"/>
    <cellStyle name="Calculation 26 3 4 3 3" xfId="33972"/>
    <cellStyle name="Calculation 26 3 4 4" xfId="18277"/>
    <cellStyle name="Calculation 26 3 4 4 2" xfId="39464"/>
    <cellStyle name="Calculation 26 3 4 5" xfId="28647"/>
    <cellStyle name="Calculation 26 3 4_Table 2A-1_EFT (Annual)" xfId="6561"/>
    <cellStyle name="Calculation 26 3 5" xfId="4022"/>
    <cellStyle name="Calculation 26 3 5 2" xfId="12348"/>
    <cellStyle name="Calculation 26 3 5 2 2" xfId="24372"/>
    <cellStyle name="Calculation 26 3 5 2 2 2" xfId="45558"/>
    <cellStyle name="Calculation 26 3 5 2 3" xfId="34954"/>
    <cellStyle name="Calculation 26 3 5 3" xfId="19259"/>
    <cellStyle name="Calculation 26 3 5 3 2" xfId="40446"/>
    <cellStyle name="Calculation 26 3 5 4" xfId="29710"/>
    <cellStyle name="Calculation 26 3 5_Table 2A-1_EFT (Annual)" xfId="9349"/>
    <cellStyle name="Calculation 26 3 6" xfId="9687"/>
    <cellStyle name="Calculation 26 3 6 2" xfId="21826"/>
    <cellStyle name="Calculation 26 3 6 2 2" xfId="43012"/>
    <cellStyle name="Calculation 26 3 6 3" xfId="32408"/>
    <cellStyle name="Calculation 26 3 7" xfId="16713"/>
    <cellStyle name="Calculation 26 3 7 2" xfId="37900"/>
    <cellStyle name="Calculation 26 3 8" xfId="26967"/>
    <cellStyle name="Calculation 26 3_Table 2A-1_EFT (Annual)" xfId="2943"/>
    <cellStyle name="Calculation 26 4" xfId="1271"/>
    <cellStyle name="Calculation 26 4 2" xfId="2541"/>
    <cellStyle name="Calculation 26 4 2 2" xfId="6102"/>
    <cellStyle name="Calculation 26 4 2 2 2" xfId="14296"/>
    <cellStyle name="Calculation 26 4 2 2 2 2" xfId="26268"/>
    <cellStyle name="Calculation 26 4 2 2 2 2 2" xfId="47454"/>
    <cellStyle name="Calculation 26 4 2 2 2 3" xfId="36850"/>
    <cellStyle name="Calculation 26 4 2 2 3" xfId="21155"/>
    <cellStyle name="Calculation 26 4 2 2 3 2" xfId="42342"/>
    <cellStyle name="Calculation 26 4 2 2 4" xfId="31758"/>
    <cellStyle name="Calculation 26 4 2 2_Table 2A-1_EFT (Annual)" xfId="9348"/>
    <cellStyle name="Calculation 26 4 2 3" xfId="11638"/>
    <cellStyle name="Calculation 26 4 2 3 2" xfId="23722"/>
    <cellStyle name="Calculation 26 4 2 3 2 2" xfId="44908"/>
    <cellStyle name="Calculation 26 4 2 3 3" xfId="34304"/>
    <cellStyle name="Calculation 26 4 2 4" xfId="18609"/>
    <cellStyle name="Calculation 26 4 2 4 2" xfId="39796"/>
    <cellStyle name="Calculation 26 4 2 5" xfId="29015"/>
    <cellStyle name="Calculation 26 4 2_Table 2A-1_EFT (Annual)" xfId="6563"/>
    <cellStyle name="Calculation 26 4 3" xfId="4832"/>
    <cellStyle name="Calculation 26 4 3 2" xfId="13092"/>
    <cellStyle name="Calculation 26 4 3 2 2" xfId="25098"/>
    <cellStyle name="Calculation 26 4 3 2 2 2" xfId="46284"/>
    <cellStyle name="Calculation 26 4 3 2 3" xfId="35680"/>
    <cellStyle name="Calculation 26 4 3 3" xfId="19985"/>
    <cellStyle name="Calculation 26 4 3 3 2" xfId="41172"/>
    <cellStyle name="Calculation 26 4 3 4" xfId="30489"/>
    <cellStyle name="Calculation 26 4 3_Table 2A-1_EFT (Annual)" xfId="12037"/>
    <cellStyle name="Calculation 26 4 4" xfId="10436"/>
    <cellStyle name="Calculation 26 4 4 2" xfId="22552"/>
    <cellStyle name="Calculation 26 4 4 2 2" xfId="43738"/>
    <cellStyle name="Calculation 26 4 4 3" xfId="33134"/>
    <cellStyle name="Calculation 26 4 5" xfId="17439"/>
    <cellStyle name="Calculation 26 4 5 2" xfId="38626"/>
    <cellStyle name="Calculation 26 4 6" xfId="27746"/>
    <cellStyle name="Calculation 26 4_Table 2A-1_EFT (Annual)" xfId="6562"/>
    <cellStyle name="Calculation 26 5" xfId="820"/>
    <cellStyle name="Calculation 26 5 2" xfId="4381"/>
    <cellStyle name="Calculation 26 5 2 2" xfId="12659"/>
    <cellStyle name="Calculation 26 5 2 2 2" xfId="24676"/>
    <cellStyle name="Calculation 26 5 2 2 2 2" xfId="45862"/>
    <cellStyle name="Calculation 26 5 2 2 3" xfId="35258"/>
    <cellStyle name="Calculation 26 5 2 3" xfId="19563"/>
    <cellStyle name="Calculation 26 5 2 3 2" xfId="40750"/>
    <cellStyle name="Calculation 26 5 2 4" xfId="30038"/>
    <cellStyle name="Calculation 26 5 2_Table 2A-1_EFT (Annual)" xfId="10786"/>
    <cellStyle name="Calculation 26 5 3" xfId="10007"/>
    <cellStyle name="Calculation 26 5 3 2" xfId="22130"/>
    <cellStyle name="Calculation 26 5 3 2 2" xfId="43316"/>
    <cellStyle name="Calculation 26 5 3 3" xfId="32712"/>
    <cellStyle name="Calculation 26 5 4" xfId="17017"/>
    <cellStyle name="Calculation 26 5 4 2" xfId="38204"/>
    <cellStyle name="Calculation 26 5 5" xfId="27295"/>
    <cellStyle name="Calculation 26 5_Table 2A-1_EFT (Annual)" xfId="6564"/>
    <cellStyle name="Calculation 26 6" xfId="2010"/>
    <cellStyle name="Calculation 26 6 2" xfId="5571"/>
    <cellStyle name="Calculation 26 6 2 2" xfId="13786"/>
    <cellStyle name="Calculation 26 6 2 2 2" xfId="25774"/>
    <cellStyle name="Calculation 26 6 2 2 2 2" xfId="46960"/>
    <cellStyle name="Calculation 26 6 2 2 3" xfId="36356"/>
    <cellStyle name="Calculation 26 6 2 3" xfId="20661"/>
    <cellStyle name="Calculation 26 6 2 3 2" xfId="41848"/>
    <cellStyle name="Calculation 26 6 2 4" xfId="31228"/>
    <cellStyle name="Calculation 26 6 2_Table 2A-1_EFT (Annual)" xfId="12036"/>
    <cellStyle name="Calculation 26 6 3" xfId="11130"/>
    <cellStyle name="Calculation 26 6 3 2" xfId="23228"/>
    <cellStyle name="Calculation 26 6 3 2 2" xfId="44414"/>
    <cellStyle name="Calculation 26 6 3 3" xfId="33810"/>
    <cellStyle name="Calculation 26 6 4" xfId="18115"/>
    <cellStyle name="Calculation 26 6 4 2" xfId="39302"/>
    <cellStyle name="Calculation 26 6 5" xfId="28485"/>
    <cellStyle name="Calculation 26 6_Table 2A-1_EFT (Annual)" xfId="6565"/>
    <cellStyle name="Calculation 26 7" xfId="3814"/>
    <cellStyle name="Calculation 26 7 2" xfId="12180"/>
    <cellStyle name="Calculation 26 7 2 2" xfId="24210"/>
    <cellStyle name="Calculation 26 7 2 2 2" xfId="45396"/>
    <cellStyle name="Calculation 26 7 2 3" xfId="34792"/>
    <cellStyle name="Calculation 26 7 3" xfId="19097"/>
    <cellStyle name="Calculation 26 7 3 2" xfId="40284"/>
    <cellStyle name="Calculation 26 7 4" xfId="29523"/>
    <cellStyle name="Calculation 26 7_Table 2A-1_EFT (Annual)" xfId="10893"/>
    <cellStyle name="Calculation 26 8" xfId="9499"/>
    <cellStyle name="Calculation 26 8 2" xfId="21664"/>
    <cellStyle name="Calculation 26 8 2 2" xfId="42850"/>
    <cellStyle name="Calculation 26 8 3" xfId="32246"/>
    <cellStyle name="Calculation 26 9" xfId="16551"/>
    <cellStyle name="Calculation 26 9 2" xfId="37738"/>
    <cellStyle name="Calculation 26_Table 2A-1_EFT (Annual)" xfId="2941"/>
    <cellStyle name="Calculation 27" xfId="221"/>
    <cellStyle name="Calculation 27 10" xfId="26776"/>
    <cellStyle name="Calculation 27 2" xfId="614"/>
    <cellStyle name="Calculation 27 2 2" xfId="1591"/>
    <cellStyle name="Calculation 27 2 2 2" xfId="2861"/>
    <cellStyle name="Calculation 27 2 2 2 2" xfId="6422"/>
    <cellStyle name="Calculation 27 2 2 2 2 2" xfId="14616"/>
    <cellStyle name="Calculation 27 2 2 2 2 2 2" xfId="26588"/>
    <cellStyle name="Calculation 27 2 2 2 2 2 2 2" xfId="47774"/>
    <cellStyle name="Calculation 27 2 2 2 2 2 3" xfId="37170"/>
    <cellStyle name="Calculation 27 2 2 2 2 3" xfId="21475"/>
    <cellStyle name="Calculation 27 2 2 2 2 3 2" xfId="42662"/>
    <cellStyle name="Calculation 27 2 2 2 2 4" xfId="32078"/>
    <cellStyle name="Calculation 27 2 2 2 2_Table 2A-1_EFT (Annual)" xfId="10828"/>
    <cellStyle name="Calculation 27 2 2 2 3" xfId="11958"/>
    <cellStyle name="Calculation 27 2 2 2 3 2" xfId="24042"/>
    <cellStyle name="Calculation 27 2 2 2 3 2 2" xfId="45228"/>
    <cellStyle name="Calculation 27 2 2 2 3 3" xfId="34624"/>
    <cellStyle name="Calculation 27 2 2 2 4" xfId="18929"/>
    <cellStyle name="Calculation 27 2 2 2 4 2" xfId="40116"/>
    <cellStyle name="Calculation 27 2 2 2 5" xfId="29335"/>
    <cellStyle name="Calculation 27 2 2 2_Table 2A-1_EFT (Annual)" xfId="6567"/>
    <cellStyle name="Calculation 27 2 2 3" xfId="5152"/>
    <cellStyle name="Calculation 27 2 2 3 2" xfId="13412"/>
    <cellStyle name="Calculation 27 2 2 3 2 2" xfId="25418"/>
    <cellStyle name="Calculation 27 2 2 3 2 2 2" xfId="46604"/>
    <cellStyle name="Calculation 27 2 2 3 2 3" xfId="36000"/>
    <cellStyle name="Calculation 27 2 2 3 3" xfId="20305"/>
    <cellStyle name="Calculation 27 2 2 3 3 2" xfId="41492"/>
    <cellStyle name="Calculation 27 2 2 3 4" xfId="30809"/>
    <cellStyle name="Calculation 27 2 2 3_Table 2A-1_EFT (Annual)" xfId="12681"/>
    <cellStyle name="Calculation 27 2 2 4" xfId="10756"/>
    <cellStyle name="Calculation 27 2 2 4 2" xfId="22872"/>
    <cellStyle name="Calculation 27 2 2 4 2 2" xfId="44058"/>
    <cellStyle name="Calculation 27 2 2 4 3" xfId="33454"/>
    <cellStyle name="Calculation 27 2 2 5" xfId="17759"/>
    <cellStyle name="Calculation 27 2 2 5 2" xfId="38946"/>
    <cellStyle name="Calculation 27 2 2 6" xfId="28066"/>
    <cellStyle name="Calculation 27 2 2_Table 2A-1_EFT (Annual)" xfId="6566"/>
    <cellStyle name="Calculation 27 2 3" xfId="1107"/>
    <cellStyle name="Calculation 27 2 3 2" xfId="4668"/>
    <cellStyle name="Calculation 27 2 3 2 2" xfId="12928"/>
    <cellStyle name="Calculation 27 2 3 2 2 2" xfId="24934"/>
    <cellStyle name="Calculation 27 2 3 2 2 2 2" xfId="46120"/>
    <cellStyle name="Calculation 27 2 3 2 2 3" xfId="35516"/>
    <cellStyle name="Calculation 27 2 3 2 3" xfId="19821"/>
    <cellStyle name="Calculation 27 2 3 2 3 2" xfId="41008"/>
    <cellStyle name="Calculation 27 2 3 2 4" xfId="30325"/>
    <cellStyle name="Calculation 27 2 3 2_Table 2A-1_EFT (Annual)" xfId="11490"/>
    <cellStyle name="Calculation 27 2 3 3" xfId="10272"/>
    <cellStyle name="Calculation 27 2 3 3 2" xfId="22388"/>
    <cellStyle name="Calculation 27 2 3 3 2 2" xfId="43574"/>
    <cellStyle name="Calculation 27 2 3 3 3" xfId="32970"/>
    <cellStyle name="Calculation 27 2 3 4" xfId="17275"/>
    <cellStyle name="Calculation 27 2 3 4 2" xfId="38462"/>
    <cellStyle name="Calculation 27 2 3 5" xfId="27582"/>
    <cellStyle name="Calculation 27 2 3_Table 2A-1_EFT (Annual)" xfId="6568"/>
    <cellStyle name="Calculation 27 2 4" xfId="2330"/>
    <cellStyle name="Calculation 27 2 4 2" xfId="5891"/>
    <cellStyle name="Calculation 27 2 4 2 2" xfId="14106"/>
    <cellStyle name="Calculation 27 2 4 2 2 2" xfId="26094"/>
    <cellStyle name="Calculation 27 2 4 2 2 2 2" xfId="47280"/>
    <cellStyle name="Calculation 27 2 4 2 2 3" xfId="36676"/>
    <cellStyle name="Calculation 27 2 4 2 3" xfId="20981"/>
    <cellStyle name="Calculation 27 2 4 2 3 2" xfId="42168"/>
    <cellStyle name="Calculation 27 2 4 2 4" xfId="31548"/>
    <cellStyle name="Calculation 27 2 4 2_Table 2A-1_EFT (Annual)" xfId="12033"/>
    <cellStyle name="Calculation 27 2 4 3" xfId="11450"/>
    <cellStyle name="Calculation 27 2 4 3 2" xfId="23548"/>
    <cellStyle name="Calculation 27 2 4 3 2 2" xfId="44734"/>
    <cellStyle name="Calculation 27 2 4 3 3" xfId="34130"/>
    <cellStyle name="Calculation 27 2 4 4" xfId="18435"/>
    <cellStyle name="Calculation 27 2 4 4 2" xfId="39622"/>
    <cellStyle name="Calculation 27 2 4 5" xfId="28805"/>
    <cellStyle name="Calculation 27 2 4_Table 2A-1_EFT (Annual)" xfId="6569"/>
    <cellStyle name="Calculation 27 2 5" xfId="4184"/>
    <cellStyle name="Calculation 27 2 5 2" xfId="12508"/>
    <cellStyle name="Calculation 27 2 5 2 2" xfId="24530"/>
    <cellStyle name="Calculation 27 2 5 2 2 2" xfId="45716"/>
    <cellStyle name="Calculation 27 2 5 2 3" xfId="35112"/>
    <cellStyle name="Calculation 27 2 5 3" xfId="19417"/>
    <cellStyle name="Calculation 27 2 5 3 2" xfId="40604"/>
    <cellStyle name="Calculation 27 2 5 4" xfId="29872"/>
    <cellStyle name="Calculation 27 2 5_Table 2A-1_EFT (Annual)" xfId="12035"/>
    <cellStyle name="Calculation 27 2 6" xfId="9847"/>
    <cellStyle name="Calculation 27 2 6 2" xfId="21984"/>
    <cellStyle name="Calculation 27 2 6 2 2" xfId="43170"/>
    <cellStyle name="Calculation 27 2 6 3" xfId="32566"/>
    <cellStyle name="Calculation 27 2 7" xfId="16871"/>
    <cellStyle name="Calculation 27 2 7 2" xfId="38058"/>
    <cellStyle name="Calculation 27 2 8" xfId="27129"/>
    <cellStyle name="Calculation 27 2_Table 2A-1_EFT (Annual)" xfId="2945"/>
    <cellStyle name="Calculation 27 3" xfId="448"/>
    <cellStyle name="Calculation 27 3 2" xfId="1431"/>
    <cellStyle name="Calculation 27 3 2 2" xfId="2701"/>
    <cellStyle name="Calculation 27 3 2 2 2" xfId="6262"/>
    <cellStyle name="Calculation 27 3 2 2 2 2" xfId="14456"/>
    <cellStyle name="Calculation 27 3 2 2 2 2 2" xfId="26428"/>
    <cellStyle name="Calculation 27 3 2 2 2 2 2 2" xfId="47614"/>
    <cellStyle name="Calculation 27 3 2 2 2 2 3" xfId="37010"/>
    <cellStyle name="Calculation 27 3 2 2 2 3" xfId="21315"/>
    <cellStyle name="Calculation 27 3 2 2 2 3 2" xfId="42502"/>
    <cellStyle name="Calculation 27 3 2 2 2 4" xfId="31918"/>
    <cellStyle name="Calculation 27 3 2 2 2_Table 2A-1_EFT (Annual)" xfId="12034"/>
    <cellStyle name="Calculation 27 3 2 2 3" xfId="11798"/>
    <cellStyle name="Calculation 27 3 2 2 3 2" xfId="23882"/>
    <cellStyle name="Calculation 27 3 2 2 3 2 2" xfId="45068"/>
    <cellStyle name="Calculation 27 3 2 2 3 3" xfId="34464"/>
    <cellStyle name="Calculation 27 3 2 2 4" xfId="18769"/>
    <cellStyle name="Calculation 27 3 2 2 4 2" xfId="39956"/>
    <cellStyle name="Calculation 27 3 2 2 5" xfId="29175"/>
    <cellStyle name="Calculation 27 3 2 2_Table 2A-1_EFT (Annual)" xfId="6571"/>
    <cellStyle name="Calculation 27 3 2 3" xfId="4992"/>
    <cellStyle name="Calculation 27 3 2 3 2" xfId="13252"/>
    <cellStyle name="Calculation 27 3 2 3 2 2" xfId="25258"/>
    <cellStyle name="Calculation 27 3 2 3 2 2 2" xfId="46444"/>
    <cellStyle name="Calculation 27 3 2 3 2 3" xfId="35840"/>
    <cellStyle name="Calculation 27 3 2 3 3" xfId="20145"/>
    <cellStyle name="Calculation 27 3 2 3 3 2" xfId="41332"/>
    <cellStyle name="Calculation 27 3 2 3 4" xfId="30649"/>
    <cellStyle name="Calculation 27 3 2 3_Table 2A-1_EFT (Annual)" xfId="11485"/>
    <cellStyle name="Calculation 27 3 2 4" xfId="10596"/>
    <cellStyle name="Calculation 27 3 2 4 2" xfId="22712"/>
    <cellStyle name="Calculation 27 3 2 4 2 2" xfId="43898"/>
    <cellStyle name="Calculation 27 3 2 4 3" xfId="33294"/>
    <cellStyle name="Calculation 27 3 2 5" xfId="17599"/>
    <cellStyle name="Calculation 27 3 2 5 2" xfId="38786"/>
    <cellStyle name="Calculation 27 3 2 6" xfId="27906"/>
    <cellStyle name="Calculation 27 3 2_Table 2A-1_EFT (Annual)" xfId="6570"/>
    <cellStyle name="Calculation 27 3 3" xfId="972"/>
    <cellStyle name="Calculation 27 3 3 2" xfId="4533"/>
    <cellStyle name="Calculation 27 3 3 2 2" xfId="12795"/>
    <cellStyle name="Calculation 27 3 3 2 2 2" xfId="24805"/>
    <cellStyle name="Calculation 27 3 3 2 2 2 2" xfId="45991"/>
    <cellStyle name="Calculation 27 3 3 2 2 3" xfId="35387"/>
    <cellStyle name="Calculation 27 3 3 2 3" xfId="19692"/>
    <cellStyle name="Calculation 27 3 3 2 3 2" xfId="40879"/>
    <cellStyle name="Calculation 27 3 3 2 4" xfId="30190"/>
    <cellStyle name="Calculation 27 3 3 2_Table 2A-1_EFT (Annual)" xfId="12235"/>
    <cellStyle name="Calculation 27 3 3 3" xfId="10142"/>
    <cellStyle name="Calculation 27 3 3 3 2" xfId="22259"/>
    <cellStyle name="Calculation 27 3 3 3 2 2" xfId="43445"/>
    <cellStyle name="Calculation 27 3 3 3 3" xfId="32841"/>
    <cellStyle name="Calculation 27 3 3 4" xfId="17146"/>
    <cellStyle name="Calculation 27 3 3 4 2" xfId="38333"/>
    <cellStyle name="Calculation 27 3 3 5" xfId="27447"/>
    <cellStyle name="Calculation 27 3 3_Table 2A-1_EFT (Annual)" xfId="6572"/>
    <cellStyle name="Calculation 27 3 4" xfId="2170"/>
    <cellStyle name="Calculation 27 3 4 2" xfId="5731"/>
    <cellStyle name="Calculation 27 3 4 2 2" xfId="13946"/>
    <cellStyle name="Calculation 27 3 4 2 2 2" xfId="25934"/>
    <cellStyle name="Calculation 27 3 4 2 2 2 2" xfId="47120"/>
    <cellStyle name="Calculation 27 3 4 2 2 3" xfId="36516"/>
    <cellStyle name="Calculation 27 3 4 2 3" xfId="20821"/>
    <cellStyle name="Calculation 27 3 4 2 3 2" xfId="42008"/>
    <cellStyle name="Calculation 27 3 4 2 4" xfId="31388"/>
    <cellStyle name="Calculation 27 3 4 2_Table 2A-1_EFT (Annual)" xfId="10836"/>
    <cellStyle name="Calculation 27 3 4 3" xfId="11290"/>
    <cellStyle name="Calculation 27 3 4 3 2" xfId="23388"/>
    <cellStyle name="Calculation 27 3 4 3 2 2" xfId="44574"/>
    <cellStyle name="Calculation 27 3 4 3 3" xfId="33970"/>
    <cellStyle name="Calculation 27 3 4 4" xfId="18275"/>
    <cellStyle name="Calculation 27 3 4 4 2" xfId="39462"/>
    <cellStyle name="Calculation 27 3 4 5" xfId="28645"/>
    <cellStyle name="Calculation 27 3 4_Table 2A-1_EFT (Annual)" xfId="6573"/>
    <cellStyle name="Calculation 27 3 5" xfId="4018"/>
    <cellStyle name="Calculation 27 3 5 2" xfId="12346"/>
    <cellStyle name="Calculation 27 3 5 2 2" xfId="24370"/>
    <cellStyle name="Calculation 27 3 5 2 2 2" xfId="45556"/>
    <cellStyle name="Calculation 27 3 5 2 3" xfId="34952"/>
    <cellStyle name="Calculation 27 3 5 3" xfId="19257"/>
    <cellStyle name="Calculation 27 3 5 3 2" xfId="40444"/>
    <cellStyle name="Calculation 27 3 5 4" xfId="29706"/>
    <cellStyle name="Calculation 27 3 5_Table 2A-1_EFT (Annual)" xfId="12703"/>
    <cellStyle name="Calculation 27 3 6" xfId="9683"/>
    <cellStyle name="Calculation 27 3 6 2" xfId="21824"/>
    <cellStyle name="Calculation 27 3 6 2 2" xfId="43010"/>
    <cellStyle name="Calculation 27 3 6 3" xfId="32406"/>
    <cellStyle name="Calculation 27 3 7" xfId="16711"/>
    <cellStyle name="Calculation 27 3 7 2" xfId="37898"/>
    <cellStyle name="Calculation 27 3 8" xfId="26963"/>
    <cellStyle name="Calculation 27 3_Table 2A-1_EFT (Annual)" xfId="2946"/>
    <cellStyle name="Calculation 27 4" xfId="1269"/>
    <cellStyle name="Calculation 27 4 2" xfId="2539"/>
    <cellStyle name="Calculation 27 4 2 2" xfId="6100"/>
    <cellStyle name="Calculation 27 4 2 2 2" xfId="14294"/>
    <cellStyle name="Calculation 27 4 2 2 2 2" xfId="26266"/>
    <cellStyle name="Calculation 27 4 2 2 2 2 2" xfId="47452"/>
    <cellStyle name="Calculation 27 4 2 2 2 3" xfId="36848"/>
    <cellStyle name="Calculation 27 4 2 2 3" xfId="21153"/>
    <cellStyle name="Calculation 27 4 2 2 3 2" xfId="42340"/>
    <cellStyle name="Calculation 27 4 2 2 4" xfId="31756"/>
    <cellStyle name="Calculation 27 4 2 2_Table 2A-1_EFT (Annual)" xfId="10050"/>
    <cellStyle name="Calculation 27 4 2 3" xfId="11636"/>
    <cellStyle name="Calculation 27 4 2 3 2" xfId="23720"/>
    <cellStyle name="Calculation 27 4 2 3 2 2" xfId="44906"/>
    <cellStyle name="Calculation 27 4 2 3 3" xfId="34302"/>
    <cellStyle name="Calculation 27 4 2 4" xfId="18607"/>
    <cellStyle name="Calculation 27 4 2 4 2" xfId="39794"/>
    <cellStyle name="Calculation 27 4 2 5" xfId="29013"/>
    <cellStyle name="Calculation 27 4 2_Table 2A-1_EFT (Annual)" xfId="6575"/>
    <cellStyle name="Calculation 27 4 3" xfId="4830"/>
    <cellStyle name="Calculation 27 4 3 2" xfId="13090"/>
    <cellStyle name="Calculation 27 4 3 2 2" xfId="25096"/>
    <cellStyle name="Calculation 27 4 3 2 2 2" xfId="46282"/>
    <cellStyle name="Calculation 27 4 3 2 3" xfId="35678"/>
    <cellStyle name="Calculation 27 4 3 3" xfId="19983"/>
    <cellStyle name="Calculation 27 4 3 3 2" xfId="41170"/>
    <cellStyle name="Calculation 27 4 3 4" xfId="30487"/>
    <cellStyle name="Calculation 27 4 3_Table 2A-1_EFT (Annual)" xfId="9381"/>
    <cellStyle name="Calculation 27 4 4" xfId="10434"/>
    <cellStyle name="Calculation 27 4 4 2" xfId="22550"/>
    <cellStyle name="Calculation 27 4 4 2 2" xfId="43736"/>
    <cellStyle name="Calculation 27 4 4 3" xfId="33132"/>
    <cellStyle name="Calculation 27 4 5" xfId="17437"/>
    <cellStyle name="Calculation 27 4 5 2" xfId="38624"/>
    <cellStyle name="Calculation 27 4 6" xfId="27744"/>
    <cellStyle name="Calculation 27 4_Table 2A-1_EFT (Annual)" xfId="6574"/>
    <cellStyle name="Calculation 27 5" xfId="816"/>
    <cellStyle name="Calculation 27 5 2" xfId="4377"/>
    <cellStyle name="Calculation 27 5 2 2" xfId="12657"/>
    <cellStyle name="Calculation 27 5 2 2 2" xfId="24674"/>
    <cellStyle name="Calculation 27 5 2 2 2 2" xfId="45860"/>
    <cellStyle name="Calculation 27 5 2 2 3" xfId="35256"/>
    <cellStyle name="Calculation 27 5 2 3" xfId="19561"/>
    <cellStyle name="Calculation 27 5 2 3 2" xfId="40748"/>
    <cellStyle name="Calculation 27 5 2 4" xfId="30034"/>
    <cellStyle name="Calculation 27 5 2_Table 2A-1_EFT (Annual)" xfId="12025"/>
    <cellStyle name="Calculation 27 5 3" xfId="10005"/>
    <cellStyle name="Calculation 27 5 3 2" xfId="22128"/>
    <cellStyle name="Calculation 27 5 3 2 2" xfId="43314"/>
    <cellStyle name="Calculation 27 5 3 3" xfId="32710"/>
    <cellStyle name="Calculation 27 5 4" xfId="17015"/>
    <cellStyle name="Calculation 27 5 4 2" xfId="38202"/>
    <cellStyle name="Calculation 27 5 5" xfId="27291"/>
    <cellStyle name="Calculation 27 5_Table 2A-1_EFT (Annual)" xfId="6576"/>
    <cellStyle name="Calculation 27 6" xfId="2008"/>
    <cellStyle name="Calculation 27 6 2" xfId="5569"/>
    <cellStyle name="Calculation 27 6 2 2" xfId="13784"/>
    <cellStyle name="Calculation 27 6 2 2 2" xfId="25772"/>
    <cellStyle name="Calculation 27 6 2 2 2 2" xfId="46958"/>
    <cellStyle name="Calculation 27 6 2 2 3" xfId="36354"/>
    <cellStyle name="Calculation 27 6 2 3" xfId="20659"/>
    <cellStyle name="Calculation 27 6 2 3 2" xfId="41846"/>
    <cellStyle name="Calculation 27 6 2 4" xfId="31226"/>
    <cellStyle name="Calculation 27 6 2_Table 2A-1_EFT (Annual)" xfId="13445"/>
    <cellStyle name="Calculation 27 6 3" xfId="11128"/>
    <cellStyle name="Calculation 27 6 3 2" xfId="23226"/>
    <cellStyle name="Calculation 27 6 3 2 2" xfId="44412"/>
    <cellStyle name="Calculation 27 6 3 3" xfId="33808"/>
    <cellStyle name="Calculation 27 6 4" xfId="18113"/>
    <cellStyle name="Calculation 27 6 4 2" xfId="39300"/>
    <cellStyle name="Calculation 27 6 5" xfId="28483"/>
    <cellStyle name="Calculation 27 6_Table 2A-1_EFT (Annual)" xfId="6577"/>
    <cellStyle name="Calculation 27 7" xfId="3810"/>
    <cellStyle name="Calculation 27 7 2" xfId="12178"/>
    <cellStyle name="Calculation 27 7 2 2" xfId="24208"/>
    <cellStyle name="Calculation 27 7 2 2 2" xfId="45394"/>
    <cellStyle name="Calculation 27 7 2 3" xfId="34790"/>
    <cellStyle name="Calculation 27 7 3" xfId="19095"/>
    <cellStyle name="Calculation 27 7 3 2" xfId="40282"/>
    <cellStyle name="Calculation 27 7 4" xfId="29519"/>
    <cellStyle name="Calculation 27 7_Table 2A-1_EFT (Annual)" xfId="12032"/>
    <cellStyle name="Calculation 27 8" xfId="9497"/>
    <cellStyle name="Calculation 27 8 2" xfId="21662"/>
    <cellStyle name="Calculation 27 8 2 2" xfId="42848"/>
    <cellStyle name="Calculation 27 8 3" xfId="32244"/>
    <cellStyle name="Calculation 27 9" xfId="16549"/>
    <cellStyle name="Calculation 27 9 2" xfId="37736"/>
    <cellStyle name="Calculation 27_Table 2A-1_EFT (Annual)" xfId="2944"/>
    <cellStyle name="Calculation 28" xfId="216"/>
    <cellStyle name="Calculation 28 10" xfId="26771"/>
    <cellStyle name="Calculation 28 2" xfId="609"/>
    <cellStyle name="Calculation 28 2 2" xfId="1586"/>
    <cellStyle name="Calculation 28 2 2 2" xfId="2856"/>
    <cellStyle name="Calculation 28 2 2 2 2" xfId="6417"/>
    <cellStyle name="Calculation 28 2 2 2 2 2" xfId="14611"/>
    <cellStyle name="Calculation 28 2 2 2 2 2 2" xfId="26583"/>
    <cellStyle name="Calculation 28 2 2 2 2 2 2 2" xfId="47769"/>
    <cellStyle name="Calculation 28 2 2 2 2 2 3" xfId="37165"/>
    <cellStyle name="Calculation 28 2 2 2 2 3" xfId="21470"/>
    <cellStyle name="Calculation 28 2 2 2 2 3 2" xfId="42657"/>
    <cellStyle name="Calculation 28 2 2 2 2 4" xfId="32073"/>
    <cellStyle name="Calculation 28 2 2 2 2_Table 2A-1_EFT (Annual)" xfId="12029"/>
    <cellStyle name="Calculation 28 2 2 2 3" xfId="11953"/>
    <cellStyle name="Calculation 28 2 2 2 3 2" xfId="24037"/>
    <cellStyle name="Calculation 28 2 2 2 3 2 2" xfId="45223"/>
    <cellStyle name="Calculation 28 2 2 2 3 3" xfId="34619"/>
    <cellStyle name="Calculation 28 2 2 2 4" xfId="18924"/>
    <cellStyle name="Calculation 28 2 2 2 4 2" xfId="40111"/>
    <cellStyle name="Calculation 28 2 2 2 5" xfId="29330"/>
    <cellStyle name="Calculation 28 2 2 2_Table 2A-1_EFT (Annual)" xfId="6579"/>
    <cellStyle name="Calculation 28 2 2 3" xfId="5147"/>
    <cellStyle name="Calculation 28 2 2 3 2" xfId="13407"/>
    <cellStyle name="Calculation 28 2 2 3 2 2" xfId="25413"/>
    <cellStyle name="Calculation 28 2 2 3 2 2 2" xfId="46599"/>
    <cellStyle name="Calculation 28 2 2 3 2 3" xfId="35995"/>
    <cellStyle name="Calculation 28 2 2 3 3" xfId="20300"/>
    <cellStyle name="Calculation 28 2 2 3 3 2" xfId="41487"/>
    <cellStyle name="Calculation 28 2 2 3 4" xfId="30804"/>
    <cellStyle name="Calculation 28 2 2 3_Table 2A-1_EFT (Annual)" xfId="12031"/>
    <cellStyle name="Calculation 28 2 2 4" xfId="10751"/>
    <cellStyle name="Calculation 28 2 2 4 2" xfId="22867"/>
    <cellStyle name="Calculation 28 2 2 4 2 2" xfId="44053"/>
    <cellStyle name="Calculation 28 2 2 4 3" xfId="33449"/>
    <cellStyle name="Calculation 28 2 2 5" xfId="17754"/>
    <cellStyle name="Calculation 28 2 2 5 2" xfId="38941"/>
    <cellStyle name="Calculation 28 2 2 6" xfId="28061"/>
    <cellStyle name="Calculation 28 2 2_Table 2A-1_EFT (Annual)" xfId="6578"/>
    <cellStyle name="Calculation 28 2 3" xfId="1104"/>
    <cellStyle name="Calculation 28 2 3 2" xfId="4665"/>
    <cellStyle name="Calculation 28 2 3 2 2" xfId="12925"/>
    <cellStyle name="Calculation 28 2 3 2 2 2" xfId="24931"/>
    <cellStyle name="Calculation 28 2 3 2 2 2 2" xfId="46117"/>
    <cellStyle name="Calculation 28 2 3 2 2 3" xfId="35513"/>
    <cellStyle name="Calculation 28 2 3 2 3" xfId="19818"/>
    <cellStyle name="Calculation 28 2 3 2 3 2" xfId="41005"/>
    <cellStyle name="Calculation 28 2 3 2 4" xfId="30322"/>
    <cellStyle name="Calculation 28 2 3 2_Table 2A-1_EFT (Annual)" xfId="12030"/>
    <cellStyle name="Calculation 28 2 3 3" xfId="10269"/>
    <cellStyle name="Calculation 28 2 3 3 2" xfId="22385"/>
    <cellStyle name="Calculation 28 2 3 3 2 2" xfId="43571"/>
    <cellStyle name="Calculation 28 2 3 3 3" xfId="32967"/>
    <cellStyle name="Calculation 28 2 3 4" xfId="17272"/>
    <cellStyle name="Calculation 28 2 3 4 2" xfId="38459"/>
    <cellStyle name="Calculation 28 2 3 5" xfId="27579"/>
    <cellStyle name="Calculation 28 2 3_Table 2A-1_EFT (Annual)" xfId="6580"/>
    <cellStyle name="Calculation 28 2 4" xfId="2325"/>
    <cellStyle name="Calculation 28 2 4 2" xfId="5886"/>
    <cellStyle name="Calculation 28 2 4 2 2" xfId="14101"/>
    <cellStyle name="Calculation 28 2 4 2 2 2" xfId="26089"/>
    <cellStyle name="Calculation 28 2 4 2 2 2 2" xfId="47275"/>
    <cellStyle name="Calculation 28 2 4 2 2 3" xfId="36671"/>
    <cellStyle name="Calculation 28 2 4 2 3" xfId="20976"/>
    <cellStyle name="Calculation 28 2 4 2 3 2" xfId="42163"/>
    <cellStyle name="Calculation 28 2 4 2 4" xfId="31543"/>
    <cellStyle name="Calculation 28 2 4 2_Table 2A-1_EFT (Annual)" xfId="14147"/>
    <cellStyle name="Calculation 28 2 4 3" xfId="11445"/>
    <cellStyle name="Calculation 28 2 4 3 2" xfId="23543"/>
    <cellStyle name="Calculation 28 2 4 3 2 2" xfId="44729"/>
    <cellStyle name="Calculation 28 2 4 3 3" xfId="34125"/>
    <cellStyle name="Calculation 28 2 4 4" xfId="18430"/>
    <cellStyle name="Calculation 28 2 4 4 2" xfId="39617"/>
    <cellStyle name="Calculation 28 2 4 5" xfId="28800"/>
    <cellStyle name="Calculation 28 2 4_Table 2A-1_EFT (Annual)" xfId="6581"/>
    <cellStyle name="Calculation 28 2 5" xfId="4179"/>
    <cellStyle name="Calculation 28 2 5 2" xfId="12503"/>
    <cellStyle name="Calculation 28 2 5 2 2" xfId="24525"/>
    <cellStyle name="Calculation 28 2 5 2 2 2" xfId="45711"/>
    <cellStyle name="Calculation 28 2 5 2 3" xfId="35107"/>
    <cellStyle name="Calculation 28 2 5 3" xfId="19412"/>
    <cellStyle name="Calculation 28 2 5 3 2" xfId="40599"/>
    <cellStyle name="Calculation 28 2 5 4" xfId="29867"/>
    <cellStyle name="Calculation 28 2 5_Table 2A-1_EFT (Annual)" xfId="10031"/>
    <cellStyle name="Calculation 28 2 6" xfId="9842"/>
    <cellStyle name="Calculation 28 2 6 2" xfId="21979"/>
    <cellStyle name="Calculation 28 2 6 2 2" xfId="43165"/>
    <cellStyle name="Calculation 28 2 6 3" xfId="32561"/>
    <cellStyle name="Calculation 28 2 7" xfId="16866"/>
    <cellStyle name="Calculation 28 2 7 2" xfId="38053"/>
    <cellStyle name="Calculation 28 2 8" xfId="27124"/>
    <cellStyle name="Calculation 28 2_Table 2A-1_EFT (Annual)" xfId="2948"/>
    <cellStyle name="Calculation 28 3" xfId="444"/>
    <cellStyle name="Calculation 28 3 2" xfId="1427"/>
    <cellStyle name="Calculation 28 3 2 2" xfId="2697"/>
    <cellStyle name="Calculation 28 3 2 2 2" xfId="6258"/>
    <cellStyle name="Calculation 28 3 2 2 2 2" xfId="14452"/>
    <cellStyle name="Calculation 28 3 2 2 2 2 2" xfId="26424"/>
    <cellStyle name="Calculation 28 3 2 2 2 2 2 2" xfId="47610"/>
    <cellStyle name="Calculation 28 3 2 2 2 2 3" xfId="37006"/>
    <cellStyle name="Calculation 28 3 2 2 2 3" xfId="21311"/>
    <cellStyle name="Calculation 28 3 2 2 2 3 2" xfId="42498"/>
    <cellStyle name="Calculation 28 3 2 2 2 4" xfId="31914"/>
    <cellStyle name="Calculation 28 3 2 2 2_Table 2A-1_EFT (Annual)" xfId="13476"/>
    <cellStyle name="Calculation 28 3 2 2 3" xfId="11794"/>
    <cellStyle name="Calculation 28 3 2 2 3 2" xfId="23878"/>
    <cellStyle name="Calculation 28 3 2 2 3 2 2" xfId="45064"/>
    <cellStyle name="Calculation 28 3 2 2 3 3" xfId="34460"/>
    <cellStyle name="Calculation 28 3 2 2 4" xfId="18765"/>
    <cellStyle name="Calculation 28 3 2 2 4 2" xfId="39952"/>
    <cellStyle name="Calculation 28 3 2 2 5" xfId="29171"/>
    <cellStyle name="Calculation 28 3 2 2_Table 2A-1_EFT (Annual)" xfId="6583"/>
    <cellStyle name="Calculation 28 3 2 3" xfId="4988"/>
    <cellStyle name="Calculation 28 3 2 3 2" xfId="13248"/>
    <cellStyle name="Calculation 28 3 2 3 2 2" xfId="25254"/>
    <cellStyle name="Calculation 28 3 2 3 2 2 2" xfId="46440"/>
    <cellStyle name="Calculation 28 3 2 3 2 3" xfId="35836"/>
    <cellStyle name="Calculation 28 3 2 3 3" xfId="20141"/>
    <cellStyle name="Calculation 28 3 2 3 3 2" xfId="41328"/>
    <cellStyle name="Calculation 28 3 2 3 4" xfId="30645"/>
    <cellStyle name="Calculation 28 3 2 3_Table 2A-1_EFT (Annual)" xfId="12028"/>
    <cellStyle name="Calculation 28 3 2 4" xfId="10592"/>
    <cellStyle name="Calculation 28 3 2 4 2" xfId="22708"/>
    <cellStyle name="Calculation 28 3 2 4 2 2" xfId="43894"/>
    <cellStyle name="Calculation 28 3 2 4 3" xfId="33290"/>
    <cellStyle name="Calculation 28 3 2 5" xfId="17595"/>
    <cellStyle name="Calculation 28 3 2 5 2" xfId="38782"/>
    <cellStyle name="Calculation 28 3 2 6" xfId="27902"/>
    <cellStyle name="Calculation 28 3 2_Table 2A-1_EFT (Annual)" xfId="6582"/>
    <cellStyle name="Calculation 28 3 3" xfId="969"/>
    <cellStyle name="Calculation 28 3 3 2" xfId="4530"/>
    <cellStyle name="Calculation 28 3 3 2 2" xfId="12792"/>
    <cellStyle name="Calculation 28 3 3 2 2 2" xfId="24802"/>
    <cellStyle name="Calculation 28 3 3 2 2 2 2" xfId="45988"/>
    <cellStyle name="Calculation 28 3 3 2 2 3" xfId="35384"/>
    <cellStyle name="Calculation 28 3 3 2 3" xfId="19689"/>
    <cellStyle name="Calculation 28 3 3 2 3 2" xfId="40876"/>
    <cellStyle name="Calculation 28 3 3 2 4" xfId="30187"/>
    <cellStyle name="Calculation 28 3 3 2_Table 2A-1_EFT (Annual)" xfId="14143"/>
    <cellStyle name="Calculation 28 3 3 3" xfId="10139"/>
    <cellStyle name="Calculation 28 3 3 3 2" xfId="22256"/>
    <cellStyle name="Calculation 28 3 3 3 2 2" xfId="43442"/>
    <cellStyle name="Calculation 28 3 3 3 3" xfId="32838"/>
    <cellStyle name="Calculation 28 3 3 4" xfId="17143"/>
    <cellStyle name="Calculation 28 3 3 4 2" xfId="38330"/>
    <cellStyle name="Calculation 28 3 3 5" xfId="27444"/>
    <cellStyle name="Calculation 28 3 3_Table 2A-1_EFT (Annual)" xfId="6584"/>
    <cellStyle name="Calculation 28 3 4" xfId="2166"/>
    <cellStyle name="Calculation 28 3 4 2" xfId="5727"/>
    <cellStyle name="Calculation 28 3 4 2 2" xfId="13942"/>
    <cellStyle name="Calculation 28 3 4 2 2 2" xfId="25930"/>
    <cellStyle name="Calculation 28 3 4 2 2 2 2" xfId="47116"/>
    <cellStyle name="Calculation 28 3 4 2 2 3" xfId="36512"/>
    <cellStyle name="Calculation 28 3 4 2 3" xfId="20817"/>
    <cellStyle name="Calculation 28 3 4 2 3 2" xfId="42004"/>
    <cellStyle name="Calculation 28 3 4 2 4" xfId="31384"/>
    <cellStyle name="Calculation 28 3 4 2_Table 2A-1_EFT (Annual)" xfId="12026"/>
    <cellStyle name="Calculation 28 3 4 3" xfId="11286"/>
    <cellStyle name="Calculation 28 3 4 3 2" xfId="23384"/>
    <cellStyle name="Calculation 28 3 4 3 2 2" xfId="44570"/>
    <cellStyle name="Calculation 28 3 4 3 3" xfId="33966"/>
    <cellStyle name="Calculation 28 3 4 4" xfId="18271"/>
    <cellStyle name="Calculation 28 3 4 4 2" xfId="39458"/>
    <cellStyle name="Calculation 28 3 4 5" xfId="28641"/>
    <cellStyle name="Calculation 28 3 4_Table 2A-1_EFT (Annual)" xfId="6585"/>
    <cellStyle name="Calculation 28 3 5" xfId="4014"/>
    <cellStyle name="Calculation 28 3 5 2" xfId="12342"/>
    <cellStyle name="Calculation 28 3 5 2 2" xfId="24366"/>
    <cellStyle name="Calculation 28 3 5 2 2 2" xfId="45552"/>
    <cellStyle name="Calculation 28 3 5 2 3" xfId="34948"/>
    <cellStyle name="Calculation 28 3 5 3" xfId="19253"/>
    <cellStyle name="Calculation 28 3 5 3 2" xfId="40440"/>
    <cellStyle name="Calculation 28 3 5 4" xfId="29702"/>
    <cellStyle name="Calculation 28 3 5_Table 2A-1_EFT (Annual)" xfId="12027"/>
    <cellStyle name="Calculation 28 3 6" xfId="9679"/>
    <cellStyle name="Calculation 28 3 6 2" xfId="21820"/>
    <cellStyle name="Calculation 28 3 6 2 2" xfId="43006"/>
    <cellStyle name="Calculation 28 3 6 3" xfId="32402"/>
    <cellStyle name="Calculation 28 3 7" xfId="16707"/>
    <cellStyle name="Calculation 28 3 7 2" xfId="37894"/>
    <cellStyle name="Calculation 28 3 8" xfId="26959"/>
    <cellStyle name="Calculation 28 3_Table 2A-1_EFT (Annual)" xfId="2949"/>
    <cellStyle name="Calculation 28 4" xfId="1264"/>
    <cellStyle name="Calculation 28 4 2" xfId="2534"/>
    <cellStyle name="Calculation 28 4 2 2" xfId="6095"/>
    <cellStyle name="Calculation 28 4 2 2 2" xfId="14289"/>
    <cellStyle name="Calculation 28 4 2 2 2 2" xfId="26261"/>
    <cellStyle name="Calculation 28 4 2 2 2 2 2" xfId="47447"/>
    <cellStyle name="Calculation 28 4 2 2 2 3" xfId="36843"/>
    <cellStyle name="Calculation 28 4 2 2 3" xfId="21148"/>
    <cellStyle name="Calculation 28 4 2 2 3 2" xfId="42335"/>
    <cellStyle name="Calculation 28 4 2 2 4" xfId="31751"/>
    <cellStyle name="Calculation 28 4 2 2_Table 2A-1_EFT (Annual)" xfId="12797"/>
    <cellStyle name="Calculation 28 4 2 3" xfId="11631"/>
    <cellStyle name="Calculation 28 4 2 3 2" xfId="23715"/>
    <cellStyle name="Calculation 28 4 2 3 2 2" xfId="44901"/>
    <cellStyle name="Calculation 28 4 2 3 3" xfId="34297"/>
    <cellStyle name="Calculation 28 4 2 4" xfId="18602"/>
    <cellStyle name="Calculation 28 4 2 4 2" xfId="39789"/>
    <cellStyle name="Calculation 28 4 2 5" xfId="29008"/>
    <cellStyle name="Calculation 28 4 2_Table 2A-1_EFT (Annual)" xfId="6587"/>
    <cellStyle name="Calculation 28 4 3" xfId="4825"/>
    <cellStyle name="Calculation 28 4 3 2" xfId="13085"/>
    <cellStyle name="Calculation 28 4 3 2 2" xfId="25091"/>
    <cellStyle name="Calculation 28 4 3 2 2 2" xfId="46277"/>
    <cellStyle name="Calculation 28 4 3 2 3" xfId="35673"/>
    <cellStyle name="Calculation 28 4 3 3" xfId="19978"/>
    <cellStyle name="Calculation 28 4 3 3 2" xfId="41165"/>
    <cellStyle name="Calculation 28 4 3 4" xfId="30482"/>
    <cellStyle name="Calculation 28 4 3_Table 2A-1_EFT (Annual)" xfId="14153"/>
    <cellStyle name="Calculation 28 4 4" xfId="10429"/>
    <cellStyle name="Calculation 28 4 4 2" xfId="22545"/>
    <cellStyle name="Calculation 28 4 4 2 2" xfId="43731"/>
    <cellStyle name="Calculation 28 4 4 3" xfId="33127"/>
    <cellStyle name="Calculation 28 4 5" xfId="17432"/>
    <cellStyle name="Calculation 28 4 5 2" xfId="38619"/>
    <cellStyle name="Calculation 28 4 6" xfId="27739"/>
    <cellStyle name="Calculation 28 4_Table 2A-1_EFT (Annual)" xfId="6586"/>
    <cellStyle name="Calculation 28 5" xfId="813"/>
    <cellStyle name="Calculation 28 5 2" xfId="4374"/>
    <cellStyle name="Calculation 28 5 2 2" xfId="12654"/>
    <cellStyle name="Calculation 28 5 2 2 2" xfId="24671"/>
    <cellStyle name="Calculation 28 5 2 2 2 2" xfId="45857"/>
    <cellStyle name="Calculation 28 5 2 2 3" xfId="35253"/>
    <cellStyle name="Calculation 28 5 2 3" xfId="19558"/>
    <cellStyle name="Calculation 28 5 2 3 2" xfId="40745"/>
    <cellStyle name="Calculation 28 5 2 4" xfId="30031"/>
    <cellStyle name="Calculation 28 5 2_Table 2A-1_EFT (Annual)" xfId="9685"/>
    <cellStyle name="Calculation 28 5 3" xfId="10002"/>
    <cellStyle name="Calculation 28 5 3 2" xfId="22125"/>
    <cellStyle name="Calculation 28 5 3 2 2" xfId="43311"/>
    <cellStyle name="Calculation 28 5 3 3" xfId="32707"/>
    <cellStyle name="Calculation 28 5 4" xfId="17012"/>
    <cellStyle name="Calculation 28 5 4 2" xfId="38199"/>
    <cellStyle name="Calculation 28 5 5" xfId="27288"/>
    <cellStyle name="Calculation 28 5_Table 2A-1_EFT (Annual)" xfId="6588"/>
    <cellStyle name="Calculation 28 6" xfId="2003"/>
    <cellStyle name="Calculation 28 6 2" xfId="5564"/>
    <cellStyle name="Calculation 28 6 2 2" xfId="13779"/>
    <cellStyle name="Calculation 28 6 2 2 2" xfId="25767"/>
    <cellStyle name="Calculation 28 6 2 2 2 2" xfId="46953"/>
    <cellStyle name="Calculation 28 6 2 2 3" xfId="36349"/>
    <cellStyle name="Calculation 28 6 2 3" xfId="20654"/>
    <cellStyle name="Calculation 28 6 2 3 2" xfId="41841"/>
    <cellStyle name="Calculation 28 6 2 4" xfId="31221"/>
    <cellStyle name="Calculation 28 6 2_Table 2A-1_EFT (Annual)" xfId="12016"/>
    <cellStyle name="Calculation 28 6 3" xfId="11123"/>
    <cellStyle name="Calculation 28 6 3 2" xfId="23221"/>
    <cellStyle name="Calculation 28 6 3 2 2" xfId="44407"/>
    <cellStyle name="Calculation 28 6 3 3" xfId="33803"/>
    <cellStyle name="Calculation 28 6 4" xfId="18108"/>
    <cellStyle name="Calculation 28 6 4 2" xfId="39295"/>
    <cellStyle name="Calculation 28 6 5" xfId="28478"/>
    <cellStyle name="Calculation 28 6_Table 2A-1_EFT (Annual)" xfId="6589"/>
    <cellStyle name="Calculation 28 7" xfId="3805"/>
    <cellStyle name="Calculation 28 7 2" xfId="12173"/>
    <cellStyle name="Calculation 28 7 2 2" xfId="24203"/>
    <cellStyle name="Calculation 28 7 2 2 2" xfId="45389"/>
    <cellStyle name="Calculation 28 7 2 3" xfId="34785"/>
    <cellStyle name="Calculation 28 7 3" xfId="19090"/>
    <cellStyle name="Calculation 28 7 3 2" xfId="40277"/>
    <cellStyle name="Calculation 28 7 4" xfId="29514"/>
    <cellStyle name="Calculation 28 7_Table 2A-1_EFT (Annual)" xfId="12024"/>
    <cellStyle name="Calculation 28 8" xfId="9492"/>
    <cellStyle name="Calculation 28 8 2" xfId="21657"/>
    <cellStyle name="Calculation 28 8 2 2" xfId="42843"/>
    <cellStyle name="Calculation 28 8 3" xfId="32239"/>
    <cellStyle name="Calculation 28 9" xfId="16544"/>
    <cellStyle name="Calculation 28 9 2" xfId="37731"/>
    <cellStyle name="Calculation 28_Table 2A-1_EFT (Annual)" xfId="2947"/>
    <cellStyle name="Calculation 29" xfId="245"/>
    <cellStyle name="Calculation 29 10" xfId="26800"/>
    <cellStyle name="Calculation 29 2" xfId="632"/>
    <cellStyle name="Calculation 29 2 2" xfId="1609"/>
    <cellStyle name="Calculation 29 2 2 2" xfId="2879"/>
    <cellStyle name="Calculation 29 2 2 2 2" xfId="6440"/>
    <cellStyle name="Calculation 29 2 2 2 2 2" xfId="14634"/>
    <cellStyle name="Calculation 29 2 2 2 2 2 2" xfId="26606"/>
    <cellStyle name="Calculation 29 2 2 2 2 2 2 2" xfId="47792"/>
    <cellStyle name="Calculation 29 2 2 2 2 2 3" xfId="37188"/>
    <cellStyle name="Calculation 29 2 2 2 2 3" xfId="21493"/>
    <cellStyle name="Calculation 29 2 2 2 2 3 2" xfId="42680"/>
    <cellStyle name="Calculation 29 2 2 2 2 4" xfId="32096"/>
    <cellStyle name="Calculation 29 2 2 2 2_Table 2A-1_EFT (Annual)" xfId="13550"/>
    <cellStyle name="Calculation 29 2 2 2 3" xfId="11976"/>
    <cellStyle name="Calculation 29 2 2 2 3 2" xfId="24060"/>
    <cellStyle name="Calculation 29 2 2 2 3 2 2" xfId="45246"/>
    <cellStyle name="Calculation 29 2 2 2 3 3" xfId="34642"/>
    <cellStyle name="Calculation 29 2 2 2 4" xfId="18947"/>
    <cellStyle name="Calculation 29 2 2 2 4 2" xfId="40134"/>
    <cellStyle name="Calculation 29 2 2 2 5" xfId="29353"/>
    <cellStyle name="Calculation 29 2 2 2_Table 2A-1_EFT (Annual)" xfId="6591"/>
    <cellStyle name="Calculation 29 2 2 3" xfId="5170"/>
    <cellStyle name="Calculation 29 2 2 3 2" xfId="13430"/>
    <cellStyle name="Calculation 29 2 2 3 2 2" xfId="25436"/>
    <cellStyle name="Calculation 29 2 2 3 2 2 2" xfId="46622"/>
    <cellStyle name="Calculation 29 2 2 3 2 3" xfId="36018"/>
    <cellStyle name="Calculation 29 2 2 3 3" xfId="20323"/>
    <cellStyle name="Calculation 29 2 2 3 3 2" xfId="41510"/>
    <cellStyle name="Calculation 29 2 2 3 4" xfId="30827"/>
    <cellStyle name="Calculation 29 2 2 3_Table 2A-1_EFT (Annual)" xfId="9878"/>
    <cellStyle name="Calculation 29 2 2 4" xfId="10774"/>
    <cellStyle name="Calculation 29 2 2 4 2" xfId="22890"/>
    <cellStyle name="Calculation 29 2 2 4 2 2" xfId="44076"/>
    <cellStyle name="Calculation 29 2 2 4 3" xfId="33472"/>
    <cellStyle name="Calculation 29 2 2 5" xfId="17777"/>
    <cellStyle name="Calculation 29 2 2 5 2" xfId="38964"/>
    <cellStyle name="Calculation 29 2 2 6" xfId="28084"/>
    <cellStyle name="Calculation 29 2 2_Table 2A-1_EFT (Annual)" xfId="6590"/>
    <cellStyle name="Calculation 29 2 3" xfId="1122"/>
    <cellStyle name="Calculation 29 2 3 2" xfId="4683"/>
    <cellStyle name="Calculation 29 2 3 2 2" xfId="12943"/>
    <cellStyle name="Calculation 29 2 3 2 2 2" xfId="24949"/>
    <cellStyle name="Calculation 29 2 3 2 2 2 2" xfId="46135"/>
    <cellStyle name="Calculation 29 2 3 2 2 3" xfId="35531"/>
    <cellStyle name="Calculation 29 2 3 2 3" xfId="19836"/>
    <cellStyle name="Calculation 29 2 3 2 3 2" xfId="41023"/>
    <cellStyle name="Calculation 29 2 3 2 4" xfId="30340"/>
    <cellStyle name="Calculation 29 2 3 2_Table 2A-1_EFT (Annual)" xfId="12023"/>
    <cellStyle name="Calculation 29 2 3 3" xfId="10287"/>
    <cellStyle name="Calculation 29 2 3 3 2" xfId="22403"/>
    <cellStyle name="Calculation 29 2 3 3 2 2" xfId="43589"/>
    <cellStyle name="Calculation 29 2 3 3 3" xfId="32985"/>
    <cellStyle name="Calculation 29 2 3 4" xfId="17290"/>
    <cellStyle name="Calculation 29 2 3 4 2" xfId="38477"/>
    <cellStyle name="Calculation 29 2 3 5" xfId="27597"/>
    <cellStyle name="Calculation 29 2 3_Table 2A-1_EFT (Annual)" xfId="6592"/>
    <cellStyle name="Calculation 29 2 4" xfId="2348"/>
    <cellStyle name="Calculation 29 2 4 2" xfId="5909"/>
    <cellStyle name="Calculation 29 2 4 2 2" xfId="14124"/>
    <cellStyle name="Calculation 29 2 4 2 2 2" xfId="26112"/>
    <cellStyle name="Calculation 29 2 4 2 2 2 2" xfId="47298"/>
    <cellStyle name="Calculation 29 2 4 2 2 3" xfId="36694"/>
    <cellStyle name="Calculation 29 2 4 2 3" xfId="20999"/>
    <cellStyle name="Calculation 29 2 4 2 3 2" xfId="42186"/>
    <cellStyle name="Calculation 29 2 4 2 4" xfId="31566"/>
    <cellStyle name="Calculation 29 2 4 2_Table 2A-1_EFT (Annual)" xfId="12021"/>
    <cellStyle name="Calculation 29 2 4 3" xfId="11468"/>
    <cellStyle name="Calculation 29 2 4 3 2" xfId="23566"/>
    <cellStyle name="Calculation 29 2 4 3 2 2" xfId="44752"/>
    <cellStyle name="Calculation 29 2 4 3 3" xfId="34148"/>
    <cellStyle name="Calculation 29 2 4 4" xfId="18453"/>
    <cellStyle name="Calculation 29 2 4 4 2" xfId="39640"/>
    <cellStyle name="Calculation 29 2 4 5" xfId="28823"/>
    <cellStyle name="Calculation 29 2 4_Table 2A-1_EFT (Annual)" xfId="6593"/>
    <cellStyle name="Calculation 29 2 5" xfId="4202"/>
    <cellStyle name="Calculation 29 2 5 2" xfId="12526"/>
    <cellStyle name="Calculation 29 2 5 2 2" xfId="24548"/>
    <cellStyle name="Calculation 29 2 5 2 2 2" xfId="45734"/>
    <cellStyle name="Calculation 29 2 5 2 3" xfId="35130"/>
    <cellStyle name="Calculation 29 2 5 3" xfId="19435"/>
    <cellStyle name="Calculation 29 2 5 3 2" xfId="40622"/>
    <cellStyle name="Calculation 29 2 5 4" xfId="29890"/>
    <cellStyle name="Calculation 29 2 5_Table 2A-1_EFT (Annual)" xfId="12022"/>
    <cellStyle name="Calculation 29 2 6" xfId="9865"/>
    <cellStyle name="Calculation 29 2 6 2" xfId="22002"/>
    <cellStyle name="Calculation 29 2 6 2 2" xfId="43188"/>
    <cellStyle name="Calculation 29 2 6 3" xfId="32584"/>
    <cellStyle name="Calculation 29 2 7" xfId="16889"/>
    <cellStyle name="Calculation 29 2 7 2" xfId="38076"/>
    <cellStyle name="Calculation 29 2 8" xfId="27147"/>
    <cellStyle name="Calculation 29 2_Table 2A-1_EFT (Annual)" xfId="2951"/>
    <cellStyle name="Calculation 29 3" xfId="471"/>
    <cellStyle name="Calculation 29 3 2" xfId="1448"/>
    <cellStyle name="Calculation 29 3 2 2" xfId="2718"/>
    <cellStyle name="Calculation 29 3 2 2 2" xfId="6279"/>
    <cellStyle name="Calculation 29 3 2 2 2 2" xfId="14473"/>
    <cellStyle name="Calculation 29 3 2 2 2 2 2" xfId="26445"/>
    <cellStyle name="Calculation 29 3 2 2 2 2 2 2" xfId="47631"/>
    <cellStyle name="Calculation 29 3 2 2 2 2 3" xfId="37027"/>
    <cellStyle name="Calculation 29 3 2 2 2 3" xfId="21332"/>
    <cellStyle name="Calculation 29 3 2 2 2 3 2" xfId="42519"/>
    <cellStyle name="Calculation 29 3 2 2 2 4" xfId="31935"/>
    <cellStyle name="Calculation 29 3 2 2 2_Table 2A-1_EFT (Annual)" xfId="12017"/>
    <cellStyle name="Calculation 29 3 2 2 3" xfId="11815"/>
    <cellStyle name="Calculation 29 3 2 2 3 2" xfId="23899"/>
    <cellStyle name="Calculation 29 3 2 2 3 2 2" xfId="45085"/>
    <cellStyle name="Calculation 29 3 2 2 3 3" xfId="34481"/>
    <cellStyle name="Calculation 29 3 2 2 4" xfId="18786"/>
    <cellStyle name="Calculation 29 3 2 2 4 2" xfId="39973"/>
    <cellStyle name="Calculation 29 3 2 2 5" xfId="29192"/>
    <cellStyle name="Calculation 29 3 2 2_Table 2A-1_EFT (Annual)" xfId="6595"/>
    <cellStyle name="Calculation 29 3 2 3" xfId="5009"/>
    <cellStyle name="Calculation 29 3 2 3 2" xfId="13269"/>
    <cellStyle name="Calculation 29 3 2 3 2 2" xfId="25275"/>
    <cellStyle name="Calculation 29 3 2 3 2 2 2" xfId="46461"/>
    <cellStyle name="Calculation 29 3 2 3 2 3" xfId="35857"/>
    <cellStyle name="Calculation 29 3 2 3 3" xfId="20162"/>
    <cellStyle name="Calculation 29 3 2 3 3 2" xfId="41349"/>
    <cellStyle name="Calculation 29 3 2 3 4" xfId="30666"/>
    <cellStyle name="Calculation 29 3 2 3_Table 2A-1_EFT (Annual)" xfId="12020"/>
    <cellStyle name="Calculation 29 3 2 4" xfId="10613"/>
    <cellStyle name="Calculation 29 3 2 4 2" xfId="22729"/>
    <cellStyle name="Calculation 29 3 2 4 2 2" xfId="43915"/>
    <cellStyle name="Calculation 29 3 2 4 3" xfId="33311"/>
    <cellStyle name="Calculation 29 3 2 5" xfId="17616"/>
    <cellStyle name="Calculation 29 3 2 5 2" xfId="38803"/>
    <cellStyle name="Calculation 29 3 2 6" xfId="27923"/>
    <cellStyle name="Calculation 29 3 2_Table 2A-1_EFT (Annual)" xfId="6594"/>
    <cellStyle name="Calculation 29 3 3" xfId="992"/>
    <cellStyle name="Calculation 29 3 3 2" xfId="4553"/>
    <cellStyle name="Calculation 29 3 3 2 2" xfId="12813"/>
    <cellStyle name="Calculation 29 3 3 2 2 2" xfId="24819"/>
    <cellStyle name="Calculation 29 3 3 2 2 2 2" xfId="46005"/>
    <cellStyle name="Calculation 29 3 3 2 2 3" xfId="35401"/>
    <cellStyle name="Calculation 29 3 3 2 3" xfId="19706"/>
    <cellStyle name="Calculation 29 3 3 2 3 2" xfId="40893"/>
    <cellStyle name="Calculation 29 3 3 2 4" xfId="30210"/>
    <cellStyle name="Calculation 29 3 3 2_Table 2A-1_EFT (Annual)" xfId="12019"/>
    <cellStyle name="Calculation 29 3 3 3" xfId="10157"/>
    <cellStyle name="Calculation 29 3 3 3 2" xfId="22273"/>
    <cellStyle name="Calculation 29 3 3 3 2 2" xfId="43459"/>
    <cellStyle name="Calculation 29 3 3 3 3" xfId="32855"/>
    <cellStyle name="Calculation 29 3 3 4" xfId="17160"/>
    <cellStyle name="Calculation 29 3 3 4 2" xfId="38347"/>
    <cellStyle name="Calculation 29 3 3 5" xfId="27467"/>
    <cellStyle name="Calculation 29 3 3_Table 2A-1_EFT (Annual)" xfId="6596"/>
    <cellStyle name="Calculation 29 3 4" xfId="2187"/>
    <cellStyle name="Calculation 29 3 4 2" xfId="5748"/>
    <cellStyle name="Calculation 29 3 4 2 2" xfId="13963"/>
    <cellStyle name="Calculation 29 3 4 2 2 2" xfId="25951"/>
    <cellStyle name="Calculation 29 3 4 2 2 2 2" xfId="47137"/>
    <cellStyle name="Calculation 29 3 4 2 2 3" xfId="36533"/>
    <cellStyle name="Calculation 29 3 4 2 3" xfId="20838"/>
    <cellStyle name="Calculation 29 3 4 2 3 2" xfId="42025"/>
    <cellStyle name="Calculation 29 3 4 2 4" xfId="31405"/>
    <cellStyle name="Calculation 29 3 4 2_Table 2A-1_EFT (Annual)" xfId="14141"/>
    <cellStyle name="Calculation 29 3 4 3" xfId="11307"/>
    <cellStyle name="Calculation 29 3 4 3 2" xfId="23405"/>
    <cellStyle name="Calculation 29 3 4 3 2 2" xfId="44591"/>
    <cellStyle name="Calculation 29 3 4 3 3" xfId="33987"/>
    <cellStyle name="Calculation 29 3 4 4" xfId="18292"/>
    <cellStyle name="Calculation 29 3 4 4 2" xfId="39479"/>
    <cellStyle name="Calculation 29 3 4 5" xfId="28662"/>
    <cellStyle name="Calculation 29 3 4_Table 2A-1_EFT (Annual)" xfId="6597"/>
    <cellStyle name="Calculation 29 3 5" xfId="4041"/>
    <cellStyle name="Calculation 29 3 5 2" xfId="12365"/>
    <cellStyle name="Calculation 29 3 5 2 2" xfId="24387"/>
    <cellStyle name="Calculation 29 3 5 2 2 2" xfId="45573"/>
    <cellStyle name="Calculation 29 3 5 2 3" xfId="34969"/>
    <cellStyle name="Calculation 29 3 5 3" xfId="19274"/>
    <cellStyle name="Calculation 29 3 5 3 2" xfId="40461"/>
    <cellStyle name="Calculation 29 3 5 4" xfId="29729"/>
    <cellStyle name="Calculation 29 3 5_Table 2A-1_EFT (Annual)" xfId="9911"/>
    <cellStyle name="Calculation 29 3 6" xfId="9704"/>
    <cellStyle name="Calculation 29 3 6 2" xfId="21841"/>
    <cellStyle name="Calculation 29 3 6 2 2" xfId="43027"/>
    <cellStyle name="Calculation 29 3 6 3" xfId="32423"/>
    <cellStyle name="Calculation 29 3 7" xfId="16728"/>
    <cellStyle name="Calculation 29 3 7 2" xfId="37915"/>
    <cellStyle name="Calculation 29 3 8" xfId="26986"/>
    <cellStyle name="Calculation 29 3_Table 2A-1_EFT (Annual)" xfId="2952"/>
    <cellStyle name="Calculation 29 4" xfId="1287"/>
    <cellStyle name="Calculation 29 4 2" xfId="2557"/>
    <cellStyle name="Calculation 29 4 2 2" xfId="6118"/>
    <cellStyle name="Calculation 29 4 2 2 2" xfId="14312"/>
    <cellStyle name="Calculation 29 4 2 2 2 2" xfId="26284"/>
    <cellStyle name="Calculation 29 4 2 2 2 2 2" xfId="47470"/>
    <cellStyle name="Calculation 29 4 2 2 2 3" xfId="36866"/>
    <cellStyle name="Calculation 29 4 2 2 3" xfId="21171"/>
    <cellStyle name="Calculation 29 4 2 2 3 2" xfId="42358"/>
    <cellStyle name="Calculation 29 4 2 2 4" xfId="31774"/>
    <cellStyle name="Calculation 29 4 2 2_Table 2A-1_EFT (Annual)" xfId="13492"/>
    <cellStyle name="Calculation 29 4 2 3" xfId="11654"/>
    <cellStyle name="Calculation 29 4 2 3 2" xfId="23738"/>
    <cellStyle name="Calculation 29 4 2 3 2 2" xfId="44924"/>
    <cellStyle name="Calculation 29 4 2 3 3" xfId="34320"/>
    <cellStyle name="Calculation 29 4 2 4" xfId="18625"/>
    <cellStyle name="Calculation 29 4 2 4 2" xfId="39812"/>
    <cellStyle name="Calculation 29 4 2 5" xfId="29031"/>
    <cellStyle name="Calculation 29 4 2_Table 2A-1_EFT (Annual)" xfId="6599"/>
    <cellStyle name="Calculation 29 4 3" xfId="4848"/>
    <cellStyle name="Calculation 29 4 3 2" xfId="13108"/>
    <cellStyle name="Calculation 29 4 3 2 2" xfId="25114"/>
    <cellStyle name="Calculation 29 4 3 2 2 2" xfId="46300"/>
    <cellStyle name="Calculation 29 4 3 2 3" xfId="35696"/>
    <cellStyle name="Calculation 29 4 3 3" xfId="20001"/>
    <cellStyle name="Calculation 29 4 3 3 2" xfId="41188"/>
    <cellStyle name="Calculation 29 4 3 4" xfId="30505"/>
    <cellStyle name="Calculation 29 4 3_Table 2A-1_EFT (Annual)" xfId="12018"/>
    <cellStyle name="Calculation 29 4 4" xfId="10452"/>
    <cellStyle name="Calculation 29 4 4 2" xfId="22568"/>
    <cellStyle name="Calculation 29 4 4 2 2" xfId="43754"/>
    <cellStyle name="Calculation 29 4 4 3" xfId="33150"/>
    <cellStyle name="Calculation 29 4 5" xfId="17455"/>
    <cellStyle name="Calculation 29 4 5 2" xfId="38642"/>
    <cellStyle name="Calculation 29 4 6" xfId="27762"/>
    <cellStyle name="Calculation 29 4_Table 2A-1_EFT (Annual)" xfId="6598"/>
    <cellStyle name="Calculation 29 5" xfId="837"/>
    <cellStyle name="Calculation 29 5 2" xfId="4398"/>
    <cellStyle name="Calculation 29 5 2 2" xfId="12672"/>
    <cellStyle name="Calculation 29 5 2 2 2" xfId="24689"/>
    <cellStyle name="Calculation 29 5 2 2 2 2" xfId="45875"/>
    <cellStyle name="Calculation 29 5 2 2 3" xfId="35271"/>
    <cellStyle name="Calculation 29 5 2 3" xfId="19576"/>
    <cellStyle name="Calculation 29 5 2 3 2" xfId="40763"/>
    <cellStyle name="Calculation 29 5 2 4" xfId="30055"/>
    <cellStyle name="Calculation 29 5 2_Table 2A-1_EFT (Annual)" xfId="14151"/>
    <cellStyle name="Calculation 29 5 3" xfId="10021"/>
    <cellStyle name="Calculation 29 5 3 2" xfId="22143"/>
    <cellStyle name="Calculation 29 5 3 2 2" xfId="43329"/>
    <cellStyle name="Calculation 29 5 3 3" xfId="32725"/>
    <cellStyle name="Calculation 29 5 4" xfId="17030"/>
    <cellStyle name="Calculation 29 5 4 2" xfId="38217"/>
    <cellStyle name="Calculation 29 5 5" xfId="27312"/>
    <cellStyle name="Calculation 29 5_Table 2A-1_EFT (Annual)" xfId="6600"/>
    <cellStyle name="Calculation 29 6" xfId="2026"/>
    <cellStyle name="Calculation 29 6 2" xfId="5587"/>
    <cellStyle name="Calculation 29 6 2 2" xfId="13802"/>
    <cellStyle name="Calculation 29 6 2 2 2" xfId="25790"/>
    <cellStyle name="Calculation 29 6 2 2 2 2" xfId="46976"/>
    <cellStyle name="Calculation 29 6 2 2 3" xfId="36372"/>
    <cellStyle name="Calculation 29 6 2 3" xfId="20677"/>
    <cellStyle name="Calculation 29 6 2 3 2" xfId="41864"/>
    <cellStyle name="Calculation 29 6 2 4" xfId="31244"/>
    <cellStyle name="Calculation 29 6 2_Table 2A-1_EFT (Annual)" xfId="9572"/>
    <cellStyle name="Calculation 29 6 3" xfId="11146"/>
    <cellStyle name="Calculation 29 6 3 2" xfId="23244"/>
    <cellStyle name="Calculation 29 6 3 2 2" xfId="44430"/>
    <cellStyle name="Calculation 29 6 3 3" xfId="33826"/>
    <cellStyle name="Calculation 29 6 4" xfId="18131"/>
    <cellStyle name="Calculation 29 6 4 2" xfId="39318"/>
    <cellStyle name="Calculation 29 6 5" xfId="28501"/>
    <cellStyle name="Calculation 29 6_Table 2A-1_EFT (Annual)" xfId="6601"/>
    <cellStyle name="Calculation 29 7" xfId="3834"/>
    <cellStyle name="Calculation 29 7 2" xfId="12197"/>
    <cellStyle name="Calculation 29 7 2 2" xfId="24226"/>
    <cellStyle name="Calculation 29 7 2 2 2" xfId="45412"/>
    <cellStyle name="Calculation 29 7 2 3" xfId="34808"/>
    <cellStyle name="Calculation 29 7 3" xfId="19113"/>
    <cellStyle name="Calculation 29 7 3 2" xfId="40300"/>
    <cellStyle name="Calculation 29 7 4" xfId="29543"/>
    <cellStyle name="Calculation 29 7_Table 2A-1_EFT (Annual)" xfId="9353"/>
    <cellStyle name="Calculation 29 8" xfId="9516"/>
    <cellStyle name="Calculation 29 8 2" xfId="21680"/>
    <cellStyle name="Calculation 29 8 2 2" xfId="42866"/>
    <cellStyle name="Calculation 29 8 3" xfId="32262"/>
    <cellStyle name="Calculation 29 9" xfId="16567"/>
    <cellStyle name="Calculation 29 9 2" xfId="37754"/>
    <cellStyle name="Calculation 29_Table 2A-1_EFT (Annual)" xfId="2950"/>
    <cellStyle name="Calculation 3" xfId="81"/>
    <cellStyle name="Calculation 3 10" xfId="21521"/>
    <cellStyle name="Calculation 3 10 2" xfId="42708"/>
    <cellStyle name="Calculation 3 11" xfId="26637"/>
    <cellStyle name="Calculation 3 2" xfId="480"/>
    <cellStyle name="Calculation 3 2 2" xfId="1457"/>
    <cellStyle name="Calculation 3 2 2 2" xfId="2727"/>
    <cellStyle name="Calculation 3 2 2 2 2" xfId="6288"/>
    <cellStyle name="Calculation 3 2 2 2 2 2" xfId="14482"/>
    <cellStyle name="Calculation 3 2 2 2 2 2 2" xfId="26454"/>
    <cellStyle name="Calculation 3 2 2 2 2 2 2 2" xfId="47640"/>
    <cellStyle name="Calculation 3 2 2 2 2 2 3" xfId="37036"/>
    <cellStyle name="Calculation 3 2 2 2 2 3" xfId="21341"/>
    <cellStyle name="Calculation 3 2 2 2 2 3 2" xfId="42528"/>
    <cellStyle name="Calculation 3 2 2 2 2 4" xfId="31944"/>
    <cellStyle name="Calculation 3 2 2 2 2_Table 2A-1_EFT (Annual)" xfId="12014"/>
    <cellStyle name="Calculation 3 2 2 2 3" xfId="11824"/>
    <cellStyle name="Calculation 3 2 2 2 3 2" xfId="23908"/>
    <cellStyle name="Calculation 3 2 2 2 3 2 2" xfId="45094"/>
    <cellStyle name="Calculation 3 2 2 2 3 3" xfId="34490"/>
    <cellStyle name="Calculation 3 2 2 2 4" xfId="18795"/>
    <cellStyle name="Calculation 3 2 2 2 4 2" xfId="39982"/>
    <cellStyle name="Calculation 3 2 2 2 5" xfId="29201"/>
    <cellStyle name="Calculation 3 2 2 2_Table 2A-1_EFT (Annual)" xfId="6603"/>
    <cellStyle name="Calculation 3 2 2 3" xfId="5018"/>
    <cellStyle name="Calculation 3 2 2 3 2" xfId="13278"/>
    <cellStyle name="Calculation 3 2 2 3 2 2" xfId="25284"/>
    <cellStyle name="Calculation 3 2 2 3 2 2 2" xfId="46470"/>
    <cellStyle name="Calculation 3 2 2 3 2 3" xfId="35866"/>
    <cellStyle name="Calculation 3 2 2 3 3" xfId="20171"/>
    <cellStyle name="Calculation 3 2 2 3 3 2" xfId="41358"/>
    <cellStyle name="Calculation 3 2 2 3 4" xfId="30675"/>
    <cellStyle name="Calculation 3 2 2 3_Table 2A-1_EFT (Annual)" xfId="12015"/>
    <cellStyle name="Calculation 3 2 2 4" xfId="10622"/>
    <cellStyle name="Calculation 3 2 2 4 2" xfId="22738"/>
    <cellStyle name="Calculation 3 2 2 4 2 2" xfId="43924"/>
    <cellStyle name="Calculation 3 2 2 4 3" xfId="33320"/>
    <cellStyle name="Calculation 3 2 2 5" xfId="17625"/>
    <cellStyle name="Calculation 3 2 2 5 2" xfId="38812"/>
    <cellStyle name="Calculation 3 2 2 6" xfId="27932"/>
    <cellStyle name="Calculation 3 2 2_Table 2A-1_EFT (Annual)" xfId="6602"/>
    <cellStyle name="Calculation 3 2 3" xfId="1000"/>
    <cellStyle name="Calculation 3 2 3 2" xfId="4561"/>
    <cellStyle name="Calculation 3 2 3 2 2" xfId="12821"/>
    <cellStyle name="Calculation 3 2 3 2 2 2" xfId="24827"/>
    <cellStyle name="Calculation 3 2 3 2 2 2 2" xfId="46013"/>
    <cellStyle name="Calculation 3 2 3 2 2 3" xfId="35409"/>
    <cellStyle name="Calculation 3 2 3 2 3" xfId="19714"/>
    <cellStyle name="Calculation 3 2 3 2 3 2" xfId="40901"/>
    <cellStyle name="Calculation 3 2 3 2 4" xfId="30218"/>
    <cellStyle name="Calculation 3 2 3 2_Table 2A-1_EFT (Annual)" xfId="9877"/>
    <cellStyle name="Calculation 3 2 3 3" xfId="10165"/>
    <cellStyle name="Calculation 3 2 3 3 2" xfId="22281"/>
    <cellStyle name="Calculation 3 2 3 3 2 2" xfId="43467"/>
    <cellStyle name="Calculation 3 2 3 3 3" xfId="32863"/>
    <cellStyle name="Calculation 3 2 3 4" xfId="17168"/>
    <cellStyle name="Calculation 3 2 3 4 2" xfId="38355"/>
    <cellStyle name="Calculation 3 2 3 5" xfId="27475"/>
    <cellStyle name="Calculation 3 2 3_Table 2A-1_EFT (Annual)" xfId="6604"/>
    <cellStyle name="Calculation 3 2 4" xfId="2196"/>
    <cellStyle name="Calculation 3 2 4 2" xfId="5757"/>
    <cellStyle name="Calculation 3 2 4 2 2" xfId="13972"/>
    <cellStyle name="Calculation 3 2 4 2 2 2" xfId="25960"/>
    <cellStyle name="Calculation 3 2 4 2 2 2 2" xfId="47146"/>
    <cellStyle name="Calculation 3 2 4 2 2 3" xfId="36542"/>
    <cellStyle name="Calculation 3 2 4 2 3" xfId="20847"/>
    <cellStyle name="Calculation 3 2 4 2 3 2" xfId="42034"/>
    <cellStyle name="Calculation 3 2 4 2 4" xfId="31414"/>
    <cellStyle name="Calculation 3 2 4 2_Table 2A-1_EFT (Annual)" xfId="12013"/>
    <cellStyle name="Calculation 3 2 4 3" xfId="11316"/>
    <cellStyle name="Calculation 3 2 4 3 2" xfId="23414"/>
    <cellStyle name="Calculation 3 2 4 3 2 2" xfId="44600"/>
    <cellStyle name="Calculation 3 2 4 3 3" xfId="33996"/>
    <cellStyle name="Calculation 3 2 4 4" xfId="18301"/>
    <cellStyle name="Calculation 3 2 4 4 2" xfId="39488"/>
    <cellStyle name="Calculation 3 2 4 5" xfId="28671"/>
    <cellStyle name="Calculation 3 2 4_Table 2A-1_EFT (Annual)" xfId="6605"/>
    <cellStyle name="Calculation 3 2 5" xfId="4050"/>
    <cellStyle name="Calculation 3 2 5 2" xfId="12374"/>
    <cellStyle name="Calculation 3 2 5 2 2" xfId="24396"/>
    <cellStyle name="Calculation 3 2 5 2 2 2" xfId="45582"/>
    <cellStyle name="Calculation 3 2 5 2 3" xfId="34978"/>
    <cellStyle name="Calculation 3 2 5 3" xfId="19283"/>
    <cellStyle name="Calculation 3 2 5 3 2" xfId="40470"/>
    <cellStyle name="Calculation 3 2 5 4" xfId="29738"/>
    <cellStyle name="Calculation 3 2 5_Table 2A-1_EFT (Annual)" xfId="10829"/>
    <cellStyle name="Calculation 3 2 6" xfId="9713"/>
    <cellStyle name="Calculation 3 2 6 2" xfId="21850"/>
    <cellStyle name="Calculation 3 2 6 2 2" xfId="43036"/>
    <cellStyle name="Calculation 3 2 6 3" xfId="32432"/>
    <cellStyle name="Calculation 3 2 7" xfId="16737"/>
    <cellStyle name="Calculation 3 2 7 2" xfId="37924"/>
    <cellStyle name="Calculation 3 2 8" xfId="26995"/>
    <cellStyle name="Calculation 3 2_Table 2A-1_EFT (Annual)" xfId="2954"/>
    <cellStyle name="Calculation 3 3" xfId="313"/>
    <cellStyle name="Calculation 3 3 2" xfId="1301"/>
    <cellStyle name="Calculation 3 3 2 2" xfId="2571"/>
    <cellStyle name="Calculation 3 3 2 2 2" xfId="6132"/>
    <cellStyle name="Calculation 3 3 2 2 2 2" xfId="14326"/>
    <cellStyle name="Calculation 3 3 2 2 2 2 2" xfId="26298"/>
    <cellStyle name="Calculation 3 3 2 2 2 2 2 2" xfId="47484"/>
    <cellStyle name="Calculation 3 3 2 2 2 2 3" xfId="36880"/>
    <cellStyle name="Calculation 3 3 2 2 2 3" xfId="21185"/>
    <cellStyle name="Calculation 3 3 2 2 2 3 2" xfId="42372"/>
    <cellStyle name="Calculation 3 3 2 2 2 4" xfId="31788"/>
    <cellStyle name="Calculation 3 3 2 2 2_Table 2A-1_EFT (Annual)" xfId="11491"/>
    <cellStyle name="Calculation 3 3 2 2 3" xfId="11668"/>
    <cellStyle name="Calculation 3 3 2 2 3 2" xfId="23752"/>
    <cellStyle name="Calculation 3 3 2 2 3 2 2" xfId="44938"/>
    <cellStyle name="Calculation 3 3 2 2 3 3" xfId="34334"/>
    <cellStyle name="Calculation 3 3 2 2 4" xfId="18639"/>
    <cellStyle name="Calculation 3 3 2 2 4 2" xfId="39826"/>
    <cellStyle name="Calculation 3 3 2 2 5" xfId="29045"/>
    <cellStyle name="Calculation 3 3 2 2_Table 2A-1_EFT (Annual)" xfId="6607"/>
    <cellStyle name="Calculation 3 3 2 3" xfId="4862"/>
    <cellStyle name="Calculation 3 3 2 3 2" xfId="13122"/>
    <cellStyle name="Calculation 3 3 2 3 2 2" xfId="25128"/>
    <cellStyle name="Calculation 3 3 2 3 2 2 2" xfId="46314"/>
    <cellStyle name="Calculation 3 3 2 3 2 3" xfId="35710"/>
    <cellStyle name="Calculation 3 3 2 3 3" xfId="20015"/>
    <cellStyle name="Calculation 3 3 2 3 3 2" xfId="41202"/>
    <cellStyle name="Calculation 3 3 2 3 4" xfId="30519"/>
    <cellStyle name="Calculation 3 3 2 3_Table 2A-1_EFT (Annual)" xfId="9544"/>
    <cellStyle name="Calculation 3 3 2 4" xfId="10466"/>
    <cellStyle name="Calculation 3 3 2 4 2" xfId="22582"/>
    <cellStyle name="Calculation 3 3 2 4 2 2" xfId="43768"/>
    <cellStyle name="Calculation 3 3 2 4 3" xfId="33164"/>
    <cellStyle name="Calculation 3 3 2 5" xfId="17469"/>
    <cellStyle name="Calculation 3 3 2 5 2" xfId="38656"/>
    <cellStyle name="Calculation 3 3 2 6" xfId="27776"/>
    <cellStyle name="Calculation 3 3 2_Table 2A-1_EFT (Annual)" xfId="6606"/>
    <cellStyle name="Calculation 3 3 3" xfId="863"/>
    <cellStyle name="Calculation 3 3 3 2" xfId="4424"/>
    <cellStyle name="Calculation 3 3 3 2 2" xfId="12689"/>
    <cellStyle name="Calculation 3 3 3 2 2 2" xfId="24701"/>
    <cellStyle name="Calculation 3 3 3 2 2 2 2" xfId="45887"/>
    <cellStyle name="Calculation 3 3 3 2 2 3" xfId="35283"/>
    <cellStyle name="Calculation 3 3 3 2 3" xfId="19588"/>
    <cellStyle name="Calculation 3 3 3 2 3 2" xfId="40775"/>
    <cellStyle name="Calculation 3 3 3 2 4" xfId="30081"/>
    <cellStyle name="Calculation 3 3 3 2_Table 2A-1_EFT (Annual)" xfId="12012"/>
    <cellStyle name="Calculation 3 3 3 3" xfId="10036"/>
    <cellStyle name="Calculation 3 3 3 3 2" xfId="22155"/>
    <cellStyle name="Calculation 3 3 3 3 2 2" xfId="43341"/>
    <cellStyle name="Calculation 3 3 3 3 3" xfId="32737"/>
    <cellStyle name="Calculation 3 3 3 4" xfId="17042"/>
    <cellStyle name="Calculation 3 3 3 4 2" xfId="38229"/>
    <cellStyle name="Calculation 3 3 3 5" xfId="27338"/>
    <cellStyle name="Calculation 3 3 3_Table 2A-1_EFT (Annual)" xfId="6608"/>
    <cellStyle name="Calculation 3 3 4" xfId="2040"/>
    <cellStyle name="Calculation 3 3 4 2" xfId="5601"/>
    <cellStyle name="Calculation 3 3 4 2 2" xfId="13816"/>
    <cellStyle name="Calculation 3 3 4 2 2 2" xfId="25804"/>
    <cellStyle name="Calculation 3 3 4 2 2 2 2" xfId="46990"/>
    <cellStyle name="Calculation 3 3 4 2 2 3" xfId="36386"/>
    <cellStyle name="Calculation 3 3 4 2 3" xfId="20691"/>
    <cellStyle name="Calculation 3 3 4 2 3 2" xfId="41878"/>
    <cellStyle name="Calculation 3 3 4 2 4" xfId="31258"/>
    <cellStyle name="Calculation 3 3 4 2_Table 2A-1_EFT (Annual)" xfId="12010"/>
    <cellStyle name="Calculation 3 3 4 3" xfId="11160"/>
    <cellStyle name="Calculation 3 3 4 3 2" xfId="23258"/>
    <cellStyle name="Calculation 3 3 4 3 2 2" xfId="44444"/>
    <cellStyle name="Calculation 3 3 4 3 3" xfId="33840"/>
    <cellStyle name="Calculation 3 3 4 4" xfId="18145"/>
    <cellStyle name="Calculation 3 3 4 4 2" xfId="39332"/>
    <cellStyle name="Calculation 3 3 4 5" xfId="28515"/>
    <cellStyle name="Calculation 3 3 4_Table 2A-1_EFT (Annual)" xfId="6609"/>
    <cellStyle name="Calculation 3 3 5" xfId="3883"/>
    <cellStyle name="Calculation 3 3 5 2" xfId="12215"/>
    <cellStyle name="Calculation 3 3 5 2 2" xfId="24240"/>
    <cellStyle name="Calculation 3 3 5 2 2 2" xfId="45426"/>
    <cellStyle name="Calculation 3 3 5 2 3" xfId="34822"/>
    <cellStyle name="Calculation 3 3 5 3" xfId="19127"/>
    <cellStyle name="Calculation 3 3 5 3 2" xfId="40314"/>
    <cellStyle name="Calculation 3 3 5 4" xfId="29571"/>
    <cellStyle name="Calculation 3 3 5_Table 2A-1_EFT (Annual)" xfId="12011"/>
    <cellStyle name="Calculation 3 3 6" xfId="9552"/>
    <cellStyle name="Calculation 3 3 6 2" xfId="21694"/>
    <cellStyle name="Calculation 3 3 6 2 2" xfId="42880"/>
    <cellStyle name="Calculation 3 3 6 3" xfId="32276"/>
    <cellStyle name="Calculation 3 3 7" xfId="16581"/>
    <cellStyle name="Calculation 3 3 7 2" xfId="37768"/>
    <cellStyle name="Calculation 3 3 8" xfId="26828"/>
    <cellStyle name="Calculation 3 3_Table 2A-1_EFT (Annual)" xfId="2955"/>
    <cellStyle name="Calculation 3 4" xfId="1135"/>
    <cellStyle name="Calculation 3 4 2" xfId="2405"/>
    <cellStyle name="Calculation 3 4 2 2" xfId="5966"/>
    <cellStyle name="Calculation 3 4 2 2 2" xfId="14160"/>
    <cellStyle name="Calculation 3 4 2 2 2 2" xfId="26132"/>
    <cellStyle name="Calculation 3 4 2 2 2 2 2" xfId="47318"/>
    <cellStyle name="Calculation 3 4 2 2 2 3" xfId="36714"/>
    <cellStyle name="Calculation 3 4 2 2 3" xfId="21019"/>
    <cellStyle name="Calculation 3 4 2 2 3 2" xfId="42206"/>
    <cellStyle name="Calculation 3 4 2 2 4" xfId="31622"/>
    <cellStyle name="Calculation 3 4 2 2_Table 2A-1_EFT (Annual)" xfId="12007"/>
    <cellStyle name="Calculation 3 4 2 3" xfId="11502"/>
    <cellStyle name="Calculation 3 4 2 3 2" xfId="23586"/>
    <cellStyle name="Calculation 3 4 2 3 2 2" xfId="44772"/>
    <cellStyle name="Calculation 3 4 2 3 3" xfId="34168"/>
    <cellStyle name="Calculation 3 4 2 4" xfId="18473"/>
    <cellStyle name="Calculation 3 4 2 4 2" xfId="39660"/>
    <cellStyle name="Calculation 3 4 2 5" xfId="28879"/>
    <cellStyle name="Calculation 3 4 2_Table 2A-1_EFT (Annual)" xfId="6611"/>
    <cellStyle name="Calculation 3 4 3" xfId="4696"/>
    <cellStyle name="Calculation 3 4 3 2" xfId="12956"/>
    <cellStyle name="Calculation 3 4 3 2 2" xfId="24962"/>
    <cellStyle name="Calculation 3 4 3 2 2 2" xfId="46148"/>
    <cellStyle name="Calculation 3 4 3 2 3" xfId="35544"/>
    <cellStyle name="Calculation 3 4 3 3" xfId="19849"/>
    <cellStyle name="Calculation 3 4 3 3 2" xfId="41036"/>
    <cellStyle name="Calculation 3 4 3 4" xfId="30353"/>
    <cellStyle name="Calculation 3 4 3_Table 2A-1_EFT (Annual)" xfId="12009"/>
    <cellStyle name="Calculation 3 4 4" xfId="10300"/>
    <cellStyle name="Calculation 3 4 4 2" xfId="22416"/>
    <cellStyle name="Calculation 3 4 4 2 2" xfId="43602"/>
    <cellStyle name="Calculation 3 4 4 3" xfId="32998"/>
    <cellStyle name="Calculation 3 4 5" xfId="17303"/>
    <cellStyle name="Calculation 3 4 5 2" xfId="38490"/>
    <cellStyle name="Calculation 3 4 6" xfId="27610"/>
    <cellStyle name="Calculation 3 4_Table 2A-1_EFT (Annual)" xfId="6610"/>
    <cellStyle name="Calculation 3 5" xfId="704"/>
    <cellStyle name="Calculation 3 5 2" xfId="4265"/>
    <cellStyle name="Calculation 3 5 2 2" xfId="12549"/>
    <cellStyle name="Calculation 3 5 2 2 2" xfId="24567"/>
    <cellStyle name="Calculation 3 5 2 2 2 2" xfId="45753"/>
    <cellStyle name="Calculation 3 5 2 2 3" xfId="35149"/>
    <cellStyle name="Calculation 3 5 2 3" xfId="19454"/>
    <cellStyle name="Calculation 3 5 2 3 2" xfId="40641"/>
    <cellStyle name="Calculation 3 5 2 4" xfId="29922"/>
    <cellStyle name="Calculation 3 5 2_Table 2A-1_EFT (Annual)" xfId="12008"/>
    <cellStyle name="Calculation 3 5 3" xfId="9896"/>
    <cellStyle name="Calculation 3 5 3 2" xfId="22021"/>
    <cellStyle name="Calculation 3 5 3 2 2" xfId="43207"/>
    <cellStyle name="Calculation 3 5 3 3" xfId="32603"/>
    <cellStyle name="Calculation 3 5 4" xfId="16908"/>
    <cellStyle name="Calculation 3 5 4 2" xfId="38095"/>
    <cellStyle name="Calculation 3 5 5" xfId="27179"/>
    <cellStyle name="Calculation 3 5_Table 2A-1_EFT (Annual)" xfId="6612"/>
    <cellStyle name="Calculation 3 6" xfId="1874"/>
    <cellStyle name="Calculation 3 6 2" xfId="5435"/>
    <cellStyle name="Calculation 3 6 2 2" xfId="13650"/>
    <cellStyle name="Calculation 3 6 2 2 2" xfId="25638"/>
    <cellStyle name="Calculation 3 6 2 2 2 2" xfId="46824"/>
    <cellStyle name="Calculation 3 6 2 2 3" xfId="36220"/>
    <cellStyle name="Calculation 3 6 2 3" xfId="20525"/>
    <cellStyle name="Calculation 3 6 2 3 2" xfId="41712"/>
    <cellStyle name="Calculation 3 6 2 4" xfId="31092"/>
    <cellStyle name="Calculation 3 6 2_Table 2A-1_EFT (Annual)" xfId="14150"/>
    <cellStyle name="Calculation 3 6 3" xfId="10994"/>
    <cellStyle name="Calculation 3 6 3 2" xfId="23092"/>
    <cellStyle name="Calculation 3 6 3 2 2" xfId="44278"/>
    <cellStyle name="Calculation 3 6 3 3" xfId="33674"/>
    <cellStyle name="Calculation 3 6 4" xfId="17979"/>
    <cellStyle name="Calculation 3 6 4 2" xfId="39166"/>
    <cellStyle name="Calculation 3 6 5" xfId="28349"/>
    <cellStyle name="Calculation 3 6_Table 2A-1_EFT (Annual)" xfId="6613"/>
    <cellStyle name="Calculation 3 7" xfId="3670"/>
    <cellStyle name="Calculation 3 7 2" xfId="12043"/>
    <cellStyle name="Calculation 3 7 2 2" xfId="24074"/>
    <cellStyle name="Calculation 3 7 2 2 2" xfId="45260"/>
    <cellStyle name="Calculation 3 7 2 3" xfId="34656"/>
    <cellStyle name="Calculation 3 7 3" xfId="18961"/>
    <cellStyle name="Calculation 3 7 3 2" xfId="40148"/>
    <cellStyle name="Calculation 3 7 4" xfId="29380"/>
    <cellStyle name="Calculation 3 7_Table 2A-1_EFT (Annual)" xfId="10051"/>
    <cellStyle name="Calculation 3 8" xfId="9360"/>
    <cellStyle name="Calculation 3 8 2" xfId="21528"/>
    <cellStyle name="Calculation 3 8 2 2" xfId="42714"/>
    <cellStyle name="Calculation 3 8 3" xfId="32110"/>
    <cellStyle name="Calculation 3 9" xfId="16415"/>
    <cellStyle name="Calculation 3 9 2" xfId="37602"/>
    <cellStyle name="Calculation 3_Table 2A-1_EFT (Annual)" xfId="2953"/>
    <cellStyle name="Calculation 30" xfId="242"/>
    <cellStyle name="Calculation 30 10" xfId="26797"/>
    <cellStyle name="Calculation 30 2" xfId="629"/>
    <cellStyle name="Calculation 30 2 2" xfId="1606"/>
    <cellStyle name="Calculation 30 2 2 2" xfId="2876"/>
    <cellStyle name="Calculation 30 2 2 2 2" xfId="6437"/>
    <cellStyle name="Calculation 30 2 2 2 2 2" xfId="14631"/>
    <cellStyle name="Calculation 30 2 2 2 2 2 2" xfId="26603"/>
    <cellStyle name="Calculation 30 2 2 2 2 2 2 2" xfId="47789"/>
    <cellStyle name="Calculation 30 2 2 2 2 2 3" xfId="37185"/>
    <cellStyle name="Calculation 30 2 2 2 2 3" xfId="21490"/>
    <cellStyle name="Calculation 30 2 2 2 2 3 2" xfId="42677"/>
    <cellStyle name="Calculation 30 2 2 2 2 4" xfId="32093"/>
    <cellStyle name="Calculation 30 2 2 2 2_Table 2A-1_EFT (Annual)" xfId="12006"/>
    <cellStyle name="Calculation 30 2 2 2 3" xfId="11973"/>
    <cellStyle name="Calculation 30 2 2 2 3 2" xfId="24057"/>
    <cellStyle name="Calculation 30 2 2 2 3 2 2" xfId="45243"/>
    <cellStyle name="Calculation 30 2 2 2 3 3" xfId="34639"/>
    <cellStyle name="Calculation 30 2 2 2 4" xfId="18944"/>
    <cellStyle name="Calculation 30 2 2 2 4 2" xfId="40131"/>
    <cellStyle name="Calculation 30 2 2 2 5" xfId="29350"/>
    <cellStyle name="Calculation 30 2 2 2_Table 2A-1_EFT (Annual)" xfId="6615"/>
    <cellStyle name="Calculation 30 2 2 3" xfId="5167"/>
    <cellStyle name="Calculation 30 2 2 3 2" xfId="13427"/>
    <cellStyle name="Calculation 30 2 2 3 2 2" xfId="25433"/>
    <cellStyle name="Calculation 30 2 2 3 2 2 2" xfId="46619"/>
    <cellStyle name="Calculation 30 2 2 3 2 3" xfId="36015"/>
    <cellStyle name="Calculation 30 2 2 3 3" xfId="20320"/>
    <cellStyle name="Calculation 30 2 2 3 3 2" xfId="41507"/>
    <cellStyle name="Calculation 30 2 2 3 4" xfId="30824"/>
    <cellStyle name="Calculation 30 2 2 3_Table 2A-1_EFT (Annual)" xfId="10787"/>
    <cellStyle name="Calculation 30 2 2 4" xfId="10771"/>
    <cellStyle name="Calculation 30 2 2 4 2" xfId="22887"/>
    <cellStyle name="Calculation 30 2 2 4 2 2" xfId="44073"/>
    <cellStyle name="Calculation 30 2 2 4 3" xfId="33469"/>
    <cellStyle name="Calculation 30 2 2 5" xfId="17774"/>
    <cellStyle name="Calculation 30 2 2 5 2" xfId="38961"/>
    <cellStyle name="Calculation 30 2 2 6" xfId="28081"/>
    <cellStyle name="Calculation 30 2 2_Table 2A-1_EFT (Annual)" xfId="6614"/>
    <cellStyle name="Calculation 30 2 3" xfId="1119"/>
    <cellStyle name="Calculation 30 2 3 2" xfId="4680"/>
    <cellStyle name="Calculation 30 2 3 2 2" xfId="12940"/>
    <cellStyle name="Calculation 30 2 3 2 2 2" xfId="24946"/>
    <cellStyle name="Calculation 30 2 3 2 2 2 2" xfId="46132"/>
    <cellStyle name="Calculation 30 2 3 2 2 3" xfId="35528"/>
    <cellStyle name="Calculation 30 2 3 2 3" xfId="19833"/>
    <cellStyle name="Calculation 30 2 3 2 3 2" xfId="41020"/>
    <cellStyle name="Calculation 30 2 3 2 4" xfId="30337"/>
    <cellStyle name="Calculation 30 2 3 2_Table 2A-1_EFT (Annual)" xfId="12005"/>
    <cellStyle name="Calculation 30 2 3 3" xfId="10284"/>
    <cellStyle name="Calculation 30 2 3 3 2" xfId="22400"/>
    <cellStyle name="Calculation 30 2 3 3 2 2" xfId="43586"/>
    <cellStyle name="Calculation 30 2 3 3 3" xfId="32982"/>
    <cellStyle name="Calculation 30 2 3 4" xfId="17287"/>
    <cellStyle name="Calculation 30 2 3 4 2" xfId="38474"/>
    <cellStyle name="Calculation 30 2 3 5" xfId="27594"/>
    <cellStyle name="Calculation 30 2 3_Table 2A-1_EFT (Annual)" xfId="6616"/>
    <cellStyle name="Calculation 30 2 4" xfId="2345"/>
    <cellStyle name="Calculation 30 2 4 2" xfId="5906"/>
    <cellStyle name="Calculation 30 2 4 2 2" xfId="14121"/>
    <cellStyle name="Calculation 30 2 4 2 2 2" xfId="26109"/>
    <cellStyle name="Calculation 30 2 4 2 2 2 2" xfId="47295"/>
    <cellStyle name="Calculation 30 2 4 2 2 3" xfId="36691"/>
    <cellStyle name="Calculation 30 2 4 2 3" xfId="20996"/>
    <cellStyle name="Calculation 30 2 4 2 3 2" xfId="42183"/>
    <cellStyle name="Calculation 30 2 4 2 4" xfId="31563"/>
    <cellStyle name="Calculation 30 2 4 2_Table 2A-1_EFT (Annual)" xfId="9876"/>
    <cellStyle name="Calculation 30 2 4 3" xfId="11465"/>
    <cellStyle name="Calculation 30 2 4 3 2" xfId="23563"/>
    <cellStyle name="Calculation 30 2 4 3 2 2" xfId="44749"/>
    <cellStyle name="Calculation 30 2 4 3 3" xfId="34145"/>
    <cellStyle name="Calculation 30 2 4 4" xfId="18450"/>
    <cellStyle name="Calculation 30 2 4 4 2" xfId="39637"/>
    <cellStyle name="Calculation 30 2 4 5" xfId="28820"/>
    <cellStyle name="Calculation 30 2 4_Table 2A-1_EFT (Annual)" xfId="6617"/>
    <cellStyle name="Calculation 30 2 5" xfId="4199"/>
    <cellStyle name="Calculation 30 2 5 2" xfId="12523"/>
    <cellStyle name="Calculation 30 2 5 2 2" xfId="24545"/>
    <cellStyle name="Calculation 30 2 5 2 2 2" xfId="45731"/>
    <cellStyle name="Calculation 30 2 5 2 3" xfId="35127"/>
    <cellStyle name="Calculation 30 2 5 3" xfId="19432"/>
    <cellStyle name="Calculation 30 2 5 3 2" xfId="40619"/>
    <cellStyle name="Calculation 30 2 5 4" xfId="29887"/>
    <cellStyle name="Calculation 30 2 5_Table 2A-1_EFT (Annual)" xfId="12209"/>
    <cellStyle name="Calculation 30 2 6" xfId="9862"/>
    <cellStyle name="Calculation 30 2 6 2" xfId="21999"/>
    <cellStyle name="Calculation 30 2 6 2 2" xfId="43185"/>
    <cellStyle name="Calculation 30 2 6 3" xfId="32581"/>
    <cellStyle name="Calculation 30 2 7" xfId="16886"/>
    <cellStyle name="Calculation 30 2 7 2" xfId="38073"/>
    <cellStyle name="Calculation 30 2 8" xfId="27144"/>
    <cellStyle name="Calculation 30 2_Table 2A-1_EFT (Annual)" xfId="2957"/>
    <cellStyle name="Calculation 30 3" xfId="468"/>
    <cellStyle name="Calculation 30 3 2" xfId="1445"/>
    <cellStyle name="Calculation 30 3 2 2" xfId="2715"/>
    <cellStyle name="Calculation 30 3 2 2 2" xfId="6276"/>
    <cellStyle name="Calculation 30 3 2 2 2 2" xfId="14470"/>
    <cellStyle name="Calculation 30 3 2 2 2 2 2" xfId="26442"/>
    <cellStyle name="Calculation 30 3 2 2 2 2 2 2" xfId="47628"/>
    <cellStyle name="Calculation 30 3 2 2 2 2 3" xfId="37024"/>
    <cellStyle name="Calculation 30 3 2 2 2 3" xfId="21329"/>
    <cellStyle name="Calculation 30 3 2 2 2 3 2" xfId="42516"/>
    <cellStyle name="Calculation 30 3 2 2 2 4" xfId="31932"/>
    <cellStyle name="Calculation 30 3 2 2 2_Table 2A-1_EFT (Annual)" xfId="12682"/>
    <cellStyle name="Calculation 30 3 2 2 3" xfId="11812"/>
    <cellStyle name="Calculation 30 3 2 2 3 2" xfId="23896"/>
    <cellStyle name="Calculation 30 3 2 2 3 2 2" xfId="45082"/>
    <cellStyle name="Calculation 30 3 2 2 3 3" xfId="34478"/>
    <cellStyle name="Calculation 30 3 2 2 4" xfId="18783"/>
    <cellStyle name="Calculation 30 3 2 2 4 2" xfId="39970"/>
    <cellStyle name="Calculation 30 3 2 2 5" xfId="29189"/>
    <cellStyle name="Calculation 30 3 2 2_Table 2A-1_EFT (Annual)" xfId="6619"/>
    <cellStyle name="Calculation 30 3 2 3" xfId="5006"/>
    <cellStyle name="Calculation 30 3 2 3 2" xfId="13266"/>
    <cellStyle name="Calculation 30 3 2 3 2 2" xfId="25272"/>
    <cellStyle name="Calculation 30 3 2 3 2 2 2" xfId="46458"/>
    <cellStyle name="Calculation 30 3 2 3 2 3" xfId="35854"/>
    <cellStyle name="Calculation 30 3 2 3 3" xfId="20159"/>
    <cellStyle name="Calculation 30 3 2 3 3 2" xfId="41346"/>
    <cellStyle name="Calculation 30 3 2 3 4" xfId="30663"/>
    <cellStyle name="Calculation 30 3 2 3_Table 2A-1_EFT (Annual)" xfId="14145"/>
    <cellStyle name="Calculation 30 3 2 4" xfId="10610"/>
    <cellStyle name="Calculation 30 3 2 4 2" xfId="22726"/>
    <cellStyle name="Calculation 30 3 2 4 2 2" xfId="43912"/>
    <cellStyle name="Calculation 30 3 2 4 3" xfId="33308"/>
    <cellStyle name="Calculation 30 3 2 5" xfId="17613"/>
    <cellStyle name="Calculation 30 3 2 5 2" xfId="38800"/>
    <cellStyle name="Calculation 30 3 2 6" xfId="27920"/>
    <cellStyle name="Calculation 30 3 2_Table 2A-1_EFT (Annual)" xfId="6618"/>
    <cellStyle name="Calculation 30 3 3" xfId="989"/>
    <cellStyle name="Calculation 30 3 3 2" xfId="4550"/>
    <cellStyle name="Calculation 30 3 3 2 2" xfId="12810"/>
    <cellStyle name="Calculation 30 3 3 2 2 2" xfId="24816"/>
    <cellStyle name="Calculation 30 3 3 2 2 2 2" xfId="46002"/>
    <cellStyle name="Calculation 30 3 3 2 2 3" xfId="35398"/>
    <cellStyle name="Calculation 30 3 3 2 3" xfId="19703"/>
    <cellStyle name="Calculation 30 3 3 2 3 2" xfId="40890"/>
    <cellStyle name="Calculation 30 3 3 2 4" xfId="30207"/>
    <cellStyle name="Calculation 30 3 3 2_Table 2A-1_EFT (Annual)" xfId="9543"/>
    <cellStyle name="Calculation 30 3 3 3" xfId="10154"/>
    <cellStyle name="Calculation 30 3 3 3 2" xfId="22270"/>
    <cellStyle name="Calculation 30 3 3 3 2 2" xfId="43456"/>
    <cellStyle name="Calculation 30 3 3 3 3" xfId="32852"/>
    <cellStyle name="Calculation 30 3 3 4" xfId="17157"/>
    <cellStyle name="Calculation 30 3 3 4 2" xfId="38344"/>
    <cellStyle name="Calculation 30 3 3 5" xfId="27464"/>
    <cellStyle name="Calculation 30 3 3_Table 2A-1_EFT (Annual)" xfId="6620"/>
    <cellStyle name="Calculation 30 3 4" xfId="2184"/>
    <cellStyle name="Calculation 30 3 4 2" xfId="5745"/>
    <cellStyle name="Calculation 30 3 4 2 2" xfId="13960"/>
    <cellStyle name="Calculation 30 3 4 2 2 2" xfId="25948"/>
    <cellStyle name="Calculation 30 3 4 2 2 2 2" xfId="47134"/>
    <cellStyle name="Calculation 30 3 4 2 2 3" xfId="36530"/>
    <cellStyle name="Calculation 30 3 4 2 3" xfId="20835"/>
    <cellStyle name="Calculation 30 3 4 2 3 2" xfId="42022"/>
    <cellStyle name="Calculation 30 3 4 2 4" xfId="31402"/>
    <cellStyle name="Calculation 30 3 4 2_Table 2A-1_EFT (Annual)" xfId="12004"/>
    <cellStyle name="Calculation 30 3 4 3" xfId="11304"/>
    <cellStyle name="Calculation 30 3 4 3 2" xfId="23402"/>
    <cellStyle name="Calculation 30 3 4 3 2 2" xfId="44588"/>
    <cellStyle name="Calculation 30 3 4 3 3" xfId="33984"/>
    <cellStyle name="Calculation 30 3 4 4" xfId="18289"/>
    <cellStyle name="Calculation 30 3 4 4 2" xfId="39476"/>
    <cellStyle name="Calculation 30 3 4 5" xfId="28659"/>
    <cellStyle name="Calculation 30 3 4_Table 2A-1_EFT (Annual)" xfId="6621"/>
    <cellStyle name="Calculation 30 3 5" xfId="4038"/>
    <cellStyle name="Calculation 30 3 5 2" xfId="12362"/>
    <cellStyle name="Calculation 30 3 5 2 2" xfId="24384"/>
    <cellStyle name="Calculation 30 3 5 2 2 2" xfId="45570"/>
    <cellStyle name="Calculation 30 3 5 2 3" xfId="34966"/>
    <cellStyle name="Calculation 30 3 5 3" xfId="19271"/>
    <cellStyle name="Calculation 30 3 5 3 2" xfId="40458"/>
    <cellStyle name="Calculation 30 3 5 4" xfId="29726"/>
    <cellStyle name="Calculation 30 3 5_Table 2A-1_EFT (Annual)" xfId="10798"/>
    <cellStyle name="Calculation 30 3 6" xfId="9701"/>
    <cellStyle name="Calculation 30 3 6 2" xfId="21838"/>
    <cellStyle name="Calculation 30 3 6 2 2" xfId="43024"/>
    <cellStyle name="Calculation 30 3 6 3" xfId="32420"/>
    <cellStyle name="Calculation 30 3 7" xfId="16725"/>
    <cellStyle name="Calculation 30 3 7 2" xfId="37912"/>
    <cellStyle name="Calculation 30 3 8" xfId="26983"/>
    <cellStyle name="Calculation 30 3_Table 2A-1_EFT (Annual)" xfId="2958"/>
    <cellStyle name="Calculation 30 4" xfId="1284"/>
    <cellStyle name="Calculation 30 4 2" xfId="2554"/>
    <cellStyle name="Calculation 30 4 2 2" xfId="6115"/>
    <cellStyle name="Calculation 30 4 2 2 2" xfId="14309"/>
    <cellStyle name="Calculation 30 4 2 2 2 2" xfId="26281"/>
    <cellStyle name="Calculation 30 4 2 2 2 2 2" xfId="47467"/>
    <cellStyle name="Calculation 30 4 2 2 2 3" xfId="36863"/>
    <cellStyle name="Calculation 30 4 2 2 3" xfId="21168"/>
    <cellStyle name="Calculation 30 4 2 2 3 2" xfId="42355"/>
    <cellStyle name="Calculation 30 4 2 2 4" xfId="31771"/>
    <cellStyle name="Calculation 30 4 2 2_Table 2A-1_EFT (Annual)" xfId="14140"/>
    <cellStyle name="Calculation 30 4 2 3" xfId="11651"/>
    <cellStyle name="Calculation 30 4 2 3 2" xfId="23735"/>
    <cellStyle name="Calculation 30 4 2 3 2 2" xfId="44921"/>
    <cellStyle name="Calculation 30 4 2 3 3" xfId="34317"/>
    <cellStyle name="Calculation 30 4 2 4" xfId="18622"/>
    <cellStyle name="Calculation 30 4 2 4 2" xfId="39809"/>
    <cellStyle name="Calculation 30 4 2 5" xfId="29028"/>
    <cellStyle name="Calculation 30 4 2_Table 2A-1_EFT (Annual)" xfId="6623"/>
    <cellStyle name="Calculation 30 4 3" xfId="4845"/>
    <cellStyle name="Calculation 30 4 3 2" xfId="13105"/>
    <cellStyle name="Calculation 30 4 3 2 2" xfId="25111"/>
    <cellStyle name="Calculation 30 4 3 2 2 2" xfId="46297"/>
    <cellStyle name="Calculation 30 4 3 2 3" xfId="35693"/>
    <cellStyle name="Calculation 30 4 3 3" xfId="19998"/>
    <cellStyle name="Calculation 30 4 3 3 2" xfId="41185"/>
    <cellStyle name="Calculation 30 4 3 4" xfId="30502"/>
    <cellStyle name="Calculation 30 4 3_Table 2A-1_EFT (Annual)" xfId="9910"/>
    <cellStyle name="Calculation 30 4 4" xfId="10449"/>
    <cellStyle name="Calculation 30 4 4 2" xfId="22565"/>
    <cellStyle name="Calculation 30 4 4 2 2" xfId="43751"/>
    <cellStyle name="Calculation 30 4 4 3" xfId="33147"/>
    <cellStyle name="Calculation 30 4 5" xfId="17452"/>
    <cellStyle name="Calculation 30 4 5 2" xfId="38639"/>
    <cellStyle name="Calculation 30 4 6" xfId="27759"/>
    <cellStyle name="Calculation 30 4_Table 2A-1_EFT (Annual)" xfId="6622"/>
    <cellStyle name="Calculation 30 5" xfId="834"/>
    <cellStyle name="Calculation 30 5 2" xfId="4395"/>
    <cellStyle name="Calculation 30 5 2 2" xfId="12669"/>
    <cellStyle name="Calculation 30 5 2 2 2" xfId="24686"/>
    <cellStyle name="Calculation 30 5 2 2 2 2" xfId="45872"/>
    <cellStyle name="Calculation 30 5 2 2 3" xfId="35268"/>
    <cellStyle name="Calculation 30 5 2 3" xfId="19573"/>
    <cellStyle name="Calculation 30 5 2 3 2" xfId="40760"/>
    <cellStyle name="Calculation 30 5 2 4" xfId="30052"/>
    <cellStyle name="Calculation 30 5 2_Table 2A-1_EFT (Annual)" xfId="12003"/>
    <cellStyle name="Calculation 30 5 3" xfId="10018"/>
    <cellStyle name="Calculation 30 5 3 2" xfId="22140"/>
    <cellStyle name="Calculation 30 5 3 2 2" xfId="43326"/>
    <cellStyle name="Calculation 30 5 3 3" xfId="32722"/>
    <cellStyle name="Calculation 30 5 4" xfId="17027"/>
    <cellStyle name="Calculation 30 5 4 2" xfId="38214"/>
    <cellStyle name="Calculation 30 5 5" xfId="27309"/>
    <cellStyle name="Calculation 30 5_Table 2A-1_EFT (Annual)" xfId="6624"/>
    <cellStyle name="Calculation 30 6" xfId="2023"/>
    <cellStyle name="Calculation 30 6 2" xfId="5584"/>
    <cellStyle name="Calculation 30 6 2 2" xfId="13799"/>
    <cellStyle name="Calculation 30 6 2 2 2" xfId="25787"/>
    <cellStyle name="Calculation 30 6 2 2 2 2" xfId="46973"/>
    <cellStyle name="Calculation 30 6 2 2 3" xfId="36369"/>
    <cellStyle name="Calculation 30 6 2 3" xfId="20674"/>
    <cellStyle name="Calculation 30 6 2 3 2" xfId="41861"/>
    <cellStyle name="Calculation 30 6 2 4" xfId="31241"/>
    <cellStyle name="Calculation 30 6 2_Table 2A-1_EFT (Annual)" xfId="12001"/>
    <cellStyle name="Calculation 30 6 3" xfId="11143"/>
    <cellStyle name="Calculation 30 6 3 2" xfId="23241"/>
    <cellStyle name="Calculation 30 6 3 2 2" xfId="44427"/>
    <cellStyle name="Calculation 30 6 3 3" xfId="33823"/>
    <cellStyle name="Calculation 30 6 4" xfId="18128"/>
    <cellStyle name="Calculation 30 6 4 2" xfId="39315"/>
    <cellStyle name="Calculation 30 6 5" xfId="28498"/>
    <cellStyle name="Calculation 30 6_Table 2A-1_EFT (Annual)" xfId="6625"/>
    <cellStyle name="Calculation 30 7" xfId="3831"/>
    <cellStyle name="Calculation 30 7 2" xfId="12194"/>
    <cellStyle name="Calculation 30 7 2 2" xfId="24223"/>
    <cellStyle name="Calculation 30 7 2 2 2" xfId="45409"/>
    <cellStyle name="Calculation 30 7 2 3" xfId="34805"/>
    <cellStyle name="Calculation 30 7 3" xfId="19110"/>
    <cellStyle name="Calculation 30 7 3 2" xfId="40297"/>
    <cellStyle name="Calculation 30 7 4" xfId="29540"/>
    <cellStyle name="Calculation 30 7_Table 2A-1_EFT (Annual)" xfId="12002"/>
    <cellStyle name="Calculation 30 8" xfId="9513"/>
    <cellStyle name="Calculation 30 8 2" xfId="21677"/>
    <cellStyle name="Calculation 30 8 2 2" xfId="42863"/>
    <cellStyle name="Calculation 30 8 3" xfId="32259"/>
    <cellStyle name="Calculation 30 9" xfId="16564"/>
    <cellStyle name="Calculation 30 9 2" xfId="37751"/>
    <cellStyle name="Calculation 30_Table 2A-1_EFT (Annual)" xfId="2956"/>
    <cellStyle name="Calculation 31" xfId="190"/>
    <cellStyle name="Calculation 31 10" xfId="26745"/>
    <cellStyle name="Calculation 31 2" xfId="583"/>
    <cellStyle name="Calculation 31 2 2" xfId="1560"/>
    <cellStyle name="Calculation 31 2 2 2" xfId="2830"/>
    <cellStyle name="Calculation 31 2 2 2 2" xfId="6391"/>
    <cellStyle name="Calculation 31 2 2 2 2 2" xfId="14585"/>
    <cellStyle name="Calculation 31 2 2 2 2 2 2" xfId="26557"/>
    <cellStyle name="Calculation 31 2 2 2 2 2 2 2" xfId="47743"/>
    <cellStyle name="Calculation 31 2 2 2 2 2 3" xfId="37139"/>
    <cellStyle name="Calculation 31 2 2 2 2 3" xfId="21444"/>
    <cellStyle name="Calculation 31 2 2 2 2 3 2" xfId="42631"/>
    <cellStyle name="Calculation 31 2 2 2 2 4" xfId="32047"/>
    <cellStyle name="Calculation 31 2 2 2 2_Table 2A-1_EFT (Annual)" xfId="9352"/>
    <cellStyle name="Calculation 31 2 2 2 3" xfId="11927"/>
    <cellStyle name="Calculation 31 2 2 2 3 2" xfId="24011"/>
    <cellStyle name="Calculation 31 2 2 2 3 2 2" xfId="45197"/>
    <cellStyle name="Calculation 31 2 2 2 3 3" xfId="34593"/>
    <cellStyle name="Calculation 31 2 2 2 4" xfId="18898"/>
    <cellStyle name="Calculation 31 2 2 2 4 2" xfId="40085"/>
    <cellStyle name="Calculation 31 2 2 2 5" xfId="29304"/>
    <cellStyle name="Calculation 31 2 2 2_Table 2A-1_EFT (Annual)" xfId="6627"/>
    <cellStyle name="Calculation 31 2 2 3" xfId="5121"/>
    <cellStyle name="Calculation 31 2 2 3 2" xfId="13381"/>
    <cellStyle name="Calculation 31 2 2 3 2 2" xfId="25387"/>
    <cellStyle name="Calculation 31 2 2 3 2 2 2" xfId="46573"/>
    <cellStyle name="Calculation 31 2 2 3 2 3" xfId="35969"/>
    <cellStyle name="Calculation 31 2 2 3 3" xfId="20274"/>
    <cellStyle name="Calculation 31 2 2 3 3 2" xfId="41461"/>
    <cellStyle name="Calculation 31 2 2 3 4" xfId="30778"/>
    <cellStyle name="Calculation 31 2 2 3_Table 2A-1_EFT (Annual)" xfId="12000"/>
    <cellStyle name="Calculation 31 2 2 4" xfId="10725"/>
    <cellStyle name="Calculation 31 2 2 4 2" xfId="22841"/>
    <cellStyle name="Calculation 31 2 2 4 2 2" xfId="44027"/>
    <cellStyle name="Calculation 31 2 2 4 3" xfId="33423"/>
    <cellStyle name="Calculation 31 2 2 5" xfId="17728"/>
    <cellStyle name="Calculation 31 2 2 5 2" xfId="38915"/>
    <cellStyle name="Calculation 31 2 2 6" xfId="28035"/>
    <cellStyle name="Calculation 31 2 2_Table 2A-1_EFT (Annual)" xfId="6626"/>
    <cellStyle name="Calculation 31 2 3" xfId="1082"/>
    <cellStyle name="Calculation 31 2 3 2" xfId="4643"/>
    <cellStyle name="Calculation 31 2 3 2 2" xfId="12903"/>
    <cellStyle name="Calculation 31 2 3 2 2 2" xfId="24909"/>
    <cellStyle name="Calculation 31 2 3 2 2 2 2" xfId="46095"/>
    <cellStyle name="Calculation 31 2 3 2 2 3" xfId="35491"/>
    <cellStyle name="Calculation 31 2 3 2 3" xfId="19796"/>
    <cellStyle name="Calculation 31 2 3 2 3 2" xfId="40983"/>
    <cellStyle name="Calculation 31 2 3 2 4" xfId="30300"/>
    <cellStyle name="Calculation 31 2 3 2_Table 2A-1_EFT (Annual)" xfId="9354"/>
    <cellStyle name="Calculation 31 2 3 3" xfId="10247"/>
    <cellStyle name="Calculation 31 2 3 3 2" xfId="22363"/>
    <cellStyle name="Calculation 31 2 3 3 2 2" xfId="43549"/>
    <cellStyle name="Calculation 31 2 3 3 3" xfId="32945"/>
    <cellStyle name="Calculation 31 2 3 4" xfId="17250"/>
    <cellStyle name="Calculation 31 2 3 4 2" xfId="38437"/>
    <cellStyle name="Calculation 31 2 3 5" xfId="27557"/>
    <cellStyle name="Calculation 31 2 3_Table 2A-1_EFT (Annual)" xfId="6628"/>
    <cellStyle name="Calculation 31 2 4" xfId="2299"/>
    <cellStyle name="Calculation 31 2 4 2" xfId="5860"/>
    <cellStyle name="Calculation 31 2 4 2 2" xfId="14075"/>
    <cellStyle name="Calculation 31 2 4 2 2 2" xfId="26063"/>
    <cellStyle name="Calculation 31 2 4 2 2 2 2" xfId="47249"/>
    <cellStyle name="Calculation 31 2 4 2 2 3" xfId="36645"/>
    <cellStyle name="Calculation 31 2 4 2 3" xfId="20950"/>
    <cellStyle name="Calculation 31 2 4 2 3 2" xfId="42137"/>
    <cellStyle name="Calculation 31 2 4 2 4" xfId="31517"/>
    <cellStyle name="Calculation 31 2 4 2_Table 2A-1_EFT (Annual)" xfId="13441"/>
    <cellStyle name="Calculation 31 2 4 3" xfId="11419"/>
    <cellStyle name="Calculation 31 2 4 3 2" xfId="23517"/>
    <cellStyle name="Calculation 31 2 4 3 2 2" xfId="44703"/>
    <cellStyle name="Calculation 31 2 4 3 3" xfId="34099"/>
    <cellStyle name="Calculation 31 2 4 4" xfId="18404"/>
    <cellStyle name="Calculation 31 2 4 4 2" xfId="39591"/>
    <cellStyle name="Calculation 31 2 4 5" xfId="28774"/>
    <cellStyle name="Calculation 31 2 4_Table 2A-1_EFT (Annual)" xfId="6629"/>
    <cellStyle name="Calculation 31 2 5" xfId="4153"/>
    <cellStyle name="Calculation 31 2 5 2" xfId="12477"/>
    <cellStyle name="Calculation 31 2 5 2 2" xfId="24499"/>
    <cellStyle name="Calculation 31 2 5 2 2 2" xfId="45685"/>
    <cellStyle name="Calculation 31 2 5 2 3" xfId="35081"/>
    <cellStyle name="Calculation 31 2 5 3" xfId="19386"/>
    <cellStyle name="Calculation 31 2 5 3 2" xfId="40573"/>
    <cellStyle name="Calculation 31 2 5 4" xfId="29841"/>
    <cellStyle name="Calculation 31 2 5_Table 2A-1_EFT (Annual)" xfId="11479"/>
    <cellStyle name="Calculation 31 2 6" xfId="9816"/>
    <cellStyle name="Calculation 31 2 6 2" xfId="21953"/>
    <cellStyle name="Calculation 31 2 6 2 2" xfId="43139"/>
    <cellStyle name="Calculation 31 2 6 3" xfId="32535"/>
    <cellStyle name="Calculation 31 2 7" xfId="16840"/>
    <cellStyle name="Calculation 31 2 7 2" xfId="38027"/>
    <cellStyle name="Calculation 31 2 8" xfId="27098"/>
    <cellStyle name="Calculation 31 2_Table 2A-1_EFT (Annual)" xfId="2960"/>
    <cellStyle name="Calculation 31 3" xfId="420"/>
    <cellStyle name="Calculation 31 3 2" xfId="1403"/>
    <cellStyle name="Calculation 31 3 2 2" xfId="2673"/>
    <cellStyle name="Calculation 31 3 2 2 2" xfId="6234"/>
    <cellStyle name="Calculation 31 3 2 2 2 2" xfId="14428"/>
    <cellStyle name="Calculation 31 3 2 2 2 2 2" xfId="26400"/>
    <cellStyle name="Calculation 31 3 2 2 2 2 2 2" xfId="47586"/>
    <cellStyle name="Calculation 31 3 2 2 2 2 3" xfId="36982"/>
    <cellStyle name="Calculation 31 3 2 2 2 3" xfId="21287"/>
    <cellStyle name="Calculation 31 3 2 2 2 3 2" xfId="42474"/>
    <cellStyle name="Calculation 31 3 2 2 2 4" xfId="31890"/>
    <cellStyle name="Calculation 31 3 2 2 2_Table 2A-1_EFT (Annual)" xfId="13481"/>
    <cellStyle name="Calculation 31 3 2 2 3" xfId="11770"/>
    <cellStyle name="Calculation 31 3 2 2 3 2" xfId="23854"/>
    <cellStyle name="Calculation 31 3 2 2 3 2 2" xfId="45040"/>
    <cellStyle name="Calculation 31 3 2 2 3 3" xfId="34436"/>
    <cellStyle name="Calculation 31 3 2 2 4" xfId="18741"/>
    <cellStyle name="Calculation 31 3 2 2 4 2" xfId="39928"/>
    <cellStyle name="Calculation 31 3 2 2 5" xfId="29147"/>
    <cellStyle name="Calculation 31 3 2 2_Table 2A-1_EFT (Annual)" xfId="6631"/>
    <cellStyle name="Calculation 31 3 2 3" xfId="4964"/>
    <cellStyle name="Calculation 31 3 2 3 2" xfId="13224"/>
    <cellStyle name="Calculation 31 3 2 3 2 2" xfId="25230"/>
    <cellStyle name="Calculation 31 3 2 3 2 2 2" xfId="46416"/>
    <cellStyle name="Calculation 31 3 2 3 2 3" xfId="35812"/>
    <cellStyle name="Calculation 31 3 2 3 3" xfId="20117"/>
    <cellStyle name="Calculation 31 3 2 3 3 2" xfId="41304"/>
    <cellStyle name="Calculation 31 3 2 3 4" xfId="30621"/>
    <cellStyle name="Calculation 31 3 2 3_Table 2A-1_EFT (Annual)" xfId="11999"/>
    <cellStyle name="Calculation 31 3 2 4" xfId="10568"/>
    <cellStyle name="Calculation 31 3 2 4 2" xfId="22684"/>
    <cellStyle name="Calculation 31 3 2 4 2 2" xfId="43870"/>
    <cellStyle name="Calculation 31 3 2 4 3" xfId="33266"/>
    <cellStyle name="Calculation 31 3 2 5" xfId="17571"/>
    <cellStyle name="Calculation 31 3 2 5 2" xfId="38758"/>
    <cellStyle name="Calculation 31 3 2 6" xfId="27878"/>
    <cellStyle name="Calculation 31 3 2_Table 2A-1_EFT (Annual)" xfId="6630"/>
    <cellStyle name="Calculation 31 3 3" xfId="949"/>
    <cellStyle name="Calculation 31 3 3 2" xfId="4510"/>
    <cellStyle name="Calculation 31 3 3 2 2" xfId="12772"/>
    <cellStyle name="Calculation 31 3 3 2 2 2" xfId="24782"/>
    <cellStyle name="Calculation 31 3 3 2 2 2 2" xfId="45968"/>
    <cellStyle name="Calculation 31 3 3 2 2 3" xfId="35364"/>
    <cellStyle name="Calculation 31 3 3 2 3" xfId="19669"/>
    <cellStyle name="Calculation 31 3 3 2 3 2" xfId="40856"/>
    <cellStyle name="Calculation 31 3 3 2 4" xfId="30167"/>
    <cellStyle name="Calculation 31 3 3 2_Table 2A-1_EFT (Annual)" xfId="14144"/>
    <cellStyle name="Calculation 31 3 3 3" xfId="10119"/>
    <cellStyle name="Calculation 31 3 3 3 2" xfId="22236"/>
    <cellStyle name="Calculation 31 3 3 3 2 2" xfId="43422"/>
    <cellStyle name="Calculation 31 3 3 3 3" xfId="32818"/>
    <cellStyle name="Calculation 31 3 3 4" xfId="17123"/>
    <cellStyle name="Calculation 31 3 3 4 2" xfId="38310"/>
    <cellStyle name="Calculation 31 3 3 5" xfId="27424"/>
    <cellStyle name="Calculation 31 3 3_Table 2A-1_EFT (Annual)" xfId="6632"/>
    <cellStyle name="Calculation 31 3 4" xfId="2142"/>
    <cellStyle name="Calculation 31 3 4 2" xfId="5703"/>
    <cellStyle name="Calculation 31 3 4 2 2" xfId="13918"/>
    <cellStyle name="Calculation 31 3 4 2 2 2" xfId="25906"/>
    <cellStyle name="Calculation 31 3 4 2 2 2 2" xfId="47092"/>
    <cellStyle name="Calculation 31 3 4 2 2 3" xfId="36488"/>
    <cellStyle name="Calculation 31 3 4 2 3" xfId="20793"/>
    <cellStyle name="Calculation 31 3 4 2 3 2" xfId="41980"/>
    <cellStyle name="Calculation 31 3 4 2 4" xfId="31360"/>
    <cellStyle name="Calculation 31 3 4 2_Table 2A-1_EFT (Annual)" xfId="9522"/>
    <cellStyle name="Calculation 31 3 4 3" xfId="11262"/>
    <cellStyle name="Calculation 31 3 4 3 2" xfId="23360"/>
    <cellStyle name="Calculation 31 3 4 3 2 2" xfId="44546"/>
    <cellStyle name="Calculation 31 3 4 3 3" xfId="33942"/>
    <cellStyle name="Calculation 31 3 4 4" xfId="18247"/>
    <cellStyle name="Calculation 31 3 4 4 2" xfId="39434"/>
    <cellStyle name="Calculation 31 3 4 5" xfId="28617"/>
    <cellStyle name="Calculation 31 3 4_Table 2A-1_EFT (Annual)" xfId="6633"/>
    <cellStyle name="Calculation 31 3 5" xfId="3990"/>
    <cellStyle name="Calculation 31 3 5 2" xfId="12318"/>
    <cellStyle name="Calculation 31 3 5 2 2" xfId="24342"/>
    <cellStyle name="Calculation 31 3 5 2 2 2" xfId="45528"/>
    <cellStyle name="Calculation 31 3 5 2 3" xfId="34924"/>
    <cellStyle name="Calculation 31 3 5 3" xfId="19229"/>
    <cellStyle name="Calculation 31 3 5 3 2" xfId="40416"/>
    <cellStyle name="Calculation 31 3 5 4" xfId="29678"/>
    <cellStyle name="Calculation 31 3 5_Table 2A-1_EFT (Annual)" xfId="11995"/>
    <cellStyle name="Calculation 31 3 6" xfId="9655"/>
    <cellStyle name="Calculation 31 3 6 2" xfId="21796"/>
    <cellStyle name="Calculation 31 3 6 2 2" xfId="42982"/>
    <cellStyle name="Calculation 31 3 6 3" xfId="32378"/>
    <cellStyle name="Calculation 31 3 7" xfId="16683"/>
    <cellStyle name="Calculation 31 3 7 2" xfId="37870"/>
    <cellStyle name="Calculation 31 3 8" xfId="26935"/>
    <cellStyle name="Calculation 31 3_Table 2A-1_EFT (Annual)" xfId="2961"/>
    <cellStyle name="Calculation 31 4" xfId="1238"/>
    <cellStyle name="Calculation 31 4 2" xfId="2508"/>
    <cellStyle name="Calculation 31 4 2 2" xfId="6069"/>
    <cellStyle name="Calculation 31 4 2 2 2" xfId="14263"/>
    <cellStyle name="Calculation 31 4 2 2 2 2" xfId="26235"/>
    <cellStyle name="Calculation 31 4 2 2 2 2 2" xfId="47421"/>
    <cellStyle name="Calculation 31 4 2 2 2 3" xfId="36817"/>
    <cellStyle name="Calculation 31 4 2 2 3" xfId="21122"/>
    <cellStyle name="Calculation 31 4 2 2 3 2" xfId="42309"/>
    <cellStyle name="Calculation 31 4 2 2 4" xfId="31725"/>
    <cellStyle name="Calculation 31 4 2 2_Table 2A-1_EFT (Annual)" xfId="10790"/>
    <cellStyle name="Calculation 31 4 2 3" xfId="11605"/>
    <cellStyle name="Calculation 31 4 2 3 2" xfId="23689"/>
    <cellStyle name="Calculation 31 4 2 3 2 2" xfId="44875"/>
    <cellStyle name="Calculation 31 4 2 3 3" xfId="34271"/>
    <cellStyle name="Calculation 31 4 2 4" xfId="18576"/>
    <cellStyle name="Calculation 31 4 2 4 2" xfId="39763"/>
    <cellStyle name="Calculation 31 4 2 5" xfId="28982"/>
    <cellStyle name="Calculation 31 4 2_Table 2A-1_EFT (Annual)" xfId="6635"/>
    <cellStyle name="Calculation 31 4 3" xfId="4799"/>
    <cellStyle name="Calculation 31 4 3 2" xfId="13059"/>
    <cellStyle name="Calculation 31 4 3 2 2" xfId="25065"/>
    <cellStyle name="Calculation 31 4 3 2 2 2" xfId="46251"/>
    <cellStyle name="Calculation 31 4 3 2 3" xfId="35647"/>
    <cellStyle name="Calculation 31 4 3 3" xfId="19952"/>
    <cellStyle name="Calculation 31 4 3 3 2" xfId="41139"/>
    <cellStyle name="Calculation 31 4 3 4" xfId="30456"/>
    <cellStyle name="Calculation 31 4 3_Table 2A-1_EFT (Annual)" xfId="12540"/>
    <cellStyle name="Calculation 31 4 4" xfId="10403"/>
    <cellStyle name="Calculation 31 4 4 2" xfId="22519"/>
    <cellStyle name="Calculation 31 4 4 2 2" xfId="43705"/>
    <cellStyle name="Calculation 31 4 4 3" xfId="33101"/>
    <cellStyle name="Calculation 31 4 5" xfId="17406"/>
    <cellStyle name="Calculation 31 4 5 2" xfId="38593"/>
    <cellStyle name="Calculation 31 4 6" xfId="27713"/>
    <cellStyle name="Calculation 31 4_Table 2A-1_EFT (Annual)" xfId="6634"/>
    <cellStyle name="Calculation 31 5" xfId="791"/>
    <cellStyle name="Calculation 31 5 2" xfId="4352"/>
    <cellStyle name="Calculation 31 5 2 2" xfId="12632"/>
    <cellStyle name="Calculation 31 5 2 2 2" xfId="24649"/>
    <cellStyle name="Calculation 31 5 2 2 2 2" xfId="45835"/>
    <cellStyle name="Calculation 31 5 2 2 3" xfId="35231"/>
    <cellStyle name="Calculation 31 5 2 3" xfId="19536"/>
    <cellStyle name="Calculation 31 5 2 3 2" xfId="40723"/>
    <cellStyle name="Calculation 31 5 2 4" xfId="30009"/>
    <cellStyle name="Calculation 31 5 2_Table 2A-1_EFT (Annual)" xfId="10896"/>
    <cellStyle name="Calculation 31 5 3" xfId="9980"/>
    <cellStyle name="Calculation 31 5 3 2" xfId="22103"/>
    <cellStyle name="Calculation 31 5 3 2 2" xfId="43289"/>
    <cellStyle name="Calculation 31 5 3 3" xfId="32685"/>
    <cellStyle name="Calculation 31 5 4" xfId="16990"/>
    <cellStyle name="Calculation 31 5 4 2" xfId="38177"/>
    <cellStyle name="Calculation 31 5 5" xfId="27266"/>
    <cellStyle name="Calculation 31 5_Table 2A-1_EFT (Annual)" xfId="6636"/>
    <cellStyle name="Calculation 31 6" xfId="1977"/>
    <cellStyle name="Calculation 31 6 2" xfId="5538"/>
    <cellStyle name="Calculation 31 6 2 2" xfId="13753"/>
    <cellStyle name="Calculation 31 6 2 2 2" xfId="25741"/>
    <cellStyle name="Calculation 31 6 2 2 2 2" xfId="46927"/>
    <cellStyle name="Calculation 31 6 2 2 3" xfId="36323"/>
    <cellStyle name="Calculation 31 6 2 3" xfId="20628"/>
    <cellStyle name="Calculation 31 6 2 3 2" xfId="41815"/>
    <cellStyle name="Calculation 31 6 2 4" xfId="31195"/>
    <cellStyle name="Calculation 31 6 2_Table 2A-1_EFT (Annual)" xfId="12211"/>
    <cellStyle name="Calculation 31 6 3" xfId="11097"/>
    <cellStyle name="Calculation 31 6 3 2" xfId="23195"/>
    <cellStyle name="Calculation 31 6 3 2 2" xfId="44381"/>
    <cellStyle name="Calculation 31 6 3 3" xfId="33777"/>
    <cellStyle name="Calculation 31 6 4" xfId="18082"/>
    <cellStyle name="Calculation 31 6 4 2" xfId="39269"/>
    <cellStyle name="Calculation 31 6 5" xfId="28452"/>
    <cellStyle name="Calculation 31 6_Table 2A-1_EFT (Annual)" xfId="6637"/>
    <cellStyle name="Calculation 31 7" xfId="3779"/>
    <cellStyle name="Calculation 31 7 2" xfId="12147"/>
    <cellStyle name="Calculation 31 7 2 2" xfId="24177"/>
    <cellStyle name="Calculation 31 7 2 2 2" xfId="45363"/>
    <cellStyle name="Calculation 31 7 2 3" xfId="34759"/>
    <cellStyle name="Calculation 31 7 3" xfId="19064"/>
    <cellStyle name="Calculation 31 7 3 2" xfId="40251"/>
    <cellStyle name="Calculation 31 7 4" xfId="29488"/>
    <cellStyle name="Calculation 31 7_Table 2A-1_EFT (Annual)" xfId="13484"/>
    <cellStyle name="Calculation 31 8" xfId="9466"/>
    <cellStyle name="Calculation 31 8 2" xfId="21631"/>
    <cellStyle name="Calculation 31 8 2 2" xfId="42817"/>
    <cellStyle name="Calculation 31 8 3" xfId="32213"/>
    <cellStyle name="Calculation 31 9" xfId="16518"/>
    <cellStyle name="Calculation 31 9 2" xfId="37705"/>
    <cellStyle name="Calculation 31_Table 2A-1_EFT (Annual)" xfId="2959"/>
    <cellStyle name="Calculation 32" xfId="246"/>
    <cellStyle name="Calculation 32 10" xfId="26801"/>
    <cellStyle name="Calculation 32 2" xfId="633"/>
    <cellStyle name="Calculation 32 2 2" xfId="1610"/>
    <cellStyle name="Calculation 32 2 2 2" xfId="2880"/>
    <cellStyle name="Calculation 32 2 2 2 2" xfId="6441"/>
    <cellStyle name="Calculation 32 2 2 2 2 2" xfId="14635"/>
    <cellStyle name="Calculation 32 2 2 2 2 2 2" xfId="26607"/>
    <cellStyle name="Calculation 32 2 2 2 2 2 2 2" xfId="47793"/>
    <cellStyle name="Calculation 32 2 2 2 2 2 3" xfId="37189"/>
    <cellStyle name="Calculation 32 2 2 2 2 3" xfId="21494"/>
    <cellStyle name="Calculation 32 2 2 2 2 3 2" xfId="42681"/>
    <cellStyle name="Calculation 32 2 2 2 2 4" xfId="32097"/>
    <cellStyle name="Calculation 32 2 2 2 2_Table 2A-1_EFT (Annual)" xfId="11494"/>
    <cellStyle name="Calculation 32 2 2 2 3" xfId="11977"/>
    <cellStyle name="Calculation 32 2 2 2 3 2" xfId="24061"/>
    <cellStyle name="Calculation 32 2 2 2 3 2 2" xfId="45247"/>
    <cellStyle name="Calculation 32 2 2 2 3 3" xfId="34643"/>
    <cellStyle name="Calculation 32 2 2 2 4" xfId="18948"/>
    <cellStyle name="Calculation 32 2 2 2 4 2" xfId="40135"/>
    <cellStyle name="Calculation 32 2 2 2 5" xfId="29354"/>
    <cellStyle name="Calculation 32 2 2 2_Table 2A-1_EFT (Annual)" xfId="6639"/>
    <cellStyle name="Calculation 32 2 2 3" xfId="5171"/>
    <cellStyle name="Calculation 32 2 2 3 2" xfId="13431"/>
    <cellStyle name="Calculation 32 2 2 3 2 2" xfId="25437"/>
    <cellStyle name="Calculation 32 2 2 3 2 2 2" xfId="46623"/>
    <cellStyle name="Calculation 32 2 2 3 2 3" xfId="36019"/>
    <cellStyle name="Calculation 32 2 2 3 3" xfId="20324"/>
    <cellStyle name="Calculation 32 2 2 3 3 2" xfId="41511"/>
    <cellStyle name="Calculation 32 2 2 3 4" xfId="30828"/>
    <cellStyle name="Calculation 32 2 2 3_Table 2A-1_EFT (Annual)" xfId="9548"/>
    <cellStyle name="Calculation 32 2 2 4" xfId="10775"/>
    <cellStyle name="Calculation 32 2 2 4 2" xfId="22891"/>
    <cellStyle name="Calculation 32 2 2 4 2 2" xfId="44077"/>
    <cellStyle name="Calculation 32 2 2 4 3" xfId="33473"/>
    <cellStyle name="Calculation 32 2 2 5" xfId="17778"/>
    <cellStyle name="Calculation 32 2 2 5 2" xfId="38965"/>
    <cellStyle name="Calculation 32 2 2 6" xfId="28085"/>
    <cellStyle name="Calculation 32 2 2_Table 2A-1_EFT (Annual)" xfId="6638"/>
    <cellStyle name="Calculation 32 2 3" xfId="1123"/>
    <cellStyle name="Calculation 32 2 3 2" xfId="4684"/>
    <cellStyle name="Calculation 32 2 3 2 2" xfId="12944"/>
    <cellStyle name="Calculation 32 2 3 2 2 2" xfId="24950"/>
    <cellStyle name="Calculation 32 2 3 2 2 2 2" xfId="46136"/>
    <cellStyle name="Calculation 32 2 3 2 2 3" xfId="35532"/>
    <cellStyle name="Calculation 32 2 3 2 3" xfId="19837"/>
    <cellStyle name="Calculation 32 2 3 2 3 2" xfId="41024"/>
    <cellStyle name="Calculation 32 2 3 2 4" xfId="30341"/>
    <cellStyle name="Calculation 32 2 3 2_Table 2A-1_EFT (Annual)" xfId="11998"/>
    <cellStyle name="Calculation 32 2 3 3" xfId="10288"/>
    <cellStyle name="Calculation 32 2 3 3 2" xfId="22404"/>
    <cellStyle name="Calculation 32 2 3 3 2 2" xfId="43590"/>
    <cellStyle name="Calculation 32 2 3 3 3" xfId="32986"/>
    <cellStyle name="Calculation 32 2 3 4" xfId="17291"/>
    <cellStyle name="Calculation 32 2 3 4 2" xfId="38478"/>
    <cellStyle name="Calculation 32 2 3 5" xfId="27598"/>
    <cellStyle name="Calculation 32 2 3_Table 2A-1_EFT (Annual)" xfId="6640"/>
    <cellStyle name="Calculation 32 2 4" xfId="2349"/>
    <cellStyle name="Calculation 32 2 4 2" xfId="5910"/>
    <cellStyle name="Calculation 32 2 4 2 2" xfId="14125"/>
    <cellStyle name="Calculation 32 2 4 2 2 2" xfId="26113"/>
    <cellStyle name="Calculation 32 2 4 2 2 2 2" xfId="47299"/>
    <cellStyle name="Calculation 32 2 4 2 2 3" xfId="36695"/>
    <cellStyle name="Calculation 32 2 4 2 3" xfId="21000"/>
    <cellStyle name="Calculation 32 2 4 2 3 2" xfId="42187"/>
    <cellStyle name="Calculation 32 2 4 2 4" xfId="31567"/>
    <cellStyle name="Calculation 32 2 4 2_Table 2A-1_EFT (Annual)" xfId="11996"/>
    <cellStyle name="Calculation 32 2 4 3" xfId="11469"/>
    <cellStyle name="Calculation 32 2 4 3 2" xfId="23567"/>
    <cellStyle name="Calculation 32 2 4 3 2 2" xfId="44753"/>
    <cellStyle name="Calculation 32 2 4 3 3" xfId="34149"/>
    <cellStyle name="Calculation 32 2 4 4" xfId="18454"/>
    <cellStyle name="Calculation 32 2 4 4 2" xfId="39641"/>
    <cellStyle name="Calculation 32 2 4 5" xfId="28824"/>
    <cellStyle name="Calculation 32 2 4_Table 2A-1_EFT (Annual)" xfId="6641"/>
    <cellStyle name="Calculation 32 2 5" xfId="4203"/>
    <cellStyle name="Calculation 32 2 5 2" xfId="12527"/>
    <cellStyle name="Calculation 32 2 5 2 2" xfId="24549"/>
    <cellStyle name="Calculation 32 2 5 2 2 2" xfId="45735"/>
    <cellStyle name="Calculation 32 2 5 2 3" xfId="35131"/>
    <cellStyle name="Calculation 32 2 5 3" xfId="19436"/>
    <cellStyle name="Calculation 32 2 5 3 2" xfId="40623"/>
    <cellStyle name="Calculation 32 2 5 4" xfId="29891"/>
    <cellStyle name="Calculation 32 2 5_Table 2A-1_EFT (Annual)" xfId="11997"/>
    <cellStyle name="Calculation 32 2 6" xfId="9866"/>
    <cellStyle name="Calculation 32 2 6 2" xfId="22003"/>
    <cellStyle name="Calculation 32 2 6 2 2" xfId="43189"/>
    <cellStyle name="Calculation 32 2 6 3" xfId="32585"/>
    <cellStyle name="Calculation 32 2 7" xfId="16890"/>
    <cellStyle name="Calculation 32 2 7 2" xfId="38077"/>
    <cellStyle name="Calculation 32 2 8" xfId="27148"/>
    <cellStyle name="Calculation 32 2_Table 2A-1_EFT (Annual)" xfId="2963"/>
    <cellStyle name="Calculation 32 3" xfId="472"/>
    <cellStyle name="Calculation 32 3 2" xfId="1449"/>
    <cellStyle name="Calculation 32 3 2 2" xfId="2719"/>
    <cellStyle name="Calculation 32 3 2 2 2" xfId="6280"/>
    <cellStyle name="Calculation 32 3 2 2 2 2" xfId="14474"/>
    <cellStyle name="Calculation 32 3 2 2 2 2 2" xfId="26446"/>
    <cellStyle name="Calculation 32 3 2 2 2 2 2 2" xfId="47632"/>
    <cellStyle name="Calculation 32 3 2 2 2 2 3" xfId="37028"/>
    <cellStyle name="Calculation 32 3 2 2 2 3" xfId="21333"/>
    <cellStyle name="Calculation 32 3 2 2 2 3 2" xfId="42520"/>
    <cellStyle name="Calculation 32 3 2 2 2 4" xfId="31936"/>
    <cellStyle name="Calculation 32 3 2 2 2_Table 2A-1_EFT (Annual)" xfId="12350"/>
    <cellStyle name="Calculation 32 3 2 2 3" xfId="11816"/>
    <cellStyle name="Calculation 32 3 2 2 3 2" xfId="23900"/>
    <cellStyle name="Calculation 32 3 2 2 3 2 2" xfId="45086"/>
    <cellStyle name="Calculation 32 3 2 2 3 3" xfId="34482"/>
    <cellStyle name="Calculation 32 3 2 2 4" xfId="18787"/>
    <cellStyle name="Calculation 32 3 2 2 4 2" xfId="39974"/>
    <cellStyle name="Calculation 32 3 2 2 5" xfId="29193"/>
    <cellStyle name="Calculation 32 3 2 2_Table 2A-1_EFT (Annual)" xfId="6643"/>
    <cellStyle name="Calculation 32 3 2 3" xfId="5010"/>
    <cellStyle name="Calculation 32 3 2 3 2" xfId="13270"/>
    <cellStyle name="Calculation 32 3 2 3 2 2" xfId="25276"/>
    <cellStyle name="Calculation 32 3 2 3 2 2 2" xfId="46462"/>
    <cellStyle name="Calculation 32 3 2 3 2 3" xfId="35858"/>
    <cellStyle name="Calculation 32 3 2 3 3" xfId="20163"/>
    <cellStyle name="Calculation 32 3 2 3 3 2" xfId="41350"/>
    <cellStyle name="Calculation 32 3 2 3 4" xfId="30667"/>
    <cellStyle name="Calculation 32 3 2 3_Table 2A-1_EFT (Annual)" xfId="13514"/>
    <cellStyle name="Calculation 32 3 2 4" xfId="10614"/>
    <cellStyle name="Calculation 32 3 2 4 2" xfId="22730"/>
    <cellStyle name="Calculation 32 3 2 4 2 2" xfId="43916"/>
    <cellStyle name="Calculation 32 3 2 4 3" xfId="33312"/>
    <cellStyle name="Calculation 32 3 2 5" xfId="17617"/>
    <cellStyle name="Calculation 32 3 2 5 2" xfId="38804"/>
    <cellStyle name="Calculation 32 3 2 6" xfId="27924"/>
    <cellStyle name="Calculation 32 3 2_Table 2A-1_EFT (Annual)" xfId="6642"/>
    <cellStyle name="Calculation 32 3 3" xfId="993"/>
    <cellStyle name="Calculation 32 3 3 2" xfId="4554"/>
    <cellStyle name="Calculation 32 3 3 2 2" xfId="12814"/>
    <cellStyle name="Calculation 32 3 3 2 2 2" xfId="24820"/>
    <cellStyle name="Calculation 32 3 3 2 2 2 2" xfId="46006"/>
    <cellStyle name="Calculation 32 3 3 2 2 3" xfId="35402"/>
    <cellStyle name="Calculation 32 3 3 2 3" xfId="19707"/>
    <cellStyle name="Calculation 32 3 3 2 3 2" xfId="40894"/>
    <cellStyle name="Calculation 32 3 3 2 4" xfId="30211"/>
    <cellStyle name="Calculation 32 3 3 2_Table 2A-1_EFT (Annual)" xfId="12801"/>
    <cellStyle name="Calculation 32 3 3 3" xfId="10158"/>
    <cellStyle name="Calculation 32 3 3 3 2" xfId="22274"/>
    <cellStyle name="Calculation 32 3 3 3 2 2" xfId="43460"/>
    <cellStyle name="Calculation 32 3 3 3 3" xfId="32856"/>
    <cellStyle name="Calculation 32 3 3 4" xfId="17161"/>
    <cellStyle name="Calculation 32 3 3 4 2" xfId="38348"/>
    <cellStyle name="Calculation 32 3 3 5" xfId="27468"/>
    <cellStyle name="Calculation 32 3 3_Table 2A-1_EFT (Annual)" xfId="6644"/>
    <cellStyle name="Calculation 32 3 4" xfId="2188"/>
    <cellStyle name="Calculation 32 3 4 2" xfId="5749"/>
    <cellStyle name="Calculation 32 3 4 2 2" xfId="13964"/>
    <cellStyle name="Calculation 32 3 4 2 2 2" xfId="25952"/>
    <cellStyle name="Calculation 32 3 4 2 2 2 2" xfId="47138"/>
    <cellStyle name="Calculation 32 3 4 2 2 3" xfId="36534"/>
    <cellStyle name="Calculation 32 3 4 2 3" xfId="20839"/>
    <cellStyle name="Calculation 32 3 4 2 3 2" xfId="42026"/>
    <cellStyle name="Calculation 32 3 4 2 4" xfId="31406"/>
    <cellStyle name="Calculation 32 3 4 2_Table 2A-1_EFT (Annual)" xfId="11497"/>
    <cellStyle name="Calculation 32 3 4 3" xfId="11308"/>
    <cellStyle name="Calculation 32 3 4 3 2" xfId="23406"/>
    <cellStyle name="Calculation 32 3 4 3 2 2" xfId="44592"/>
    <cellStyle name="Calculation 32 3 4 3 3" xfId="33988"/>
    <cellStyle name="Calculation 32 3 4 4" xfId="18293"/>
    <cellStyle name="Calculation 32 3 4 4 2" xfId="39480"/>
    <cellStyle name="Calculation 32 3 4 5" xfId="28663"/>
    <cellStyle name="Calculation 32 3 4_Table 2A-1_EFT (Annual)" xfId="6645"/>
    <cellStyle name="Calculation 32 3 5" xfId="4042"/>
    <cellStyle name="Calculation 32 3 5 2" xfId="12366"/>
    <cellStyle name="Calculation 32 3 5 2 2" xfId="24388"/>
    <cellStyle name="Calculation 32 3 5 2 2 2" xfId="45574"/>
    <cellStyle name="Calculation 32 3 5 2 3" xfId="34970"/>
    <cellStyle name="Calculation 32 3 5 3" xfId="19275"/>
    <cellStyle name="Calculation 32 3 5 3 2" xfId="40462"/>
    <cellStyle name="Calculation 32 3 5 4" xfId="29730"/>
    <cellStyle name="Calculation 32 3 5_Table 2A-1_EFT (Annual)" xfId="9689"/>
    <cellStyle name="Calculation 32 3 6" xfId="9705"/>
    <cellStyle name="Calculation 32 3 6 2" xfId="21842"/>
    <cellStyle name="Calculation 32 3 6 2 2" xfId="43028"/>
    <cellStyle name="Calculation 32 3 6 3" xfId="32424"/>
    <cellStyle name="Calculation 32 3 7" xfId="16729"/>
    <cellStyle name="Calculation 32 3 7 2" xfId="37916"/>
    <cellStyle name="Calculation 32 3 8" xfId="26987"/>
    <cellStyle name="Calculation 32 3_Table 2A-1_EFT (Annual)" xfId="2964"/>
    <cellStyle name="Calculation 32 4" xfId="1288"/>
    <cellStyle name="Calculation 32 4 2" xfId="2558"/>
    <cellStyle name="Calculation 32 4 2 2" xfId="6119"/>
    <cellStyle name="Calculation 32 4 2 2 2" xfId="14313"/>
    <cellStyle name="Calculation 32 4 2 2 2 2" xfId="26285"/>
    <cellStyle name="Calculation 32 4 2 2 2 2 2" xfId="47471"/>
    <cellStyle name="Calculation 32 4 2 2 2 3" xfId="36867"/>
    <cellStyle name="Calculation 32 4 2 2 3" xfId="21172"/>
    <cellStyle name="Calculation 32 4 2 2 3 2" xfId="42359"/>
    <cellStyle name="Calculation 32 4 2 2 4" xfId="31775"/>
    <cellStyle name="Calculation 32 4 2 2_Table 2A-1_EFT (Annual)" xfId="12038"/>
    <cellStyle name="Calculation 32 4 2 3" xfId="11655"/>
    <cellStyle name="Calculation 32 4 2 3 2" xfId="23739"/>
    <cellStyle name="Calculation 32 4 2 3 2 2" xfId="44925"/>
    <cellStyle name="Calculation 32 4 2 3 3" xfId="34321"/>
    <cellStyle name="Calculation 32 4 2 4" xfId="18626"/>
    <cellStyle name="Calculation 32 4 2 4 2" xfId="39813"/>
    <cellStyle name="Calculation 32 4 2 5" xfId="29032"/>
    <cellStyle name="Calculation 32 4 2_Table 2A-1_EFT (Annual)" xfId="6647"/>
    <cellStyle name="Calculation 32 4 3" xfId="4849"/>
    <cellStyle name="Calculation 32 4 3 2" xfId="13109"/>
    <cellStyle name="Calculation 32 4 3 2 2" xfId="25115"/>
    <cellStyle name="Calculation 32 4 3 2 2 2" xfId="46301"/>
    <cellStyle name="Calculation 32 4 3 2 3" xfId="35697"/>
    <cellStyle name="Calculation 32 4 3 3" xfId="20002"/>
    <cellStyle name="Calculation 32 4 3 3 2" xfId="41189"/>
    <cellStyle name="Calculation 32 4 3 4" xfId="30506"/>
    <cellStyle name="Calculation 32 4 3_Table 2A-1_EFT (Annual)" xfId="13447"/>
    <cellStyle name="Calculation 32 4 4" xfId="10453"/>
    <cellStyle name="Calculation 32 4 4 2" xfId="22569"/>
    <cellStyle name="Calculation 32 4 4 2 2" xfId="43755"/>
    <cellStyle name="Calculation 32 4 4 3" xfId="33151"/>
    <cellStyle name="Calculation 32 4 5" xfId="17456"/>
    <cellStyle name="Calculation 32 4 5 2" xfId="38643"/>
    <cellStyle name="Calculation 32 4 6" xfId="27763"/>
    <cellStyle name="Calculation 32 4_Table 2A-1_EFT (Annual)" xfId="6646"/>
    <cellStyle name="Calculation 32 5" xfId="838"/>
    <cellStyle name="Calculation 32 5 2" xfId="4399"/>
    <cellStyle name="Calculation 32 5 2 2" xfId="12673"/>
    <cellStyle name="Calculation 32 5 2 2 2" xfId="24690"/>
    <cellStyle name="Calculation 32 5 2 2 2 2" xfId="45876"/>
    <cellStyle name="Calculation 32 5 2 2 3" xfId="35272"/>
    <cellStyle name="Calculation 32 5 2 3" xfId="19577"/>
    <cellStyle name="Calculation 32 5 2 3 2" xfId="40764"/>
    <cellStyle name="Calculation 32 5 2 4" xfId="30056"/>
    <cellStyle name="Calculation 32 5 2_Table 2A-1_EFT (Annual)" xfId="12539"/>
    <cellStyle name="Calculation 32 5 3" xfId="10022"/>
    <cellStyle name="Calculation 32 5 3 2" xfId="22144"/>
    <cellStyle name="Calculation 32 5 3 2 2" xfId="43330"/>
    <cellStyle name="Calculation 32 5 3 3" xfId="32726"/>
    <cellStyle name="Calculation 32 5 4" xfId="17031"/>
    <cellStyle name="Calculation 32 5 4 2" xfId="38218"/>
    <cellStyle name="Calculation 32 5 5" xfId="27313"/>
    <cellStyle name="Calculation 32 5_Table 2A-1_EFT (Annual)" xfId="6648"/>
    <cellStyle name="Calculation 32 6" xfId="2027"/>
    <cellStyle name="Calculation 32 6 2" xfId="5588"/>
    <cellStyle name="Calculation 32 6 2 2" xfId="13803"/>
    <cellStyle name="Calculation 32 6 2 2 2" xfId="25791"/>
    <cellStyle name="Calculation 32 6 2 2 2 2" xfId="46977"/>
    <cellStyle name="Calculation 32 6 2 2 3" xfId="36373"/>
    <cellStyle name="Calculation 32 6 2 3" xfId="20678"/>
    <cellStyle name="Calculation 32 6 2 3 2" xfId="41865"/>
    <cellStyle name="Calculation 32 6 2 4" xfId="31245"/>
    <cellStyle name="Calculation 32 6 2_Table 2A-1_EFT (Annual)" xfId="10895"/>
    <cellStyle name="Calculation 32 6 3" xfId="11147"/>
    <cellStyle name="Calculation 32 6 3 2" xfId="23245"/>
    <cellStyle name="Calculation 32 6 3 2 2" xfId="44431"/>
    <cellStyle name="Calculation 32 6 3 3" xfId="33827"/>
    <cellStyle name="Calculation 32 6 4" xfId="18132"/>
    <cellStyle name="Calculation 32 6 4 2" xfId="39319"/>
    <cellStyle name="Calculation 32 6 5" xfId="28502"/>
    <cellStyle name="Calculation 32 6_Table 2A-1_EFT (Annual)" xfId="6649"/>
    <cellStyle name="Calculation 32 7" xfId="3835"/>
    <cellStyle name="Calculation 32 7 2" xfId="12198"/>
    <cellStyle name="Calculation 32 7 2 2" xfId="24227"/>
    <cellStyle name="Calculation 32 7 2 2 2" xfId="45413"/>
    <cellStyle name="Calculation 32 7 2 3" xfId="34809"/>
    <cellStyle name="Calculation 32 7 3" xfId="19114"/>
    <cellStyle name="Calculation 32 7 3 2" xfId="40301"/>
    <cellStyle name="Calculation 32 7 4" xfId="29544"/>
    <cellStyle name="Calculation 32 7_Table 2A-1_EFT (Annual)" xfId="11994"/>
    <cellStyle name="Calculation 32 8" xfId="9517"/>
    <cellStyle name="Calculation 32 8 2" xfId="21681"/>
    <cellStyle name="Calculation 32 8 2 2" xfId="42867"/>
    <cellStyle name="Calculation 32 8 3" xfId="32263"/>
    <cellStyle name="Calculation 32 9" xfId="16568"/>
    <cellStyle name="Calculation 32 9 2" xfId="37755"/>
    <cellStyle name="Calculation 32_Table 2A-1_EFT (Annual)" xfId="2962"/>
    <cellStyle name="Calculation 33" xfId="224"/>
    <cellStyle name="Calculation 33 10" xfId="26779"/>
    <cellStyle name="Calculation 33 2" xfId="615"/>
    <cellStyle name="Calculation 33 2 2" xfId="1592"/>
    <cellStyle name="Calculation 33 2 2 2" xfId="2862"/>
    <cellStyle name="Calculation 33 2 2 2 2" xfId="6423"/>
    <cellStyle name="Calculation 33 2 2 2 2 2" xfId="14617"/>
    <cellStyle name="Calculation 33 2 2 2 2 2 2" xfId="26589"/>
    <cellStyle name="Calculation 33 2 2 2 2 2 2 2" xfId="47775"/>
    <cellStyle name="Calculation 33 2 2 2 2 2 3" xfId="37171"/>
    <cellStyle name="Calculation 33 2 2 2 2 3" xfId="21476"/>
    <cellStyle name="Calculation 33 2 2 2 2 3 2" xfId="42663"/>
    <cellStyle name="Calculation 33 2 2 2 2 4" xfId="32079"/>
    <cellStyle name="Calculation 33 2 2 2 2_Table 2A-1_EFT (Annual)" xfId="12684"/>
    <cellStyle name="Calculation 33 2 2 2 3" xfId="11959"/>
    <cellStyle name="Calculation 33 2 2 2 3 2" xfId="24043"/>
    <cellStyle name="Calculation 33 2 2 2 3 2 2" xfId="45229"/>
    <cellStyle name="Calculation 33 2 2 2 3 3" xfId="34625"/>
    <cellStyle name="Calculation 33 2 2 2 4" xfId="18930"/>
    <cellStyle name="Calculation 33 2 2 2 4 2" xfId="40117"/>
    <cellStyle name="Calculation 33 2 2 2 5" xfId="29336"/>
    <cellStyle name="Calculation 33 2 2 2_Table 2A-1_EFT (Annual)" xfId="6651"/>
    <cellStyle name="Calculation 33 2 2 3" xfId="5153"/>
    <cellStyle name="Calculation 33 2 2 3 2" xfId="13413"/>
    <cellStyle name="Calculation 33 2 2 3 2 2" xfId="25419"/>
    <cellStyle name="Calculation 33 2 2 3 2 2 2" xfId="46605"/>
    <cellStyle name="Calculation 33 2 2 3 2 3" xfId="36001"/>
    <cellStyle name="Calculation 33 2 2 3 3" xfId="20306"/>
    <cellStyle name="Calculation 33 2 2 3 3 2" xfId="41493"/>
    <cellStyle name="Calculation 33 2 2 3 4" xfId="30810"/>
    <cellStyle name="Calculation 33 2 2 3_Table 2A-1_EFT (Annual)" xfId="14149"/>
    <cellStyle name="Calculation 33 2 2 4" xfId="10757"/>
    <cellStyle name="Calculation 33 2 2 4 2" xfId="22873"/>
    <cellStyle name="Calculation 33 2 2 4 2 2" xfId="44059"/>
    <cellStyle name="Calculation 33 2 2 4 3" xfId="33455"/>
    <cellStyle name="Calculation 33 2 2 5" xfId="17760"/>
    <cellStyle name="Calculation 33 2 2 5 2" xfId="38947"/>
    <cellStyle name="Calculation 33 2 2 6" xfId="28067"/>
    <cellStyle name="Calculation 33 2 2_Table 2A-1_EFT (Annual)" xfId="6650"/>
    <cellStyle name="Calculation 33 2 3" xfId="1108"/>
    <cellStyle name="Calculation 33 2 3 2" xfId="4669"/>
    <cellStyle name="Calculation 33 2 3 2 2" xfId="12929"/>
    <cellStyle name="Calculation 33 2 3 2 2 2" xfId="24935"/>
    <cellStyle name="Calculation 33 2 3 2 2 2 2" xfId="46121"/>
    <cellStyle name="Calculation 33 2 3 2 2 3" xfId="35517"/>
    <cellStyle name="Calculation 33 2 3 2 3" xfId="19822"/>
    <cellStyle name="Calculation 33 2 3 2 3 2" xfId="41009"/>
    <cellStyle name="Calculation 33 2 3 2 4" xfId="30326"/>
    <cellStyle name="Calculation 33 2 3 2_Table 2A-1_EFT (Annual)" xfId="9547"/>
    <cellStyle name="Calculation 33 2 3 3" xfId="10273"/>
    <cellStyle name="Calculation 33 2 3 3 2" xfId="22389"/>
    <cellStyle name="Calculation 33 2 3 3 2 2" xfId="43575"/>
    <cellStyle name="Calculation 33 2 3 3 3" xfId="32971"/>
    <cellStyle name="Calculation 33 2 3 4" xfId="17276"/>
    <cellStyle name="Calculation 33 2 3 4 2" xfId="38463"/>
    <cellStyle name="Calculation 33 2 3 5" xfId="27583"/>
    <cellStyle name="Calculation 33 2 3_Table 2A-1_EFT (Annual)" xfId="6652"/>
    <cellStyle name="Calculation 33 2 4" xfId="2331"/>
    <cellStyle name="Calculation 33 2 4 2" xfId="5892"/>
    <cellStyle name="Calculation 33 2 4 2 2" xfId="14107"/>
    <cellStyle name="Calculation 33 2 4 2 2 2" xfId="26095"/>
    <cellStyle name="Calculation 33 2 4 2 2 2 2" xfId="47281"/>
    <cellStyle name="Calculation 33 2 4 2 2 3" xfId="36677"/>
    <cellStyle name="Calculation 33 2 4 2 3" xfId="20982"/>
    <cellStyle name="Calculation 33 2 4 2 3 2" xfId="42169"/>
    <cellStyle name="Calculation 33 2 4 2 4" xfId="31549"/>
    <cellStyle name="Calculation 33 2 4 2_Table 2A-1_EFT (Annual)" xfId="11993"/>
    <cellStyle name="Calculation 33 2 4 3" xfId="11451"/>
    <cellStyle name="Calculation 33 2 4 3 2" xfId="23549"/>
    <cellStyle name="Calculation 33 2 4 3 2 2" xfId="44735"/>
    <cellStyle name="Calculation 33 2 4 3 3" xfId="34131"/>
    <cellStyle name="Calculation 33 2 4 4" xfId="18436"/>
    <cellStyle name="Calculation 33 2 4 4 2" xfId="39623"/>
    <cellStyle name="Calculation 33 2 4 5" xfId="28806"/>
    <cellStyle name="Calculation 33 2 4_Table 2A-1_EFT (Annual)" xfId="6653"/>
    <cellStyle name="Calculation 33 2 5" xfId="4185"/>
    <cellStyle name="Calculation 33 2 5 2" xfId="12509"/>
    <cellStyle name="Calculation 33 2 5 2 2" xfId="24531"/>
    <cellStyle name="Calculation 33 2 5 2 2 2" xfId="45717"/>
    <cellStyle name="Calculation 33 2 5 2 3" xfId="35113"/>
    <cellStyle name="Calculation 33 2 5 3" xfId="19418"/>
    <cellStyle name="Calculation 33 2 5 3 2" xfId="40605"/>
    <cellStyle name="Calculation 33 2 5 4" xfId="29873"/>
    <cellStyle name="Calculation 33 2 5_Table 2A-1_EFT (Annual)" xfId="10821"/>
    <cellStyle name="Calculation 33 2 6" xfId="9848"/>
    <cellStyle name="Calculation 33 2 6 2" xfId="21985"/>
    <cellStyle name="Calculation 33 2 6 2 2" xfId="43171"/>
    <cellStyle name="Calculation 33 2 6 3" xfId="32567"/>
    <cellStyle name="Calculation 33 2 7" xfId="16872"/>
    <cellStyle name="Calculation 33 2 7 2" xfId="38059"/>
    <cellStyle name="Calculation 33 2 8" xfId="27130"/>
    <cellStyle name="Calculation 33 2_Table 2A-1_EFT (Annual)" xfId="2966"/>
    <cellStyle name="Calculation 33 3" xfId="451"/>
    <cellStyle name="Calculation 33 3 2" xfId="1432"/>
    <cellStyle name="Calculation 33 3 2 2" xfId="2702"/>
    <cellStyle name="Calculation 33 3 2 2 2" xfId="6263"/>
    <cellStyle name="Calculation 33 3 2 2 2 2" xfId="14457"/>
    <cellStyle name="Calculation 33 3 2 2 2 2 2" xfId="26429"/>
    <cellStyle name="Calculation 33 3 2 2 2 2 2 2" xfId="47615"/>
    <cellStyle name="Calculation 33 3 2 2 2 2 3" xfId="37011"/>
    <cellStyle name="Calculation 33 3 2 2 2 3" xfId="21316"/>
    <cellStyle name="Calculation 33 3 2 2 2 3 2" xfId="42503"/>
    <cellStyle name="Calculation 33 3 2 2 2 4" xfId="31919"/>
    <cellStyle name="Calculation 33 3 2 2 2_Table 2A-1_EFT (Annual)" xfId="11488"/>
    <cellStyle name="Calculation 33 3 2 2 3" xfId="11799"/>
    <cellStyle name="Calculation 33 3 2 2 3 2" xfId="23883"/>
    <cellStyle name="Calculation 33 3 2 2 3 2 2" xfId="45069"/>
    <cellStyle name="Calculation 33 3 2 2 3 3" xfId="34465"/>
    <cellStyle name="Calculation 33 3 2 2 4" xfId="18770"/>
    <cellStyle name="Calculation 33 3 2 2 4 2" xfId="39957"/>
    <cellStyle name="Calculation 33 3 2 2 5" xfId="29176"/>
    <cellStyle name="Calculation 33 3 2 2_Table 2A-1_EFT (Annual)" xfId="6655"/>
    <cellStyle name="Calculation 33 3 2 3" xfId="4993"/>
    <cellStyle name="Calculation 33 3 2 3 2" xfId="13253"/>
    <cellStyle name="Calculation 33 3 2 3 2 2" xfId="25259"/>
    <cellStyle name="Calculation 33 3 2 3 2 2 2" xfId="46445"/>
    <cellStyle name="Calculation 33 3 2 3 2 3" xfId="35841"/>
    <cellStyle name="Calculation 33 3 2 3 3" xfId="20146"/>
    <cellStyle name="Calculation 33 3 2 3 3 2" xfId="41333"/>
    <cellStyle name="Calculation 33 3 2 3 4" xfId="30650"/>
    <cellStyle name="Calculation 33 3 2 3_Table 2A-1_EFT (Annual)" xfId="11992"/>
    <cellStyle name="Calculation 33 3 2 4" xfId="10597"/>
    <cellStyle name="Calculation 33 3 2 4 2" xfId="22713"/>
    <cellStyle name="Calculation 33 3 2 4 2 2" xfId="43899"/>
    <cellStyle name="Calculation 33 3 2 4 3" xfId="33295"/>
    <cellStyle name="Calculation 33 3 2 5" xfId="17600"/>
    <cellStyle name="Calculation 33 3 2 5 2" xfId="38787"/>
    <cellStyle name="Calculation 33 3 2 6" xfId="27907"/>
    <cellStyle name="Calculation 33 3 2_Table 2A-1_EFT (Annual)" xfId="6654"/>
    <cellStyle name="Calculation 33 3 3" xfId="975"/>
    <cellStyle name="Calculation 33 3 3 2" xfId="4536"/>
    <cellStyle name="Calculation 33 3 3 2 2" xfId="12798"/>
    <cellStyle name="Calculation 33 3 3 2 2 2" xfId="24806"/>
    <cellStyle name="Calculation 33 3 3 2 2 2 2" xfId="45992"/>
    <cellStyle name="Calculation 33 3 3 2 2 3" xfId="35388"/>
    <cellStyle name="Calculation 33 3 3 2 3" xfId="19693"/>
    <cellStyle name="Calculation 33 3 3 2 3 2" xfId="40880"/>
    <cellStyle name="Calculation 33 3 3 2 4" xfId="30193"/>
    <cellStyle name="Calculation 33 3 3 2_Table 2A-1_EFT (Annual)" xfId="13513"/>
    <cellStyle name="Calculation 33 3 3 3" xfId="10143"/>
    <cellStyle name="Calculation 33 3 3 3 2" xfId="22260"/>
    <cellStyle name="Calculation 33 3 3 3 2 2" xfId="43446"/>
    <cellStyle name="Calculation 33 3 3 3 3" xfId="32842"/>
    <cellStyle name="Calculation 33 3 3 4" xfId="17147"/>
    <cellStyle name="Calculation 33 3 3 4 2" xfId="38334"/>
    <cellStyle name="Calculation 33 3 3 5" xfId="27450"/>
    <cellStyle name="Calculation 33 3 3_Table 2A-1_EFT (Annual)" xfId="6656"/>
    <cellStyle name="Calculation 33 3 4" xfId="2171"/>
    <cellStyle name="Calculation 33 3 4 2" xfId="5732"/>
    <cellStyle name="Calculation 33 3 4 2 2" xfId="13947"/>
    <cellStyle name="Calculation 33 3 4 2 2 2" xfId="25935"/>
    <cellStyle name="Calculation 33 3 4 2 2 2 2" xfId="47121"/>
    <cellStyle name="Calculation 33 3 4 2 2 3" xfId="36517"/>
    <cellStyle name="Calculation 33 3 4 2 3" xfId="20822"/>
    <cellStyle name="Calculation 33 3 4 2 3 2" xfId="42009"/>
    <cellStyle name="Calculation 33 3 4 2 4" xfId="31389"/>
    <cellStyle name="Calculation 33 3 4 2_Table 2A-1_EFT (Annual)" xfId="12800"/>
    <cellStyle name="Calculation 33 3 4 3" xfId="11291"/>
    <cellStyle name="Calculation 33 3 4 3 2" xfId="23389"/>
    <cellStyle name="Calculation 33 3 4 3 2 2" xfId="44575"/>
    <cellStyle name="Calculation 33 3 4 3 3" xfId="33971"/>
    <cellStyle name="Calculation 33 3 4 4" xfId="18276"/>
    <cellStyle name="Calculation 33 3 4 4 2" xfId="39463"/>
    <cellStyle name="Calculation 33 3 4 5" xfId="28646"/>
    <cellStyle name="Calculation 33 3 4_Table 2A-1_EFT (Annual)" xfId="6657"/>
    <cellStyle name="Calculation 33 3 5" xfId="4021"/>
    <cellStyle name="Calculation 33 3 5 2" xfId="12347"/>
    <cellStyle name="Calculation 33 3 5 2 2" xfId="24371"/>
    <cellStyle name="Calculation 33 3 5 2 2 2" xfId="45557"/>
    <cellStyle name="Calculation 33 3 5 2 3" xfId="34953"/>
    <cellStyle name="Calculation 33 3 5 3" xfId="19258"/>
    <cellStyle name="Calculation 33 3 5 3 2" xfId="40445"/>
    <cellStyle name="Calculation 33 3 5 4" xfId="29709"/>
    <cellStyle name="Calculation 33 3 5_Table 2A-1_EFT (Annual)" xfId="14155"/>
    <cellStyle name="Calculation 33 3 6" xfId="9686"/>
    <cellStyle name="Calculation 33 3 6 2" xfId="21825"/>
    <cellStyle name="Calculation 33 3 6 2 2" xfId="43011"/>
    <cellStyle name="Calculation 33 3 6 3" xfId="32407"/>
    <cellStyle name="Calculation 33 3 7" xfId="16712"/>
    <cellStyle name="Calculation 33 3 7 2" xfId="37899"/>
    <cellStyle name="Calculation 33 3 8" xfId="26966"/>
    <cellStyle name="Calculation 33 3_Table 2A-1_EFT (Annual)" xfId="2967"/>
    <cellStyle name="Calculation 33 4" xfId="1270"/>
    <cellStyle name="Calculation 33 4 2" xfId="2540"/>
    <cellStyle name="Calculation 33 4 2 2" xfId="6101"/>
    <cellStyle name="Calculation 33 4 2 2 2" xfId="14295"/>
    <cellStyle name="Calculation 33 4 2 2 2 2" xfId="26267"/>
    <cellStyle name="Calculation 33 4 2 2 2 2 2" xfId="47453"/>
    <cellStyle name="Calculation 33 4 2 2 2 3" xfId="36849"/>
    <cellStyle name="Calculation 33 4 2 2 3" xfId="21154"/>
    <cellStyle name="Calculation 33 4 2 2 3 2" xfId="42341"/>
    <cellStyle name="Calculation 33 4 2 2 4" xfId="31757"/>
    <cellStyle name="Calculation 33 4 2 2_Table 2A-1_EFT (Annual)" xfId="9500"/>
    <cellStyle name="Calculation 33 4 2 3" xfId="11637"/>
    <cellStyle name="Calculation 33 4 2 3 2" xfId="23721"/>
    <cellStyle name="Calculation 33 4 2 3 2 2" xfId="44907"/>
    <cellStyle name="Calculation 33 4 2 3 3" xfId="34303"/>
    <cellStyle name="Calculation 33 4 2 4" xfId="18608"/>
    <cellStyle name="Calculation 33 4 2 4 2" xfId="39795"/>
    <cellStyle name="Calculation 33 4 2 5" xfId="29014"/>
    <cellStyle name="Calculation 33 4 2_Table 2A-1_EFT (Annual)" xfId="6659"/>
    <cellStyle name="Calculation 33 4 3" xfId="4831"/>
    <cellStyle name="Calculation 33 4 3 2" xfId="13091"/>
    <cellStyle name="Calculation 33 4 3 2 2" xfId="25097"/>
    <cellStyle name="Calculation 33 4 3 2 2 2" xfId="46283"/>
    <cellStyle name="Calculation 33 4 3 2 3" xfId="35679"/>
    <cellStyle name="Calculation 33 4 3 3" xfId="19984"/>
    <cellStyle name="Calculation 33 4 3 3 2" xfId="41171"/>
    <cellStyle name="Calculation 33 4 3 4" xfId="30488"/>
    <cellStyle name="Calculation 33 4 3_Table 2A-1_EFT (Annual)" xfId="11987"/>
    <cellStyle name="Calculation 33 4 4" xfId="10435"/>
    <cellStyle name="Calculation 33 4 4 2" xfId="22551"/>
    <cellStyle name="Calculation 33 4 4 2 2" xfId="43737"/>
    <cellStyle name="Calculation 33 4 4 3" xfId="33133"/>
    <cellStyle name="Calculation 33 4 5" xfId="17438"/>
    <cellStyle name="Calculation 33 4 5 2" xfId="38625"/>
    <cellStyle name="Calculation 33 4 6" xfId="27745"/>
    <cellStyle name="Calculation 33 4_Table 2A-1_EFT (Annual)" xfId="6658"/>
    <cellStyle name="Calculation 33 5" xfId="819"/>
    <cellStyle name="Calculation 33 5 2" xfId="4380"/>
    <cellStyle name="Calculation 33 5 2 2" xfId="12658"/>
    <cellStyle name="Calculation 33 5 2 2 2" xfId="24675"/>
    <cellStyle name="Calculation 33 5 2 2 2 2" xfId="45861"/>
    <cellStyle name="Calculation 33 5 2 2 3" xfId="35257"/>
    <cellStyle name="Calculation 33 5 2 3" xfId="19562"/>
    <cellStyle name="Calculation 33 5 2 3 2" xfId="40749"/>
    <cellStyle name="Calculation 33 5 2 4" xfId="30037"/>
    <cellStyle name="Calculation 33 5 2_Table 2A-1_EFT (Annual)" xfId="13446"/>
    <cellStyle name="Calculation 33 5 3" xfId="10006"/>
    <cellStyle name="Calculation 33 5 3 2" xfId="22129"/>
    <cellStyle name="Calculation 33 5 3 2 2" xfId="43315"/>
    <cellStyle name="Calculation 33 5 3 3" xfId="32711"/>
    <cellStyle name="Calculation 33 5 4" xfId="17016"/>
    <cellStyle name="Calculation 33 5 4 2" xfId="38203"/>
    <cellStyle name="Calculation 33 5 5" xfId="27294"/>
    <cellStyle name="Calculation 33 5_Table 2A-1_EFT (Annual)" xfId="6660"/>
    <cellStyle name="Calculation 33 6" xfId="2009"/>
    <cellStyle name="Calculation 33 6 2" xfId="5570"/>
    <cellStyle name="Calculation 33 6 2 2" xfId="13785"/>
    <cellStyle name="Calculation 33 6 2 2 2" xfId="25773"/>
    <cellStyle name="Calculation 33 6 2 2 2 2" xfId="46959"/>
    <cellStyle name="Calculation 33 6 2 2 3" xfId="36355"/>
    <cellStyle name="Calculation 33 6 2 3" xfId="20660"/>
    <cellStyle name="Calculation 33 6 2 3 2" xfId="41847"/>
    <cellStyle name="Calculation 33 6 2 4" xfId="31227"/>
    <cellStyle name="Calculation 33 6 2_Table 2A-1_EFT (Annual)" xfId="12538"/>
    <cellStyle name="Calculation 33 6 3" xfId="11129"/>
    <cellStyle name="Calculation 33 6 3 2" xfId="23227"/>
    <cellStyle name="Calculation 33 6 3 2 2" xfId="44413"/>
    <cellStyle name="Calculation 33 6 3 3" xfId="33809"/>
    <cellStyle name="Calculation 33 6 4" xfId="18114"/>
    <cellStyle name="Calculation 33 6 4 2" xfId="39301"/>
    <cellStyle name="Calculation 33 6 5" xfId="28484"/>
    <cellStyle name="Calculation 33 6_Table 2A-1_EFT (Annual)" xfId="6661"/>
    <cellStyle name="Calculation 33 7" xfId="3813"/>
    <cellStyle name="Calculation 33 7 2" xfId="12179"/>
    <cellStyle name="Calculation 33 7 2 2" xfId="24209"/>
    <cellStyle name="Calculation 33 7 2 2 2" xfId="45395"/>
    <cellStyle name="Calculation 33 7 2 3" xfId="34791"/>
    <cellStyle name="Calculation 33 7 3" xfId="19096"/>
    <cellStyle name="Calculation 33 7 3 2" xfId="40283"/>
    <cellStyle name="Calculation 33 7 4" xfId="29522"/>
    <cellStyle name="Calculation 33 7_Table 2A-1_EFT (Annual)" xfId="13552"/>
    <cellStyle name="Calculation 33 8" xfId="9498"/>
    <cellStyle name="Calculation 33 8 2" xfId="21663"/>
    <cellStyle name="Calculation 33 8 2 2" xfId="42849"/>
    <cellStyle name="Calculation 33 8 3" xfId="32245"/>
    <cellStyle name="Calculation 33 9" xfId="16550"/>
    <cellStyle name="Calculation 33 9 2" xfId="37737"/>
    <cellStyle name="Calculation 33_Table 2A-1_EFT (Annual)" xfId="2965"/>
    <cellStyle name="Calculation 34" xfId="232"/>
    <cellStyle name="Calculation 34 2" xfId="619"/>
    <cellStyle name="Calculation 34 2 2" xfId="1596"/>
    <cellStyle name="Calculation 34 2 2 2" xfId="2866"/>
    <cellStyle name="Calculation 34 2 2 2 2" xfId="6427"/>
    <cellStyle name="Calculation 34 2 2 2 2 2" xfId="14621"/>
    <cellStyle name="Calculation 34 2 2 2 2 2 2" xfId="26593"/>
    <cellStyle name="Calculation 34 2 2 2 2 2 2 2" xfId="47779"/>
    <cellStyle name="Calculation 34 2 2 2 2 2 3" xfId="37175"/>
    <cellStyle name="Calculation 34 2 2 2 2 3" xfId="21480"/>
    <cellStyle name="Calculation 34 2 2 2 2 3 2" xfId="42667"/>
    <cellStyle name="Calculation 34 2 2 2 2 4" xfId="32083"/>
    <cellStyle name="Calculation 34 2 2 2 2_Table 2A-1_EFT (Annual)" xfId="13483"/>
    <cellStyle name="Calculation 34 2 2 2 3" xfId="11963"/>
    <cellStyle name="Calculation 34 2 2 2 3 2" xfId="24047"/>
    <cellStyle name="Calculation 34 2 2 2 3 2 2" xfId="45233"/>
    <cellStyle name="Calculation 34 2 2 2 3 3" xfId="34629"/>
    <cellStyle name="Calculation 34 2 2 2 4" xfId="18934"/>
    <cellStyle name="Calculation 34 2 2 2 4 2" xfId="40121"/>
    <cellStyle name="Calculation 34 2 2 2 5" xfId="29340"/>
    <cellStyle name="Calculation 34 2 2 2_Table 2A-1_EFT (Annual)" xfId="6663"/>
    <cellStyle name="Calculation 34 2 2 3" xfId="5157"/>
    <cellStyle name="Calculation 34 2 2 3 2" xfId="13417"/>
    <cellStyle name="Calculation 34 2 2 3 2 2" xfId="25423"/>
    <cellStyle name="Calculation 34 2 2 3 2 2 2" xfId="46609"/>
    <cellStyle name="Calculation 34 2 2 3 2 3" xfId="36005"/>
    <cellStyle name="Calculation 34 2 2 3 3" xfId="20310"/>
    <cellStyle name="Calculation 34 2 2 3 3 2" xfId="41497"/>
    <cellStyle name="Calculation 34 2 2 3 4" xfId="30814"/>
    <cellStyle name="Calculation 34 2 2 3_Table 2A-1_EFT (Annual)" xfId="11991"/>
    <cellStyle name="Calculation 34 2 2 4" xfId="10761"/>
    <cellStyle name="Calculation 34 2 2 4 2" xfId="22877"/>
    <cellStyle name="Calculation 34 2 2 4 2 2" xfId="44063"/>
    <cellStyle name="Calculation 34 2 2 4 3" xfId="33459"/>
    <cellStyle name="Calculation 34 2 2 5" xfId="17764"/>
    <cellStyle name="Calculation 34 2 2 5 2" xfId="38951"/>
    <cellStyle name="Calculation 34 2 2 6" xfId="28071"/>
    <cellStyle name="Calculation 34 2 2_Table 2A-1_EFT (Annual)" xfId="6662"/>
    <cellStyle name="Calculation 34 2 3" xfId="1111"/>
    <cellStyle name="Calculation 34 2 3 2" xfId="4672"/>
    <cellStyle name="Calculation 34 2 3 2 2" xfId="12932"/>
    <cellStyle name="Calculation 34 2 3 2 2 2" xfId="24938"/>
    <cellStyle name="Calculation 34 2 3 2 2 2 2" xfId="46124"/>
    <cellStyle name="Calculation 34 2 3 2 2 3" xfId="35520"/>
    <cellStyle name="Calculation 34 2 3 2 3" xfId="19825"/>
    <cellStyle name="Calculation 34 2 3 2 3 2" xfId="41012"/>
    <cellStyle name="Calculation 34 2 3 2 4" xfId="30329"/>
    <cellStyle name="Calculation 34 2 3 2_Table 2A-1_EFT (Annual)" xfId="14148"/>
    <cellStyle name="Calculation 34 2 3 3" xfId="10276"/>
    <cellStyle name="Calculation 34 2 3 3 2" xfId="22392"/>
    <cellStyle name="Calculation 34 2 3 3 2 2" xfId="43578"/>
    <cellStyle name="Calculation 34 2 3 3 3" xfId="32974"/>
    <cellStyle name="Calculation 34 2 3 4" xfId="17279"/>
    <cellStyle name="Calculation 34 2 3 4 2" xfId="38466"/>
    <cellStyle name="Calculation 34 2 3 5" xfId="27586"/>
    <cellStyle name="Calculation 34 2 3_Table 2A-1_EFT (Annual)" xfId="6664"/>
    <cellStyle name="Calculation 34 2 4" xfId="2335"/>
    <cellStyle name="Calculation 34 2 4 2" xfId="5896"/>
    <cellStyle name="Calculation 34 2 4 2 2" xfId="14111"/>
    <cellStyle name="Calculation 34 2 4 2 2 2" xfId="26099"/>
    <cellStyle name="Calculation 34 2 4 2 2 2 2" xfId="47285"/>
    <cellStyle name="Calculation 34 2 4 2 2 3" xfId="36681"/>
    <cellStyle name="Calculation 34 2 4 2 3" xfId="20986"/>
    <cellStyle name="Calculation 34 2 4 2 3 2" xfId="42173"/>
    <cellStyle name="Calculation 34 2 4 2 4" xfId="31553"/>
    <cellStyle name="Calculation 34 2 4 2_Table 2A-1_EFT (Annual)" xfId="9546"/>
    <cellStyle name="Calculation 34 2 4 3" xfId="11455"/>
    <cellStyle name="Calculation 34 2 4 3 2" xfId="23553"/>
    <cellStyle name="Calculation 34 2 4 3 2 2" xfId="44739"/>
    <cellStyle name="Calculation 34 2 4 3 3" xfId="34135"/>
    <cellStyle name="Calculation 34 2 4 4" xfId="18440"/>
    <cellStyle name="Calculation 34 2 4 4 2" xfId="39627"/>
    <cellStyle name="Calculation 34 2 4 5" xfId="28810"/>
    <cellStyle name="Calculation 34 2 4_Table 2A-1_EFT (Annual)" xfId="6665"/>
    <cellStyle name="Calculation 34 2 5" xfId="4189"/>
    <cellStyle name="Calculation 34 2 5 2" xfId="12513"/>
    <cellStyle name="Calculation 34 2 5 2 2" xfId="24535"/>
    <cellStyle name="Calculation 34 2 5 2 2 2" xfId="45721"/>
    <cellStyle name="Calculation 34 2 5 2 3" xfId="35117"/>
    <cellStyle name="Calculation 34 2 5 3" xfId="19422"/>
    <cellStyle name="Calculation 34 2 5 3 2" xfId="40609"/>
    <cellStyle name="Calculation 34 2 5 4" xfId="29877"/>
    <cellStyle name="Calculation 34 2 5_Table 2A-1_EFT (Annual)" xfId="12181"/>
    <cellStyle name="Calculation 34 2 6" xfId="9852"/>
    <cellStyle name="Calculation 34 2 6 2" xfId="21989"/>
    <cellStyle name="Calculation 34 2 6 2 2" xfId="43175"/>
    <cellStyle name="Calculation 34 2 6 3" xfId="32571"/>
    <cellStyle name="Calculation 34 2 7" xfId="16876"/>
    <cellStyle name="Calculation 34 2 7 2" xfId="38063"/>
    <cellStyle name="Calculation 34 2 8" xfId="27134"/>
    <cellStyle name="Calculation 34 2_Table 2A-1_EFT (Annual)" xfId="2969"/>
    <cellStyle name="Calculation 34 3" xfId="1274"/>
    <cellStyle name="Calculation 34 3 2" xfId="2544"/>
    <cellStyle name="Calculation 34 3 2 2" xfId="6105"/>
    <cellStyle name="Calculation 34 3 2 2 2" xfId="14299"/>
    <cellStyle name="Calculation 34 3 2 2 2 2" xfId="26271"/>
    <cellStyle name="Calculation 34 3 2 2 2 2 2" xfId="47457"/>
    <cellStyle name="Calculation 34 3 2 2 2 3" xfId="36853"/>
    <cellStyle name="Calculation 34 3 2 2 3" xfId="21158"/>
    <cellStyle name="Calculation 34 3 2 2 3 2" xfId="42345"/>
    <cellStyle name="Calculation 34 3 2 2 4" xfId="31761"/>
    <cellStyle name="Calculation 34 3 2 2_Table 2A-1_EFT (Annual)" xfId="11989"/>
    <cellStyle name="Calculation 34 3 2 3" xfId="11641"/>
    <cellStyle name="Calculation 34 3 2 3 2" xfId="23725"/>
    <cellStyle name="Calculation 34 3 2 3 2 2" xfId="44911"/>
    <cellStyle name="Calculation 34 3 2 3 3" xfId="34307"/>
    <cellStyle name="Calculation 34 3 2 4" xfId="18612"/>
    <cellStyle name="Calculation 34 3 2 4 2" xfId="39799"/>
    <cellStyle name="Calculation 34 3 2 5" xfId="29018"/>
    <cellStyle name="Calculation 34 3 2_Table 2A-1_EFT (Annual)" xfId="6667"/>
    <cellStyle name="Calculation 34 3 3" xfId="4835"/>
    <cellStyle name="Calculation 34 3 3 2" xfId="13095"/>
    <cellStyle name="Calculation 34 3 3 2 2" xfId="25101"/>
    <cellStyle name="Calculation 34 3 3 2 2 2" xfId="46287"/>
    <cellStyle name="Calculation 34 3 3 2 3" xfId="35683"/>
    <cellStyle name="Calculation 34 3 3 3" xfId="19988"/>
    <cellStyle name="Calculation 34 3 3 3 2" xfId="41175"/>
    <cellStyle name="Calculation 34 3 3 4" xfId="30492"/>
    <cellStyle name="Calculation 34 3 3_Table 2A-1_EFT (Annual)" xfId="11990"/>
    <cellStyle name="Calculation 34 3 4" xfId="10439"/>
    <cellStyle name="Calculation 34 3 4 2" xfId="22555"/>
    <cellStyle name="Calculation 34 3 4 2 2" xfId="43741"/>
    <cellStyle name="Calculation 34 3 4 3" xfId="33137"/>
    <cellStyle name="Calculation 34 3 5" xfId="17442"/>
    <cellStyle name="Calculation 34 3 5 2" xfId="38629"/>
    <cellStyle name="Calculation 34 3 6" xfId="27749"/>
    <cellStyle name="Calculation 34 3_Table 2A-1_EFT (Annual)" xfId="6666"/>
    <cellStyle name="Calculation 34 4" xfId="826"/>
    <cellStyle name="Calculation 34 4 2" xfId="4387"/>
    <cellStyle name="Calculation 34 4 2 2" xfId="12661"/>
    <cellStyle name="Calculation 34 4 2 2 2" xfId="24678"/>
    <cellStyle name="Calculation 34 4 2 2 2 2" xfId="45864"/>
    <cellStyle name="Calculation 34 4 2 2 3" xfId="35260"/>
    <cellStyle name="Calculation 34 4 2 3" xfId="19565"/>
    <cellStyle name="Calculation 34 4 2 3 2" xfId="40752"/>
    <cellStyle name="Calculation 34 4 2 4" xfId="30044"/>
    <cellStyle name="Calculation 34 4 2_Table 2A-1_EFT (Annual)" xfId="10008"/>
    <cellStyle name="Calculation 34 4 3" xfId="10010"/>
    <cellStyle name="Calculation 34 4 3 2" xfId="22132"/>
    <cellStyle name="Calculation 34 4 3 2 2" xfId="43318"/>
    <cellStyle name="Calculation 34 4 3 3" xfId="32714"/>
    <cellStyle name="Calculation 34 4 4" xfId="17019"/>
    <cellStyle name="Calculation 34 4 4 2" xfId="38206"/>
    <cellStyle name="Calculation 34 4 5" xfId="27301"/>
    <cellStyle name="Calculation 34 4_Table 2A-1_EFT (Annual)" xfId="6668"/>
    <cellStyle name="Calculation 34 5" xfId="2013"/>
    <cellStyle name="Calculation 34 5 2" xfId="5574"/>
    <cellStyle name="Calculation 34 5 2 2" xfId="13789"/>
    <cellStyle name="Calculation 34 5 2 2 2" xfId="25777"/>
    <cellStyle name="Calculation 34 5 2 2 2 2" xfId="46963"/>
    <cellStyle name="Calculation 34 5 2 2 3" xfId="36359"/>
    <cellStyle name="Calculation 34 5 2 3" xfId="20664"/>
    <cellStyle name="Calculation 34 5 2 3 2" xfId="41851"/>
    <cellStyle name="Calculation 34 5 2 4" xfId="31231"/>
    <cellStyle name="Calculation 34 5 2_Table 2A-1_EFT (Annual)" xfId="11988"/>
    <cellStyle name="Calculation 34 5 3" xfId="11133"/>
    <cellStyle name="Calculation 34 5 3 2" xfId="23231"/>
    <cellStyle name="Calculation 34 5 3 2 2" xfId="44417"/>
    <cellStyle name="Calculation 34 5 3 3" xfId="33813"/>
    <cellStyle name="Calculation 34 5 4" xfId="18118"/>
    <cellStyle name="Calculation 34 5 4 2" xfId="39305"/>
    <cellStyle name="Calculation 34 5 5" xfId="28488"/>
    <cellStyle name="Calculation 34 5_Table 2A-1_EFT (Annual)" xfId="6669"/>
    <cellStyle name="Calculation 34 6" xfId="3821"/>
    <cellStyle name="Calculation 34 6 2" xfId="12184"/>
    <cellStyle name="Calculation 34 6 2 2" xfId="24213"/>
    <cellStyle name="Calculation 34 6 2 2 2" xfId="45399"/>
    <cellStyle name="Calculation 34 6 2 3" xfId="34795"/>
    <cellStyle name="Calculation 34 6 3" xfId="19100"/>
    <cellStyle name="Calculation 34 6 3 2" xfId="40287"/>
    <cellStyle name="Calculation 34 6 4" xfId="29530"/>
    <cellStyle name="Calculation 34 6_Table 2A-1_EFT (Annual)" xfId="10857"/>
    <cellStyle name="Calculation 34 7" xfId="9503"/>
    <cellStyle name="Calculation 34 7 2" xfId="21667"/>
    <cellStyle name="Calculation 34 7 2 2" xfId="42853"/>
    <cellStyle name="Calculation 34 7 3" xfId="32249"/>
    <cellStyle name="Calculation 34 8" xfId="16554"/>
    <cellStyle name="Calculation 34 8 2" xfId="37741"/>
    <cellStyle name="Calculation 34 9" xfId="26787"/>
    <cellStyle name="Calculation 34_Table 2A-1_EFT (Annual)" xfId="2968"/>
    <cellStyle name="Calculation 35" xfId="278"/>
    <cellStyle name="Calculation 35 2" xfId="1293"/>
    <cellStyle name="Calculation 35 2 2" xfId="2563"/>
    <cellStyle name="Calculation 35 2 2 2" xfId="6124"/>
    <cellStyle name="Calculation 35 2 2 2 2" xfId="14318"/>
    <cellStyle name="Calculation 35 2 2 2 2 2" xfId="26290"/>
    <cellStyle name="Calculation 35 2 2 2 2 2 2" xfId="47476"/>
    <cellStyle name="Calculation 35 2 2 2 2 3" xfId="36872"/>
    <cellStyle name="Calculation 35 2 2 2 3" xfId="21177"/>
    <cellStyle name="Calculation 35 2 2 2 3 2" xfId="42364"/>
    <cellStyle name="Calculation 35 2 2 2 4" xfId="31780"/>
    <cellStyle name="Calculation 35 2 2 2_Table 2A-1_EFT (Annual)" xfId="11496"/>
    <cellStyle name="Calculation 35 2 2 3" xfId="11660"/>
    <cellStyle name="Calculation 35 2 2 3 2" xfId="23744"/>
    <cellStyle name="Calculation 35 2 2 3 2 2" xfId="44930"/>
    <cellStyle name="Calculation 35 2 2 3 3" xfId="34326"/>
    <cellStyle name="Calculation 35 2 2 4" xfId="18631"/>
    <cellStyle name="Calculation 35 2 2 4 2" xfId="39818"/>
    <cellStyle name="Calculation 35 2 2 5" xfId="29037"/>
    <cellStyle name="Calculation 35 2 2_Table 2A-1_EFT (Annual)" xfId="6671"/>
    <cellStyle name="Calculation 35 2 3" xfId="4854"/>
    <cellStyle name="Calculation 35 2 3 2" xfId="13114"/>
    <cellStyle name="Calculation 35 2 3 2 2" xfId="25120"/>
    <cellStyle name="Calculation 35 2 3 2 2 2" xfId="46306"/>
    <cellStyle name="Calculation 35 2 3 2 3" xfId="35702"/>
    <cellStyle name="Calculation 35 2 3 3" xfId="20007"/>
    <cellStyle name="Calculation 35 2 3 3 2" xfId="41194"/>
    <cellStyle name="Calculation 35 2 3 4" xfId="30511"/>
    <cellStyle name="Calculation 35 2 3_Table 2A-1_EFT (Annual)" xfId="9688"/>
    <cellStyle name="Calculation 35 2 4" xfId="10458"/>
    <cellStyle name="Calculation 35 2 4 2" xfId="22574"/>
    <cellStyle name="Calculation 35 2 4 2 2" xfId="43760"/>
    <cellStyle name="Calculation 35 2 4 3" xfId="33156"/>
    <cellStyle name="Calculation 35 2 5" xfId="17461"/>
    <cellStyle name="Calculation 35 2 5 2" xfId="38648"/>
    <cellStyle name="Calculation 35 2 6" xfId="27768"/>
    <cellStyle name="Calculation 35 2_Table 2A-1_EFT (Annual)" xfId="6670"/>
    <cellStyle name="Calculation 35 3" xfId="843"/>
    <cellStyle name="Calculation 35 3 2" xfId="4404"/>
    <cellStyle name="Calculation 35 3 2 2" xfId="12677"/>
    <cellStyle name="Calculation 35 3 2 2 2" xfId="24694"/>
    <cellStyle name="Calculation 35 3 2 2 2 2" xfId="45880"/>
    <cellStyle name="Calculation 35 3 2 2 3" xfId="35276"/>
    <cellStyle name="Calculation 35 3 2 3" xfId="19581"/>
    <cellStyle name="Calculation 35 3 2 3 2" xfId="40768"/>
    <cellStyle name="Calculation 35 3 2 4" xfId="30061"/>
    <cellStyle name="Calculation 35 3 2_Table 2A-1_EFT (Annual)" xfId="9331"/>
    <cellStyle name="Calculation 35 3 3" xfId="10026"/>
    <cellStyle name="Calculation 35 3 3 2" xfId="22148"/>
    <cellStyle name="Calculation 35 3 3 2 2" xfId="43334"/>
    <cellStyle name="Calculation 35 3 3 3" xfId="32730"/>
    <cellStyle name="Calculation 35 3 4" xfId="17035"/>
    <cellStyle name="Calculation 35 3 4 2" xfId="38222"/>
    <cellStyle name="Calculation 35 3 5" xfId="27318"/>
    <cellStyle name="Calculation 35 3_Table 2A-1_EFT (Annual)" xfId="6672"/>
    <cellStyle name="Calculation 35 4" xfId="2032"/>
    <cellStyle name="Calculation 35 4 2" xfId="5593"/>
    <cellStyle name="Calculation 35 4 2 2" xfId="13808"/>
    <cellStyle name="Calculation 35 4 2 2 2" xfId="25796"/>
    <cellStyle name="Calculation 35 4 2 2 2 2" xfId="46982"/>
    <cellStyle name="Calculation 35 4 2 2 3" xfId="36378"/>
    <cellStyle name="Calculation 35 4 2 3" xfId="20683"/>
    <cellStyle name="Calculation 35 4 2 3 2" xfId="41870"/>
    <cellStyle name="Calculation 35 4 2 4" xfId="31250"/>
    <cellStyle name="Calculation 35 4 2_Table 2A-1_EFT (Annual)" xfId="9347"/>
    <cellStyle name="Calculation 35 4 3" xfId="11152"/>
    <cellStyle name="Calculation 35 4 3 2" xfId="23250"/>
    <cellStyle name="Calculation 35 4 3 2 2" xfId="44436"/>
    <cellStyle name="Calculation 35 4 3 3" xfId="33832"/>
    <cellStyle name="Calculation 35 4 4" xfId="18137"/>
    <cellStyle name="Calculation 35 4 4 2" xfId="39324"/>
    <cellStyle name="Calculation 35 4 5" xfId="28507"/>
    <cellStyle name="Calculation 35 4_Table 2A-1_EFT (Annual)" xfId="6673"/>
    <cellStyle name="Calculation 35 5" xfId="3855"/>
    <cellStyle name="Calculation 35 5 2" xfId="12203"/>
    <cellStyle name="Calculation 35 5 2 2" xfId="24232"/>
    <cellStyle name="Calculation 35 5 2 2 2" xfId="45418"/>
    <cellStyle name="Calculation 35 5 2 3" xfId="34814"/>
    <cellStyle name="Calculation 35 5 3" xfId="19119"/>
    <cellStyle name="Calculation 35 5 3 2" xfId="40306"/>
    <cellStyle name="Calculation 35 5 4" xfId="29550"/>
    <cellStyle name="Calculation 35 5_Table 2A-1_EFT (Annual)" xfId="9539"/>
    <cellStyle name="Calculation 35 6" xfId="9532"/>
    <cellStyle name="Calculation 35 6 2" xfId="21686"/>
    <cellStyle name="Calculation 35 6 2 2" xfId="42872"/>
    <cellStyle name="Calculation 35 6 3" xfId="32268"/>
    <cellStyle name="Calculation 35 7" xfId="16573"/>
    <cellStyle name="Calculation 35 7 2" xfId="37760"/>
    <cellStyle name="Calculation 35 8" xfId="26807"/>
    <cellStyle name="Calculation 35_Table 2A-1_EFT (Annual)" xfId="2970"/>
    <cellStyle name="Calculation 36" xfId="642"/>
    <cellStyle name="Calculation 36 2" xfId="1619"/>
    <cellStyle name="Calculation 36 2 2" xfId="2889"/>
    <cellStyle name="Calculation 36 2 2 2" xfId="6450"/>
    <cellStyle name="Calculation 36 2 2 2 2" xfId="14644"/>
    <cellStyle name="Calculation 36 2 2 2 2 2" xfId="26616"/>
    <cellStyle name="Calculation 36 2 2 2 2 2 2" xfId="47802"/>
    <cellStyle name="Calculation 36 2 2 2 2 3" xfId="37198"/>
    <cellStyle name="Calculation 36 2 2 2 3" xfId="21503"/>
    <cellStyle name="Calculation 36 2 2 2 3 2" xfId="42690"/>
    <cellStyle name="Calculation 36 2 2 2 4" xfId="32106"/>
    <cellStyle name="Calculation 36 2 2 2_Table 2A-1_EFT (Annual)" xfId="9346"/>
    <cellStyle name="Calculation 36 2 2 3" xfId="11986"/>
    <cellStyle name="Calculation 36 2 2 3 2" xfId="24070"/>
    <cellStyle name="Calculation 36 2 2 3 2 2" xfId="45256"/>
    <cellStyle name="Calculation 36 2 2 3 3" xfId="34652"/>
    <cellStyle name="Calculation 36 2 2 4" xfId="18957"/>
    <cellStyle name="Calculation 36 2 2 4 2" xfId="40144"/>
    <cellStyle name="Calculation 36 2 2 5" xfId="29363"/>
    <cellStyle name="Calculation 36 2 2_Table 2A-1_EFT (Annual)" xfId="6675"/>
    <cellStyle name="Calculation 36 2 3" xfId="5180"/>
    <cellStyle name="Calculation 36 2 3 2" xfId="13440"/>
    <cellStyle name="Calculation 36 2 3 2 2" xfId="25446"/>
    <cellStyle name="Calculation 36 2 3 2 2 2" xfId="46632"/>
    <cellStyle name="Calculation 36 2 3 2 3" xfId="36028"/>
    <cellStyle name="Calculation 36 2 3 3" xfId="20333"/>
    <cellStyle name="Calculation 36 2 3 3 2" xfId="41520"/>
    <cellStyle name="Calculation 36 2 3 4" xfId="30837"/>
    <cellStyle name="Calculation 36 2 3_Table 2A-1_EFT (Annual)" xfId="9537"/>
    <cellStyle name="Calculation 36 2 4" xfId="10784"/>
    <cellStyle name="Calculation 36 2 4 2" xfId="22900"/>
    <cellStyle name="Calculation 36 2 4 2 2" xfId="44086"/>
    <cellStyle name="Calculation 36 2 4 3" xfId="33482"/>
    <cellStyle name="Calculation 36 2 5" xfId="17787"/>
    <cellStyle name="Calculation 36 2 5 2" xfId="38974"/>
    <cellStyle name="Calculation 36 2 6" xfId="28094"/>
    <cellStyle name="Calculation 36 2_Table 2A-1_EFT (Annual)" xfId="6674"/>
    <cellStyle name="Calculation 36 3" xfId="1131"/>
    <cellStyle name="Calculation 36 3 2" xfId="4692"/>
    <cellStyle name="Calculation 36 3 2 2" xfId="12952"/>
    <cellStyle name="Calculation 36 3 2 2 2" xfId="24958"/>
    <cellStyle name="Calculation 36 3 2 2 2 2" xfId="46144"/>
    <cellStyle name="Calculation 36 3 2 2 3" xfId="35540"/>
    <cellStyle name="Calculation 36 3 2 3" xfId="19845"/>
    <cellStyle name="Calculation 36 3 2 3 2" xfId="41032"/>
    <cellStyle name="Calculation 36 3 2 4" xfId="30349"/>
    <cellStyle name="Calculation 36 3 2_Table 2A-1_EFT (Annual)" xfId="9536"/>
    <cellStyle name="Calculation 36 3 3" xfId="10296"/>
    <cellStyle name="Calculation 36 3 3 2" xfId="22412"/>
    <cellStyle name="Calculation 36 3 3 2 2" xfId="43598"/>
    <cellStyle name="Calculation 36 3 3 3" xfId="32994"/>
    <cellStyle name="Calculation 36 3 4" xfId="17299"/>
    <cellStyle name="Calculation 36 3 4 2" xfId="38486"/>
    <cellStyle name="Calculation 36 3 5" xfId="27606"/>
    <cellStyle name="Calculation 36 3_Table 2A-1_EFT (Annual)" xfId="6676"/>
    <cellStyle name="Calculation 36 4" xfId="2358"/>
    <cellStyle name="Calculation 36 4 2" xfId="5919"/>
    <cellStyle name="Calculation 36 4 2 2" xfId="14134"/>
    <cellStyle name="Calculation 36 4 2 2 2" xfId="26122"/>
    <cellStyle name="Calculation 36 4 2 2 2 2" xfId="47308"/>
    <cellStyle name="Calculation 36 4 2 2 3" xfId="36704"/>
    <cellStyle name="Calculation 36 4 2 3" xfId="21009"/>
    <cellStyle name="Calculation 36 4 2 3 2" xfId="42196"/>
    <cellStyle name="Calculation 36 4 2 4" xfId="31576"/>
    <cellStyle name="Calculation 36 4 2_Table 2A-1_EFT (Annual)" xfId="9535"/>
    <cellStyle name="Calculation 36 4 3" xfId="11478"/>
    <cellStyle name="Calculation 36 4 3 2" xfId="23576"/>
    <cellStyle name="Calculation 36 4 3 2 2" xfId="44762"/>
    <cellStyle name="Calculation 36 4 3 3" xfId="34158"/>
    <cellStyle name="Calculation 36 4 4" xfId="18463"/>
    <cellStyle name="Calculation 36 4 4 2" xfId="39650"/>
    <cellStyle name="Calculation 36 4 5" xfId="28833"/>
    <cellStyle name="Calculation 36 4_Table 2A-1_EFT (Annual)" xfId="6677"/>
    <cellStyle name="Calculation 36 5" xfId="4212"/>
    <cellStyle name="Calculation 36 5 2" xfId="12536"/>
    <cellStyle name="Calculation 36 5 2 2" xfId="24558"/>
    <cellStyle name="Calculation 36 5 2 2 2" xfId="45744"/>
    <cellStyle name="Calculation 36 5 2 3" xfId="35140"/>
    <cellStyle name="Calculation 36 5 3" xfId="19445"/>
    <cellStyle name="Calculation 36 5 3 2" xfId="40632"/>
    <cellStyle name="Calculation 36 5 4" xfId="29900"/>
    <cellStyle name="Calculation 36 5_Table 2A-1_EFT (Annual)" xfId="9887"/>
    <cellStyle name="Calculation 36 6" xfId="9875"/>
    <cellStyle name="Calculation 36 6 2" xfId="22012"/>
    <cellStyle name="Calculation 36 6 2 2" xfId="43198"/>
    <cellStyle name="Calculation 36 6 3" xfId="32594"/>
    <cellStyle name="Calculation 36 7" xfId="16899"/>
    <cellStyle name="Calculation 36 7 2" xfId="38086"/>
    <cellStyle name="Calculation 36 8" xfId="27157"/>
    <cellStyle name="Calculation 36_Table 2A-1_EFT (Annual)" xfId="2971"/>
    <cellStyle name="Calculation 37" xfId="682"/>
    <cellStyle name="Calculation 37 2" xfId="2360"/>
    <cellStyle name="Calculation 37 2 2" xfId="5921"/>
    <cellStyle name="Calculation 37 2 2 2" xfId="14135"/>
    <cellStyle name="Calculation 37 2 2 2 2" xfId="26123"/>
    <cellStyle name="Calculation 37 2 2 2 2 2" xfId="47309"/>
    <cellStyle name="Calculation 37 2 2 2 3" xfId="36705"/>
    <cellStyle name="Calculation 37 2 2 3" xfId="21010"/>
    <cellStyle name="Calculation 37 2 2 3 2" xfId="42197"/>
    <cellStyle name="Calculation 37 2 2 4" xfId="31577"/>
    <cellStyle name="Calculation 37 2 2_Table 2A-1_EFT (Annual)" xfId="9534"/>
    <cellStyle name="Calculation 37 2 3" xfId="11480"/>
    <cellStyle name="Calculation 37 2 3 2" xfId="23577"/>
    <cellStyle name="Calculation 37 2 3 2 2" xfId="44763"/>
    <cellStyle name="Calculation 37 2 3 3" xfId="34159"/>
    <cellStyle name="Calculation 37 2 4" xfId="18464"/>
    <cellStyle name="Calculation 37 2 4 2" xfId="39651"/>
    <cellStyle name="Calculation 37 2 5" xfId="28834"/>
    <cellStyle name="Calculation 37 2_Table 2A-1_EFT (Annual)" xfId="6679"/>
    <cellStyle name="Calculation 37 3" xfId="4248"/>
    <cellStyle name="Calculation 37 3 2" xfId="12541"/>
    <cellStyle name="Calculation 37 3 2 2" xfId="24559"/>
    <cellStyle name="Calculation 37 3 2 2 2" xfId="45745"/>
    <cellStyle name="Calculation 37 3 2 3" xfId="35141"/>
    <cellStyle name="Calculation 37 3 3" xfId="19446"/>
    <cellStyle name="Calculation 37 3 3 2" xfId="40633"/>
    <cellStyle name="Calculation 37 3 4" xfId="29914"/>
    <cellStyle name="Calculation 37 3_Table 2A-1_EFT (Annual)" xfId="9886"/>
    <cellStyle name="Calculation 37 4" xfId="9884"/>
    <cellStyle name="Calculation 37 4 2" xfId="22013"/>
    <cellStyle name="Calculation 37 4 2 2" xfId="43199"/>
    <cellStyle name="Calculation 37 4 3" xfId="32595"/>
    <cellStyle name="Calculation 37 5" xfId="16900"/>
    <cellStyle name="Calculation 37 5 2" xfId="38087"/>
    <cellStyle name="Calculation 37 6" xfId="27171"/>
    <cellStyle name="Calculation 37_Table 2A-1_EFT (Annual)" xfId="6678"/>
    <cellStyle name="Calculation 38" xfId="15996"/>
    <cellStyle name="Calculation 38 2" xfId="37200"/>
    <cellStyle name="Calculation 39" xfId="47804"/>
    <cellStyle name="Calculation 4" xfId="120"/>
    <cellStyle name="Calculation 4 10" xfId="21504"/>
    <cellStyle name="Calculation 4 10 2" xfId="42691"/>
    <cellStyle name="Calculation 4 11" xfId="26675"/>
    <cellStyle name="Calculation 4 2" xfId="513"/>
    <cellStyle name="Calculation 4 2 2" xfId="1490"/>
    <cellStyle name="Calculation 4 2 2 2" xfId="2760"/>
    <cellStyle name="Calculation 4 2 2 2 2" xfId="6321"/>
    <cellStyle name="Calculation 4 2 2 2 2 2" xfId="14515"/>
    <cellStyle name="Calculation 4 2 2 2 2 2 2" xfId="26487"/>
    <cellStyle name="Calculation 4 2 2 2 2 2 2 2" xfId="47673"/>
    <cellStyle name="Calculation 4 2 2 2 2 2 3" xfId="37069"/>
    <cellStyle name="Calculation 4 2 2 2 2 3" xfId="21374"/>
    <cellStyle name="Calculation 4 2 2 2 2 3 2" xfId="42561"/>
    <cellStyle name="Calculation 4 2 2 2 2 4" xfId="31977"/>
    <cellStyle name="Calculation 4 2 2 2 2_Table 2A-1_EFT (Annual)" xfId="9345"/>
    <cellStyle name="Calculation 4 2 2 2 3" xfId="11857"/>
    <cellStyle name="Calculation 4 2 2 2 3 2" xfId="23941"/>
    <cellStyle name="Calculation 4 2 2 2 3 2 2" xfId="45127"/>
    <cellStyle name="Calculation 4 2 2 2 3 3" xfId="34523"/>
    <cellStyle name="Calculation 4 2 2 2 4" xfId="18828"/>
    <cellStyle name="Calculation 4 2 2 2 4 2" xfId="40015"/>
    <cellStyle name="Calculation 4 2 2 2 5" xfId="29234"/>
    <cellStyle name="Calculation 4 2 2 2_Table 2A-1_EFT (Annual)" xfId="6681"/>
    <cellStyle name="Calculation 4 2 2 3" xfId="5051"/>
    <cellStyle name="Calculation 4 2 2 3 2" xfId="13311"/>
    <cellStyle name="Calculation 4 2 2 3 2 2" xfId="25317"/>
    <cellStyle name="Calculation 4 2 2 3 2 2 2" xfId="46503"/>
    <cellStyle name="Calculation 4 2 2 3 2 3" xfId="35899"/>
    <cellStyle name="Calculation 4 2 2 3 3" xfId="20204"/>
    <cellStyle name="Calculation 4 2 2 3 3 2" xfId="41391"/>
    <cellStyle name="Calculation 4 2 2 3 4" xfId="30708"/>
    <cellStyle name="Calculation 4 2 2 3_Table 2A-1_EFT (Annual)" xfId="9533"/>
    <cellStyle name="Calculation 4 2 2 4" xfId="10655"/>
    <cellStyle name="Calculation 4 2 2 4 2" xfId="22771"/>
    <cellStyle name="Calculation 4 2 2 4 2 2" xfId="43957"/>
    <cellStyle name="Calculation 4 2 2 4 3" xfId="33353"/>
    <cellStyle name="Calculation 4 2 2 5" xfId="17658"/>
    <cellStyle name="Calculation 4 2 2 5 2" xfId="38845"/>
    <cellStyle name="Calculation 4 2 2 6" xfId="27965"/>
    <cellStyle name="Calculation 4 2 2_Table 2A-1_EFT (Annual)" xfId="6680"/>
    <cellStyle name="Calculation 4 2 3" xfId="1024"/>
    <cellStyle name="Calculation 4 2 3 2" xfId="4585"/>
    <cellStyle name="Calculation 4 2 3 2 2" xfId="12845"/>
    <cellStyle name="Calculation 4 2 3 2 2 2" xfId="24851"/>
    <cellStyle name="Calculation 4 2 3 2 2 2 2" xfId="46037"/>
    <cellStyle name="Calculation 4 2 3 2 2 3" xfId="35433"/>
    <cellStyle name="Calculation 4 2 3 2 3" xfId="19738"/>
    <cellStyle name="Calculation 4 2 3 2 3 2" xfId="40925"/>
    <cellStyle name="Calculation 4 2 3 2 4" xfId="30242"/>
    <cellStyle name="Calculation 4 2 3 2_Table 2A-1_EFT (Annual)" xfId="10789"/>
    <cellStyle name="Calculation 4 2 3 3" xfId="10189"/>
    <cellStyle name="Calculation 4 2 3 3 2" xfId="22305"/>
    <cellStyle name="Calculation 4 2 3 3 2 2" xfId="43491"/>
    <cellStyle name="Calculation 4 2 3 3 3" xfId="32887"/>
    <cellStyle name="Calculation 4 2 3 4" xfId="17192"/>
    <cellStyle name="Calculation 4 2 3 4 2" xfId="38379"/>
    <cellStyle name="Calculation 4 2 3 5" xfId="27499"/>
    <cellStyle name="Calculation 4 2 3_Table 2A-1_EFT (Annual)" xfId="6682"/>
    <cellStyle name="Calculation 4 2 4" xfId="2229"/>
    <cellStyle name="Calculation 4 2 4 2" xfId="5790"/>
    <cellStyle name="Calculation 4 2 4 2 2" xfId="14005"/>
    <cellStyle name="Calculation 4 2 4 2 2 2" xfId="25993"/>
    <cellStyle name="Calculation 4 2 4 2 2 2 2" xfId="47179"/>
    <cellStyle name="Calculation 4 2 4 2 2 3" xfId="36575"/>
    <cellStyle name="Calculation 4 2 4 2 3" xfId="20880"/>
    <cellStyle name="Calculation 4 2 4 2 3 2" xfId="42067"/>
    <cellStyle name="Calculation 4 2 4 2 4" xfId="31447"/>
    <cellStyle name="Calculation 4 2 4 2_Table 2A-1_EFT (Annual)" xfId="10894"/>
    <cellStyle name="Calculation 4 2 4 3" xfId="11349"/>
    <cellStyle name="Calculation 4 2 4 3 2" xfId="23447"/>
    <cellStyle name="Calculation 4 2 4 3 2 2" xfId="44633"/>
    <cellStyle name="Calculation 4 2 4 3 3" xfId="34029"/>
    <cellStyle name="Calculation 4 2 4 4" xfId="18334"/>
    <cellStyle name="Calculation 4 2 4 4 2" xfId="39521"/>
    <cellStyle name="Calculation 4 2 4 5" xfId="28704"/>
    <cellStyle name="Calculation 4 2 4_Table 2A-1_EFT (Annual)" xfId="6683"/>
    <cellStyle name="Calculation 4 2 5" xfId="4083"/>
    <cellStyle name="Calculation 4 2 5 2" xfId="12407"/>
    <cellStyle name="Calculation 4 2 5 2 2" xfId="24429"/>
    <cellStyle name="Calculation 4 2 5 2 2 2" xfId="45615"/>
    <cellStyle name="Calculation 4 2 5 2 3" xfId="35011"/>
    <cellStyle name="Calculation 4 2 5 3" xfId="19316"/>
    <cellStyle name="Calculation 4 2 5 3 2" xfId="40503"/>
    <cellStyle name="Calculation 4 2 5 4" xfId="29771"/>
    <cellStyle name="Calculation 4 2 5_Table 2A-1_EFT (Annual)" xfId="12210"/>
    <cellStyle name="Calculation 4 2 6" xfId="9746"/>
    <cellStyle name="Calculation 4 2 6 2" xfId="21883"/>
    <cellStyle name="Calculation 4 2 6 2 2" xfId="43069"/>
    <cellStyle name="Calculation 4 2 6 3" xfId="32465"/>
    <cellStyle name="Calculation 4 2 7" xfId="16770"/>
    <cellStyle name="Calculation 4 2 7 2" xfId="37957"/>
    <cellStyle name="Calculation 4 2 8" xfId="27028"/>
    <cellStyle name="Calculation 4 2_Table 2A-1_EFT (Annual)" xfId="2973"/>
    <cellStyle name="Calculation 4 3" xfId="351"/>
    <cellStyle name="Calculation 4 3 2" xfId="1334"/>
    <cellStyle name="Calculation 4 3 2 2" xfId="2604"/>
    <cellStyle name="Calculation 4 3 2 2 2" xfId="6165"/>
    <cellStyle name="Calculation 4 3 2 2 2 2" xfId="14359"/>
    <cellStyle name="Calculation 4 3 2 2 2 2 2" xfId="26331"/>
    <cellStyle name="Calculation 4 3 2 2 2 2 2 2" xfId="47517"/>
    <cellStyle name="Calculation 4 3 2 2 2 2 3" xfId="36913"/>
    <cellStyle name="Calculation 4 3 2 2 2 3" xfId="21218"/>
    <cellStyle name="Calculation 4 3 2 2 2 3 2" xfId="42405"/>
    <cellStyle name="Calculation 4 3 2 2 2 4" xfId="31821"/>
    <cellStyle name="Calculation 4 3 2 2 2_Table 2A-1_EFT (Annual)" xfId="11493"/>
    <cellStyle name="Calculation 4 3 2 2 3" xfId="11701"/>
    <cellStyle name="Calculation 4 3 2 2 3 2" xfId="23785"/>
    <cellStyle name="Calculation 4 3 2 2 3 2 2" xfId="44971"/>
    <cellStyle name="Calculation 4 3 2 2 3 3" xfId="34367"/>
    <cellStyle name="Calculation 4 3 2 2 4" xfId="18672"/>
    <cellStyle name="Calculation 4 3 2 2 4 2" xfId="39859"/>
    <cellStyle name="Calculation 4 3 2 2 5" xfId="29078"/>
    <cellStyle name="Calculation 4 3 2 2_Table 2A-1_EFT (Annual)" xfId="6685"/>
    <cellStyle name="Calculation 4 3 2 3" xfId="4895"/>
    <cellStyle name="Calculation 4 3 2 3 2" xfId="13155"/>
    <cellStyle name="Calculation 4 3 2 3 2 2" xfId="25161"/>
    <cellStyle name="Calculation 4 3 2 3 2 2 2" xfId="46347"/>
    <cellStyle name="Calculation 4 3 2 3 2 3" xfId="35743"/>
    <cellStyle name="Calculation 4 3 2 3 3" xfId="20048"/>
    <cellStyle name="Calculation 4 3 2 3 3 2" xfId="41235"/>
    <cellStyle name="Calculation 4 3 2 3 4" xfId="30552"/>
    <cellStyle name="Calculation 4 3 2 3_Table 2A-1_EFT (Annual)" xfId="9545"/>
    <cellStyle name="Calculation 4 3 2 4" xfId="10499"/>
    <cellStyle name="Calculation 4 3 2 4 2" xfId="22615"/>
    <cellStyle name="Calculation 4 3 2 4 2 2" xfId="43801"/>
    <cellStyle name="Calculation 4 3 2 4 3" xfId="33197"/>
    <cellStyle name="Calculation 4 3 2 5" xfId="17502"/>
    <cellStyle name="Calculation 4 3 2 5 2" xfId="38689"/>
    <cellStyle name="Calculation 4 3 2 6" xfId="27809"/>
    <cellStyle name="Calculation 4 3 2_Table 2A-1_EFT (Annual)" xfId="6684"/>
    <cellStyle name="Calculation 4 3 3" xfId="892"/>
    <cellStyle name="Calculation 4 3 3 2" xfId="4453"/>
    <cellStyle name="Calculation 4 3 3 2 2" xfId="12715"/>
    <cellStyle name="Calculation 4 3 3 2 2 2" xfId="24725"/>
    <cellStyle name="Calculation 4 3 3 2 2 2 2" xfId="45911"/>
    <cellStyle name="Calculation 4 3 3 2 2 3" xfId="35307"/>
    <cellStyle name="Calculation 4 3 3 2 3" xfId="19612"/>
    <cellStyle name="Calculation 4 3 3 2 3 2" xfId="40799"/>
    <cellStyle name="Calculation 4 3 3 2 4" xfId="30110"/>
    <cellStyle name="Calculation 4 3 3 2_Table 2A-1_EFT (Annual)" xfId="10820"/>
    <cellStyle name="Calculation 4 3 3 3" xfId="10062"/>
    <cellStyle name="Calculation 4 3 3 3 2" xfId="22179"/>
    <cellStyle name="Calculation 4 3 3 3 2 2" xfId="43365"/>
    <cellStyle name="Calculation 4 3 3 3 3" xfId="32761"/>
    <cellStyle name="Calculation 4 3 3 4" xfId="17066"/>
    <cellStyle name="Calculation 4 3 3 4 2" xfId="38253"/>
    <cellStyle name="Calculation 4 3 3 5" xfId="27367"/>
    <cellStyle name="Calculation 4 3 3_Table 2A-1_EFT (Annual)" xfId="6686"/>
    <cellStyle name="Calculation 4 3 4" xfId="2073"/>
    <cellStyle name="Calculation 4 3 4 2" xfId="5634"/>
    <cellStyle name="Calculation 4 3 4 2 2" xfId="13849"/>
    <cellStyle name="Calculation 4 3 4 2 2 2" xfId="25837"/>
    <cellStyle name="Calculation 4 3 4 2 2 2 2" xfId="47023"/>
    <cellStyle name="Calculation 4 3 4 2 2 3" xfId="36419"/>
    <cellStyle name="Calculation 4 3 4 2 3" xfId="20724"/>
    <cellStyle name="Calculation 4 3 4 2 3 2" xfId="41911"/>
    <cellStyle name="Calculation 4 3 4 2 4" xfId="31291"/>
    <cellStyle name="Calculation 4 3 4 2_Table 2A-1_EFT (Annual)" xfId="11487"/>
    <cellStyle name="Calculation 4 3 4 3" xfId="11193"/>
    <cellStyle name="Calculation 4 3 4 3 2" xfId="23291"/>
    <cellStyle name="Calculation 4 3 4 3 2 2" xfId="44477"/>
    <cellStyle name="Calculation 4 3 4 3 3" xfId="33873"/>
    <cellStyle name="Calculation 4 3 4 4" xfId="18178"/>
    <cellStyle name="Calculation 4 3 4 4 2" xfId="39365"/>
    <cellStyle name="Calculation 4 3 4 5" xfId="28548"/>
    <cellStyle name="Calculation 4 3 4_Table 2A-1_EFT (Annual)" xfId="6687"/>
    <cellStyle name="Calculation 4 3 5" xfId="3921"/>
    <cellStyle name="Calculation 4 3 5 2" xfId="12249"/>
    <cellStyle name="Calculation 4 3 5 2 2" xfId="24273"/>
    <cellStyle name="Calculation 4 3 5 2 2 2" xfId="45459"/>
    <cellStyle name="Calculation 4 3 5 2 3" xfId="34855"/>
    <cellStyle name="Calculation 4 3 5 3" xfId="19160"/>
    <cellStyle name="Calculation 4 3 5 3 2" xfId="40347"/>
    <cellStyle name="Calculation 4 3 5 4" xfId="29609"/>
    <cellStyle name="Calculation 4 3 5_Table 2A-1_EFT (Annual)" xfId="12349"/>
    <cellStyle name="Calculation 4 3 6" xfId="9586"/>
    <cellStyle name="Calculation 4 3 6 2" xfId="21727"/>
    <cellStyle name="Calculation 4 3 6 2 2" xfId="42913"/>
    <cellStyle name="Calculation 4 3 6 3" xfId="32309"/>
    <cellStyle name="Calculation 4 3 7" xfId="16614"/>
    <cellStyle name="Calculation 4 3 7 2" xfId="37801"/>
    <cellStyle name="Calculation 4 3 8" xfId="26866"/>
    <cellStyle name="Calculation 4 3_Table 2A-1_EFT (Annual)" xfId="2974"/>
    <cellStyle name="Calculation 4 4" xfId="1168"/>
    <cellStyle name="Calculation 4 4 2" xfId="2438"/>
    <cellStyle name="Calculation 4 4 2 2" xfId="5999"/>
    <cellStyle name="Calculation 4 4 2 2 2" xfId="14193"/>
    <cellStyle name="Calculation 4 4 2 2 2 2" xfId="26165"/>
    <cellStyle name="Calculation 4 4 2 2 2 2 2" xfId="47351"/>
    <cellStyle name="Calculation 4 4 2 2 2 3" xfId="36747"/>
    <cellStyle name="Calculation 4 4 2 2 3" xfId="21052"/>
    <cellStyle name="Calculation 4 4 2 2 3 2" xfId="42239"/>
    <cellStyle name="Calculation 4 4 2 2 4" xfId="31655"/>
    <cellStyle name="Calculation 4 4 2 2_Table 2A-1_EFT (Annual)" xfId="14154"/>
    <cellStyle name="Calculation 4 4 2 3" xfId="11535"/>
    <cellStyle name="Calculation 4 4 2 3 2" xfId="23619"/>
    <cellStyle name="Calculation 4 4 2 3 2 2" xfId="44805"/>
    <cellStyle name="Calculation 4 4 2 3 3" xfId="34201"/>
    <cellStyle name="Calculation 4 4 2 4" xfId="18506"/>
    <cellStyle name="Calculation 4 4 2 4 2" xfId="39693"/>
    <cellStyle name="Calculation 4 4 2 5" xfId="28912"/>
    <cellStyle name="Calculation 4 4 2_Table 2A-1_EFT (Annual)" xfId="6689"/>
    <cellStyle name="Calculation 4 4 3" xfId="4729"/>
    <cellStyle name="Calculation 4 4 3 2" xfId="12989"/>
    <cellStyle name="Calculation 4 4 3 2 2" xfId="24995"/>
    <cellStyle name="Calculation 4 4 3 2 2 2" xfId="46181"/>
    <cellStyle name="Calculation 4 4 3 2 3" xfId="35577"/>
    <cellStyle name="Calculation 4 4 3 3" xfId="19882"/>
    <cellStyle name="Calculation 4 4 3 3 2" xfId="41069"/>
    <cellStyle name="Calculation 4 4 3 4" xfId="30386"/>
    <cellStyle name="Calculation 4 4 3_Table 2A-1_EFT (Annual)" xfId="10145"/>
    <cellStyle name="Calculation 4 4 4" xfId="10333"/>
    <cellStyle name="Calculation 4 4 4 2" xfId="22449"/>
    <cellStyle name="Calculation 4 4 4 2 2" xfId="43635"/>
    <cellStyle name="Calculation 4 4 4 3" xfId="33031"/>
    <cellStyle name="Calculation 4 4 5" xfId="17336"/>
    <cellStyle name="Calculation 4 4 5 2" xfId="38523"/>
    <cellStyle name="Calculation 4 4 6" xfId="27643"/>
    <cellStyle name="Calculation 4 4_Table 2A-1_EFT (Annual)" xfId="6688"/>
    <cellStyle name="Calculation 4 5" xfId="733"/>
    <cellStyle name="Calculation 4 5 2" xfId="4294"/>
    <cellStyle name="Calculation 4 5 2 2" xfId="12574"/>
    <cellStyle name="Calculation 4 5 2 2 2" xfId="24591"/>
    <cellStyle name="Calculation 4 5 2 2 2 2" xfId="45777"/>
    <cellStyle name="Calculation 4 5 2 2 3" xfId="35173"/>
    <cellStyle name="Calculation 4 5 2 3" xfId="19478"/>
    <cellStyle name="Calculation 4 5 2 3 2" xfId="40665"/>
    <cellStyle name="Calculation 4 5 2 4" xfId="29951"/>
    <cellStyle name="Calculation 4 5 2_Table 2A-1_EFT (Annual)" xfId="9356"/>
    <cellStyle name="Calculation 4 5 3" xfId="9922"/>
    <cellStyle name="Calculation 4 5 3 2" xfId="22045"/>
    <cellStyle name="Calculation 4 5 3 2 2" xfId="43231"/>
    <cellStyle name="Calculation 4 5 3 3" xfId="32627"/>
    <cellStyle name="Calculation 4 5 4" xfId="16932"/>
    <cellStyle name="Calculation 4 5 4 2" xfId="38119"/>
    <cellStyle name="Calculation 4 5 5" xfId="27208"/>
    <cellStyle name="Calculation 4 5_Table 2A-1_EFT (Annual)" xfId="6690"/>
    <cellStyle name="Calculation 4 6" xfId="1795"/>
    <cellStyle name="Calculation 4 6 2" xfId="5356"/>
    <cellStyle name="Calculation 4 6 2 2" xfId="13571"/>
    <cellStyle name="Calculation 4 6 2 2 2" xfId="25559"/>
    <cellStyle name="Calculation 4 6 2 2 2 2" xfId="46745"/>
    <cellStyle name="Calculation 4 6 2 2 3" xfId="36141"/>
    <cellStyle name="Calculation 4 6 2 3" xfId="20446"/>
    <cellStyle name="Calculation 4 6 2 3 2" xfId="41633"/>
    <cellStyle name="Calculation 4 6 2 4" xfId="31013"/>
    <cellStyle name="Calculation 4 6 2_Table 2A-1_EFT (Annual)" xfId="10788"/>
    <cellStyle name="Calculation 4 6 3" xfId="10915"/>
    <cellStyle name="Calculation 4 6 3 2" xfId="23013"/>
    <cellStyle name="Calculation 4 6 3 2 2" xfId="44199"/>
    <cellStyle name="Calculation 4 6 3 3" xfId="33595"/>
    <cellStyle name="Calculation 4 6 4" xfId="17900"/>
    <cellStyle name="Calculation 4 6 4 2" xfId="39087"/>
    <cellStyle name="Calculation 4 6 5" xfId="28270"/>
    <cellStyle name="Calculation 4 6_Table 2A-1_EFT (Annual)" xfId="6691"/>
    <cellStyle name="Calculation 4 7" xfId="3709"/>
    <cellStyle name="Calculation 4 7 2" xfId="12077"/>
    <cellStyle name="Calculation 4 7 2 2" xfId="24107"/>
    <cellStyle name="Calculation 4 7 2 2 2" xfId="45293"/>
    <cellStyle name="Calculation 4 7 2 3" xfId="34689"/>
    <cellStyle name="Calculation 4 7 3" xfId="18994"/>
    <cellStyle name="Calculation 4 7 3 2" xfId="40181"/>
    <cellStyle name="Calculation 4 7 4" xfId="29418"/>
    <cellStyle name="Calculation 4 7_Table 2A-1_EFT (Annual)" xfId="13551"/>
    <cellStyle name="Calculation 4 8" xfId="9396"/>
    <cellStyle name="Calculation 4 8 2" xfId="21561"/>
    <cellStyle name="Calculation 4 8 2 2" xfId="42747"/>
    <cellStyle name="Calculation 4 8 3" xfId="32143"/>
    <cellStyle name="Calculation 4 9" xfId="16448"/>
    <cellStyle name="Calculation 4 9 2" xfId="37635"/>
    <cellStyle name="Calculation 4_Table 2A-1_EFT (Annual)" xfId="2972"/>
    <cellStyle name="Calculation 5" xfId="109"/>
    <cellStyle name="Calculation 5 10" xfId="21510"/>
    <cellStyle name="Calculation 5 10 2" xfId="42697"/>
    <cellStyle name="Calculation 5 11" xfId="26664"/>
    <cellStyle name="Calculation 5 2" xfId="502"/>
    <cellStyle name="Calculation 5 2 2" xfId="1479"/>
    <cellStyle name="Calculation 5 2 2 2" xfId="2749"/>
    <cellStyle name="Calculation 5 2 2 2 2" xfId="6310"/>
    <cellStyle name="Calculation 5 2 2 2 2 2" xfId="14504"/>
    <cellStyle name="Calculation 5 2 2 2 2 2 2" xfId="26476"/>
    <cellStyle name="Calculation 5 2 2 2 2 2 2 2" xfId="47662"/>
    <cellStyle name="Calculation 5 2 2 2 2 2 3" xfId="37058"/>
    <cellStyle name="Calculation 5 2 2 2 2 3" xfId="21363"/>
    <cellStyle name="Calculation 5 2 2 2 2 3 2" xfId="42550"/>
    <cellStyle name="Calculation 5 2 2 2 2 4" xfId="31966"/>
    <cellStyle name="Calculation 5 2 2 2 2_Table 2A-1_EFT (Annual)" xfId="12683"/>
    <cellStyle name="Calculation 5 2 2 2 3" xfId="11846"/>
    <cellStyle name="Calculation 5 2 2 2 3 2" xfId="23930"/>
    <cellStyle name="Calculation 5 2 2 2 3 2 2" xfId="45116"/>
    <cellStyle name="Calculation 5 2 2 2 3 3" xfId="34512"/>
    <cellStyle name="Calculation 5 2 2 2 4" xfId="18817"/>
    <cellStyle name="Calculation 5 2 2 2 4 2" xfId="40004"/>
    <cellStyle name="Calculation 5 2 2 2 5" xfId="29223"/>
    <cellStyle name="Calculation 5 2 2 2_Table 2A-1_EFT (Annual)" xfId="6693"/>
    <cellStyle name="Calculation 5 2 2 3" xfId="5040"/>
    <cellStyle name="Calculation 5 2 2 3 2" xfId="13300"/>
    <cellStyle name="Calculation 5 2 2 3 2 2" xfId="25306"/>
    <cellStyle name="Calculation 5 2 2 3 2 2 2" xfId="46492"/>
    <cellStyle name="Calculation 5 2 2 3 2 3" xfId="35888"/>
    <cellStyle name="Calculation 5 2 2 3 3" xfId="20193"/>
    <cellStyle name="Calculation 5 2 2 3 3 2" xfId="41380"/>
    <cellStyle name="Calculation 5 2 2 3 4" xfId="30697"/>
    <cellStyle name="Calculation 5 2 2 3_Table 2A-1_EFT (Annual)" xfId="11492"/>
    <cellStyle name="Calculation 5 2 2 4" xfId="10644"/>
    <cellStyle name="Calculation 5 2 2 4 2" xfId="22760"/>
    <cellStyle name="Calculation 5 2 2 4 2 2" xfId="43946"/>
    <cellStyle name="Calculation 5 2 2 4 3" xfId="33342"/>
    <cellStyle name="Calculation 5 2 2 5" xfId="17647"/>
    <cellStyle name="Calculation 5 2 2 5 2" xfId="38834"/>
    <cellStyle name="Calculation 5 2 2 6" xfId="27954"/>
    <cellStyle name="Calculation 5 2 2_Table 2A-1_EFT (Annual)" xfId="6692"/>
    <cellStyle name="Calculation 5 2 3" xfId="1016"/>
    <cellStyle name="Calculation 5 2 3 2" xfId="4577"/>
    <cellStyle name="Calculation 5 2 3 2 2" xfId="12837"/>
    <cellStyle name="Calculation 5 2 3 2 2 2" xfId="24843"/>
    <cellStyle name="Calculation 5 2 3 2 2 2 2" xfId="46029"/>
    <cellStyle name="Calculation 5 2 3 2 2 3" xfId="35425"/>
    <cellStyle name="Calculation 5 2 3 2 3" xfId="19730"/>
    <cellStyle name="Calculation 5 2 3 2 3 2" xfId="40917"/>
    <cellStyle name="Calculation 5 2 3 2 4" xfId="30234"/>
    <cellStyle name="Calculation 5 2 3 2_Table 2A-1_EFT (Annual)" xfId="12063"/>
    <cellStyle name="Calculation 5 2 3 3" xfId="10181"/>
    <cellStyle name="Calculation 5 2 3 3 2" xfId="22297"/>
    <cellStyle name="Calculation 5 2 3 3 2 2" xfId="43483"/>
    <cellStyle name="Calculation 5 2 3 3 3" xfId="32879"/>
    <cellStyle name="Calculation 5 2 3 4" xfId="17184"/>
    <cellStyle name="Calculation 5 2 3 4 2" xfId="38371"/>
    <cellStyle name="Calculation 5 2 3 5" xfId="27491"/>
    <cellStyle name="Calculation 5 2 3_Table 2A-1_EFT (Annual)" xfId="6694"/>
    <cellStyle name="Calculation 5 2 4" xfId="2218"/>
    <cellStyle name="Calculation 5 2 4 2" xfId="5779"/>
    <cellStyle name="Calculation 5 2 4 2 2" xfId="13994"/>
    <cellStyle name="Calculation 5 2 4 2 2 2" xfId="25982"/>
    <cellStyle name="Calculation 5 2 4 2 2 2 2" xfId="47168"/>
    <cellStyle name="Calculation 5 2 4 2 2 3" xfId="36564"/>
    <cellStyle name="Calculation 5 2 4 2 3" xfId="20869"/>
    <cellStyle name="Calculation 5 2 4 2 3 2" xfId="42056"/>
    <cellStyle name="Calculation 5 2 4 2 4" xfId="31436"/>
    <cellStyle name="Calculation 5 2 4 2_Table 2A-1_EFT (Annual)" xfId="12563"/>
    <cellStyle name="Calculation 5 2 4 3" xfId="11338"/>
    <cellStyle name="Calculation 5 2 4 3 2" xfId="23436"/>
    <cellStyle name="Calculation 5 2 4 3 2 2" xfId="44622"/>
    <cellStyle name="Calculation 5 2 4 3 3" xfId="34018"/>
    <cellStyle name="Calculation 5 2 4 4" xfId="18323"/>
    <cellStyle name="Calculation 5 2 4 4 2" xfId="39510"/>
    <cellStyle name="Calculation 5 2 4 5" xfId="28693"/>
    <cellStyle name="Calculation 5 2 4_Table 2A-1_EFT (Annual)" xfId="6695"/>
    <cellStyle name="Calculation 5 2 5" xfId="4072"/>
    <cellStyle name="Calculation 5 2 5 2" xfId="12396"/>
    <cellStyle name="Calculation 5 2 5 2 2" xfId="24418"/>
    <cellStyle name="Calculation 5 2 5 2 2 2" xfId="45604"/>
    <cellStyle name="Calculation 5 2 5 2 3" xfId="35000"/>
    <cellStyle name="Calculation 5 2 5 3" xfId="19305"/>
    <cellStyle name="Calculation 5 2 5 3 2" xfId="40492"/>
    <cellStyle name="Calculation 5 2 5 4" xfId="29760"/>
    <cellStyle name="Calculation 5 2 5_Table 2A-1_EFT (Annual)" xfId="11486"/>
    <cellStyle name="Calculation 5 2 6" xfId="9735"/>
    <cellStyle name="Calculation 5 2 6 2" xfId="21872"/>
    <cellStyle name="Calculation 5 2 6 2 2" xfId="43058"/>
    <cellStyle name="Calculation 5 2 6 3" xfId="32454"/>
    <cellStyle name="Calculation 5 2 7" xfId="16759"/>
    <cellStyle name="Calculation 5 2 7 2" xfId="37946"/>
    <cellStyle name="Calculation 5 2 8" xfId="27017"/>
    <cellStyle name="Calculation 5 2_Table 2A-1_EFT (Annual)" xfId="2976"/>
    <cellStyle name="Calculation 5 3" xfId="340"/>
    <cellStyle name="Calculation 5 3 2" xfId="1323"/>
    <cellStyle name="Calculation 5 3 2 2" xfId="2593"/>
    <cellStyle name="Calculation 5 3 2 2 2" xfId="6154"/>
    <cellStyle name="Calculation 5 3 2 2 2 2" xfId="14348"/>
    <cellStyle name="Calculation 5 3 2 2 2 2 2" xfId="26320"/>
    <cellStyle name="Calculation 5 3 2 2 2 2 2 2" xfId="47506"/>
    <cellStyle name="Calculation 5 3 2 2 2 2 3" xfId="36902"/>
    <cellStyle name="Calculation 5 3 2 2 2 3" xfId="21207"/>
    <cellStyle name="Calculation 5 3 2 2 2 3 2" xfId="42394"/>
    <cellStyle name="Calculation 5 3 2 2 2 4" xfId="31810"/>
    <cellStyle name="Calculation 5 3 2 2 2_Table 2A-1_EFT (Annual)" xfId="12704"/>
    <cellStyle name="Calculation 5 3 2 2 3" xfId="11690"/>
    <cellStyle name="Calculation 5 3 2 2 3 2" xfId="23774"/>
    <cellStyle name="Calculation 5 3 2 2 3 2 2" xfId="44960"/>
    <cellStyle name="Calculation 5 3 2 2 3 3" xfId="34356"/>
    <cellStyle name="Calculation 5 3 2 2 4" xfId="18661"/>
    <cellStyle name="Calculation 5 3 2 2 4 2" xfId="39848"/>
    <cellStyle name="Calculation 5 3 2 2 5" xfId="29067"/>
    <cellStyle name="Calculation 5 3 2 2_Table 2A-1_EFT (Annual)" xfId="6697"/>
    <cellStyle name="Calculation 5 3 2 3" xfId="4884"/>
    <cellStyle name="Calculation 5 3 2 3 2" xfId="13144"/>
    <cellStyle name="Calculation 5 3 2 3 2 2" xfId="25150"/>
    <cellStyle name="Calculation 5 3 2 3 2 2 2" xfId="46336"/>
    <cellStyle name="Calculation 5 3 2 3 2 3" xfId="35732"/>
    <cellStyle name="Calculation 5 3 2 3 3" xfId="20037"/>
    <cellStyle name="Calculation 5 3 2 3 3 2" xfId="41224"/>
    <cellStyle name="Calculation 5 3 2 3 4" xfId="30541"/>
    <cellStyle name="Calculation 5 3 2 3_Table 2A-1_EFT (Annual)" xfId="11495"/>
    <cellStyle name="Calculation 5 3 2 4" xfId="10488"/>
    <cellStyle name="Calculation 5 3 2 4 2" xfId="22604"/>
    <cellStyle name="Calculation 5 3 2 4 2 2" xfId="43790"/>
    <cellStyle name="Calculation 5 3 2 4 3" xfId="33186"/>
    <cellStyle name="Calculation 5 3 2 5" xfId="17491"/>
    <cellStyle name="Calculation 5 3 2 5 2" xfId="38678"/>
    <cellStyle name="Calculation 5 3 2 6" xfId="27798"/>
    <cellStyle name="Calculation 5 3 2_Table 2A-1_EFT (Annual)" xfId="6696"/>
    <cellStyle name="Calculation 5 3 3" xfId="884"/>
    <cellStyle name="Calculation 5 3 3 2" xfId="4445"/>
    <cellStyle name="Calculation 5 3 3 2 2" xfId="12707"/>
    <cellStyle name="Calculation 5 3 3 2 2 2" xfId="24717"/>
    <cellStyle name="Calculation 5 3 3 2 2 2 2" xfId="45903"/>
    <cellStyle name="Calculation 5 3 3 2 2 3" xfId="35299"/>
    <cellStyle name="Calculation 5 3 3 2 3" xfId="19604"/>
    <cellStyle name="Calculation 5 3 3 2 3 2" xfId="40791"/>
    <cellStyle name="Calculation 5 3 3 2 4" xfId="30102"/>
    <cellStyle name="Calculation 5 3 3 2_Table 2A-1_EFT (Annual)" xfId="9382"/>
    <cellStyle name="Calculation 5 3 3 3" xfId="10054"/>
    <cellStyle name="Calculation 5 3 3 3 2" xfId="22171"/>
    <cellStyle name="Calculation 5 3 3 3 2 2" xfId="43357"/>
    <cellStyle name="Calculation 5 3 3 3 3" xfId="32753"/>
    <cellStyle name="Calculation 5 3 3 4" xfId="17058"/>
    <cellStyle name="Calculation 5 3 3 4 2" xfId="38245"/>
    <cellStyle name="Calculation 5 3 3 5" xfId="27359"/>
    <cellStyle name="Calculation 5 3 3_Table 2A-1_EFT (Annual)" xfId="6698"/>
    <cellStyle name="Calculation 5 3 4" xfId="2062"/>
    <cellStyle name="Calculation 5 3 4 2" xfId="5623"/>
    <cellStyle name="Calculation 5 3 4 2 2" xfId="13838"/>
    <cellStyle name="Calculation 5 3 4 2 2 2" xfId="25826"/>
    <cellStyle name="Calculation 5 3 4 2 2 2 2" xfId="47012"/>
    <cellStyle name="Calculation 5 3 4 2 2 3" xfId="36408"/>
    <cellStyle name="Calculation 5 3 4 2 3" xfId="20713"/>
    <cellStyle name="Calculation 5 3 4 2 3 2" xfId="41900"/>
    <cellStyle name="Calculation 5 3 4 2 4" xfId="31280"/>
    <cellStyle name="Calculation 5 3 4 2_Table 2A-1_EFT (Annual)" xfId="13443"/>
    <cellStyle name="Calculation 5 3 4 3" xfId="11182"/>
    <cellStyle name="Calculation 5 3 4 3 2" xfId="23280"/>
    <cellStyle name="Calculation 5 3 4 3 2 2" xfId="44466"/>
    <cellStyle name="Calculation 5 3 4 3 3" xfId="33862"/>
    <cellStyle name="Calculation 5 3 4 4" xfId="18167"/>
    <cellStyle name="Calculation 5 3 4 4 2" xfId="39354"/>
    <cellStyle name="Calculation 5 3 4 5" xfId="28537"/>
    <cellStyle name="Calculation 5 3 4_Table 2A-1_EFT (Annual)" xfId="6699"/>
    <cellStyle name="Calculation 5 3 5" xfId="3910"/>
    <cellStyle name="Calculation 5 3 5 2" xfId="12238"/>
    <cellStyle name="Calculation 5 3 5 2 2" xfId="24262"/>
    <cellStyle name="Calculation 5 3 5 2 2 2" xfId="45448"/>
    <cellStyle name="Calculation 5 3 5 2 3" xfId="34844"/>
    <cellStyle name="Calculation 5 3 5 3" xfId="19149"/>
    <cellStyle name="Calculation 5 3 5 3 2" xfId="40336"/>
    <cellStyle name="Calculation 5 3 5 4" xfId="29598"/>
    <cellStyle name="Calculation 5 3 5_Table 2A-1_EFT (Annual)" xfId="12537"/>
    <cellStyle name="Calculation 5 3 6" xfId="9575"/>
    <cellStyle name="Calculation 5 3 6 2" xfId="21716"/>
    <cellStyle name="Calculation 5 3 6 2 2" xfId="42902"/>
    <cellStyle name="Calculation 5 3 6 3" xfId="32298"/>
    <cellStyle name="Calculation 5 3 7" xfId="16603"/>
    <cellStyle name="Calculation 5 3 7 2" xfId="37790"/>
    <cellStyle name="Calculation 5 3 8" xfId="26855"/>
    <cellStyle name="Calculation 5 3_Table 2A-1_EFT (Annual)" xfId="2977"/>
    <cellStyle name="Calculation 5 4" xfId="1157"/>
    <cellStyle name="Calculation 5 4 2" xfId="2427"/>
    <cellStyle name="Calculation 5 4 2 2" xfId="5988"/>
    <cellStyle name="Calculation 5 4 2 2 2" xfId="14182"/>
    <cellStyle name="Calculation 5 4 2 2 2 2" xfId="26154"/>
    <cellStyle name="Calculation 5 4 2 2 2 2 2" xfId="47340"/>
    <cellStyle name="Calculation 5 4 2 2 2 3" xfId="36736"/>
    <cellStyle name="Calculation 5 4 2 2 3" xfId="21041"/>
    <cellStyle name="Calculation 5 4 2 2 3 2" xfId="42228"/>
    <cellStyle name="Calculation 5 4 2 2 4" xfId="31644"/>
    <cellStyle name="Calculation 5 4 2 2_Table 2A-1_EFT (Annual)" xfId="12208"/>
    <cellStyle name="Calculation 5 4 2 3" xfId="11524"/>
    <cellStyle name="Calculation 5 4 2 3 2" xfId="23608"/>
    <cellStyle name="Calculation 5 4 2 3 2 2" xfId="44794"/>
    <cellStyle name="Calculation 5 4 2 3 3" xfId="34190"/>
    <cellStyle name="Calculation 5 4 2 4" xfId="18495"/>
    <cellStyle name="Calculation 5 4 2 4 2" xfId="39682"/>
    <cellStyle name="Calculation 5 4 2 5" xfId="28901"/>
    <cellStyle name="Calculation 5 4 2_Table 2A-1_EFT (Annual)" xfId="6701"/>
    <cellStyle name="Calculation 5 4 3" xfId="4718"/>
    <cellStyle name="Calculation 5 4 3 2" xfId="12978"/>
    <cellStyle name="Calculation 5 4 3 2 2" xfId="24984"/>
    <cellStyle name="Calculation 5 4 3 2 2 2" xfId="46170"/>
    <cellStyle name="Calculation 5 4 3 2 3" xfId="35566"/>
    <cellStyle name="Calculation 5 4 3 3" xfId="19871"/>
    <cellStyle name="Calculation 5 4 3 3 2" xfId="41058"/>
    <cellStyle name="Calculation 5 4 3 4" xfId="30375"/>
    <cellStyle name="Calculation 5 4 3_Table 2A-1_EFT (Annual)" xfId="10827"/>
    <cellStyle name="Calculation 5 4 4" xfId="10322"/>
    <cellStyle name="Calculation 5 4 4 2" xfId="22438"/>
    <cellStyle name="Calculation 5 4 4 2 2" xfId="43624"/>
    <cellStyle name="Calculation 5 4 4 3" xfId="33020"/>
    <cellStyle name="Calculation 5 4 5" xfId="17325"/>
    <cellStyle name="Calculation 5 4 5 2" xfId="38512"/>
    <cellStyle name="Calculation 5 4 6" xfId="27632"/>
    <cellStyle name="Calculation 5 4_Table 2A-1_EFT (Annual)" xfId="6700"/>
    <cellStyle name="Calculation 5 5" xfId="725"/>
    <cellStyle name="Calculation 5 5 2" xfId="4286"/>
    <cellStyle name="Calculation 5 5 2 2" xfId="12566"/>
    <cellStyle name="Calculation 5 5 2 2 2" xfId="24583"/>
    <cellStyle name="Calculation 5 5 2 2 2 2" xfId="45769"/>
    <cellStyle name="Calculation 5 5 2 2 3" xfId="35165"/>
    <cellStyle name="Calculation 5 5 2 3" xfId="19470"/>
    <cellStyle name="Calculation 5 5 2 3 2" xfId="40657"/>
    <cellStyle name="Calculation 5 5 2 4" xfId="29943"/>
    <cellStyle name="Calculation 5 5 2_Table 2A-1_EFT (Annual)" xfId="11489"/>
    <cellStyle name="Calculation 5 5 3" xfId="9914"/>
    <cellStyle name="Calculation 5 5 3 2" xfId="22037"/>
    <cellStyle name="Calculation 5 5 3 2 2" xfId="43223"/>
    <cellStyle name="Calculation 5 5 3 3" xfId="32619"/>
    <cellStyle name="Calculation 5 5 4" xfId="16924"/>
    <cellStyle name="Calculation 5 5 4 2" xfId="38111"/>
    <cellStyle name="Calculation 5 5 5" xfId="27200"/>
    <cellStyle name="Calculation 5 5_Table 2A-1_EFT (Annual)" xfId="6702"/>
    <cellStyle name="Calculation 5 6" xfId="1868"/>
    <cellStyle name="Calculation 5 6 2" xfId="5429"/>
    <cellStyle name="Calculation 5 6 2 2" xfId="13644"/>
    <cellStyle name="Calculation 5 6 2 2 2" xfId="25632"/>
    <cellStyle name="Calculation 5 6 2 2 2 2" xfId="46818"/>
    <cellStyle name="Calculation 5 6 2 2 3" xfId="36214"/>
    <cellStyle name="Calculation 5 6 2 3" xfId="20519"/>
    <cellStyle name="Calculation 5 6 2 3 2" xfId="41706"/>
    <cellStyle name="Calculation 5 6 2 4" xfId="31086"/>
    <cellStyle name="Calculation 5 6 2_Table 2A-1_EFT (Annual)" xfId="12039"/>
    <cellStyle name="Calculation 5 6 3" xfId="10988"/>
    <cellStyle name="Calculation 5 6 3 2" xfId="23086"/>
    <cellStyle name="Calculation 5 6 3 2 2" xfId="44272"/>
    <cellStyle name="Calculation 5 6 3 3" xfId="33668"/>
    <cellStyle name="Calculation 5 6 4" xfId="17973"/>
    <cellStyle name="Calculation 5 6 4 2" xfId="39160"/>
    <cellStyle name="Calculation 5 6 5" xfId="28343"/>
    <cellStyle name="Calculation 5 6_Table 2A-1_EFT (Annual)" xfId="6703"/>
    <cellStyle name="Calculation 5 7" xfId="3698"/>
    <cellStyle name="Calculation 5 7 2" xfId="12066"/>
    <cellStyle name="Calculation 5 7 2 2" xfId="24096"/>
    <cellStyle name="Calculation 5 7 2 2 2" xfId="45282"/>
    <cellStyle name="Calculation 5 7 2 3" xfId="34678"/>
    <cellStyle name="Calculation 5 7 3" xfId="18983"/>
    <cellStyle name="Calculation 5 7 3 2" xfId="40170"/>
    <cellStyle name="Calculation 5 7 4" xfId="29407"/>
    <cellStyle name="Calculation 5 7_Table 2A-1_EFT (Annual)" xfId="10791"/>
    <cellStyle name="Calculation 5 8" xfId="9385"/>
    <cellStyle name="Calculation 5 8 2" xfId="21550"/>
    <cellStyle name="Calculation 5 8 2 2" xfId="42736"/>
    <cellStyle name="Calculation 5 8 3" xfId="32132"/>
    <cellStyle name="Calculation 5 9" xfId="16437"/>
    <cellStyle name="Calculation 5 9 2" xfId="37624"/>
    <cellStyle name="Calculation 5_Table 2A-1_EFT (Annual)" xfId="2975"/>
    <cellStyle name="Calculation 6" xfId="83"/>
    <cellStyle name="Calculation 6 10" xfId="26639"/>
    <cellStyle name="Calculation 6 2" xfId="482"/>
    <cellStyle name="Calculation 6 2 2" xfId="1459"/>
    <cellStyle name="Calculation 6 2 2 2" xfId="2729"/>
    <cellStyle name="Calculation 6 2 2 2 2" xfId="6290"/>
    <cellStyle name="Calculation 6 2 2 2 2 2" xfId="14484"/>
    <cellStyle name="Calculation 6 2 2 2 2 2 2" xfId="26456"/>
    <cellStyle name="Calculation 6 2 2 2 2 2 2 2" xfId="47642"/>
    <cellStyle name="Calculation 6 2 2 2 2 2 3" xfId="37038"/>
    <cellStyle name="Calculation 6 2 2 2 2 3" xfId="21343"/>
    <cellStyle name="Calculation 6 2 2 2 2 3 2" xfId="42530"/>
    <cellStyle name="Calculation 6 2 2 2 2 4" xfId="31946"/>
    <cellStyle name="Calculation 6 2 2 2 2_Table 2A-1_EFT (Annual)" xfId="13485"/>
    <cellStyle name="Calculation 6 2 2 2 3" xfId="11826"/>
    <cellStyle name="Calculation 6 2 2 2 3 2" xfId="23910"/>
    <cellStyle name="Calculation 6 2 2 2 3 2 2" xfId="45096"/>
    <cellStyle name="Calculation 6 2 2 2 3 3" xfId="34492"/>
    <cellStyle name="Calculation 6 2 2 2 4" xfId="18797"/>
    <cellStyle name="Calculation 6 2 2 2 4 2" xfId="39984"/>
    <cellStyle name="Calculation 6 2 2 2 5" xfId="29203"/>
    <cellStyle name="Calculation 6 2 2 2_Table 2A-1_EFT (Annual)" xfId="6705"/>
    <cellStyle name="Calculation 6 2 2 3" xfId="5020"/>
    <cellStyle name="Calculation 6 2 2 3 2" xfId="13280"/>
    <cellStyle name="Calculation 6 2 2 3 2 2" xfId="25286"/>
    <cellStyle name="Calculation 6 2 2 3 2 2 2" xfId="46472"/>
    <cellStyle name="Calculation 6 2 2 3 2 3" xfId="35868"/>
    <cellStyle name="Calculation 6 2 2 3 3" xfId="20173"/>
    <cellStyle name="Calculation 6 2 2 3 3 2" xfId="41360"/>
    <cellStyle name="Calculation 6 2 2 3 4" xfId="30677"/>
    <cellStyle name="Calculation 6 2 2 3_Table 2A-1_EFT (Annual)" xfId="12685"/>
    <cellStyle name="Calculation 6 2 2 4" xfId="10624"/>
    <cellStyle name="Calculation 6 2 2 4 2" xfId="22740"/>
    <cellStyle name="Calculation 6 2 2 4 2 2" xfId="43926"/>
    <cellStyle name="Calculation 6 2 2 4 3" xfId="33322"/>
    <cellStyle name="Calculation 6 2 2 5" xfId="17627"/>
    <cellStyle name="Calculation 6 2 2 5 2" xfId="38814"/>
    <cellStyle name="Calculation 6 2 2 6" xfId="27934"/>
    <cellStyle name="Calculation 6 2 2_Table 2A-1_EFT (Annual)" xfId="6704"/>
    <cellStyle name="Calculation 6 2 3" xfId="1002"/>
    <cellStyle name="Calculation 6 2 3 2" xfId="4563"/>
    <cellStyle name="Calculation 6 2 3 2 2" xfId="12823"/>
    <cellStyle name="Calculation 6 2 3 2 2 2" xfId="24829"/>
    <cellStyle name="Calculation 6 2 3 2 2 2 2" xfId="46015"/>
    <cellStyle name="Calculation 6 2 3 2 2 3" xfId="35411"/>
    <cellStyle name="Calculation 6 2 3 2 3" xfId="19716"/>
    <cellStyle name="Calculation 6 2 3 2 3 2" xfId="40903"/>
    <cellStyle name="Calculation 6 2 3 2 4" xfId="30220"/>
    <cellStyle name="Calculation 6 2 3 2_Table 2A-1_EFT (Annual)" xfId="10032"/>
    <cellStyle name="Calculation 6 2 3 3" xfId="10167"/>
    <cellStyle name="Calculation 6 2 3 3 2" xfId="22283"/>
    <cellStyle name="Calculation 6 2 3 3 2 2" xfId="43469"/>
    <cellStyle name="Calculation 6 2 3 3 3" xfId="32865"/>
    <cellStyle name="Calculation 6 2 3 4" xfId="17170"/>
    <cellStyle name="Calculation 6 2 3 4 2" xfId="38357"/>
    <cellStyle name="Calculation 6 2 3 5" xfId="27477"/>
    <cellStyle name="Calculation 6 2 3_Table 2A-1_EFT (Annual)" xfId="6706"/>
    <cellStyle name="Calculation 6 2 4" xfId="2198"/>
    <cellStyle name="Calculation 6 2 4 2" xfId="5759"/>
    <cellStyle name="Calculation 6 2 4 2 2" xfId="13974"/>
    <cellStyle name="Calculation 6 2 4 2 2 2" xfId="25962"/>
    <cellStyle name="Calculation 6 2 4 2 2 2 2" xfId="47148"/>
    <cellStyle name="Calculation 6 2 4 2 2 3" xfId="36544"/>
    <cellStyle name="Calculation 6 2 4 2 3" xfId="20849"/>
    <cellStyle name="Calculation 6 2 4 2 3 2" xfId="42036"/>
    <cellStyle name="Calculation 6 2 4 2 4" xfId="31416"/>
    <cellStyle name="Calculation 6 2 4 2_Table 2A-1_EFT (Annual)" xfId="9355"/>
    <cellStyle name="Calculation 6 2 4 3" xfId="11318"/>
    <cellStyle name="Calculation 6 2 4 3 2" xfId="23416"/>
    <cellStyle name="Calculation 6 2 4 3 2 2" xfId="44602"/>
    <cellStyle name="Calculation 6 2 4 3 3" xfId="33998"/>
    <cellStyle name="Calculation 6 2 4 4" xfId="18303"/>
    <cellStyle name="Calculation 6 2 4 4 2" xfId="39490"/>
    <cellStyle name="Calculation 6 2 4 5" xfId="28673"/>
    <cellStyle name="Calculation 6 2 4_Table 2A-1_EFT (Annual)" xfId="6707"/>
    <cellStyle name="Calculation 6 2 5" xfId="4052"/>
    <cellStyle name="Calculation 6 2 5 2" xfId="12376"/>
    <cellStyle name="Calculation 6 2 5 2 2" xfId="24398"/>
    <cellStyle name="Calculation 6 2 5 2 2 2" xfId="45584"/>
    <cellStyle name="Calculation 6 2 5 2 3" xfId="34980"/>
    <cellStyle name="Calculation 6 2 5 3" xfId="19285"/>
    <cellStyle name="Calculation 6 2 5 3 2" xfId="40472"/>
    <cellStyle name="Calculation 6 2 5 4" xfId="29740"/>
    <cellStyle name="Calculation 6 2 5_Table 2A-1_EFT (Annual)" xfId="9375"/>
    <cellStyle name="Calculation 6 2 6" xfId="9715"/>
    <cellStyle name="Calculation 6 2 6 2" xfId="21852"/>
    <cellStyle name="Calculation 6 2 6 2 2" xfId="43038"/>
    <cellStyle name="Calculation 6 2 6 3" xfId="32434"/>
    <cellStyle name="Calculation 6 2 7" xfId="16739"/>
    <cellStyle name="Calculation 6 2 7 2" xfId="37926"/>
    <cellStyle name="Calculation 6 2 8" xfId="26997"/>
    <cellStyle name="Calculation 6 2_Table 2A-1_EFT (Annual)" xfId="2979"/>
    <cellStyle name="Calculation 6 3" xfId="315"/>
    <cellStyle name="Calculation 6 3 2" xfId="1303"/>
    <cellStyle name="Calculation 6 3 2 2" xfId="2573"/>
    <cellStyle name="Calculation 6 3 2 2 2" xfId="6134"/>
    <cellStyle name="Calculation 6 3 2 2 2 2" xfId="14328"/>
    <cellStyle name="Calculation 6 3 2 2 2 2 2" xfId="26300"/>
    <cellStyle name="Calculation 6 3 2 2 2 2 2 2" xfId="47486"/>
    <cellStyle name="Calculation 6 3 2 2 2 2 3" xfId="36882"/>
    <cellStyle name="Calculation 6 3 2 2 2 3" xfId="21187"/>
    <cellStyle name="Calculation 6 3 2 2 2 3 2" xfId="42374"/>
    <cellStyle name="Calculation 6 3 2 2 2 4" xfId="31790"/>
    <cellStyle name="Calculation 6 3 2 2 2_Table 2A-1_EFT (Annual)" xfId="9344"/>
    <cellStyle name="Calculation 6 3 2 2 3" xfId="11670"/>
    <cellStyle name="Calculation 6 3 2 2 3 2" xfId="23754"/>
    <cellStyle name="Calculation 6 3 2 2 3 2 2" xfId="44940"/>
    <cellStyle name="Calculation 6 3 2 2 3 3" xfId="34336"/>
    <cellStyle name="Calculation 6 3 2 2 4" xfId="18641"/>
    <cellStyle name="Calculation 6 3 2 2 4 2" xfId="39828"/>
    <cellStyle name="Calculation 6 3 2 2 5" xfId="29047"/>
    <cellStyle name="Calculation 6 3 2 2_Table 2A-1_EFT (Annual)" xfId="6709"/>
    <cellStyle name="Calculation 6 3 2 3" xfId="4864"/>
    <cellStyle name="Calculation 6 3 2 3 2" xfId="13124"/>
    <cellStyle name="Calculation 6 3 2 3 2 2" xfId="25130"/>
    <cellStyle name="Calculation 6 3 2 3 2 2 2" xfId="46316"/>
    <cellStyle name="Calculation 6 3 2 3 2 3" xfId="35712"/>
    <cellStyle name="Calculation 6 3 2 3 3" xfId="20017"/>
    <cellStyle name="Calculation 6 3 2 3 3 2" xfId="41204"/>
    <cellStyle name="Calculation 6 3 2 3 4" xfId="30521"/>
    <cellStyle name="Calculation 6 3 2 3_Table 2A-1_EFT (Annual)" xfId="9885"/>
    <cellStyle name="Calculation 6 3 2 4" xfId="10468"/>
    <cellStyle name="Calculation 6 3 2 4 2" xfId="22584"/>
    <cellStyle name="Calculation 6 3 2 4 2 2" xfId="43770"/>
    <cellStyle name="Calculation 6 3 2 4 3" xfId="33166"/>
    <cellStyle name="Calculation 6 3 2 5" xfId="17471"/>
    <cellStyle name="Calculation 6 3 2 5 2" xfId="38658"/>
    <cellStyle name="Calculation 6 3 2 6" xfId="27778"/>
    <cellStyle name="Calculation 6 3 2_Table 2A-1_EFT (Annual)" xfId="6708"/>
    <cellStyle name="Calculation 6 3 3" xfId="865"/>
    <cellStyle name="Calculation 6 3 3 2" xfId="4426"/>
    <cellStyle name="Calculation 6 3 3 2 2" xfId="12691"/>
    <cellStyle name="Calculation 6 3 3 2 2 2" xfId="24703"/>
    <cellStyle name="Calculation 6 3 3 2 2 2 2" xfId="45889"/>
    <cellStyle name="Calculation 6 3 3 2 2 3" xfId="35285"/>
    <cellStyle name="Calculation 6 3 3 2 3" xfId="19590"/>
    <cellStyle name="Calculation 6 3 3 2 3 2" xfId="40777"/>
    <cellStyle name="Calculation 6 3 3 2 4" xfId="30083"/>
    <cellStyle name="Calculation 6 3 3 2_Table 2A-1_EFT (Annual)" xfId="9343"/>
    <cellStyle name="Calculation 6 3 3 3" xfId="10038"/>
    <cellStyle name="Calculation 6 3 3 3 2" xfId="22157"/>
    <cellStyle name="Calculation 6 3 3 3 2 2" xfId="43343"/>
    <cellStyle name="Calculation 6 3 3 3 3" xfId="32739"/>
    <cellStyle name="Calculation 6 3 3 4" xfId="17044"/>
    <cellStyle name="Calculation 6 3 3 4 2" xfId="38231"/>
    <cellStyle name="Calculation 6 3 3 5" xfId="27340"/>
    <cellStyle name="Calculation 6 3 3_Table 2A-1_EFT (Annual)" xfId="6710"/>
    <cellStyle name="Calculation 6 3 4" xfId="2042"/>
    <cellStyle name="Calculation 6 3 4 2" xfId="5603"/>
    <cellStyle name="Calculation 6 3 4 2 2" xfId="13818"/>
    <cellStyle name="Calculation 6 3 4 2 2 2" xfId="25806"/>
    <cellStyle name="Calculation 6 3 4 2 2 2 2" xfId="46992"/>
    <cellStyle name="Calculation 6 3 4 2 2 3" xfId="36388"/>
    <cellStyle name="Calculation 6 3 4 2 3" xfId="20693"/>
    <cellStyle name="Calculation 6 3 4 2 3 2" xfId="41880"/>
    <cellStyle name="Calculation 6 3 4 2 4" xfId="31260"/>
    <cellStyle name="Calculation 6 3 4 2_Table 2A-1_EFT (Annual)" xfId="9342"/>
    <cellStyle name="Calculation 6 3 4 3" xfId="11162"/>
    <cellStyle name="Calculation 6 3 4 3 2" xfId="23260"/>
    <cellStyle name="Calculation 6 3 4 3 2 2" xfId="44446"/>
    <cellStyle name="Calculation 6 3 4 3 3" xfId="33842"/>
    <cellStyle name="Calculation 6 3 4 4" xfId="18147"/>
    <cellStyle name="Calculation 6 3 4 4 2" xfId="39334"/>
    <cellStyle name="Calculation 6 3 4 5" xfId="28517"/>
    <cellStyle name="Calculation 6 3 4_Table 2A-1_EFT (Annual)" xfId="6711"/>
    <cellStyle name="Calculation 6 3 5" xfId="3885"/>
    <cellStyle name="Calculation 6 3 5 2" xfId="12217"/>
    <cellStyle name="Calculation 6 3 5 2 2" xfId="24242"/>
    <cellStyle name="Calculation 6 3 5 2 2 2" xfId="45428"/>
    <cellStyle name="Calculation 6 3 5 2 3" xfId="34824"/>
    <cellStyle name="Calculation 6 3 5 3" xfId="19129"/>
    <cellStyle name="Calculation 6 3 5 3 2" xfId="40316"/>
    <cellStyle name="Calculation 6 3 5 4" xfId="29573"/>
    <cellStyle name="Calculation 6 3 5_Table 2A-1_EFT (Annual)" xfId="9531"/>
    <cellStyle name="Calculation 6 3 6" xfId="9554"/>
    <cellStyle name="Calculation 6 3 6 2" xfId="21696"/>
    <cellStyle name="Calculation 6 3 6 2 2" xfId="42882"/>
    <cellStyle name="Calculation 6 3 6 3" xfId="32278"/>
    <cellStyle name="Calculation 6 3 7" xfId="16583"/>
    <cellStyle name="Calculation 6 3 7 2" xfId="37770"/>
    <cellStyle name="Calculation 6 3 8" xfId="26830"/>
    <cellStyle name="Calculation 6 3_Table 2A-1_EFT (Annual)" xfId="2980"/>
    <cellStyle name="Calculation 6 4" xfId="1137"/>
    <cellStyle name="Calculation 6 4 2" xfId="2407"/>
    <cellStyle name="Calculation 6 4 2 2" xfId="5968"/>
    <cellStyle name="Calculation 6 4 2 2 2" xfId="14162"/>
    <cellStyle name="Calculation 6 4 2 2 2 2" xfId="26134"/>
    <cellStyle name="Calculation 6 4 2 2 2 2 2" xfId="47320"/>
    <cellStyle name="Calculation 6 4 2 2 2 3" xfId="36716"/>
    <cellStyle name="Calculation 6 4 2 2 3" xfId="21021"/>
    <cellStyle name="Calculation 6 4 2 2 3 2" xfId="42208"/>
    <cellStyle name="Calculation 6 4 2 2 4" xfId="31624"/>
    <cellStyle name="Calculation 6 4 2 2_Table 2A-1_EFT (Annual)" xfId="9341"/>
    <cellStyle name="Calculation 6 4 2 3" xfId="11504"/>
    <cellStyle name="Calculation 6 4 2 3 2" xfId="23588"/>
    <cellStyle name="Calculation 6 4 2 3 2 2" xfId="44774"/>
    <cellStyle name="Calculation 6 4 2 3 3" xfId="34170"/>
    <cellStyle name="Calculation 6 4 2 4" xfId="18475"/>
    <cellStyle name="Calculation 6 4 2 4 2" xfId="39662"/>
    <cellStyle name="Calculation 6 4 2 5" xfId="28881"/>
    <cellStyle name="Calculation 6 4 2_Table 2A-1_EFT (Annual)" xfId="6713"/>
    <cellStyle name="Calculation 6 4 3" xfId="4698"/>
    <cellStyle name="Calculation 6 4 3 2" xfId="12958"/>
    <cellStyle name="Calculation 6 4 3 2 2" xfId="24964"/>
    <cellStyle name="Calculation 6 4 3 2 2 2" xfId="46150"/>
    <cellStyle name="Calculation 6 4 3 2 3" xfId="35546"/>
    <cellStyle name="Calculation 6 4 3 3" xfId="19851"/>
    <cellStyle name="Calculation 6 4 3 3 2" xfId="41038"/>
    <cellStyle name="Calculation 6 4 3 4" xfId="30355"/>
    <cellStyle name="Calculation 6 4 3_Table 2A-1_EFT (Annual)" xfId="9530"/>
    <cellStyle name="Calculation 6 4 4" xfId="10302"/>
    <cellStyle name="Calculation 6 4 4 2" xfId="22418"/>
    <cellStyle name="Calculation 6 4 4 2 2" xfId="43604"/>
    <cellStyle name="Calculation 6 4 4 3" xfId="33000"/>
    <cellStyle name="Calculation 6 4 5" xfId="17305"/>
    <cellStyle name="Calculation 6 4 5 2" xfId="38492"/>
    <cellStyle name="Calculation 6 4 6" xfId="27612"/>
    <cellStyle name="Calculation 6 4_Table 2A-1_EFT (Annual)" xfId="6712"/>
    <cellStyle name="Calculation 6 5" xfId="706"/>
    <cellStyle name="Calculation 6 5 2" xfId="4267"/>
    <cellStyle name="Calculation 6 5 2 2" xfId="12551"/>
    <cellStyle name="Calculation 6 5 2 2 2" xfId="24569"/>
    <cellStyle name="Calculation 6 5 2 2 2 2" xfId="45755"/>
    <cellStyle name="Calculation 6 5 2 2 3" xfId="35151"/>
    <cellStyle name="Calculation 6 5 2 3" xfId="19456"/>
    <cellStyle name="Calculation 6 5 2 3 2" xfId="40643"/>
    <cellStyle name="Calculation 6 5 2 4" xfId="29924"/>
    <cellStyle name="Calculation 6 5 2_Table 2A-1_EFT (Annual)" xfId="9529"/>
    <cellStyle name="Calculation 6 5 3" xfId="9898"/>
    <cellStyle name="Calculation 6 5 3 2" xfId="22023"/>
    <cellStyle name="Calculation 6 5 3 2 2" xfId="43209"/>
    <cellStyle name="Calculation 6 5 3 3" xfId="32605"/>
    <cellStyle name="Calculation 6 5 4" xfId="16910"/>
    <cellStyle name="Calculation 6 5 4 2" xfId="38097"/>
    <cellStyle name="Calculation 6 5 5" xfId="27181"/>
    <cellStyle name="Calculation 6 5_Table 2A-1_EFT (Annual)" xfId="6714"/>
    <cellStyle name="Calculation 6 6" xfId="1840"/>
    <cellStyle name="Calculation 6 6 2" xfId="5401"/>
    <cellStyle name="Calculation 6 6 2 2" xfId="13616"/>
    <cellStyle name="Calculation 6 6 2 2 2" xfId="25604"/>
    <cellStyle name="Calculation 6 6 2 2 2 2" xfId="46790"/>
    <cellStyle name="Calculation 6 6 2 2 3" xfId="36186"/>
    <cellStyle name="Calculation 6 6 2 3" xfId="20491"/>
    <cellStyle name="Calculation 6 6 2 3 2" xfId="41678"/>
    <cellStyle name="Calculation 6 6 2 4" xfId="31058"/>
    <cellStyle name="Calculation 6 6 2_Table 2A-1_EFT (Annual)" xfId="9528"/>
    <cellStyle name="Calculation 6 6 3" xfId="10960"/>
    <cellStyle name="Calculation 6 6 3 2" xfId="23058"/>
    <cellStyle name="Calculation 6 6 3 2 2" xfId="44244"/>
    <cellStyle name="Calculation 6 6 3 3" xfId="33640"/>
    <cellStyle name="Calculation 6 6 4" xfId="17945"/>
    <cellStyle name="Calculation 6 6 4 2" xfId="39132"/>
    <cellStyle name="Calculation 6 6 5" xfId="28315"/>
    <cellStyle name="Calculation 6 6_Table 2A-1_EFT (Annual)" xfId="6715"/>
    <cellStyle name="Calculation 6 7" xfId="3672"/>
    <cellStyle name="Calculation 6 7 2" xfId="12045"/>
    <cellStyle name="Calculation 6 7 2 2" xfId="24076"/>
    <cellStyle name="Calculation 6 7 2 2 2" xfId="45262"/>
    <cellStyle name="Calculation 6 7 2 3" xfId="34658"/>
    <cellStyle name="Calculation 6 7 3" xfId="18963"/>
    <cellStyle name="Calculation 6 7 3 2" xfId="40150"/>
    <cellStyle name="Calculation 6 7 4" xfId="29382"/>
    <cellStyle name="Calculation 6 7_Table 2A-1_EFT (Annual)" xfId="9883"/>
    <cellStyle name="Calculation 6 8" xfId="9362"/>
    <cellStyle name="Calculation 6 8 2" xfId="21530"/>
    <cellStyle name="Calculation 6 8 2 2" xfId="42716"/>
    <cellStyle name="Calculation 6 8 3" xfId="32112"/>
    <cellStyle name="Calculation 6 9" xfId="16417"/>
    <cellStyle name="Calculation 6 9 2" xfId="37604"/>
    <cellStyle name="Calculation 6_Table 2A-1_EFT (Annual)" xfId="2978"/>
    <cellStyle name="Calculation 7" xfId="124"/>
    <cellStyle name="Calculation 7 10" xfId="26679"/>
    <cellStyle name="Calculation 7 2" xfId="517"/>
    <cellStyle name="Calculation 7 2 2" xfId="1494"/>
    <cellStyle name="Calculation 7 2 2 2" xfId="2764"/>
    <cellStyle name="Calculation 7 2 2 2 2" xfId="6325"/>
    <cellStyle name="Calculation 7 2 2 2 2 2" xfId="14519"/>
    <cellStyle name="Calculation 7 2 2 2 2 2 2" xfId="26491"/>
    <cellStyle name="Calculation 7 2 2 2 2 2 2 2" xfId="47677"/>
    <cellStyle name="Calculation 7 2 2 2 2 2 3" xfId="37073"/>
    <cellStyle name="Calculation 7 2 2 2 2 3" xfId="21378"/>
    <cellStyle name="Calculation 7 2 2 2 2 3 2" xfId="42565"/>
    <cellStyle name="Calculation 7 2 2 2 2 4" xfId="31981"/>
    <cellStyle name="Calculation 7 2 2 2 2_Table 2A-1_EFT (Annual)" xfId="9882"/>
    <cellStyle name="Calculation 7 2 2 2 3" xfId="11861"/>
    <cellStyle name="Calculation 7 2 2 2 3 2" xfId="23945"/>
    <cellStyle name="Calculation 7 2 2 2 3 2 2" xfId="45131"/>
    <cellStyle name="Calculation 7 2 2 2 3 3" xfId="34527"/>
    <cellStyle name="Calculation 7 2 2 2 4" xfId="18832"/>
    <cellStyle name="Calculation 7 2 2 2 4 2" xfId="40019"/>
    <cellStyle name="Calculation 7 2 2 2 5" xfId="29238"/>
    <cellStyle name="Calculation 7 2 2 2_Table 2A-1_EFT (Annual)" xfId="6717"/>
    <cellStyle name="Calculation 7 2 2 3" xfId="5055"/>
    <cellStyle name="Calculation 7 2 2 3 2" xfId="13315"/>
    <cellStyle name="Calculation 7 2 2 3 2 2" xfId="25321"/>
    <cellStyle name="Calculation 7 2 2 3 2 2 2" xfId="46507"/>
    <cellStyle name="Calculation 7 2 2 3 2 3" xfId="35903"/>
    <cellStyle name="Calculation 7 2 2 3 3" xfId="20208"/>
    <cellStyle name="Calculation 7 2 2 3 3 2" xfId="41395"/>
    <cellStyle name="Calculation 7 2 2 3 4" xfId="30712"/>
    <cellStyle name="Calculation 7 2 2 3_Table 2A-1_EFT (Annual)" xfId="9340"/>
    <cellStyle name="Calculation 7 2 2 4" xfId="10659"/>
    <cellStyle name="Calculation 7 2 2 4 2" xfId="22775"/>
    <cellStyle name="Calculation 7 2 2 4 2 2" xfId="43961"/>
    <cellStyle name="Calculation 7 2 2 4 3" xfId="33357"/>
    <cellStyle name="Calculation 7 2 2 5" xfId="17662"/>
    <cellStyle name="Calculation 7 2 2 5 2" xfId="38849"/>
    <cellStyle name="Calculation 7 2 2 6" xfId="27969"/>
    <cellStyle name="Calculation 7 2 2_Table 2A-1_EFT (Annual)" xfId="6716"/>
    <cellStyle name="Calculation 7 2 3" xfId="1027"/>
    <cellStyle name="Calculation 7 2 3 2" xfId="4588"/>
    <cellStyle name="Calculation 7 2 3 2 2" xfId="12848"/>
    <cellStyle name="Calculation 7 2 3 2 2 2" xfId="24854"/>
    <cellStyle name="Calculation 7 2 3 2 2 2 2" xfId="46040"/>
    <cellStyle name="Calculation 7 2 3 2 2 3" xfId="35436"/>
    <cellStyle name="Calculation 7 2 3 2 3" xfId="19741"/>
    <cellStyle name="Calculation 7 2 3 2 3 2" xfId="40928"/>
    <cellStyle name="Calculation 7 2 3 2 4" xfId="30245"/>
    <cellStyle name="Calculation 7 2 3 2_Table 2A-1_EFT (Annual)" xfId="9339"/>
    <cellStyle name="Calculation 7 2 3 3" xfId="10192"/>
    <cellStyle name="Calculation 7 2 3 3 2" xfId="22308"/>
    <cellStyle name="Calculation 7 2 3 3 2 2" xfId="43494"/>
    <cellStyle name="Calculation 7 2 3 3 3" xfId="32890"/>
    <cellStyle name="Calculation 7 2 3 4" xfId="17195"/>
    <cellStyle name="Calculation 7 2 3 4 2" xfId="38382"/>
    <cellStyle name="Calculation 7 2 3 5" xfId="27502"/>
    <cellStyle name="Calculation 7 2 3_Table 2A-1_EFT (Annual)" xfId="6718"/>
    <cellStyle name="Calculation 7 2 4" xfId="2233"/>
    <cellStyle name="Calculation 7 2 4 2" xfId="5794"/>
    <cellStyle name="Calculation 7 2 4 2 2" xfId="14009"/>
    <cellStyle name="Calculation 7 2 4 2 2 2" xfId="25997"/>
    <cellStyle name="Calculation 7 2 4 2 2 2 2" xfId="47183"/>
    <cellStyle name="Calculation 7 2 4 2 2 3" xfId="36579"/>
    <cellStyle name="Calculation 7 2 4 2 3" xfId="20884"/>
    <cellStyle name="Calculation 7 2 4 2 3 2" xfId="42071"/>
    <cellStyle name="Calculation 7 2 4 2 4" xfId="31451"/>
    <cellStyle name="Calculation 7 2 4 2_Table 2A-1_EFT (Annual)" xfId="9338"/>
    <cellStyle name="Calculation 7 2 4 3" xfId="11353"/>
    <cellStyle name="Calculation 7 2 4 3 2" xfId="23451"/>
    <cellStyle name="Calculation 7 2 4 3 2 2" xfId="44637"/>
    <cellStyle name="Calculation 7 2 4 3 3" xfId="34033"/>
    <cellStyle name="Calculation 7 2 4 4" xfId="18338"/>
    <cellStyle name="Calculation 7 2 4 4 2" xfId="39525"/>
    <cellStyle name="Calculation 7 2 4 5" xfId="28708"/>
    <cellStyle name="Calculation 7 2 4_Table 2A-1_EFT (Annual)" xfId="6719"/>
    <cellStyle name="Calculation 7 2 5" xfId="4087"/>
    <cellStyle name="Calculation 7 2 5 2" xfId="12411"/>
    <cellStyle name="Calculation 7 2 5 2 2" xfId="24433"/>
    <cellStyle name="Calculation 7 2 5 2 2 2" xfId="45619"/>
    <cellStyle name="Calculation 7 2 5 2 3" xfId="35015"/>
    <cellStyle name="Calculation 7 2 5 3" xfId="19320"/>
    <cellStyle name="Calculation 7 2 5 3 2" xfId="40507"/>
    <cellStyle name="Calculation 7 2 5 4" xfId="29775"/>
    <cellStyle name="Calculation 7 2 5_Table 2A-1_EFT (Annual)" xfId="9527"/>
    <cellStyle name="Calculation 7 2 6" xfId="9750"/>
    <cellStyle name="Calculation 7 2 6 2" xfId="21887"/>
    <cellStyle name="Calculation 7 2 6 2 2" xfId="43073"/>
    <cellStyle name="Calculation 7 2 6 3" xfId="32469"/>
    <cellStyle name="Calculation 7 2 7" xfId="16774"/>
    <cellStyle name="Calculation 7 2 7 2" xfId="37961"/>
    <cellStyle name="Calculation 7 2 8" xfId="27032"/>
    <cellStyle name="Calculation 7 2_Table 2A-1_EFT (Annual)" xfId="2982"/>
    <cellStyle name="Calculation 7 3" xfId="355"/>
    <cellStyle name="Calculation 7 3 2" xfId="1338"/>
    <cellStyle name="Calculation 7 3 2 2" xfId="2608"/>
    <cellStyle name="Calculation 7 3 2 2 2" xfId="6169"/>
    <cellStyle name="Calculation 7 3 2 2 2 2" xfId="14363"/>
    <cellStyle name="Calculation 7 3 2 2 2 2 2" xfId="26335"/>
    <cellStyle name="Calculation 7 3 2 2 2 2 2 2" xfId="47521"/>
    <cellStyle name="Calculation 7 3 2 2 2 2 3" xfId="36917"/>
    <cellStyle name="Calculation 7 3 2 2 2 3" xfId="21222"/>
    <cellStyle name="Calculation 7 3 2 2 2 3 2" xfId="42409"/>
    <cellStyle name="Calculation 7 3 2 2 2 4" xfId="31825"/>
    <cellStyle name="Calculation 7 3 2 2 2_Table 2A-1_EFT (Annual)" xfId="9881"/>
    <cellStyle name="Calculation 7 3 2 2 3" xfId="11705"/>
    <cellStyle name="Calculation 7 3 2 2 3 2" xfId="23789"/>
    <cellStyle name="Calculation 7 3 2 2 3 2 2" xfId="44975"/>
    <cellStyle name="Calculation 7 3 2 2 3 3" xfId="34371"/>
    <cellStyle name="Calculation 7 3 2 2 4" xfId="18676"/>
    <cellStyle name="Calculation 7 3 2 2 4 2" xfId="39863"/>
    <cellStyle name="Calculation 7 3 2 2 5" xfId="29082"/>
    <cellStyle name="Calculation 7 3 2 2_Table 2A-1_EFT (Annual)" xfId="6721"/>
    <cellStyle name="Calculation 7 3 2 3" xfId="4899"/>
    <cellStyle name="Calculation 7 3 2 3 2" xfId="13159"/>
    <cellStyle name="Calculation 7 3 2 3 2 2" xfId="25165"/>
    <cellStyle name="Calculation 7 3 2 3 2 2 2" xfId="46351"/>
    <cellStyle name="Calculation 7 3 2 3 2 3" xfId="35747"/>
    <cellStyle name="Calculation 7 3 2 3 3" xfId="20052"/>
    <cellStyle name="Calculation 7 3 2 3 3 2" xfId="41239"/>
    <cellStyle name="Calculation 7 3 2 3 4" xfId="30556"/>
    <cellStyle name="Calculation 7 3 2 3_Table 2A-1_EFT (Annual)" xfId="9337"/>
    <cellStyle name="Calculation 7 3 2 4" xfId="10503"/>
    <cellStyle name="Calculation 7 3 2 4 2" xfId="22619"/>
    <cellStyle name="Calculation 7 3 2 4 2 2" xfId="43805"/>
    <cellStyle name="Calculation 7 3 2 4 3" xfId="33201"/>
    <cellStyle name="Calculation 7 3 2 5" xfId="17506"/>
    <cellStyle name="Calculation 7 3 2 5 2" xfId="38693"/>
    <cellStyle name="Calculation 7 3 2 6" xfId="27813"/>
    <cellStyle name="Calculation 7 3 2_Table 2A-1_EFT (Annual)" xfId="6720"/>
    <cellStyle name="Calculation 7 3 3" xfId="895"/>
    <cellStyle name="Calculation 7 3 3 2" xfId="4456"/>
    <cellStyle name="Calculation 7 3 3 2 2" xfId="12718"/>
    <cellStyle name="Calculation 7 3 3 2 2 2" xfId="24728"/>
    <cellStyle name="Calculation 7 3 3 2 2 2 2" xfId="45914"/>
    <cellStyle name="Calculation 7 3 3 2 2 3" xfId="35310"/>
    <cellStyle name="Calculation 7 3 3 2 3" xfId="19615"/>
    <cellStyle name="Calculation 7 3 3 2 3 2" xfId="40802"/>
    <cellStyle name="Calculation 7 3 3 2 4" xfId="30113"/>
    <cellStyle name="Calculation 7 3 3 2_Table 2A-1_EFT (Annual)" xfId="9336"/>
    <cellStyle name="Calculation 7 3 3 3" xfId="10065"/>
    <cellStyle name="Calculation 7 3 3 3 2" xfId="22182"/>
    <cellStyle name="Calculation 7 3 3 3 2 2" xfId="43368"/>
    <cellStyle name="Calculation 7 3 3 3 3" xfId="32764"/>
    <cellStyle name="Calculation 7 3 3 4" xfId="17069"/>
    <cellStyle name="Calculation 7 3 3 4 2" xfId="38256"/>
    <cellStyle name="Calculation 7 3 3 5" xfId="27370"/>
    <cellStyle name="Calculation 7 3 3_Table 2A-1_EFT (Annual)" xfId="6722"/>
    <cellStyle name="Calculation 7 3 4" xfId="2077"/>
    <cellStyle name="Calculation 7 3 4 2" xfId="5638"/>
    <cellStyle name="Calculation 7 3 4 2 2" xfId="13853"/>
    <cellStyle name="Calculation 7 3 4 2 2 2" xfId="25841"/>
    <cellStyle name="Calculation 7 3 4 2 2 2 2" xfId="47027"/>
    <cellStyle name="Calculation 7 3 4 2 2 3" xfId="36423"/>
    <cellStyle name="Calculation 7 3 4 2 3" xfId="20728"/>
    <cellStyle name="Calculation 7 3 4 2 3 2" xfId="41915"/>
    <cellStyle name="Calculation 7 3 4 2 4" xfId="31295"/>
    <cellStyle name="Calculation 7 3 4 2_Table 2A-1_EFT (Annual)" xfId="9335"/>
    <cellStyle name="Calculation 7 3 4 3" xfId="11197"/>
    <cellStyle name="Calculation 7 3 4 3 2" xfId="23295"/>
    <cellStyle name="Calculation 7 3 4 3 2 2" xfId="44481"/>
    <cellStyle name="Calculation 7 3 4 3 3" xfId="33877"/>
    <cellStyle name="Calculation 7 3 4 4" xfId="18182"/>
    <cellStyle name="Calculation 7 3 4 4 2" xfId="39369"/>
    <cellStyle name="Calculation 7 3 4 5" xfId="28552"/>
    <cellStyle name="Calculation 7 3 4_Table 2A-1_EFT (Annual)" xfId="6723"/>
    <cellStyle name="Calculation 7 3 5" xfId="3925"/>
    <cellStyle name="Calculation 7 3 5 2" xfId="12253"/>
    <cellStyle name="Calculation 7 3 5 2 2" xfId="24277"/>
    <cellStyle name="Calculation 7 3 5 2 2 2" xfId="45463"/>
    <cellStyle name="Calculation 7 3 5 2 3" xfId="34859"/>
    <cellStyle name="Calculation 7 3 5 3" xfId="19164"/>
    <cellStyle name="Calculation 7 3 5 3 2" xfId="40351"/>
    <cellStyle name="Calculation 7 3 5 4" xfId="29613"/>
    <cellStyle name="Calculation 7 3 5_Table 2A-1_EFT (Annual)" xfId="9526"/>
    <cellStyle name="Calculation 7 3 6" xfId="9590"/>
    <cellStyle name="Calculation 7 3 6 2" xfId="21731"/>
    <cellStyle name="Calculation 7 3 6 2 2" xfId="42917"/>
    <cellStyle name="Calculation 7 3 6 3" xfId="32313"/>
    <cellStyle name="Calculation 7 3 7" xfId="16618"/>
    <cellStyle name="Calculation 7 3 7 2" xfId="37805"/>
    <cellStyle name="Calculation 7 3 8" xfId="26870"/>
    <cellStyle name="Calculation 7 3_Table 2A-1_EFT (Annual)" xfId="2983"/>
    <cellStyle name="Calculation 7 4" xfId="1172"/>
    <cellStyle name="Calculation 7 4 2" xfId="2442"/>
    <cellStyle name="Calculation 7 4 2 2" xfId="6003"/>
    <cellStyle name="Calculation 7 4 2 2 2" xfId="14197"/>
    <cellStyle name="Calculation 7 4 2 2 2 2" xfId="26169"/>
    <cellStyle name="Calculation 7 4 2 2 2 2 2" xfId="47355"/>
    <cellStyle name="Calculation 7 4 2 2 2 3" xfId="36751"/>
    <cellStyle name="Calculation 7 4 2 2 3" xfId="21056"/>
    <cellStyle name="Calculation 7 4 2 2 3 2" xfId="42243"/>
    <cellStyle name="Calculation 7 4 2 2 4" xfId="31659"/>
    <cellStyle name="Calculation 7 4 2 2_Table 2A-1_EFT (Annual)" xfId="9334"/>
    <cellStyle name="Calculation 7 4 2 3" xfId="11539"/>
    <cellStyle name="Calculation 7 4 2 3 2" xfId="23623"/>
    <cellStyle name="Calculation 7 4 2 3 2 2" xfId="44809"/>
    <cellStyle name="Calculation 7 4 2 3 3" xfId="34205"/>
    <cellStyle name="Calculation 7 4 2 4" xfId="18510"/>
    <cellStyle name="Calculation 7 4 2 4 2" xfId="39697"/>
    <cellStyle name="Calculation 7 4 2 5" xfId="28916"/>
    <cellStyle name="Calculation 7 4 2_Table 2A-1_EFT (Annual)" xfId="6725"/>
    <cellStyle name="Calculation 7 4 3" xfId="4733"/>
    <cellStyle name="Calculation 7 4 3 2" xfId="12993"/>
    <cellStyle name="Calculation 7 4 3 2 2" xfId="24999"/>
    <cellStyle name="Calculation 7 4 3 2 2 2" xfId="46185"/>
    <cellStyle name="Calculation 7 4 3 2 3" xfId="35581"/>
    <cellStyle name="Calculation 7 4 3 3" xfId="19886"/>
    <cellStyle name="Calculation 7 4 3 3 2" xfId="41073"/>
    <cellStyle name="Calculation 7 4 3 4" xfId="30390"/>
    <cellStyle name="Calculation 7 4 3_Table 2A-1_EFT (Annual)" xfId="9525"/>
    <cellStyle name="Calculation 7 4 4" xfId="10337"/>
    <cellStyle name="Calculation 7 4 4 2" xfId="22453"/>
    <cellStyle name="Calculation 7 4 4 2 2" xfId="43639"/>
    <cellStyle name="Calculation 7 4 4 3" xfId="33035"/>
    <cellStyle name="Calculation 7 4 5" xfId="17340"/>
    <cellStyle name="Calculation 7 4 5 2" xfId="38527"/>
    <cellStyle name="Calculation 7 4 6" xfId="27647"/>
    <cellStyle name="Calculation 7 4_Table 2A-1_EFT (Annual)" xfId="6724"/>
    <cellStyle name="Calculation 7 5" xfId="736"/>
    <cellStyle name="Calculation 7 5 2" xfId="4297"/>
    <cellStyle name="Calculation 7 5 2 2" xfId="12577"/>
    <cellStyle name="Calculation 7 5 2 2 2" xfId="24594"/>
    <cellStyle name="Calculation 7 5 2 2 2 2" xfId="45780"/>
    <cellStyle name="Calculation 7 5 2 2 3" xfId="35176"/>
    <cellStyle name="Calculation 7 5 2 3" xfId="19481"/>
    <cellStyle name="Calculation 7 5 2 3 2" xfId="40668"/>
    <cellStyle name="Calculation 7 5 2 4" xfId="29954"/>
    <cellStyle name="Calculation 7 5 2_Table 2A-1_EFT (Annual)" xfId="9524"/>
    <cellStyle name="Calculation 7 5 3" xfId="9925"/>
    <cellStyle name="Calculation 7 5 3 2" xfId="22048"/>
    <cellStyle name="Calculation 7 5 3 2 2" xfId="43234"/>
    <cellStyle name="Calculation 7 5 3 3" xfId="32630"/>
    <cellStyle name="Calculation 7 5 4" xfId="16935"/>
    <cellStyle name="Calculation 7 5 4 2" xfId="38122"/>
    <cellStyle name="Calculation 7 5 5" xfId="27211"/>
    <cellStyle name="Calculation 7 5_Table 2A-1_EFT (Annual)" xfId="6726"/>
    <cellStyle name="Calculation 7 6" xfId="1793"/>
    <cellStyle name="Calculation 7 6 2" xfId="5354"/>
    <cellStyle name="Calculation 7 6 2 2" xfId="13569"/>
    <cellStyle name="Calculation 7 6 2 2 2" xfId="25557"/>
    <cellStyle name="Calculation 7 6 2 2 2 2" xfId="46743"/>
    <cellStyle name="Calculation 7 6 2 2 3" xfId="36139"/>
    <cellStyle name="Calculation 7 6 2 3" xfId="20444"/>
    <cellStyle name="Calculation 7 6 2 3 2" xfId="41631"/>
    <cellStyle name="Calculation 7 6 2 4" xfId="31011"/>
    <cellStyle name="Calculation 7 6 2_Table 2A-1_EFT (Annual)" xfId="9523"/>
    <cellStyle name="Calculation 7 6 3" xfId="10913"/>
    <cellStyle name="Calculation 7 6 3 2" xfId="23011"/>
    <cellStyle name="Calculation 7 6 3 2 2" xfId="44197"/>
    <cellStyle name="Calculation 7 6 3 3" xfId="33593"/>
    <cellStyle name="Calculation 7 6 4" xfId="17898"/>
    <cellStyle name="Calculation 7 6 4 2" xfId="39085"/>
    <cellStyle name="Calculation 7 6 5" xfId="28268"/>
    <cellStyle name="Calculation 7 6_Table 2A-1_EFT (Annual)" xfId="6727"/>
    <cellStyle name="Calculation 7 7" xfId="3713"/>
    <cellStyle name="Calculation 7 7 2" xfId="12081"/>
    <cellStyle name="Calculation 7 7 2 2" xfId="24111"/>
    <cellStyle name="Calculation 7 7 2 2 2" xfId="45297"/>
    <cellStyle name="Calculation 7 7 2 3" xfId="34693"/>
    <cellStyle name="Calculation 7 7 3" xfId="18998"/>
    <cellStyle name="Calculation 7 7 3 2" xfId="40185"/>
    <cellStyle name="Calculation 7 7 4" xfId="29422"/>
    <cellStyle name="Calculation 7 7_Table 2A-1_EFT (Annual)" xfId="9880"/>
    <cellStyle name="Calculation 7 8" xfId="9400"/>
    <cellStyle name="Calculation 7 8 2" xfId="21565"/>
    <cellStyle name="Calculation 7 8 2 2" xfId="42751"/>
    <cellStyle name="Calculation 7 8 3" xfId="32147"/>
    <cellStyle name="Calculation 7 9" xfId="16452"/>
    <cellStyle name="Calculation 7 9 2" xfId="37639"/>
    <cellStyle name="Calculation 7_Table 2A-1_EFT (Annual)" xfId="2981"/>
    <cellStyle name="Calculation 8" xfId="86"/>
    <cellStyle name="Calculation 8 10" xfId="26642"/>
    <cellStyle name="Calculation 8 2" xfId="485"/>
    <cellStyle name="Calculation 8 2 2" xfId="1462"/>
    <cellStyle name="Calculation 8 2 2 2" xfId="2732"/>
    <cellStyle name="Calculation 8 2 2 2 2" xfId="6293"/>
    <cellStyle name="Calculation 8 2 2 2 2 2" xfId="14487"/>
    <cellStyle name="Calculation 8 2 2 2 2 2 2" xfId="26459"/>
    <cellStyle name="Calculation 8 2 2 2 2 2 2 2" xfId="47645"/>
    <cellStyle name="Calculation 8 2 2 2 2 2 3" xfId="37041"/>
    <cellStyle name="Calculation 8 2 2 2 2 3" xfId="21346"/>
    <cellStyle name="Calculation 8 2 2 2 2 3 2" xfId="42533"/>
    <cellStyle name="Calculation 8 2 2 2 2 4" xfId="31949"/>
    <cellStyle name="Calculation 8 2 2 2 2_Table 2A-1_EFT (Annual)" xfId="9879"/>
    <cellStyle name="Calculation 8 2 2 2 3" xfId="11829"/>
    <cellStyle name="Calculation 8 2 2 2 3 2" xfId="23913"/>
    <cellStyle name="Calculation 8 2 2 2 3 2 2" xfId="45099"/>
    <cellStyle name="Calculation 8 2 2 2 3 3" xfId="34495"/>
    <cellStyle name="Calculation 8 2 2 2 4" xfId="18800"/>
    <cellStyle name="Calculation 8 2 2 2 4 2" xfId="39987"/>
    <cellStyle name="Calculation 8 2 2 2 5" xfId="29206"/>
    <cellStyle name="Calculation 8 2 2 2_Table 2A-1_EFT (Annual)" xfId="6729"/>
    <cellStyle name="Calculation 8 2 2 3" xfId="5023"/>
    <cellStyle name="Calculation 8 2 2 3 2" xfId="13283"/>
    <cellStyle name="Calculation 8 2 2 3 2 2" xfId="25289"/>
    <cellStyle name="Calculation 8 2 2 3 2 2 2" xfId="46475"/>
    <cellStyle name="Calculation 8 2 2 3 2 3" xfId="35871"/>
    <cellStyle name="Calculation 8 2 2 3 3" xfId="20176"/>
    <cellStyle name="Calculation 8 2 2 3 3 2" xfId="41363"/>
    <cellStyle name="Calculation 8 2 2 3 4" xfId="30680"/>
    <cellStyle name="Calculation 8 2 2 3_Table 2A-1_EFT (Annual)" xfId="9333"/>
    <cellStyle name="Calculation 8 2 2 4" xfId="10627"/>
    <cellStyle name="Calculation 8 2 2 4 2" xfId="22743"/>
    <cellStyle name="Calculation 8 2 2 4 2 2" xfId="43929"/>
    <cellStyle name="Calculation 8 2 2 4 3" xfId="33325"/>
    <cellStyle name="Calculation 8 2 2 5" xfId="17630"/>
    <cellStyle name="Calculation 8 2 2 5 2" xfId="38817"/>
    <cellStyle name="Calculation 8 2 2 6" xfId="27937"/>
    <cellStyle name="Calculation 8 2 2_Table 2A-1_EFT (Annual)" xfId="6728"/>
    <cellStyle name="Calculation 8 2 3" xfId="1003"/>
    <cellStyle name="Calculation 8 2 3 2" xfId="4564"/>
    <cellStyle name="Calculation 8 2 3 2 2" xfId="12824"/>
    <cellStyle name="Calculation 8 2 3 2 2 2" xfId="24830"/>
    <cellStyle name="Calculation 8 2 3 2 2 2 2" xfId="46016"/>
    <cellStyle name="Calculation 8 2 3 2 2 3" xfId="35412"/>
    <cellStyle name="Calculation 8 2 3 2 3" xfId="19717"/>
    <cellStyle name="Calculation 8 2 3 2 3 2" xfId="40904"/>
    <cellStyle name="Calculation 8 2 3 2 4" xfId="30221"/>
    <cellStyle name="Calculation 8 2 3 2_Table 2A-1_EFT (Annual)" xfId="9332"/>
    <cellStyle name="Calculation 8 2 3 3" xfId="10168"/>
    <cellStyle name="Calculation 8 2 3 3 2" xfId="22284"/>
    <cellStyle name="Calculation 8 2 3 3 2 2" xfId="43470"/>
    <cellStyle name="Calculation 8 2 3 3 3" xfId="32866"/>
    <cellStyle name="Calculation 8 2 3 4" xfId="17171"/>
    <cellStyle name="Calculation 8 2 3 4 2" xfId="38358"/>
    <cellStyle name="Calculation 8 2 3 5" xfId="27478"/>
    <cellStyle name="Calculation 8 2 3_Table 2A-1_EFT (Annual)" xfId="6730"/>
    <cellStyle name="Calculation 8 2 4" xfId="2201"/>
    <cellStyle name="Calculation 8 2 4 2" xfId="5762"/>
    <cellStyle name="Calculation 8 2 4 2 2" xfId="13977"/>
    <cellStyle name="Calculation 8 2 4 2 2 2" xfId="25965"/>
    <cellStyle name="Calculation 8 2 4 2 2 2 2" xfId="47151"/>
    <cellStyle name="Calculation 8 2 4 2 2 3" xfId="36547"/>
    <cellStyle name="Calculation 8 2 4 2 3" xfId="20852"/>
    <cellStyle name="Calculation 8 2 4 2 3 2" xfId="42039"/>
    <cellStyle name="Calculation 8 2 4 2 4" xfId="31419"/>
    <cellStyle name="Calculation 8 2 4 2_Table 2A-1_EFT (Annual)" xfId="14898"/>
    <cellStyle name="Calculation 8 2 4 3" xfId="11321"/>
    <cellStyle name="Calculation 8 2 4 3 2" xfId="23419"/>
    <cellStyle name="Calculation 8 2 4 3 2 2" xfId="44605"/>
    <cellStyle name="Calculation 8 2 4 3 3" xfId="34001"/>
    <cellStyle name="Calculation 8 2 4 4" xfId="18306"/>
    <cellStyle name="Calculation 8 2 4 4 2" xfId="39493"/>
    <cellStyle name="Calculation 8 2 4 5" xfId="28676"/>
    <cellStyle name="Calculation 8 2 4_Table 2A-1_EFT (Annual)" xfId="6731"/>
    <cellStyle name="Calculation 8 2 5" xfId="4055"/>
    <cellStyle name="Calculation 8 2 5 2" xfId="12379"/>
    <cellStyle name="Calculation 8 2 5 2 2" xfId="24401"/>
    <cellStyle name="Calculation 8 2 5 2 2 2" xfId="45587"/>
    <cellStyle name="Calculation 8 2 5 2 3" xfId="34983"/>
    <cellStyle name="Calculation 8 2 5 3" xfId="19288"/>
    <cellStyle name="Calculation 8 2 5 3 2" xfId="40475"/>
    <cellStyle name="Calculation 8 2 5 4" xfId="29743"/>
    <cellStyle name="Calculation 8 2 5_Table 2A-1_EFT (Annual)" xfId="14899"/>
    <cellStyle name="Calculation 8 2 6" xfId="9718"/>
    <cellStyle name="Calculation 8 2 6 2" xfId="21855"/>
    <cellStyle name="Calculation 8 2 6 2 2" xfId="43041"/>
    <cellStyle name="Calculation 8 2 6 3" xfId="32437"/>
    <cellStyle name="Calculation 8 2 7" xfId="16742"/>
    <cellStyle name="Calculation 8 2 7 2" xfId="37929"/>
    <cellStyle name="Calculation 8 2 8" xfId="27000"/>
    <cellStyle name="Calculation 8 2_Table 2A-1_EFT (Annual)" xfId="2985"/>
    <cellStyle name="Calculation 8 3" xfId="318"/>
    <cellStyle name="Calculation 8 3 2" xfId="1306"/>
    <cellStyle name="Calculation 8 3 2 2" xfId="2576"/>
    <cellStyle name="Calculation 8 3 2 2 2" xfId="6137"/>
    <cellStyle name="Calculation 8 3 2 2 2 2" xfId="14331"/>
    <cellStyle name="Calculation 8 3 2 2 2 2 2" xfId="26303"/>
    <cellStyle name="Calculation 8 3 2 2 2 2 2 2" xfId="47489"/>
    <cellStyle name="Calculation 8 3 2 2 2 2 3" xfId="36885"/>
    <cellStyle name="Calculation 8 3 2 2 2 3" xfId="21190"/>
    <cellStyle name="Calculation 8 3 2 2 2 3 2" xfId="42377"/>
    <cellStyle name="Calculation 8 3 2 2 2 4" xfId="31793"/>
    <cellStyle name="Calculation 8 3 2 2 2_Table 2A-1_EFT (Annual)" xfId="14900"/>
    <cellStyle name="Calculation 8 3 2 2 3" xfId="11673"/>
    <cellStyle name="Calculation 8 3 2 2 3 2" xfId="23757"/>
    <cellStyle name="Calculation 8 3 2 2 3 2 2" xfId="44943"/>
    <cellStyle name="Calculation 8 3 2 2 3 3" xfId="34339"/>
    <cellStyle name="Calculation 8 3 2 2 4" xfId="18644"/>
    <cellStyle name="Calculation 8 3 2 2 4 2" xfId="39831"/>
    <cellStyle name="Calculation 8 3 2 2 5" xfId="29050"/>
    <cellStyle name="Calculation 8 3 2 2_Table 2A-1_EFT (Annual)" xfId="6733"/>
    <cellStyle name="Calculation 8 3 2 3" xfId="4867"/>
    <cellStyle name="Calculation 8 3 2 3 2" xfId="13127"/>
    <cellStyle name="Calculation 8 3 2 3 2 2" xfId="25133"/>
    <cellStyle name="Calculation 8 3 2 3 2 2 2" xfId="46319"/>
    <cellStyle name="Calculation 8 3 2 3 2 3" xfId="35715"/>
    <cellStyle name="Calculation 8 3 2 3 3" xfId="20020"/>
    <cellStyle name="Calculation 8 3 2 3 3 2" xfId="41207"/>
    <cellStyle name="Calculation 8 3 2 3 4" xfId="30524"/>
    <cellStyle name="Calculation 8 3 2 3_Table 2A-1_EFT (Annual)" xfId="14901"/>
    <cellStyle name="Calculation 8 3 2 4" xfId="10471"/>
    <cellStyle name="Calculation 8 3 2 4 2" xfId="22587"/>
    <cellStyle name="Calculation 8 3 2 4 2 2" xfId="43773"/>
    <cellStyle name="Calculation 8 3 2 4 3" xfId="33169"/>
    <cellStyle name="Calculation 8 3 2 5" xfId="17474"/>
    <cellStyle name="Calculation 8 3 2 5 2" xfId="38661"/>
    <cellStyle name="Calculation 8 3 2 6" xfId="27781"/>
    <cellStyle name="Calculation 8 3 2_Table 2A-1_EFT (Annual)" xfId="6732"/>
    <cellStyle name="Calculation 8 3 3" xfId="866"/>
    <cellStyle name="Calculation 8 3 3 2" xfId="4427"/>
    <cellStyle name="Calculation 8 3 3 2 2" xfId="12692"/>
    <cellStyle name="Calculation 8 3 3 2 2 2" xfId="24704"/>
    <cellStyle name="Calculation 8 3 3 2 2 2 2" xfId="45890"/>
    <cellStyle name="Calculation 8 3 3 2 2 3" xfId="35286"/>
    <cellStyle name="Calculation 8 3 3 2 3" xfId="19591"/>
    <cellStyle name="Calculation 8 3 3 2 3 2" xfId="40778"/>
    <cellStyle name="Calculation 8 3 3 2 4" xfId="30084"/>
    <cellStyle name="Calculation 8 3 3 2_Table 2A-1_EFT (Annual)" xfId="14902"/>
    <cellStyle name="Calculation 8 3 3 3" xfId="10039"/>
    <cellStyle name="Calculation 8 3 3 3 2" xfId="22158"/>
    <cellStyle name="Calculation 8 3 3 3 2 2" xfId="43344"/>
    <cellStyle name="Calculation 8 3 3 3 3" xfId="32740"/>
    <cellStyle name="Calculation 8 3 3 4" xfId="17045"/>
    <cellStyle name="Calculation 8 3 3 4 2" xfId="38232"/>
    <cellStyle name="Calculation 8 3 3 5" xfId="27341"/>
    <cellStyle name="Calculation 8 3 3_Table 2A-1_EFT (Annual)" xfId="6734"/>
    <cellStyle name="Calculation 8 3 4" xfId="2045"/>
    <cellStyle name="Calculation 8 3 4 2" xfId="5606"/>
    <cellStyle name="Calculation 8 3 4 2 2" xfId="13821"/>
    <cellStyle name="Calculation 8 3 4 2 2 2" xfId="25809"/>
    <cellStyle name="Calculation 8 3 4 2 2 2 2" xfId="46995"/>
    <cellStyle name="Calculation 8 3 4 2 2 3" xfId="36391"/>
    <cellStyle name="Calculation 8 3 4 2 3" xfId="20696"/>
    <cellStyle name="Calculation 8 3 4 2 3 2" xfId="41883"/>
    <cellStyle name="Calculation 8 3 4 2 4" xfId="31263"/>
    <cellStyle name="Calculation 8 3 4 2_Table 2A-1_EFT (Annual)" xfId="14903"/>
    <cellStyle name="Calculation 8 3 4 3" xfId="11165"/>
    <cellStyle name="Calculation 8 3 4 3 2" xfId="23263"/>
    <cellStyle name="Calculation 8 3 4 3 2 2" xfId="44449"/>
    <cellStyle name="Calculation 8 3 4 3 3" xfId="33845"/>
    <cellStyle name="Calculation 8 3 4 4" xfId="18150"/>
    <cellStyle name="Calculation 8 3 4 4 2" xfId="39337"/>
    <cellStyle name="Calculation 8 3 4 5" xfId="28520"/>
    <cellStyle name="Calculation 8 3 4_Table 2A-1_EFT (Annual)" xfId="6735"/>
    <cellStyle name="Calculation 8 3 5" xfId="3888"/>
    <cellStyle name="Calculation 8 3 5 2" xfId="12220"/>
    <cellStyle name="Calculation 8 3 5 2 2" xfId="24245"/>
    <cellStyle name="Calculation 8 3 5 2 2 2" xfId="45431"/>
    <cellStyle name="Calculation 8 3 5 2 3" xfId="34827"/>
    <cellStyle name="Calculation 8 3 5 3" xfId="19132"/>
    <cellStyle name="Calculation 8 3 5 3 2" xfId="40319"/>
    <cellStyle name="Calculation 8 3 5 4" xfId="29576"/>
    <cellStyle name="Calculation 8 3 5_Table 2A-1_EFT (Annual)" xfId="14904"/>
    <cellStyle name="Calculation 8 3 6" xfId="9557"/>
    <cellStyle name="Calculation 8 3 6 2" xfId="21699"/>
    <cellStyle name="Calculation 8 3 6 2 2" xfId="42885"/>
    <cellStyle name="Calculation 8 3 6 3" xfId="32281"/>
    <cellStyle name="Calculation 8 3 7" xfId="16586"/>
    <cellStyle name="Calculation 8 3 7 2" xfId="37773"/>
    <cellStyle name="Calculation 8 3 8" xfId="26833"/>
    <cellStyle name="Calculation 8 3_Table 2A-1_EFT (Annual)" xfId="2986"/>
    <cellStyle name="Calculation 8 4" xfId="1140"/>
    <cellStyle name="Calculation 8 4 2" xfId="2410"/>
    <cellStyle name="Calculation 8 4 2 2" xfId="5971"/>
    <cellStyle name="Calculation 8 4 2 2 2" xfId="14165"/>
    <cellStyle name="Calculation 8 4 2 2 2 2" xfId="26137"/>
    <cellStyle name="Calculation 8 4 2 2 2 2 2" xfId="47323"/>
    <cellStyle name="Calculation 8 4 2 2 2 3" xfId="36719"/>
    <cellStyle name="Calculation 8 4 2 2 3" xfId="21024"/>
    <cellStyle name="Calculation 8 4 2 2 3 2" xfId="42211"/>
    <cellStyle name="Calculation 8 4 2 2 4" xfId="31627"/>
    <cellStyle name="Calculation 8 4 2 2_Table 2A-1_EFT (Annual)" xfId="14905"/>
    <cellStyle name="Calculation 8 4 2 3" xfId="11507"/>
    <cellStyle name="Calculation 8 4 2 3 2" xfId="23591"/>
    <cellStyle name="Calculation 8 4 2 3 2 2" xfId="44777"/>
    <cellStyle name="Calculation 8 4 2 3 3" xfId="34173"/>
    <cellStyle name="Calculation 8 4 2 4" xfId="18478"/>
    <cellStyle name="Calculation 8 4 2 4 2" xfId="39665"/>
    <cellStyle name="Calculation 8 4 2 5" xfId="28884"/>
    <cellStyle name="Calculation 8 4 2_Table 2A-1_EFT (Annual)" xfId="6737"/>
    <cellStyle name="Calculation 8 4 3" xfId="4701"/>
    <cellStyle name="Calculation 8 4 3 2" xfId="12961"/>
    <cellStyle name="Calculation 8 4 3 2 2" xfId="24967"/>
    <cellStyle name="Calculation 8 4 3 2 2 2" xfId="46153"/>
    <cellStyle name="Calculation 8 4 3 2 3" xfId="35549"/>
    <cellStyle name="Calculation 8 4 3 3" xfId="19854"/>
    <cellStyle name="Calculation 8 4 3 3 2" xfId="41041"/>
    <cellStyle name="Calculation 8 4 3 4" xfId="30358"/>
    <cellStyle name="Calculation 8 4 3_Table 2A-1_EFT (Annual)" xfId="14906"/>
    <cellStyle name="Calculation 8 4 4" xfId="10305"/>
    <cellStyle name="Calculation 8 4 4 2" xfId="22421"/>
    <cellStyle name="Calculation 8 4 4 2 2" xfId="43607"/>
    <cellStyle name="Calculation 8 4 4 3" xfId="33003"/>
    <cellStyle name="Calculation 8 4 5" xfId="17308"/>
    <cellStyle name="Calculation 8 4 5 2" xfId="38495"/>
    <cellStyle name="Calculation 8 4 6" xfId="27615"/>
    <cellStyle name="Calculation 8 4_Table 2A-1_EFT (Annual)" xfId="6736"/>
    <cellStyle name="Calculation 8 5" xfId="707"/>
    <cellStyle name="Calculation 8 5 2" xfId="4268"/>
    <cellStyle name="Calculation 8 5 2 2" xfId="12552"/>
    <cellStyle name="Calculation 8 5 2 2 2" xfId="24570"/>
    <cellStyle name="Calculation 8 5 2 2 2 2" xfId="45756"/>
    <cellStyle name="Calculation 8 5 2 2 3" xfId="35152"/>
    <cellStyle name="Calculation 8 5 2 3" xfId="19457"/>
    <cellStyle name="Calculation 8 5 2 3 2" xfId="40644"/>
    <cellStyle name="Calculation 8 5 2 4" xfId="29925"/>
    <cellStyle name="Calculation 8 5 2_Table 2A-1_EFT (Annual)" xfId="14907"/>
    <cellStyle name="Calculation 8 5 3" xfId="9899"/>
    <cellStyle name="Calculation 8 5 3 2" xfId="22024"/>
    <cellStyle name="Calculation 8 5 3 2 2" xfId="43210"/>
    <cellStyle name="Calculation 8 5 3 3" xfId="32606"/>
    <cellStyle name="Calculation 8 5 4" xfId="16911"/>
    <cellStyle name="Calculation 8 5 4 2" xfId="38098"/>
    <cellStyle name="Calculation 8 5 5" xfId="27182"/>
    <cellStyle name="Calculation 8 5_Table 2A-1_EFT (Annual)" xfId="6738"/>
    <cellStyle name="Calculation 8 6" xfId="1873"/>
    <cellStyle name="Calculation 8 6 2" xfId="5434"/>
    <cellStyle name="Calculation 8 6 2 2" xfId="13649"/>
    <cellStyle name="Calculation 8 6 2 2 2" xfId="25637"/>
    <cellStyle name="Calculation 8 6 2 2 2 2" xfId="46823"/>
    <cellStyle name="Calculation 8 6 2 2 3" xfId="36219"/>
    <cellStyle name="Calculation 8 6 2 3" xfId="20524"/>
    <cellStyle name="Calculation 8 6 2 3 2" xfId="41711"/>
    <cellStyle name="Calculation 8 6 2 4" xfId="31091"/>
    <cellStyle name="Calculation 8 6 2_Table 2A-1_EFT (Annual)" xfId="14908"/>
    <cellStyle name="Calculation 8 6 3" xfId="10993"/>
    <cellStyle name="Calculation 8 6 3 2" xfId="23091"/>
    <cellStyle name="Calculation 8 6 3 2 2" xfId="44277"/>
    <cellStyle name="Calculation 8 6 3 3" xfId="33673"/>
    <cellStyle name="Calculation 8 6 4" xfId="17978"/>
    <cellStyle name="Calculation 8 6 4 2" xfId="39165"/>
    <cellStyle name="Calculation 8 6 5" xfId="28348"/>
    <cellStyle name="Calculation 8 6_Table 2A-1_EFT (Annual)" xfId="6739"/>
    <cellStyle name="Calculation 8 7" xfId="3675"/>
    <cellStyle name="Calculation 8 7 2" xfId="12048"/>
    <cellStyle name="Calculation 8 7 2 2" xfId="24079"/>
    <cellStyle name="Calculation 8 7 2 2 2" xfId="45265"/>
    <cellStyle name="Calculation 8 7 2 3" xfId="34661"/>
    <cellStyle name="Calculation 8 7 3" xfId="18966"/>
    <cellStyle name="Calculation 8 7 3 2" xfId="40153"/>
    <cellStyle name="Calculation 8 7 4" xfId="29385"/>
    <cellStyle name="Calculation 8 7_Table 2A-1_EFT (Annual)" xfId="14909"/>
    <cellStyle name="Calculation 8 8" xfId="9365"/>
    <cellStyle name="Calculation 8 8 2" xfId="21533"/>
    <cellStyle name="Calculation 8 8 2 2" xfId="42719"/>
    <cellStyle name="Calculation 8 8 3" xfId="32115"/>
    <cellStyle name="Calculation 8 9" xfId="16420"/>
    <cellStyle name="Calculation 8 9 2" xfId="37607"/>
    <cellStyle name="Calculation 8_Table 2A-1_EFT (Annual)" xfId="2984"/>
    <cellStyle name="Calculation 9" xfId="94"/>
    <cellStyle name="Calculation 9 10" xfId="26650"/>
    <cellStyle name="Calculation 9 2" xfId="493"/>
    <cellStyle name="Calculation 9 2 2" xfId="1470"/>
    <cellStyle name="Calculation 9 2 2 2" xfId="2740"/>
    <cellStyle name="Calculation 9 2 2 2 2" xfId="6301"/>
    <cellStyle name="Calculation 9 2 2 2 2 2" xfId="14495"/>
    <cellStyle name="Calculation 9 2 2 2 2 2 2" xfId="26467"/>
    <cellStyle name="Calculation 9 2 2 2 2 2 2 2" xfId="47653"/>
    <cellStyle name="Calculation 9 2 2 2 2 2 3" xfId="37049"/>
    <cellStyle name="Calculation 9 2 2 2 2 3" xfId="21354"/>
    <cellStyle name="Calculation 9 2 2 2 2 3 2" xfId="42541"/>
    <cellStyle name="Calculation 9 2 2 2 2 4" xfId="31957"/>
    <cellStyle name="Calculation 9 2 2 2 2_Table 2A-1_EFT (Annual)" xfId="14910"/>
    <cellStyle name="Calculation 9 2 2 2 3" xfId="11837"/>
    <cellStyle name="Calculation 9 2 2 2 3 2" xfId="23921"/>
    <cellStyle name="Calculation 9 2 2 2 3 2 2" xfId="45107"/>
    <cellStyle name="Calculation 9 2 2 2 3 3" xfId="34503"/>
    <cellStyle name="Calculation 9 2 2 2 4" xfId="18808"/>
    <cellStyle name="Calculation 9 2 2 2 4 2" xfId="39995"/>
    <cellStyle name="Calculation 9 2 2 2 5" xfId="29214"/>
    <cellStyle name="Calculation 9 2 2 2_Table 2A-1_EFT (Annual)" xfId="6741"/>
    <cellStyle name="Calculation 9 2 2 3" xfId="5031"/>
    <cellStyle name="Calculation 9 2 2 3 2" xfId="13291"/>
    <cellStyle name="Calculation 9 2 2 3 2 2" xfId="25297"/>
    <cellStyle name="Calculation 9 2 2 3 2 2 2" xfId="46483"/>
    <cellStyle name="Calculation 9 2 2 3 2 3" xfId="35879"/>
    <cellStyle name="Calculation 9 2 2 3 3" xfId="20184"/>
    <cellStyle name="Calculation 9 2 2 3 3 2" xfId="41371"/>
    <cellStyle name="Calculation 9 2 2 3 4" xfId="30688"/>
    <cellStyle name="Calculation 9 2 2 3_Table 2A-1_EFT (Annual)" xfId="14911"/>
    <cellStyle name="Calculation 9 2 2 4" xfId="10635"/>
    <cellStyle name="Calculation 9 2 2 4 2" xfId="22751"/>
    <cellStyle name="Calculation 9 2 2 4 2 2" xfId="43937"/>
    <cellStyle name="Calculation 9 2 2 4 3" xfId="33333"/>
    <cellStyle name="Calculation 9 2 2 5" xfId="17638"/>
    <cellStyle name="Calculation 9 2 2 5 2" xfId="38825"/>
    <cellStyle name="Calculation 9 2 2 6" xfId="27945"/>
    <cellStyle name="Calculation 9 2 2_Table 2A-1_EFT (Annual)" xfId="6740"/>
    <cellStyle name="Calculation 9 2 3" xfId="1009"/>
    <cellStyle name="Calculation 9 2 3 2" xfId="4570"/>
    <cellStyle name="Calculation 9 2 3 2 2" xfId="12830"/>
    <cellStyle name="Calculation 9 2 3 2 2 2" xfId="24836"/>
    <cellStyle name="Calculation 9 2 3 2 2 2 2" xfId="46022"/>
    <cellStyle name="Calculation 9 2 3 2 2 3" xfId="35418"/>
    <cellStyle name="Calculation 9 2 3 2 3" xfId="19723"/>
    <cellStyle name="Calculation 9 2 3 2 3 2" xfId="40910"/>
    <cellStyle name="Calculation 9 2 3 2 4" xfId="30227"/>
    <cellStyle name="Calculation 9 2 3 2_Table 2A-1_EFT (Annual)" xfId="14912"/>
    <cellStyle name="Calculation 9 2 3 3" xfId="10174"/>
    <cellStyle name="Calculation 9 2 3 3 2" xfId="22290"/>
    <cellStyle name="Calculation 9 2 3 3 2 2" xfId="43476"/>
    <cellStyle name="Calculation 9 2 3 3 3" xfId="32872"/>
    <cellStyle name="Calculation 9 2 3 4" xfId="17177"/>
    <cellStyle name="Calculation 9 2 3 4 2" xfId="38364"/>
    <cellStyle name="Calculation 9 2 3 5" xfId="27484"/>
    <cellStyle name="Calculation 9 2 3_Table 2A-1_EFT (Annual)" xfId="6742"/>
    <cellStyle name="Calculation 9 2 4" xfId="2209"/>
    <cellStyle name="Calculation 9 2 4 2" xfId="5770"/>
    <cellStyle name="Calculation 9 2 4 2 2" xfId="13985"/>
    <cellStyle name="Calculation 9 2 4 2 2 2" xfId="25973"/>
    <cellStyle name="Calculation 9 2 4 2 2 2 2" xfId="47159"/>
    <cellStyle name="Calculation 9 2 4 2 2 3" xfId="36555"/>
    <cellStyle name="Calculation 9 2 4 2 3" xfId="20860"/>
    <cellStyle name="Calculation 9 2 4 2 3 2" xfId="42047"/>
    <cellStyle name="Calculation 9 2 4 2 4" xfId="31427"/>
    <cellStyle name="Calculation 9 2 4 2_Table 2A-1_EFT (Annual)" xfId="14913"/>
    <cellStyle name="Calculation 9 2 4 3" xfId="11329"/>
    <cellStyle name="Calculation 9 2 4 3 2" xfId="23427"/>
    <cellStyle name="Calculation 9 2 4 3 2 2" xfId="44613"/>
    <cellStyle name="Calculation 9 2 4 3 3" xfId="34009"/>
    <cellStyle name="Calculation 9 2 4 4" xfId="18314"/>
    <cellStyle name="Calculation 9 2 4 4 2" xfId="39501"/>
    <cellStyle name="Calculation 9 2 4 5" xfId="28684"/>
    <cellStyle name="Calculation 9 2 4_Table 2A-1_EFT (Annual)" xfId="6743"/>
    <cellStyle name="Calculation 9 2 5" xfId="4063"/>
    <cellStyle name="Calculation 9 2 5 2" xfId="12387"/>
    <cellStyle name="Calculation 9 2 5 2 2" xfId="24409"/>
    <cellStyle name="Calculation 9 2 5 2 2 2" xfId="45595"/>
    <cellStyle name="Calculation 9 2 5 2 3" xfId="34991"/>
    <cellStyle name="Calculation 9 2 5 3" xfId="19296"/>
    <cellStyle name="Calculation 9 2 5 3 2" xfId="40483"/>
    <cellStyle name="Calculation 9 2 5 4" xfId="29751"/>
    <cellStyle name="Calculation 9 2 5_Table 2A-1_EFT (Annual)" xfId="14914"/>
    <cellStyle name="Calculation 9 2 6" xfId="9726"/>
    <cellStyle name="Calculation 9 2 6 2" xfId="21863"/>
    <cellStyle name="Calculation 9 2 6 2 2" xfId="43049"/>
    <cellStyle name="Calculation 9 2 6 3" xfId="32445"/>
    <cellStyle name="Calculation 9 2 7" xfId="16750"/>
    <cellStyle name="Calculation 9 2 7 2" xfId="37937"/>
    <cellStyle name="Calculation 9 2 8" xfId="27008"/>
    <cellStyle name="Calculation 9 2_Table 2A-1_EFT (Annual)" xfId="2988"/>
    <cellStyle name="Calculation 9 3" xfId="326"/>
    <cellStyle name="Calculation 9 3 2" xfId="1314"/>
    <cellStyle name="Calculation 9 3 2 2" xfId="2584"/>
    <cellStyle name="Calculation 9 3 2 2 2" xfId="6145"/>
    <cellStyle name="Calculation 9 3 2 2 2 2" xfId="14339"/>
    <cellStyle name="Calculation 9 3 2 2 2 2 2" xfId="26311"/>
    <cellStyle name="Calculation 9 3 2 2 2 2 2 2" xfId="47497"/>
    <cellStyle name="Calculation 9 3 2 2 2 2 3" xfId="36893"/>
    <cellStyle name="Calculation 9 3 2 2 2 3" xfId="21198"/>
    <cellStyle name="Calculation 9 3 2 2 2 3 2" xfId="42385"/>
    <cellStyle name="Calculation 9 3 2 2 2 4" xfId="31801"/>
    <cellStyle name="Calculation 9 3 2 2 2_Table 2A-1_EFT (Annual)" xfId="14915"/>
    <cellStyle name="Calculation 9 3 2 2 3" xfId="11681"/>
    <cellStyle name="Calculation 9 3 2 2 3 2" xfId="23765"/>
    <cellStyle name="Calculation 9 3 2 2 3 2 2" xfId="44951"/>
    <cellStyle name="Calculation 9 3 2 2 3 3" xfId="34347"/>
    <cellStyle name="Calculation 9 3 2 2 4" xfId="18652"/>
    <cellStyle name="Calculation 9 3 2 2 4 2" xfId="39839"/>
    <cellStyle name="Calculation 9 3 2 2 5" xfId="29058"/>
    <cellStyle name="Calculation 9 3 2 2_Table 2A-1_EFT (Annual)" xfId="6745"/>
    <cellStyle name="Calculation 9 3 2 3" xfId="4875"/>
    <cellStyle name="Calculation 9 3 2 3 2" xfId="13135"/>
    <cellStyle name="Calculation 9 3 2 3 2 2" xfId="25141"/>
    <cellStyle name="Calculation 9 3 2 3 2 2 2" xfId="46327"/>
    <cellStyle name="Calculation 9 3 2 3 2 3" xfId="35723"/>
    <cellStyle name="Calculation 9 3 2 3 3" xfId="20028"/>
    <cellStyle name="Calculation 9 3 2 3 3 2" xfId="41215"/>
    <cellStyle name="Calculation 9 3 2 3 4" xfId="30532"/>
    <cellStyle name="Calculation 9 3 2 3_Table 2A-1_EFT (Annual)" xfId="14916"/>
    <cellStyle name="Calculation 9 3 2 4" xfId="10479"/>
    <cellStyle name="Calculation 9 3 2 4 2" xfId="22595"/>
    <cellStyle name="Calculation 9 3 2 4 2 2" xfId="43781"/>
    <cellStyle name="Calculation 9 3 2 4 3" xfId="33177"/>
    <cellStyle name="Calculation 9 3 2 5" xfId="17482"/>
    <cellStyle name="Calculation 9 3 2 5 2" xfId="38669"/>
    <cellStyle name="Calculation 9 3 2 6" xfId="27789"/>
    <cellStyle name="Calculation 9 3 2_Table 2A-1_EFT (Annual)" xfId="6744"/>
    <cellStyle name="Calculation 9 3 3" xfId="872"/>
    <cellStyle name="Calculation 9 3 3 2" xfId="4433"/>
    <cellStyle name="Calculation 9 3 3 2 2" xfId="12698"/>
    <cellStyle name="Calculation 9 3 3 2 2 2" xfId="24710"/>
    <cellStyle name="Calculation 9 3 3 2 2 2 2" xfId="45896"/>
    <cellStyle name="Calculation 9 3 3 2 2 3" xfId="35292"/>
    <cellStyle name="Calculation 9 3 3 2 3" xfId="19597"/>
    <cellStyle name="Calculation 9 3 3 2 3 2" xfId="40784"/>
    <cellStyle name="Calculation 9 3 3 2 4" xfId="30090"/>
    <cellStyle name="Calculation 9 3 3 2_Table 2A-1_EFT (Annual)" xfId="14917"/>
    <cellStyle name="Calculation 9 3 3 3" xfId="10045"/>
    <cellStyle name="Calculation 9 3 3 3 2" xfId="22164"/>
    <cellStyle name="Calculation 9 3 3 3 2 2" xfId="43350"/>
    <cellStyle name="Calculation 9 3 3 3 3" xfId="32746"/>
    <cellStyle name="Calculation 9 3 3 4" xfId="17051"/>
    <cellStyle name="Calculation 9 3 3 4 2" xfId="38238"/>
    <cellStyle name="Calculation 9 3 3 5" xfId="27347"/>
    <cellStyle name="Calculation 9 3 3_Table 2A-1_EFT (Annual)" xfId="6746"/>
    <cellStyle name="Calculation 9 3 4" xfId="2053"/>
    <cellStyle name="Calculation 9 3 4 2" xfId="5614"/>
    <cellStyle name="Calculation 9 3 4 2 2" xfId="13829"/>
    <cellStyle name="Calculation 9 3 4 2 2 2" xfId="25817"/>
    <cellStyle name="Calculation 9 3 4 2 2 2 2" xfId="47003"/>
    <cellStyle name="Calculation 9 3 4 2 2 3" xfId="36399"/>
    <cellStyle name="Calculation 9 3 4 2 3" xfId="20704"/>
    <cellStyle name="Calculation 9 3 4 2 3 2" xfId="41891"/>
    <cellStyle name="Calculation 9 3 4 2 4" xfId="31271"/>
    <cellStyle name="Calculation 9 3 4 2_Table 2A-1_EFT (Annual)" xfId="14918"/>
    <cellStyle name="Calculation 9 3 4 3" xfId="11173"/>
    <cellStyle name="Calculation 9 3 4 3 2" xfId="23271"/>
    <cellStyle name="Calculation 9 3 4 3 2 2" xfId="44457"/>
    <cellStyle name="Calculation 9 3 4 3 3" xfId="33853"/>
    <cellStyle name="Calculation 9 3 4 4" xfId="18158"/>
    <cellStyle name="Calculation 9 3 4 4 2" xfId="39345"/>
    <cellStyle name="Calculation 9 3 4 5" xfId="28528"/>
    <cellStyle name="Calculation 9 3 4_Table 2A-1_EFT (Annual)" xfId="6747"/>
    <cellStyle name="Calculation 9 3 5" xfId="3896"/>
    <cellStyle name="Calculation 9 3 5 2" xfId="12228"/>
    <cellStyle name="Calculation 9 3 5 2 2" xfId="24253"/>
    <cellStyle name="Calculation 9 3 5 2 2 2" xfId="45439"/>
    <cellStyle name="Calculation 9 3 5 2 3" xfId="34835"/>
    <cellStyle name="Calculation 9 3 5 3" xfId="19140"/>
    <cellStyle name="Calculation 9 3 5 3 2" xfId="40327"/>
    <cellStyle name="Calculation 9 3 5 4" xfId="29584"/>
    <cellStyle name="Calculation 9 3 5_Table 2A-1_EFT (Annual)" xfId="14919"/>
    <cellStyle name="Calculation 9 3 6" xfId="9565"/>
    <cellStyle name="Calculation 9 3 6 2" xfId="21707"/>
    <cellStyle name="Calculation 9 3 6 2 2" xfId="42893"/>
    <cellStyle name="Calculation 9 3 6 3" xfId="32289"/>
    <cellStyle name="Calculation 9 3 7" xfId="16594"/>
    <cellStyle name="Calculation 9 3 7 2" xfId="37781"/>
    <cellStyle name="Calculation 9 3 8" xfId="26841"/>
    <cellStyle name="Calculation 9 3_Table 2A-1_EFT (Annual)" xfId="2989"/>
    <cellStyle name="Calculation 9 4" xfId="1148"/>
    <cellStyle name="Calculation 9 4 2" xfId="2418"/>
    <cellStyle name="Calculation 9 4 2 2" xfId="5979"/>
    <cellStyle name="Calculation 9 4 2 2 2" xfId="14173"/>
    <cellStyle name="Calculation 9 4 2 2 2 2" xfId="26145"/>
    <cellStyle name="Calculation 9 4 2 2 2 2 2" xfId="47331"/>
    <cellStyle name="Calculation 9 4 2 2 2 3" xfId="36727"/>
    <cellStyle name="Calculation 9 4 2 2 3" xfId="21032"/>
    <cellStyle name="Calculation 9 4 2 2 3 2" xfId="42219"/>
    <cellStyle name="Calculation 9 4 2 2 4" xfId="31635"/>
    <cellStyle name="Calculation 9 4 2 2_Table 2A-1_EFT (Annual)" xfId="14920"/>
    <cellStyle name="Calculation 9 4 2 3" xfId="11515"/>
    <cellStyle name="Calculation 9 4 2 3 2" xfId="23599"/>
    <cellStyle name="Calculation 9 4 2 3 2 2" xfId="44785"/>
    <cellStyle name="Calculation 9 4 2 3 3" xfId="34181"/>
    <cellStyle name="Calculation 9 4 2 4" xfId="18486"/>
    <cellStyle name="Calculation 9 4 2 4 2" xfId="39673"/>
    <cellStyle name="Calculation 9 4 2 5" xfId="28892"/>
    <cellStyle name="Calculation 9 4 2_Table 2A-1_EFT (Annual)" xfId="6749"/>
    <cellStyle name="Calculation 9 4 3" xfId="4709"/>
    <cellStyle name="Calculation 9 4 3 2" xfId="12969"/>
    <cellStyle name="Calculation 9 4 3 2 2" xfId="24975"/>
    <cellStyle name="Calculation 9 4 3 2 2 2" xfId="46161"/>
    <cellStyle name="Calculation 9 4 3 2 3" xfId="35557"/>
    <cellStyle name="Calculation 9 4 3 3" xfId="19862"/>
    <cellStyle name="Calculation 9 4 3 3 2" xfId="41049"/>
    <cellStyle name="Calculation 9 4 3 4" xfId="30366"/>
    <cellStyle name="Calculation 9 4 3_Table 2A-1_EFT (Annual)" xfId="14921"/>
    <cellStyle name="Calculation 9 4 4" xfId="10313"/>
    <cellStyle name="Calculation 9 4 4 2" xfId="22429"/>
    <cellStyle name="Calculation 9 4 4 2 2" xfId="43615"/>
    <cellStyle name="Calculation 9 4 4 3" xfId="33011"/>
    <cellStyle name="Calculation 9 4 5" xfId="17316"/>
    <cellStyle name="Calculation 9 4 5 2" xfId="38503"/>
    <cellStyle name="Calculation 9 4 6" xfId="27623"/>
    <cellStyle name="Calculation 9 4_Table 2A-1_EFT (Annual)" xfId="6748"/>
    <cellStyle name="Calculation 9 5" xfId="713"/>
    <cellStyle name="Calculation 9 5 2" xfId="4274"/>
    <cellStyle name="Calculation 9 5 2 2" xfId="12558"/>
    <cellStyle name="Calculation 9 5 2 2 2" xfId="24576"/>
    <cellStyle name="Calculation 9 5 2 2 2 2" xfId="45762"/>
    <cellStyle name="Calculation 9 5 2 2 3" xfId="35158"/>
    <cellStyle name="Calculation 9 5 2 3" xfId="19463"/>
    <cellStyle name="Calculation 9 5 2 3 2" xfId="40650"/>
    <cellStyle name="Calculation 9 5 2 4" xfId="29931"/>
    <cellStyle name="Calculation 9 5 2_Table 2A-1_EFT (Annual)" xfId="14922"/>
    <cellStyle name="Calculation 9 5 3" xfId="9905"/>
    <cellStyle name="Calculation 9 5 3 2" xfId="22030"/>
    <cellStyle name="Calculation 9 5 3 2 2" xfId="43216"/>
    <cellStyle name="Calculation 9 5 3 3" xfId="32612"/>
    <cellStyle name="Calculation 9 5 4" xfId="16917"/>
    <cellStyle name="Calculation 9 5 4 2" xfId="38104"/>
    <cellStyle name="Calculation 9 5 5" xfId="27188"/>
    <cellStyle name="Calculation 9 5_Table 2A-1_EFT (Annual)" xfId="6750"/>
    <cellStyle name="Calculation 9 6" xfId="1810"/>
    <cellStyle name="Calculation 9 6 2" xfId="5371"/>
    <cellStyle name="Calculation 9 6 2 2" xfId="13586"/>
    <cellStyle name="Calculation 9 6 2 2 2" xfId="25574"/>
    <cellStyle name="Calculation 9 6 2 2 2 2" xfId="46760"/>
    <cellStyle name="Calculation 9 6 2 2 3" xfId="36156"/>
    <cellStyle name="Calculation 9 6 2 3" xfId="20461"/>
    <cellStyle name="Calculation 9 6 2 3 2" xfId="41648"/>
    <cellStyle name="Calculation 9 6 2 4" xfId="31028"/>
    <cellStyle name="Calculation 9 6 2_Table 2A-1_EFT (Annual)" xfId="14923"/>
    <cellStyle name="Calculation 9 6 3" xfId="10930"/>
    <cellStyle name="Calculation 9 6 3 2" xfId="23028"/>
    <cellStyle name="Calculation 9 6 3 2 2" xfId="44214"/>
    <cellStyle name="Calculation 9 6 3 3" xfId="33610"/>
    <cellStyle name="Calculation 9 6 4" xfId="17915"/>
    <cellStyle name="Calculation 9 6 4 2" xfId="39102"/>
    <cellStyle name="Calculation 9 6 5" xfId="28285"/>
    <cellStyle name="Calculation 9 6_Table 2A-1_EFT (Annual)" xfId="6751"/>
    <cellStyle name="Calculation 9 7" xfId="3683"/>
    <cellStyle name="Calculation 9 7 2" xfId="12056"/>
    <cellStyle name="Calculation 9 7 2 2" xfId="24087"/>
    <cellStyle name="Calculation 9 7 2 2 2" xfId="45273"/>
    <cellStyle name="Calculation 9 7 2 3" xfId="34669"/>
    <cellStyle name="Calculation 9 7 3" xfId="18974"/>
    <cellStyle name="Calculation 9 7 3 2" xfId="40161"/>
    <cellStyle name="Calculation 9 7 4" xfId="29393"/>
    <cellStyle name="Calculation 9 7_Table 2A-1_EFT (Annual)" xfId="14924"/>
    <cellStyle name="Calculation 9 8" xfId="9373"/>
    <cellStyle name="Calculation 9 8 2" xfId="21541"/>
    <cellStyle name="Calculation 9 8 2 2" xfId="42727"/>
    <cellStyle name="Calculation 9 8 3" xfId="32123"/>
    <cellStyle name="Calculation 9 9" xfId="16428"/>
    <cellStyle name="Calculation 9 9 2" xfId="37615"/>
    <cellStyle name="Calculation 9_Table 2A-1_EFT (Annual)" xfId="2987"/>
    <cellStyle name="Check Cell" xfId="27" builtinId="23" customBuiltin="1"/>
    <cellStyle name="Check Cell 2" xfId="279"/>
    <cellStyle name="Check Cell 3" xfId="683"/>
    <cellStyle name="Check Cell 4" xfId="15997"/>
    <cellStyle name="Comma" xfId="28" builtinId="3"/>
    <cellStyle name="Comma 10" xfId="15998"/>
    <cellStyle name="Comma 11" xfId="47831"/>
    <cellStyle name="Comma 11 2" xfId="47838"/>
    <cellStyle name="Comma 12" xfId="47836"/>
    <cellStyle name="Comma 2" xfId="29"/>
    <cellStyle name="Comma 2 2" xfId="68"/>
    <cellStyle name="Comma 3" xfId="30"/>
    <cellStyle name="Comma 3 2" xfId="54"/>
    <cellStyle name="Comma 4" xfId="31"/>
    <cellStyle name="Comma 4 2" xfId="96"/>
    <cellStyle name="Comma 5" xfId="57"/>
    <cellStyle name="Comma 5 10" xfId="47809"/>
    <cellStyle name="Comma 5 2" xfId="65"/>
    <cellStyle name="Comma 5 3" xfId="77"/>
    <cellStyle name="Comma 5 3 2" xfId="309"/>
    <cellStyle name="Comma 5 3 2 2" xfId="859"/>
    <cellStyle name="Comma 5 3 2 2 2" xfId="2389"/>
    <cellStyle name="Comma 5 3 2 2 2 2" xfId="5950"/>
    <cellStyle name="Comma 5 3 2 2 2 2 2" xfId="16398"/>
    <cellStyle name="Comma 5 3 2 2 2 2 2 2" xfId="37587"/>
    <cellStyle name="Comma 5 3 2 2 2 2 3" xfId="31606"/>
    <cellStyle name="Comma 5 3 2 2 2 3" xfId="16200"/>
    <cellStyle name="Comma 5 3 2 2 2 3 2" xfId="37390"/>
    <cellStyle name="Comma 5 3 2 2 2 4" xfId="28863"/>
    <cellStyle name="Comma 5 3 2 2 3" xfId="4420"/>
    <cellStyle name="Comma 5 3 2 2 3 2" xfId="16298"/>
    <cellStyle name="Comma 5 3 2 2 3 2 2" xfId="37488"/>
    <cellStyle name="Comma 5 3 2 2 3 3" xfId="30077"/>
    <cellStyle name="Comma 5 3 2 2 4" xfId="16101"/>
    <cellStyle name="Comma 5 3 2 2 4 2" xfId="37291"/>
    <cellStyle name="Comma 5 3 2 2 5" xfId="27334"/>
    <cellStyle name="Comma 5 3 2 3" xfId="1691"/>
    <cellStyle name="Comma 5 3 2 3 2" xfId="5252"/>
    <cellStyle name="Comma 5 3 2 3 2 2" xfId="16349"/>
    <cellStyle name="Comma 5 3 2 3 2 2 2" xfId="37538"/>
    <cellStyle name="Comma 5 3 2 3 2 3" xfId="30909"/>
    <cellStyle name="Comma 5 3 2 3 3" xfId="16151"/>
    <cellStyle name="Comma 5 3 2 3 3 2" xfId="37341"/>
    <cellStyle name="Comma 5 3 2 3 4" xfId="28166"/>
    <cellStyle name="Comma 5 3 2 4" xfId="3879"/>
    <cellStyle name="Comma 5 3 2 4 2" xfId="16249"/>
    <cellStyle name="Comma 5 3 2 4 2 2" xfId="37439"/>
    <cellStyle name="Comma 5 3 2 4 3" xfId="29567"/>
    <cellStyle name="Comma 5 3 2 5" xfId="16052"/>
    <cellStyle name="Comma 5 3 2 5 2" xfId="37242"/>
    <cellStyle name="Comma 5 3 2 6" xfId="26824"/>
    <cellStyle name="Comma 5 3 3" xfId="655"/>
    <cellStyle name="Comma 5 3 3 2" xfId="1776"/>
    <cellStyle name="Comma 5 3 3 2 2" xfId="5337"/>
    <cellStyle name="Comma 5 3 3 2 2 2" xfId="16373"/>
    <cellStyle name="Comma 5 3 3 2 2 2 2" xfId="37562"/>
    <cellStyle name="Comma 5 3 3 2 2 3" xfId="30994"/>
    <cellStyle name="Comma 5 3 3 2 3" xfId="16175"/>
    <cellStyle name="Comma 5 3 3 2 3 2" xfId="37365"/>
    <cellStyle name="Comma 5 3 3 2 4" xfId="28251"/>
    <cellStyle name="Comma 5 3 3 3" xfId="4225"/>
    <cellStyle name="Comma 5 3 3 3 2" xfId="16273"/>
    <cellStyle name="Comma 5 3 3 3 2 2" xfId="37463"/>
    <cellStyle name="Comma 5 3 3 3 3" xfId="29913"/>
    <cellStyle name="Comma 5 3 3 4" xfId="16076"/>
    <cellStyle name="Comma 5 3 3 4 2" xfId="37266"/>
    <cellStyle name="Comma 5 3 3 5" xfId="27170"/>
    <cellStyle name="Comma 5 3 4" xfId="1634"/>
    <cellStyle name="Comma 5 3 4 2" xfId="5195"/>
    <cellStyle name="Comma 5 3 4 2 2" xfId="16324"/>
    <cellStyle name="Comma 5 3 4 2 2 2" xfId="37513"/>
    <cellStyle name="Comma 5 3 4 2 3" xfId="30852"/>
    <cellStyle name="Comma 5 3 4 3" xfId="16126"/>
    <cellStyle name="Comma 5 3 4 3 2" xfId="37316"/>
    <cellStyle name="Comma 5 3 4 4" xfId="28109"/>
    <cellStyle name="Comma 5 3 5" xfId="3666"/>
    <cellStyle name="Comma 5 3 5 2" xfId="16224"/>
    <cellStyle name="Comma 5 3 5 2 2" xfId="37414"/>
    <cellStyle name="Comma 5 3 5 3" xfId="29376"/>
    <cellStyle name="Comma 5 3 6" xfId="16027"/>
    <cellStyle name="Comma 5 3 6 2" xfId="37217"/>
    <cellStyle name="Comma 5 3 7" xfId="26633"/>
    <cellStyle name="Comma 5 3 8" xfId="47821"/>
    <cellStyle name="Comma 5 4" xfId="297"/>
    <cellStyle name="Comma 5 4 2" xfId="847"/>
    <cellStyle name="Comma 5 4 2 2" xfId="2377"/>
    <cellStyle name="Comma 5 4 2 2 2" xfId="5938"/>
    <cellStyle name="Comma 5 4 2 2 2 2" xfId="16386"/>
    <cellStyle name="Comma 5 4 2 2 2 2 2" xfId="37575"/>
    <cellStyle name="Comma 5 4 2 2 2 3" xfId="31594"/>
    <cellStyle name="Comma 5 4 2 2 3" xfId="16188"/>
    <cellStyle name="Comma 5 4 2 2 3 2" xfId="37378"/>
    <cellStyle name="Comma 5 4 2 2 4" xfId="28851"/>
    <cellStyle name="Comma 5 4 2 3" xfId="4408"/>
    <cellStyle name="Comma 5 4 2 3 2" xfId="16286"/>
    <cellStyle name="Comma 5 4 2 3 2 2" xfId="37476"/>
    <cellStyle name="Comma 5 4 2 3 3" xfId="30065"/>
    <cellStyle name="Comma 5 4 2 4" xfId="16089"/>
    <cellStyle name="Comma 5 4 2 4 2" xfId="37279"/>
    <cellStyle name="Comma 5 4 2 5" xfId="27322"/>
    <cellStyle name="Comma 5 4 3" xfId="1679"/>
    <cellStyle name="Comma 5 4 3 2" xfId="5240"/>
    <cellStyle name="Comma 5 4 3 2 2" xfId="16337"/>
    <cellStyle name="Comma 5 4 3 2 2 2" xfId="37526"/>
    <cellStyle name="Comma 5 4 3 2 3" xfId="30897"/>
    <cellStyle name="Comma 5 4 3 3" xfId="16139"/>
    <cellStyle name="Comma 5 4 3 3 2" xfId="37329"/>
    <cellStyle name="Comma 5 4 3 4" xfId="28154"/>
    <cellStyle name="Comma 5 4 4" xfId="3867"/>
    <cellStyle name="Comma 5 4 4 2" xfId="16237"/>
    <cellStyle name="Comma 5 4 4 2 2" xfId="37427"/>
    <cellStyle name="Comma 5 4 4 3" xfId="29555"/>
    <cellStyle name="Comma 5 4 5" xfId="16040"/>
    <cellStyle name="Comma 5 4 5 2" xfId="37230"/>
    <cellStyle name="Comma 5 4 6" xfId="26812"/>
    <cellStyle name="Comma 5 5" xfId="643"/>
    <cellStyle name="Comma 5 5 2" xfId="1764"/>
    <cellStyle name="Comma 5 5 2 2" xfId="5325"/>
    <cellStyle name="Comma 5 5 2 2 2" xfId="16361"/>
    <cellStyle name="Comma 5 5 2 2 2 2" xfId="37550"/>
    <cellStyle name="Comma 5 5 2 2 3" xfId="30982"/>
    <cellStyle name="Comma 5 5 2 3" xfId="16163"/>
    <cellStyle name="Comma 5 5 2 3 2" xfId="37353"/>
    <cellStyle name="Comma 5 5 2 4" xfId="28239"/>
    <cellStyle name="Comma 5 5 3" xfId="4213"/>
    <cellStyle name="Comma 5 5 3 2" xfId="16261"/>
    <cellStyle name="Comma 5 5 3 2 2" xfId="37451"/>
    <cellStyle name="Comma 5 5 3 3" xfId="29901"/>
    <cellStyle name="Comma 5 5 4" xfId="16064"/>
    <cellStyle name="Comma 5 5 4 2" xfId="37254"/>
    <cellStyle name="Comma 5 5 5" xfId="27158"/>
    <cellStyle name="Comma 5 6" xfId="1622"/>
    <cellStyle name="Comma 5 6 2" xfId="5183"/>
    <cellStyle name="Comma 5 6 2 2" xfId="16312"/>
    <cellStyle name="Comma 5 6 2 2 2" xfId="37501"/>
    <cellStyle name="Comma 5 6 2 3" xfId="30840"/>
    <cellStyle name="Comma 5 6 3" xfId="16114"/>
    <cellStyle name="Comma 5 6 3 2" xfId="37304"/>
    <cellStyle name="Comma 5 6 4" xfId="28097"/>
    <cellStyle name="Comma 5 7" xfId="3648"/>
    <cellStyle name="Comma 5 7 2" xfId="16212"/>
    <cellStyle name="Comma 5 7 2 2" xfId="37402"/>
    <cellStyle name="Comma 5 7 3" xfId="29364"/>
    <cellStyle name="Comma 5 8" xfId="16015"/>
    <cellStyle name="Comma 5 8 2" xfId="37205"/>
    <cellStyle name="Comma 5 9" xfId="26621"/>
    <cellStyle name="Comma 6" xfId="63"/>
    <cellStyle name="Comma 6 2" xfId="106"/>
    <cellStyle name="Comma 6 2 2" xfId="337"/>
    <cellStyle name="Comma 6 2 2 2" xfId="881"/>
    <cellStyle name="Comma 6 2 2 2 2" xfId="2394"/>
    <cellStyle name="Comma 6 2 2 2 2 2" xfId="5955"/>
    <cellStyle name="Comma 6 2 2 2 2 2 2" xfId="16403"/>
    <cellStyle name="Comma 6 2 2 2 2 2 2 2" xfId="37592"/>
    <cellStyle name="Comma 6 2 2 2 2 2 3" xfId="31611"/>
    <cellStyle name="Comma 6 2 2 2 2 3" xfId="16205"/>
    <cellStyle name="Comma 6 2 2 2 2 3 2" xfId="37395"/>
    <cellStyle name="Comma 6 2 2 2 2 4" xfId="28868"/>
    <cellStyle name="Comma 6 2 2 2 3" xfId="4442"/>
    <cellStyle name="Comma 6 2 2 2 3 2" xfId="16303"/>
    <cellStyle name="Comma 6 2 2 2 3 2 2" xfId="37493"/>
    <cellStyle name="Comma 6 2 2 2 3 3" xfId="30099"/>
    <cellStyle name="Comma 6 2 2 2 4" xfId="16106"/>
    <cellStyle name="Comma 6 2 2 2 4 2" xfId="37296"/>
    <cellStyle name="Comma 6 2 2 2 5" xfId="27356"/>
    <cellStyle name="Comma 6 2 2 3" xfId="1702"/>
    <cellStyle name="Comma 6 2 2 3 2" xfId="5263"/>
    <cellStyle name="Comma 6 2 2 3 2 2" xfId="16354"/>
    <cellStyle name="Comma 6 2 2 3 2 2 2" xfId="37543"/>
    <cellStyle name="Comma 6 2 2 3 2 3" xfId="30920"/>
    <cellStyle name="Comma 6 2 2 3 3" xfId="16156"/>
    <cellStyle name="Comma 6 2 2 3 3 2" xfId="37346"/>
    <cellStyle name="Comma 6 2 2 3 4" xfId="28177"/>
    <cellStyle name="Comma 6 2 2 4" xfId="3907"/>
    <cellStyle name="Comma 6 2 2 4 2" xfId="16254"/>
    <cellStyle name="Comma 6 2 2 4 2 2" xfId="37444"/>
    <cellStyle name="Comma 6 2 2 4 3" xfId="29595"/>
    <cellStyle name="Comma 6 2 2 5" xfId="16057"/>
    <cellStyle name="Comma 6 2 2 5 2" xfId="37247"/>
    <cellStyle name="Comma 6 2 2 6" xfId="26852"/>
    <cellStyle name="Comma 6 2 3" xfId="722"/>
    <cellStyle name="Comma 6 2 3 2" xfId="2369"/>
    <cellStyle name="Comma 6 2 3 2 2" xfId="5930"/>
    <cellStyle name="Comma 6 2 3 2 2 2" xfId="16378"/>
    <cellStyle name="Comma 6 2 3 2 2 2 2" xfId="37567"/>
    <cellStyle name="Comma 6 2 3 2 2 3" xfId="31586"/>
    <cellStyle name="Comma 6 2 3 2 3" xfId="16180"/>
    <cellStyle name="Comma 6 2 3 2 3 2" xfId="37370"/>
    <cellStyle name="Comma 6 2 3 2 4" xfId="28843"/>
    <cellStyle name="Comma 6 2 3 3" xfId="4283"/>
    <cellStyle name="Comma 6 2 3 3 2" xfId="16278"/>
    <cellStyle name="Comma 6 2 3 3 2 2" xfId="37468"/>
    <cellStyle name="Comma 6 2 3 3 3" xfId="29940"/>
    <cellStyle name="Comma 6 2 3 4" xfId="16081"/>
    <cellStyle name="Comma 6 2 3 4 2" xfId="37271"/>
    <cellStyle name="Comma 6 2 3 5" xfId="27197"/>
    <cellStyle name="Comma 6 2 4" xfId="1645"/>
    <cellStyle name="Comma 6 2 4 2" xfId="5206"/>
    <cellStyle name="Comma 6 2 4 2 2" xfId="16329"/>
    <cellStyle name="Comma 6 2 4 2 2 2" xfId="37518"/>
    <cellStyle name="Comma 6 2 4 2 3" xfId="30863"/>
    <cellStyle name="Comma 6 2 4 3" xfId="16131"/>
    <cellStyle name="Comma 6 2 4 3 2" xfId="37321"/>
    <cellStyle name="Comma 6 2 4 4" xfId="28120"/>
    <cellStyle name="Comma 6 2 5" xfId="3695"/>
    <cellStyle name="Comma 6 2 5 2" xfId="16229"/>
    <cellStyle name="Comma 6 2 5 2 2" xfId="37419"/>
    <cellStyle name="Comma 6 2 5 3" xfId="29404"/>
    <cellStyle name="Comma 6 2 6" xfId="16032"/>
    <cellStyle name="Comma 6 2 6 2" xfId="37222"/>
    <cellStyle name="Comma 6 2 7" xfId="26661"/>
    <cellStyle name="Comma 6 3" xfId="302"/>
    <cellStyle name="Comma 6 3 2" xfId="852"/>
    <cellStyle name="Comma 6 3 2 2" xfId="2382"/>
    <cellStyle name="Comma 6 3 2 2 2" xfId="5943"/>
    <cellStyle name="Comma 6 3 2 2 2 2" xfId="16391"/>
    <cellStyle name="Comma 6 3 2 2 2 2 2" xfId="37580"/>
    <cellStyle name="Comma 6 3 2 2 2 3" xfId="31599"/>
    <cellStyle name="Comma 6 3 2 2 3" xfId="16193"/>
    <cellStyle name="Comma 6 3 2 2 3 2" xfId="37383"/>
    <cellStyle name="Comma 6 3 2 2 4" xfId="28856"/>
    <cellStyle name="Comma 6 3 2 3" xfId="4413"/>
    <cellStyle name="Comma 6 3 2 3 2" xfId="16291"/>
    <cellStyle name="Comma 6 3 2 3 2 2" xfId="37481"/>
    <cellStyle name="Comma 6 3 2 3 3" xfId="30070"/>
    <cellStyle name="Comma 6 3 2 4" xfId="16094"/>
    <cellStyle name="Comma 6 3 2 4 2" xfId="37284"/>
    <cellStyle name="Comma 6 3 2 5" xfId="27327"/>
    <cellStyle name="Comma 6 3 3" xfId="1684"/>
    <cellStyle name="Comma 6 3 3 2" xfId="5245"/>
    <cellStyle name="Comma 6 3 3 2 2" xfId="16342"/>
    <cellStyle name="Comma 6 3 3 2 2 2" xfId="37531"/>
    <cellStyle name="Comma 6 3 3 2 3" xfId="30902"/>
    <cellStyle name="Comma 6 3 3 3" xfId="16144"/>
    <cellStyle name="Comma 6 3 3 3 2" xfId="37334"/>
    <cellStyle name="Comma 6 3 3 4" xfId="28159"/>
    <cellStyle name="Comma 6 3 4" xfId="3872"/>
    <cellStyle name="Comma 6 3 4 2" xfId="16242"/>
    <cellStyle name="Comma 6 3 4 2 2" xfId="37432"/>
    <cellStyle name="Comma 6 3 4 3" xfId="29560"/>
    <cellStyle name="Comma 6 3 5" xfId="16045"/>
    <cellStyle name="Comma 6 3 5 2" xfId="37235"/>
    <cellStyle name="Comma 6 3 6" xfId="26817"/>
    <cellStyle name="Comma 6 4" xfId="648"/>
    <cellStyle name="Comma 6 4 2" xfId="1769"/>
    <cellStyle name="Comma 6 4 2 2" xfId="5330"/>
    <cellStyle name="Comma 6 4 2 2 2" xfId="16366"/>
    <cellStyle name="Comma 6 4 2 2 2 2" xfId="37555"/>
    <cellStyle name="Comma 6 4 2 2 3" xfId="30987"/>
    <cellStyle name="Comma 6 4 2 3" xfId="16168"/>
    <cellStyle name="Comma 6 4 2 3 2" xfId="37358"/>
    <cellStyle name="Comma 6 4 2 4" xfId="28244"/>
    <cellStyle name="Comma 6 4 3" xfId="4218"/>
    <cellStyle name="Comma 6 4 3 2" xfId="16266"/>
    <cellStyle name="Comma 6 4 3 2 2" xfId="37456"/>
    <cellStyle name="Comma 6 4 3 3" xfId="29906"/>
    <cellStyle name="Comma 6 4 4" xfId="16069"/>
    <cellStyle name="Comma 6 4 4 2" xfId="37259"/>
    <cellStyle name="Comma 6 4 5" xfId="27163"/>
    <cellStyle name="Comma 6 5" xfId="1627"/>
    <cellStyle name="Comma 6 5 2" xfId="5188"/>
    <cellStyle name="Comma 6 5 2 2" xfId="16317"/>
    <cellStyle name="Comma 6 5 2 2 2" xfId="37506"/>
    <cellStyle name="Comma 6 5 2 3" xfId="30845"/>
    <cellStyle name="Comma 6 5 3" xfId="16119"/>
    <cellStyle name="Comma 6 5 3 2" xfId="37309"/>
    <cellStyle name="Comma 6 5 4" xfId="28102"/>
    <cellStyle name="Comma 6 6" xfId="3653"/>
    <cellStyle name="Comma 6 6 2" xfId="16217"/>
    <cellStyle name="Comma 6 6 2 2" xfId="37407"/>
    <cellStyle name="Comma 6 6 3" xfId="29369"/>
    <cellStyle name="Comma 6 7" xfId="16020"/>
    <cellStyle name="Comma 6 7 2" xfId="37210"/>
    <cellStyle name="Comma 6 8" xfId="26626"/>
    <cellStyle name="Comma 6 9" xfId="47814"/>
    <cellStyle name="Comma 7" xfId="71"/>
    <cellStyle name="Comma 7 2" xfId="226"/>
    <cellStyle name="Comma 7 2 2" xfId="453"/>
    <cellStyle name="Comma 7 2 2 2" xfId="977"/>
    <cellStyle name="Comma 7 2 2 2 2" xfId="2397"/>
    <cellStyle name="Comma 7 2 2 2 2 2" xfId="5958"/>
    <cellStyle name="Comma 7 2 2 2 2 2 2" xfId="16406"/>
    <cellStyle name="Comma 7 2 2 2 2 2 2 2" xfId="37595"/>
    <cellStyle name="Comma 7 2 2 2 2 2 3" xfId="31614"/>
    <cellStyle name="Comma 7 2 2 2 2 3" xfId="16208"/>
    <cellStyle name="Comma 7 2 2 2 2 3 2" xfId="37398"/>
    <cellStyle name="Comma 7 2 2 2 2 4" xfId="28871"/>
    <cellStyle name="Comma 7 2 2 2 3" xfId="4538"/>
    <cellStyle name="Comma 7 2 2 2 3 2" xfId="16306"/>
    <cellStyle name="Comma 7 2 2 2 3 2 2" xfId="37496"/>
    <cellStyle name="Comma 7 2 2 2 3 3" xfId="30195"/>
    <cellStyle name="Comma 7 2 2 2 4" xfId="16109"/>
    <cellStyle name="Comma 7 2 2 2 4 2" xfId="37299"/>
    <cellStyle name="Comma 7 2 2 2 5" xfId="27452"/>
    <cellStyle name="Comma 7 2 2 3" xfId="1725"/>
    <cellStyle name="Comma 7 2 2 3 2" xfId="5286"/>
    <cellStyle name="Comma 7 2 2 3 2 2" xfId="16357"/>
    <cellStyle name="Comma 7 2 2 3 2 2 2" xfId="37546"/>
    <cellStyle name="Comma 7 2 2 3 2 3" xfId="30943"/>
    <cellStyle name="Comma 7 2 2 3 3" xfId="16159"/>
    <cellStyle name="Comma 7 2 2 3 3 2" xfId="37349"/>
    <cellStyle name="Comma 7 2 2 3 4" xfId="28200"/>
    <cellStyle name="Comma 7 2 2 4" xfId="4023"/>
    <cellStyle name="Comma 7 2 2 4 2" xfId="16257"/>
    <cellStyle name="Comma 7 2 2 4 2 2" xfId="37447"/>
    <cellStyle name="Comma 7 2 2 4 3" xfId="29711"/>
    <cellStyle name="Comma 7 2 2 5" xfId="16060"/>
    <cellStyle name="Comma 7 2 2 5 2" xfId="37250"/>
    <cellStyle name="Comma 7 2 2 6" xfId="26968"/>
    <cellStyle name="Comma 7 2 3" xfId="821"/>
    <cellStyle name="Comma 7 2 3 2" xfId="2372"/>
    <cellStyle name="Comma 7 2 3 2 2" xfId="5933"/>
    <cellStyle name="Comma 7 2 3 2 2 2" xfId="16381"/>
    <cellStyle name="Comma 7 2 3 2 2 2 2" xfId="37570"/>
    <cellStyle name="Comma 7 2 3 2 2 3" xfId="31589"/>
    <cellStyle name="Comma 7 2 3 2 3" xfId="16183"/>
    <cellStyle name="Comma 7 2 3 2 3 2" xfId="37373"/>
    <cellStyle name="Comma 7 2 3 2 4" xfId="28846"/>
    <cellStyle name="Comma 7 2 3 3" xfId="4382"/>
    <cellStyle name="Comma 7 2 3 3 2" xfId="16281"/>
    <cellStyle name="Comma 7 2 3 3 2 2" xfId="37471"/>
    <cellStyle name="Comma 7 2 3 3 3" xfId="30039"/>
    <cellStyle name="Comma 7 2 3 4" xfId="16084"/>
    <cellStyle name="Comma 7 2 3 4 2" xfId="37274"/>
    <cellStyle name="Comma 7 2 3 5" xfId="27296"/>
    <cellStyle name="Comma 7 2 4" xfId="1669"/>
    <cellStyle name="Comma 7 2 4 2" xfId="5230"/>
    <cellStyle name="Comma 7 2 4 2 2" xfId="16332"/>
    <cellStyle name="Comma 7 2 4 2 2 2" xfId="37521"/>
    <cellStyle name="Comma 7 2 4 2 3" xfId="30887"/>
    <cellStyle name="Comma 7 2 4 3" xfId="16134"/>
    <cellStyle name="Comma 7 2 4 3 2" xfId="37324"/>
    <cellStyle name="Comma 7 2 4 4" xfId="28144"/>
    <cellStyle name="Comma 7 2 5" xfId="3815"/>
    <cellStyle name="Comma 7 2 5 2" xfId="16232"/>
    <cellStyle name="Comma 7 2 5 2 2" xfId="37422"/>
    <cellStyle name="Comma 7 2 5 3" xfId="29524"/>
    <cellStyle name="Comma 7 2 6" xfId="16035"/>
    <cellStyle name="Comma 7 2 6 2" xfId="37225"/>
    <cellStyle name="Comma 7 2 7" xfId="26781"/>
    <cellStyle name="Comma 7 3" xfId="305"/>
    <cellStyle name="Comma 7 3 2" xfId="855"/>
    <cellStyle name="Comma 7 3 2 2" xfId="2385"/>
    <cellStyle name="Comma 7 3 2 2 2" xfId="5946"/>
    <cellStyle name="Comma 7 3 2 2 2 2" xfId="16394"/>
    <cellStyle name="Comma 7 3 2 2 2 2 2" xfId="37583"/>
    <cellStyle name="Comma 7 3 2 2 2 3" xfId="31602"/>
    <cellStyle name="Comma 7 3 2 2 3" xfId="16196"/>
    <cellStyle name="Comma 7 3 2 2 3 2" xfId="37386"/>
    <cellStyle name="Comma 7 3 2 2 4" xfId="28859"/>
    <cellStyle name="Comma 7 3 2 3" xfId="4416"/>
    <cellStyle name="Comma 7 3 2 3 2" xfId="16294"/>
    <cellStyle name="Comma 7 3 2 3 2 2" xfId="37484"/>
    <cellStyle name="Comma 7 3 2 3 3" xfId="30073"/>
    <cellStyle name="Comma 7 3 2 4" xfId="16097"/>
    <cellStyle name="Comma 7 3 2 4 2" xfId="37287"/>
    <cellStyle name="Comma 7 3 2 5" xfId="27330"/>
    <cellStyle name="Comma 7 3 3" xfId="1687"/>
    <cellStyle name="Comma 7 3 3 2" xfId="5248"/>
    <cellStyle name="Comma 7 3 3 2 2" xfId="16345"/>
    <cellStyle name="Comma 7 3 3 2 2 2" xfId="37534"/>
    <cellStyle name="Comma 7 3 3 2 3" xfId="30905"/>
    <cellStyle name="Comma 7 3 3 3" xfId="16147"/>
    <cellStyle name="Comma 7 3 3 3 2" xfId="37337"/>
    <cellStyle name="Comma 7 3 3 4" xfId="28162"/>
    <cellStyle name="Comma 7 3 4" xfId="3875"/>
    <cellStyle name="Comma 7 3 4 2" xfId="16245"/>
    <cellStyle name="Comma 7 3 4 2 2" xfId="37435"/>
    <cellStyle name="Comma 7 3 4 3" xfId="29563"/>
    <cellStyle name="Comma 7 3 5" xfId="16048"/>
    <cellStyle name="Comma 7 3 5 2" xfId="37238"/>
    <cellStyle name="Comma 7 3 6" xfId="26820"/>
    <cellStyle name="Comma 7 4" xfId="651"/>
    <cellStyle name="Comma 7 4 2" xfId="1772"/>
    <cellStyle name="Comma 7 4 2 2" xfId="5333"/>
    <cellStyle name="Comma 7 4 2 2 2" xfId="16369"/>
    <cellStyle name="Comma 7 4 2 2 2 2" xfId="37558"/>
    <cellStyle name="Comma 7 4 2 2 3" xfId="30990"/>
    <cellStyle name="Comma 7 4 2 3" xfId="16171"/>
    <cellStyle name="Comma 7 4 2 3 2" xfId="37361"/>
    <cellStyle name="Comma 7 4 2 4" xfId="28247"/>
    <cellStyle name="Comma 7 4 3" xfId="4221"/>
    <cellStyle name="Comma 7 4 3 2" xfId="16269"/>
    <cellStyle name="Comma 7 4 3 2 2" xfId="37459"/>
    <cellStyle name="Comma 7 4 3 3" xfId="29909"/>
    <cellStyle name="Comma 7 4 4" xfId="16072"/>
    <cellStyle name="Comma 7 4 4 2" xfId="37262"/>
    <cellStyle name="Comma 7 4 5" xfId="27166"/>
    <cellStyle name="Comma 7 5" xfId="1630"/>
    <cellStyle name="Comma 7 5 2" xfId="5191"/>
    <cellStyle name="Comma 7 5 2 2" xfId="16320"/>
    <cellStyle name="Comma 7 5 2 2 2" xfId="37509"/>
    <cellStyle name="Comma 7 5 2 3" xfId="30848"/>
    <cellStyle name="Comma 7 5 3" xfId="16122"/>
    <cellStyle name="Comma 7 5 3 2" xfId="37312"/>
    <cellStyle name="Comma 7 5 4" xfId="28105"/>
    <cellStyle name="Comma 7 6" xfId="3662"/>
    <cellStyle name="Comma 7 6 2" xfId="16220"/>
    <cellStyle name="Comma 7 6 2 2" xfId="37410"/>
    <cellStyle name="Comma 7 6 3" xfId="29372"/>
    <cellStyle name="Comma 7 7" xfId="16023"/>
    <cellStyle name="Comma 7 7 2" xfId="37213"/>
    <cellStyle name="Comma 7 8" xfId="26629"/>
    <cellStyle name="Comma 7 9" xfId="47817"/>
    <cellStyle name="Comma 8" xfId="280"/>
    <cellStyle name="Comma 9" xfId="684"/>
    <cellStyle name="Currency" xfId="32" builtinId="4"/>
    <cellStyle name="Currency 2" xfId="33"/>
    <cellStyle name="Currency 2 2" xfId="67"/>
    <cellStyle name="Currency 3" xfId="34"/>
    <cellStyle name="Currency 3 2" xfId="56"/>
    <cellStyle name="Currency 4" xfId="281"/>
    <cellStyle name="Currency 5" xfId="685"/>
    <cellStyle name="Currency 6" xfId="15999"/>
    <cellStyle name="Explanatory Text" xfId="35" builtinId="53" customBuiltin="1"/>
    <cellStyle name="Explanatory Text 2" xfId="282"/>
    <cellStyle name="Explanatory Text 3" xfId="686"/>
    <cellStyle name="Explanatory Text 4" xfId="16000"/>
    <cellStyle name="Good" xfId="36" builtinId="26" customBuiltin="1"/>
    <cellStyle name="Good 2" xfId="283"/>
    <cellStyle name="Good 3" xfId="687"/>
    <cellStyle name="Good 4" xfId="16001"/>
    <cellStyle name="Heading 1" xfId="37" builtinId="16" customBuiltin="1"/>
    <cellStyle name="Heading 1 2" xfId="284"/>
    <cellStyle name="Heading 1 3" xfId="688"/>
    <cellStyle name="Heading 1 4" xfId="16002"/>
    <cellStyle name="Heading 2" xfId="38" builtinId="17" customBuiltin="1"/>
    <cellStyle name="Heading 2 2" xfId="285"/>
    <cellStyle name="Heading 2 3" xfId="689"/>
    <cellStyle name="Heading 2 4" xfId="16003"/>
    <cellStyle name="Heading 3" xfId="39" builtinId="18" customBuiltin="1"/>
    <cellStyle name="Heading 3 2" xfId="286"/>
    <cellStyle name="Heading 3 3" xfId="690"/>
    <cellStyle name="Heading 3 4" xfId="16004"/>
    <cellStyle name="Heading 4" xfId="40" builtinId="19" customBuiltin="1"/>
    <cellStyle name="Heading 4 2" xfId="287"/>
    <cellStyle name="Heading 4 3" xfId="691"/>
    <cellStyle name="Heading 4 4" xfId="16005"/>
    <cellStyle name="Input" xfId="41" builtinId="20" customBuiltin="1"/>
    <cellStyle name="Input 10" xfId="133"/>
    <cellStyle name="Input 10 10" xfId="26688"/>
    <cellStyle name="Input 10 2" xfId="526"/>
    <cellStyle name="Input 10 2 2" xfId="1503"/>
    <cellStyle name="Input 10 2 2 2" xfId="2773"/>
    <cellStyle name="Input 10 2 2 2 2" xfId="6334"/>
    <cellStyle name="Input 10 2 2 2 2 2" xfId="14528"/>
    <cellStyle name="Input 10 2 2 2 2 2 2" xfId="26500"/>
    <cellStyle name="Input 10 2 2 2 2 2 2 2" xfId="47686"/>
    <cellStyle name="Input 10 2 2 2 2 2 3" xfId="37082"/>
    <cellStyle name="Input 10 2 2 2 2 3" xfId="21387"/>
    <cellStyle name="Input 10 2 2 2 2 3 2" xfId="42574"/>
    <cellStyle name="Input 10 2 2 2 2 4" xfId="31990"/>
    <cellStyle name="Input 10 2 2 2 2_Table 2A-1_EFT (Annual)" xfId="14925"/>
    <cellStyle name="Input 10 2 2 2 3" xfId="11870"/>
    <cellStyle name="Input 10 2 2 2 3 2" xfId="23954"/>
    <cellStyle name="Input 10 2 2 2 3 2 2" xfId="45140"/>
    <cellStyle name="Input 10 2 2 2 3 3" xfId="34536"/>
    <cellStyle name="Input 10 2 2 2 4" xfId="18841"/>
    <cellStyle name="Input 10 2 2 2 4 2" xfId="40028"/>
    <cellStyle name="Input 10 2 2 2 5" xfId="29247"/>
    <cellStyle name="Input 10 2 2 2_Table 2A-1_EFT (Annual)" xfId="6753"/>
    <cellStyle name="Input 10 2 2 3" xfId="5064"/>
    <cellStyle name="Input 10 2 2 3 2" xfId="13324"/>
    <cellStyle name="Input 10 2 2 3 2 2" xfId="25330"/>
    <cellStyle name="Input 10 2 2 3 2 2 2" xfId="46516"/>
    <cellStyle name="Input 10 2 2 3 2 3" xfId="35912"/>
    <cellStyle name="Input 10 2 2 3 3" xfId="20217"/>
    <cellStyle name="Input 10 2 2 3 3 2" xfId="41404"/>
    <cellStyle name="Input 10 2 2 3 4" xfId="30721"/>
    <cellStyle name="Input 10 2 2 3_Table 2A-1_EFT (Annual)" xfId="14926"/>
    <cellStyle name="Input 10 2 2 4" xfId="10668"/>
    <cellStyle name="Input 10 2 2 4 2" xfId="22784"/>
    <cellStyle name="Input 10 2 2 4 2 2" xfId="43970"/>
    <cellStyle name="Input 10 2 2 4 3" xfId="33366"/>
    <cellStyle name="Input 10 2 2 5" xfId="17671"/>
    <cellStyle name="Input 10 2 2 5 2" xfId="38858"/>
    <cellStyle name="Input 10 2 2 6" xfId="27978"/>
    <cellStyle name="Input 10 2 2_Table 2A-1_EFT (Annual)" xfId="6752"/>
    <cellStyle name="Input 10 2 3" xfId="1036"/>
    <cellStyle name="Input 10 2 3 2" xfId="4597"/>
    <cellStyle name="Input 10 2 3 2 2" xfId="12857"/>
    <cellStyle name="Input 10 2 3 2 2 2" xfId="24863"/>
    <cellStyle name="Input 10 2 3 2 2 2 2" xfId="46049"/>
    <cellStyle name="Input 10 2 3 2 2 3" xfId="35445"/>
    <cellStyle name="Input 10 2 3 2 3" xfId="19750"/>
    <cellStyle name="Input 10 2 3 2 3 2" xfId="40937"/>
    <cellStyle name="Input 10 2 3 2 4" xfId="30254"/>
    <cellStyle name="Input 10 2 3 2_Table 2A-1_EFT (Annual)" xfId="14927"/>
    <cellStyle name="Input 10 2 3 3" xfId="10201"/>
    <cellStyle name="Input 10 2 3 3 2" xfId="22317"/>
    <cellStyle name="Input 10 2 3 3 2 2" xfId="43503"/>
    <cellStyle name="Input 10 2 3 3 3" xfId="32899"/>
    <cellStyle name="Input 10 2 3 4" xfId="17204"/>
    <cellStyle name="Input 10 2 3 4 2" xfId="38391"/>
    <cellStyle name="Input 10 2 3 5" xfId="27511"/>
    <cellStyle name="Input 10 2 3_Table 2A-1_EFT (Annual)" xfId="6754"/>
    <cellStyle name="Input 10 2 4" xfId="2242"/>
    <cellStyle name="Input 10 2 4 2" xfId="5803"/>
    <cellStyle name="Input 10 2 4 2 2" xfId="14018"/>
    <cellStyle name="Input 10 2 4 2 2 2" xfId="26006"/>
    <cellStyle name="Input 10 2 4 2 2 2 2" xfId="47192"/>
    <cellStyle name="Input 10 2 4 2 2 3" xfId="36588"/>
    <cellStyle name="Input 10 2 4 2 3" xfId="20893"/>
    <cellStyle name="Input 10 2 4 2 3 2" xfId="42080"/>
    <cellStyle name="Input 10 2 4 2 4" xfId="31460"/>
    <cellStyle name="Input 10 2 4 2_Table 2A-1_EFT (Annual)" xfId="14928"/>
    <cellStyle name="Input 10 2 4 3" xfId="11362"/>
    <cellStyle name="Input 10 2 4 3 2" xfId="23460"/>
    <cellStyle name="Input 10 2 4 3 2 2" xfId="44646"/>
    <cellStyle name="Input 10 2 4 3 3" xfId="34042"/>
    <cellStyle name="Input 10 2 4 4" xfId="18347"/>
    <cellStyle name="Input 10 2 4 4 2" xfId="39534"/>
    <cellStyle name="Input 10 2 4 5" xfId="28717"/>
    <cellStyle name="Input 10 2 4_Table 2A-1_EFT (Annual)" xfId="6755"/>
    <cellStyle name="Input 10 2 5" xfId="4096"/>
    <cellStyle name="Input 10 2 5 2" xfId="12420"/>
    <cellStyle name="Input 10 2 5 2 2" xfId="24442"/>
    <cellStyle name="Input 10 2 5 2 2 2" xfId="45628"/>
    <cellStyle name="Input 10 2 5 2 3" xfId="35024"/>
    <cellStyle name="Input 10 2 5 3" xfId="19329"/>
    <cellStyle name="Input 10 2 5 3 2" xfId="40516"/>
    <cellStyle name="Input 10 2 5 4" xfId="29784"/>
    <cellStyle name="Input 10 2 5_Table 2A-1_EFT (Annual)" xfId="14929"/>
    <cellStyle name="Input 10 2 6" xfId="9759"/>
    <cellStyle name="Input 10 2 6 2" xfId="21896"/>
    <cellStyle name="Input 10 2 6 2 2" xfId="43082"/>
    <cellStyle name="Input 10 2 6 3" xfId="32478"/>
    <cellStyle name="Input 10 2 7" xfId="16783"/>
    <cellStyle name="Input 10 2 7 2" xfId="37970"/>
    <cellStyle name="Input 10 2 8" xfId="27041"/>
    <cellStyle name="Input 10 2_Table 2A-1_EFT (Annual)" xfId="2991"/>
    <cellStyle name="Input 10 3" xfId="364"/>
    <cellStyle name="Input 10 3 2" xfId="1347"/>
    <cellStyle name="Input 10 3 2 2" xfId="2617"/>
    <cellStyle name="Input 10 3 2 2 2" xfId="6178"/>
    <cellStyle name="Input 10 3 2 2 2 2" xfId="14372"/>
    <cellStyle name="Input 10 3 2 2 2 2 2" xfId="26344"/>
    <cellStyle name="Input 10 3 2 2 2 2 2 2" xfId="47530"/>
    <cellStyle name="Input 10 3 2 2 2 2 3" xfId="36926"/>
    <cellStyle name="Input 10 3 2 2 2 3" xfId="21231"/>
    <cellStyle name="Input 10 3 2 2 2 3 2" xfId="42418"/>
    <cellStyle name="Input 10 3 2 2 2 4" xfId="31834"/>
    <cellStyle name="Input 10 3 2 2 2_Table 2A-1_EFT (Annual)" xfId="14930"/>
    <cellStyle name="Input 10 3 2 2 3" xfId="11714"/>
    <cellStyle name="Input 10 3 2 2 3 2" xfId="23798"/>
    <cellStyle name="Input 10 3 2 2 3 2 2" xfId="44984"/>
    <cellStyle name="Input 10 3 2 2 3 3" xfId="34380"/>
    <cellStyle name="Input 10 3 2 2 4" xfId="18685"/>
    <cellStyle name="Input 10 3 2 2 4 2" xfId="39872"/>
    <cellStyle name="Input 10 3 2 2 5" xfId="29091"/>
    <cellStyle name="Input 10 3 2 2_Table 2A-1_EFT (Annual)" xfId="6757"/>
    <cellStyle name="Input 10 3 2 3" xfId="4908"/>
    <cellStyle name="Input 10 3 2 3 2" xfId="13168"/>
    <cellStyle name="Input 10 3 2 3 2 2" xfId="25174"/>
    <cellStyle name="Input 10 3 2 3 2 2 2" xfId="46360"/>
    <cellStyle name="Input 10 3 2 3 2 3" xfId="35756"/>
    <cellStyle name="Input 10 3 2 3 3" xfId="20061"/>
    <cellStyle name="Input 10 3 2 3 3 2" xfId="41248"/>
    <cellStyle name="Input 10 3 2 3 4" xfId="30565"/>
    <cellStyle name="Input 10 3 2 3_Table 2A-1_EFT (Annual)" xfId="14931"/>
    <cellStyle name="Input 10 3 2 4" xfId="10512"/>
    <cellStyle name="Input 10 3 2 4 2" xfId="22628"/>
    <cellStyle name="Input 10 3 2 4 2 2" xfId="43814"/>
    <cellStyle name="Input 10 3 2 4 3" xfId="33210"/>
    <cellStyle name="Input 10 3 2 5" xfId="17515"/>
    <cellStyle name="Input 10 3 2 5 2" xfId="38702"/>
    <cellStyle name="Input 10 3 2 6" xfId="27822"/>
    <cellStyle name="Input 10 3 2_Table 2A-1_EFT (Annual)" xfId="6756"/>
    <cellStyle name="Input 10 3 3" xfId="904"/>
    <cellStyle name="Input 10 3 3 2" xfId="4465"/>
    <cellStyle name="Input 10 3 3 2 2" xfId="12727"/>
    <cellStyle name="Input 10 3 3 2 2 2" xfId="24737"/>
    <cellStyle name="Input 10 3 3 2 2 2 2" xfId="45923"/>
    <cellStyle name="Input 10 3 3 2 2 3" xfId="35319"/>
    <cellStyle name="Input 10 3 3 2 3" xfId="19624"/>
    <cellStyle name="Input 10 3 3 2 3 2" xfId="40811"/>
    <cellStyle name="Input 10 3 3 2 4" xfId="30122"/>
    <cellStyle name="Input 10 3 3 2_Table 2A-1_EFT (Annual)" xfId="14932"/>
    <cellStyle name="Input 10 3 3 3" xfId="10074"/>
    <cellStyle name="Input 10 3 3 3 2" xfId="22191"/>
    <cellStyle name="Input 10 3 3 3 2 2" xfId="43377"/>
    <cellStyle name="Input 10 3 3 3 3" xfId="32773"/>
    <cellStyle name="Input 10 3 3 4" xfId="17078"/>
    <cellStyle name="Input 10 3 3 4 2" xfId="38265"/>
    <cellStyle name="Input 10 3 3 5" xfId="27379"/>
    <cellStyle name="Input 10 3 3_Table 2A-1_EFT (Annual)" xfId="6758"/>
    <cellStyle name="Input 10 3 4" xfId="2086"/>
    <cellStyle name="Input 10 3 4 2" xfId="5647"/>
    <cellStyle name="Input 10 3 4 2 2" xfId="13862"/>
    <cellStyle name="Input 10 3 4 2 2 2" xfId="25850"/>
    <cellStyle name="Input 10 3 4 2 2 2 2" xfId="47036"/>
    <cellStyle name="Input 10 3 4 2 2 3" xfId="36432"/>
    <cellStyle name="Input 10 3 4 2 3" xfId="20737"/>
    <cellStyle name="Input 10 3 4 2 3 2" xfId="41924"/>
    <cellStyle name="Input 10 3 4 2 4" xfId="31304"/>
    <cellStyle name="Input 10 3 4 2_Table 2A-1_EFT (Annual)" xfId="14933"/>
    <cellStyle name="Input 10 3 4 3" xfId="11206"/>
    <cellStyle name="Input 10 3 4 3 2" xfId="23304"/>
    <cellStyle name="Input 10 3 4 3 2 2" xfId="44490"/>
    <cellStyle name="Input 10 3 4 3 3" xfId="33886"/>
    <cellStyle name="Input 10 3 4 4" xfId="18191"/>
    <cellStyle name="Input 10 3 4 4 2" xfId="39378"/>
    <cellStyle name="Input 10 3 4 5" xfId="28561"/>
    <cellStyle name="Input 10 3 4_Table 2A-1_EFT (Annual)" xfId="6759"/>
    <cellStyle name="Input 10 3 5" xfId="3934"/>
    <cellStyle name="Input 10 3 5 2" xfId="12262"/>
    <cellStyle name="Input 10 3 5 2 2" xfId="24286"/>
    <cellStyle name="Input 10 3 5 2 2 2" xfId="45472"/>
    <cellStyle name="Input 10 3 5 2 3" xfId="34868"/>
    <cellStyle name="Input 10 3 5 3" xfId="19173"/>
    <cellStyle name="Input 10 3 5 3 2" xfId="40360"/>
    <cellStyle name="Input 10 3 5 4" xfId="29622"/>
    <cellStyle name="Input 10 3 5_Table 2A-1_EFT (Annual)" xfId="14934"/>
    <cellStyle name="Input 10 3 6" xfId="9599"/>
    <cellStyle name="Input 10 3 6 2" xfId="21740"/>
    <cellStyle name="Input 10 3 6 2 2" xfId="42926"/>
    <cellStyle name="Input 10 3 6 3" xfId="32322"/>
    <cellStyle name="Input 10 3 7" xfId="16627"/>
    <cellStyle name="Input 10 3 7 2" xfId="37814"/>
    <cellStyle name="Input 10 3 8" xfId="26879"/>
    <cellStyle name="Input 10 3_Table 2A-1_EFT (Annual)" xfId="2992"/>
    <cellStyle name="Input 10 4" xfId="1181"/>
    <cellStyle name="Input 10 4 2" xfId="2451"/>
    <cellStyle name="Input 10 4 2 2" xfId="6012"/>
    <cellStyle name="Input 10 4 2 2 2" xfId="14206"/>
    <cellStyle name="Input 10 4 2 2 2 2" xfId="26178"/>
    <cellStyle name="Input 10 4 2 2 2 2 2" xfId="47364"/>
    <cellStyle name="Input 10 4 2 2 2 3" xfId="36760"/>
    <cellStyle name="Input 10 4 2 2 3" xfId="21065"/>
    <cellStyle name="Input 10 4 2 2 3 2" xfId="42252"/>
    <cellStyle name="Input 10 4 2 2 4" xfId="31668"/>
    <cellStyle name="Input 10 4 2 2_Table 2A-1_EFT (Annual)" xfId="14935"/>
    <cellStyle name="Input 10 4 2 3" xfId="11548"/>
    <cellStyle name="Input 10 4 2 3 2" xfId="23632"/>
    <cellStyle name="Input 10 4 2 3 2 2" xfId="44818"/>
    <cellStyle name="Input 10 4 2 3 3" xfId="34214"/>
    <cellStyle name="Input 10 4 2 4" xfId="18519"/>
    <cellStyle name="Input 10 4 2 4 2" xfId="39706"/>
    <cellStyle name="Input 10 4 2 5" xfId="28925"/>
    <cellStyle name="Input 10 4 2_Table 2A-1_EFT (Annual)" xfId="6761"/>
    <cellStyle name="Input 10 4 3" xfId="4742"/>
    <cellStyle name="Input 10 4 3 2" xfId="13002"/>
    <cellStyle name="Input 10 4 3 2 2" xfId="25008"/>
    <cellStyle name="Input 10 4 3 2 2 2" xfId="46194"/>
    <cellStyle name="Input 10 4 3 2 3" xfId="35590"/>
    <cellStyle name="Input 10 4 3 3" xfId="19895"/>
    <cellStyle name="Input 10 4 3 3 2" xfId="41082"/>
    <cellStyle name="Input 10 4 3 4" xfId="30399"/>
    <cellStyle name="Input 10 4 3_Table 2A-1_EFT (Annual)" xfId="14936"/>
    <cellStyle name="Input 10 4 4" xfId="10346"/>
    <cellStyle name="Input 10 4 4 2" xfId="22462"/>
    <cellStyle name="Input 10 4 4 2 2" xfId="43648"/>
    <cellStyle name="Input 10 4 4 3" xfId="33044"/>
    <cellStyle name="Input 10 4 5" xfId="17349"/>
    <cellStyle name="Input 10 4 5 2" xfId="38536"/>
    <cellStyle name="Input 10 4 6" xfId="27656"/>
    <cellStyle name="Input 10 4_Table 2A-1_EFT (Annual)" xfId="6760"/>
    <cellStyle name="Input 10 5" xfId="745"/>
    <cellStyle name="Input 10 5 2" xfId="4306"/>
    <cellStyle name="Input 10 5 2 2" xfId="12586"/>
    <cellStyle name="Input 10 5 2 2 2" xfId="24603"/>
    <cellStyle name="Input 10 5 2 2 2 2" xfId="45789"/>
    <cellStyle name="Input 10 5 2 2 3" xfId="35185"/>
    <cellStyle name="Input 10 5 2 3" xfId="19490"/>
    <cellStyle name="Input 10 5 2 3 2" xfId="40677"/>
    <cellStyle name="Input 10 5 2 4" xfId="29963"/>
    <cellStyle name="Input 10 5 2_Table 2A-1_EFT (Annual)" xfId="14937"/>
    <cellStyle name="Input 10 5 3" xfId="9934"/>
    <cellStyle name="Input 10 5 3 2" xfId="22057"/>
    <cellStyle name="Input 10 5 3 2 2" xfId="43243"/>
    <cellStyle name="Input 10 5 3 3" xfId="32639"/>
    <cellStyle name="Input 10 5 4" xfId="16944"/>
    <cellStyle name="Input 10 5 4 2" xfId="38131"/>
    <cellStyle name="Input 10 5 5" xfId="27220"/>
    <cellStyle name="Input 10 5_Table 2A-1_EFT (Annual)" xfId="6762"/>
    <cellStyle name="Input 10 6" xfId="1856"/>
    <cellStyle name="Input 10 6 2" xfId="5417"/>
    <cellStyle name="Input 10 6 2 2" xfId="13632"/>
    <cellStyle name="Input 10 6 2 2 2" xfId="25620"/>
    <cellStyle name="Input 10 6 2 2 2 2" xfId="46806"/>
    <cellStyle name="Input 10 6 2 2 3" xfId="36202"/>
    <cellStyle name="Input 10 6 2 3" xfId="20507"/>
    <cellStyle name="Input 10 6 2 3 2" xfId="41694"/>
    <cellStyle name="Input 10 6 2 4" xfId="31074"/>
    <cellStyle name="Input 10 6 2_Table 2A-1_EFT (Annual)" xfId="14938"/>
    <cellStyle name="Input 10 6 3" xfId="10976"/>
    <cellStyle name="Input 10 6 3 2" xfId="23074"/>
    <cellStyle name="Input 10 6 3 2 2" xfId="44260"/>
    <cellStyle name="Input 10 6 3 3" xfId="33656"/>
    <cellStyle name="Input 10 6 4" xfId="17961"/>
    <cellStyle name="Input 10 6 4 2" xfId="39148"/>
    <cellStyle name="Input 10 6 5" xfId="28331"/>
    <cellStyle name="Input 10 6_Table 2A-1_EFT (Annual)" xfId="6763"/>
    <cellStyle name="Input 10 7" xfId="3722"/>
    <cellStyle name="Input 10 7 2" xfId="12090"/>
    <cellStyle name="Input 10 7 2 2" xfId="24120"/>
    <cellStyle name="Input 10 7 2 2 2" xfId="45306"/>
    <cellStyle name="Input 10 7 2 3" xfId="34702"/>
    <cellStyle name="Input 10 7 3" xfId="19007"/>
    <cellStyle name="Input 10 7 3 2" xfId="40194"/>
    <cellStyle name="Input 10 7 4" xfId="29431"/>
    <cellStyle name="Input 10 7_Table 2A-1_EFT (Annual)" xfId="14939"/>
    <cellStyle name="Input 10 8" xfId="9409"/>
    <cellStyle name="Input 10 8 2" xfId="21574"/>
    <cellStyle name="Input 10 8 2 2" xfId="42760"/>
    <cellStyle name="Input 10 8 3" xfId="32156"/>
    <cellStyle name="Input 10 9" xfId="16461"/>
    <cellStyle name="Input 10 9 2" xfId="37648"/>
    <cellStyle name="Input 10_Table 2A-1_EFT (Annual)" xfId="2990"/>
    <cellStyle name="Input 11" xfId="125"/>
    <cellStyle name="Input 11 10" xfId="26680"/>
    <cellStyle name="Input 11 2" xfId="518"/>
    <cellStyle name="Input 11 2 2" xfId="1495"/>
    <cellStyle name="Input 11 2 2 2" xfId="2765"/>
    <cellStyle name="Input 11 2 2 2 2" xfId="6326"/>
    <cellStyle name="Input 11 2 2 2 2 2" xfId="14520"/>
    <cellStyle name="Input 11 2 2 2 2 2 2" xfId="26492"/>
    <cellStyle name="Input 11 2 2 2 2 2 2 2" xfId="47678"/>
    <cellStyle name="Input 11 2 2 2 2 2 3" xfId="37074"/>
    <cellStyle name="Input 11 2 2 2 2 3" xfId="21379"/>
    <cellStyle name="Input 11 2 2 2 2 3 2" xfId="42566"/>
    <cellStyle name="Input 11 2 2 2 2 4" xfId="31982"/>
    <cellStyle name="Input 11 2 2 2 2_Table 2A-1_EFT (Annual)" xfId="14940"/>
    <cellStyle name="Input 11 2 2 2 3" xfId="11862"/>
    <cellStyle name="Input 11 2 2 2 3 2" xfId="23946"/>
    <cellStyle name="Input 11 2 2 2 3 2 2" xfId="45132"/>
    <cellStyle name="Input 11 2 2 2 3 3" xfId="34528"/>
    <cellStyle name="Input 11 2 2 2 4" xfId="18833"/>
    <cellStyle name="Input 11 2 2 2 4 2" xfId="40020"/>
    <cellStyle name="Input 11 2 2 2 5" xfId="29239"/>
    <cellStyle name="Input 11 2 2 2_Table 2A-1_EFT (Annual)" xfId="6765"/>
    <cellStyle name="Input 11 2 2 3" xfId="5056"/>
    <cellStyle name="Input 11 2 2 3 2" xfId="13316"/>
    <cellStyle name="Input 11 2 2 3 2 2" xfId="25322"/>
    <cellStyle name="Input 11 2 2 3 2 2 2" xfId="46508"/>
    <cellStyle name="Input 11 2 2 3 2 3" xfId="35904"/>
    <cellStyle name="Input 11 2 2 3 3" xfId="20209"/>
    <cellStyle name="Input 11 2 2 3 3 2" xfId="41396"/>
    <cellStyle name="Input 11 2 2 3 4" xfId="30713"/>
    <cellStyle name="Input 11 2 2 3_Table 2A-1_EFT (Annual)" xfId="14941"/>
    <cellStyle name="Input 11 2 2 4" xfId="10660"/>
    <cellStyle name="Input 11 2 2 4 2" xfId="22776"/>
    <cellStyle name="Input 11 2 2 4 2 2" xfId="43962"/>
    <cellStyle name="Input 11 2 2 4 3" xfId="33358"/>
    <cellStyle name="Input 11 2 2 5" xfId="17663"/>
    <cellStyle name="Input 11 2 2 5 2" xfId="38850"/>
    <cellStyle name="Input 11 2 2 6" xfId="27970"/>
    <cellStyle name="Input 11 2 2_Table 2A-1_EFT (Annual)" xfId="6764"/>
    <cellStyle name="Input 11 2 3" xfId="1028"/>
    <cellStyle name="Input 11 2 3 2" xfId="4589"/>
    <cellStyle name="Input 11 2 3 2 2" xfId="12849"/>
    <cellStyle name="Input 11 2 3 2 2 2" xfId="24855"/>
    <cellStyle name="Input 11 2 3 2 2 2 2" xfId="46041"/>
    <cellStyle name="Input 11 2 3 2 2 3" xfId="35437"/>
    <cellStyle name="Input 11 2 3 2 3" xfId="19742"/>
    <cellStyle name="Input 11 2 3 2 3 2" xfId="40929"/>
    <cellStyle name="Input 11 2 3 2 4" xfId="30246"/>
    <cellStyle name="Input 11 2 3 2_Table 2A-1_EFT (Annual)" xfId="14942"/>
    <cellStyle name="Input 11 2 3 3" xfId="10193"/>
    <cellStyle name="Input 11 2 3 3 2" xfId="22309"/>
    <cellStyle name="Input 11 2 3 3 2 2" xfId="43495"/>
    <cellStyle name="Input 11 2 3 3 3" xfId="32891"/>
    <cellStyle name="Input 11 2 3 4" xfId="17196"/>
    <cellStyle name="Input 11 2 3 4 2" xfId="38383"/>
    <cellStyle name="Input 11 2 3 5" xfId="27503"/>
    <cellStyle name="Input 11 2 3_Table 2A-1_EFT (Annual)" xfId="6766"/>
    <cellStyle name="Input 11 2 4" xfId="2234"/>
    <cellStyle name="Input 11 2 4 2" xfId="5795"/>
    <cellStyle name="Input 11 2 4 2 2" xfId="14010"/>
    <cellStyle name="Input 11 2 4 2 2 2" xfId="25998"/>
    <cellStyle name="Input 11 2 4 2 2 2 2" xfId="47184"/>
    <cellStyle name="Input 11 2 4 2 2 3" xfId="36580"/>
    <cellStyle name="Input 11 2 4 2 3" xfId="20885"/>
    <cellStyle name="Input 11 2 4 2 3 2" xfId="42072"/>
    <cellStyle name="Input 11 2 4 2 4" xfId="31452"/>
    <cellStyle name="Input 11 2 4 2_Table 2A-1_EFT (Annual)" xfId="14943"/>
    <cellStyle name="Input 11 2 4 3" xfId="11354"/>
    <cellStyle name="Input 11 2 4 3 2" xfId="23452"/>
    <cellStyle name="Input 11 2 4 3 2 2" xfId="44638"/>
    <cellStyle name="Input 11 2 4 3 3" xfId="34034"/>
    <cellStyle name="Input 11 2 4 4" xfId="18339"/>
    <cellStyle name="Input 11 2 4 4 2" xfId="39526"/>
    <cellStyle name="Input 11 2 4 5" xfId="28709"/>
    <cellStyle name="Input 11 2 4_Table 2A-1_EFT (Annual)" xfId="6767"/>
    <cellStyle name="Input 11 2 5" xfId="4088"/>
    <cellStyle name="Input 11 2 5 2" xfId="12412"/>
    <cellStyle name="Input 11 2 5 2 2" xfId="24434"/>
    <cellStyle name="Input 11 2 5 2 2 2" xfId="45620"/>
    <cellStyle name="Input 11 2 5 2 3" xfId="35016"/>
    <cellStyle name="Input 11 2 5 3" xfId="19321"/>
    <cellStyle name="Input 11 2 5 3 2" xfId="40508"/>
    <cellStyle name="Input 11 2 5 4" xfId="29776"/>
    <cellStyle name="Input 11 2 5_Table 2A-1_EFT (Annual)" xfId="14944"/>
    <cellStyle name="Input 11 2 6" xfId="9751"/>
    <cellStyle name="Input 11 2 6 2" xfId="21888"/>
    <cellStyle name="Input 11 2 6 2 2" xfId="43074"/>
    <cellStyle name="Input 11 2 6 3" xfId="32470"/>
    <cellStyle name="Input 11 2 7" xfId="16775"/>
    <cellStyle name="Input 11 2 7 2" xfId="37962"/>
    <cellStyle name="Input 11 2 8" xfId="27033"/>
    <cellStyle name="Input 11 2_Table 2A-1_EFT (Annual)" xfId="2994"/>
    <cellStyle name="Input 11 3" xfId="356"/>
    <cellStyle name="Input 11 3 2" xfId="1339"/>
    <cellStyle name="Input 11 3 2 2" xfId="2609"/>
    <cellStyle name="Input 11 3 2 2 2" xfId="6170"/>
    <cellStyle name="Input 11 3 2 2 2 2" xfId="14364"/>
    <cellStyle name="Input 11 3 2 2 2 2 2" xfId="26336"/>
    <cellStyle name="Input 11 3 2 2 2 2 2 2" xfId="47522"/>
    <cellStyle name="Input 11 3 2 2 2 2 3" xfId="36918"/>
    <cellStyle name="Input 11 3 2 2 2 3" xfId="21223"/>
    <cellStyle name="Input 11 3 2 2 2 3 2" xfId="42410"/>
    <cellStyle name="Input 11 3 2 2 2 4" xfId="31826"/>
    <cellStyle name="Input 11 3 2 2 2_Table 2A-1_EFT (Annual)" xfId="14945"/>
    <cellStyle name="Input 11 3 2 2 3" xfId="11706"/>
    <cellStyle name="Input 11 3 2 2 3 2" xfId="23790"/>
    <cellStyle name="Input 11 3 2 2 3 2 2" xfId="44976"/>
    <cellStyle name="Input 11 3 2 2 3 3" xfId="34372"/>
    <cellStyle name="Input 11 3 2 2 4" xfId="18677"/>
    <cellStyle name="Input 11 3 2 2 4 2" xfId="39864"/>
    <cellStyle name="Input 11 3 2 2 5" xfId="29083"/>
    <cellStyle name="Input 11 3 2 2_Table 2A-1_EFT (Annual)" xfId="6769"/>
    <cellStyle name="Input 11 3 2 3" xfId="4900"/>
    <cellStyle name="Input 11 3 2 3 2" xfId="13160"/>
    <cellStyle name="Input 11 3 2 3 2 2" xfId="25166"/>
    <cellStyle name="Input 11 3 2 3 2 2 2" xfId="46352"/>
    <cellStyle name="Input 11 3 2 3 2 3" xfId="35748"/>
    <cellStyle name="Input 11 3 2 3 3" xfId="20053"/>
    <cellStyle name="Input 11 3 2 3 3 2" xfId="41240"/>
    <cellStyle name="Input 11 3 2 3 4" xfId="30557"/>
    <cellStyle name="Input 11 3 2 3_Table 2A-1_EFT (Annual)" xfId="14946"/>
    <cellStyle name="Input 11 3 2 4" xfId="10504"/>
    <cellStyle name="Input 11 3 2 4 2" xfId="22620"/>
    <cellStyle name="Input 11 3 2 4 2 2" xfId="43806"/>
    <cellStyle name="Input 11 3 2 4 3" xfId="33202"/>
    <cellStyle name="Input 11 3 2 5" xfId="17507"/>
    <cellStyle name="Input 11 3 2 5 2" xfId="38694"/>
    <cellStyle name="Input 11 3 2 6" xfId="27814"/>
    <cellStyle name="Input 11 3 2_Table 2A-1_EFT (Annual)" xfId="6768"/>
    <cellStyle name="Input 11 3 3" xfId="896"/>
    <cellStyle name="Input 11 3 3 2" xfId="4457"/>
    <cellStyle name="Input 11 3 3 2 2" xfId="12719"/>
    <cellStyle name="Input 11 3 3 2 2 2" xfId="24729"/>
    <cellStyle name="Input 11 3 3 2 2 2 2" xfId="45915"/>
    <cellStyle name="Input 11 3 3 2 2 3" xfId="35311"/>
    <cellStyle name="Input 11 3 3 2 3" xfId="19616"/>
    <cellStyle name="Input 11 3 3 2 3 2" xfId="40803"/>
    <cellStyle name="Input 11 3 3 2 4" xfId="30114"/>
    <cellStyle name="Input 11 3 3 2_Table 2A-1_EFT (Annual)" xfId="14947"/>
    <cellStyle name="Input 11 3 3 3" xfId="10066"/>
    <cellStyle name="Input 11 3 3 3 2" xfId="22183"/>
    <cellStyle name="Input 11 3 3 3 2 2" xfId="43369"/>
    <cellStyle name="Input 11 3 3 3 3" xfId="32765"/>
    <cellStyle name="Input 11 3 3 4" xfId="17070"/>
    <cellStyle name="Input 11 3 3 4 2" xfId="38257"/>
    <cellStyle name="Input 11 3 3 5" xfId="27371"/>
    <cellStyle name="Input 11 3 3_Table 2A-1_EFT (Annual)" xfId="6770"/>
    <cellStyle name="Input 11 3 4" xfId="2078"/>
    <cellStyle name="Input 11 3 4 2" xfId="5639"/>
    <cellStyle name="Input 11 3 4 2 2" xfId="13854"/>
    <cellStyle name="Input 11 3 4 2 2 2" xfId="25842"/>
    <cellStyle name="Input 11 3 4 2 2 2 2" xfId="47028"/>
    <cellStyle name="Input 11 3 4 2 2 3" xfId="36424"/>
    <cellStyle name="Input 11 3 4 2 3" xfId="20729"/>
    <cellStyle name="Input 11 3 4 2 3 2" xfId="41916"/>
    <cellStyle name="Input 11 3 4 2 4" xfId="31296"/>
    <cellStyle name="Input 11 3 4 2_Table 2A-1_EFT (Annual)" xfId="14948"/>
    <cellStyle name="Input 11 3 4 3" xfId="11198"/>
    <cellStyle name="Input 11 3 4 3 2" xfId="23296"/>
    <cellStyle name="Input 11 3 4 3 2 2" xfId="44482"/>
    <cellStyle name="Input 11 3 4 3 3" xfId="33878"/>
    <cellStyle name="Input 11 3 4 4" xfId="18183"/>
    <cellStyle name="Input 11 3 4 4 2" xfId="39370"/>
    <cellStyle name="Input 11 3 4 5" xfId="28553"/>
    <cellStyle name="Input 11 3 4_Table 2A-1_EFT (Annual)" xfId="6771"/>
    <cellStyle name="Input 11 3 5" xfId="3926"/>
    <cellStyle name="Input 11 3 5 2" xfId="12254"/>
    <cellStyle name="Input 11 3 5 2 2" xfId="24278"/>
    <cellStyle name="Input 11 3 5 2 2 2" xfId="45464"/>
    <cellStyle name="Input 11 3 5 2 3" xfId="34860"/>
    <cellStyle name="Input 11 3 5 3" xfId="19165"/>
    <cellStyle name="Input 11 3 5 3 2" xfId="40352"/>
    <cellStyle name="Input 11 3 5 4" xfId="29614"/>
    <cellStyle name="Input 11 3 5_Table 2A-1_EFT (Annual)" xfId="14949"/>
    <cellStyle name="Input 11 3 6" xfId="9591"/>
    <cellStyle name="Input 11 3 6 2" xfId="21732"/>
    <cellStyle name="Input 11 3 6 2 2" xfId="42918"/>
    <cellStyle name="Input 11 3 6 3" xfId="32314"/>
    <cellStyle name="Input 11 3 7" xfId="16619"/>
    <cellStyle name="Input 11 3 7 2" xfId="37806"/>
    <cellStyle name="Input 11 3 8" xfId="26871"/>
    <cellStyle name="Input 11 3_Table 2A-1_EFT (Annual)" xfId="2995"/>
    <cellStyle name="Input 11 4" xfId="1173"/>
    <cellStyle name="Input 11 4 2" xfId="2443"/>
    <cellStyle name="Input 11 4 2 2" xfId="6004"/>
    <cellStyle name="Input 11 4 2 2 2" xfId="14198"/>
    <cellStyle name="Input 11 4 2 2 2 2" xfId="26170"/>
    <cellStyle name="Input 11 4 2 2 2 2 2" xfId="47356"/>
    <cellStyle name="Input 11 4 2 2 2 3" xfId="36752"/>
    <cellStyle name="Input 11 4 2 2 3" xfId="21057"/>
    <cellStyle name="Input 11 4 2 2 3 2" xfId="42244"/>
    <cellStyle name="Input 11 4 2 2 4" xfId="31660"/>
    <cellStyle name="Input 11 4 2 2_Table 2A-1_EFT (Annual)" xfId="14950"/>
    <cellStyle name="Input 11 4 2 3" xfId="11540"/>
    <cellStyle name="Input 11 4 2 3 2" xfId="23624"/>
    <cellStyle name="Input 11 4 2 3 2 2" xfId="44810"/>
    <cellStyle name="Input 11 4 2 3 3" xfId="34206"/>
    <cellStyle name="Input 11 4 2 4" xfId="18511"/>
    <cellStyle name="Input 11 4 2 4 2" xfId="39698"/>
    <cellStyle name="Input 11 4 2 5" xfId="28917"/>
    <cellStyle name="Input 11 4 2_Table 2A-1_EFT (Annual)" xfId="6773"/>
    <cellStyle name="Input 11 4 3" xfId="4734"/>
    <cellStyle name="Input 11 4 3 2" xfId="12994"/>
    <cellStyle name="Input 11 4 3 2 2" xfId="25000"/>
    <cellStyle name="Input 11 4 3 2 2 2" xfId="46186"/>
    <cellStyle name="Input 11 4 3 2 3" xfId="35582"/>
    <cellStyle name="Input 11 4 3 3" xfId="19887"/>
    <cellStyle name="Input 11 4 3 3 2" xfId="41074"/>
    <cellStyle name="Input 11 4 3 4" xfId="30391"/>
    <cellStyle name="Input 11 4 3_Table 2A-1_EFT (Annual)" xfId="14951"/>
    <cellStyle name="Input 11 4 4" xfId="10338"/>
    <cellStyle name="Input 11 4 4 2" xfId="22454"/>
    <cellStyle name="Input 11 4 4 2 2" xfId="43640"/>
    <cellStyle name="Input 11 4 4 3" xfId="33036"/>
    <cellStyle name="Input 11 4 5" xfId="17341"/>
    <cellStyle name="Input 11 4 5 2" xfId="38528"/>
    <cellStyle name="Input 11 4 6" xfId="27648"/>
    <cellStyle name="Input 11 4_Table 2A-1_EFT (Annual)" xfId="6772"/>
    <cellStyle name="Input 11 5" xfId="737"/>
    <cellStyle name="Input 11 5 2" xfId="4298"/>
    <cellStyle name="Input 11 5 2 2" xfId="12578"/>
    <cellStyle name="Input 11 5 2 2 2" xfId="24595"/>
    <cellStyle name="Input 11 5 2 2 2 2" xfId="45781"/>
    <cellStyle name="Input 11 5 2 2 3" xfId="35177"/>
    <cellStyle name="Input 11 5 2 3" xfId="19482"/>
    <cellStyle name="Input 11 5 2 3 2" xfId="40669"/>
    <cellStyle name="Input 11 5 2 4" xfId="29955"/>
    <cellStyle name="Input 11 5 2_Table 2A-1_EFT (Annual)" xfId="14952"/>
    <cellStyle name="Input 11 5 3" xfId="9926"/>
    <cellStyle name="Input 11 5 3 2" xfId="22049"/>
    <cellStyle name="Input 11 5 3 2 2" xfId="43235"/>
    <cellStyle name="Input 11 5 3 3" xfId="32631"/>
    <cellStyle name="Input 11 5 4" xfId="16936"/>
    <cellStyle name="Input 11 5 4 2" xfId="38123"/>
    <cellStyle name="Input 11 5 5" xfId="27212"/>
    <cellStyle name="Input 11 5_Table 2A-1_EFT (Annual)" xfId="6774"/>
    <cellStyle name="Input 11 6" xfId="1860"/>
    <cellStyle name="Input 11 6 2" xfId="5421"/>
    <cellStyle name="Input 11 6 2 2" xfId="13636"/>
    <cellStyle name="Input 11 6 2 2 2" xfId="25624"/>
    <cellStyle name="Input 11 6 2 2 2 2" xfId="46810"/>
    <cellStyle name="Input 11 6 2 2 3" xfId="36206"/>
    <cellStyle name="Input 11 6 2 3" xfId="20511"/>
    <cellStyle name="Input 11 6 2 3 2" xfId="41698"/>
    <cellStyle name="Input 11 6 2 4" xfId="31078"/>
    <cellStyle name="Input 11 6 2_Table 2A-1_EFT (Annual)" xfId="14953"/>
    <cellStyle name="Input 11 6 3" xfId="10980"/>
    <cellStyle name="Input 11 6 3 2" xfId="23078"/>
    <cellStyle name="Input 11 6 3 2 2" xfId="44264"/>
    <cellStyle name="Input 11 6 3 3" xfId="33660"/>
    <cellStyle name="Input 11 6 4" xfId="17965"/>
    <cellStyle name="Input 11 6 4 2" xfId="39152"/>
    <cellStyle name="Input 11 6 5" xfId="28335"/>
    <cellStyle name="Input 11 6_Table 2A-1_EFT (Annual)" xfId="6775"/>
    <cellStyle name="Input 11 7" xfId="3714"/>
    <cellStyle name="Input 11 7 2" xfId="12082"/>
    <cellStyle name="Input 11 7 2 2" xfId="24112"/>
    <cellStyle name="Input 11 7 2 2 2" xfId="45298"/>
    <cellStyle name="Input 11 7 2 3" xfId="34694"/>
    <cellStyle name="Input 11 7 3" xfId="18999"/>
    <cellStyle name="Input 11 7 3 2" xfId="40186"/>
    <cellStyle name="Input 11 7 4" xfId="29423"/>
    <cellStyle name="Input 11 7_Table 2A-1_EFT (Annual)" xfId="14954"/>
    <cellStyle name="Input 11 8" xfId="9401"/>
    <cellStyle name="Input 11 8 2" xfId="21566"/>
    <cellStyle name="Input 11 8 2 2" xfId="42752"/>
    <cellStyle name="Input 11 8 3" xfId="32148"/>
    <cellStyle name="Input 11 9" xfId="16453"/>
    <cellStyle name="Input 11 9 2" xfId="37640"/>
    <cellStyle name="Input 11_Table 2A-1_EFT (Annual)" xfId="2993"/>
    <cellStyle name="Input 12" xfId="139"/>
    <cellStyle name="Input 12 10" xfId="26694"/>
    <cellStyle name="Input 12 2" xfId="532"/>
    <cellStyle name="Input 12 2 2" xfId="1509"/>
    <cellStyle name="Input 12 2 2 2" xfId="2779"/>
    <cellStyle name="Input 12 2 2 2 2" xfId="6340"/>
    <cellStyle name="Input 12 2 2 2 2 2" xfId="14534"/>
    <cellStyle name="Input 12 2 2 2 2 2 2" xfId="26506"/>
    <cellStyle name="Input 12 2 2 2 2 2 2 2" xfId="47692"/>
    <cellStyle name="Input 12 2 2 2 2 2 3" xfId="37088"/>
    <cellStyle name="Input 12 2 2 2 2 3" xfId="21393"/>
    <cellStyle name="Input 12 2 2 2 2 3 2" xfId="42580"/>
    <cellStyle name="Input 12 2 2 2 2 4" xfId="31996"/>
    <cellStyle name="Input 12 2 2 2 2_Table 2A-1_EFT (Annual)" xfId="14955"/>
    <cellStyle name="Input 12 2 2 2 3" xfId="11876"/>
    <cellStyle name="Input 12 2 2 2 3 2" xfId="23960"/>
    <cellStyle name="Input 12 2 2 2 3 2 2" xfId="45146"/>
    <cellStyle name="Input 12 2 2 2 3 3" xfId="34542"/>
    <cellStyle name="Input 12 2 2 2 4" xfId="18847"/>
    <cellStyle name="Input 12 2 2 2 4 2" xfId="40034"/>
    <cellStyle name="Input 12 2 2 2 5" xfId="29253"/>
    <cellStyle name="Input 12 2 2 2_Table 2A-1_EFT (Annual)" xfId="6777"/>
    <cellStyle name="Input 12 2 2 3" xfId="5070"/>
    <cellStyle name="Input 12 2 2 3 2" xfId="13330"/>
    <cellStyle name="Input 12 2 2 3 2 2" xfId="25336"/>
    <cellStyle name="Input 12 2 2 3 2 2 2" xfId="46522"/>
    <cellStyle name="Input 12 2 2 3 2 3" xfId="35918"/>
    <cellStyle name="Input 12 2 2 3 3" xfId="20223"/>
    <cellStyle name="Input 12 2 2 3 3 2" xfId="41410"/>
    <cellStyle name="Input 12 2 2 3 4" xfId="30727"/>
    <cellStyle name="Input 12 2 2 3_Table 2A-1_EFT (Annual)" xfId="14956"/>
    <cellStyle name="Input 12 2 2 4" xfId="10674"/>
    <cellStyle name="Input 12 2 2 4 2" xfId="22790"/>
    <cellStyle name="Input 12 2 2 4 2 2" xfId="43976"/>
    <cellStyle name="Input 12 2 2 4 3" xfId="33372"/>
    <cellStyle name="Input 12 2 2 5" xfId="17677"/>
    <cellStyle name="Input 12 2 2 5 2" xfId="38864"/>
    <cellStyle name="Input 12 2 2 6" xfId="27984"/>
    <cellStyle name="Input 12 2 2_Table 2A-1_EFT (Annual)" xfId="6776"/>
    <cellStyle name="Input 12 2 3" xfId="1041"/>
    <cellStyle name="Input 12 2 3 2" xfId="4602"/>
    <cellStyle name="Input 12 2 3 2 2" xfId="12862"/>
    <cellStyle name="Input 12 2 3 2 2 2" xfId="24868"/>
    <cellStyle name="Input 12 2 3 2 2 2 2" xfId="46054"/>
    <cellStyle name="Input 12 2 3 2 2 3" xfId="35450"/>
    <cellStyle name="Input 12 2 3 2 3" xfId="19755"/>
    <cellStyle name="Input 12 2 3 2 3 2" xfId="40942"/>
    <cellStyle name="Input 12 2 3 2 4" xfId="30259"/>
    <cellStyle name="Input 12 2 3 2_Table 2A-1_EFT (Annual)" xfId="14957"/>
    <cellStyle name="Input 12 2 3 3" xfId="10206"/>
    <cellStyle name="Input 12 2 3 3 2" xfId="22322"/>
    <cellStyle name="Input 12 2 3 3 2 2" xfId="43508"/>
    <cellStyle name="Input 12 2 3 3 3" xfId="32904"/>
    <cellStyle name="Input 12 2 3 4" xfId="17209"/>
    <cellStyle name="Input 12 2 3 4 2" xfId="38396"/>
    <cellStyle name="Input 12 2 3 5" xfId="27516"/>
    <cellStyle name="Input 12 2 3_Table 2A-1_EFT (Annual)" xfId="6778"/>
    <cellStyle name="Input 12 2 4" xfId="2248"/>
    <cellStyle name="Input 12 2 4 2" xfId="5809"/>
    <cellStyle name="Input 12 2 4 2 2" xfId="14024"/>
    <cellStyle name="Input 12 2 4 2 2 2" xfId="26012"/>
    <cellStyle name="Input 12 2 4 2 2 2 2" xfId="47198"/>
    <cellStyle name="Input 12 2 4 2 2 3" xfId="36594"/>
    <cellStyle name="Input 12 2 4 2 3" xfId="20899"/>
    <cellStyle name="Input 12 2 4 2 3 2" xfId="42086"/>
    <cellStyle name="Input 12 2 4 2 4" xfId="31466"/>
    <cellStyle name="Input 12 2 4 2_Table 2A-1_EFT (Annual)" xfId="14958"/>
    <cellStyle name="Input 12 2 4 3" xfId="11368"/>
    <cellStyle name="Input 12 2 4 3 2" xfId="23466"/>
    <cellStyle name="Input 12 2 4 3 2 2" xfId="44652"/>
    <cellStyle name="Input 12 2 4 3 3" xfId="34048"/>
    <cellStyle name="Input 12 2 4 4" xfId="18353"/>
    <cellStyle name="Input 12 2 4 4 2" xfId="39540"/>
    <cellStyle name="Input 12 2 4 5" xfId="28723"/>
    <cellStyle name="Input 12 2 4_Table 2A-1_EFT (Annual)" xfId="6779"/>
    <cellStyle name="Input 12 2 5" xfId="4102"/>
    <cellStyle name="Input 12 2 5 2" xfId="12426"/>
    <cellStyle name="Input 12 2 5 2 2" xfId="24448"/>
    <cellStyle name="Input 12 2 5 2 2 2" xfId="45634"/>
    <cellStyle name="Input 12 2 5 2 3" xfId="35030"/>
    <cellStyle name="Input 12 2 5 3" xfId="19335"/>
    <cellStyle name="Input 12 2 5 3 2" xfId="40522"/>
    <cellStyle name="Input 12 2 5 4" xfId="29790"/>
    <cellStyle name="Input 12 2 5_Table 2A-1_EFT (Annual)" xfId="14959"/>
    <cellStyle name="Input 12 2 6" xfId="9765"/>
    <cellStyle name="Input 12 2 6 2" xfId="21902"/>
    <cellStyle name="Input 12 2 6 2 2" xfId="43088"/>
    <cellStyle name="Input 12 2 6 3" xfId="32484"/>
    <cellStyle name="Input 12 2 7" xfId="16789"/>
    <cellStyle name="Input 12 2 7 2" xfId="37976"/>
    <cellStyle name="Input 12 2 8" xfId="27047"/>
    <cellStyle name="Input 12 2_Table 2A-1_EFT (Annual)" xfId="2997"/>
    <cellStyle name="Input 12 3" xfId="370"/>
    <cellStyle name="Input 12 3 2" xfId="1353"/>
    <cellStyle name="Input 12 3 2 2" xfId="2623"/>
    <cellStyle name="Input 12 3 2 2 2" xfId="6184"/>
    <cellStyle name="Input 12 3 2 2 2 2" xfId="14378"/>
    <cellStyle name="Input 12 3 2 2 2 2 2" xfId="26350"/>
    <cellStyle name="Input 12 3 2 2 2 2 2 2" xfId="47536"/>
    <cellStyle name="Input 12 3 2 2 2 2 3" xfId="36932"/>
    <cellStyle name="Input 12 3 2 2 2 3" xfId="21237"/>
    <cellStyle name="Input 12 3 2 2 2 3 2" xfId="42424"/>
    <cellStyle name="Input 12 3 2 2 2 4" xfId="31840"/>
    <cellStyle name="Input 12 3 2 2 2_Table 2A-1_EFT (Annual)" xfId="14960"/>
    <cellStyle name="Input 12 3 2 2 3" xfId="11720"/>
    <cellStyle name="Input 12 3 2 2 3 2" xfId="23804"/>
    <cellStyle name="Input 12 3 2 2 3 2 2" xfId="44990"/>
    <cellStyle name="Input 12 3 2 2 3 3" xfId="34386"/>
    <cellStyle name="Input 12 3 2 2 4" xfId="18691"/>
    <cellStyle name="Input 12 3 2 2 4 2" xfId="39878"/>
    <cellStyle name="Input 12 3 2 2 5" xfId="29097"/>
    <cellStyle name="Input 12 3 2 2_Table 2A-1_EFT (Annual)" xfId="6781"/>
    <cellStyle name="Input 12 3 2 3" xfId="4914"/>
    <cellStyle name="Input 12 3 2 3 2" xfId="13174"/>
    <cellStyle name="Input 12 3 2 3 2 2" xfId="25180"/>
    <cellStyle name="Input 12 3 2 3 2 2 2" xfId="46366"/>
    <cellStyle name="Input 12 3 2 3 2 3" xfId="35762"/>
    <cellStyle name="Input 12 3 2 3 3" xfId="20067"/>
    <cellStyle name="Input 12 3 2 3 3 2" xfId="41254"/>
    <cellStyle name="Input 12 3 2 3 4" xfId="30571"/>
    <cellStyle name="Input 12 3 2 3_Table 2A-1_EFT (Annual)" xfId="14961"/>
    <cellStyle name="Input 12 3 2 4" xfId="10518"/>
    <cellStyle name="Input 12 3 2 4 2" xfId="22634"/>
    <cellStyle name="Input 12 3 2 4 2 2" xfId="43820"/>
    <cellStyle name="Input 12 3 2 4 3" xfId="33216"/>
    <cellStyle name="Input 12 3 2 5" xfId="17521"/>
    <cellStyle name="Input 12 3 2 5 2" xfId="38708"/>
    <cellStyle name="Input 12 3 2 6" xfId="27828"/>
    <cellStyle name="Input 12 3 2_Table 2A-1_EFT (Annual)" xfId="6780"/>
    <cellStyle name="Input 12 3 3" xfId="909"/>
    <cellStyle name="Input 12 3 3 2" xfId="4470"/>
    <cellStyle name="Input 12 3 3 2 2" xfId="12732"/>
    <cellStyle name="Input 12 3 3 2 2 2" xfId="24742"/>
    <cellStyle name="Input 12 3 3 2 2 2 2" xfId="45928"/>
    <cellStyle name="Input 12 3 3 2 2 3" xfId="35324"/>
    <cellStyle name="Input 12 3 3 2 3" xfId="19629"/>
    <cellStyle name="Input 12 3 3 2 3 2" xfId="40816"/>
    <cellStyle name="Input 12 3 3 2 4" xfId="30127"/>
    <cellStyle name="Input 12 3 3 2_Table 2A-1_EFT (Annual)" xfId="14962"/>
    <cellStyle name="Input 12 3 3 3" xfId="10079"/>
    <cellStyle name="Input 12 3 3 3 2" xfId="22196"/>
    <cellStyle name="Input 12 3 3 3 2 2" xfId="43382"/>
    <cellStyle name="Input 12 3 3 3 3" xfId="32778"/>
    <cellStyle name="Input 12 3 3 4" xfId="17083"/>
    <cellStyle name="Input 12 3 3 4 2" xfId="38270"/>
    <cellStyle name="Input 12 3 3 5" xfId="27384"/>
    <cellStyle name="Input 12 3 3_Table 2A-1_EFT (Annual)" xfId="6782"/>
    <cellStyle name="Input 12 3 4" xfId="2092"/>
    <cellStyle name="Input 12 3 4 2" xfId="5653"/>
    <cellStyle name="Input 12 3 4 2 2" xfId="13868"/>
    <cellStyle name="Input 12 3 4 2 2 2" xfId="25856"/>
    <cellStyle name="Input 12 3 4 2 2 2 2" xfId="47042"/>
    <cellStyle name="Input 12 3 4 2 2 3" xfId="36438"/>
    <cellStyle name="Input 12 3 4 2 3" xfId="20743"/>
    <cellStyle name="Input 12 3 4 2 3 2" xfId="41930"/>
    <cellStyle name="Input 12 3 4 2 4" xfId="31310"/>
    <cellStyle name="Input 12 3 4 2_Table 2A-1_EFT (Annual)" xfId="14963"/>
    <cellStyle name="Input 12 3 4 3" xfId="11212"/>
    <cellStyle name="Input 12 3 4 3 2" xfId="23310"/>
    <cellStyle name="Input 12 3 4 3 2 2" xfId="44496"/>
    <cellStyle name="Input 12 3 4 3 3" xfId="33892"/>
    <cellStyle name="Input 12 3 4 4" xfId="18197"/>
    <cellStyle name="Input 12 3 4 4 2" xfId="39384"/>
    <cellStyle name="Input 12 3 4 5" xfId="28567"/>
    <cellStyle name="Input 12 3 4_Table 2A-1_EFT (Annual)" xfId="6783"/>
    <cellStyle name="Input 12 3 5" xfId="3940"/>
    <cellStyle name="Input 12 3 5 2" xfId="12268"/>
    <cellStyle name="Input 12 3 5 2 2" xfId="24292"/>
    <cellStyle name="Input 12 3 5 2 2 2" xfId="45478"/>
    <cellStyle name="Input 12 3 5 2 3" xfId="34874"/>
    <cellStyle name="Input 12 3 5 3" xfId="19179"/>
    <cellStyle name="Input 12 3 5 3 2" xfId="40366"/>
    <cellStyle name="Input 12 3 5 4" xfId="29628"/>
    <cellStyle name="Input 12 3 5_Table 2A-1_EFT (Annual)" xfId="14964"/>
    <cellStyle name="Input 12 3 6" xfId="9605"/>
    <cellStyle name="Input 12 3 6 2" xfId="21746"/>
    <cellStyle name="Input 12 3 6 2 2" xfId="42932"/>
    <cellStyle name="Input 12 3 6 3" xfId="32328"/>
    <cellStyle name="Input 12 3 7" xfId="16633"/>
    <cellStyle name="Input 12 3 7 2" xfId="37820"/>
    <cellStyle name="Input 12 3 8" xfId="26885"/>
    <cellStyle name="Input 12 3_Table 2A-1_EFT (Annual)" xfId="2998"/>
    <cellStyle name="Input 12 4" xfId="1187"/>
    <cellStyle name="Input 12 4 2" xfId="2457"/>
    <cellStyle name="Input 12 4 2 2" xfId="6018"/>
    <cellStyle name="Input 12 4 2 2 2" xfId="14212"/>
    <cellStyle name="Input 12 4 2 2 2 2" xfId="26184"/>
    <cellStyle name="Input 12 4 2 2 2 2 2" xfId="47370"/>
    <cellStyle name="Input 12 4 2 2 2 3" xfId="36766"/>
    <cellStyle name="Input 12 4 2 2 3" xfId="21071"/>
    <cellStyle name="Input 12 4 2 2 3 2" xfId="42258"/>
    <cellStyle name="Input 12 4 2 2 4" xfId="31674"/>
    <cellStyle name="Input 12 4 2 2_Table 2A-1_EFT (Annual)" xfId="14965"/>
    <cellStyle name="Input 12 4 2 3" xfId="11554"/>
    <cellStyle name="Input 12 4 2 3 2" xfId="23638"/>
    <cellStyle name="Input 12 4 2 3 2 2" xfId="44824"/>
    <cellStyle name="Input 12 4 2 3 3" xfId="34220"/>
    <cellStyle name="Input 12 4 2 4" xfId="18525"/>
    <cellStyle name="Input 12 4 2 4 2" xfId="39712"/>
    <cellStyle name="Input 12 4 2 5" xfId="28931"/>
    <cellStyle name="Input 12 4 2_Table 2A-1_EFT (Annual)" xfId="6785"/>
    <cellStyle name="Input 12 4 3" xfId="4748"/>
    <cellStyle name="Input 12 4 3 2" xfId="13008"/>
    <cellStyle name="Input 12 4 3 2 2" xfId="25014"/>
    <cellStyle name="Input 12 4 3 2 2 2" xfId="46200"/>
    <cellStyle name="Input 12 4 3 2 3" xfId="35596"/>
    <cellStyle name="Input 12 4 3 3" xfId="19901"/>
    <cellStyle name="Input 12 4 3 3 2" xfId="41088"/>
    <cellStyle name="Input 12 4 3 4" xfId="30405"/>
    <cellStyle name="Input 12 4 3_Table 2A-1_EFT (Annual)" xfId="14966"/>
    <cellStyle name="Input 12 4 4" xfId="10352"/>
    <cellStyle name="Input 12 4 4 2" xfId="22468"/>
    <cellStyle name="Input 12 4 4 2 2" xfId="43654"/>
    <cellStyle name="Input 12 4 4 3" xfId="33050"/>
    <cellStyle name="Input 12 4 5" xfId="17355"/>
    <cellStyle name="Input 12 4 5 2" xfId="38542"/>
    <cellStyle name="Input 12 4 6" xfId="27662"/>
    <cellStyle name="Input 12 4_Table 2A-1_EFT (Annual)" xfId="6784"/>
    <cellStyle name="Input 12 5" xfId="750"/>
    <cellStyle name="Input 12 5 2" xfId="4311"/>
    <cellStyle name="Input 12 5 2 2" xfId="12591"/>
    <cellStyle name="Input 12 5 2 2 2" xfId="24608"/>
    <cellStyle name="Input 12 5 2 2 2 2" xfId="45794"/>
    <cellStyle name="Input 12 5 2 2 3" xfId="35190"/>
    <cellStyle name="Input 12 5 2 3" xfId="19495"/>
    <cellStyle name="Input 12 5 2 3 2" xfId="40682"/>
    <cellStyle name="Input 12 5 2 4" xfId="29968"/>
    <cellStyle name="Input 12 5 2_Table 2A-1_EFT (Annual)" xfId="14967"/>
    <cellStyle name="Input 12 5 3" xfId="9939"/>
    <cellStyle name="Input 12 5 3 2" xfId="22062"/>
    <cellStyle name="Input 12 5 3 2 2" xfId="43248"/>
    <cellStyle name="Input 12 5 3 3" xfId="32644"/>
    <cellStyle name="Input 12 5 4" xfId="16949"/>
    <cellStyle name="Input 12 5 4 2" xfId="38136"/>
    <cellStyle name="Input 12 5 5" xfId="27225"/>
    <cellStyle name="Input 12 5_Table 2A-1_EFT (Annual)" xfId="6786"/>
    <cellStyle name="Input 12 6" xfId="1853"/>
    <cellStyle name="Input 12 6 2" xfId="5414"/>
    <cellStyle name="Input 12 6 2 2" xfId="13629"/>
    <cellStyle name="Input 12 6 2 2 2" xfId="25617"/>
    <cellStyle name="Input 12 6 2 2 2 2" xfId="46803"/>
    <cellStyle name="Input 12 6 2 2 3" xfId="36199"/>
    <cellStyle name="Input 12 6 2 3" xfId="20504"/>
    <cellStyle name="Input 12 6 2 3 2" xfId="41691"/>
    <cellStyle name="Input 12 6 2 4" xfId="31071"/>
    <cellStyle name="Input 12 6 2_Table 2A-1_EFT (Annual)" xfId="14968"/>
    <cellStyle name="Input 12 6 3" xfId="10973"/>
    <cellStyle name="Input 12 6 3 2" xfId="23071"/>
    <cellStyle name="Input 12 6 3 2 2" xfId="44257"/>
    <cellStyle name="Input 12 6 3 3" xfId="33653"/>
    <cellStyle name="Input 12 6 4" xfId="17958"/>
    <cellStyle name="Input 12 6 4 2" xfId="39145"/>
    <cellStyle name="Input 12 6 5" xfId="28328"/>
    <cellStyle name="Input 12 6_Table 2A-1_EFT (Annual)" xfId="6787"/>
    <cellStyle name="Input 12 7" xfId="3728"/>
    <cellStyle name="Input 12 7 2" xfId="12096"/>
    <cellStyle name="Input 12 7 2 2" xfId="24126"/>
    <cellStyle name="Input 12 7 2 2 2" xfId="45312"/>
    <cellStyle name="Input 12 7 2 3" xfId="34708"/>
    <cellStyle name="Input 12 7 3" xfId="19013"/>
    <cellStyle name="Input 12 7 3 2" xfId="40200"/>
    <cellStyle name="Input 12 7 4" xfId="29437"/>
    <cellStyle name="Input 12 7_Table 2A-1_EFT (Annual)" xfId="14969"/>
    <cellStyle name="Input 12 8" xfId="9415"/>
    <cellStyle name="Input 12 8 2" xfId="21580"/>
    <cellStyle name="Input 12 8 2 2" xfId="42766"/>
    <cellStyle name="Input 12 8 3" xfId="32162"/>
    <cellStyle name="Input 12 9" xfId="16467"/>
    <cellStyle name="Input 12 9 2" xfId="37654"/>
    <cellStyle name="Input 12_Table 2A-1_EFT (Annual)" xfId="2996"/>
    <cellStyle name="Input 13" xfId="147"/>
    <cellStyle name="Input 13 10" xfId="26702"/>
    <cellStyle name="Input 13 2" xfId="540"/>
    <cellStyle name="Input 13 2 2" xfId="1517"/>
    <cellStyle name="Input 13 2 2 2" xfId="2787"/>
    <cellStyle name="Input 13 2 2 2 2" xfId="6348"/>
    <cellStyle name="Input 13 2 2 2 2 2" xfId="14542"/>
    <cellStyle name="Input 13 2 2 2 2 2 2" xfId="26514"/>
    <cellStyle name="Input 13 2 2 2 2 2 2 2" xfId="47700"/>
    <cellStyle name="Input 13 2 2 2 2 2 3" xfId="37096"/>
    <cellStyle name="Input 13 2 2 2 2 3" xfId="21401"/>
    <cellStyle name="Input 13 2 2 2 2 3 2" xfId="42588"/>
    <cellStyle name="Input 13 2 2 2 2 4" xfId="32004"/>
    <cellStyle name="Input 13 2 2 2 2_Table 2A-1_EFT (Annual)" xfId="14970"/>
    <cellStyle name="Input 13 2 2 2 3" xfId="11884"/>
    <cellStyle name="Input 13 2 2 2 3 2" xfId="23968"/>
    <cellStyle name="Input 13 2 2 2 3 2 2" xfId="45154"/>
    <cellStyle name="Input 13 2 2 2 3 3" xfId="34550"/>
    <cellStyle name="Input 13 2 2 2 4" xfId="18855"/>
    <cellStyle name="Input 13 2 2 2 4 2" xfId="40042"/>
    <cellStyle name="Input 13 2 2 2 5" xfId="29261"/>
    <cellStyle name="Input 13 2 2 2_Table 2A-1_EFT (Annual)" xfId="6789"/>
    <cellStyle name="Input 13 2 2 3" xfId="5078"/>
    <cellStyle name="Input 13 2 2 3 2" xfId="13338"/>
    <cellStyle name="Input 13 2 2 3 2 2" xfId="25344"/>
    <cellStyle name="Input 13 2 2 3 2 2 2" xfId="46530"/>
    <cellStyle name="Input 13 2 2 3 2 3" xfId="35926"/>
    <cellStyle name="Input 13 2 2 3 3" xfId="20231"/>
    <cellStyle name="Input 13 2 2 3 3 2" xfId="41418"/>
    <cellStyle name="Input 13 2 2 3 4" xfId="30735"/>
    <cellStyle name="Input 13 2 2 3_Table 2A-1_EFT (Annual)" xfId="14971"/>
    <cellStyle name="Input 13 2 2 4" xfId="10682"/>
    <cellStyle name="Input 13 2 2 4 2" xfId="22798"/>
    <cellStyle name="Input 13 2 2 4 2 2" xfId="43984"/>
    <cellStyle name="Input 13 2 2 4 3" xfId="33380"/>
    <cellStyle name="Input 13 2 2 5" xfId="17685"/>
    <cellStyle name="Input 13 2 2 5 2" xfId="38872"/>
    <cellStyle name="Input 13 2 2 6" xfId="27992"/>
    <cellStyle name="Input 13 2 2_Table 2A-1_EFT (Annual)" xfId="6788"/>
    <cellStyle name="Input 13 2 3" xfId="1048"/>
    <cellStyle name="Input 13 2 3 2" xfId="4609"/>
    <cellStyle name="Input 13 2 3 2 2" xfId="12869"/>
    <cellStyle name="Input 13 2 3 2 2 2" xfId="24875"/>
    <cellStyle name="Input 13 2 3 2 2 2 2" xfId="46061"/>
    <cellStyle name="Input 13 2 3 2 2 3" xfId="35457"/>
    <cellStyle name="Input 13 2 3 2 3" xfId="19762"/>
    <cellStyle name="Input 13 2 3 2 3 2" xfId="40949"/>
    <cellStyle name="Input 13 2 3 2 4" xfId="30266"/>
    <cellStyle name="Input 13 2 3 2_Table 2A-1_EFT (Annual)" xfId="14972"/>
    <cellStyle name="Input 13 2 3 3" xfId="10213"/>
    <cellStyle name="Input 13 2 3 3 2" xfId="22329"/>
    <cellStyle name="Input 13 2 3 3 2 2" xfId="43515"/>
    <cellStyle name="Input 13 2 3 3 3" xfId="32911"/>
    <cellStyle name="Input 13 2 3 4" xfId="17216"/>
    <cellStyle name="Input 13 2 3 4 2" xfId="38403"/>
    <cellStyle name="Input 13 2 3 5" xfId="27523"/>
    <cellStyle name="Input 13 2 3_Table 2A-1_EFT (Annual)" xfId="6790"/>
    <cellStyle name="Input 13 2 4" xfId="2256"/>
    <cellStyle name="Input 13 2 4 2" xfId="5817"/>
    <cellStyle name="Input 13 2 4 2 2" xfId="14032"/>
    <cellStyle name="Input 13 2 4 2 2 2" xfId="26020"/>
    <cellStyle name="Input 13 2 4 2 2 2 2" xfId="47206"/>
    <cellStyle name="Input 13 2 4 2 2 3" xfId="36602"/>
    <cellStyle name="Input 13 2 4 2 3" xfId="20907"/>
    <cellStyle name="Input 13 2 4 2 3 2" xfId="42094"/>
    <cellStyle name="Input 13 2 4 2 4" xfId="31474"/>
    <cellStyle name="Input 13 2 4 2_Table 2A-1_EFT (Annual)" xfId="14973"/>
    <cellStyle name="Input 13 2 4 3" xfId="11376"/>
    <cellStyle name="Input 13 2 4 3 2" xfId="23474"/>
    <cellStyle name="Input 13 2 4 3 2 2" xfId="44660"/>
    <cellStyle name="Input 13 2 4 3 3" xfId="34056"/>
    <cellStyle name="Input 13 2 4 4" xfId="18361"/>
    <cellStyle name="Input 13 2 4 4 2" xfId="39548"/>
    <cellStyle name="Input 13 2 4 5" xfId="28731"/>
    <cellStyle name="Input 13 2 4_Table 2A-1_EFT (Annual)" xfId="6791"/>
    <cellStyle name="Input 13 2 5" xfId="4110"/>
    <cellStyle name="Input 13 2 5 2" xfId="12434"/>
    <cellStyle name="Input 13 2 5 2 2" xfId="24456"/>
    <cellStyle name="Input 13 2 5 2 2 2" xfId="45642"/>
    <cellStyle name="Input 13 2 5 2 3" xfId="35038"/>
    <cellStyle name="Input 13 2 5 3" xfId="19343"/>
    <cellStyle name="Input 13 2 5 3 2" xfId="40530"/>
    <cellStyle name="Input 13 2 5 4" xfId="29798"/>
    <cellStyle name="Input 13 2 5_Table 2A-1_EFT (Annual)" xfId="14974"/>
    <cellStyle name="Input 13 2 6" xfId="9773"/>
    <cellStyle name="Input 13 2 6 2" xfId="21910"/>
    <cellStyle name="Input 13 2 6 2 2" xfId="43096"/>
    <cellStyle name="Input 13 2 6 3" xfId="32492"/>
    <cellStyle name="Input 13 2 7" xfId="16797"/>
    <cellStyle name="Input 13 2 7 2" xfId="37984"/>
    <cellStyle name="Input 13 2 8" xfId="27055"/>
    <cellStyle name="Input 13 2_Table 2A-1_EFT (Annual)" xfId="3000"/>
    <cellStyle name="Input 13 3" xfId="378"/>
    <cellStyle name="Input 13 3 2" xfId="1361"/>
    <cellStyle name="Input 13 3 2 2" xfId="2631"/>
    <cellStyle name="Input 13 3 2 2 2" xfId="6192"/>
    <cellStyle name="Input 13 3 2 2 2 2" xfId="14386"/>
    <cellStyle name="Input 13 3 2 2 2 2 2" xfId="26358"/>
    <cellStyle name="Input 13 3 2 2 2 2 2 2" xfId="47544"/>
    <cellStyle name="Input 13 3 2 2 2 2 3" xfId="36940"/>
    <cellStyle name="Input 13 3 2 2 2 3" xfId="21245"/>
    <cellStyle name="Input 13 3 2 2 2 3 2" xfId="42432"/>
    <cellStyle name="Input 13 3 2 2 2 4" xfId="31848"/>
    <cellStyle name="Input 13 3 2 2 2_Table 2A-1_EFT (Annual)" xfId="14975"/>
    <cellStyle name="Input 13 3 2 2 3" xfId="11728"/>
    <cellStyle name="Input 13 3 2 2 3 2" xfId="23812"/>
    <cellStyle name="Input 13 3 2 2 3 2 2" xfId="44998"/>
    <cellStyle name="Input 13 3 2 2 3 3" xfId="34394"/>
    <cellStyle name="Input 13 3 2 2 4" xfId="18699"/>
    <cellStyle name="Input 13 3 2 2 4 2" xfId="39886"/>
    <cellStyle name="Input 13 3 2 2 5" xfId="29105"/>
    <cellStyle name="Input 13 3 2 2_Table 2A-1_EFT (Annual)" xfId="6793"/>
    <cellStyle name="Input 13 3 2 3" xfId="4922"/>
    <cellStyle name="Input 13 3 2 3 2" xfId="13182"/>
    <cellStyle name="Input 13 3 2 3 2 2" xfId="25188"/>
    <cellStyle name="Input 13 3 2 3 2 2 2" xfId="46374"/>
    <cellStyle name="Input 13 3 2 3 2 3" xfId="35770"/>
    <cellStyle name="Input 13 3 2 3 3" xfId="20075"/>
    <cellStyle name="Input 13 3 2 3 3 2" xfId="41262"/>
    <cellStyle name="Input 13 3 2 3 4" xfId="30579"/>
    <cellStyle name="Input 13 3 2 3_Table 2A-1_EFT (Annual)" xfId="14976"/>
    <cellStyle name="Input 13 3 2 4" xfId="10526"/>
    <cellStyle name="Input 13 3 2 4 2" xfId="22642"/>
    <cellStyle name="Input 13 3 2 4 2 2" xfId="43828"/>
    <cellStyle name="Input 13 3 2 4 3" xfId="33224"/>
    <cellStyle name="Input 13 3 2 5" xfId="17529"/>
    <cellStyle name="Input 13 3 2 5 2" xfId="38716"/>
    <cellStyle name="Input 13 3 2 6" xfId="27836"/>
    <cellStyle name="Input 13 3 2_Table 2A-1_EFT (Annual)" xfId="6792"/>
    <cellStyle name="Input 13 3 3" xfId="916"/>
    <cellStyle name="Input 13 3 3 2" xfId="4477"/>
    <cellStyle name="Input 13 3 3 2 2" xfId="12739"/>
    <cellStyle name="Input 13 3 3 2 2 2" xfId="24749"/>
    <cellStyle name="Input 13 3 3 2 2 2 2" xfId="45935"/>
    <cellStyle name="Input 13 3 3 2 2 3" xfId="35331"/>
    <cellStyle name="Input 13 3 3 2 3" xfId="19636"/>
    <cellStyle name="Input 13 3 3 2 3 2" xfId="40823"/>
    <cellStyle name="Input 13 3 3 2 4" xfId="30134"/>
    <cellStyle name="Input 13 3 3 2_Table 2A-1_EFT (Annual)" xfId="14977"/>
    <cellStyle name="Input 13 3 3 3" xfId="10086"/>
    <cellStyle name="Input 13 3 3 3 2" xfId="22203"/>
    <cellStyle name="Input 13 3 3 3 2 2" xfId="43389"/>
    <cellStyle name="Input 13 3 3 3 3" xfId="32785"/>
    <cellStyle name="Input 13 3 3 4" xfId="17090"/>
    <cellStyle name="Input 13 3 3 4 2" xfId="38277"/>
    <cellStyle name="Input 13 3 3 5" xfId="27391"/>
    <cellStyle name="Input 13 3 3_Table 2A-1_EFT (Annual)" xfId="6794"/>
    <cellStyle name="Input 13 3 4" xfId="2100"/>
    <cellStyle name="Input 13 3 4 2" xfId="5661"/>
    <cellStyle name="Input 13 3 4 2 2" xfId="13876"/>
    <cellStyle name="Input 13 3 4 2 2 2" xfId="25864"/>
    <cellStyle name="Input 13 3 4 2 2 2 2" xfId="47050"/>
    <cellStyle name="Input 13 3 4 2 2 3" xfId="36446"/>
    <cellStyle name="Input 13 3 4 2 3" xfId="20751"/>
    <cellStyle name="Input 13 3 4 2 3 2" xfId="41938"/>
    <cellStyle name="Input 13 3 4 2 4" xfId="31318"/>
    <cellStyle name="Input 13 3 4 2_Table 2A-1_EFT (Annual)" xfId="14978"/>
    <cellStyle name="Input 13 3 4 3" xfId="11220"/>
    <cellStyle name="Input 13 3 4 3 2" xfId="23318"/>
    <cellStyle name="Input 13 3 4 3 2 2" xfId="44504"/>
    <cellStyle name="Input 13 3 4 3 3" xfId="33900"/>
    <cellStyle name="Input 13 3 4 4" xfId="18205"/>
    <cellStyle name="Input 13 3 4 4 2" xfId="39392"/>
    <cellStyle name="Input 13 3 4 5" xfId="28575"/>
    <cellStyle name="Input 13 3 4_Table 2A-1_EFT (Annual)" xfId="6795"/>
    <cellStyle name="Input 13 3 5" xfId="3948"/>
    <cellStyle name="Input 13 3 5 2" xfId="12276"/>
    <cellStyle name="Input 13 3 5 2 2" xfId="24300"/>
    <cellStyle name="Input 13 3 5 2 2 2" xfId="45486"/>
    <cellStyle name="Input 13 3 5 2 3" xfId="34882"/>
    <cellStyle name="Input 13 3 5 3" xfId="19187"/>
    <cellStyle name="Input 13 3 5 3 2" xfId="40374"/>
    <cellStyle name="Input 13 3 5 4" xfId="29636"/>
    <cellStyle name="Input 13 3 5_Table 2A-1_EFT (Annual)" xfId="14979"/>
    <cellStyle name="Input 13 3 6" xfId="9613"/>
    <cellStyle name="Input 13 3 6 2" xfId="21754"/>
    <cellStyle name="Input 13 3 6 2 2" xfId="42940"/>
    <cellStyle name="Input 13 3 6 3" xfId="32336"/>
    <cellStyle name="Input 13 3 7" xfId="16641"/>
    <cellStyle name="Input 13 3 7 2" xfId="37828"/>
    <cellStyle name="Input 13 3 8" xfId="26893"/>
    <cellStyle name="Input 13 3_Table 2A-1_EFT (Annual)" xfId="3001"/>
    <cellStyle name="Input 13 4" xfId="1195"/>
    <cellStyle name="Input 13 4 2" xfId="2465"/>
    <cellStyle name="Input 13 4 2 2" xfId="6026"/>
    <cellStyle name="Input 13 4 2 2 2" xfId="14220"/>
    <cellStyle name="Input 13 4 2 2 2 2" xfId="26192"/>
    <cellStyle name="Input 13 4 2 2 2 2 2" xfId="47378"/>
    <cellStyle name="Input 13 4 2 2 2 3" xfId="36774"/>
    <cellStyle name="Input 13 4 2 2 3" xfId="21079"/>
    <cellStyle name="Input 13 4 2 2 3 2" xfId="42266"/>
    <cellStyle name="Input 13 4 2 2 4" xfId="31682"/>
    <cellStyle name="Input 13 4 2 2_Table 2A-1_EFT (Annual)" xfId="14980"/>
    <cellStyle name="Input 13 4 2 3" xfId="11562"/>
    <cellStyle name="Input 13 4 2 3 2" xfId="23646"/>
    <cellStyle name="Input 13 4 2 3 2 2" xfId="44832"/>
    <cellStyle name="Input 13 4 2 3 3" xfId="34228"/>
    <cellStyle name="Input 13 4 2 4" xfId="18533"/>
    <cellStyle name="Input 13 4 2 4 2" xfId="39720"/>
    <cellStyle name="Input 13 4 2 5" xfId="28939"/>
    <cellStyle name="Input 13 4 2_Table 2A-1_EFT (Annual)" xfId="6797"/>
    <cellStyle name="Input 13 4 3" xfId="4756"/>
    <cellStyle name="Input 13 4 3 2" xfId="13016"/>
    <cellStyle name="Input 13 4 3 2 2" xfId="25022"/>
    <cellStyle name="Input 13 4 3 2 2 2" xfId="46208"/>
    <cellStyle name="Input 13 4 3 2 3" xfId="35604"/>
    <cellStyle name="Input 13 4 3 3" xfId="19909"/>
    <cellStyle name="Input 13 4 3 3 2" xfId="41096"/>
    <cellStyle name="Input 13 4 3 4" xfId="30413"/>
    <cellStyle name="Input 13 4 3_Table 2A-1_EFT (Annual)" xfId="14981"/>
    <cellStyle name="Input 13 4 4" xfId="10360"/>
    <cellStyle name="Input 13 4 4 2" xfId="22476"/>
    <cellStyle name="Input 13 4 4 2 2" xfId="43662"/>
    <cellStyle name="Input 13 4 4 3" xfId="33058"/>
    <cellStyle name="Input 13 4 5" xfId="17363"/>
    <cellStyle name="Input 13 4 5 2" xfId="38550"/>
    <cellStyle name="Input 13 4 6" xfId="27670"/>
    <cellStyle name="Input 13 4_Table 2A-1_EFT (Annual)" xfId="6796"/>
    <cellStyle name="Input 13 5" xfId="757"/>
    <cellStyle name="Input 13 5 2" xfId="4318"/>
    <cellStyle name="Input 13 5 2 2" xfId="12598"/>
    <cellStyle name="Input 13 5 2 2 2" xfId="24615"/>
    <cellStyle name="Input 13 5 2 2 2 2" xfId="45801"/>
    <cellStyle name="Input 13 5 2 2 3" xfId="35197"/>
    <cellStyle name="Input 13 5 2 3" xfId="19502"/>
    <cellStyle name="Input 13 5 2 3 2" xfId="40689"/>
    <cellStyle name="Input 13 5 2 4" xfId="29975"/>
    <cellStyle name="Input 13 5 2_Table 2A-1_EFT (Annual)" xfId="14982"/>
    <cellStyle name="Input 13 5 3" xfId="9946"/>
    <cellStyle name="Input 13 5 3 2" xfId="22069"/>
    <cellStyle name="Input 13 5 3 2 2" xfId="43255"/>
    <cellStyle name="Input 13 5 3 3" xfId="32651"/>
    <cellStyle name="Input 13 5 4" xfId="16956"/>
    <cellStyle name="Input 13 5 4 2" xfId="38143"/>
    <cellStyle name="Input 13 5 5" xfId="27232"/>
    <cellStyle name="Input 13 5_Table 2A-1_EFT (Annual)" xfId="6798"/>
    <cellStyle name="Input 13 6" xfId="1849"/>
    <cellStyle name="Input 13 6 2" xfId="5410"/>
    <cellStyle name="Input 13 6 2 2" xfId="13625"/>
    <cellStyle name="Input 13 6 2 2 2" xfId="25613"/>
    <cellStyle name="Input 13 6 2 2 2 2" xfId="46799"/>
    <cellStyle name="Input 13 6 2 2 3" xfId="36195"/>
    <cellStyle name="Input 13 6 2 3" xfId="20500"/>
    <cellStyle name="Input 13 6 2 3 2" xfId="41687"/>
    <cellStyle name="Input 13 6 2 4" xfId="31067"/>
    <cellStyle name="Input 13 6 2_Table 2A-1_EFT (Annual)" xfId="14983"/>
    <cellStyle name="Input 13 6 3" xfId="10969"/>
    <cellStyle name="Input 13 6 3 2" xfId="23067"/>
    <cellStyle name="Input 13 6 3 2 2" xfId="44253"/>
    <cellStyle name="Input 13 6 3 3" xfId="33649"/>
    <cellStyle name="Input 13 6 4" xfId="17954"/>
    <cellStyle name="Input 13 6 4 2" xfId="39141"/>
    <cellStyle name="Input 13 6 5" xfId="28324"/>
    <cellStyle name="Input 13 6_Table 2A-1_EFT (Annual)" xfId="6799"/>
    <cellStyle name="Input 13 7" xfId="3736"/>
    <cellStyle name="Input 13 7 2" xfId="12104"/>
    <cellStyle name="Input 13 7 2 2" xfId="24134"/>
    <cellStyle name="Input 13 7 2 2 2" xfId="45320"/>
    <cellStyle name="Input 13 7 2 3" xfId="34716"/>
    <cellStyle name="Input 13 7 3" xfId="19021"/>
    <cellStyle name="Input 13 7 3 2" xfId="40208"/>
    <cellStyle name="Input 13 7 4" xfId="29445"/>
    <cellStyle name="Input 13 7_Table 2A-1_EFT (Annual)" xfId="14984"/>
    <cellStyle name="Input 13 8" xfId="9423"/>
    <cellStyle name="Input 13 8 2" xfId="21588"/>
    <cellStyle name="Input 13 8 2 2" xfId="42774"/>
    <cellStyle name="Input 13 8 3" xfId="32170"/>
    <cellStyle name="Input 13 9" xfId="16475"/>
    <cellStyle name="Input 13 9 2" xfId="37662"/>
    <cellStyle name="Input 13_Table 2A-1_EFT (Annual)" xfId="2999"/>
    <cellStyle name="Input 14" xfId="158"/>
    <cellStyle name="Input 14 10" xfId="26713"/>
    <cellStyle name="Input 14 2" xfId="551"/>
    <cellStyle name="Input 14 2 2" xfId="1528"/>
    <cellStyle name="Input 14 2 2 2" xfId="2798"/>
    <cellStyle name="Input 14 2 2 2 2" xfId="6359"/>
    <cellStyle name="Input 14 2 2 2 2 2" xfId="14553"/>
    <cellStyle name="Input 14 2 2 2 2 2 2" xfId="26525"/>
    <cellStyle name="Input 14 2 2 2 2 2 2 2" xfId="47711"/>
    <cellStyle name="Input 14 2 2 2 2 2 3" xfId="37107"/>
    <cellStyle name="Input 14 2 2 2 2 3" xfId="21412"/>
    <cellStyle name="Input 14 2 2 2 2 3 2" xfId="42599"/>
    <cellStyle name="Input 14 2 2 2 2 4" xfId="32015"/>
    <cellStyle name="Input 14 2 2 2 2_Table 2A-1_EFT (Annual)" xfId="14985"/>
    <cellStyle name="Input 14 2 2 2 3" xfId="11895"/>
    <cellStyle name="Input 14 2 2 2 3 2" xfId="23979"/>
    <cellStyle name="Input 14 2 2 2 3 2 2" xfId="45165"/>
    <cellStyle name="Input 14 2 2 2 3 3" xfId="34561"/>
    <cellStyle name="Input 14 2 2 2 4" xfId="18866"/>
    <cellStyle name="Input 14 2 2 2 4 2" xfId="40053"/>
    <cellStyle name="Input 14 2 2 2 5" xfId="29272"/>
    <cellStyle name="Input 14 2 2 2_Table 2A-1_EFT (Annual)" xfId="6801"/>
    <cellStyle name="Input 14 2 2 3" xfId="5089"/>
    <cellStyle name="Input 14 2 2 3 2" xfId="13349"/>
    <cellStyle name="Input 14 2 2 3 2 2" xfId="25355"/>
    <cellStyle name="Input 14 2 2 3 2 2 2" xfId="46541"/>
    <cellStyle name="Input 14 2 2 3 2 3" xfId="35937"/>
    <cellStyle name="Input 14 2 2 3 3" xfId="20242"/>
    <cellStyle name="Input 14 2 2 3 3 2" xfId="41429"/>
    <cellStyle name="Input 14 2 2 3 4" xfId="30746"/>
    <cellStyle name="Input 14 2 2 3_Table 2A-1_EFT (Annual)" xfId="14986"/>
    <cellStyle name="Input 14 2 2 4" xfId="10693"/>
    <cellStyle name="Input 14 2 2 4 2" xfId="22809"/>
    <cellStyle name="Input 14 2 2 4 2 2" xfId="43995"/>
    <cellStyle name="Input 14 2 2 4 3" xfId="33391"/>
    <cellStyle name="Input 14 2 2 5" xfId="17696"/>
    <cellStyle name="Input 14 2 2 5 2" xfId="38883"/>
    <cellStyle name="Input 14 2 2 6" xfId="28003"/>
    <cellStyle name="Input 14 2 2_Table 2A-1_EFT (Annual)" xfId="6800"/>
    <cellStyle name="Input 14 2 3" xfId="1056"/>
    <cellStyle name="Input 14 2 3 2" xfId="4617"/>
    <cellStyle name="Input 14 2 3 2 2" xfId="12877"/>
    <cellStyle name="Input 14 2 3 2 2 2" xfId="24883"/>
    <cellStyle name="Input 14 2 3 2 2 2 2" xfId="46069"/>
    <cellStyle name="Input 14 2 3 2 2 3" xfId="35465"/>
    <cellStyle name="Input 14 2 3 2 3" xfId="19770"/>
    <cellStyle name="Input 14 2 3 2 3 2" xfId="40957"/>
    <cellStyle name="Input 14 2 3 2 4" xfId="30274"/>
    <cellStyle name="Input 14 2 3 2_Table 2A-1_EFT (Annual)" xfId="14987"/>
    <cellStyle name="Input 14 2 3 3" xfId="10221"/>
    <cellStyle name="Input 14 2 3 3 2" xfId="22337"/>
    <cellStyle name="Input 14 2 3 3 2 2" xfId="43523"/>
    <cellStyle name="Input 14 2 3 3 3" xfId="32919"/>
    <cellStyle name="Input 14 2 3 4" xfId="17224"/>
    <cellStyle name="Input 14 2 3 4 2" xfId="38411"/>
    <cellStyle name="Input 14 2 3 5" xfId="27531"/>
    <cellStyle name="Input 14 2 3_Table 2A-1_EFT (Annual)" xfId="6802"/>
    <cellStyle name="Input 14 2 4" xfId="2267"/>
    <cellStyle name="Input 14 2 4 2" xfId="5828"/>
    <cellStyle name="Input 14 2 4 2 2" xfId="14043"/>
    <cellStyle name="Input 14 2 4 2 2 2" xfId="26031"/>
    <cellStyle name="Input 14 2 4 2 2 2 2" xfId="47217"/>
    <cellStyle name="Input 14 2 4 2 2 3" xfId="36613"/>
    <cellStyle name="Input 14 2 4 2 3" xfId="20918"/>
    <cellStyle name="Input 14 2 4 2 3 2" xfId="42105"/>
    <cellStyle name="Input 14 2 4 2 4" xfId="31485"/>
    <cellStyle name="Input 14 2 4 2_Table 2A-1_EFT (Annual)" xfId="14988"/>
    <cellStyle name="Input 14 2 4 3" xfId="11387"/>
    <cellStyle name="Input 14 2 4 3 2" xfId="23485"/>
    <cellStyle name="Input 14 2 4 3 2 2" xfId="44671"/>
    <cellStyle name="Input 14 2 4 3 3" xfId="34067"/>
    <cellStyle name="Input 14 2 4 4" xfId="18372"/>
    <cellStyle name="Input 14 2 4 4 2" xfId="39559"/>
    <cellStyle name="Input 14 2 4 5" xfId="28742"/>
    <cellStyle name="Input 14 2 4_Table 2A-1_EFT (Annual)" xfId="6803"/>
    <cellStyle name="Input 14 2 5" xfId="4121"/>
    <cellStyle name="Input 14 2 5 2" xfId="12445"/>
    <cellStyle name="Input 14 2 5 2 2" xfId="24467"/>
    <cellStyle name="Input 14 2 5 2 2 2" xfId="45653"/>
    <cellStyle name="Input 14 2 5 2 3" xfId="35049"/>
    <cellStyle name="Input 14 2 5 3" xfId="19354"/>
    <cellStyle name="Input 14 2 5 3 2" xfId="40541"/>
    <cellStyle name="Input 14 2 5 4" xfId="29809"/>
    <cellStyle name="Input 14 2 5_Table 2A-1_EFT (Annual)" xfId="14989"/>
    <cellStyle name="Input 14 2 6" xfId="9784"/>
    <cellStyle name="Input 14 2 6 2" xfId="21921"/>
    <cellStyle name="Input 14 2 6 2 2" xfId="43107"/>
    <cellStyle name="Input 14 2 6 3" xfId="32503"/>
    <cellStyle name="Input 14 2 7" xfId="16808"/>
    <cellStyle name="Input 14 2 7 2" xfId="37995"/>
    <cellStyle name="Input 14 2 8" xfId="27066"/>
    <cellStyle name="Input 14 2_Table 2A-1_EFT (Annual)" xfId="3003"/>
    <cellStyle name="Input 14 3" xfId="389"/>
    <cellStyle name="Input 14 3 2" xfId="1372"/>
    <cellStyle name="Input 14 3 2 2" xfId="2642"/>
    <cellStyle name="Input 14 3 2 2 2" xfId="6203"/>
    <cellStyle name="Input 14 3 2 2 2 2" xfId="14397"/>
    <cellStyle name="Input 14 3 2 2 2 2 2" xfId="26369"/>
    <cellStyle name="Input 14 3 2 2 2 2 2 2" xfId="47555"/>
    <cellStyle name="Input 14 3 2 2 2 2 3" xfId="36951"/>
    <cellStyle name="Input 14 3 2 2 2 3" xfId="21256"/>
    <cellStyle name="Input 14 3 2 2 2 3 2" xfId="42443"/>
    <cellStyle name="Input 14 3 2 2 2 4" xfId="31859"/>
    <cellStyle name="Input 14 3 2 2 2_Table 2A-1_EFT (Annual)" xfId="14990"/>
    <cellStyle name="Input 14 3 2 2 3" xfId="11739"/>
    <cellStyle name="Input 14 3 2 2 3 2" xfId="23823"/>
    <cellStyle name="Input 14 3 2 2 3 2 2" xfId="45009"/>
    <cellStyle name="Input 14 3 2 2 3 3" xfId="34405"/>
    <cellStyle name="Input 14 3 2 2 4" xfId="18710"/>
    <cellStyle name="Input 14 3 2 2 4 2" xfId="39897"/>
    <cellStyle name="Input 14 3 2 2 5" xfId="29116"/>
    <cellStyle name="Input 14 3 2 2_Table 2A-1_EFT (Annual)" xfId="6805"/>
    <cellStyle name="Input 14 3 2 3" xfId="4933"/>
    <cellStyle name="Input 14 3 2 3 2" xfId="13193"/>
    <cellStyle name="Input 14 3 2 3 2 2" xfId="25199"/>
    <cellStyle name="Input 14 3 2 3 2 2 2" xfId="46385"/>
    <cellStyle name="Input 14 3 2 3 2 3" xfId="35781"/>
    <cellStyle name="Input 14 3 2 3 3" xfId="20086"/>
    <cellStyle name="Input 14 3 2 3 3 2" xfId="41273"/>
    <cellStyle name="Input 14 3 2 3 4" xfId="30590"/>
    <cellStyle name="Input 14 3 2 3_Table 2A-1_EFT (Annual)" xfId="14991"/>
    <cellStyle name="Input 14 3 2 4" xfId="10537"/>
    <cellStyle name="Input 14 3 2 4 2" xfId="22653"/>
    <cellStyle name="Input 14 3 2 4 2 2" xfId="43839"/>
    <cellStyle name="Input 14 3 2 4 3" xfId="33235"/>
    <cellStyle name="Input 14 3 2 5" xfId="17540"/>
    <cellStyle name="Input 14 3 2 5 2" xfId="38727"/>
    <cellStyle name="Input 14 3 2 6" xfId="27847"/>
    <cellStyle name="Input 14 3 2_Table 2A-1_EFT (Annual)" xfId="6804"/>
    <cellStyle name="Input 14 3 3" xfId="924"/>
    <cellStyle name="Input 14 3 3 2" xfId="4485"/>
    <cellStyle name="Input 14 3 3 2 2" xfId="12747"/>
    <cellStyle name="Input 14 3 3 2 2 2" xfId="24757"/>
    <cellStyle name="Input 14 3 3 2 2 2 2" xfId="45943"/>
    <cellStyle name="Input 14 3 3 2 2 3" xfId="35339"/>
    <cellStyle name="Input 14 3 3 2 3" xfId="19644"/>
    <cellStyle name="Input 14 3 3 2 3 2" xfId="40831"/>
    <cellStyle name="Input 14 3 3 2 4" xfId="30142"/>
    <cellStyle name="Input 14 3 3 2_Table 2A-1_EFT (Annual)" xfId="14992"/>
    <cellStyle name="Input 14 3 3 3" xfId="10094"/>
    <cellStyle name="Input 14 3 3 3 2" xfId="22211"/>
    <cellStyle name="Input 14 3 3 3 2 2" xfId="43397"/>
    <cellStyle name="Input 14 3 3 3 3" xfId="32793"/>
    <cellStyle name="Input 14 3 3 4" xfId="17098"/>
    <cellStyle name="Input 14 3 3 4 2" xfId="38285"/>
    <cellStyle name="Input 14 3 3 5" xfId="27399"/>
    <cellStyle name="Input 14 3 3_Table 2A-1_EFT (Annual)" xfId="6806"/>
    <cellStyle name="Input 14 3 4" xfId="2111"/>
    <cellStyle name="Input 14 3 4 2" xfId="5672"/>
    <cellStyle name="Input 14 3 4 2 2" xfId="13887"/>
    <cellStyle name="Input 14 3 4 2 2 2" xfId="25875"/>
    <cellStyle name="Input 14 3 4 2 2 2 2" xfId="47061"/>
    <cellStyle name="Input 14 3 4 2 2 3" xfId="36457"/>
    <cellStyle name="Input 14 3 4 2 3" xfId="20762"/>
    <cellStyle name="Input 14 3 4 2 3 2" xfId="41949"/>
    <cellStyle name="Input 14 3 4 2 4" xfId="31329"/>
    <cellStyle name="Input 14 3 4 2_Table 2A-1_EFT (Annual)" xfId="14993"/>
    <cellStyle name="Input 14 3 4 3" xfId="11231"/>
    <cellStyle name="Input 14 3 4 3 2" xfId="23329"/>
    <cellStyle name="Input 14 3 4 3 2 2" xfId="44515"/>
    <cellStyle name="Input 14 3 4 3 3" xfId="33911"/>
    <cellStyle name="Input 14 3 4 4" xfId="18216"/>
    <cellStyle name="Input 14 3 4 4 2" xfId="39403"/>
    <cellStyle name="Input 14 3 4 5" xfId="28586"/>
    <cellStyle name="Input 14 3 4_Table 2A-1_EFT (Annual)" xfId="6807"/>
    <cellStyle name="Input 14 3 5" xfId="3959"/>
    <cellStyle name="Input 14 3 5 2" xfId="12287"/>
    <cellStyle name="Input 14 3 5 2 2" xfId="24311"/>
    <cellStyle name="Input 14 3 5 2 2 2" xfId="45497"/>
    <cellStyle name="Input 14 3 5 2 3" xfId="34893"/>
    <cellStyle name="Input 14 3 5 3" xfId="19198"/>
    <cellStyle name="Input 14 3 5 3 2" xfId="40385"/>
    <cellStyle name="Input 14 3 5 4" xfId="29647"/>
    <cellStyle name="Input 14 3 5_Table 2A-1_EFT (Annual)" xfId="14994"/>
    <cellStyle name="Input 14 3 6" xfId="9624"/>
    <cellStyle name="Input 14 3 6 2" xfId="21765"/>
    <cellStyle name="Input 14 3 6 2 2" xfId="42951"/>
    <cellStyle name="Input 14 3 6 3" xfId="32347"/>
    <cellStyle name="Input 14 3 7" xfId="16652"/>
    <cellStyle name="Input 14 3 7 2" xfId="37839"/>
    <cellStyle name="Input 14 3 8" xfId="26904"/>
    <cellStyle name="Input 14 3_Table 2A-1_EFT (Annual)" xfId="3004"/>
    <cellStyle name="Input 14 4" xfId="1206"/>
    <cellStyle name="Input 14 4 2" xfId="2476"/>
    <cellStyle name="Input 14 4 2 2" xfId="6037"/>
    <cellStyle name="Input 14 4 2 2 2" xfId="14231"/>
    <cellStyle name="Input 14 4 2 2 2 2" xfId="26203"/>
    <cellStyle name="Input 14 4 2 2 2 2 2" xfId="47389"/>
    <cellStyle name="Input 14 4 2 2 2 3" xfId="36785"/>
    <cellStyle name="Input 14 4 2 2 3" xfId="21090"/>
    <cellStyle name="Input 14 4 2 2 3 2" xfId="42277"/>
    <cellStyle name="Input 14 4 2 2 4" xfId="31693"/>
    <cellStyle name="Input 14 4 2 2_Table 2A-1_EFT (Annual)" xfId="14995"/>
    <cellStyle name="Input 14 4 2 3" xfId="11573"/>
    <cellStyle name="Input 14 4 2 3 2" xfId="23657"/>
    <cellStyle name="Input 14 4 2 3 2 2" xfId="44843"/>
    <cellStyle name="Input 14 4 2 3 3" xfId="34239"/>
    <cellStyle name="Input 14 4 2 4" xfId="18544"/>
    <cellStyle name="Input 14 4 2 4 2" xfId="39731"/>
    <cellStyle name="Input 14 4 2 5" xfId="28950"/>
    <cellStyle name="Input 14 4 2_Table 2A-1_EFT (Annual)" xfId="6809"/>
    <cellStyle name="Input 14 4 3" xfId="4767"/>
    <cellStyle name="Input 14 4 3 2" xfId="13027"/>
    <cellStyle name="Input 14 4 3 2 2" xfId="25033"/>
    <cellStyle name="Input 14 4 3 2 2 2" xfId="46219"/>
    <cellStyle name="Input 14 4 3 2 3" xfId="35615"/>
    <cellStyle name="Input 14 4 3 3" xfId="19920"/>
    <cellStyle name="Input 14 4 3 3 2" xfId="41107"/>
    <cellStyle name="Input 14 4 3 4" xfId="30424"/>
    <cellStyle name="Input 14 4 3_Table 2A-1_EFT (Annual)" xfId="14996"/>
    <cellStyle name="Input 14 4 4" xfId="10371"/>
    <cellStyle name="Input 14 4 4 2" xfId="22487"/>
    <cellStyle name="Input 14 4 4 2 2" xfId="43673"/>
    <cellStyle name="Input 14 4 4 3" xfId="33069"/>
    <cellStyle name="Input 14 4 5" xfId="17374"/>
    <cellStyle name="Input 14 4 5 2" xfId="38561"/>
    <cellStyle name="Input 14 4 6" xfId="27681"/>
    <cellStyle name="Input 14 4_Table 2A-1_EFT (Annual)" xfId="6808"/>
    <cellStyle name="Input 14 5" xfId="765"/>
    <cellStyle name="Input 14 5 2" xfId="4326"/>
    <cellStyle name="Input 14 5 2 2" xfId="12606"/>
    <cellStyle name="Input 14 5 2 2 2" xfId="24623"/>
    <cellStyle name="Input 14 5 2 2 2 2" xfId="45809"/>
    <cellStyle name="Input 14 5 2 2 3" xfId="35205"/>
    <cellStyle name="Input 14 5 2 3" xfId="19510"/>
    <cellStyle name="Input 14 5 2 3 2" xfId="40697"/>
    <cellStyle name="Input 14 5 2 4" xfId="29983"/>
    <cellStyle name="Input 14 5 2_Table 2A-1_EFT (Annual)" xfId="14997"/>
    <cellStyle name="Input 14 5 3" xfId="9954"/>
    <cellStyle name="Input 14 5 3 2" xfId="22077"/>
    <cellStyle name="Input 14 5 3 2 2" xfId="43263"/>
    <cellStyle name="Input 14 5 3 3" xfId="32659"/>
    <cellStyle name="Input 14 5 4" xfId="16964"/>
    <cellStyle name="Input 14 5 4 2" xfId="38151"/>
    <cellStyle name="Input 14 5 5" xfId="27240"/>
    <cellStyle name="Input 14 5_Table 2A-1_EFT (Annual)" xfId="6810"/>
    <cellStyle name="Input 14 6" xfId="1945"/>
    <cellStyle name="Input 14 6 2" xfId="5506"/>
    <cellStyle name="Input 14 6 2 2" xfId="13721"/>
    <cellStyle name="Input 14 6 2 2 2" xfId="25709"/>
    <cellStyle name="Input 14 6 2 2 2 2" xfId="46895"/>
    <cellStyle name="Input 14 6 2 2 3" xfId="36291"/>
    <cellStyle name="Input 14 6 2 3" xfId="20596"/>
    <cellStyle name="Input 14 6 2 3 2" xfId="41783"/>
    <cellStyle name="Input 14 6 2 4" xfId="31163"/>
    <cellStyle name="Input 14 6 2_Table 2A-1_EFT (Annual)" xfId="14998"/>
    <cellStyle name="Input 14 6 3" xfId="11065"/>
    <cellStyle name="Input 14 6 3 2" xfId="23163"/>
    <cellStyle name="Input 14 6 3 2 2" xfId="44349"/>
    <cellStyle name="Input 14 6 3 3" xfId="33745"/>
    <cellStyle name="Input 14 6 4" xfId="18050"/>
    <cellStyle name="Input 14 6 4 2" xfId="39237"/>
    <cellStyle name="Input 14 6 5" xfId="28420"/>
    <cellStyle name="Input 14 6_Table 2A-1_EFT (Annual)" xfId="6811"/>
    <cellStyle name="Input 14 7" xfId="3747"/>
    <cellStyle name="Input 14 7 2" xfId="12115"/>
    <cellStyle name="Input 14 7 2 2" xfId="24145"/>
    <cellStyle name="Input 14 7 2 2 2" xfId="45331"/>
    <cellStyle name="Input 14 7 2 3" xfId="34727"/>
    <cellStyle name="Input 14 7 3" xfId="19032"/>
    <cellStyle name="Input 14 7 3 2" xfId="40219"/>
    <cellStyle name="Input 14 7 4" xfId="29456"/>
    <cellStyle name="Input 14 7_Table 2A-1_EFT (Annual)" xfId="14999"/>
    <cellStyle name="Input 14 8" xfId="9434"/>
    <cellStyle name="Input 14 8 2" xfId="21599"/>
    <cellStyle name="Input 14 8 2 2" xfId="42785"/>
    <cellStyle name="Input 14 8 3" xfId="32181"/>
    <cellStyle name="Input 14 9" xfId="16486"/>
    <cellStyle name="Input 14 9 2" xfId="37673"/>
    <cellStyle name="Input 14_Table 2A-1_EFT (Annual)" xfId="3002"/>
    <cellStyle name="Input 15" xfId="160"/>
    <cellStyle name="Input 15 10" xfId="26715"/>
    <cellStyle name="Input 15 2" xfId="553"/>
    <cellStyle name="Input 15 2 2" xfId="1530"/>
    <cellStyle name="Input 15 2 2 2" xfId="2800"/>
    <cellStyle name="Input 15 2 2 2 2" xfId="6361"/>
    <cellStyle name="Input 15 2 2 2 2 2" xfId="14555"/>
    <cellStyle name="Input 15 2 2 2 2 2 2" xfId="26527"/>
    <cellStyle name="Input 15 2 2 2 2 2 2 2" xfId="47713"/>
    <cellStyle name="Input 15 2 2 2 2 2 3" xfId="37109"/>
    <cellStyle name="Input 15 2 2 2 2 3" xfId="21414"/>
    <cellStyle name="Input 15 2 2 2 2 3 2" xfId="42601"/>
    <cellStyle name="Input 15 2 2 2 2 4" xfId="32017"/>
    <cellStyle name="Input 15 2 2 2 2_Table 2A-1_EFT (Annual)" xfId="15000"/>
    <cellStyle name="Input 15 2 2 2 3" xfId="11897"/>
    <cellStyle name="Input 15 2 2 2 3 2" xfId="23981"/>
    <cellStyle name="Input 15 2 2 2 3 2 2" xfId="45167"/>
    <cellStyle name="Input 15 2 2 2 3 3" xfId="34563"/>
    <cellStyle name="Input 15 2 2 2 4" xfId="18868"/>
    <cellStyle name="Input 15 2 2 2 4 2" xfId="40055"/>
    <cellStyle name="Input 15 2 2 2 5" xfId="29274"/>
    <cellStyle name="Input 15 2 2 2_Table 2A-1_EFT (Annual)" xfId="6813"/>
    <cellStyle name="Input 15 2 2 3" xfId="5091"/>
    <cellStyle name="Input 15 2 2 3 2" xfId="13351"/>
    <cellStyle name="Input 15 2 2 3 2 2" xfId="25357"/>
    <cellStyle name="Input 15 2 2 3 2 2 2" xfId="46543"/>
    <cellStyle name="Input 15 2 2 3 2 3" xfId="35939"/>
    <cellStyle name="Input 15 2 2 3 3" xfId="20244"/>
    <cellStyle name="Input 15 2 2 3 3 2" xfId="41431"/>
    <cellStyle name="Input 15 2 2 3 4" xfId="30748"/>
    <cellStyle name="Input 15 2 2 3_Table 2A-1_EFT (Annual)" xfId="15001"/>
    <cellStyle name="Input 15 2 2 4" xfId="10695"/>
    <cellStyle name="Input 15 2 2 4 2" xfId="22811"/>
    <cellStyle name="Input 15 2 2 4 2 2" xfId="43997"/>
    <cellStyle name="Input 15 2 2 4 3" xfId="33393"/>
    <cellStyle name="Input 15 2 2 5" xfId="17698"/>
    <cellStyle name="Input 15 2 2 5 2" xfId="38885"/>
    <cellStyle name="Input 15 2 2 6" xfId="28005"/>
    <cellStyle name="Input 15 2 2_Table 2A-1_EFT (Annual)" xfId="6812"/>
    <cellStyle name="Input 15 2 3" xfId="1058"/>
    <cellStyle name="Input 15 2 3 2" xfId="4619"/>
    <cellStyle name="Input 15 2 3 2 2" xfId="12879"/>
    <cellStyle name="Input 15 2 3 2 2 2" xfId="24885"/>
    <cellStyle name="Input 15 2 3 2 2 2 2" xfId="46071"/>
    <cellStyle name="Input 15 2 3 2 2 3" xfId="35467"/>
    <cellStyle name="Input 15 2 3 2 3" xfId="19772"/>
    <cellStyle name="Input 15 2 3 2 3 2" xfId="40959"/>
    <cellStyle name="Input 15 2 3 2 4" xfId="30276"/>
    <cellStyle name="Input 15 2 3 2_Table 2A-1_EFT (Annual)" xfId="15002"/>
    <cellStyle name="Input 15 2 3 3" xfId="10223"/>
    <cellStyle name="Input 15 2 3 3 2" xfId="22339"/>
    <cellStyle name="Input 15 2 3 3 2 2" xfId="43525"/>
    <cellStyle name="Input 15 2 3 3 3" xfId="32921"/>
    <cellStyle name="Input 15 2 3 4" xfId="17226"/>
    <cellStyle name="Input 15 2 3 4 2" xfId="38413"/>
    <cellStyle name="Input 15 2 3 5" xfId="27533"/>
    <cellStyle name="Input 15 2 3_Table 2A-1_EFT (Annual)" xfId="6814"/>
    <cellStyle name="Input 15 2 4" xfId="2269"/>
    <cellStyle name="Input 15 2 4 2" xfId="5830"/>
    <cellStyle name="Input 15 2 4 2 2" xfId="14045"/>
    <cellStyle name="Input 15 2 4 2 2 2" xfId="26033"/>
    <cellStyle name="Input 15 2 4 2 2 2 2" xfId="47219"/>
    <cellStyle name="Input 15 2 4 2 2 3" xfId="36615"/>
    <cellStyle name="Input 15 2 4 2 3" xfId="20920"/>
    <cellStyle name="Input 15 2 4 2 3 2" xfId="42107"/>
    <cellStyle name="Input 15 2 4 2 4" xfId="31487"/>
    <cellStyle name="Input 15 2 4 2_Table 2A-1_EFT (Annual)" xfId="15003"/>
    <cellStyle name="Input 15 2 4 3" xfId="11389"/>
    <cellStyle name="Input 15 2 4 3 2" xfId="23487"/>
    <cellStyle name="Input 15 2 4 3 2 2" xfId="44673"/>
    <cellStyle name="Input 15 2 4 3 3" xfId="34069"/>
    <cellStyle name="Input 15 2 4 4" xfId="18374"/>
    <cellStyle name="Input 15 2 4 4 2" xfId="39561"/>
    <cellStyle name="Input 15 2 4 5" xfId="28744"/>
    <cellStyle name="Input 15 2 4_Table 2A-1_EFT (Annual)" xfId="6815"/>
    <cellStyle name="Input 15 2 5" xfId="4123"/>
    <cellStyle name="Input 15 2 5 2" xfId="12447"/>
    <cellStyle name="Input 15 2 5 2 2" xfId="24469"/>
    <cellStyle name="Input 15 2 5 2 2 2" xfId="45655"/>
    <cellStyle name="Input 15 2 5 2 3" xfId="35051"/>
    <cellStyle name="Input 15 2 5 3" xfId="19356"/>
    <cellStyle name="Input 15 2 5 3 2" xfId="40543"/>
    <cellStyle name="Input 15 2 5 4" xfId="29811"/>
    <cellStyle name="Input 15 2 5_Table 2A-1_EFT (Annual)" xfId="15004"/>
    <cellStyle name="Input 15 2 6" xfId="9786"/>
    <cellStyle name="Input 15 2 6 2" xfId="21923"/>
    <cellStyle name="Input 15 2 6 2 2" xfId="43109"/>
    <cellStyle name="Input 15 2 6 3" xfId="32505"/>
    <cellStyle name="Input 15 2 7" xfId="16810"/>
    <cellStyle name="Input 15 2 7 2" xfId="37997"/>
    <cellStyle name="Input 15 2 8" xfId="27068"/>
    <cellStyle name="Input 15 2_Table 2A-1_EFT (Annual)" xfId="3006"/>
    <cellStyle name="Input 15 3" xfId="391"/>
    <cellStyle name="Input 15 3 2" xfId="1374"/>
    <cellStyle name="Input 15 3 2 2" xfId="2644"/>
    <cellStyle name="Input 15 3 2 2 2" xfId="6205"/>
    <cellStyle name="Input 15 3 2 2 2 2" xfId="14399"/>
    <cellStyle name="Input 15 3 2 2 2 2 2" xfId="26371"/>
    <cellStyle name="Input 15 3 2 2 2 2 2 2" xfId="47557"/>
    <cellStyle name="Input 15 3 2 2 2 2 3" xfId="36953"/>
    <cellStyle name="Input 15 3 2 2 2 3" xfId="21258"/>
    <cellStyle name="Input 15 3 2 2 2 3 2" xfId="42445"/>
    <cellStyle name="Input 15 3 2 2 2 4" xfId="31861"/>
    <cellStyle name="Input 15 3 2 2 2_Table 2A-1_EFT (Annual)" xfId="15005"/>
    <cellStyle name="Input 15 3 2 2 3" xfId="11741"/>
    <cellStyle name="Input 15 3 2 2 3 2" xfId="23825"/>
    <cellStyle name="Input 15 3 2 2 3 2 2" xfId="45011"/>
    <cellStyle name="Input 15 3 2 2 3 3" xfId="34407"/>
    <cellStyle name="Input 15 3 2 2 4" xfId="18712"/>
    <cellStyle name="Input 15 3 2 2 4 2" xfId="39899"/>
    <cellStyle name="Input 15 3 2 2 5" xfId="29118"/>
    <cellStyle name="Input 15 3 2 2_Table 2A-1_EFT (Annual)" xfId="6817"/>
    <cellStyle name="Input 15 3 2 3" xfId="4935"/>
    <cellStyle name="Input 15 3 2 3 2" xfId="13195"/>
    <cellStyle name="Input 15 3 2 3 2 2" xfId="25201"/>
    <cellStyle name="Input 15 3 2 3 2 2 2" xfId="46387"/>
    <cellStyle name="Input 15 3 2 3 2 3" xfId="35783"/>
    <cellStyle name="Input 15 3 2 3 3" xfId="20088"/>
    <cellStyle name="Input 15 3 2 3 3 2" xfId="41275"/>
    <cellStyle name="Input 15 3 2 3 4" xfId="30592"/>
    <cellStyle name="Input 15 3 2 3_Table 2A-1_EFT (Annual)" xfId="15006"/>
    <cellStyle name="Input 15 3 2 4" xfId="10539"/>
    <cellStyle name="Input 15 3 2 4 2" xfId="22655"/>
    <cellStyle name="Input 15 3 2 4 2 2" xfId="43841"/>
    <cellStyle name="Input 15 3 2 4 3" xfId="33237"/>
    <cellStyle name="Input 15 3 2 5" xfId="17542"/>
    <cellStyle name="Input 15 3 2 5 2" xfId="38729"/>
    <cellStyle name="Input 15 3 2 6" xfId="27849"/>
    <cellStyle name="Input 15 3 2_Table 2A-1_EFT (Annual)" xfId="6816"/>
    <cellStyle name="Input 15 3 3" xfId="926"/>
    <cellStyle name="Input 15 3 3 2" xfId="4487"/>
    <cellStyle name="Input 15 3 3 2 2" xfId="12749"/>
    <cellStyle name="Input 15 3 3 2 2 2" xfId="24759"/>
    <cellStyle name="Input 15 3 3 2 2 2 2" xfId="45945"/>
    <cellStyle name="Input 15 3 3 2 2 3" xfId="35341"/>
    <cellStyle name="Input 15 3 3 2 3" xfId="19646"/>
    <cellStyle name="Input 15 3 3 2 3 2" xfId="40833"/>
    <cellStyle name="Input 15 3 3 2 4" xfId="30144"/>
    <cellStyle name="Input 15 3 3 2_Table 2A-1_EFT (Annual)" xfId="15007"/>
    <cellStyle name="Input 15 3 3 3" xfId="10096"/>
    <cellStyle name="Input 15 3 3 3 2" xfId="22213"/>
    <cellStyle name="Input 15 3 3 3 2 2" xfId="43399"/>
    <cellStyle name="Input 15 3 3 3 3" xfId="32795"/>
    <cellStyle name="Input 15 3 3 4" xfId="17100"/>
    <cellStyle name="Input 15 3 3 4 2" xfId="38287"/>
    <cellStyle name="Input 15 3 3 5" xfId="27401"/>
    <cellStyle name="Input 15 3 3_Table 2A-1_EFT (Annual)" xfId="6818"/>
    <cellStyle name="Input 15 3 4" xfId="2113"/>
    <cellStyle name="Input 15 3 4 2" xfId="5674"/>
    <cellStyle name="Input 15 3 4 2 2" xfId="13889"/>
    <cellStyle name="Input 15 3 4 2 2 2" xfId="25877"/>
    <cellStyle name="Input 15 3 4 2 2 2 2" xfId="47063"/>
    <cellStyle name="Input 15 3 4 2 2 3" xfId="36459"/>
    <cellStyle name="Input 15 3 4 2 3" xfId="20764"/>
    <cellStyle name="Input 15 3 4 2 3 2" xfId="41951"/>
    <cellStyle name="Input 15 3 4 2 4" xfId="31331"/>
    <cellStyle name="Input 15 3 4 2_Table 2A-1_EFT (Annual)" xfId="15008"/>
    <cellStyle name="Input 15 3 4 3" xfId="11233"/>
    <cellStyle name="Input 15 3 4 3 2" xfId="23331"/>
    <cellStyle name="Input 15 3 4 3 2 2" xfId="44517"/>
    <cellStyle name="Input 15 3 4 3 3" xfId="33913"/>
    <cellStyle name="Input 15 3 4 4" xfId="18218"/>
    <cellStyle name="Input 15 3 4 4 2" xfId="39405"/>
    <cellStyle name="Input 15 3 4 5" xfId="28588"/>
    <cellStyle name="Input 15 3 4_Table 2A-1_EFT (Annual)" xfId="6819"/>
    <cellStyle name="Input 15 3 5" xfId="3961"/>
    <cellStyle name="Input 15 3 5 2" xfId="12289"/>
    <cellStyle name="Input 15 3 5 2 2" xfId="24313"/>
    <cellStyle name="Input 15 3 5 2 2 2" xfId="45499"/>
    <cellStyle name="Input 15 3 5 2 3" xfId="34895"/>
    <cellStyle name="Input 15 3 5 3" xfId="19200"/>
    <cellStyle name="Input 15 3 5 3 2" xfId="40387"/>
    <cellStyle name="Input 15 3 5 4" xfId="29649"/>
    <cellStyle name="Input 15 3 5_Table 2A-1_EFT (Annual)" xfId="15009"/>
    <cellStyle name="Input 15 3 6" xfId="9626"/>
    <cellStyle name="Input 15 3 6 2" xfId="21767"/>
    <cellStyle name="Input 15 3 6 2 2" xfId="42953"/>
    <cellStyle name="Input 15 3 6 3" xfId="32349"/>
    <cellStyle name="Input 15 3 7" xfId="16654"/>
    <cellStyle name="Input 15 3 7 2" xfId="37841"/>
    <cellStyle name="Input 15 3 8" xfId="26906"/>
    <cellStyle name="Input 15 3_Table 2A-1_EFT (Annual)" xfId="3007"/>
    <cellStyle name="Input 15 4" xfId="1208"/>
    <cellStyle name="Input 15 4 2" xfId="2478"/>
    <cellStyle name="Input 15 4 2 2" xfId="6039"/>
    <cellStyle name="Input 15 4 2 2 2" xfId="14233"/>
    <cellStyle name="Input 15 4 2 2 2 2" xfId="26205"/>
    <cellStyle name="Input 15 4 2 2 2 2 2" xfId="47391"/>
    <cellStyle name="Input 15 4 2 2 2 3" xfId="36787"/>
    <cellStyle name="Input 15 4 2 2 3" xfId="21092"/>
    <cellStyle name="Input 15 4 2 2 3 2" xfId="42279"/>
    <cellStyle name="Input 15 4 2 2 4" xfId="31695"/>
    <cellStyle name="Input 15 4 2 2_Table 2A-1_EFT (Annual)" xfId="15010"/>
    <cellStyle name="Input 15 4 2 3" xfId="11575"/>
    <cellStyle name="Input 15 4 2 3 2" xfId="23659"/>
    <cellStyle name="Input 15 4 2 3 2 2" xfId="44845"/>
    <cellStyle name="Input 15 4 2 3 3" xfId="34241"/>
    <cellStyle name="Input 15 4 2 4" xfId="18546"/>
    <cellStyle name="Input 15 4 2 4 2" xfId="39733"/>
    <cellStyle name="Input 15 4 2 5" xfId="28952"/>
    <cellStyle name="Input 15 4 2_Table 2A-1_EFT (Annual)" xfId="6821"/>
    <cellStyle name="Input 15 4 3" xfId="4769"/>
    <cellStyle name="Input 15 4 3 2" xfId="13029"/>
    <cellStyle name="Input 15 4 3 2 2" xfId="25035"/>
    <cellStyle name="Input 15 4 3 2 2 2" xfId="46221"/>
    <cellStyle name="Input 15 4 3 2 3" xfId="35617"/>
    <cellStyle name="Input 15 4 3 3" xfId="19922"/>
    <cellStyle name="Input 15 4 3 3 2" xfId="41109"/>
    <cellStyle name="Input 15 4 3 4" xfId="30426"/>
    <cellStyle name="Input 15 4 3_Table 2A-1_EFT (Annual)" xfId="15011"/>
    <cellStyle name="Input 15 4 4" xfId="10373"/>
    <cellStyle name="Input 15 4 4 2" xfId="22489"/>
    <cellStyle name="Input 15 4 4 2 2" xfId="43675"/>
    <cellStyle name="Input 15 4 4 3" xfId="33071"/>
    <cellStyle name="Input 15 4 5" xfId="17376"/>
    <cellStyle name="Input 15 4 5 2" xfId="38563"/>
    <cellStyle name="Input 15 4 6" xfId="27683"/>
    <cellStyle name="Input 15 4_Table 2A-1_EFT (Annual)" xfId="6820"/>
    <cellStyle name="Input 15 5" xfId="767"/>
    <cellStyle name="Input 15 5 2" xfId="4328"/>
    <cellStyle name="Input 15 5 2 2" xfId="12608"/>
    <cellStyle name="Input 15 5 2 2 2" xfId="24625"/>
    <cellStyle name="Input 15 5 2 2 2 2" xfId="45811"/>
    <cellStyle name="Input 15 5 2 2 3" xfId="35207"/>
    <cellStyle name="Input 15 5 2 3" xfId="19512"/>
    <cellStyle name="Input 15 5 2 3 2" xfId="40699"/>
    <cellStyle name="Input 15 5 2 4" xfId="29985"/>
    <cellStyle name="Input 15 5 2_Table 2A-1_EFT (Annual)" xfId="15012"/>
    <cellStyle name="Input 15 5 3" xfId="9956"/>
    <cellStyle name="Input 15 5 3 2" xfId="22079"/>
    <cellStyle name="Input 15 5 3 2 2" xfId="43265"/>
    <cellStyle name="Input 15 5 3 3" xfId="32661"/>
    <cellStyle name="Input 15 5 4" xfId="16966"/>
    <cellStyle name="Input 15 5 4 2" xfId="38153"/>
    <cellStyle name="Input 15 5 5" xfId="27242"/>
    <cellStyle name="Input 15 5_Table 2A-1_EFT (Annual)" xfId="6822"/>
    <cellStyle name="Input 15 6" xfId="1947"/>
    <cellStyle name="Input 15 6 2" xfId="5508"/>
    <cellStyle name="Input 15 6 2 2" xfId="13723"/>
    <cellStyle name="Input 15 6 2 2 2" xfId="25711"/>
    <cellStyle name="Input 15 6 2 2 2 2" xfId="46897"/>
    <cellStyle name="Input 15 6 2 2 3" xfId="36293"/>
    <cellStyle name="Input 15 6 2 3" xfId="20598"/>
    <cellStyle name="Input 15 6 2 3 2" xfId="41785"/>
    <cellStyle name="Input 15 6 2 4" xfId="31165"/>
    <cellStyle name="Input 15 6 2_Table 2A-1_EFT (Annual)" xfId="15013"/>
    <cellStyle name="Input 15 6 3" xfId="11067"/>
    <cellStyle name="Input 15 6 3 2" xfId="23165"/>
    <cellStyle name="Input 15 6 3 2 2" xfId="44351"/>
    <cellStyle name="Input 15 6 3 3" xfId="33747"/>
    <cellStyle name="Input 15 6 4" xfId="18052"/>
    <cellStyle name="Input 15 6 4 2" xfId="39239"/>
    <cellStyle name="Input 15 6 5" xfId="28422"/>
    <cellStyle name="Input 15 6_Table 2A-1_EFT (Annual)" xfId="6823"/>
    <cellStyle name="Input 15 7" xfId="3749"/>
    <cellStyle name="Input 15 7 2" xfId="12117"/>
    <cellStyle name="Input 15 7 2 2" xfId="24147"/>
    <cellStyle name="Input 15 7 2 2 2" xfId="45333"/>
    <cellStyle name="Input 15 7 2 3" xfId="34729"/>
    <cellStyle name="Input 15 7 3" xfId="19034"/>
    <cellStyle name="Input 15 7 3 2" xfId="40221"/>
    <cellStyle name="Input 15 7 4" xfId="29458"/>
    <cellStyle name="Input 15 7_Table 2A-1_EFT (Annual)" xfId="15014"/>
    <cellStyle name="Input 15 8" xfId="9436"/>
    <cellStyle name="Input 15 8 2" xfId="21601"/>
    <cellStyle name="Input 15 8 2 2" xfId="42787"/>
    <cellStyle name="Input 15 8 3" xfId="32183"/>
    <cellStyle name="Input 15 9" xfId="16488"/>
    <cellStyle name="Input 15 9 2" xfId="37675"/>
    <cellStyle name="Input 15_Table 2A-1_EFT (Annual)" xfId="3005"/>
    <cellStyle name="Input 16" xfId="148"/>
    <cellStyle name="Input 16 10" xfId="26703"/>
    <cellStyle name="Input 16 2" xfId="541"/>
    <cellStyle name="Input 16 2 2" xfId="1518"/>
    <cellStyle name="Input 16 2 2 2" xfId="2788"/>
    <cellStyle name="Input 16 2 2 2 2" xfId="6349"/>
    <cellStyle name="Input 16 2 2 2 2 2" xfId="14543"/>
    <cellStyle name="Input 16 2 2 2 2 2 2" xfId="26515"/>
    <cellStyle name="Input 16 2 2 2 2 2 2 2" xfId="47701"/>
    <cellStyle name="Input 16 2 2 2 2 2 3" xfId="37097"/>
    <cellStyle name="Input 16 2 2 2 2 3" xfId="21402"/>
    <cellStyle name="Input 16 2 2 2 2 3 2" xfId="42589"/>
    <cellStyle name="Input 16 2 2 2 2 4" xfId="32005"/>
    <cellStyle name="Input 16 2 2 2 2_Table 2A-1_EFT (Annual)" xfId="15015"/>
    <cellStyle name="Input 16 2 2 2 3" xfId="11885"/>
    <cellStyle name="Input 16 2 2 2 3 2" xfId="23969"/>
    <cellStyle name="Input 16 2 2 2 3 2 2" xfId="45155"/>
    <cellStyle name="Input 16 2 2 2 3 3" xfId="34551"/>
    <cellStyle name="Input 16 2 2 2 4" xfId="18856"/>
    <cellStyle name="Input 16 2 2 2 4 2" xfId="40043"/>
    <cellStyle name="Input 16 2 2 2 5" xfId="29262"/>
    <cellStyle name="Input 16 2 2 2_Table 2A-1_EFT (Annual)" xfId="6825"/>
    <cellStyle name="Input 16 2 2 3" xfId="5079"/>
    <cellStyle name="Input 16 2 2 3 2" xfId="13339"/>
    <cellStyle name="Input 16 2 2 3 2 2" xfId="25345"/>
    <cellStyle name="Input 16 2 2 3 2 2 2" xfId="46531"/>
    <cellStyle name="Input 16 2 2 3 2 3" xfId="35927"/>
    <cellStyle name="Input 16 2 2 3 3" xfId="20232"/>
    <cellStyle name="Input 16 2 2 3 3 2" xfId="41419"/>
    <cellStyle name="Input 16 2 2 3 4" xfId="30736"/>
    <cellStyle name="Input 16 2 2 3_Table 2A-1_EFT (Annual)" xfId="15016"/>
    <cellStyle name="Input 16 2 2 4" xfId="10683"/>
    <cellStyle name="Input 16 2 2 4 2" xfId="22799"/>
    <cellStyle name="Input 16 2 2 4 2 2" xfId="43985"/>
    <cellStyle name="Input 16 2 2 4 3" xfId="33381"/>
    <cellStyle name="Input 16 2 2 5" xfId="17686"/>
    <cellStyle name="Input 16 2 2 5 2" xfId="38873"/>
    <cellStyle name="Input 16 2 2 6" xfId="27993"/>
    <cellStyle name="Input 16 2 2_Table 2A-1_EFT (Annual)" xfId="6824"/>
    <cellStyle name="Input 16 2 3" xfId="1049"/>
    <cellStyle name="Input 16 2 3 2" xfId="4610"/>
    <cellStyle name="Input 16 2 3 2 2" xfId="12870"/>
    <cellStyle name="Input 16 2 3 2 2 2" xfId="24876"/>
    <cellStyle name="Input 16 2 3 2 2 2 2" xfId="46062"/>
    <cellStyle name="Input 16 2 3 2 2 3" xfId="35458"/>
    <cellStyle name="Input 16 2 3 2 3" xfId="19763"/>
    <cellStyle name="Input 16 2 3 2 3 2" xfId="40950"/>
    <cellStyle name="Input 16 2 3 2 4" xfId="30267"/>
    <cellStyle name="Input 16 2 3 2_Table 2A-1_EFT (Annual)" xfId="15017"/>
    <cellStyle name="Input 16 2 3 3" xfId="10214"/>
    <cellStyle name="Input 16 2 3 3 2" xfId="22330"/>
    <cellStyle name="Input 16 2 3 3 2 2" xfId="43516"/>
    <cellStyle name="Input 16 2 3 3 3" xfId="32912"/>
    <cellStyle name="Input 16 2 3 4" xfId="17217"/>
    <cellStyle name="Input 16 2 3 4 2" xfId="38404"/>
    <cellStyle name="Input 16 2 3 5" xfId="27524"/>
    <cellStyle name="Input 16 2 3_Table 2A-1_EFT (Annual)" xfId="6826"/>
    <cellStyle name="Input 16 2 4" xfId="2257"/>
    <cellStyle name="Input 16 2 4 2" xfId="5818"/>
    <cellStyle name="Input 16 2 4 2 2" xfId="14033"/>
    <cellStyle name="Input 16 2 4 2 2 2" xfId="26021"/>
    <cellStyle name="Input 16 2 4 2 2 2 2" xfId="47207"/>
    <cellStyle name="Input 16 2 4 2 2 3" xfId="36603"/>
    <cellStyle name="Input 16 2 4 2 3" xfId="20908"/>
    <cellStyle name="Input 16 2 4 2 3 2" xfId="42095"/>
    <cellStyle name="Input 16 2 4 2 4" xfId="31475"/>
    <cellStyle name="Input 16 2 4 2_Table 2A-1_EFT (Annual)" xfId="15018"/>
    <cellStyle name="Input 16 2 4 3" xfId="11377"/>
    <cellStyle name="Input 16 2 4 3 2" xfId="23475"/>
    <cellStyle name="Input 16 2 4 3 2 2" xfId="44661"/>
    <cellStyle name="Input 16 2 4 3 3" xfId="34057"/>
    <cellStyle name="Input 16 2 4 4" xfId="18362"/>
    <cellStyle name="Input 16 2 4 4 2" xfId="39549"/>
    <cellStyle name="Input 16 2 4 5" xfId="28732"/>
    <cellStyle name="Input 16 2 4_Table 2A-1_EFT (Annual)" xfId="6827"/>
    <cellStyle name="Input 16 2 5" xfId="4111"/>
    <cellStyle name="Input 16 2 5 2" xfId="12435"/>
    <cellStyle name="Input 16 2 5 2 2" xfId="24457"/>
    <cellStyle name="Input 16 2 5 2 2 2" xfId="45643"/>
    <cellStyle name="Input 16 2 5 2 3" xfId="35039"/>
    <cellStyle name="Input 16 2 5 3" xfId="19344"/>
    <cellStyle name="Input 16 2 5 3 2" xfId="40531"/>
    <cellStyle name="Input 16 2 5 4" xfId="29799"/>
    <cellStyle name="Input 16 2 5_Table 2A-1_EFT (Annual)" xfId="15019"/>
    <cellStyle name="Input 16 2 6" xfId="9774"/>
    <cellStyle name="Input 16 2 6 2" xfId="21911"/>
    <cellStyle name="Input 16 2 6 2 2" xfId="43097"/>
    <cellStyle name="Input 16 2 6 3" xfId="32493"/>
    <cellStyle name="Input 16 2 7" xfId="16798"/>
    <cellStyle name="Input 16 2 7 2" xfId="37985"/>
    <cellStyle name="Input 16 2 8" xfId="27056"/>
    <cellStyle name="Input 16 2_Table 2A-1_EFT (Annual)" xfId="3009"/>
    <cellStyle name="Input 16 3" xfId="379"/>
    <cellStyle name="Input 16 3 2" xfId="1362"/>
    <cellStyle name="Input 16 3 2 2" xfId="2632"/>
    <cellStyle name="Input 16 3 2 2 2" xfId="6193"/>
    <cellStyle name="Input 16 3 2 2 2 2" xfId="14387"/>
    <cellStyle name="Input 16 3 2 2 2 2 2" xfId="26359"/>
    <cellStyle name="Input 16 3 2 2 2 2 2 2" xfId="47545"/>
    <cellStyle name="Input 16 3 2 2 2 2 3" xfId="36941"/>
    <cellStyle name="Input 16 3 2 2 2 3" xfId="21246"/>
    <cellStyle name="Input 16 3 2 2 2 3 2" xfId="42433"/>
    <cellStyle name="Input 16 3 2 2 2 4" xfId="31849"/>
    <cellStyle name="Input 16 3 2 2 2_Table 2A-1_EFT (Annual)" xfId="15020"/>
    <cellStyle name="Input 16 3 2 2 3" xfId="11729"/>
    <cellStyle name="Input 16 3 2 2 3 2" xfId="23813"/>
    <cellStyle name="Input 16 3 2 2 3 2 2" xfId="44999"/>
    <cellStyle name="Input 16 3 2 2 3 3" xfId="34395"/>
    <cellStyle name="Input 16 3 2 2 4" xfId="18700"/>
    <cellStyle name="Input 16 3 2 2 4 2" xfId="39887"/>
    <cellStyle name="Input 16 3 2 2 5" xfId="29106"/>
    <cellStyle name="Input 16 3 2 2_Table 2A-1_EFT (Annual)" xfId="6829"/>
    <cellStyle name="Input 16 3 2 3" xfId="4923"/>
    <cellStyle name="Input 16 3 2 3 2" xfId="13183"/>
    <cellStyle name="Input 16 3 2 3 2 2" xfId="25189"/>
    <cellStyle name="Input 16 3 2 3 2 2 2" xfId="46375"/>
    <cellStyle name="Input 16 3 2 3 2 3" xfId="35771"/>
    <cellStyle name="Input 16 3 2 3 3" xfId="20076"/>
    <cellStyle name="Input 16 3 2 3 3 2" xfId="41263"/>
    <cellStyle name="Input 16 3 2 3 4" xfId="30580"/>
    <cellStyle name="Input 16 3 2 3_Table 2A-1_EFT (Annual)" xfId="15021"/>
    <cellStyle name="Input 16 3 2 4" xfId="10527"/>
    <cellStyle name="Input 16 3 2 4 2" xfId="22643"/>
    <cellStyle name="Input 16 3 2 4 2 2" xfId="43829"/>
    <cellStyle name="Input 16 3 2 4 3" xfId="33225"/>
    <cellStyle name="Input 16 3 2 5" xfId="17530"/>
    <cellStyle name="Input 16 3 2 5 2" xfId="38717"/>
    <cellStyle name="Input 16 3 2 6" xfId="27837"/>
    <cellStyle name="Input 16 3 2_Table 2A-1_EFT (Annual)" xfId="6828"/>
    <cellStyle name="Input 16 3 3" xfId="917"/>
    <cellStyle name="Input 16 3 3 2" xfId="4478"/>
    <cellStyle name="Input 16 3 3 2 2" xfId="12740"/>
    <cellStyle name="Input 16 3 3 2 2 2" xfId="24750"/>
    <cellStyle name="Input 16 3 3 2 2 2 2" xfId="45936"/>
    <cellStyle name="Input 16 3 3 2 2 3" xfId="35332"/>
    <cellStyle name="Input 16 3 3 2 3" xfId="19637"/>
    <cellStyle name="Input 16 3 3 2 3 2" xfId="40824"/>
    <cellStyle name="Input 16 3 3 2 4" xfId="30135"/>
    <cellStyle name="Input 16 3 3 2_Table 2A-1_EFT (Annual)" xfId="15022"/>
    <cellStyle name="Input 16 3 3 3" xfId="10087"/>
    <cellStyle name="Input 16 3 3 3 2" xfId="22204"/>
    <cellStyle name="Input 16 3 3 3 2 2" xfId="43390"/>
    <cellStyle name="Input 16 3 3 3 3" xfId="32786"/>
    <cellStyle name="Input 16 3 3 4" xfId="17091"/>
    <cellStyle name="Input 16 3 3 4 2" xfId="38278"/>
    <cellStyle name="Input 16 3 3 5" xfId="27392"/>
    <cellStyle name="Input 16 3 3_Table 2A-1_EFT (Annual)" xfId="6830"/>
    <cellStyle name="Input 16 3 4" xfId="2101"/>
    <cellStyle name="Input 16 3 4 2" xfId="5662"/>
    <cellStyle name="Input 16 3 4 2 2" xfId="13877"/>
    <cellStyle name="Input 16 3 4 2 2 2" xfId="25865"/>
    <cellStyle name="Input 16 3 4 2 2 2 2" xfId="47051"/>
    <cellStyle name="Input 16 3 4 2 2 3" xfId="36447"/>
    <cellStyle name="Input 16 3 4 2 3" xfId="20752"/>
    <cellStyle name="Input 16 3 4 2 3 2" xfId="41939"/>
    <cellStyle name="Input 16 3 4 2 4" xfId="31319"/>
    <cellStyle name="Input 16 3 4 2_Table 2A-1_EFT (Annual)" xfId="15023"/>
    <cellStyle name="Input 16 3 4 3" xfId="11221"/>
    <cellStyle name="Input 16 3 4 3 2" xfId="23319"/>
    <cellStyle name="Input 16 3 4 3 2 2" xfId="44505"/>
    <cellStyle name="Input 16 3 4 3 3" xfId="33901"/>
    <cellStyle name="Input 16 3 4 4" xfId="18206"/>
    <cellStyle name="Input 16 3 4 4 2" xfId="39393"/>
    <cellStyle name="Input 16 3 4 5" xfId="28576"/>
    <cellStyle name="Input 16 3 4_Table 2A-1_EFT (Annual)" xfId="6831"/>
    <cellStyle name="Input 16 3 5" xfId="3949"/>
    <cellStyle name="Input 16 3 5 2" xfId="12277"/>
    <cellStyle name="Input 16 3 5 2 2" xfId="24301"/>
    <cellStyle name="Input 16 3 5 2 2 2" xfId="45487"/>
    <cellStyle name="Input 16 3 5 2 3" xfId="34883"/>
    <cellStyle name="Input 16 3 5 3" xfId="19188"/>
    <cellStyle name="Input 16 3 5 3 2" xfId="40375"/>
    <cellStyle name="Input 16 3 5 4" xfId="29637"/>
    <cellStyle name="Input 16 3 5_Table 2A-1_EFT (Annual)" xfId="15024"/>
    <cellStyle name="Input 16 3 6" xfId="9614"/>
    <cellStyle name="Input 16 3 6 2" xfId="21755"/>
    <cellStyle name="Input 16 3 6 2 2" xfId="42941"/>
    <cellStyle name="Input 16 3 6 3" xfId="32337"/>
    <cellStyle name="Input 16 3 7" xfId="16642"/>
    <cellStyle name="Input 16 3 7 2" xfId="37829"/>
    <cellStyle name="Input 16 3 8" xfId="26894"/>
    <cellStyle name="Input 16 3_Table 2A-1_EFT (Annual)" xfId="3010"/>
    <cellStyle name="Input 16 4" xfId="1196"/>
    <cellStyle name="Input 16 4 2" xfId="2466"/>
    <cellStyle name="Input 16 4 2 2" xfId="6027"/>
    <cellStyle name="Input 16 4 2 2 2" xfId="14221"/>
    <cellStyle name="Input 16 4 2 2 2 2" xfId="26193"/>
    <cellStyle name="Input 16 4 2 2 2 2 2" xfId="47379"/>
    <cellStyle name="Input 16 4 2 2 2 3" xfId="36775"/>
    <cellStyle name="Input 16 4 2 2 3" xfId="21080"/>
    <cellStyle name="Input 16 4 2 2 3 2" xfId="42267"/>
    <cellStyle name="Input 16 4 2 2 4" xfId="31683"/>
    <cellStyle name="Input 16 4 2 2_Table 2A-1_EFT (Annual)" xfId="15025"/>
    <cellStyle name="Input 16 4 2 3" xfId="11563"/>
    <cellStyle name="Input 16 4 2 3 2" xfId="23647"/>
    <cellStyle name="Input 16 4 2 3 2 2" xfId="44833"/>
    <cellStyle name="Input 16 4 2 3 3" xfId="34229"/>
    <cellStyle name="Input 16 4 2 4" xfId="18534"/>
    <cellStyle name="Input 16 4 2 4 2" xfId="39721"/>
    <cellStyle name="Input 16 4 2 5" xfId="28940"/>
    <cellStyle name="Input 16 4 2_Table 2A-1_EFT (Annual)" xfId="6833"/>
    <cellStyle name="Input 16 4 3" xfId="4757"/>
    <cellStyle name="Input 16 4 3 2" xfId="13017"/>
    <cellStyle name="Input 16 4 3 2 2" xfId="25023"/>
    <cellStyle name="Input 16 4 3 2 2 2" xfId="46209"/>
    <cellStyle name="Input 16 4 3 2 3" xfId="35605"/>
    <cellStyle name="Input 16 4 3 3" xfId="19910"/>
    <cellStyle name="Input 16 4 3 3 2" xfId="41097"/>
    <cellStyle name="Input 16 4 3 4" xfId="30414"/>
    <cellStyle name="Input 16 4 3_Table 2A-1_EFT (Annual)" xfId="15026"/>
    <cellStyle name="Input 16 4 4" xfId="10361"/>
    <cellStyle name="Input 16 4 4 2" xfId="22477"/>
    <cellStyle name="Input 16 4 4 2 2" xfId="43663"/>
    <cellStyle name="Input 16 4 4 3" xfId="33059"/>
    <cellStyle name="Input 16 4 5" xfId="17364"/>
    <cellStyle name="Input 16 4 5 2" xfId="38551"/>
    <cellStyle name="Input 16 4 6" xfId="27671"/>
    <cellStyle name="Input 16 4_Table 2A-1_EFT (Annual)" xfId="6832"/>
    <cellStyle name="Input 16 5" xfId="758"/>
    <cellStyle name="Input 16 5 2" xfId="4319"/>
    <cellStyle name="Input 16 5 2 2" xfId="12599"/>
    <cellStyle name="Input 16 5 2 2 2" xfId="24616"/>
    <cellStyle name="Input 16 5 2 2 2 2" xfId="45802"/>
    <cellStyle name="Input 16 5 2 2 3" xfId="35198"/>
    <cellStyle name="Input 16 5 2 3" xfId="19503"/>
    <cellStyle name="Input 16 5 2 3 2" xfId="40690"/>
    <cellStyle name="Input 16 5 2 4" xfId="29976"/>
    <cellStyle name="Input 16 5 2_Table 2A-1_EFT (Annual)" xfId="15027"/>
    <cellStyle name="Input 16 5 3" xfId="9947"/>
    <cellStyle name="Input 16 5 3 2" xfId="22070"/>
    <cellStyle name="Input 16 5 3 2 2" xfId="43256"/>
    <cellStyle name="Input 16 5 3 3" xfId="32652"/>
    <cellStyle name="Input 16 5 4" xfId="16957"/>
    <cellStyle name="Input 16 5 4 2" xfId="38144"/>
    <cellStyle name="Input 16 5 5" xfId="27233"/>
    <cellStyle name="Input 16 5_Table 2A-1_EFT (Annual)" xfId="6834"/>
    <cellStyle name="Input 16 6" xfId="1781"/>
    <cellStyle name="Input 16 6 2" xfId="5342"/>
    <cellStyle name="Input 16 6 2 2" xfId="13557"/>
    <cellStyle name="Input 16 6 2 2 2" xfId="25545"/>
    <cellStyle name="Input 16 6 2 2 2 2" xfId="46731"/>
    <cellStyle name="Input 16 6 2 2 3" xfId="36127"/>
    <cellStyle name="Input 16 6 2 3" xfId="20432"/>
    <cellStyle name="Input 16 6 2 3 2" xfId="41619"/>
    <cellStyle name="Input 16 6 2 4" xfId="30999"/>
    <cellStyle name="Input 16 6 2_Table 2A-1_EFT (Annual)" xfId="15028"/>
    <cellStyle name="Input 16 6 3" xfId="10901"/>
    <cellStyle name="Input 16 6 3 2" xfId="22999"/>
    <cellStyle name="Input 16 6 3 2 2" xfId="44185"/>
    <cellStyle name="Input 16 6 3 3" xfId="33581"/>
    <cellStyle name="Input 16 6 4" xfId="17886"/>
    <cellStyle name="Input 16 6 4 2" xfId="39073"/>
    <cellStyle name="Input 16 6 5" xfId="28256"/>
    <cellStyle name="Input 16 6_Table 2A-1_EFT (Annual)" xfId="6835"/>
    <cellStyle name="Input 16 7" xfId="3737"/>
    <cellStyle name="Input 16 7 2" xfId="12105"/>
    <cellStyle name="Input 16 7 2 2" xfId="24135"/>
    <cellStyle name="Input 16 7 2 2 2" xfId="45321"/>
    <cellStyle name="Input 16 7 2 3" xfId="34717"/>
    <cellStyle name="Input 16 7 3" xfId="19022"/>
    <cellStyle name="Input 16 7 3 2" xfId="40209"/>
    <cellStyle name="Input 16 7 4" xfId="29446"/>
    <cellStyle name="Input 16 7_Table 2A-1_EFT (Annual)" xfId="15029"/>
    <cellStyle name="Input 16 8" xfId="9424"/>
    <cellStyle name="Input 16 8 2" xfId="21589"/>
    <cellStyle name="Input 16 8 2 2" xfId="42775"/>
    <cellStyle name="Input 16 8 3" xfId="32171"/>
    <cellStyle name="Input 16 9" xfId="16476"/>
    <cellStyle name="Input 16 9 2" xfId="37663"/>
    <cellStyle name="Input 16_Table 2A-1_EFT (Annual)" xfId="3008"/>
    <cellStyle name="Input 17" xfId="138"/>
    <cellStyle name="Input 17 10" xfId="26693"/>
    <cellStyle name="Input 17 2" xfId="531"/>
    <cellStyle name="Input 17 2 2" xfId="1508"/>
    <cellStyle name="Input 17 2 2 2" xfId="2778"/>
    <cellStyle name="Input 17 2 2 2 2" xfId="6339"/>
    <cellStyle name="Input 17 2 2 2 2 2" xfId="14533"/>
    <cellStyle name="Input 17 2 2 2 2 2 2" xfId="26505"/>
    <cellStyle name="Input 17 2 2 2 2 2 2 2" xfId="47691"/>
    <cellStyle name="Input 17 2 2 2 2 2 3" xfId="37087"/>
    <cellStyle name="Input 17 2 2 2 2 3" xfId="21392"/>
    <cellStyle name="Input 17 2 2 2 2 3 2" xfId="42579"/>
    <cellStyle name="Input 17 2 2 2 2 4" xfId="31995"/>
    <cellStyle name="Input 17 2 2 2 2_Table 2A-1_EFT (Annual)" xfId="15030"/>
    <cellStyle name="Input 17 2 2 2 3" xfId="11875"/>
    <cellStyle name="Input 17 2 2 2 3 2" xfId="23959"/>
    <cellStyle name="Input 17 2 2 2 3 2 2" xfId="45145"/>
    <cellStyle name="Input 17 2 2 2 3 3" xfId="34541"/>
    <cellStyle name="Input 17 2 2 2 4" xfId="18846"/>
    <cellStyle name="Input 17 2 2 2 4 2" xfId="40033"/>
    <cellStyle name="Input 17 2 2 2 5" xfId="29252"/>
    <cellStyle name="Input 17 2 2 2_Table 2A-1_EFT (Annual)" xfId="6837"/>
    <cellStyle name="Input 17 2 2 3" xfId="5069"/>
    <cellStyle name="Input 17 2 2 3 2" xfId="13329"/>
    <cellStyle name="Input 17 2 2 3 2 2" xfId="25335"/>
    <cellStyle name="Input 17 2 2 3 2 2 2" xfId="46521"/>
    <cellStyle name="Input 17 2 2 3 2 3" xfId="35917"/>
    <cellStyle name="Input 17 2 2 3 3" xfId="20222"/>
    <cellStyle name="Input 17 2 2 3 3 2" xfId="41409"/>
    <cellStyle name="Input 17 2 2 3 4" xfId="30726"/>
    <cellStyle name="Input 17 2 2 3_Table 2A-1_EFT (Annual)" xfId="15031"/>
    <cellStyle name="Input 17 2 2 4" xfId="10673"/>
    <cellStyle name="Input 17 2 2 4 2" xfId="22789"/>
    <cellStyle name="Input 17 2 2 4 2 2" xfId="43975"/>
    <cellStyle name="Input 17 2 2 4 3" xfId="33371"/>
    <cellStyle name="Input 17 2 2 5" xfId="17676"/>
    <cellStyle name="Input 17 2 2 5 2" xfId="38863"/>
    <cellStyle name="Input 17 2 2 6" xfId="27983"/>
    <cellStyle name="Input 17 2 2_Table 2A-1_EFT (Annual)" xfId="6836"/>
    <cellStyle name="Input 17 2 3" xfId="1040"/>
    <cellStyle name="Input 17 2 3 2" xfId="4601"/>
    <cellStyle name="Input 17 2 3 2 2" xfId="12861"/>
    <cellStyle name="Input 17 2 3 2 2 2" xfId="24867"/>
    <cellStyle name="Input 17 2 3 2 2 2 2" xfId="46053"/>
    <cellStyle name="Input 17 2 3 2 2 3" xfId="35449"/>
    <cellStyle name="Input 17 2 3 2 3" xfId="19754"/>
    <cellStyle name="Input 17 2 3 2 3 2" xfId="40941"/>
    <cellStyle name="Input 17 2 3 2 4" xfId="30258"/>
    <cellStyle name="Input 17 2 3 2_Table 2A-1_EFT (Annual)" xfId="15032"/>
    <cellStyle name="Input 17 2 3 3" xfId="10205"/>
    <cellStyle name="Input 17 2 3 3 2" xfId="22321"/>
    <cellStyle name="Input 17 2 3 3 2 2" xfId="43507"/>
    <cellStyle name="Input 17 2 3 3 3" xfId="32903"/>
    <cellStyle name="Input 17 2 3 4" xfId="17208"/>
    <cellStyle name="Input 17 2 3 4 2" xfId="38395"/>
    <cellStyle name="Input 17 2 3 5" xfId="27515"/>
    <cellStyle name="Input 17 2 3_Table 2A-1_EFT (Annual)" xfId="6838"/>
    <cellStyle name="Input 17 2 4" xfId="2247"/>
    <cellStyle name="Input 17 2 4 2" xfId="5808"/>
    <cellStyle name="Input 17 2 4 2 2" xfId="14023"/>
    <cellStyle name="Input 17 2 4 2 2 2" xfId="26011"/>
    <cellStyle name="Input 17 2 4 2 2 2 2" xfId="47197"/>
    <cellStyle name="Input 17 2 4 2 2 3" xfId="36593"/>
    <cellStyle name="Input 17 2 4 2 3" xfId="20898"/>
    <cellStyle name="Input 17 2 4 2 3 2" xfId="42085"/>
    <cellStyle name="Input 17 2 4 2 4" xfId="31465"/>
    <cellStyle name="Input 17 2 4 2_Table 2A-1_EFT (Annual)" xfId="15033"/>
    <cellStyle name="Input 17 2 4 3" xfId="11367"/>
    <cellStyle name="Input 17 2 4 3 2" xfId="23465"/>
    <cellStyle name="Input 17 2 4 3 2 2" xfId="44651"/>
    <cellStyle name="Input 17 2 4 3 3" xfId="34047"/>
    <cellStyle name="Input 17 2 4 4" xfId="18352"/>
    <cellStyle name="Input 17 2 4 4 2" xfId="39539"/>
    <cellStyle name="Input 17 2 4 5" xfId="28722"/>
    <cellStyle name="Input 17 2 4_Table 2A-1_EFT (Annual)" xfId="6839"/>
    <cellStyle name="Input 17 2 5" xfId="4101"/>
    <cellStyle name="Input 17 2 5 2" xfId="12425"/>
    <cellStyle name="Input 17 2 5 2 2" xfId="24447"/>
    <cellStyle name="Input 17 2 5 2 2 2" xfId="45633"/>
    <cellStyle name="Input 17 2 5 2 3" xfId="35029"/>
    <cellStyle name="Input 17 2 5 3" xfId="19334"/>
    <cellStyle name="Input 17 2 5 3 2" xfId="40521"/>
    <cellStyle name="Input 17 2 5 4" xfId="29789"/>
    <cellStyle name="Input 17 2 5_Table 2A-1_EFT (Annual)" xfId="15034"/>
    <cellStyle name="Input 17 2 6" xfId="9764"/>
    <cellStyle name="Input 17 2 6 2" xfId="21901"/>
    <cellStyle name="Input 17 2 6 2 2" xfId="43087"/>
    <cellStyle name="Input 17 2 6 3" xfId="32483"/>
    <cellStyle name="Input 17 2 7" xfId="16788"/>
    <cellStyle name="Input 17 2 7 2" xfId="37975"/>
    <cellStyle name="Input 17 2 8" xfId="27046"/>
    <cellStyle name="Input 17 2_Table 2A-1_EFT (Annual)" xfId="3012"/>
    <cellStyle name="Input 17 3" xfId="369"/>
    <cellStyle name="Input 17 3 2" xfId="1352"/>
    <cellStyle name="Input 17 3 2 2" xfId="2622"/>
    <cellStyle name="Input 17 3 2 2 2" xfId="6183"/>
    <cellStyle name="Input 17 3 2 2 2 2" xfId="14377"/>
    <cellStyle name="Input 17 3 2 2 2 2 2" xfId="26349"/>
    <cellStyle name="Input 17 3 2 2 2 2 2 2" xfId="47535"/>
    <cellStyle name="Input 17 3 2 2 2 2 3" xfId="36931"/>
    <cellStyle name="Input 17 3 2 2 2 3" xfId="21236"/>
    <cellStyle name="Input 17 3 2 2 2 3 2" xfId="42423"/>
    <cellStyle name="Input 17 3 2 2 2 4" xfId="31839"/>
    <cellStyle name="Input 17 3 2 2 2_Table 2A-1_EFT (Annual)" xfId="15035"/>
    <cellStyle name="Input 17 3 2 2 3" xfId="11719"/>
    <cellStyle name="Input 17 3 2 2 3 2" xfId="23803"/>
    <cellStyle name="Input 17 3 2 2 3 2 2" xfId="44989"/>
    <cellStyle name="Input 17 3 2 2 3 3" xfId="34385"/>
    <cellStyle name="Input 17 3 2 2 4" xfId="18690"/>
    <cellStyle name="Input 17 3 2 2 4 2" xfId="39877"/>
    <cellStyle name="Input 17 3 2 2 5" xfId="29096"/>
    <cellStyle name="Input 17 3 2 2_Table 2A-1_EFT (Annual)" xfId="6841"/>
    <cellStyle name="Input 17 3 2 3" xfId="4913"/>
    <cellStyle name="Input 17 3 2 3 2" xfId="13173"/>
    <cellStyle name="Input 17 3 2 3 2 2" xfId="25179"/>
    <cellStyle name="Input 17 3 2 3 2 2 2" xfId="46365"/>
    <cellStyle name="Input 17 3 2 3 2 3" xfId="35761"/>
    <cellStyle name="Input 17 3 2 3 3" xfId="20066"/>
    <cellStyle name="Input 17 3 2 3 3 2" xfId="41253"/>
    <cellStyle name="Input 17 3 2 3 4" xfId="30570"/>
    <cellStyle name="Input 17 3 2 3_Table 2A-1_EFT (Annual)" xfId="15036"/>
    <cellStyle name="Input 17 3 2 4" xfId="10517"/>
    <cellStyle name="Input 17 3 2 4 2" xfId="22633"/>
    <cellStyle name="Input 17 3 2 4 2 2" xfId="43819"/>
    <cellStyle name="Input 17 3 2 4 3" xfId="33215"/>
    <cellStyle name="Input 17 3 2 5" xfId="17520"/>
    <cellStyle name="Input 17 3 2 5 2" xfId="38707"/>
    <cellStyle name="Input 17 3 2 6" xfId="27827"/>
    <cellStyle name="Input 17 3 2_Table 2A-1_EFT (Annual)" xfId="6840"/>
    <cellStyle name="Input 17 3 3" xfId="908"/>
    <cellStyle name="Input 17 3 3 2" xfId="4469"/>
    <cellStyle name="Input 17 3 3 2 2" xfId="12731"/>
    <cellStyle name="Input 17 3 3 2 2 2" xfId="24741"/>
    <cellStyle name="Input 17 3 3 2 2 2 2" xfId="45927"/>
    <cellStyle name="Input 17 3 3 2 2 3" xfId="35323"/>
    <cellStyle name="Input 17 3 3 2 3" xfId="19628"/>
    <cellStyle name="Input 17 3 3 2 3 2" xfId="40815"/>
    <cellStyle name="Input 17 3 3 2 4" xfId="30126"/>
    <cellStyle name="Input 17 3 3 2_Table 2A-1_EFT (Annual)" xfId="15037"/>
    <cellStyle name="Input 17 3 3 3" xfId="10078"/>
    <cellStyle name="Input 17 3 3 3 2" xfId="22195"/>
    <cellStyle name="Input 17 3 3 3 2 2" xfId="43381"/>
    <cellStyle name="Input 17 3 3 3 3" xfId="32777"/>
    <cellStyle name="Input 17 3 3 4" xfId="17082"/>
    <cellStyle name="Input 17 3 3 4 2" xfId="38269"/>
    <cellStyle name="Input 17 3 3 5" xfId="27383"/>
    <cellStyle name="Input 17 3 3_Table 2A-1_EFT (Annual)" xfId="6842"/>
    <cellStyle name="Input 17 3 4" xfId="2091"/>
    <cellStyle name="Input 17 3 4 2" xfId="5652"/>
    <cellStyle name="Input 17 3 4 2 2" xfId="13867"/>
    <cellStyle name="Input 17 3 4 2 2 2" xfId="25855"/>
    <cellStyle name="Input 17 3 4 2 2 2 2" xfId="47041"/>
    <cellStyle name="Input 17 3 4 2 2 3" xfId="36437"/>
    <cellStyle name="Input 17 3 4 2 3" xfId="20742"/>
    <cellStyle name="Input 17 3 4 2 3 2" xfId="41929"/>
    <cellStyle name="Input 17 3 4 2 4" xfId="31309"/>
    <cellStyle name="Input 17 3 4 2_Table 2A-1_EFT (Annual)" xfId="15038"/>
    <cellStyle name="Input 17 3 4 3" xfId="11211"/>
    <cellStyle name="Input 17 3 4 3 2" xfId="23309"/>
    <cellStyle name="Input 17 3 4 3 2 2" xfId="44495"/>
    <cellStyle name="Input 17 3 4 3 3" xfId="33891"/>
    <cellStyle name="Input 17 3 4 4" xfId="18196"/>
    <cellStyle name="Input 17 3 4 4 2" xfId="39383"/>
    <cellStyle name="Input 17 3 4 5" xfId="28566"/>
    <cellStyle name="Input 17 3 4_Table 2A-1_EFT (Annual)" xfId="6843"/>
    <cellStyle name="Input 17 3 5" xfId="3939"/>
    <cellStyle name="Input 17 3 5 2" xfId="12267"/>
    <cellStyle name="Input 17 3 5 2 2" xfId="24291"/>
    <cellStyle name="Input 17 3 5 2 2 2" xfId="45477"/>
    <cellStyle name="Input 17 3 5 2 3" xfId="34873"/>
    <cellStyle name="Input 17 3 5 3" xfId="19178"/>
    <cellStyle name="Input 17 3 5 3 2" xfId="40365"/>
    <cellStyle name="Input 17 3 5 4" xfId="29627"/>
    <cellStyle name="Input 17 3 5_Table 2A-1_EFT (Annual)" xfId="15039"/>
    <cellStyle name="Input 17 3 6" xfId="9604"/>
    <cellStyle name="Input 17 3 6 2" xfId="21745"/>
    <cellStyle name="Input 17 3 6 2 2" xfId="42931"/>
    <cellStyle name="Input 17 3 6 3" xfId="32327"/>
    <cellStyle name="Input 17 3 7" xfId="16632"/>
    <cellStyle name="Input 17 3 7 2" xfId="37819"/>
    <cellStyle name="Input 17 3 8" xfId="26884"/>
    <cellStyle name="Input 17 3_Table 2A-1_EFT (Annual)" xfId="3013"/>
    <cellStyle name="Input 17 4" xfId="1186"/>
    <cellStyle name="Input 17 4 2" xfId="2456"/>
    <cellStyle name="Input 17 4 2 2" xfId="6017"/>
    <cellStyle name="Input 17 4 2 2 2" xfId="14211"/>
    <cellStyle name="Input 17 4 2 2 2 2" xfId="26183"/>
    <cellStyle name="Input 17 4 2 2 2 2 2" xfId="47369"/>
    <cellStyle name="Input 17 4 2 2 2 3" xfId="36765"/>
    <cellStyle name="Input 17 4 2 2 3" xfId="21070"/>
    <cellStyle name="Input 17 4 2 2 3 2" xfId="42257"/>
    <cellStyle name="Input 17 4 2 2 4" xfId="31673"/>
    <cellStyle name="Input 17 4 2 2_Table 2A-1_EFT (Annual)" xfId="15040"/>
    <cellStyle name="Input 17 4 2 3" xfId="11553"/>
    <cellStyle name="Input 17 4 2 3 2" xfId="23637"/>
    <cellStyle name="Input 17 4 2 3 2 2" xfId="44823"/>
    <cellStyle name="Input 17 4 2 3 3" xfId="34219"/>
    <cellStyle name="Input 17 4 2 4" xfId="18524"/>
    <cellStyle name="Input 17 4 2 4 2" xfId="39711"/>
    <cellStyle name="Input 17 4 2 5" xfId="28930"/>
    <cellStyle name="Input 17 4 2_Table 2A-1_EFT (Annual)" xfId="6845"/>
    <cellStyle name="Input 17 4 3" xfId="4747"/>
    <cellStyle name="Input 17 4 3 2" xfId="13007"/>
    <cellStyle name="Input 17 4 3 2 2" xfId="25013"/>
    <cellStyle name="Input 17 4 3 2 2 2" xfId="46199"/>
    <cellStyle name="Input 17 4 3 2 3" xfId="35595"/>
    <cellStyle name="Input 17 4 3 3" xfId="19900"/>
    <cellStyle name="Input 17 4 3 3 2" xfId="41087"/>
    <cellStyle name="Input 17 4 3 4" xfId="30404"/>
    <cellStyle name="Input 17 4 3_Table 2A-1_EFT (Annual)" xfId="15041"/>
    <cellStyle name="Input 17 4 4" xfId="10351"/>
    <cellStyle name="Input 17 4 4 2" xfId="22467"/>
    <cellStyle name="Input 17 4 4 2 2" xfId="43653"/>
    <cellStyle name="Input 17 4 4 3" xfId="33049"/>
    <cellStyle name="Input 17 4 5" xfId="17354"/>
    <cellStyle name="Input 17 4 5 2" xfId="38541"/>
    <cellStyle name="Input 17 4 6" xfId="27661"/>
    <cellStyle name="Input 17 4_Table 2A-1_EFT (Annual)" xfId="6844"/>
    <cellStyle name="Input 17 5" xfId="749"/>
    <cellStyle name="Input 17 5 2" xfId="4310"/>
    <cellStyle name="Input 17 5 2 2" xfId="12590"/>
    <cellStyle name="Input 17 5 2 2 2" xfId="24607"/>
    <cellStyle name="Input 17 5 2 2 2 2" xfId="45793"/>
    <cellStyle name="Input 17 5 2 2 3" xfId="35189"/>
    <cellStyle name="Input 17 5 2 3" xfId="19494"/>
    <cellStyle name="Input 17 5 2 3 2" xfId="40681"/>
    <cellStyle name="Input 17 5 2 4" xfId="29967"/>
    <cellStyle name="Input 17 5 2_Table 2A-1_EFT (Annual)" xfId="15042"/>
    <cellStyle name="Input 17 5 3" xfId="9938"/>
    <cellStyle name="Input 17 5 3 2" xfId="22061"/>
    <cellStyle name="Input 17 5 3 2 2" xfId="43247"/>
    <cellStyle name="Input 17 5 3 3" xfId="32643"/>
    <cellStyle name="Input 17 5 4" xfId="16948"/>
    <cellStyle name="Input 17 5 4 2" xfId="38135"/>
    <cellStyle name="Input 17 5 5" xfId="27224"/>
    <cellStyle name="Input 17 5_Table 2A-1_EFT (Annual)" xfId="6846"/>
    <cellStyle name="Input 17 6" xfId="1786"/>
    <cellStyle name="Input 17 6 2" xfId="5347"/>
    <cellStyle name="Input 17 6 2 2" xfId="13562"/>
    <cellStyle name="Input 17 6 2 2 2" xfId="25550"/>
    <cellStyle name="Input 17 6 2 2 2 2" xfId="46736"/>
    <cellStyle name="Input 17 6 2 2 3" xfId="36132"/>
    <cellStyle name="Input 17 6 2 3" xfId="20437"/>
    <cellStyle name="Input 17 6 2 3 2" xfId="41624"/>
    <cellStyle name="Input 17 6 2 4" xfId="31004"/>
    <cellStyle name="Input 17 6 2_Table 2A-1_EFT (Annual)" xfId="15043"/>
    <cellStyle name="Input 17 6 3" xfId="10906"/>
    <cellStyle name="Input 17 6 3 2" xfId="23004"/>
    <cellStyle name="Input 17 6 3 2 2" xfId="44190"/>
    <cellStyle name="Input 17 6 3 3" xfId="33586"/>
    <cellStyle name="Input 17 6 4" xfId="17891"/>
    <cellStyle name="Input 17 6 4 2" xfId="39078"/>
    <cellStyle name="Input 17 6 5" xfId="28261"/>
    <cellStyle name="Input 17 6_Table 2A-1_EFT (Annual)" xfId="6847"/>
    <cellStyle name="Input 17 7" xfId="3727"/>
    <cellStyle name="Input 17 7 2" xfId="12095"/>
    <cellStyle name="Input 17 7 2 2" xfId="24125"/>
    <cellStyle name="Input 17 7 2 2 2" xfId="45311"/>
    <cellStyle name="Input 17 7 2 3" xfId="34707"/>
    <cellStyle name="Input 17 7 3" xfId="19012"/>
    <cellStyle name="Input 17 7 3 2" xfId="40199"/>
    <cellStyle name="Input 17 7 4" xfId="29436"/>
    <cellStyle name="Input 17 7_Table 2A-1_EFT (Annual)" xfId="15044"/>
    <cellStyle name="Input 17 8" xfId="9414"/>
    <cellStyle name="Input 17 8 2" xfId="21579"/>
    <cellStyle name="Input 17 8 2 2" xfId="42765"/>
    <cellStyle name="Input 17 8 3" xfId="32161"/>
    <cellStyle name="Input 17 9" xfId="16466"/>
    <cellStyle name="Input 17 9 2" xfId="37653"/>
    <cellStyle name="Input 17_Table 2A-1_EFT (Annual)" xfId="3011"/>
    <cellStyle name="Input 18" xfId="169"/>
    <cellStyle name="Input 18 10" xfId="26724"/>
    <cellStyle name="Input 18 2" xfId="562"/>
    <cellStyle name="Input 18 2 2" xfId="1539"/>
    <cellStyle name="Input 18 2 2 2" xfId="2809"/>
    <cellStyle name="Input 18 2 2 2 2" xfId="6370"/>
    <cellStyle name="Input 18 2 2 2 2 2" xfId="14564"/>
    <cellStyle name="Input 18 2 2 2 2 2 2" xfId="26536"/>
    <cellStyle name="Input 18 2 2 2 2 2 2 2" xfId="47722"/>
    <cellStyle name="Input 18 2 2 2 2 2 3" xfId="37118"/>
    <cellStyle name="Input 18 2 2 2 2 3" xfId="21423"/>
    <cellStyle name="Input 18 2 2 2 2 3 2" xfId="42610"/>
    <cellStyle name="Input 18 2 2 2 2 4" xfId="32026"/>
    <cellStyle name="Input 18 2 2 2 2_Table 2A-1_EFT (Annual)" xfId="15045"/>
    <cellStyle name="Input 18 2 2 2 3" xfId="11906"/>
    <cellStyle name="Input 18 2 2 2 3 2" xfId="23990"/>
    <cellStyle name="Input 18 2 2 2 3 2 2" xfId="45176"/>
    <cellStyle name="Input 18 2 2 2 3 3" xfId="34572"/>
    <cellStyle name="Input 18 2 2 2 4" xfId="18877"/>
    <cellStyle name="Input 18 2 2 2 4 2" xfId="40064"/>
    <cellStyle name="Input 18 2 2 2 5" xfId="29283"/>
    <cellStyle name="Input 18 2 2 2_Table 2A-1_EFT (Annual)" xfId="6849"/>
    <cellStyle name="Input 18 2 2 3" xfId="5100"/>
    <cellStyle name="Input 18 2 2 3 2" xfId="13360"/>
    <cellStyle name="Input 18 2 2 3 2 2" xfId="25366"/>
    <cellStyle name="Input 18 2 2 3 2 2 2" xfId="46552"/>
    <cellStyle name="Input 18 2 2 3 2 3" xfId="35948"/>
    <cellStyle name="Input 18 2 2 3 3" xfId="20253"/>
    <cellStyle name="Input 18 2 2 3 3 2" xfId="41440"/>
    <cellStyle name="Input 18 2 2 3 4" xfId="30757"/>
    <cellStyle name="Input 18 2 2 3_Table 2A-1_EFT (Annual)" xfId="15046"/>
    <cellStyle name="Input 18 2 2 4" xfId="10704"/>
    <cellStyle name="Input 18 2 2 4 2" xfId="22820"/>
    <cellStyle name="Input 18 2 2 4 2 2" xfId="44006"/>
    <cellStyle name="Input 18 2 2 4 3" xfId="33402"/>
    <cellStyle name="Input 18 2 2 5" xfId="17707"/>
    <cellStyle name="Input 18 2 2 5 2" xfId="38894"/>
    <cellStyle name="Input 18 2 2 6" xfId="28014"/>
    <cellStyle name="Input 18 2 2_Table 2A-1_EFT (Annual)" xfId="6848"/>
    <cellStyle name="Input 18 2 3" xfId="1065"/>
    <cellStyle name="Input 18 2 3 2" xfId="4626"/>
    <cellStyle name="Input 18 2 3 2 2" xfId="12886"/>
    <cellStyle name="Input 18 2 3 2 2 2" xfId="24892"/>
    <cellStyle name="Input 18 2 3 2 2 2 2" xfId="46078"/>
    <cellStyle name="Input 18 2 3 2 2 3" xfId="35474"/>
    <cellStyle name="Input 18 2 3 2 3" xfId="19779"/>
    <cellStyle name="Input 18 2 3 2 3 2" xfId="40966"/>
    <cellStyle name="Input 18 2 3 2 4" xfId="30283"/>
    <cellStyle name="Input 18 2 3 2_Table 2A-1_EFT (Annual)" xfId="15047"/>
    <cellStyle name="Input 18 2 3 3" xfId="10230"/>
    <cellStyle name="Input 18 2 3 3 2" xfId="22346"/>
    <cellStyle name="Input 18 2 3 3 2 2" xfId="43532"/>
    <cellStyle name="Input 18 2 3 3 3" xfId="32928"/>
    <cellStyle name="Input 18 2 3 4" xfId="17233"/>
    <cellStyle name="Input 18 2 3 4 2" xfId="38420"/>
    <cellStyle name="Input 18 2 3 5" xfId="27540"/>
    <cellStyle name="Input 18 2 3_Table 2A-1_EFT (Annual)" xfId="6850"/>
    <cellStyle name="Input 18 2 4" xfId="2278"/>
    <cellStyle name="Input 18 2 4 2" xfId="5839"/>
    <cellStyle name="Input 18 2 4 2 2" xfId="14054"/>
    <cellStyle name="Input 18 2 4 2 2 2" xfId="26042"/>
    <cellStyle name="Input 18 2 4 2 2 2 2" xfId="47228"/>
    <cellStyle name="Input 18 2 4 2 2 3" xfId="36624"/>
    <cellStyle name="Input 18 2 4 2 3" xfId="20929"/>
    <cellStyle name="Input 18 2 4 2 3 2" xfId="42116"/>
    <cellStyle name="Input 18 2 4 2 4" xfId="31496"/>
    <cellStyle name="Input 18 2 4 2_Table 2A-1_EFT (Annual)" xfId="15048"/>
    <cellStyle name="Input 18 2 4 3" xfId="11398"/>
    <cellStyle name="Input 18 2 4 3 2" xfId="23496"/>
    <cellStyle name="Input 18 2 4 3 2 2" xfId="44682"/>
    <cellStyle name="Input 18 2 4 3 3" xfId="34078"/>
    <cellStyle name="Input 18 2 4 4" xfId="18383"/>
    <cellStyle name="Input 18 2 4 4 2" xfId="39570"/>
    <cellStyle name="Input 18 2 4 5" xfId="28753"/>
    <cellStyle name="Input 18 2 4_Table 2A-1_EFT (Annual)" xfId="6851"/>
    <cellStyle name="Input 18 2 5" xfId="4132"/>
    <cellStyle name="Input 18 2 5 2" xfId="12456"/>
    <cellStyle name="Input 18 2 5 2 2" xfId="24478"/>
    <cellStyle name="Input 18 2 5 2 2 2" xfId="45664"/>
    <cellStyle name="Input 18 2 5 2 3" xfId="35060"/>
    <cellStyle name="Input 18 2 5 3" xfId="19365"/>
    <cellStyle name="Input 18 2 5 3 2" xfId="40552"/>
    <cellStyle name="Input 18 2 5 4" xfId="29820"/>
    <cellStyle name="Input 18 2 5_Table 2A-1_EFT (Annual)" xfId="15049"/>
    <cellStyle name="Input 18 2 6" xfId="9795"/>
    <cellStyle name="Input 18 2 6 2" xfId="21932"/>
    <cellStyle name="Input 18 2 6 2 2" xfId="43118"/>
    <cellStyle name="Input 18 2 6 3" xfId="32514"/>
    <cellStyle name="Input 18 2 7" xfId="16819"/>
    <cellStyle name="Input 18 2 7 2" xfId="38006"/>
    <cellStyle name="Input 18 2 8" xfId="27077"/>
    <cellStyle name="Input 18 2_Table 2A-1_EFT (Annual)" xfId="3015"/>
    <cellStyle name="Input 18 3" xfId="400"/>
    <cellStyle name="Input 18 3 2" xfId="1383"/>
    <cellStyle name="Input 18 3 2 2" xfId="2653"/>
    <cellStyle name="Input 18 3 2 2 2" xfId="6214"/>
    <cellStyle name="Input 18 3 2 2 2 2" xfId="14408"/>
    <cellStyle name="Input 18 3 2 2 2 2 2" xfId="26380"/>
    <cellStyle name="Input 18 3 2 2 2 2 2 2" xfId="47566"/>
    <cellStyle name="Input 18 3 2 2 2 2 3" xfId="36962"/>
    <cellStyle name="Input 18 3 2 2 2 3" xfId="21267"/>
    <cellStyle name="Input 18 3 2 2 2 3 2" xfId="42454"/>
    <cellStyle name="Input 18 3 2 2 2 4" xfId="31870"/>
    <cellStyle name="Input 18 3 2 2 2_Table 2A-1_EFT (Annual)" xfId="15050"/>
    <cellStyle name="Input 18 3 2 2 3" xfId="11750"/>
    <cellStyle name="Input 18 3 2 2 3 2" xfId="23834"/>
    <cellStyle name="Input 18 3 2 2 3 2 2" xfId="45020"/>
    <cellStyle name="Input 18 3 2 2 3 3" xfId="34416"/>
    <cellStyle name="Input 18 3 2 2 4" xfId="18721"/>
    <cellStyle name="Input 18 3 2 2 4 2" xfId="39908"/>
    <cellStyle name="Input 18 3 2 2 5" xfId="29127"/>
    <cellStyle name="Input 18 3 2 2_Table 2A-1_EFT (Annual)" xfId="6853"/>
    <cellStyle name="Input 18 3 2 3" xfId="4944"/>
    <cellStyle name="Input 18 3 2 3 2" xfId="13204"/>
    <cellStyle name="Input 18 3 2 3 2 2" xfId="25210"/>
    <cellStyle name="Input 18 3 2 3 2 2 2" xfId="46396"/>
    <cellStyle name="Input 18 3 2 3 2 3" xfId="35792"/>
    <cellStyle name="Input 18 3 2 3 3" xfId="20097"/>
    <cellStyle name="Input 18 3 2 3 3 2" xfId="41284"/>
    <cellStyle name="Input 18 3 2 3 4" xfId="30601"/>
    <cellStyle name="Input 18 3 2 3_Table 2A-1_EFT (Annual)" xfId="15051"/>
    <cellStyle name="Input 18 3 2 4" xfId="10548"/>
    <cellStyle name="Input 18 3 2 4 2" xfId="22664"/>
    <cellStyle name="Input 18 3 2 4 2 2" xfId="43850"/>
    <cellStyle name="Input 18 3 2 4 3" xfId="33246"/>
    <cellStyle name="Input 18 3 2 5" xfId="17551"/>
    <cellStyle name="Input 18 3 2 5 2" xfId="38738"/>
    <cellStyle name="Input 18 3 2 6" xfId="27858"/>
    <cellStyle name="Input 18 3 2_Table 2A-1_EFT (Annual)" xfId="6852"/>
    <cellStyle name="Input 18 3 3" xfId="933"/>
    <cellStyle name="Input 18 3 3 2" xfId="4494"/>
    <cellStyle name="Input 18 3 3 2 2" xfId="12756"/>
    <cellStyle name="Input 18 3 3 2 2 2" xfId="24766"/>
    <cellStyle name="Input 18 3 3 2 2 2 2" xfId="45952"/>
    <cellStyle name="Input 18 3 3 2 2 3" xfId="35348"/>
    <cellStyle name="Input 18 3 3 2 3" xfId="19653"/>
    <cellStyle name="Input 18 3 3 2 3 2" xfId="40840"/>
    <cellStyle name="Input 18 3 3 2 4" xfId="30151"/>
    <cellStyle name="Input 18 3 3 2_Table 2A-1_EFT (Annual)" xfId="15052"/>
    <cellStyle name="Input 18 3 3 3" xfId="10103"/>
    <cellStyle name="Input 18 3 3 3 2" xfId="22220"/>
    <cellStyle name="Input 18 3 3 3 2 2" xfId="43406"/>
    <cellStyle name="Input 18 3 3 3 3" xfId="32802"/>
    <cellStyle name="Input 18 3 3 4" xfId="17107"/>
    <cellStyle name="Input 18 3 3 4 2" xfId="38294"/>
    <cellStyle name="Input 18 3 3 5" xfId="27408"/>
    <cellStyle name="Input 18 3 3_Table 2A-1_EFT (Annual)" xfId="6854"/>
    <cellStyle name="Input 18 3 4" xfId="2122"/>
    <cellStyle name="Input 18 3 4 2" xfId="5683"/>
    <cellStyle name="Input 18 3 4 2 2" xfId="13898"/>
    <cellStyle name="Input 18 3 4 2 2 2" xfId="25886"/>
    <cellStyle name="Input 18 3 4 2 2 2 2" xfId="47072"/>
    <cellStyle name="Input 18 3 4 2 2 3" xfId="36468"/>
    <cellStyle name="Input 18 3 4 2 3" xfId="20773"/>
    <cellStyle name="Input 18 3 4 2 3 2" xfId="41960"/>
    <cellStyle name="Input 18 3 4 2 4" xfId="31340"/>
    <cellStyle name="Input 18 3 4 2_Table 2A-1_EFT (Annual)" xfId="15053"/>
    <cellStyle name="Input 18 3 4 3" xfId="11242"/>
    <cellStyle name="Input 18 3 4 3 2" xfId="23340"/>
    <cellStyle name="Input 18 3 4 3 2 2" xfId="44526"/>
    <cellStyle name="Input 18 3 4 3 3" xfId="33922"/>
    <cellStyle name="Input 18 3 4 4" xfId="18227"/>
    <cellStyle name="Input 18 3 4 4 2" xfId="39414"/>
    <cellStyle name="Input 18 3 4 5" xfId="28597"/>
    <cellStyle name="Input 18 3 4_Table 2A-1_EFT (Annual)" xfId="6855"/>
    <cellStyle name="Input 18 3 5" xfId="3970"/>
    <cellStyle name="Input 18 3 5 2" xfId="12298"/>
    <cellStyle name="Input 18 3 5 2 2" xfId="24322"/>
    <cellStyle name="Input 18 3 5 2 2 2" xfId="45508"/>
    <cellStyle name="Input 18 3 5 2 3" xfId="34904"/>
    <cellStyle name="Input 18 3 5 3" xfId="19209"/>
    <cellStyle name="Input 18 3 5 3 2" xfId="40396"/>
    <cellStyle name="Input 18 3 5 4" xfId="29658"/>
    <cellStyle name="Input 18 3 5_Table 2A-1_EFT (Annual)" xfId="15054"/>
    <cellStyle name="Input 18 3 6" xfId="9635"/>
    <cellStyle name="Input 18 3 6 2" xfId="21776"/>
    <cellStyle name="Input 18 3 6 2 2" xfId="42962"/>
    <cellStyle name="Input 18 3 6 3" xfId="32358"/>
    <cellStyle name="Input 18 3 7" xfId="16663"/>
    <cellStyle name="Input 18 3 7 2" xfId="37850"/>
    <cellStyle name="Input 18 3 8" xfId="26915"/>
    <cellStyle name="Input 18 3_Table 2A-1_EFT (Annual)" xfId="3016"/>
    <cellStyle name="Input 18 4" xfId="1217"/>
    <cellStyle name="Input 18 4 2" xfId="2487"/>
    <cellStyle name="Input 18 4 2 2" xfId="6048"/>
    <cellStyle name="Input 18 4 2 2 2" xfId="14242"/>
    <cellStyle name="Input 18 4 2 2 2 2" xfId="26214"/>
    <cellStyle name="Input 18 4 2 2 2 2 2" xfId="47400"/>
    <cellStyle name="Input 18 4 2 2 2 3" xfId="36796"/>
    <cellStyle name="Input 18 4 2 2 3" xfId="21101"/>
    <cellStyle name="Input 18 4 2 2 3 2" xfId="42288"/>
    <cellStyle name="Input 18 4 2 2 4" xfId="31704"/>
    <cellStyle name="Input 18 4 2 2_Table 2A-1_EFT (Annual)" xfId="15055"/>
    <cellStyle name="Input 18 4 2 3" xfId="11584"/>
    <cellStyle name="Input 18 4 2 3 2" xfId="23668"/>
    <cellStyle name="Input 18 4 2 3 2 2" xfId="44854"/>
    <cellStyle name="Input 18 4 2 3 3" xfId="34250"/>
    <cellStyle name="Input 18 4 2 4" xfId="18555"/>
    <cellStyle name="Input 18 4 2 4 2" xfId="39742"/>
    <cellStyle name="Input 18 4 2 5" xfId="28961"/>
    <cellStyle name="Input 18 4 2_Table 2A-1_EFT (Annual)" xfId="6857"/>
    <cellStyle name="Input 18 4 3" xfId="4778"/>
    <cellStyle name="Input 18 4 3 2" xfId="13038"/>
    <cellStyle name="Input 18 4 3 2 2" xfId="25044"/>
    <cellStyle name="Input 18 4 3 2 2 2" xfId="46230"/>
    <cellStyle name="Input 18 4 3 2 3" xfId="35626"/>
    <cellStyle name="Input 18 4 3 3" xfId="19931"/>
    <cellStyle name="Input 18 4 3 3 2" xfId="41118"/>
    <cellStyle name="Input 18 4 3 4" xfId="30435"/>
    <cellStyle name="Input 18 4 3_Table 2A-1_EFT (Annual)" xfId="15056"/>
    <cellStyle name="Input 18 4 4" xfId="10382"/>
    <cellStyle name="Input 18 4 4 2" xfId="22498"/>
    <cellStyle name="Input 18 4 4 2 2" xfId="43684"/>
    <cellStyle name="Input 18 4 4 3" xfId="33080"/>
    <cellStyle name="Input 18 4 5" xfId="17385"/>
    <cellStyle name="Input 18 4 5 2" xfId="38572"/>
    <cellStyle name="Input 18 4 6" xfId="27692"/>
    <cellStyle name="Input 18 4_Table 2A-1_EFT (Annual)" xfId="6856"/>
    <cellStyle name="Input 18 5" xfId="774"/>
    <cellStyle name="Input 18 5 2" xfId="4335"/>
    <cellStyle name="Input 18 5 2 2" xfId="12615"/>
    <cellStyle name="Input 18 5 2 2 2" xfId="24632"/>
    <cellStyle name="Input 18 5 2 2 2 2" xfId="45818"/>
    <cellStyle name="Input 18 5 2 2 3" xfId="35214"/>
    <cellStyle name="Input 18 5 2 3" xfId="19519"/>
    <cellStyle name="Input 18 5 2 3 2" xfId="40706"/>
    <cellStyle name="Input 18 5 2 4" xfId="29992"/>
    <cellStyle name="Input 18 5 2_Table 2A-1_EFT (Annual)" xfId="15057"/>
    <cellStyle name="Input 18 5 3" xfId="9963"/>
    <cellStyle name="Input 18 5 3 2" xfId="22086"/>
    <cellStyle name="Input 18 5 3 2 2" xfId="43272"/>
    <cellStyle name="Input 18 5 3 3" xfId="32668"/>
    <cellStyle name="Input 18 5 4" xfId="16973"/>
    <cellStyle name="Input 18 5 4 2" xfId="38160"/>
    <cellStyle name="Input 18 5 5" xfId="27249"/>
    <cellStyle name="Input 18 5_Table 2A-1_EFT (Annual)" xfId="6858"/>
    <cellStyle name="Input 18 6" xfId="1956"/>
    <cellStyle name="Input 18 6 2" xfId="5517"/>
    <cellStyle name="Input 18 6 2 2" xfId="13732"/>
    <cellStyle name="Input 18 6 2 2 2" xfId="25720"/>
    <cellStyle name="Input 18 6 2 2 2 2" xfId="46906"/>
    <cellStyle name="Input 18 6 2 2 3" xfId="36302"/>
    <cellStyle name="Input 18 6 2 3" xfId="20607"/>
    <cellStyle name="Input 18 6 2 3 2" xfId="41794"/>
    <cellStyle name="Input 18 6 2 4" xfId="31174"/>
    <cellStyle name="Input 18 6 2_Table 2A-1_EFT (Annual)" xfId="15058"/>
    <cellStyle name="Input 18 6 3" xfId="11076"/>
    <cellStyle name="Input 18 6 3 2" xfId="23174"/>
    <cellStyle name="Input 18 6 3 2 2" xfId="44360"/>
    <cellStyle name="Input 18 6 3 3" xfId="33756"/>
    <cellStyle name="Input 18 6 4" xfId="18061"/>
    <cellStyle name="Input 18 6 4 2" xfId="39248"/>
    <cellStyle name="Input 18 6 5" xfId="28431"/>
    <cellStyle name="Input 18 6_Table 2A-1_EFT (Annual)" xfId="6859"/>
    <cellStyle name="Input 18 7" xfId="3758"/>
    <cellStyle name="Input 18 7 2" xfId="12126"/>
    <cellStyle name="Input 18 7 2 2" xfId="24156"/>
    <cellStyle name="Input 18 7 2 2 2" xfId="45342"/>
    <cellStyle name="Input 18 7 2 3" xfId="34738"/>
    <cellStyle name="Input 18 7 3" xfId="19043"/>
    <cellStyle name="Input 18 7 3 2" xfId="40230"/>
    <cellStyle name="Input 18 7 4" xfId="29467"/>
    <cellStyle name="Input 18 7_Table 2A-1_EFT (Annual)" xfId="15059"/>
    <cellStyle name="Input 18 8" xfId="9445"/>
    <cellStyle name="Input 18 8 2" xfId="21610"/>
    <cellStyle name="Input 18 8 2 2" xfId="42796"/>
    <cellStyle name="Input 18 8 3" xfId="32192"/>
    <cellStyle name="Input 18 9" xfId="16497"/>
    <cellStyle name="Input 18 9 2" xfId="37684"/>
    <cellStyle name="Input 18_Table 2A-1_EFT (Annual)" xfId="3014"/>
    <cellStyle name="Input 19" xfId="166"/>
    <cellStyle name="Input 19 10" xfId="26721"/>
    <cellStyle name="Input 19 2" xfId="559"/>
    <cellStyle name="Input 19 2 2" xfId="1536"/>
    <cellStyle name="Input 19 2 2 2" xfId="2806"/>
    <cellStyle name="Input 19 2 2 2 2" xfId="6367"/>
    <cellStyle name="Input 19 2 2 2 2 2" xfId="14561"/>
    <cellStyle name="Input 19 2 2 2 2 2 2" xfId="26533"/>
    <cellStyle name="Input 19 2 2 2 2 2 2 2" xfId="47719"/>
    <cellStyle name="Input 19 2 2 2 2 2 3" xfId="37115"/>
    <cellStyle name="Input 19 2 2 2 2 3" xfId="21420"/>
    <cellStyle name="Input 19 2 2 2 2 3 2" xfId="42607"/>
    <cellStyle name="Input 19 2 2 2 2 4" xfId="32023"/>
    <cellStyle name="Input 19 2 2 2 2_Table 2A-1_EFT (Annual)" xfId="15060"/>
    <cellStyle name="Input 19 2 2 2 3" xfId="11903"/>
    <cellStyle name="Input 19 2 2 2 3 2" xfId="23987"/>
    <cellStyle name="Input 19 2 2 2 3 2 2" xfId="45173"/>
    <cellStyle name="Input 19 2 2 2 3 3" xfId="34569"/>
    <cellStyle name="Input 19 2 2 2 4" xfId="18874"/>
    <cellStyle name="Input 19 2 2 2 4 2" xfId="40061"/>
    <cellStyle name="Input 19 2 2 2 5" xfId="29280"/>
    <cellStyle name="Input 19 2 2 2_Table 2A-1_EFT (Annual)" xfId="6861"/>
    <cellStyle name="Input 19 2 2 3" xfId="5097"/>
    <cellStyle name="Input 19 2 2 3 2" xfId="13357"/>
    <cellStyle name="Input 19 2 2 3 2 2" xfId="25363"/>
    <cellStyle name="Input 19 2 2 3 2 2 2" xfId="46549"/>
    <cellStyle name="Input 19 2 2 3 2 3" xfId="35945"/>
    <cellStyle name="Input 19 2 2 3 3" xfId="20250"/>
    <cellStyle name="Input 19 2 2 3 3 2" xfId="41437"/>
    <cellStyle name="Input 19 2 2 3 4" xfId="30754"/>
    <cellStyle name="Input 19 2 2 3_Table 2A-1_EFT (Annual)" xfId="15061"/>
    <cellStyle name="Input 19 2 2 4" xfId="10701"/>
    <cellStyle name="Input 19 2 2 4 2" xfId="22817"/>
    <cellStyle name="Input 19 2 2 4 2 2" xfId="44003"/>
    <cellStyle name="Input 19 2 2 4 3" xfId="33399"/>
    <cellStyle name="Input 19 2 2 5" xfId="17704"/>
    <cellStyle name="Input 19 2 2 5 2" xfId="38891"/>
    <cellStyle name="Input 19 2 2 6" xfId="28011"/>
    <cellStyle name="Input 19 2 2_Table 2A-1_EFT (Annual)" xfId="6860"/>
    <cellStyle name="Input 19 2 3" xfId="1062"/>
    <cellStyle name="Input 19 2 3 2" xfId="4623"/>
    <cellStyle name="Input 19 2 3 2 2" xfId="12883"/>
    <cellStyle name="Input 19 2 3 2 2 2" xfId="24889"/>
    <cellStyle name="Input 19 2 3 2 2 2 2" xfId="46075"/>
    <cellStyle name="Input 19 2 3 2 2 3" xfId="35471"/>
    <cellStyle name="Input 19 2 3 2 3" xfId="19776"/>
    <cellStyle name="Input 19 2 3 2 3 2" xfId="40963"/>
    <cellStyle name="Input 19 2 3 2 4" xfId="30280"/>
    <cellStyle name="Input 19 2 3 2_Table 2A-1_EFT (Annual)" xfId="15062"/>
    <cellStyle name="Input 19 2 3 3" xfId="10227"/>
    <cellStyle name="Input 19 2 3 3 2" xfId="22343"/>
    <cellStyle name="Input 19 2 3 3 2 2" xfId="43529"/>
    <cellStyle name="Input 19 2 3 3 3" xfId="32925"/>
    <cellStyle name="Input 19 2 3 4" xfId="17230"/>
    <cellStyle name="Input 19 2 3 4 2" xfId="38417"/>
    <cellStyle name="Input 19 2 3 5" xfId="27537"/>
    <cellStyle name="Input 19 2 3_Table 2A-1_EFT (Annual)" xfId="6862"/>
    <cellStyle name="Input 19 2 4" xfId="2275"/>
    <cellStyle name="Input 19 2 4 2" xfId="5836"/>
    <cellStyle name="Input 19 2 4 2 2" xfId="14051"/>
    <cellStyle name="Input 19 2 4 2 2 2" xfId="26039"/>
    <cellStyle name="Input 19 2 4 2 2 2 2" xfId="47225"/>
    <cellStyle name="Input 19 2 4 2 2 3" xfId="36621"/>
    <cellStyle name="Input 19 2 4 2 3" xfId="20926"/>
    <cellStyle name="Input 19 2 4 2 3 2" xfId="42113"/>
    <cellStyle name="Input 19 2 4 2 4" xfId="31493"/>
    <cellStyle name="Input 19 2 4 2_Table 2A-1_EFT (Annual)" xfId="15063"/>
    <cellStyle name="Input 19 2 4 3" xfId="11395"/>
    <cellStyle name="Input 19 2 4 3 2" xfId="23493"/>
    <cellStyle name="Input 19 2 4 3 2 2" xfId="44679"/>
    <cellStyle name="Input 19 2 4 3 3" xfId="34075"/>
    <cellStyle name="Input 19 2 4 4" xfId="18380"/>
    <cellStyle name="Input 19 2 4 4 2" xfId="39567"/>
    <cellStyle name="Input 19 2 4 5" xfId="28750"/>
    <cellStyle name="Input 19 2 4_Table 2A-1_EFT (Annual)" xfId="6863"/>
    <cellStyle name="Input 19 2 5" xfId="4129"/>
    <cellStyle name="Input 19 2 5 2" xfId="12453"/>
    <cellStyle name="Input 19 2 5 2 2" xfId="24475"/>
    <cellStyle name="Input 19 2 5 2 2 2" xfId="45661"/>
    <cellStyle name="Input 19 2 5 2 3" xfId="35057"/>
    <cellStyle name="Input 19 2 5 3" xfId="19362"/>
    <cellStyle name="Input 19 2 5 3 2" xfId="40549"/>
    <cellStyle name="Input 19 2 5 4" xfId="29817"/>
    <cellStyle name="Input 19 2 5_Table 2A-1_EFT (Annual)" xfId="15064"/>
    <cellStyle name="Input 19 2 6" xfId="9792"/>
    <cellStyle name="Input 19 2 6 2" xfId="21929"/>
    <cellStyle name="Input 19 2 6 2 2" xfId="43115"/>
    <cellStyle name="Input 19 2 6 3" xfId="32511"/>
    <cellStyle name="Input 19 2 7" xfId="16816"/>
    <cellStyle name="Input 19 2 7 2" xfId="38003"/>
    <cellStyle name="Input 19 2 8" xfId="27074"/>
    <cellStyle name="Input 19 2_Table 2A-1_EFT (Annual)" xfId="3018"/>
    <cellStyle name="Input 19 3" xfId="397"/>
    <cellStyle name="Input 19 3 2" xfId="1380"/>
    <cellStyle name="Input 19 3 2 2" xfId="2650"/>
    <cellStyle name="Input 19 3 2 2 2" xfId="6211"/>
    <cellStyle name="Input 19 3 2 2 2 2" xfId="14405"/>
    <cellStyle name="Input 19 3 2 2 2 2 2" xfId="26377"/>
    <cellStyle name="Input 19 3 2 2 2 2 2 2" xfId="47563"/>
    <cellStyle name="Input 19 3 2 2 2 2 3" xfId="36959"/>
    <cellStyle name="Input 19 3 2 2 2 3" xfId="21264"/>
    <cellStyle name="Input 19 3 2 2 2 3 2" xfId="42451"/>
    <cellStyle name="Input 19 3 2 2 2 4" xfId="31867"/>
    <cellStyle name="Input 19 3 2 2 2_Table 2A-1_EFT (Annual)" xfId="15065"/>
    <cellStyle name="Input 19 3 2 2 3" xfId="11747"/>
    <cellStyle name="Input 19 3 2 2 3 2" xfId="23831"/>
    <cellStyle name="Input 19 3 2 2 3 2 2" xfId="45017"/>
    <cellStyle name="Input 19 3 2 2 3 3" xfId="34413"/>
    <cellStyle name="Input 19 3 2 2 4" xfId="18718"/>
    <cellStyle name="Input 19 3 2 2 4 2" xfId="39905"/>
    <cellStyle name="Input 19 3 2 2 5" xfId="29124"/>
    <cellStyle name="Input 19 3 2 2_Table 2A-1_EFT (Annual)" xfId="6865"/>
    <cellStyle name="Input 19 3 2 3" xfId="4941"/>
    <cellStyle name="Input 19 3 2 3 2" xfId="13201"/>
    <cellStyle name="Input 19 3 2 3 2 2" xfId="25207"/>
    <cellStyle name="Input 19 3 2 3 2 2 2" xfId="46393"/>
    <cellStyle name="Input 19 3 2 3 2 3" xfId="35789"/>
    <cellStyle name="Input 19 3 2 3 3" xfId="20094"/>
    <cellStyle name="Input 19 3 2 3 3 2" xfId="41281"/>
    <cellStyle name="Input 19 3 2 3 4" xfId="30598"/>
    <cellStyle name="Input 19 3 2 3_Table 2A-1_EFT (Annual)" xfId="15066"/>
    <cellStyle name="Input 19 3 2 4" xfId="10545"/>
    <cellStyle name="Input 19 3 2 4 2" xfId="22661"/>
    <cellStyle name="Input 19 3 2 4 2 2" xfId="43847"/>
    <cellStyle name="Input 19 3 2 4 3" xfId="33243"/>
    <cellStyle name="Input 19 3 2 5" xfId="17548"/>
    <cellStyle name="Input 19 3 2 5 2" xfId="38735"/>
    <cellStyle name="Input 19 3 2 6" xfId="27855"/>
    <cellStyle name="Input 19 3 2_Table 2A-1_EFT (Annual)" xfId="6864"/>
    <cellStyle name="Input 19 3 3" xfId="930"/>
    <cellStyle name="Input 19 3 3 2" xfId="4491"/>
    <cellStyle name="Input 19 3 3 2 2" xfId="12753"/>
    <cellStyle name="Input 19 3 3 2 2 2" xfId="24763"/>
    <cellStyle name="Input 19 3 3 2 2 2 2" xfId="45949"/>
    <cellStyle name="Input 19 3 3 2 2 3" xfId="35345"/>
    <cellStyle name="Input 19 3 3 2 3" xfId="19650"/>
    <cellStyle name="Input 19 3 3 2 3 2" xfId="40837"/>
    <cellStyle name="Input 19 3 3 2 4" xfId="30148"/>
    <cellStyle name="Input 19 3 3 2_Table 2A-1_EFT (Annual)" xfId="15067"/>
    <cellStyle name="Input 19 3 3 3" xfId="10100"/>
    <cellStyle name="Input 19 3 3 3 2" xfId="22217"/>
    <cellStyle name="Input 19 3 3 3 2 2" xfId="43403"/>
    <cellStyle name="Input 19 3 3 3 3" xfId="32799"/>
    <cellStyle name="Input 19 3 3 4" xfId="17104"/>
    <cellStyle name="Input 19 3 3 4 2" xfId="38291"/>
    <cellStyle name="Input 19 3 3 5" xfId="27405"/>
    <cellStyle name="Input 19 3 3_Table 2A-1_EFT (Annual)" xfId="6866"/>
    <cellStyle name="Input 19 3 4" xfId="2119"/>
    <cellStyle name="Input 19 3 4 2" xfId="5680"/>
    <cellStyle name="Input 19 3 4 2 2" xfId="13895"/>
    <cellStyle name="Input 19 3 4 2 2 2" xfId="25883"/>
    <cellStyle name="Input 19 3 4 2 2 2 2" xfId="47069"/>
    <cellStyle name="Input 19 3 4 2 2 3" xfId="36465"/>
    <cellStyle name="Input 19 3 4 2 3" xfId="20770"/>
    <cellStyle name="Input 19 3 4 2 3 2" xfId="41957"/>
    <cellStyle name="Input 19 3 4 2 4" xfId="31337"/>
    <cellStyle name="Input 19 3 4 2_Table 2A-1_EFT (Annual)" xfId="15068"/>
    <cellStyle name="Input 19 3 4 3" xfId="11239"/>
    <cellStyle name="Input 19 3 4 3 2" xfId="23337"/>
    <cellStyle name="Input 19 3 4 3 2 2" xfId="44523"/>
    <cellStyle name="Input 19 3 4 3 3" xfId="33919"/>
    <cellStyle name="Input 19 3 4 4" xfId="18224"/>
    <cellStyle name="Input 19 3 4 4 2" xfId="39411"/>
    <cellStyle name="Input 19 3 4 5" xfId="28594"/>
    <cellStyle name="Input 19 3 4_Table 2A-1_EFT (Annual)" xfId="6867"/>
    <cellStyle name="Input 19 3 5" xfId="3967"/>
    <cellStyle name="Input 19 3 5 2" xfId="12295"/>
    <cellStyle name="Input 19 3 5 2 2" xfId="24319"/>
    <cellStyle name="Input 19 3 5 2 2 2" xfId="45505"/>
    <cellStyle name="Input 19 3 5 2 3" xfId="34901"/>
    <cellStyle name="Input 19 3 5 3" xfId="19206"/>
    <cellStyle name="Input 19 3 5 3 2" xfId="40393"/>
    <cellStyle name="Input 19 3 5 4" xfId="29655"/>
    <cellStyle name="Input 19 3 5_Table 2A-1_EFT (Annual)" xfId="15069"/>
    <cellStyle name="Input 19 3 6" xfId="9632"/>
    <cellStyle name="Input 19 3 6 2" xfId="21773"/>
    <cellStyle name="Input 19 3 6 2 2" xfId="42959"/>
    <cellStyle name="Input 19 3 6 3" xfId="32355"/>
    <cellStyle name="Input 19 3 7" xfId="16660"/>
    <cellStyle name="Input 19 3 7 2" xfId="37847"/>
    <cellStyle name="Input 19 3 8" xfId="26912"/>
    <cellStyle name="Input 19 3_Table 2A-1_EFT (Annual)" xfId="3019"/>
    <cellStyle name="Input 19 4" xfId="1214"/>
    <cellStyle name="Input 19 4 2" xfId="2484"/>
    <cellStyle name="Input 19 4 2 2" xfId="6045"/>
    <cellStyle name="Input 19 4 2 2 2" xfId="14239"/>
    <cellStyle name="Input 19 4 2 2 2 2" xfId="26211"/>
    <cellStyle name="Input 19 4 2 2 2 2 2" xfId="47397"/>
    <cellStyle name="Input 19 4 2 2 2 3" xfId="36793"/>
    <cellStyle name="Input 19 4 2 2 3" xfId="21098"/>
    <cellStyle name="Input 19 4 2 2 3 2" xfId="42285"/>
    <cellStyle name="Input 19 4 2 2 4" xfId="31701"/>
    <cellStyle name="Input 19 4 2 2_Table 2A-1_EFT (Annual)" xfId="15070"/>
    <cellStyle name="Input 19 4 2 3" xfId="11581"/>
    <cellStyle name="Input 19 4 2 3 2" xfId="23665"/>
    <cellStyle name="Input 19 4 2 3 2 2" xfId="44851"/>
    <cellStyle name="Input 19 4 2 3 3" xfId="34247"/>
    <cellStyle name="Input 19 4 2 4" xfId="18552"/>
    <cellStyle name="Input 19 4 2 4 2" xfId="39739"/>
    <cellStyle name="Input 19 4 2 5" xfId="28958"/>
    <cellStyle name="Input 19 4 2_Table 2A-1_EFT (Annual)" xfId="6869"/>
    <cellStyle name="Input 19 4 3" xfId="4775"/>
    <cellStyle name="Input 19 4 3 2" xfId="13035"/>
    <cellStyle name="Input 19 4 3 2 2" xfId="25041"/>
    <cellStyle name="Input 19 4 3 2 2 2" xfId="46227"/>
    <cellStyle name="Input 19 4 3 2 3" xfId="35623"/>
    <cellStyle name="Input 19 4 3 3" xfId="19928"/>
    <cellStyle name="Input 19 4 3 3 2" xfId="41115"/>
    <cellStyle name="Input 19 4 3 4" xfId="30432"/>
    <cellStyle name="Input 19 4 3_Table 2A-1_EFT (Annual)" xfId="15071"/>
    <cellStyle name="Input 19 4 4" xfId="10379"/>
    <cellStyle name="Input 19 4 4 2" xfId="22495"/>
    <cellStyle name="Input 19 4 4 2 2" xfId="43681"/>
    <cellStyle name="Input 19 4 4 3" xfId="33077"/>
    <cellStyle name="Input 19 4 5" xfId="17382"/>
    <cellStyle name="Input 19 4 5 2" xfId="38569"/>
    <cellStyle name="Input 19 4 6" xfId="27689"/>
    <cellStyle name="Input 19 4_Table 2A-1_EFT (Annual)" xfId="6868"/>
    <cellStyle name="Input 19 5" xfId="771"/>
    <cellStyle name="Input 19 5 2" xfId="4332"/>
    <cellStyle name="Input 19 5 2 2" xfId="12612"/>
    <cellStyle name="Input 19 5 2 2 2" xfId="24629"/>
    <cellStyle name="Input 19 5 2 2 2 2" xfId="45815"/>
    <cellStyle name="Input 19 5 2 2 3" xfId="35211"/>
    <cellStyle name="Input 19 5 2 3" xfId="19516"/>
    <cellStyle name="Input 19 5 2 3 2" xfId="40703"/>
    <cellStyle name="Input 19 5 2 4" xfId="29989"/>
    <cellStyle name="Input 19 5 2_Table 2A-1_EFT (Annual)" xfId="15072"/>
    <cellStyle name="Input 19 5 3" xfId="9960"/>
    <cellStyle name="Input 19 5 3 2" xfId="22083"/>
    <cellStyle name="Input 19 5 3 2 2" xfId="43269"/>
    <cellStyle name="Input 19 5 3 3" xfId="32665"/>
    <cellStyle name="Input 19 5 4" xfId="16970"/>
    <cellStyle name="Input 19 5 4 2" xfId="38157"/>
    <cellStyle name="Input 19 5 5" xfId="27246"/>
    <cellStyle name="Input 19 5_Table 2A-1_EFT (Annual)" xfId="6870"/>
    <cellStyle name="Input 19 6" xfId="1953"/>
    <cellStyle name="Input 19 6 2" xfId="5514"/>
    <cellStyle name="Input 19 6 2 2" xfId="13729"/>
    <cellStyle name="Input 19 6 2 2 2" xfId="25717"/>
    <cellStyle name="Input 19 6 2 2 2 2" xfId="46903"/>
    <cellStyle name="Input 19 6 2 2 3" xfId="36299"/>
    <cellStyle name="Input 19 6 2 3" xfId="20604"/>
    <cellStyle name="Input 19 6 2 3 2" xfId="41791"/>
    <cellStyle name="Input 19 6 2 4" xfId="31171"/>
    <cellStyle name="Input 19 6 2_Table 2A-1_EFT (Annual)" xfId="15073"/>
    <cellStyle name="Input 19 6 3" xfId="11073"/>
    <cellStyle name="Input 19 6 3 2" xfId="23171"/>
    <cellStyle name="Input 19 6 3 2 2" xfId="44357"/>
    <cellStyle name="Input 19 6 3 3" xfId="33753"/>
    <cellStyle name="Input 19 6 4" xfId="18058"/>
    <cellStyle name="Input 19 6 4 2" xfId="39245"/>
    <cellStyle name="Input 19 6 5" xfId="28428"/>
    <cellStyle name="Input 19 6_Table 2A-1_EFT (Annual)" xfId="6871"/>
    <cellStyle name="Input 19 7" xfId="3755"/>
    <cellStyle name="Input 19 7 2" xfId="12123"/>
    <cellStyle name="Input 19 7 2 2" xfId="24153"/>
    <cellStyle name="Input 19 7 2 2 2" xfId="45339"/>
    <cellStyle name="Input 19 7 2 3" xfId="34735"/>
    <cellStyle name="Input 19 7 3" xfId="19040"/>
    <cellStyle name="Input 19 7 3 2" xfId="40227"/>
    <cellStyle name="Input 19 7 4" xfId="29464"/>
    <cellStyle name="Input 19 7_Table 2A-1_EFT (Annual)" xfId="15074"/>
    <cellStyle name="Input 19 8" xfId="9442"/>
    <cellStyle name="Input 19 8 2" xfId="21607"/>
    <cellStyle name="Input 19 8 2 2" xfId="42793"/>
    <cellStyle name="Input 19 8 3" xfId="32189"/>
    <cellStyle name="Input 19 9" xfId="16494"/>
    <cellStyle name="Input 19 9 2" xfId="37681"/>
    <cellStyle name="Input 19_Table 2A-1_EFT (Annual)" xfId="3017"/>
    <cellStyle name="Input 2" xfId="98"/>
    <cellStyle name="Input 2 10" xfId="21515"/>
    <cellStyle name="Input 2 10 2" xfId="42702"/>
    <cellStyle name="Input 2 11" xfId="26653"/>
    <cellStyle name="Input 2 2" xfId="496"/>
    <cellStyle name="Input 2 2 2" xfId="1473"/>
    <cellStyle name="Input 2 2 2 2" xfId="2743"/>
    <cellStyle name="Input 2 2 2 2 2" xfId="6304"/>
    <cellStyle name="Input 2 2 2 2 2 2" xfId="14498"/>
    <cellStyle name="Input 2 2 2 2 2 2 2" xfId="26470"/>
    <cellStyle name="Input 2 2 2 2 2 2 2 2" xfId="47656"/>
    <cellStyle name="Input 2 2 2 2 2 2 3" xfId="37052"/>
    <cellStyle name="Input 2 2 2 2 2 3" xfId="21357"/>
    <cellStyle name="Input 2 2 2 2 2 3 2" xfId="42544"/>
    <cellStyle name="Input 2 2 2 2 2 4" xfId="31960"/>
    <cellStyle name="Input 2 2 2 2 2_Table 2A-1_EFT (Annual)" xfId="15075"/>
    <cellStyle name="Input 2 2 2 2 3" xfId="11840"/>
    <cellStyle name="Input 2 2 2 2 3 2" xfId="23924"/>
    <cellStyle name="Input 2 2 2 2 3 2 2" xfId="45110"/>
    <cellStyle name="Input 2 2 2 2 3 3" xfId="34506"/>
    <cellStyle name="Input 2 2 2 2 4" xfId="18811"/>
    <cellStyle name="Input 2 2 2 2 4 2" xfId="39998"/>
    <cellStyle name="Input 2 2 2 2 5" xfId="29217"/>
    <cellStyle name="Input 2 2 2 2_Table 2A-1_EFT (Annual)" xfId="6873"/>
    <cellStyle name="Input 2 2 2 3" xfId="5034"/>
    <cellStyle name="Input 2 2 2 3 2" xfId="13294"/>
    <cellStyle name="Input 2 2 2 3 2 2" xfId="25300"/>
    <cellStyle name="Input 2 2 2 3 2 2 2" xfId="46486"/>
    <cellStyle name="Input 2 2 2 3 2 3" xfId="35882"/>
    <cellStyle name="Input 2 2 2 3 3" xfId="20187"/>
    <cellStyle name="Input 2 2 2 3 3 2" xfId="41374"/>
    <cellStyle name="Input 2 2 2 3 4" xfId="30691"/>
    <cellStyle name="Input 2 2 2 3_Table 2A-1_EFT (Annual)" xfId="15076"/>
    <cellStyle name="Input 2 2 2 4" xfId="10638"/>
    <cellStyle name="Input 2 2 2 4 2" xfId="22754"/>
    <cellStyle name="Input 2 2 2 4 2 2" xfId="43940"/>
    <cellStyle name="Input 2 2 2 4 3" xfId="33336"/>
    <cellStyle name="Input 2 2 2 5" xfId="17641"/>
    <cellStyle name="Input 2 2 2 5 2" xfId="38828"/>
    <cellStyle name="Input 2 2 2 6" xfId="27948"/>
    <cellStyle name="Input 2 2 2_Table 2A-1_EFT (Annual)" xfId="6872"/>
    <cellStyle name="Input 2 2 3" xfId="1011"/>
    <cellStyle name="Input 2 2 3 2" xfId="4572"/>
    <cellStyle name="Input 2 2 3 2 2" xfId="12832"/>
    <cellStyle name="Input 2 2 3 2 2 2" xfId="24838"/>
    <cellStyle name="Input 2 2 3 2 2 2 2" xfId="46024"/>
    <cellStyle name="Input 2 2 3 2 2 3" xfId="35420"/>
    <cellStyle name="Input 2 2 3 2 3" xfId="19725"/>
    <cellStyle name="Input 2 2 3 2 3 2" xfId="40912"/>
    <cellStyle name="Input 2 2 3 2 4" xfId="30229"/>
    <cellStyle name="Input 2 2 3 2_Table 2A-1_EFT (Annual)" xfId="15077"/>
    <cellStyle name="Input 2 2 3 3" xfId="10176"/>
    <cellStyle name="Input 2 2 3 3 2" xfId="22292"/>
    <cellStyle name="Input 2 2 3 3 2 2" xfId="43478"/>
    <cellStyle name="Input 2 2 3 3 3" xfId="32874"/>
    <cellStyle name="Input 2 2 3 4" xfId="17179"/>
    <cellStyle name="Input 2 2 3 4 2" xfId="38366"/>
    <cellStyle name="Input 2 2 3 5" xfId="27486"/>
    <cellStyle name="Input 2 2 3_Table 2A-1_EFT (Annual)" xfId="6874"/>
    <cellStyle name="Input 2 2 4" xfId="2212"/>
    <cellStyle name="Input 2 2 4 2" xfId="5773"/>
    <cellStyle name="Input 2 2 4 2 2" xfId="13988"/>
    <cellStyle name="Input 2 2 4 2 2 2" xfId="25976"/>
    <cellStyle name="Input 2 2 4 2 2 2 2" xfId="47162"/>
    <cellStyle name="Input 2 2 4 2 2 3" xfId="36558"/>
    <cellStyle name="Input 2 2 4 2 3" xfId="20863"/>
    <cellStyle name="Input 2 2 4 2 3 2" xfId="42050"/>
    <cellStyle name="Input 2 2 4 2 4" xfId="31430"/>
    <cellStyle name="Input 2 2 4 2_Table 2A-1_EFT (Annual)" xfId="15078"/>
    <cellStyle name="Input 2 2 4 3" xfId="11332"/>
    <cellStyle name="Input 2 2 4 3 2" xfId="23430"/>
    <cellStyle name="Input 2 2 4 3 2 2" xfId="44616"/>
    <cellStyle name="Input 2 2 4 3 3" xfId="34012"/>
    <cellStyle name="Input 2 2 4 4" xfId="18317"/>
    <cellStyle name="Input 2 2 4 4 2" xfId="39504"/>
    <cellStyle name="Input 2 2 4 5" xfId="28687"/>
    <cellStyle name="Input 2 2 4_Table 2A-1_EFT (Annual)" xfId="6875"/>
    <cellStyle name="Input 2 2 5" xfId="4066"/>
    <cellStyle name="Input 2 2 5 2" xfId="12390"/>
    <cellStyle name="Input 2 2 5 2 2" xfId="24412"/>
    <cellStyle name="Input 2 2 5 2 2 2" xfId="45598"/>
    <cellStyle name="Input 2 2 5 2 3" xfId="34994"/>
    <cellStyle name="Input 2 2 5 3" xfId="19299"/>
    <cellStyle name="Input 2 2 5 3 2" xfId="40486"/>
    <cellStyle name="Input 2 2 5 4" xfId="29754"/>
    <cellStyle name="Input 2 2 5_Table 2A-1_EFT (Annual)" xfId="15079"/>
    <cellStyle name="Input 2 2 6" xfId="9729"/>
    <cellStyle name="Input 2 2 6 2" xfId="21866"/>
    <cellStyle name="Input 2 2 6 2 2" xfId="43052"/>
    <cellStyle name="Input 2 2 6 3" xfId="32448"/>
    <cellStyle name="Input 2 2 7" xfId="16753"/>
    <cellStyle name="Input 2 2 7 2" xfId="37940"/>
    <cellStyle name="Input 2 2 8" xfId="27011"/>
    <cellStyle name="Input 2 2_Table 2A-1_EFT (Annual)" xfId="3021"/>
    <cellStyle name="Input 2 3" xfId="329"/>
    <cellStyle name="Input 2 3 2" xfId="1317"/>
    <cellStyle name="Input 2 3 2 2" xfId="2587"/>
    <cellStyle name="Input 2 3 2 2 2" xfId="6148"/>
    <cellStyle name="Input 2 3 2 2 2 2" xfId="14342"/>
    <cellStyle name="Input 2 3 2 2 2 2 2" xfId="26314"/>
    <cellStyle name="Input 2 3 2 2 2 2 2 2" xfId="47500"/>
    <cellStyle name="Input 2 3 2 2 2 2 3" xfId="36896"/>
    <cellStyle name="Input 2 3 2 2 2 3" xfId="21201"/>
    <cellStyle name="Input 2 3 2 2 2 3 2" xfId="42388"/>
    <cellStyle name="Input 2 3 2 2 2 4" xfId="31804"/>
    <cellStyle name="Input 2 3 2 2 2_Table 2A-1_EFT (Annual)" xfId="15080"/>
    <cellStyle name="Input 2 3 2 2 3" xfId="11684"/>
    <cellStyle name="Input 2 3 2 2 3 2" xfId="23768"/>
    <cellStyle name="Input 2 3 2 2 3 2 2" xfId="44954"/>
    <cellStyle name="Input 2 3 2 2 3 3" xfId="34350"/>
    <cellStyle name="Input 2 3 2 2 4" xfId="18655"/>
    <cellStyle name="Input 2 3 2 2 4 2" xfId="39842"/>
    <cellStyle name="Input 2 3 2 2 5" xfId="29061"/>
    <cellStyle name="Input 2 3 2 2_Table 2A-1_EFT (Annual)" xfId="6877"/>
    <cellStyle name="Input 2 3 2 3" xfId="4878"/>
    <cellStyle name="Input 2 3 2 3 2" xfId="13138"/>
    <cellStyle name="Input 2 3 2 3 2 2" xfId="25144"/>
    <cellStyle name="Input 2 3 2 3 2 2 2" xfId="46330"/>
    <cellStyle name="Input 2 3 2 3 2 3" xfId="35726"/>
    <cellStyle name="Input 2 3 2 3 3" xfId="20031"/>
    <cellStyle name="Input 2 3 2 3 3 2" xfId="41218"/>
    <cellStyle name="Input 2 3 2 3 4" xfId="30535"/>
    <cellStyle name="Input 2 3 2 3_Table 2A-1_EFT (Annual)" xfId="15081"/>
    <cellStyle name="Input 2 3 2 4" xfId="10482"/>
    <cellStyle name="Input 2 3 2 4 2" xfId="22598"/>
    <cellStyle name="Input 2 3 2 4 2 2" xfId="43784"/>
    <cellStyle name="Input 2 3 2 4 3" xfId="33180"/>
    <cellStyle name="Input 2 3 2 5" xfId="17485"/>
    <cellStyle name="Input 2 3 2 5 2" xfId="38672"/>
    <cellStyle name="Input 2 3 2 6" xfId="27792"/>
    <cellStyle name="Input 2 3 2_Table 2A-1_EFT (Annual)" xfId="6876"/>
    <cellStyle name="Input 2 3 3" xfId="874"/>
    <cellStyle name="Input 2 3 3 2" xfId="4435"/>
    <cellStyle name="Input 2 3 3 2 2" xfId="12700"/>
    <cellStyle name="Input 2 3 3 2 2 2" xfId="24712"/>
    <cellStyle name="Input 2 3 3 2 2 2 2" xfId="45898"/>
    <cellStyle name="Input 2 3 3 2 2 3" xfId="35294"/>
    <cellStyle name="Input 2 3 3 2 3" xfId="19599"/>
    <cellStyle name="Input 2 3 3 2 3 2" xfId="40786"/>
    <cellStyle name="Input 2 3 3 2 4" xfId="30092"/>
    <cellStyle name="Input 2 3 3 2_Table 2A-1_EFT (Annual)" xfId="15082"/>
    <cellStyle name="Input 2 3 3 3" xfId="10047"/>
    <cellStyle name="Input 2 3 3 3 2" xfId="22166"/>
    <cellStyle name="Input 2 3 3 3 2 2" xfId="43352"/>
    <cellStyle name="Input 2 3 3 3 3" xfId="32748"/>
    <cellStyle name="Input 2 3 3 4" xfId="17053"/>
    <cellStyle name="Input 2 3 3 4 2" xfId="38240"/>
    <cellStyle name="Input 2 3 3 5" xfId="27349"/>
    <cellStyle name="Input 2 3 3_Table 2A-1_EFT (Annual)" xfId="6878"/>
    <cellStyle name="Input 2 3 4" xfId="2056"/>
    <cellStyle name="Input 2 3 4 2" xfId="5617"/>
    <cellStyle name="Input 2 3 4 2 2" xfId="13832"/>
    <cellStyle name="Input 2 3 4 2 2 2" xfId="25820"/>
    <cellStyle name="Input 2 3 4 2 2 2 2" xfId="47006"/>
    <cellStyle name="Input 2 3 4 2 2 3" xfId="36402"/>
    <cellStyle name="Input 2 3 4 2 3" xfId="20707"/>
    <cellStyle name="Input 2 3 4 2 3 2" xfId="41894"/>
    <cellStyle name="Input 2 3 4 2 4" xfId="31274"/>
    <cellStyle name="Input 2 3 4 2_Table 2A-1_EFT (Annual)" xfId="15083"/>
    <cellStyle name="Input 2 3 4 3" xfId="11176"/>
    <cellStyle name="Input 2 3 4 3 2" xfId="23274"/>
    <cellStyle name="Input 2 3 4 3 2 2" xfId="44460"/>
    <cellStyle name="Input 2 3 4 3 3" xfId="33856"/>
    <cellStyle name="Input 2 3 4 4" xfId="18161"/>
    <cellStyle name="Input 2 3 4 4 2" xfId="39348"/>
    <cellStyle name="Input 2 3 4 5" xfId="28531"/>
    <cellStyle name="Input 2 3 4_Table 2A-1_EFT (Annual)" xfId="6879"/>
    <cellStyle name="Input 2 3 5" xfId="3899"/>
    <cellStyle name="Input 2 3 5 2" xfId="12231"/>
    <cellStyle name="Input 2 3 5 2 2" xfId="24256"/>
    <cellStyle name="Input 2 3 5 2 2 2" xfId="45442"/>
    <cellStyle name="Input 2 3 5 2 3" xfId="34838"/>
    <cellStyle name="Input 2 3 5 3" xfId="19143"/>
    <cellStyle name="Input 2 3 5 3 2" xfId="40330"/>
    <cellStyle name="Input 2 3 5 4" xfId="29587"/>
    <cellStyle name="Input 2 3 5_Table 2A-1_EFT (Annual)" xfId="15084"/>
    <cellStyle name="Input 2 3 6" xfId="9568"/>
    <cellStyle name="Input 2 3 6 2" xfId="21710"/>
    <cellStyle name="Input 2 3 6 2 2" xfId="42896"/>
    <cellStyle name="Input 2 3 6 3" xfId="32292"/>
    <cellStyle name="Input 2 3 7" xfId="16597"/>
    <cellStyle name="Input 2 3 7 2" xfId="37784"/>
    <cellStyle name="Input 2 3 8" xfId="26844"/>
    <cellStyle name="Input 2 3_Table 2A-1_EFT (Annual)" xfId="3022"/>
    <cellStyle name="Input 2 4" xfId="1151"/>
    <cellStyle name="Input 2 4 2" xfId="2421"/>
    <cellStyle name="Input 2 4 2 2" xfId="5982"/>
    <cellStyle name="Input 2 4 2 2 2" xfId="14176"/>
    <cellStyle name="Input 2 4 2 2 2 2" xfId="26148"/>
    <cellStyle name="Input 2 4 2 2 2 2 2" xfId="47334"/>
    <cellStyle name="Input 2 4 2 2 2 3" xfId="36730"/>
    <cellStyle name="Input 2 4 2 2 3" xfId="21035"/>
    <cellStyle name="Input 2 4 2 2 3 2" xfId="42222"/>
    <cellStyle name="Input 2 4 2 2 4" xfId="31638"/>
    <cellStyle name="Input 2 4 2 2_Table 2A-1_EFT (Annual)" xfId="15085"/>
    <cellStyle name="Input 2 4 2 3" xfId="11518"/>
    <cellStyle name="Input 2 4 2 3 2" xfId="23602"/>
    <cellStyle name="Input 2 4 2 3 2 2" xfId="44788"/>
    <cellStyle name="Input 2 4 2 3 3" xfId="34184"/>
    <cellStyle name="Input 2 4 2 4" xfId="18489"/>
    <cellStyle name="Input 2 4 2 4 2" xfId="39676"/>
    <cellStyle name="Input 2 4 2 5" xfId="28895"/>
    <cellStyle name="Input 2 4 2_Table 2A-1_EFT (Annual)" xfId="6881"/>
    <cellStyle name="Input 2 4 3" xfId="4712"/>
    <cellStyle name="Input 2 4 3 2" xfId="12972"/>
    <cellStyle name="Input 2 4 3 2 2" xfId="24978"/>
    <cellStyle name="Input 2 4 3 2 2 2" xfId="46164"/>
    <cellStyle name="Input 2 4 3 2 3" xfId="35560"/>
    <cellStyle name="Input 2 4 3 3" xfId="19865"/>
    <cellStyle name="Input 2 4 3 3 2" xfId="41052"/>
    <cellStyle name="Input 2 4 3 4" xfId="30369"/>
    <cellStyle name="Input 2 4 3_Table 2A-1_EFT (Annual)" xfId="15086"/>
    <cellStyle name="Input 2 4 4" xfId="10316"/>
    <cellStyle name="Input 2 4 4 2" xfId="22432"/>
    <cellStyle name="Input 2 4 4 2 2" xfId="43618"/>
    <cellStyle name="Input 2 4 4 3" xfId="33014"/>
    <cellStyle name="Input 2 4 5" xfId="17319"/>
    <cellStyle name="Input 2 4 5 2" xfId="38506"/>
    <cellStyle name="Input 2 4 6" xfId="27626"/>
    <cellStyle name="Input 2 4_Table 2A-1_EFT (Annual)" xfId="6880"/>
    <cellStyle name="Input 2 5" xfId="715"/>
    <cellStyle name="Input 2 5 2" xfId="4276"/>
    <cellStyle name="Input 2 5 2 2" xfId="12560"/>
    <cellStyle name="Input 2 5 2 2 2" xfId="24578"/>
    <cellStyle name="Input 2 5 2 2 2 2" xfId="45764"/>
    <cellStyle name="Input 2 5 2 2 3" xfId="35160"/>
    <cellStyle name="Input 2 5 2 3" xfId="19465"/>
    <cellStyle name="Input 2 5 2 3 2" xfId="40652"/>
    <cellStyle name="Input 2 5 2 4" xfId="29933"/>
    <cellStyle name="Input 2 5 2_Table 2A-1_EFT (Annual)" xfId="15087"/>
    <cellStyle name="Input 2 5 3" xfId="9907"/>
    <cellStyle name="Input 2 5 3 2" xfId="22032"/>
    <cellStyle name="Input 2 5 3 2 2" xfId="43218"/>
    <cellStyle name="Input 2 5 3 3" xfId="32614"/>
    <cellStyle name="Input 2 5 4" xfId="16919"/>
    <cellStyle name="Input 2 5 4 2" xfId="38106"/>
    <cellStyle name="Input 2 5 5" xfId="27190"/>
    <cellStyle name="Input 2 5_Table 2A-1_EFT (Annual)" xfId="6882"/>
    <cellStyle name="Input 2 6" xfId="1803"/>
    <cellStyle name="Input 2 6 2" xfId="5364"/>
    <cellStyle name="Input 2 6 2 2" xfId="13579"/>
    <cellStyle name="Input 2 6 2 2 2" xfId="25567"/>
    <cellStyle name="Input 2 6 2 2 2 2" xfId="46753"/>
    <cellStyle name="Input 2 6 2 2 3" xfId="36149"/>
    <cellStyle name="Input 2 6 2 3" xfId="20454"/>
    <cellStyle name="Input 2 6 2 3 2" xfId="41641"/>
    <cellStyle name="Input 2 6 2 4" xfId="31021"/>
    <cellStyle name="Input 2 6 2_Table 2A-1_EFT (Annual)" xfId="15088"/>
    <cellStyle name="Input 2 6 3" xfId="10923"/>
    <cellStyle name="Input 2 6 3 2" xfId="23021"/>
    <cellStyle name="Input 2 6 3 2 2" xfId="44207"/>
    <cellStyle name="Input 2 6 3 3" xfId="33603"/>
    <cellStyle name="Input 2 6 4" xfId="17908"/>
    <cellStyle name="Input 2 6 4 2" xfId="39095"/>
    <cellStyle name="Input 2 6 5" xfId="28278"/>
    <cellStyle name="Input 2 6_Table 2A-1_EFT (Annual)" xfId="6883"/>
    <cellStyle name="Input 2 7" xfId="3687"/>
    <cellStyle name="Input 2 7 2" xfId="12059"/>
    <cellStyle name="Input 2 7 2 2" xfId="24090"/>
    <cellStyle name="Input 2 7 2 2 2" xfId="45276"/>
    <cellStyle name="Input 2 7 2 3" xfId="34672"/>
    <cellStyle name="Input 2 7 3" xfId="18977"/>
    <cellStyle name="Input 2 7 3 2" xfId="40164"/>
    <cellStyle name="Input 2 7 4" xfId="29396"/>
    <cellStyle name="Input 2 7_Table 2A-1_EFT (Annual)" xfId="15089"/>
    <cellStyle name="Input 2 8" xfId="9377"/>
    <cellStyle name="Input 2 8 2" xfId="21544"/>
    <cellStyle name="Input 2 8 2 2" xfId="42730"/>
    <cellStyle name="Input 2 8 3" xfId="32126"/>
    <cellStyle name="Input 2 9" xfId="16431"/>
    <cellStyle name="Input 2 9 2" xfId="37618"/>
    <cellStyle name="Input 2_Table 2A-1_EFT (Annual)" xfId="3020"/>
    <cellStyle name="Input 20" xfId="168"/>
    <cellStyle name="Input 20 10" xfId="26723"/>
    <cellStyle name="Input 20 2" xfId="561"/>
    <cellStyle name="Input 20 2 2" xfId="1538"/>
    <cellStyle name="Input 20 2 2 2" xfId="2808"/>
    <cellStyle name="Input 20 2 2 2 2" xfId="6369"/>
    <cellStyle name="Input 20 2 2 2 2 2" xfId="14563"/>
    <cellStyle name="Input 20 2 2 2 2 2 2" xfId="26535"/>
    <cellStyle name="Input 20 2 2 2 2 2 2 2" xfId="47721"/>
    <cellStyle name="Input 20 2 2 2 2 2 3" xfId="37117"/>
    <cellStyle name="Input 20 2 2 2 2 3" xfId="21422"/>
    <cellStyle name="Input 20 2 2 2 2 3 2" xfId="42609"/>
    <cellStyle name="Input 20 2 2 2 2 4" xfId="32025"/>
    <cellStyle name="Input 20 2 2 2 2_Table 2A-1_EFT (Annual)" xfId="15090"/>
    <cellStyle name="Input 20 2 2 2 3" xfId="11905"/>
    <cellStyle name="Input 20 2 2 2 3 2" xfId="23989"/>
    <cellStyle name="Input 20 2 2 2 3 2 2" xfId="45175"/>
    <cellStyle name="Input 20 2 2 2 3 3" xfId="34571"/>
    <cellStyle name="Input 20 2 2 2 4" xfId="18876"/>
    <cellStyle name="Input 20 2 2 2 4 2" xfId="40063"/>
    <cellStyle name="Input 20 2 2 2 5" xfId="29282"/>
    <cellStyle name="Input 20 2 2 2_Table 2A-1_EFT (Annual)" xfId="6885"/>
    <cellStyle name="Input 20 2 2 3" xfId="5099"/>
    <cellStyle name="Input 20 2 2 3 2" xfId="13359"/>
    <cellStyle name="Input 20 2 2 3 2 2" xfId="25365"/>
    <cellStyle name="Input 20 2 2 3 2 2 2" xfId="46551"/>
    <cellStyle name="Input 20 2 2 3 2 3" xfId="35947"/>
    <cellStyle name="Input 20 2 2 3 3" xfId="20252"/>
    <cellStyle name="Input 20 2 2 3 3 2" xfId="41439"/>
    <cellStyle name="Input 20 2 2 3 4" xfId="30756"/>
    <cellStyle name="Input 20 2 2 3_Table 2A-1_EFT (Annual)" xfId="15091"/>
    <cellStyle name="Input 20 2 2 4" xfId="10703"/>
    <cellStyle name="Input 20 2 2 4 2" xfId="22819"/>
    <cellStyle name="Input 20 2 2 4 2 2" xfId="44005"/>
    <cellStyle name="Input 20 2 2 4 3" xfId="33401"/>
    <cellStyle name="Input 20 2 2 5" xfId="17706"/>
    <cellStyle name="Input 20 2 2 5 2" xfId="38893"/>
    <cellStyle name="Input 20 2 2 6" xfId="28013"/>
    <cellStyle name="Input 20 2 2_Table 2A-1_EFT (Annual)" xfId="6884"/>
    <cellStyle name="Input 20 2 3" xfId="1064"/>
    <cellStyle name="Input 20 2 3 2" xfId="4625"/>
    <cellStyle name="Input 20 2 3 2 2" xfId="12885"/>
    <cellStyle name="Input 20 2 3 2 2 2" xfId="24891"/>
    <cellStyle name="Input 20 2 3 2 2 2 2" xfId="46077"/>
    <cellStyle name="Input 20 2 3 2 2 3" xfId="35473"/>
    <cellStyle name="Input 20 2 3 2 3" xfId="19778"/>
    <cellStyle name="Input 20 2 3 2 3 2" xfId="40965"/>
    <cellStyle name="Input 20 2 3 2 4" xfId="30282"/>
    <cellStyle name="Input 20 2 3 2_Table 2A-1_EFT (Annual)" xfId="15092"/>
    <cellStyle name="Input 20 2 3 3" xfId="10229"/>
    <cellStyle name="Input 20 2 3 3 2" xfId="22345"/>
    <cellStyle name="Input 20 2 3 3 2 2" xfId="43531"/>
    <cellStyle name="Input 20 2 3 3 3" xfId="32927"/>
    <cellStyle name="Input 20 2 3 4" xfId="17232"/>
    <cellStyle name="Input 20 2 3 4 2" xfId="38419"/>
    <cellStyle name="Input 20 2 3 5" xfId="27539"/>
    <cellStyle name="Input 20 2 3_Table 2A-1_EFT (Annual)" xfId="6886"/>
    <cellStyle name="Input 20 2 4" xfId="2277"/>
    <cellStyle name="Input 20 2 4 2" xfId="5838"/>
    <cellStyle name="Input 20 2 4 2 2" xfId="14053"/>
    <cellStyle name="Input 20 2 4 2 2 2" xfId="26041"/>
    <cellStyle name="Input 20 2 4 2 2 2 2" xfId="47227"/>
    <cellStyle name="Input 20 2 4 2 2 3" xfId="36623"/>
    <cellStyle name="Input 20 2 4 2 3" xfId="20928"/>
    <cellStyle name="Input 20 2 4 2 3 2" xfId="42115"/>
    <cellStyle name="Input 20 2 4 2 4" xfId="31495"/>
    <cellStyle name="Input 20 2 4 2_Table 2A-1_EFT (Annual)" xfId="15093"/>
    <cellStyle name="Input 20 2 4 3" xfId="11397"/>
    <cellStyle name="Input 20 2 4 3 2" xfId="23495"/>
    <cellStyle name="Input 20 2 4 3 2 2" xfId="44681"/>
    <cellStyle name="Input 20 2 4 3 3" xfId="34077"/>
    <cellStyle name="Input 20 2 4 4" xfId="18382"/>
    <cellStyle name="Input 20 2 4 4 2" xfId="39569"/>
    <cellStyle name="Input 20 2 4 5" xfId="28752"/>
    <cellStyle name="Input 20 2 4_Table 2A-1_EFT (Annual)" xfId="6887"/>
    <cellStyle name="Input 20 2 5" xfId="4131"/>
    <cellStyle name="Input 20 2 5 2" xfId="12455"/>
    <cellStyle name="Input 20 2 5 2 2" xfId="24477"/>
    <cellStyle name="Input 20 2 5 2 2 2" xfId="45663"/>
    <cellStyle name="Input 20 2 5 2 3" xfId="35059"/>
    <cellStyle name="Input 20 2 5 3" xfId="19364"/>
    <cellStyle name="Input 20 2 5 3 2" xfId="40551"/>
    <cellStyle name="Input 20 2 5 4" xfId="29819"/>
    <cellStyle name="Input 20 2 5_Table 2A-1_EFT (Annual)" xfId="15094"/>
    <cellStyle name="Input 20 2 6" xfId="9794"/>
    <cellStyle name="Input 20 2 6 2" xfId="21931"/>
    <cellStyle name="Input 20 2 6 2 2" xfId="43117"/>
    <cellStyle name="Input 20 2 6 3" xfId="32513"/>
    <cellStyle name="Input 20 2 7" xfId="16818"/>
    <cellStyle name="Input 20 2 7 2" xfId="38005"/>
    <cellStyle name="Input 20 2 8" xfId="27076"/>
    <cellStyle name="Input 20 2_Table 2A-1_EFT (Annual)" xfId="3024"/>
    <cellStyle name="Input 20 3" xfId="399"/>
    <cellStyle name="Input 20 3 2" xfId="1382"/>
    <cellStyle name="Input 20 3 2 2" xfId="2652"/>
    <cellStyle name="Input 20 3 2 2 2" xfId="6213"/>
    <cellStyle name="Input 20 3 2 2 2 2" xfId="14407"/>
    <cellStyle name="Input 20 3 2 2 2 2 2" xfId="26379"/>
    <cellStyle name="Input 20 3 2 2 2 2 2 2" xfId="47565"/>
    <cellStyle name="Input 20 3 2 2 2 2 3" xfId="36961"/>
    <cellStyle name="Input 20 3 2 2 2 3" xfId="21266"/>
    <cellStyle name="Input 20 3 2 2 2 3 2" xfId="42453"/>
    <cellStyle name="Input 20 3 2 2 2 4" xfId="31869"/>
    <cellStyle name="Input 20 3 2 2 2_Table 2A-1_EFT (Annual)" xfId="15095"/>
    <cellStyle name="Input 20 3 2 2 3" xfId="11749"/>
    <cellStyle name="Input 20 3 2 2 3 2" xfId="23833"/>
    <cellStyle name="Input 20 3 2 2 3 2 2" xfId="45019"/>
    <cellStyle name="Input 20 3 2 2 3 3" xfId="34415"/>
    <cellStyle name="Input 20 3 2 2 4" xfId="18720"/>
    <cellStyle name="Input 20 3 2 2 4 2" xfId="39907"/>
    <cellStyle name="Input 20 3 2 2 5" xfId="29126"/>
    <cellStyle name="Input 20 3 2 2_Table 2A-1_EFT (Annual)" xfId="6889"/>
    <cellStyle name="Input 20 3 2 3" xfId="4943"/>
    <cellStyle name="Input 20 3 2 3 2" xfId="13203"/>
    <cellStyle name="Input 20 3 2 3 2 2" xfId="25209"/>
    <cellStyle name="Input 20 3 2 3 2 2 2" xfId="46395"/>
    <cellStyle name="Input 20 3 2 3 2 3" xfId="35791"/>
    <cellStyle name="Input 20 3 2 3 3" xfId="20096"/>
    <cellStyle name="Input 20 3 2 3 3 2" xfId="41283"/>
    <cellStyle name="Input 20 3 2 3 4" xfId="30600"/>
    <cellStyle name="Input 20 3 2 3_Table 2A-1_EFT (Annual)" xfId="15096"/>
    <cellStyle name="Input 20 3 2 4" xfId="10547"/>
    <cellStyle name="Input 20 3 2 4 2" xfId="22663"/>
    <cellStyle name="Input 20 3 2 4 2 2" xfId="43849"/>
    <cellStyle name="Input 20 3 2 4 3" xfId="33245"/>
    <cellStyle name="Input 20 3 2 5" xfId="17550"/>
    <cellStyle name="Input 20 3 2 5 2" xfId="38737"/>
    <cellStyle name="Input 20 3 2 6" xfId="27857"/>
    <cellStyle name="Input 20 3 2_Table 2A-1_EFT (Annual)" xfId="6888"/>
    <cellStyle name="Input 20 3 3" xfId="932"/>
    <cellStyle name="Input 20 3 3 2" xfId="4493"/>
    <cellStyle name="Input 20 3 3 2 2" xfId="12755"/>
    <cellStyle name="Input 20 3 3 2 2 2" xfId="24765"/>
    <cellStyle name="Input 20 3 3 2 2 2 2" xfId="45951"/>
    <cellStyle name="Input 20 3 3 2 2 3" xfId="35347"/>
    <cellStyle name="Input 20 3 3 2 3" xfId="19652"/>
    <cellStyle name="Input 20 3 3 2 3 2" xfId="40839"/>
    <cellStyle name="Input 20 3 3 2 4" xfId="30150"/>
    <cellStyle name="Input 20 3 3 2_Table 2A-1_EFT (Annual)" xfId="15097"/>
    <cellStyle name="Input 20 3 3 3" xfId="10102"/>
    <cellStyle name="Input 20 3 3 3 2" xfId="22219"/>
    <cellStyle name="Input 20 3 3 3 2 2" xfId="43405"/>
    <cellStyle name="Input 20 3 3 3 3" xfId="32801"/>
    <cellStyle name="Input 20 3 3 4" xfId="17106"/>
    <cellStyle name="Input 20 3 3 4 2" xfId="38293"/>
    <cellStyle name="Input 20 3 3 5" xfId="27407"/>
    <cellStyle name="Input 20 3 3_Table 2A-1_EFT (Annual)" xfId="6890"/>
    <cellStyle name="Input 20 3 4" xfId="2121"/>
    <cellStyle name="Input 20 3 4 2" xfId="5682"/>
    <cellStyle name="Input 20 3 4 2 2" xfId="13897"/>
    <cellStyle name="Input 20 3 4 2 2 2" xfId="25885"/>
    <cellStyle name="Input 20 3 4 2 2 2 2" xfId="47071"/>
    <cellStyle name="Input 20 3 4 2 2 3" xfId="36467"/>
    <cellStyle name="Input 20 3 4 2 3" xfId="20772"/>
    <cellStyle name="Input 20 3 4 2 3 2" xfId="41959"/>
    <cellStyle name="Input 20 3 4 2 4" xfId="31339"/>
    <cellStyle name="Input 20 3 4 2_Table 2A-1_EFT (Annual)" xfId="15098"/>
    <cellStyle name="Input 20 3 4 3" xfId="11241"/>
    <cellStyle name="Input 20 3 4 3 2" xfId="23339"/>
    <cellStyle name="Input 20 3 4 3 2 2" xfId="44525"/>
    <cellStyle name="Input 20 3 4 3 3" xfId="33921"/>
    <cellStyle name="Input 20 3 4 4" xfId="18226"/>
    <cellStyle name="Input 20 3 4 4 2" xfId="39413"/>
    <cellStyle name="Input 20 3 4 5" xfId="28596"/>
    <cellStyle name="Input 20 3 4_Table 2A-1_EFT (Annual)" xfId="6891"/>
    <cellStyle name="Input 20 3 5" xfId="3969"/>
    <cellStyle name="Input 20 3 5 2" xfId="12297"/>
    <cellStyle name="Input 20 3 5 2 2" xfId="24321"/>
    <cellStyle name="Input 20 3 5 2 2 2" xfId="45507"/>
    <cellStyle name="Input 20 3 5 2 3" xfId="34903"/>
    <cellStyle name="Input 20 3 5 3" xfId="19208"/>
    <cellStyle name="Input 20 3 5 3 2" xfId="40395"/>
    <cellStyle name="Input 20 3 5 4" xfId="29657"/>
    <cellStyle name="Input 20 3 5_Table 2A-1_EFT (Annual)" xfId="15099"/>
    <cellStyle name="Input 20 3 6" xfId="9634"/>
    <cellStyle name="Input 20 3 6 2" xfId="21775"/>
    <cellStyle name="Input 20 3 6 2 2" xfId="42961"/>
    <cellStyle name="Input 20 3 6 3" xfId="32357"/>
    <cellStyle name="Input 20 3 7" xfId="16662"/>
    <cellStyle name="Input 20 3 7 2" xfId="37849"/>
    <cellStyle name="Input 20 3 8" xfId="26914"/>
    <cellStyle name="Input 20 3_Table 2A-1_EFT (Annual)" xfId="3025"/>
    <cellStyle name="Input 20 4" xfId="1216"/>
    <cellStyle name="Input 20 4 2" xfId="2486"/>
    <cellStyle name="Input 20 4 2 2" xfId="6047"/>
    <cellStyle name="Input 20 4 2 2 2" xfId="14241"/>
    <cellStyle name="Input 20 4 2 2 2 2" xfId="26213"/>
    <cellStyle name="Input 20 4 2 2 2 2 2" xfId="47399"/>
    <cellStyle name="Input 20 4 2 2 2 3" xfId="36795"/>
    <cellStyle name="Input 20 4 2 2 3" xfId="21100"/>
    <cellStyle name="Input 20 4 2 2 3 2" xfId="42287"/>
    <cellStyle name="Input 20 4 2 2 4" xfId="31703"/>
    <cellStyle name="Input 20 4 2 2_Table 2A-1_EFT (Annual)" xfId="15100"/>
    <cellStyle name="Input 20 4 2 3" xfId="11583"/>
    <cellStyle name="Input 20 4 2 3 2" xfId="23667"/>
    <cellStyle name="Input 20 4 2 3 2 2" xfId="44853"/>
    <cellStyle name="Input 20 4 2 3 3" xfId="34249"/>
    <cellStyle name="Input 20 4 2 4" xfId="18554"/>
    <cellStyle name="Input 20 4 2 4 2" xfId="39741"/>
    <cellStyle name="Input 20 4 2 5" xfId="28960"/>
    <cellStyle name="Input 20 4 2_Table 2A-1_EFT (Annual)" xfId="6893"/>
    <cellStyle name="Input 20 4 3" xfId="4777"/>
    <cellStyle name="Input 20 4 3 2" xfId="13037"/>
    <cellStyle name="Input 20 4 3 2 2" xfId="25043"/>
    <cellStyle name="Input 20 4 3 2 2 2" xfId="46229"/>
    <cellStyle name="Input 20 4 3 2 3" xfId="35625"/>
    <cellStyle name="Input 20 4 3 3" xfId="19930"/>
    <cellStyle name="Input 20 4 3 3 2" xfId="41117"/>
    <cellStyle name="Input 20 4 3 4" xfId="30434"/>
    <cellStyle name="Input 20 4 3_Table 2A-1_EFT (Annual)" xfId="15101"/>
    <cellStyle name="Input 20 4 4" xfId="10381"/>
    <cellStyle name="Input 20 4 4 2" xfId="22497"/>
    <cellStyle name="Input 20 4 4 2 2" xfId="43683"/>
    <cellStyle name="Input 20 4 4 3" xfId="33079"/>
    <cellStyle name="Input 20 4 5" xfId="17384"/>
    <cellStyle name="Input 20 4 5 2" xfId="38571"/>
    <cellStyle name="Input 20 4 6" xfId="27691"/>
    <cellStyle name="Input 20 4_Table 2A-1_EFT (Annual)" xfId="6892"/>
    <cellStyle name="Input 20 5" xfId="773"/>
    <cellStyle name="Input 20 5 2" xfId="4334"/>
    <cellStyle name="Input 20 5 2 2" xfId="12614"/>
    <cellStyle name="Input 20 5 2 2 2" xfId="24631"/>
    <cellStyle name="Input 20 5 2 2 2 2" xfId="45817"/>
    <cellStyle name="Input 20 5 2 2 3" xfId="35213"/>
    <cellStyle name="Input 20 5 2 3" xfId="19518"/>
    <cellStyle name="Input 20 5 2 3 2" xfId="40705"/>
    <cellStyle name="Input 20 5 2 4" xfId="29991"/>
    <cellStyle name="Input 20 5 2_Table 2A-1_EFT (Annual)" xfId="15102"/>
    <cellStyle name="Input 20 5 3" xfId="9962"/>
    <cellStyle name="Input 20 5 3 2" xfId="22085"/>
    <cellStyle name="Input 20 5 3 2 2" xfId="43271"/>
    <cellStyle name="Input 20 5 3 3" xfId="32667"/>
    <cellStyle name="Input 20 5 4" xfId="16972"/>
    <cellStyle name="Input 20 5 4 2" xfId="38159"/>
    <cellStyle name="Input 20 5 5" xfId="27248"/>
    <cellStyle name="Input 20 5_Table 2A-1_EFT (Annual)" xfId="6894"/>
    <cellStyle name="Input 20 6" xfId="1955"/>
    <cellStyle name="Input 20 6 2" xfId="5516"/>
    <cellStyle name="Input 20 6 2 2" xfId="13731"/>
    <cellStyle name="Input 20 6 2 2 2" xfId="25719"/>
    <cellStyle name="Input 20 6 2 2 2 2" xfId="46905"/>
    <cellStyle name="Input 20 6 2 2 3" xfId="36301"/>
    <cellStyle name="Input 20 6 2 3" xfId="20606"/>
    <cellStyle name="Input 20 6 2 3 2" xfId="41793"/>
    <cellStyle name="Input 20 6 2 4" xfId="31173"/>
    <cellStyle name="Input 20 6 2_Table 2A-1_EFT (Annual)" xfId="15103"/>
    <cellStyle name="Input 20 6 3" xfId="11075"/>
    <cellStyle name="Input 20 6 3 2" xfId="23173"/>
    <cellStyle name="Input 20 6 3 2 2" xfId="44359"/>
    <cellStyle name="Input 20 6 3 3" xfId="33755"/>
    <cellStyle name="Input 20 6 4" xfId="18060"/>
    <cellStyle name="Input 20 6 4 2" xfId="39247"/>
    <cellStyle name="Input 20 6 5" xfId="28430"/>
    <cellStyle name="Input 20 6_Table 2A-1_EFT (Annual)" xfId="6895"/>
    <cellStyle name="Input 20 7" xfId="3757"/>
    <cellStyle name="Input 20 7 2" xfId="12125"/>
    <cellStyle name="Input 20 7 2 2" xfId="24155"/>
    <cellStyle name="Input 20 7 2 2 2" xfId="45341"/>
    <cellStyle name="Input 20 7 2 3" xfId="34737"/>
    <cellStyle name="Input 20 7 3" xfId="19042"/>
    <cellStyle name="Input 20 7 3 2" xfId="40229"/>
    <cellStyle name="Input 20 7 4" xfId="29466"/>
    <cellStyle name="Input 20 7_Table 2A-1_EFT (Annual)" xfId="15104"/>
    <cellStyle name="Input 20 8" xfId="9444"/>
    <cellStyle name="Input 20 8 2" xfId="21609"/>
    <cellStyle name="Input 20 8 2 2" xfId="42795"/>
    <cellStyle name="Input 20 8 3" xfId="32191"/>
    <cellStyle name="Input 20 9" xfId="16496"/>
    <cellStyle name="Input 20 9 2" xfId="37683"/>
    <cellStyle name="Input 20_Table 2A-1_EFT (Annual)" xfId="3023"/>
    <cellStyle name="Input 21" xfId="164"/>
    <cellStyle name="Input 21 10" xfId="26719"/>
    <cellStyle name="Input 21 2" xfId="557"/>
    <cellStyle name="Input 21 2 2" xfId="1534"/>
    <cellStyle name="Input 21 2 2 2" xfId="2804"/>
    <cellStyle name="Input 21 2 2 2 2" xfId="6365"/>
    <cellStyle name="Input 21 2 2 2 2 2" xfId="14559"/>
    <cellStyle name="Input 21 2 2 2 2 2 2" xfId="26531"/>
    <cellStyle name="Input 21 2 2 2 2 2 2 2" xfId="47717"/>
    <cellStyle name="Input 21 2 2 2 2 2 3" xfId="37113"/>
    <cellStyle name="Input 21 2 2 2 2 3" xfId="21418"/>
    <cellStyle name="Input 21 2 2 2 2 3 2" xfId="42605"/>
    <cellStyle name="Input 21 2 2 2 2 4" xfId="32021"/>
    <cellStyle name="Input 21 2 2 2 2_Table 2A-1_EFT (Annual)" xfId="15105"/>
    <cellStyle name="Input 21 2 2 2 3" xfId="11901"/>
    <cellStyle name="Input 21 2 2 2 3 2" xfId="23985"/>
    <cellStyle name="Input 21 2 2 2 3 2 2" xfId="45171"/>
    <cellStyle name="Input 21 2 2 2 3 3" xfId="34567"/>
    <cellStyle name="Input 21 2 2 2 4" xfId="18872"/>
    <cellStyle name="Input 21 2 2 2 4 2" xfId="40059"/>
    <cellStyle name="Input 21 2 2 2 5" xfId="29278"/>
    <cellStyle name="Input 21 2 2 2_Table 2A-1_EFT (Annual)" xfId="6897"/>
    <cellStyle name="Input 21 2 2 3" xfId="5095"/>
    <cellStyle name="Input 21 2 2 3 2" xfId="13355"/>
    <cellStyle name="Input 21 2 2 3 2 2" xfId="25361"/>
    <cellStyle name="Input 21 2 2 3 2 2 2" xfId="46547"/>
    <cellStyle name="Input 21 2 2 3 2 3" xfId="35943"/>
    <cellStyle name="Input 21 2 2 3 3" xfId="20248"/>
    <cellStyle name="Input 21 2 2 3 3 2" xfId="41435"/>
    <cellStyle name="Input 21 2 2 3 4" xfId="30752"/>
    <cellStyle name="Input 21 2 2 3_Table 2A-1_EFT (Annual)" xfId="15106"/>
    <cellStyle name="Input 21 2 2 4" xfId="10699"/>
    <cellStyle name="Input 21 2 2 4 2" xfId="22815"/>
    <cellStyle name="Input 21 2 2 4 2 2" xfId="44001"/>
    <cellStyle name="Input 21 2 2 4 3" xfId="33397"/>
    <cellStyle name="Input 21 2 2 5" xfId="17702"/>
    <cellStyle name="Input 21 2 2 5 2" xfId="38889"/>
    <cellStyle name="Input 21 2 2 6" xfId="28009"/>
    <cellStyle name="Input 21 2 2_Table 2A-1_EFT (Annual)" xfId="6896"/>
    <cellStyle name="Input 21 2 3" xfId="1061"/>
    <cellStyle name="Input 21 2 3 2" xfId="4622"/>
    <cellStyle name="Input 21 2 3 2 2" xfId="12882"/>
    <cellStyle name="Input 21 2 3 2 2 2" xfId="24888"/>
    <cellStyle name="Input 21 2 3 2 2 2 2" xfId="46074"/>
    <cellStyle name="Input 21 2 3 2 2 3" xfId="35470"/>
    <cellStyle name="Input 21 2 3 2 3" xfId="19775"/>
    <cellStyle name="Input 21 2 3 2 3 2" xfId="40962"/>
    <cellStyle name="Input 21 2 3 2 4" xfId="30279"/>
    <cellStyle name="Input 21 2 3 2_Table 2A-1_EFT (Annual)" xfId="15107"/>
    <cellStyle name="Input 21 2 3 3" xfId="10226"/>
    <cellStyle name="Input 21 2 3 3 2" xfId="22342"/>
    <cellStyle name="Input 21 2 3 3 2 2" xfId="43528"/>
    <cellStyle name="Input 21 2 3 3 3" xfId="32924"/>
    <cellStyle name="Input 21 2 3 4" xfId="17229"/>
    <cellStyle name="Input 21 2 3 4 2" xfId="38416"/>
    <cellStyle name="Input 21 2 3 5" xfId="27536"/>
    <cellStyle name="Input 21 2 3_Table 2A-1_EFT (Annual)" xfId="6898"/>
    <cellStyle name="Input 21 2 4" xfId="2273"/>
    <cellStyle name="Input 21 2 4 2" xfId="5834"/>
    <cellStyle name="Input 21 2 4 2 2" xfId="14049"/>
    <cellStyle name="Input 21 2 4 2 2 2" xfId="26037"/>
    <cellStyle name="Input 21 2 4 2 2 2 2" xfId="47223"/>
    <cellStyle name="Input 21 2 4 2 2 3" xfId="36619"/>
    <cellStyle name="Input 21 2 4 2 3" xfId="20924"/>
    <cellStyle name="Input 21 2 4 2 3 2" xfId="42111"/>
    <cellStyle name="Input 21 2 4 2 4" xfId="31491"/>
    <cellStyle name="Input 21 2 4 2_Table 2A-1_EFT (Annual)" xfId="15108"/>
    <cellStyle name="Input 21 2 4 3" xfId="11393"/>
    <cellStyle name="Input 21 2 4 3 2" xfId="23491"/>
    <cellStyle name="Input 21 2 4 3 2 2" xfId="44677"/>
    <cellStyle name="Input 21 2 4 3 3" xfId="34073"/>
    <cellStyle name="Input 21 2 4 4" xfId="18378"/>
    <cellStyle name="Input 21 2 4 4 2" xfId="39565"/>
    <cellStyle name="Input 21 2 4 5" xfId="28748"/>
    <cellStyle name="Input 21 2 4_Table 2A-1_EFT (Annual)" xfId="6899"/>
    <cellStyle name="Input 21 2 5" xfId="4127"/>
    <cellStyle name="Input 21 2 5 2" xfId="12451"/>
    <cellStyle name="Input 21 2 5 2 2" xfId="24473"/>
    <cellStyle name="Input 21 2 5 2 2 2" xfId="45659"/>
    <cellStyle name="Input 21 2 5 2 3" xfId="35055"/>
    <cellStyle name="Input 21 2 5 3" xfId="19360"/>
    <cellStyle name="Input 21 2 5 3 2" xfId="40547"/>
    <cellStyle name="Input 21 2 5 4" xfId="29815"/>
    <cellStyle name="Input 21 2 5_Table 2A-1_EFT (Annual)" xfId="15109"/>
    <cellStyle name="Input 21 2 6" xfId="9790"/>
    <cellStyle name="Input 21 2 6 2" xfId="21927"/>
    <cellStyle name="Input 21 2 6 2 2" xfId="43113"/>
    <cellStyle name="Input 21 2 6 3" xfId="32509"/>
    <cellStyle name="Input 21 2 7" xfId="16814"/>
    <cellStyle name="Input 21 2 7 2" xfId="38001"/>
    <cellStyle name="Input 21 2 8" xfId="27072"/>
    <cellStyle name="Input 21 2_Table 2A-1_EFT (Annual)" xfId="3027"/>
    <cellStyle name="Input 21 3" xfId="395"/>
    <cellStyle name="Input 21 3 2" xfId="1378"/>
    <cellStyle name="Input 21 3 2 2" xfId="2648"/>
    <cellStyle name="Input 21 3 2 2 2" xfId="6209"/>
    <cellStyle name="Input 21 3 2 2 2 2" xfId="14403"/>
    <cellStyle name="Input 21 3 2 2 2 2 2" xfId="26375"/>
    <cellStyle name="Input 21 3 2 2 2 2 2 2" xfId="47561"/>
    <cellStyle name="Input 21 3 2 2 2 2 3" xfId="36957"/>
    <cellStyle name="Input 21 3 2 2 2 3" xfId="21262"/>
    <cellStyle name="Input 21 3 2 2 2 3 2" xfId="42449"/>
    <cellStyle name="Input 21 3 2 2 2 4" xfId="31865"/>
    <cellStyle name="Input 21 3 2 2 2_Table 2A-1_EFT (Annual)" xfId="15110"/>
    <cellStyle name="Input 21 3 2 2 3" xfId="11745"/>
    <cellStyle name="Input 21 3 2 2 3 2" xfId="23829"/>
    <cellStyle name="Input 21 3 2 2 3 2 2" xfId="45015"/>
    <cellStyle name="Input 21 3 2 2 3 3" xfId="34411"/>
    <cellStyle name="Input 21 3 2 2 4" xfId="18716"/>
    <cellStyle name="Input 21 3 2 2 4 2" xfId="39903"/>
    <cellStyle name="Input 21 3 2 2 5" xfId="29122"/>
    <cellStyle name="Input 21 3 2 2_Table 2A-1_EFT (Annual)" xfId="6901"/>
    <cellStyle name="Input 21 3 2 3" xfId="4939"/>
    <cellStyle name="Input 21 3 2 3 2" xfId="13199"/>
    <cellStyle name="Input 21 3 2 3 2 2" xfId="25205"/>
    <cellStyle name="Input 21 3 2 3 2 2 2" xfId="46391"/>
    <cellStyle name="Input 21 3 2 3 2 3" xfId="35787"/>
    <cellStyle name="Input 21 3 2 3 3" xfId="20092"/>
    <cellStyle name="Input 21 3 2 3 3 2" xfId="41279"/>
    <cellStyle name="Input 21 3 2 3 4" xfId="30596"/>
    <cellStyle name="Input 21 3 2 3_Table 2A-1_EFT (Annual)" xfId="15111"/>
    <cellStyle name="Input 21 3 2 4" xfId="10543"/>
    <cellStyle name="Input 21 3 2 4 2" xfId="22659"/>
    <cellStyle name="Input 21 3 2 4 2 2" xfId="43845"/>
    <cellStyle name="Input 21 3 2 4 3" xfId="33241"/>
    <cellStyle name="Input 21 3 2 5" xfId="17546"/>
    <cellStyle name="Input 21 3 2 5 2" xfId="38733"/>
    <cellStyle name="Input 21 3 2 6" xfId="27853"/>
    <cellStyle name="Input 21 3 2_Table 2A-1_EFT (Annual)" xfId="6900"/>
    <cellStyle name="Input 21 3 3" xfId="929"/>
    <cellStyle name="Input 21 3 3 2" xfId="4490"/>
    <cellStyle name="Input 21 3 3 2 2" xfId="12752"/>
    <cellStyle name="Input 21 3 3 2 2 2" xfId="24762"/>
    <cellStyle name="Input 21 3 3 2 2 2 2" xfId="45948"/>
    <cellStyle name="Input 21 3 3 2 2 3" xfId="35344"/>
    <cellStyle name="Input 21 3 3 2 3" xfId="19649"/>
    <cellStyle name="Input 21 3 3 2 3 2" xfId="40836"/>
    <cellStyle name="Input 21 3 3 2 4" xfId="30147"/>
    <cellStyle name="Input 21 3 3 2_Table 2A-1_EFT (Annual)" xfId="15112"/>
    <cellStyle name="Input 21 3 3 3" xfId="10099"/>
    <cellStyle name="Input 21 3 3 3 2" xfId="22216"/>
    <cellStyle name="Input 21 3 3 3 2 2" xfId="43402"/>
    <cellStyle name="Input 21 3 3 3 3" xfId="32798"/>
    <cellStyle name="Input 21 3 3 4" xfId="17103"/>
    <cellStyle name="Input 21 3 3 4 2" xfId="38290"/>
    <cellStyle name="Input 21 3 3 5" xfId="27404"/>
    <cellStyle name="Input 21 3 3_Table 2A-1_EFT (Annual)" xfId="6902"/>
    <cellStyle name="Input 21 3 4" xfId="2117"/>
    <cellStyle name="Input 21 3 4 2" xfId="5678"/>
    <cellStyle name="Input 21 3 4 2 2" xfId="13893"/>
    <cellStyle name="Input 21 3 4 2 2 2" xfId="25881"/>
    <cellStyle name="Input 21 3 4 2 2 2 2" xfId="47067"/>
    <cellStyle name="Input 21 3 4 2 2 3" xfId="36463"/>
    <cellStyle name="Input 21 3 4 2 3" xfId="20768"/>
    <cellStyle name="Input 21 3 4 2 3 2" xfId="41955"/>
    <cellStyle name="Input 21 3 4 2 4" xfId="31335"/>
    <cellStyle name="Input 21 3 4 2_Table 2A-1_EFT (Annual)" xfId="15113"/>
    <cellStyle name="Input 21 3 4 3" xfId="11237"/>
    <cellStyle name="Input 21 3 4 3 2" xfId="23335"/>
    <cellStyle name="Input 21 3 4 3 2 2" xfId="44521"/>
    <cellStyle name="Input 21 3 4 3 3" xfId="33917"/>
    <cellStyle name="Input 21 3 4 4" xfId="18222"/>
    <cellStyle name="Input 21 3 4 4 2" xfId="39409"/>
    <cellStyle name="Input 21 3 4 5" xfId="28592"/>
    <cellStyle name="Input 21 3 4_Table 2A-1_EFT (Annual)" xfId="6903"/>
    <cellStyle name="Input 21 3 5" xfId="3965"/>
    <cellStyle name="Input 21 3 5 2" xfId="12293"/>
    <cellStyle name="Input 21 3 5 2 2" xfId="24317"/>
    <cellStyle name="Input 21 3 5 2 2 2" xfId="45503"/>
    <cellStyle name="Input 21 3 5 2 3" xfId="34899"/>
    <cellStyle name="Input 21 3 5 3" xfId="19204"/>
    <cellStyle name="Input 21 3 5 3 2" xfId="40391"/>
    <cellStyle name="Input 21 3 5 4" xfId="29653"/>
    <cellStyle name="Input 21 3 5_Table 2A-1_EFT (Annual)" xfId="15114"/>
    <cellStyle name="Input 21 3 6" xfId="9630"/>
    <cellStyle name="Input 21 3 6 2" xfId="21771"/>
    <cellStyle name="Input 21 3 6 2 2" xfId="42957"/>
    <cellStyle name="Input 21 3 6 3" xfId="32353"/>
    <cellStyle name="Input 21 3 7" xfId="16658"/>
    <cellStyle name="Input 21 3 7 2" xfId="37845"/>
    <cellStyle name="Input 21 3 8" xfId="26910"/>
    <cellStyle name="Input 21 3_Table 2A-1_EFT (Annual)" xfId="3028"/>
    <cellStyle name="Input 21 4" xfId="1212"/>
    <cellStyle name="Input 21 4 2" xfId="2482"/>
    <cellStyle name="Input 21 4 2 2" xfId="6043"/>
    <cellStyle name="Input 21 4 2 2 2" xfId="14237"/>
    <cellStyle name="Input 21 4 2 2 2 2" xfId="26209"/>
    <cellStyle name="Input 21 4 2 2 2 2 2" xfId="47395"/>
    <cellStyle name="Input 21 4 2 2 2 3" xfId="36791"/>
    <cellStyle name="Input 21 4 2 2 3" xfId="21096"/>
    <cellStyle name="Input 21 4 2 2 3 2" xfId="42283"/>
    <cellStyle name="Input 21 4 2 2 4" xfId="31699"/>
    <cellStyle name="Input 21 4 2 2_Table 2A-1_EFT (Annual)" xfId="15115"/>
    <cellStyle name="Input 21 4 2 3" xfId="11579"/>
    <cellStyle name="Input 21 4 2 3 2" xfId="23663"/>
    <cellStyle name="Input 21 4 2 3 2 2" xfId="44849"/>
    <cellStyle name="Input 21 4 2 3 3" xfId="34245"/>
    <cellStyle name="Input 21 4 2 4" xfId="18550"/>
    <cellStyle name="Input 21 4 2 4 2" xfId="39737"/>
    <cellStyle name="Input 21 4 2 5" xfId="28956"/>
    <cellStyle name="Input 21 4 2_Table 2A-1_EFT (Annual)" xfId="6905"/>
    <cellStyle name="Input 21 4 3" xfId="4773"/>
    <cellStyle name="Input 21 4 3 2" xfId="13033"/>
    <cellStyle name="Input 21 4 3 2 2" xfId="25039"/>
    <cellStyle name="Input 21 4 3 2 2 2" xfId="46225"/>
    <cellStyle name="Input 21 4 3 2 3" xfId="35621"/>
    <cellStyle name="Input 21 4 3 3" xfId="19926"/>
    <cellStyle name="Input 21 4 3 3 2" xfId="41113"/>
    <cellStyle name="Input 21 4 3 4" xfId="30430"/>
    <cellStyle name="Input 21 4 3_Table 2A-1_EFT (Annual)" xfId="15116"/>
    <cellStyle name="Input 21 4 4" xfId="10377"/>
    <cellStyle name="Input 21 4 4 2" xfId="22493"/>
    <cellStyle name="Input 21 4 4 2 2" xfId="43679"/>
    <cellStyle name="Input 21 4 4 3" xfId="33075"/>
    <cellStyle name="Input 21 4 5" xfId="17380"/>
    <cellStyle name="Input 21 4 5 2" xfId="38567"/>
    <cellStyle name="Input 21 4 6" xfId="27687"/>
    <cellStyle name="Input 21 4_Table 2A-1_EFT (Annual)" xfId="6904"/>
    <cellStyle name="Input 21 5" xfId="770"/>
    <cellStyle name="Input 21 5 2" xfId="4331"/>
    <cellStyle name="Input 21 5 2 2" xfId="12611"/>
    <cellStyle name="Input 21 5 2 2 2" xfId="24628"/>
    <cellStyle name="Input 21 5 2 2 2 2" xfId="45814"/>
    <cellStyle name="Input 21 5 2 2 3" xfId="35210"/>
    <cellStyle name="Input 21 5 2 3" xfId="19515"/>
    <cellStyle name="Input 21 5 2 3 2" xfId="40702"/>
    <cellStyle name="Input 21 5 2 4" xfId="29988"/>
    <cellStyle name="Input 21 5 2_Table 2A-1_EFT (Annual)" xfId="15117"/>
    <cellStyle name="Input 21 5 3" xfId="9959"/>
    <cellStyle name="Input 21 5 3 2" xfId="22082"/>
    <cellStyle name="Input 21 5 3 2 2" xfId="43268"/>
    <cellStyle name="Input 21 5 3 3" xfId="32664"/>
    <cellStyle name="Input 21 5 4" xfId="16969"/>
    <cellStyle name="Input 21 5 4 2" xfId="38156"/>
    <cellStyle name="Input 21 5 5" xfId="27245"/>
    <cellStyle name="Input 21 5_Table 2A-1_EFT (Annual)" xfId="6906"/>
    <cellStyle name="Input 21 6" xfId="1951"/>
    <cellStyle name="Input 21 6 2" xfId="5512"/>
    <cellStyle name="Input 21 6 2 2" xfId="13727"/>
    <cellStyle name="Input 21 6 2 2 2" xfId="25715"/>
    <cellStyle name="Input 21 6 2 2 2 2" xfId="46901"/>
    <cellStyle name="Input 21 6 2 2 3" xfId="36297"/>
    <cellStyle name="Input 21 6 2 3" xfId="20602"/>
    <cellStyle name="Input 21 6 2 3 2" xfId="41789"/>
    <cellStyle name="Input 21 6 2 4" xfId="31169"/>
    <cellStyle name="Input 21 6 2_Table 2A-1_EFT (Annual)" xfId="15118"/>
    <cellStyle name="Input 21 6 3" xfId="11071"/>
    <cellStyle name="Input 21 6 3 2" xfId="23169"/>
    <cellStyle name="Input 21 6 3 2 2" xfId="44355"/>
    <cellStyle name="Input 21 6 3 3" xfId="33751"/>
    <cellStyle name="Input 21 6 4" xfId="18056"/>
    <cellStyle name="Input 21 6 4 2" xfId="39243"/>
    <cellStyle name="Input 21 6 5" xfId="28426"/>
    <cellStyle name="Input 21 6_Table 2A-1_EFT (Annual)" xfId="6907"/>
    <cellStyle name="Input 21 7" xfId="3753"/>
    <cellStyle name="Input 21 7 2" xfId="12121"/>
    <cellStyle name="Input 21 7 2 2" xfId="24151"/>
    <cellStyle name="Input 21 7 2 2 2" xfId="45337"/>
    <cellStyle name="Input 21 7 2 3" xfId="34733"/>
    <cellStyle name="Input 21 7 3" xfId="19038"/>
    <cellStyle name="Input 21 7 3 2" xfId="40225"/>
    <cellStyle name="Input 21 7 4" xfId="29462"/>
    <cellStyle name="Input 21 7_Table 2A-1_EFT (Annual)" xfId="15119"/>
    <cellStyle name="Input 21 8" xfId="9440"/>
    <cellStyle name="Input 21 8 2" xfId="21605"/>
    <cellStyle name="Input 21 8 2 2" xfId="42791"/>
    <cellStyle name="Input 21 8 3" xfId="32187"/>
    <cellStyle name="Input 21 9" xfId="16492"/>
    <cellStyle name="Input 21 9 2" xfId="37679"/>
    <cellStyle name="Input 21_Table 2A-1_EFT (Annual)" xfId="3026"/>
    <cellStyle name="Input 22" xfId="203"/>
    <cellStyle name="Input 22 10" xfId="26758"/>
    <cellStyle name="Input 22 2" xfId="596"/>
    <cellStyle name="Input 22 2 2" xfId="1573"/>
    <cellStyle name="Input 22 2 2 2" xfId="2843"/>
    <cellStyle name="Input 22 2 2 2 2" xfId="6404"/>
    <cellStyle name="Input 22 2 2 2 2 2" xfId="14598"/>
    <cellStyle name="Input 22 2 2 2 2 2 2" xfId="26570"/>
    <cellStyle name="Input 22 2 2 2 2 2 2 2" xfId="47756"/>
    <cellStyle name="Input 22 2 2 2 2 2 3" xfId="37152"/>
    <cellStyle name="Input 22 2 2 2 2 3" xfId="21457"/>
    <cellStyle name="Input 22 2 2 2 2 3 2" xfId="42644"/>
    <cellStyle name="Input 22 2 2 2 2 4" xfId="32060"/>
    <cellStyle name="Input 22 2 2 2 2_Table 2A-1_EFT (Annual)" xfId="15120"/>
    <cellStyle name="Input 22 2 2 2 3" xfId="11940"/>
    <cellStyle name="Input 22 2 2 2 3 2" xfId="24024"/>
    <cellStyle name="Input 22 2 2 2 3 2 2" xfId="45210"/>
    <cellStyle name="Input 22 2 2 2 3 3" xfId="34606"/>
    <cellStyle name="Input 22 2 2 2 4" xfId="18911"/>
    <cellStyle name="Input 22 2 2 2 4 2" xfId="40098"/>
    <cellStyle name="Input 22 2 2 2 5" xfId="29317"/>
    <cellStyle name="Input 22 2 2 2_Table 2A-1_EFT (Annual)" xfId="6909"/>
    <cellStyle name="Input 22 2 2 3" xfId="5134"/>
    <cellStyle name="Input 22 2 2 3 2" xfId="13394"/>
    <cellStyle name="Input 22 2 2 3 2 2" xfId="25400"/>
    <cellStyle name="Input 22 2 2 3 2 2 2" xfId="46586"/>
    <cellStyle name="Input 22 2 2 3 2 3" xfId="35982"/>
    <cellStyle name="Input 22 2 2 3 3" xfId="20287"/>
    <cellStyle name="Input 22 2 2 3 3 2" xfId="41474"/>
    <cellStyle name="Input 22 2 2 3 4" xfId="30791"/>
    <cellStyle name="Input 22 2 2 3_Table 2A-1_EFT (Annual)" xfId="15121"/>
    <cellStyle name="Input 22 2 2 4" xfId="10738"/>
    <cellStyle name="Input 22 2 2 4 2" xfId="22854"/>
    <cellStyle name="Input 22 2 2 4 2 2" xfId="44040"/>
    <cellStyle name="Input 22 2 2 4 3" xfId="33436"/>
    <cellStyle name="Input 22 2 2 5" xfId="17741"/>
    <cellStyle name="Input 22 2 2 5 2" xfId="38928"/>
    <cellStyle name="Input 22 2 2 6" xfId="28048"/>
    <cellStyle name="Input 22 2 2_Table 2A-1_EFT (Annual)" xfId="6908"/>
    <cellStyle name="Input 22 2 3" xfId="1093"/>
    <cellStyle name="Input 22 2 3 2" xfId="4654"/>
    <cellStyle name="Input 22 2 3 2 2" xfId="12914"/>
    <cellStyle name="Input 22 2 3 2 2 2" xfId="24920"/>
    <cellStyle name="Input 22 2 3 2 2 2 2" xfId="46106"/>
    <cellStyle name="Input 22 2 3 2 2 3" xfId="35502"/>
    <cellStyle name="Input 22 2 3 2 3" xfId="19807"/>
    <cellStyle name="Input 22 2 3 2 3 2" xfId="40994"/>
    <cellStyle name="Input 22 2 3 2 4" xfId="30311"/>
    <cellStyle name="Input 22 2 3 2_Table 2A-1_EFT (Annual)" xfId="15122"/>
    <cellStyle name="Input 22 2 3 3" xfId="10258"/>
    <cellStyle name="Input 22 2 3 3 2" xfId="22374"/>
    <cellStyle name="Input 22 2 3 3 2 2" xfId="43560"/>
    <cellStyle name="Input 22 2 3 3 3" xfId="32956"/>
    <cellStyle name="Input 22 2 3 4" xfId="17261"/>
    <cellStyle name="Input 22 2 3 4 2" xfId="38448"/>
    <cellStyle name="Input 22 2 3 5" xfId="27568"/>
    <cellStyle name="Input 22 2 3_Table 2A-1_EFT (Annual)" xfId="6910"/>
    <cellStyle name="Input 22 2 4" xfId="2312"/>
    <cellStyle name="Input 22 2 4 2" xfId="5873"/>
    <cellStyle name="Input 22 2 4 2 2" xfId="14088"/>
    <cellStyle name="Input 22 2 4 2 2 2" xfId="26076"/>
    <cellStyle name="Input 22 2 4 2 2 2 2" xfId="47262"/>
    <cellStyle name="Input 22 2 4 2 2 3" xfId="36658"/>
    <cellStyle name="Input 22 2 4 2 3" xfId="20963"/>
    <cellStyle name="Input 22 2 4 2 3 2" xfId="42150"/>
    <cellStyle name="Input 22 2 4 2 4" xfId="31530"/>
    <cellStyle name="Input 22 2 4 2_Table 2A-1_EFT (Annual)" xfId="15123"/>
    <cellStyle name="Input 22 2 4 3" xfId="11432"/>
    <cellStyle name="Input 22 2 4 3 2" xfId="23530"/>
    <cellStyle name="Input 22 2 4 3 2 2" xfId="44716"/>
    <cellStyle name="Input 22 2 4 3 3" xfId="34112"/>
    <cellStyle name="Input 22 2 4 4" xfId="18417"/>
    <cellStyle name="Input 22 2 4 4 2" xfId="39604"/>
    <cellStyle name="Input 22 2 4 5" xfId="28787"/>
    <cellStyle name="Input 22 2 4_Table 2A-1_EFT (Annual)" xfId="6911"/>
    <cellStyle name="Input 22 2 5" xfId="4166"/>
    <cellStyle name="Input 22 2 5 2" xfId="12490"/>
    <cellStyle name="Input 22 2 5 2 2" xfId="24512"/>
    <cellStyle name="Input 22 2 5 2 2 2" xfId="45698"/>
    <cellStyle name="Input 22 2 5 2 3" xfId="35094"/>
    <cellStyle name="Input 22 2 5 3" xfId="19399"/>
    <cellStyle name="Input 22 2 5 3 2" xfId="40586"/>
    <cellStyle name="Input 22 2 5 4" xfId="29854"/>
    <cellStyle name="Input 22 2 5_Table 2A-1_EFT (Annual)" xfId="15124"/>
    <cellStyle name="Input 22 2 6" xfId="9829"/>
    <cellStyle name="Input 22 2 6 2" xfId="21966"/>
    <cellStyle name="Input 22 2 6 2 2" xfId="43152"/>
    <cellStyle name="Input 22 2 6 3" xfId="32548"/>
    <cellStyle name="Input 22 2 7" xfId="16853"/>
    <cellStyle name="Input 22 2 7 2" xfId="38040"/>
    <cellStyle name="Input 22 2 8" xfId="27111"/>
    <cellStyle name="Input 22 2_Table 2A-1_EFT (Annual)" xfId="3030"/>
    <cellStyle name="Input 22 3" xfId="432"/>
    <cellStyle name="Input 22 3 2" xfId="1415"/>
    <cellStyle name="Input 22 3 2 2" xfId="2685"/>
    <cellStyle name="Input 22 3 2 2 2" xfId="6246"/>
    <cellStyle name="Input 22 3 2 2 2 2" xfId="14440"/>
    <cellStyle name="Input 22 3 2 2 2 2 2" xfId="26412"/>
    <cellStyle name="Input 22 3 2 2 2 2 2 2" xfId="47598"/>
    <cellStyle name="Input 22 3 2 2 2 2 3" xfId="36994"/>
    <cellStyle name="Input 22 3 2 2 2 3" xfId="21299"/>
    <cellStyle name="Input 22 3 2 2 2 3 2" xfId="42486"/>
    <cellStyle name="Input 22 3 2 2 2 4" xfId="31902"/>
    <cellStyle name="Input 22 3 2 2 2_Table 2A-1_EFT (Annual)" xfId="15125"/>
    <cellStyle name="Input 22 3 2 2 3" xfId="11782"/>
    <cellStyle name="Input 22 3 2 2 3 2" xfId="23866"/>
    <cellStyle name="Input 22 3 2 2 3 2 2" xfId="45052"/>
    <cellStyle name="Input 22 3 2 2 3 3" xfId="34448"/>
    <cellStyle name="Input 22 3 2 2 4" xfId="18753"/>
    <cellStyle name="Input 22 3 2 2 4 2" xfId="39940"/>
    <cellStyle name="Input 22 3 2 2 5" xfId="29159"/>
    <cellStyle name="Input 22 3 2 2_Table 2A-1_EFT (Annual)" xfId="6913"/>
    <cellStyle name="Input 22 3 2 3" xfId="4976"/>
    <cellStyle name="Input 22 3 2 3 2" xfId="13236"/>
    <cellStyle name="Input 22 3 2 3 2 2" xfId="25242"/>
    <cellStyle name="Input 22 3 2 3 2 2 2" xfId="46428"/>
    <cellStyle name="Input 22 3 2 3 2 3" xfId="35824"/>
    <cellStyle name="Input 22 3 2 3 3" xfId="20129"/>
    <cellStyle name="Input 22 3 2 3 3 2" xfId="41316"/>
    <cellStyle name="Input 22 3 2 3 4" xfId="30633"/>
    <cellStyle name="Input 22 3 2 3_Table 2A-1_EFT (Annual)" xfId="15126"/>
    <cellStyle name="Input 22 3 2 4" xfId="10580"/>
    <cellStyle name="Input 22 3 2 4 2" xfId="22696"/>
    <cellStyle name="Input 22 3 2 4 2 2" xfId="43882"/>
    <cellStyle name="Input 22 3 2 4 3" xfId="33278"/>
    <cellStyle name="Input 22 3 2 5" xfId="17583"/>
    <cellStyle name="Input 22 3 2 5 2" xfId="38770"/>
    <cellStyle name="Input 22 3 2 6" xfId="27890"/>
    <cellStyle name="Input 22 3 2_Table 2A-1_EFT (Annual)" xfId="6912"/>
    <cellStyle name="Input 22 3 3" xfId="959"/>
    <cellStyle name="Input 22 3 3 2" xfId="4520"/>
    <cellStyle name="Input 22 3 3 2 2" xfId="12782"/>
    <cellStyle name="Input 22 3 3 2 2 2" xfId="24792"/>
    <cellStyle name="Input 22 3 3 2 2 2 2" xfId="45978"/>
    <cellStyle name="Input 22 3 3 2 2 3" xfId="35374"/>
    <cellStyle name="Input 22 3 3 2 3" xfId="19679"/>
    <cellStyle name="Input 22 3 3 2 3 2" xfId="40866"/>
    <cellStyle name="Input 22 3 3 2 4" xfId="30177"/>
    <cellStyle name="Input 22 3 3 2_Table 2A-1_EFT (Annual)" xfId="15127"/>
    <cellStyle name="Input 22 3 3 3" xfId="10129"/>
    <cellStyle name="Input 22 3 3 3 2" xfId="22246"/>
    <cellStyle name="Input 22 3 3 3 2 2" xfId="43432"/>
    <cellStyle name="Input 22 3 3 3 3" xfId="32828"/>
    <cellStyle name="Input 22 3 3 4" xfId="17133"/>
    <cellStyle name="Input 22 3 3 4 2" xfId="38320"/>
    <cellStyle name="Input 22 3 3 5" xfId="27434"/>
    <cellStyle name="Input 22 3 3_Table 2A-1_EFT (Annual)" xfId="6914"/>
    <cellStyle name="Input 22 3 4" xfId="2154"/>
    <cellStyle name="Input 22 3 4 2" xfId="5715"/>
    <cellStyle name="Input 22 3 4 2 2" xfId="13930"/>
    <cellStyle name="Input 22 3 4 2 2 2" xfId="25918"/>
    <cellStyle name="Input 22 3 4 2 2 2 2" xfId="47104"/>
    <cellStyle name="Input 22 3 4 2 2 3" xfId="36500"/>
    <cellStyle name="Input 22 3 4 2 3" xfId="20805"/>
    <cellStyle name="Input 22 3 4 2 3 2" xfId="41992"/>
    <cellStyle name="Input 22 3 4 2 4" xfId="31372"/>
    <cellStyle name="Input 22 3 4 2_Table 2A-1_EFT (Annual)" xfId="15128"/>
    <cellStyle name="Input 22 3 4 3" xfId="11274"/>
    <cellStyle name="Input 22 3 4 3 2" xfId="23372"/>
    <cellStyle name="Input 22 3 4 3 2 2" xfId="44558"/>
    <cellStyle name="Input 22 3 4 3 3" xfId="33954"/>
    <cellStyle name="Input 22 3 4 4" xfId="18259"/>
    <cellStyle name="Input 22 3 4 4 2" xfId="39446"/>
    <cellStyle name="Input 22 3 4 5" xfId="28629"/>
    <cellStyle name="Input 22 3 4_Table 2A-1_EFT (Annual)" xfId="6915"/>
    <cellStyle name="Input 22 3 5" xfId="4002"/>
    <cellStyle name="Input 22 3 5 2" xfId="12330"/>
    <cellStyle name="Input 22 3 5 2 2" xfId="24354"/>
    <cellStyle name="Input 22 3 5 2 2 2" xfId="45540"/>
    <cellStyle name="Input 22 3 5 2 3" xfId="34936"/>
    <cellStyle name="Input 22 3 5 3" xfId="19241"/>
    <cellStyle name="Input 22 3 5 3 2" xfId="40428"/>
    <cellStyle name="Input 22 3 5 4" xfId="29690"/>
    <cellStyle name="Input 22 3 5_Table 2A-1_EFT (Annual)" xfId="15129"/>
    <cellStyle name="Input 22 3 6" xfId="9667"/>
    <cellStyle name="Input 22 3 6 2" xfId="21808"/>
    <cellStyle name="Input 22 3 6 2 2" xfId="42994"/>
    <cellStyle name="Input 22 3 6 3" xfId="32390"/>
    <cellStyle name="Input 22 3 7" xfId="16695"/>
    <cellStyle name="Input 22 3 7 2" xfId="37882"/>
    <cellStyle name="Input 22 3 8" xfId="26947"/>
    <cellStyle name="Input 22 3_Table 2A-1_EFT (Annual)" xfId="3031"/>
    <cellStyle name="Input 22 4" xfId="1251"/>
    <cellStyle name="Input 22 4 2" xfId="2521"/>
    <cellStyle name="Input 22 4 2 2" xfId="6082"/>
    <cellStyle name="Input 22 4 2 2 2" xfId="14276"/>
    <cellStyle name="Input 22 4 2 2 2 2" xfId="26248"/>
    <cellStyle name="Input 22 4 2 2 2 2 2" xfId="47434"/>
    <cellStyle name="Input 22 4 2 2 2 3" xfId="36830"/>
    <cellStyle name="Input 22 4 2 2 3" xfId="21135"/>
    <cellStyle name="Input 22 4 2 2 3 2" xfId="42322"/>
    <cellStyle name="Input 22 4 2 2 4" xfId="31738"/>
    <cellStyle name="Input 22 4 2 2_Table 2A-1_EFT (Annual)" xfId="15130"/>
    <cellStyle name="Input 22 4 2 3" xfId="11618"/>
    <cellStyle name="Input 22 4 2 3 2" xfId="23702"/>
    <cellStyle name="Input 22 4 2 3 2 2" xfId="44888"/>
    <cellStyle name="Input 22 4 2 3 3" xfId="34284"/>
    <cellStyle name="Input 22 4 2 4" xfId="18589"/>
    <cellStyle name="Input 22 4 2 4 2" xfId="39776"/>
    <cellStyle name="Input 22 4 2 5" xfId="28995"/>
    <cellStyle name="Input 22 4 2_Table 2A-1_EFT (Annual)" xfId="6917"/>
    <cellStyle name="Input 22 4 3" xfId="4812"/>
    <cellStyle name="Input 22 4 3 2" xfId="13072"/>
    <cellStyle name="Input 22 4 3 2 2" xfId="25078"/>
    <cellStyle name="Input 22 4 3 2 2 2" xfId="46264"/>
    <cellStyle name="Input 22 4 3 2 3" xfId="35660"/>
    <cellStyle name="Input 22 4 3 3" xfId="19965"/>
    <cellStyle name="Input 22 4 3 3 2" xfId="41152"/>
    <cellStyle name="Input 22 4 3 4" xfId="30469"/>
    <cellStyle name="Input 22 4 3_Table 2A-1_EFT (Annual)" xfId="15131"/>
    <cellStyle name="Input 22 4 4" xfId="10416"/>
    <cellStyle name="Input 22 4 4 2" xfId="22532"/>
    <cellStyle name="Input 22 4 4 2 2" xfId="43718"/>
    <cellStyle name="Input 22 4 4 3" xfId="33114"/>
    <cellStyle name="Input 22 4 5" xfId="17419"/>
    <cellStyle name="Input 22 4 5 2" xfId="38606"/>
    <cellStyle name="Input 22 4 6" xfId="27726"/>
    <cellStyle name="Input 22 4_Table 2A-1_EFT (Annual)" xfId="6916"/>
    <cellStyle name="Input 22 5" xfId="802"/>
    <cellStyle name="Input 22 5 2" xfId="4363"/>
    <cellStyle name="Input 22 5 2 2" xfId="12643"/>
    <cellStyle name="Input 22 5 2 2 2" xfId="24660"/>
    <cellStyle name="Input 22 5 2 2 2 2" xfId="45846"/>
    <cellStyle name="Input 22 5 2 2 3" xfId="35242"/>
    <cellStyle name="Input 22 5 2 3" xfId="19547"/>
    <cellStyle name="Input 22 5 2 3 2" xfId="40734"/>
    <cellStyle name="Input 22 5 2 4" xfId="30020"/>
    <cellStyle name="Input 22 5 2_Table 2A-1_EFT (Annual)" xfId="15132"/>
    <cellStyle name="Input 22 5 3" xfId="9991"/>
    <cellStyle name="Input 22 5 3 2" xfId="22114"/>
    <cellStyle name="Input 22 5 3 2 2" xfId="43300"/>
    <cellStyle name="Input 22 5 3 3" xfId="32696"/>
    <cellStyle name="Input 22 5 4" xfId="17001"/>
    <cellStyle name="Input 22 5 4 2" xfId="38188"/>
    <cellStyle name="Input 22 5 5" xfId="27277"/>
    <cellStyle name="Input 22 5_Table 2A-1_EFT (Annual)" xfId="6918"/>
    <cellStyle name="Input 22 6" xfId="1990"/>
    <cellStyle name="Input 22 6 2" xfId="5551"/>
    <cellStyle name="Input 22 6 2 2" xfId="13766"/>
    <cellStyle name="Input 22 6 2 2 2" xfId="25754"/>
    <cellStyle name="Input 22 6 2 2 2 2" xfId="46940"/>
    <cellStyle name="Input 22 6 2 2 3" xfId="36336"/>
    <cellStyle name="Input 22 6 2 3" xfId="20641"/>
    <cellStyle name="Input 22 6 2 3 2" xfId="41828"/>
    <cellStyle name="Input 22 6 2 4" xfId="31208"/>
    <cellStyle name="Input 22 6 2_Table 2A-1_EFT (Annual)" xfId="15133"/>
    <cellStyle name="Input 22 6 3" xfId="11110"/>
    <cellStyle name="Input 22 6 3 2" xfId="23208"/>
    <cellStyle name="Input 22 6 3 2 2" xfId="44394"/>
    <cellStyle name="Input 22 6 3 3" xfId="33790"/>
    <cellStyle name="Input 22 6 4" xfId="18095"/>
    <cellStyle name="Input 22 6 4 2" xfId="39282"/>
    <cellStyle name="Input 22 6 5" xfId="28465"/>
    <cellStyle name="Input 22 6_Table 2A-1_EFT (Annual)" xfId="6919"/>
    <cellStyle name="Input 22 7" xfId="3792"/>
    <cellStyle name="Input 22 7 2" xfId="12160"/>
    <cellStyle name="Input 22 7 2 2" xfId="24190"/>
    <cellStyle name="Input 22 7 2 2 2" xfId="45376"/>
    <cellStyle name="Input 22 7 2 3" xfId="34772"/>
    <cellStyle name="Input 22 7 3" xfId="19077"/>
    <cellStyle name="Input 22 7 3 2" xfId="40264"/>
    <cellStyle name="Input 22 7 4" xfId="29501"/>
    <cellStyle name="Input 22 7_Table 2A-1_EFT (Annual)" xfId="15134"/>
    <cellStyle name="Input 22 8" xfId="9479"/>
    <cellStyle name="Input 22 8 2" xfId="21644"/>
    <cellStyle name="Input 22 8 2 2" xfId="42830"/>
    <cellStyle name="Input 22 8 3" xfId="32226"/>
    <cellStyle name="Input 22 9" xfId="16531"/>
    <cellStyle name="Input 22 9 2" xfId="37718"/>
    <cellStyle name="Input 22_Table 2A-1_EFT (Annual)" xfId="3029"/>
    <cellStyle name="Input 23" xfId="188"/>
    <cellStyle name="Input 23 10" xfId="26743"/>
    <cellStyle name="Input 23 2" xfId="581"/>
    <cellStyle name="Input 23 2 2" xfId="1558"/>
    <cellStyle name="Input 23 2 2 2" xfId="2828"/>
    <cellStyle name="Input 23 2 2 2 2" xfId="6389"/>
    <cellStyle name="Input 23 2 2 2 2 2" xfId="14583"/>
    <cellStyle name="Input 23 2 2 2 2 2 2" xfId="26555"/>
    <cellStyle name="Input 23 2 2 2 2 2 2 2" xfId="47741"/>
    <cellStyle name="Input 23 2 2 2 2 2 3" xfId="37137"/>
    <cellStyle name="Input 23 2 2 2 2 3" xfId="21442"/>
    <cellStyle name="Input 23 2 2 2 2 3 2" xfId="42629"/>
    <cellStyle name="Input 23 2 2 2 2 4" xfId="32045"/>
    <cellStyle name="Input 23 2 2 2 2_Table 2A-1_EFT (Annual)" xfId="15135"/>
    <cellStyle name="Input 23 2 2 2 3" xfId="11925"/>
    <cellStyle name="Input 23 2 2 2 3 2" xfId="24009"/>
    <cellStyle name="Input 23 2 2 2 3 2 2" xfId="45195"/>
    <cellStyle name="Input 23 2 2 2 3 3" xfId="34591"/>
    <cellStyle name="Input 23 2 2 2 4" xfId="18896"/>
    <cellStyle name="Input 23 2 2 2 4 2" xfId="40083"/>
    <cellStyle name="Input 23 2 2 2 5" xfId="29302"/>
    <cellStyle name="Input 23 2 2 2_Table 2A-1_EFT (Annual)" xfId="6921"/>
    <cellStyle name="Input 23 2 2 3" xfId="5119"/>
    <cellStyle name="Input 23 2 2 3 2" xfId="13379"/>
    <cellStyle name="Input 23 2 2 3 2 2" xfId="25385"/>
    <cellStyle name="Input 23 2 2 3 2 2 2" xfId="46571"/>
    <cellStyle name="Input 23 2 2 3 2 3" xfId="35967"/>
    <cellStyle name="Input 23 2 2 3 3" xfId="20272"/>
    <cellStyle name="Input 23 2 2 3 3 2" xfId="41459"/>
    <cellStyle name="Input 23 2 2 3 4" xfId="30776"/>
    <cellStyle name="Input 23 2 2 3_Table 2A-1_EFT (Annual)" xfId="15136"/>
    <cellStyle name="Input 23 2 2 4" xfId="10723"/>
    <cellStyle name="Input 23 2 2 4 2" xfId="22839"/>
    <cellStyle name="Input 23 2 2 4 2 2" xfId="44025"/>
    <cellStyle name="Input 23 2 2 4 3" xfId="33421"/>
    <cellStyle name="Input 23 2 2 5" xfId="17726"/>
    <cellStyle name="Input 23 2 2 5 2" xfId="38913"/>
    <cellStyle name="Input 23 2 2 6" xfId="28033"/>
    <cellStyle name="Input 23 2 2_Table 2A-1_EFT (Annual)" xfId="6920"/>
    <cellStyle name="Input 23 2 3" xfId="1081"/>
    <cellStyle name="Input 23 2 3 2" xfId="4642"/>
    <cellStyle name="Input 23 2 3 2 2" xfId="12902"/>
    <cellStyle name="Input 23 2 3 2 2 2" xfId="24908"/>
    <cellStyle name="Input 23 2 3 2 2 2 2" xfId="46094"/>
    <cellStyle name="Input 23 2 3 2 2 3" xfId="35490"/>
    <cellStyle name="Input 23 2 3 2 3" xfId="19795"/>
    <cellStyle name="Input 23 2 3 2 3 2" xfId="40982"/>
    <cellStyle name="Input 23 2 3 2 4" xfId="30299"/>
    <cellStyle name="Input 23 2 3 2_Table 2A-1_EFT (Annual)" xfId="15137"/>
    <cellStyle name="Input 23 2 3 3" xfId="10246"/>
    <cellStyle name="Input 23 2 3 3 2" xfId="22362"/>
    <cellStyle name="Input 23 2 3 3 2 2" xfId="43548"/>
    <cellStyle name="Input 23 2 3 3 3" xfId="32944"/>
    <cellStyle name="Input 23 2 3 4" xfId="17249"/>
    <cellStyle name="Input 23 2 3 4 2" xfId="38436"/>
    <cellStyle name="Input 23 2 3 5" xfId="27556"/>
    <cellStyle name="Input 23 2 3_Table 2A-1_EFT (Annual)" xfId="6922"/>
    <cellStyle name="Input 23 2 4" xfId="2297"/>
    <cellStyle name="Input 23 2 4 2" xfId="5858"/>
    <cellStyle name="Input 23 2 4 2 2" xfId="14073"/>
    <cellStyle name="Input 23 2 4 2 2 2" xfId="26061"/>
    <cellStyle name="Input 23 2 4 2 2 2 2" xfId="47247"/>
    <cellStyle name="Input 23 2 4 2 2 3" xfId="36643"/>
    <cellStyle name="Input 23 2 4 2 3" xfId="20948"/>
    <cellStyle name="Input 23 2 4 2 3 2" xfId="42135"/>
    <cellStyle name="Input 23 2 4 2 4" xfId="31515"/>
    <cellStyle name="Input 23 2 4 2_Table 2A-1_EFT (Annual)" xfId="15138"/>
    <cellStyle name="Input 23 2 4 3" xfId="11417"/>
    <cellStyle name="Input 23 2 4 3 2" xfId="23515"/>
    <cellStyle name="Input 23 2 4 3 2 2" xfId="44701"/>
    <cellStyle name="Input 23 2 4 3 3" xfId="34097"/>
    <cellStyle name="Input 23 2 4 4" xfId="18402"/>
    <cellStyle name="Input 23 2 4 4 2" xfId="39589"/>
    <cellStyle name="Input 23 2 4 5" xfId="28772"/>
    <cellStyle name="Input 23 2 4_Table 2A-1_EFT (Annual)" xfId="6923"/>
    <cellStyle name="Input 23 2 5" xfId="4151"/>
    <cellStyle name="Input 23 2 5 2" xfId="12475"/>
    <cellStyle name="Input 23 2 5 2 2" xfId="24497"/>
    <cellStyle name="Input 23 2 5 2 2 2" xfId="45683"/>
    <cellStyle name="Input 23 2 5 2 3" xfId="35079"/>
    <cellStyle name="Input 23 2 5 3" xfId="19384"/>
    <cellStyle name="Input 23 2 5 3 2" xfId="40571"/>
    <cellStyle name="Input 23 2 5 4" xfId="29839"/>
    <cellStyle name="Input 23 2 5_Table 2A-1_EFT (Annual)" xfId="15139"/>
    <cellStyle name="Input 23 2 6" xfId="9814"/>
    <cellStyle name="Input 23 2 6 2" xfId="21951"/>
    <cellStyle name="Input 23 2 6 2 2" xfId="43137"/>
    <cellStyle name="Input 23 2 6 3" xfId="32533"/>
    <cellStyle name="Input 23 2 7" xfId="16838"/>
    <cellStyle name="Input 23 2 7 2" xfId="38025"/>
    <cellStyle name="Input 23 2 8" xfId="27096"/>
    <cellStyle name="Input 23 2_Table 2A-1_EFT (Annual)" xfId="3033"/>
    <cellStyle name="Input 23 3" xfId="418"/>
    <cellStyle name="Input 23 3 2" xfId="1401"/>
    <cellStyle name="Input 23 3 2 2" xfId="2671"/>
    <cellStyle name="Input 23 3 2 2 2" xfId="6232"/>
    <cellStyle name="Input 23 3 2 2 2 2" xfId="14426"/>
    <cellStyle name="Input 23 3 2 2 2 2 2" xfId="26398"/>
    <cellStyle name="Input 23 3 2 2 2 2 2 2" xfId="47584"/>
    <cellStyle name="Input 23 3 2 2 2 2 3" xfId="36980"/>
    <cellStyle name="Input 23 3 2 2 2 3" xfId="21285"/>
    <cellStyle name="Input 23 3 2 2 2 3 2" xfId="42472"/>
    <cellStyle name="Input 23 3 2 2 2 4" xfId="31888"/>
    <cellStyle name="Input 23 3 2 2 2_Table 2A-1_EFT (Annual)" xfId="15140"/>
    <cellStyle name="Input 23 3 2 2 3" xfId="11768"/>
    <cellStyle name="Input 23 3 2 2 3 2" xfId="23852"/>
    <cellStyle name="Input 23 3 2 2 3 2 2" xfId="45038"/>
    <cellStyle name="Input 23 3 2 2 3 3" xfId="34434"/>
    <cellStyle name="Input 23 3 2 2 4" xfId="18739"/>
    <cellStyle name="Input 23 3 2 2 4 2" xfId="39926"/>
    <cellStyle name="Input 23 3 2 2 5" xfId="29145"/>
    <cellStyle name="Input 23 3 2 2_Table 2A-1_EFT (Annual)" xfId="6925"/>
    <cellStyle name="Input 23 3 2 3" xfId="4962"/>
    <cellStyle name="Input 23 3 2 3 2" xfId="13222"/>
    <cellStyle name="Input 23 3 2 3 2 2" xfId="25228"/>
    <cellStyle name="Input 23 3 2 3 2 2 2" xfId="46414"/>
    <cellStyle name="Input 23 3 2 3 2 3" xfId="35810"/>
    <cellStyle name="Input 23 3 2 3 3" xfId="20115"/>
    <cellStyle name="Input 23 3 2 3 3 2" xfId="41302"/>
    <cellStyle name="Input 23 3 2 3 4" xfId="30619"/>
    <cellStyle name="Input 23 3 2 3_Table 2A-1_EFT (Annual)" xfId="15141"/>
    <cellStyle name="Input 23 3 2 4" xfId="10566"/>
    <cellStyle name="Input 23 3 2 4 2" xfId="22682"/>
    <cellStyle name="Input 23 3 2 4 2 2" xfId="43868"/>
    <cellStyle name="Input 23 3 2 4 3" xfId="33264"/>
    <cellStyle name="Input 23 3 2 5" xfId="17569"/>
    <cellStyle name="Input 23 3 2 5 2" xfId="38756"/>
    <cellStyle name="Input 23 3 2 6" xfId="27876"/>
    <cellStyle name="Input 23 3 2_Table 2A-1_EFT (Annual)" xfId="6924"/>
    <cellStyle name="Input 23 3 3" xfId="948"/>
    <cellStyle name="Input 23 3 3 2" xfId="4509"/>
    <cellStyle name="Input 23 3 3 2 2" xfId="12771"/>
    <cellStyle name="Input 23 3 3 2 2 2" xfId="24781"/>
    <cellStyle name="Input 23 3 3 2 2 2 2" xfId="45967"/>
    <cellStyle name="Input 23 3 3 2 2 3" xfId="35363"/>
    <cellStyle name="Input 23 3 3 2 3" xfId="19668"/>
    <cellStyle name="Input 23 3 3 2 3 2" xfId="40855"/>
    <cellStyle name="Input 23 3 3 2 4" xfId="30166"/>
    <cellStyle name="Input 23 3 3 2_Table 2A-1_EFT (Annual)" xfId="15142"/>
    <cellStyle name="Input 23 3 3 3" xfId="10118"/>
    <cellStyle name="Input 23 3 3 3 2" xfId="22235"/>
    <cellStyle name="Input 23 3 3 3 2 2" xfId="43421"/>
    <cellStyle name="Input 23 3 3 3 3" xfId="32817"/>
    <cellStyle name="Input 23 3 3 4" xfId="17122"/>
    <cellStyle name="Input 23 3 3 4 2" xfId="38309"/>
    <cellStyle name="Input 23 3 3 5" xfId="27423"/>
    <cellStyle name="Input 23 3 3_Table 2A-1_EFT (Annual)" xfId="6926"/>
    <cellStyle name="Input 23 3 4" xfId="2140"/>
    <cellStyle name="Input 23 3 4 2" xfId="5701"/>
    <cellStyle name="Input 23 3 4 2 2" xfId="13916"/>
    <cellStyle name="Input 23 3 4 2 2 2" xfId="25904"/>
    <cellStyle name="Input 23 3 4 2 2 2 2" xfId="47090"/>
    <cellStyle name="Input 23 3 4 2 2 3" xfId="36486"/>
    <cellStyle name="Input 23 3 4 2 3" xfId="20791"/>
    <cellStyle name="Input 23 3 4 2 3 2" xfId="41978"/>
    <cellStyle name="Input 23 3 4 2 4" xfId="31358"/>
    <cellStyle name="Input 23 3 4 2_Table 2A-1_EFT (Annual)" xfId="15143"/>
    <cellStyle name="Input 23 3 4 3" xfId="11260"/>
    <cellStyle name="Input 23 3 4 3 2" xfId="23358"/>
    <cellStyle name="Input 23 3 4 3 2 2" xfId="44544"/>
    <cellStyle name="Input 23 3 4 3 3" xfId="33940"/>
    <cellStyle name="Input 23 3 4 4" xfId="18245"/>
    <cellStyle name="Input 23 3 4 4 2" xfId="39432"/>
    <cellStyle name="Input 23 3 4 5" xfId="28615"/>
    <cellStyle name="Input 23 3 4_Table 2A-1_EFT (Annual)" xfId="6927"/>
    <cellStyle name="Input 23 3 5" xfId="3988"/>
    <cellStyle name="Input 23 3 5 2" xfId="12316"/>
    <cellStyle name="Input 23 3 5 2 2" xfId="24340"/>
    <cellStyle name="Input 23 3 5 2 2 2" xfId="45526"/>
    <cellStyle name="Input 23 3 5 2 3" xfId="34922"/>
    <cellStyle name="Input 23 3 5 3" xfId="19227"/>
    <cellStyle name="Input 23 3 5 3 2" xfId="40414"/>
    <cellStyle name="Input 23 3 5 4" xfId="29676"/>
    <cellStyle name="Input 23 3 5_Table 2A-1_EFT (Annual)" xfId="15144"/>
    <cellStyle name="Input 23 3 6" xfId="9653"/>
    <cellStyle name="Input 23 3 6 2" xfId="21794"/>
    <cellStyle name="Input 23 3 6 2 2" xfId="42980"/>
    <cellStyle name="Input 23 3 6 3" xfId="32376"/>
    <cellStyle name="Input 23 3 7" xfId="16681"/>
    <cellStyle name="Input 23 3 7 2" xfId="37868"/>
    <cellStyle name="Input 23 3 8" xfId="26933"/>
    <cellStyle name="Input 23 3_Table 2A-1_EFT (Annual)" xfId="3034"/>
    <cellStyle name="Input 23 4" xfId="1236"/>
    <cellStyle name="Input 23 4 2" xfId="2506"/>
    <cellStyle name="Input 23 4 2 2" xfId="6067"/>
    <cellStyle name="Input 23 4 2 2 2" xfId="14261"/>
    <cellStyle name="Input 23 4 2 2 2 2" xfId="26233"/>
    <cellStyle name="Input 23 4 2 2 2 2 2" xfId="47419"/>
    <cellStyle name="Input 23 4 2 2 2 3" xfId="36815"/>
    <cellStyle name="Input 23 4 2 2 3" xfId="21120"/>
    <cellStyle name="Input 23 4 2 2 3 2" xfId="42307"/>
    <cellStyle name="Input 23 4 2 2 4" xfId="31723"/>
    <cellStyle name="Input 23 4 2 2_Table 2A-1_EFT (Annual)" xfId="15145"/>
    <cellStyle name="Input 23 4 2 3" xfId="11603"/>
    <cellStyle name="Input 23 4 2 3 2" xfId="23687"/>
    <cellStyle name="Input 23 4 2 3 2 2" xfId="44873"/>
    <cellStyle name="Input 23 4 2 3 3" xfId="34269"/>
    <cellStyle name="Input 23 4 2 4" xfId="18574"/>
    <cellStyle name="Input 23 4 2 4 2" xfId="39761"/>
    <cellStyle name="Input 23 4 2 5" xfId="28980"/>
    <cellStyle name="Input 23 4 2_Table 2A-1_EFT (Annual)" xfId="6929"/>
    <cellStyle name="Input 23 4 3" xfId="4797"/>
    <cellStyle name="Input 23 4 3 2" xfId="13057"/>
    <cellStyle name="Input 23 4 3 2 2" xfId="25063"/>
    <cellStyle name="Input 23 4 3 2 2 2" xfId="46249"/>
    <cellStyle name="Input 23 4 3 2 3" xfId="35645"/>
    <cellStyle name="Input 23 4 3 3" xfId="19950"/>
    <cellStyle name="Input 23 4 3 3 2" xfId="41137"/>
    <cellStyle name="Input 23 4 3 4" xfId="30454"/>
    <cellStyle name="Input 23 4 3_Table 2A-1_EFT (Annual)" xfId="15146"/>
    <cellStyle name="Input 23 4 4" xfId="10401"/>
    <cellStyle name="Input 23 4 4 2" xfId="22517"/>
    <cellStyle name="Input 23 4 4 2 2" xfId="43703"/>
    <cellStyle name="Input 23 4 4 3" xfId="33099"/>
    <cellStyle name="Input 23 4 5" xfId="17404"/>
    <cellStyle name="Input 23 4 5 2" xfId="38591"/>
    <cellStyle name="Input 23 4 6" xfId="27711"/>
    <cellStyle name="Input 23 4_Table 2A-1_EFT (Annual)" xfId="6928"/>
    <cellStyle name="Input 23 5" xfId="790"/>
    <cellStyle name="Input 23 5 2" xfId="4351"/>
    <cellStyle name="Input 23 5 2 2" xfId="12631"/>
    <cellStyle name="Input 23 5 2 2 2" xfId="24648"/>
    <cellStyle name="Input 23 5 2 2 2 2" xfId="45834"/>
    <cellStyle name="Input 23 5 2 2 3" xfId="35230"/>
    <cellStyle name="Input 23 5 2 3" xfId="19535"/>
    <cellStyle name="Input 23 5 2 3 2" xfId="40722"/>
    <cellStyle name="Input 23 5 2 4" xfId="30008"/>
    <cellStyle name="Input 23 5 2_Table 2A-1_EFT (Annual)" xfId="15147"/>
    <cellStyle name="Input 23 5 3" xfId="9979"/>
    <cellStyle name="Input 23 5 3 2" xfId="22102"/>
    <cellStyle name="Input 23 5 3 2 2" xfId="43288"/>
    <cellStyle name="Input 23 5 3 3" xfId="32684"/>
    <cellStyle name="Input 23 5 4" xfId="16989"/>
    <cellStyle name="Input 23 5 4 2" xfId="38176"/>
    <cellStyle name="Input 23 5 5" xfId="27265"/>
    <cellStyle name="Input 23 5_Table 2A-1_EFT (Annual)" xfId="6930"/>
    <cellStyle name="Input 23 6" xfId="1975"/>
    <cellStyle name="Input 23 6 2" xfId="5536"/>
    <cellStyle name="Input 23 6 2 2" xfId="13751"/>
    <cellStyle name="Input 23 6 2 2 2" xfId="25739"/>
    <cellStyle name="Input 23 6 2 2 2 2" xfId="46925"/>
    <cellStyle name="Input 23 6 2 2 3" xfId="36321"/>
    <cellStyle name="Input 23 6 2 3" xfId="20626"/>
    <cellStyle name="Input 23 6 2 3 2" xfId="41813"/>
    <cellStyle name="Input 23 6 2 4" xfId="31193"/>
    <cellStyle name="Input 23 6 2_Table 2A-1_EFT (Annual)" xfId="15148"/>
    <cellStyle name="Input 23 6 3" xfId="11095"/>
    <cellStyle name="Input 23 6 3 2" xfId="23193"/>
    <cellStyle name="Input 23 6 3 2 2" xfId="44379"/>
    <cellStyle name="Input 23 6 3 3" xfId="33775"/>
    <cellStyle name="Input 23 6 4" xfId="18080"/>
    <cellStyle name="Input 23 6 4 2" xfId="39267"/>
    <cellStyle name="Input 23 6 5" xfId="28450"/>
    <cellStyle name="Input 23 6_Table 2A-1_EFT (Annual)" xfId="6931"/>
    <cellStyle name="Input 23 7" xfId="3777"/>
    <cellStyle name="Input 23 7 2" xfId="12145"/>
    <cellStyle name="Input 23 7 2 2" xfId="24175"/>
    <cellStyle name="Input 23 7 2 2 2" xfId="45361"/>
    <cellStyle name="Input 23 7 2 3" xfId="34757"/>
    <cellStyle name="Input 23 7 3" xfId="19062"/>
    <cellStyle name="Input 23 7 3 2" xfId="40249"/>
    <cellStyle name="Input 23 7 4" xfId="29486"/>
    <cellStyle name="Input 23 7_Table 2A-1_EFT (Annual)" xfId="15149"/>
    <cellStyle name="Input 23 8" xfId="9464"/>
    <cellStyle name="Input 23 8 2" xfId="21629"/>
    <cellStyle name="Input 23 8 2 2" xfId="42815"/>
    <cellStyle name="Input 23 8 3" xfId="32211"/>
    <cellStyle name="Input 23 9" xfId="16516"/>
    <cellStyle name="Input 23 9 2" xfId="37703"/>
    <cellStyle name="Input 23_Table 2A-1_EFT (Annual)" xfId="3032"/>
    <cellStyle name="Input 24" xfId="220"/>
    <cellStyle name="Input 24 10" xfId="26775"/>
    <cellStyle name="Input 24 2" xfId="613"/>
    <cellStyle name="Input 24 2 2" xfId="1590"/>
    <cellStyle name="Input 24 2 2 2" xfId="2860"/>
    <cellStyle name="Input 24 2 2 2 2" xfId="6421"/>
    <cellStyle name="Input 24 2 2 2 2 2" xfId="14615"/>
    <cellStyle name="Input 24 2 2 2 2 2 2" xfId="26587"/>
    <cellStyle name="Input 24 2 2 2 2 2 2 2" xfId="47773"/>
    <cellStyle name="Input 24 2 2 2 2 2 3" xfId="37169"/>
    <cellStyle name="Input 24 2 2 2 2 3" xfId="21474"/>
    <cellStyle name="Input 24 2 2 2 2 3 2" xfId="42661"/>
    <cellStyle name="Input 24 2 2 2 2 4" xfId="32077"/>
    <cellStyle name="Input 24 2 2 2 2_Table 2A-1_EFT (Annual)" xfId="15150"/>
    <cellStyle name="Input 24 2 2 2 3" xfId="11957"/>
    <cellStyle name="Input 24 2 2 2 3 2" xfId="24041"/>
    <cellStyle name="Input 24 2 2 2 3 2 2" xfId="45227"/>
    <cellStyle name="Input 24 2 2 2 3 3" xfId="34623"/>
    <cellStyle name="Input 24 2 2 2 4" xfId="18928"/>
    <cellStyle name="Input 24 2 2 2 4 2" xfId="40115"/>
    <cellStyle name="Input 24 2 2 2 5" xfId="29334"/>
    <cellStyle name="Input 24 2 2 2_Table 2A-1_EFT (Annual)" xfId="6933"/>
    <cellStyle name="Input 24 2 2 3" xfId="5151"/>
    <cellStyle name="Input 24 2 2 3 2" xfId="13411"/>
    <cellStyle name="Input 24 2 2 3 2 2" xfId="25417"/>
    <cellStyle name="Input 24 2 2 3 2 2 2" xfId="46603"/>
    <cellStyle name="Input 24 2 2 3 2 3" xfId="35999"/>
    <cellStyle name="Input 24 2 2 3 3" xfId="20304"/>
    <cellStyle name="Input 24 2 2 3 3 2" xfId="41491"/>
    <cellStyle name="Input 24 2 2 3 4" xfId="30808"/>
    <cellStyle name="Input 24 2 2 3_Table 2A-1_EFT (Annual)" xfId="15151"/>
    <cellStyle name="Input 24 2 2 4" xfId="10755"/>
    <cellStyle name="Input 24 2 2 4 2" xfId="22871"/>
    <cellStyle name="Input 24 2 2 4 2 2" xfId="44057"/>
    <cellStyle name="Input 24 2 2 4 3" xfId="33453"/>
    <cellStyle name="Input 24 2 2 5" xfId="17758"/>
    <cellStyle name="Input 24 2 2 5 2" xfId="38945"/>
    <cellStyle name="Input 24 2 2 6" xfId="28065"/>
    <cellStyle name="Input 24 2 2_Table 2A-1_EFT (Annual)" xfId="6932"/>
    <cellStyle name="Input 24 2 3" xfId="1106"/>
    <cellStyle name="Input 24 2 3 2" xfId="4667"/>
    <cellStyle name="Input 24 2 3 2 2" xfId="12927"/>
    <cellStyle name="Input 24 2 3 2 2 2" xfId="24933"/>
    <cellStyle name="Input 24 2 3 2 2 2 2" xfId="46119"/>
    <cellStyle name="Input 24 2 3 2 2 3" xfId="35515"/>
    <cellStyle name="Input 24 2 3 2 3" xfId="19820"/>
    <cellStyle name="Input 24 2 3 2 3 2" xfId="41007"/>
    <cellStyle name="Input 24 2 3 2 4" xfId="30324"/>
    <cellStyle name="Input 24 2 3 2_Table 2A-1_EFT (Annual)" xfId="15152"/>
    <cellStyle name="Input 24 2 3 3" xfId="10271"/>
    <cellStyle name="Input 24 2 3 3 2" xfId="22387"/>
    <cellStyle name="Input 24 2 3 3 2 2" xfId="43573"/>
    <cellStyle name="Input 24 2 3 3 3" xfId="32969"/>
    <cellStyle name="Input 24 2 3 4" xfId="17274"/>
    <cellStyle name="Input 24 2 3 4 2" xfId="38461"/>
    <cellStyle name="Input 24 2 3 5" xfId="27581"/>
    <cellStyle name="Input 24 2 3_Table 2A-1_EFT (Annual)" xfId="6934"/>
    <cellStyle name="Input 24 2 4" xfId="2329"/>
    <cellStyle name="Input 24 2 4 2" xfId="5890"/>
    <cellStyle name="Input 24 2 4 2 2" xfId="14105"/>
    <cellStyle name="Input 24 2 4 2 2 2" xfId="26093"/>
    <cellStyle name="Input 24 2 4 2 2 2 2" xfId="47279"/>
    <cellStyle name="Input 24 2 4 2 2 3" xfId="36675"/>
    <cellStyle name="Input 24 2 4 2 3" xfId="20980"/>
    <cellStyle name="Input 24 2 4 2 3 2" xfId="42167"/>
    <cellStyle name="Input 24 2 4 2 4" xfId="31547"/>
    <cellStyle name="Input 24 2 4 2_Table 2A-1_EFT (Annual)" xfId="15153"/>
    <cellStyle name="Input 24 2 4 3" xfId="11449"/>
    <cellStyle name="Input 24 2 4 3 2" xfId="23547"/>
    <cellStyle name="Input 24 2 4 3 2 2" xfId="44733"/>
    <cellStyle name="Input 24 2 4 3 3" xfId="34129"/>
    <cellStyle name="Input 24 2 4 4" xfId="18434"/>
    <cellStyle name="Input 24 2 4 4 2" xfId="39621"/>
    <cellStyle name="Input 24 2 4 5" xfId="28804"/>
    <cellStyle name="Input 24 2 4_Table 2A-1_EFT (Annual)" xfId="6935"/>
    <cellStyle name="Input 24 2 5" xfId="4183"/>
    <cellStyle name="Input 24 2 5 2" xfId="12507"/>
    <cellStyle name="Input 24 2 5 2 2" xfId="24529"/>
    <cellStyle name="Input 24 2 5 2 2 2" xfId="45715"/>
    <cellStyle name="Input 24 2 5 2 3" xfId="35111"/>
    <cellStyle name="Input 24 2 5 3" xfId="19416"/>
    <cellStyle name="Input 24 2 5 3 2" xfId="40603"/>
    <cellStyle name="Input 24 2 5 4" xfId="29871"/>
    <cellStyle name="Input 24 2 5_Table 2A-1_EFT (Annual)" xfId="15154"/>
    <cellStyle name="Input 24 2 6" xfId="9846"/>
    <cellStyle name="Input 24 2 6 2" xfId="21983"/>
    <cellStyle name="Input 24 2 6 2 2" xfId="43169"/>
    <cellStyle name="Input 24 2 6 3" xfId="32565"/>
    <cellStyle name="Input 24 2 7" xfId="16870"/>
    <cellStyle name="Input 24 2 7 2" xfId="38057"/>
    <cellStyle name="Input 24 2 8" xfId="27128"/>
    <cellStyle name="Input 24 2_Table 2A-1_EFT (Annual)" xfId="3036"/>
    <cellStyle name="Input 24 3" xfId="447"/>
    <cellStyle name="Input 24 3 2" xfId="1430"/>
    <cellStyle name="Input 24 3 2 2" xfId="2700"/>
    <cellStyle name="Input 24 3 2 2 2" xfId="6261"/>
    <cellStyle name="Input 24 3 2 2 2 2" xfId="14455"/>
    <cellStyle name="Input 24 3 2 2 2 2 2" xfId="26427"/>
    <cellStyle name="Input 24 3 2 2 2 2 2 2" xfId="47613"/>
    <cellStyle name="Input 24 3 2 2 2 2 3" xfId="37009"/>
    <cellStyle name="Input 24 3 2 2 2 3" xfId="21314"/>
    <cellStyle name="Input 24 3 2 2 2 3 2" xfId="42501"/>
    <cellStyle name="Input 24 3 2 2 2 4" xfId="31917"/>
    <cellStyle name="Input 24 3 2 2 2_Table 2A-1_EFT (Annual)" xfId="15155"/>
    <cellStyle name="Input 24 3 2 2 3" xfId="11797"/>
    <cellStyle name="Input 24 3 2 2 3 2" xfId="23881"/>
    <cellStyle name="Input 24 3 2 2 3 2 2" xfId="45067"/>
    <cellStyle name="Input 24 3 2 2 3 3" xfId="34463"/>
    <cellStyle name="Input 24 3 2 2 4" xfId="18768"/>
    <cellStyle name="Input 24 3 2 2 4 2" xfId="39955"/>
    <cellStyle name="Input 24 3 2 2 5" xfId="29174"/>
    <cellStyle name="Input 24 3 2 2_Table 2A-1_EFT (Annual)" xfId="6937"/>
    <cellStyle name="Input 24 3 2 3" xfId="4991"/>
    <cellStyle name="Input 24 3 2 3 2" xfId="13251"/>
    <cellStyle name="Input 24 3 2 3 2 2" xfId="25257"/>
    <cellStyle name="Input 24 3 2 3 2 2 2" xfId="46443"/>
    <cellStyle name="Input 24 3 2 3 2 3" xfId="35839"/>
    <cellStyle name="Input 24 3 2 3 3" xfId="20144"/>
    <cellStyle name="Input 24 3 2 3 3 2" xfId="41331"/>
    <cellStyle name="Input 24 3 2 3 4" xfId="30648"/>
    <cellStyle name="Input 24 3 2 3_Table 2A-1_EFT (Annual)" xfId="15156"/>
    <cellStyle name="Input 24 3 2 4" xfId="10595"/>
    <cellStyle name="Input 24 3 2 4 2" xfId="22711"/>
    <cellStyle name="Input 24 3 2 4 2 2" xfId="43897"/>
    <cellStyle name="Input 24 3 2 4 3" xfId="33293"/>
    <cellStyle name="Input 24 3 2 5" xfId="17598"/>
    <cellStyle name="Input 24 3 2 5 2" xfId="38785"/>
    <cellStyle name="Input 24 3 2 6" xfId="27905"/>
    <cellStyle name="Input 24 3 2_Table 2A-1_EFT (Annual)" xfId="6936"/>
    <cellStyle name="Input 24 3 3" xfId="971"/>
    <cellStyle name="Input 24 3 3 2" xfId="4532"/>
    <cellStyle name="Input 24 3 3 2 2" xfId="12794"/>
    <cellStyle name="Input 24 3 3 2 2 2" xfId="24804"/>
    <cellStyle name="Input 24 3 3 2 2 2 2" xfId="45990"/>
    <cellStyle name="Input 24 3 3 2 2 3" xfId="35386"/>
    <cellStyle name="Input 24 3 3 2 3" xfId="19691"/>
    <cellStyle name="Input 24 3 3 2 3 2" xfId="40878"/>
    <cellStyle name="Input 24 3 3 2 4" xfId="30189"/>
    <cellStyle name="Input 24 3 3 2_Table 2A-1_EFT (Annual)" xfId="15157"/>
    <cellStyle name="Input 24 3 3 3" xfId="10141"/>
    <cellStyle name="Input 24 3 3 3 2" xfId="22258"/>
    <cellStyle name="Input 24 3 3 3 2 2" xfId="43444"/>
    <cellStyle name="Input 24 3 3 3 3" xfId="32840"/>
    <cellStyle name="Input 24 3 3 4" xfId="17145"/>
    <cellStyle name="Input 24 3 3 4 2" xfId="38332"/>
    <cellStyle name="Input 24 3 3 5" xfId="27446"/>
    <cellStyle name="Input 24 3 3_Table 2A-1_EFT (Annual)" xfId="6938"/>
    <cellStyle name="Input 24 3 4" xfId="2169"/>
    <cellStyle name="Input 24 3 4 2" xfId="5730"/>
    <cellStyle name="Input 24 3 4 2 2" xfId="13945"/>
    <cellStyle name="Input 24 3 4 2 2 2" xfId="25933"/>
    <cellStyle name="Input 24 3 4 2 2 2 2" xfId="47119"/>
    <cellStyle name="Input 24 3 4 2 2 3" xfId="36515"/>
    <cellStyle name="Input 24 3 4 2 3" xfId="20820"/>
    <cellStyle name="Input 24 3 4 2 3 2" xfId="42007"/>
    <cellStyle name="Input 24 3 4 2 4" xfId="31387"/>
    <cellStyle name="Input 24 3 4 2_Table 2A-1_EFT (Annual)" xfId="15158"/>
    <cellStyle name="Input 24 3 4 3" xfId="11289"/>
    <cellStyle name="Input 24 3 4 3 2" xfId="23387"/>
    <cellStyle name="Input 24 3 4 3 2 2" xfId="44573"/>
    <cellStyle name="Input 24 3 4 3 3" xfId="33969"/>
    <cellStyle name="Input 24 3 4 4" xfId="18274"/>
    <cellStyle name="Input 24 3 4 4 2" xfId="39461"/>
    <cellStyle name="Input 24 3 4 5" xfId="28644"/>
    <cellStyle name="Input 24 3 4_Table 2A-1_EFT (Annual)" xfId="6939"/>
    <cellStyle name="Input 24 3 5" xfId="4017"/>
    <cellStyle name="Input 24 3 5 2" xfId="12345"/>
    <cellStyle name="Input 24 3 5 2 2" xfId="24369"/>
    <cellStyle name="Input 24 3 5 2 2 2" xfId="45555"/>
    <cellStyle name="Input 24 3 5 2 3" xfId="34951"/>
    <cellStyle name="Input 24 3 5 3" xfId="19256"/>
    <cellStyle name="Input 24 3 5 3 2" xfId="40443"/>
    <cellStyle name="Input 24 3 5 4" xfId="29705"/>
    <cellStyle name="Input 24 3 5_Table 2A-1_EFT (Annual)" xfId="15159"/>
    <cellStyle name="Input 24 3 6" xfId="9682"/>
    <cellStyle name="Input 24 3 6 2" xfId="21823"/>
    <cellStyle name="Input 24 3 6 2 2" xfId="43009"/>
    <cellStyle name="Input 24 3 6 3" xfId="32405"/>
    <cellStyle name="Input 24 3 7" xfId="16710"/>
    <cellStyle name="Input 24 3 7 2" xfId="37897"/>
    <cellStyle name="Input 24 3 8" xfId="26962"/>
    <cellStyle name="Input 24 3_Table 2A-1_EFT (Annual)" xfId="3037"/>
    <cellStyle name="Input 24 4" xfId="1268"/>
    <cellStyle name="Input 24 4 2" xfId="2538"/>
    <cellStyle name="Input 24 4 2 2" xfId="6099"/>
    <cellStyle name="Input 24 4 2 2 2" xfId="14293"/>
    <cellStyle name="Input 24 4 2 2 2 2" xfId="26265"/>
    <cellStyle name="Input 24 4 2 2 2 2 2" xfId="47451"/>
    <cellStyle name="Input 24 4 2 2 2 3" xfId="36847"/>
    <cellStyle name="Input 24 4 2 2 3" xfId="21152"/>
    <cellStyle name="Input 24 4 2 2 3 2" xfId="42339"/>
    <cellStyle name="Input 24 4 2 2 4" xfId="31755"/>
    <cellStyle name="Input 24 4 2 2_Table 2A-1_EFT (Annual)" xfId="15160"/>
    <cellStyle name="Input 24 4 2 3" xfId="11635"/>
    <cellStyle name="Input 24 4 2 3 2" xfId="23719"/>
    <cellStyle name="Input 24 4 2 3 2 2" xfId="44905"/>
    <cellStyle name="Input 24 4 2 3 3" xfId="34301"/>
    <cellStyle name="Input 24 4 2 4" xfId="18606"/>
    <cellStyle name="Input 24 4 2 4 2" xfId="39793"/>
    <cellStyle name="Input 24 4 2 5" xfId="29012"/>
    <cellStyle name="Input 24 4 2_Table 2A-1_EFT (Annual)" xfId="6941"/>
    <cellStyle name="Input 24 4 3" xfId="4829"/>
    <cellStyle name="Input 24 4 3 2" xfId="13089"/>
    <cellStyle name="Input 24 4 3 2 2" xfId="25095"/>
    <cellStyle name="Input 24 4 3 2 2 2" xfId="46281"/>
    <cellStyle name="Input 24 4 3 2 3" xfId="35677"/>
    <cellStyle name="Input 24 4 3 3" xfId="19982"/>
    <cellStyle name="Input 24 4 3 3 2" xfId="41169"/>
    <cellStyle name="Input 24 4 3 4" xfId="30486"/>
    <cellStyle name="Input 24 4 3_Table 2A-1_EFT (Annual)" xfId="15161"/>
    <cellStyle name="Input 24 4 4" xfId="10433"/>
    <cellStyle name="Input 24 4 4 2" xfId="22549"/>
    <cellStyle name="Input 24 4 4 2 2" xfId="43735"/>
    <cellStyle name="Input 24 4 4 3" xfId="33131"/>
    <cellStyle name="Input 24 4 5" xfId="17436"/>
    <cellStyle name="Input 24 4 5 2" xfId="38623"/>
    <cellStyle name="Input 24 4 6" xfId="27743"/>
    <cellStyle name="Input 24 4_Table 2A-1_EFT (Annual)" xfId="6940"/>
    <cellStyle name="Input 24 5" xfId="815"/>
    <cellStyle name="Input 24 5 2" xfId="4376"/>
    <cellStyle name="Input 24 5 2 2" xfId="12656"/>
    <cellStyle name="Input 24 5 2 2 2" xfId="24673"/>
    <cellStyle name="Input 24 5 2 2 2 2" xfId="45859"/>
    <cellStyle name="Input 24 5 2 2 3" xfId="35255"/>
    <cellStyle name="Input 24 5 2 3" xfId="19560"/>
    <cellStyle name="Input 24 5 2 3 2" xfId="40747"/>
    <cellStyle name="Input 24 5 2 4" xfId="30033"/>
    <cellStyle name="Input 24 5 2_Table 2A-1_EFT (Annual)" xfId="15162"/>
    <cellStyle name="Input 24 5 3" xfId="10004"/>
    <cellStyle name="Input 24 5 3 2" xfId="22127"/>
    <cellStyle name="Input 24 5 3 2 2" xfId="43313"/>
    <cellStyle name="Input 24 5 3 3" xfId="32709"/>
    <cellStyle name="Input 24 5 4" xfId="17014"/>
    <cellStyle name="Input 24 5 4 2" xfId="38201"/>
    <cellStyle name="Input 24 5 5" xfId="27290"/>
    <cellStyle name="Input 24 5_Table 2A-1_EFT (Annual)" xfId="6942"/>
    <cellStyle name="Input 24 6" xfId="2007"/>
    <cellStyle name="Input 24 6 2" xfId="5568"/>
    <cellStyle name="Input 24 6 2 2" xfId="13783"/>
    <cellStyle name="Input 24 6 2 2 2" xfId="25771"/>
    <cellStyle name="Input 24 6 2 2 2 2" xfId="46957"/>
    <cellStyle name="Input 24 6 2 2 3" xfId="36353"/>
    <cellStyle name="Input 24 6 2 3" xfId="20658"/>
    <cellStyle name="Input 24 6 2 3 2" xfId="41845"/>
    <cellStyle name="Input 24 6 2 4" xfId="31225"/>
    <cellStyle name="Input 24 6 2_Table 2A-1_EFT (Annual)" xfId="15163"/>
    <cellStyle name="Input 24 6 3" xfId="11127"/>
    <cellStyle name="Input 24 6 3 2" xfId="23225"/>
    <cellStyle name="Input 24 6 3 2 2" xfId="44411"/>
    <cellStyle name="Input 24 6 3 3" xfId="33807"/>
    <cellStyle name="Input 24 6 4" xfId="18112"/>
    <cellStyle name="Input 24 6 4 2" xfId="39299"/>
    <cellStyle name="Input 24 6 5" xfId="28482"/>
    <cellStyle name="Input 24 6_Table 2A-1_EFT (Annual)" xfId="6943"/>
    <cellStyle name="Input 24 7" xfId="3809"/>
    <cellStyle name="Input 24 7 2" xfId="12177"/>
    <cellStyle name="Input 24 7 2 2" xfId="24207"/>
    <cellStyle name="Input 24 7 2 2 2" xfId="45393"/>
    <cellStyle name="Input 24 7 2 3" xfId="34789"/>
    <cellStyle name="Input 24 7 3" xfId="19094"/>
    <cellStyle name="Input 24 7 3 2" xfId="40281"/>
    <cellStyle name="Input 24 7 4" xfId="29518"/>
    <cellStyle name="Input 24 7_Table 2A-1_EFT (Annual)" xfId="15164"/>
    <cellStyle name="Input 24 8" xfId="9496"/>
    <cellStyle name="Input 24 8 2" xfId="21661"/>
    <cellStyle name="Input 24 8 2 2" xfId="42847"/>
    <cellStyle name="Input 24 8 3" xfId="32243"/>
    <cellStyle name="Input 24 9" xfId="16548"/>
    <cellStyle name="Input 24 9 2" xfId="37735"/>
    <cellStyle name="Input 24_Table 2A-1_EFT (Annual)" xfId="3035"/>
    <cellStyle name="Input 25" xfId="202"/>
    <cellStyle name="Input 25 10" xfId="26757"/>
    <cellStyle name="Input 25 2" xfId="595"/>
    <cellStyle name="Input 25 2 2" xfId="1572"/>
    <cellStyle name="Input 25 2 2 2" xfId="2842"/>
    <cellStyle name="Input 25 2 2 2 2" xfId="6403"/>
    <cellStyle name="Input 25 2 2 2 2 2" xfId="14597"/>
    <cellStyle name="Input 25 2 2 2 2 2 2" xfId="26569"/>
    <cellStyle name="Input 25 2 2 2 2 2 2 2" xfId="47755"/>
    <cellStyle name="Input 25 2 2 2 2 2 3" xfId="37151"/>
    <cellStyle name="Input 25 2 2 2 2 3" xfId="21456"/>
    <cellStyle name="Input 25 2 2 2 2 3 2" xfId="42643"/>
    <cellStyle name="Input 25 2 2 2 2 4" xfId="32059"/>
    <cellStyle name="Input 25 2 2 2 2_Table 2A-1_EFT (Annual)" xfId="15165"/>
    <cellStyle name="Input 25 2 2 2 3" xfId="11939"/>
    <cellStyle name="Input 25 2 2 2 3 2" xfId="24023"/>
    <cellStyle name="Input 25 2 2 2 3 2 2" xfId="45209"/>
    <cellStyle name="Input 25 2 2 2 3 3" xfId="34605"/>
    <cellStyle name="Input 25 2 2 2 4" xfId="18910"/>
    <cellStyle name="Input 25 2 2 2 4 2" xfId="40097"/>
    <cellStyle name="Input 25 2 2 2 5" xfId="29316"/>
    <cellStyle name="Input 25 2 2 2_Table 2A-1_EFT (Annual)" xfId="6945"/>
    <cellStyle name="Input 25 2 2 3" xfId="5133"/>
    <cellStyle name="Input 25 2 2 3 2" xfId="13393"/>
    <cellStyle name="Input 25 2 2 3 2 2" xfId="25399"/>
    <cellStyle name="Input 25 2 2 3 2 2 2" xfId="46585"/>
    <cellStyle name="Input 25 2 2 3 2 3" xfId="35981"/>
    <cellStyle name="Input 25 2 2 3 3" xfId="20286"/>
    <cellStyle name="Input 25 2 2 3 3 2" xfId="41473"/>
    <cellStyle name="Input 25 2 2 3 4" xfId="30790"/>
    <cellStyle name="Input 25 2 2 3_Table 2A-1_EFT (Annual)" xfId="15166"/>
    <cellStyle name="Input 25 2 2 4" xfId="10737"/>
    <cellStyle name="Input 25 2 2 4 2" xfId="22853"/>
    <cellStyle name="Input 25 2 2 4 2 2" xfId="44039"/>
    <cellStyle name="Input 25 2 2 4 3" xfId="33435"/>
    <cellStyle name="Input 25 2 2 5" xfId="17740"/>
    <cellStyle name="Input 25 2 2 5 2" xfId="38927"/>
    <cellStyle name="Input 25 2 2 6" xfId="28047"/>
    <cellStyle name="Input 25 2 2_Table 2A-1_EFT (Annual)" xfId="6944"/>
    <cellStyle name="Input 25 2 3" xfId="1092"/>
    <cellStyle name="Input 25 2 3 2" xfId="4653"/>
    <cellStyle name="Input 25 2 3 2 2" xfId="12913"/>
    <cellStyle name="Input 25 2 3 2 2 2" xfId="24919"/>
    <cellStyle name="Input 25 2 3 2 2 2 2" xfId="46105"/>
    <cellStyle name="Input 25 2 3 2 2 3" xfId="35501"/>
    <cellStyle name="Input 25 2 3 2 3" xfId="19806"/>
    <cellStyle name="Input 25 2 3 2 3 2" xfId="40993"/>
    <cellStyle name="Input 25 2 3 2 4" xfId="30310"/>
    <cellStyle name="Input 25 2 3 2_Table 2A-1_EFT (Annual)" xfId="15167"/>
    <cellStyle name="Input 25 2 3 3" xfId="10257"/>
    <cellStyle name="Input 25 2 3 3 2" xfId="22373"/>
    <cellStyle name="Input 25 2 3 3 2 2" xfId="43559"/>
    <cellStyle name="Input 25 2 3 3 3" xfId="32955"/>
    <cellStyle name="Input 25 2 3 4" xfId="17260"/>
    <cellStyle name="Input 25 2 3 4 2" xfId="38447"/>
    <cellStyle name="Input 25 2 3 5" xfId="27567"/>
    <cellStyle name="Input 25 2 3_Table 2A-1_EFT (Annual)" xfId="6946"/>
    <cellStyle name="Input 25 2 4" xfId="2311"/>
    <cellStyle name="Input 25 2 4 2" xfId="5872"/>
    <cellStyle name="Input 25 2 4 2 2" xfId="14087"/>
    <cellStyle name="Input 25 2 4 2 2 2" xfId="26075"/>
    <cellStyle name="Input 25 2 4 2 2 2 2" xfId="47261"/>
    <cellStyle name="Input 25 2 4 2 2 3" xfId="36657"/>
    <cellStyle name="Input 25 2 4 2 3" xfId="20962"/>
    <cellStyle name="Input 25 2 4 2 3 2" xfId="42149"/>
    <cellStyle name="Input 25 2 4 2 4" xfId="31529"/>
    <cellStyle name="Input 25 2 4 2_Table 2A-1_EFT (Annual)" xfId="15168"/>
    <cellStyle name="Input 25 2 4 3" xfId="11431"/>
    <cellStyle name="Input 25 2 4 3 2" xfId="23529"/>
    <cellStyle name="Input 25 2 4 3 2 2" xfId="44715"/>
    <cellStyle name="Input 25 2 4 3 3" xfId="34111"/>
    <cellStyle name="Input 25 2 4 4" xfId="18416"/>
    <cellStyle name="Input 25 2 4 4 2" xfId="39603"/>
    <cellStyle name="Input 25 2 4 5" xfId="28786"/>
    <cellStyle name="Input 25 2 4_Table 2A-1_EFT (Annual)" xfId="6947"/>
    <cellStyle name="Input 25 2 5" xfId="4165"/>
    <cellStyle name="Input 25 2 5 2" xfId="12489"/>
    <cellStyle name="Input 25 2 5 2 2" xfId="24511"/>
    <cellStyle name="Input 25 2 5 2 2 2" xfId="45697"/>
    <cellStyle name="Input 25 2 5 2 3" xfId="35093"/>
    <cellStyle name="Input 25 2 5 3" xfId="19398"/>
    <cellStyle name="Input 25 2 5 3 2" xfId="40585"/>
    <cellStyle name="Input 25 2 5 4" xfId="29853"/>
    <cellStyle name="Input 25 2 5_Table 2A-1_EFT (Annual)" xfId="15169"/>
    <cellStyle name="Input 25 2 6" xfId="9828"/>
    <cellStyle name="Input 25 2 6 2" xfId="21965"/>
    <cellStyle name="Input 25 2 6 2 2" xfId="43151"/>
    <cellStyle name="Input 25 2 6 3" xfId="32547"/>
    <cellStyle name="Input 25 2 7" xfId="16852"/>
    <cellStyle name="Input 25 2 7 2" xfId="38039"/>
    <cellStyle name="Input 25 2 8" xfId="27110"/>
    <cellStyle name="Input 25 2_Table 2A-1_EFT (Annual)" xfId="3039"/>
    <cellStyle name="Input 25 3" xfId="431"/>
    <cellStyle name="Input 25 3 2" xfId="1414"/>
    <cellStyle name="Input 25 3 2 2" xfId="2684"/>
    <cellStyle name="Input 25 3 2 2 2" xfId="6245"/>
    <cellStyle name="Input 25 3 2 2 2 2" xfId="14439"/>
    <cellStyle name="Input 25 3 2 2 2 2 2" xfId="26411"/>
    <cellStyle name="Input 25 3 2 2 2 2 2 2" xfId="47597"/>
    <cellStyle name="Input 25 3 2 2 2 2 3" xfId="36993"/>
    <cellStyle name="Input 25 3 2 2 2 3" xfId="21298"/>
    <cellStyle name="Input 25 3 2 2 2 3 2" xfId="42485"/>
    <cellStyle name="Input 25 3 2 2 2 4" xfId="31901"/>
    <cellStyle name="Input 25 3 2 2 2_Table 2A-1_EFT (Annual)" xfId="15170"/>
    <cellStyle name="Input 25 3 2 2 3" xfId="11781"/>
    <cellStyle name="Input 25 3 2 2 3 2" xfId="23865"/>
    <cellStyle name="Input 25 3 2 2 3 2 2" xfId="45051"/>
    <cellStyle name="Input 25 3 2 2 3 3" xfId="34447"/>
    <cellStyle name="Input 25 3 2 2 4" xfId="18752"/>
    <cellStyle name="Input 25 3 2 2 4 2" xfId="39939"/>
    <cellStyle name="Input 25 3 2 2 5" xfId="29158"/>
    <cellStyle name="Input 25 3 2 2_Table 2A-1_EFT (Annual)" xfId="6949"/>
    <cellStyle name="Input 25 3 2 3" xfId="4975"/>
    <cellStyle name="Input 25 3 2 3 2" xfId="13235"/>
    <cellStyle name="Input 25 3 2 3 2 2" xfId="25241"/>
    <cellStyle name="Input 25 3 2 3 2 2 2" xfId="46427"/>
    <cellStyle name="Input 25 3 2 3 2 3" xfId="35823"/>
    <cellStyle name="Input 25 3 2 3 3" xfId="20128"/>
    <cellStyle name="Input 25 3 2 3 3 2" xfId="41315"/>
    <cellStyle name="Input 25 3 2 3 4" xfId="30632"/>
    <cellStyle name="Input 25 3 2 3_Table 2A-1_EFT (Annual)" xfId="15171"/>
    <cellStyle name="Input 25 3 2 4" xfId="10579"/>
    <cellStyle name="Input 25 3 2 4 2" xfId="22695"/>
    <cellStyle name="Input 25 3 2 4 2 2" xfId="43881"/>
    <cellStyle name="Input 25 3 2 4 3" xfId="33277"/>
    <cellStyle name="Input 25 3 2 5" xfId="17582"/>
    <cellStyle name="Input 25 3 2 5 2" xfId="38769"/>
    <cellStyle name="Input 25 3 2 6" xfId="27889"/>
    <cellStyle name="Input 25 3 2_Table 2A-1_EFT (Annual)" xfId="6948"/>
    <cellStyle name="Input 25 3 3" xfId="958"/>
    <cellStyle name="Input 25 3 3 2" xfId="4519"/>
    <cellStyle name="Input 25 3 3 2 2" xfId="12781"/>
    <cellStyle name="Input 25 3 3 2 2 2" xfId="24791"/>
    <cellStyle name="Input 25 3 3 2 2 2 2" xfId="45977"/>
    <cellStyle name="Input 25 3 3 2 2 3" xfId="35373"/>
    <cellStyle name="Input 25 3 3 2 3" xfId="19678"/>
    <cellStyle name="Input 25 3 3 2 3 2" xfId="40865"/>
    <cellStyle name="Input 25 3 3 2 4" xfId="30176"/>
    <cellStyle name="Input 25 3 3 2_Table 2A-1_EFT (Annual)" xfId="15172"/>
    <cellStyle name="Input 25 3 3 3" xfId="10128"/>
    <cellStyle name="Input 25 3 3 3 2" xfId="22245"/>
    <cellStyle name="Input 25 3 3 3 2 2" xfId="43431"/>
    <cellStyle name="Input 25 3 3 3 3" xfId="32827"/>
    <cellStyle name="Input 25 3 3 4" xfId="17132"/>
    <cellStyle name="Input 25 3 3 4 2" xfId="38319"/>
    <cellStyle name="Input 25 3 3 5" xfId="27433"/>
    <cellStyle name="Input 25 3 3_Table 2A-1_EFT (Annual)" xfId="6950"/>
    <cellStyle name="Input 25 3 4" xfId="2153"/>
    <cellStyle name="Input 25 3 4 2" xfId="5714"/>
    <cellStyle name="Input 25 3 4 2 2" xfId="13929"/>
    <cellStyle name="Input 25 3 4 2 2 2" xfId="25917"/>
    <cellStyle name="Input 25 3 4 2 2 2 2" xfId="47103"/>
    <cellStyle name="Input 25 3 4 2 2 3" xfId="36499"/>
    <cellStyle name="Input 25 3 4 2 3" xfId="20804"/>
    <cellStyle name="Input 25 3 4 2 3 2" xfId="41991"/>
    <cellStyle name="Input 25 3 4 2 4" xfId="31371"/>
    <cellStyle name="Input 25 3 4 2_Table 2A-1_EFT (Annual)" xfId="15173"/>
    <cellStyle name="Input 25 3 4 3" xfId="11273"/>
    <cellStyle name="Input 25 3 4 3 2" xfId="23371"/>
    <cellStyle name="Input 25 3 4 3 2 2" xfId="44557"/>
    <cellStyle name="Input 25 3 4 3 3" xfId="33953"/>
    <cellStyle name="Input 25 3 4 4" xfId="18258"/>
    <cellStyle name="Input 25 3 4 4 2" xfId="39445"/>
    <cellStyle name="Input 25 3 4 5" xfId="28628"/>
    <cellStyle name="Input 25 3 4_Table 2A-1_EFT (Annual)" xfId="6951"/>
    <cellStyle name="Input 25 3 5" xfId="4001"/>
    <cellStyle name="Input 25 3 5 2" xfId="12329"/>
    <cellStyle name="Input 25 3 5 2 2" xfId="24353"/>
    <cellStyle name="Input 25 3 5 2 2 2" xfId="45539"/>
    <cellStyle name="Input 25 3 5 2 3" xfId="34935"/>
    <cellStyle name="Input 25 3 5 3" xfId="19240"/>
    <cellStyle name="Input 25 3 5 3 2" xfId="40427"/>
    <cellStyle name="Input 25 3 5 4" xfId="29689"/>
    <cellStyle name="Input 25 3 5_Table 2A-1_EFT (Annual)" xfId="15174"/>
    <cellStyle name="Input 25 3 6" xfId="9666"/>
    <cellStyle name="Input 25 3 6 2" xfId="21807"/>
    <cellStyle name="Input 25 3 6 2 2" xfId="42993"/>
    <cellStyle name="Input 25 3 6 3" xfId="32389"/>
    <cellStyle name="Input 25 3 7" xfId="16694"/>
    <cellStyle name="Input 25 3 7 2" xfId="37881"/>
    <cellStyle name="Input 25 3 8" xfId="26946"/>
    <cellStyle name="Input 25 3_Table 2A-1_EFT (Annual)" xfId="3040"/>
    <cellStyle name="Input 25 4" xfId="1250"/>
    <cellStyle name="Input 25 4 2" xfId="2520"/>
    <cellStyle name="Input 25 4 2 2" xfId="6081"/>
    <cellStyle name="Input 25 4 2 2 2" xfId="14275"/>
    <cellStyle name="Input 25 4 2 2 2 2" xfId="26247"/>
    <cellStyle name="Input 25 4 2 2 2 2 2" xfId="47433"/>
    <cellStyle name="Input 25 4 2 2 2 3" xfId="36829"/>
    <cellStyle name="Input 25 4 2 2 3" xfId="21134"/>
    <cellStyle name="Input 25 4 2 2 3 2" xfId="42321"/>
    <cellStyle name="Input 25 4 2 2 4" xfId="31737"/>
    <cellStyle name="Input 25 4 2 2_Table 2A-1_EFT (Annual)" xfId="15175"/>
    <cellStyle name="Input 25 4 2 3" xfId="11617"/>
    <cellStyle name="Input 25 4 2 3 2" xfId="23701"/>
    <cellStyle name="Input 25 4 2 3 2 2" xfId="44887"/>
    <cellStyle name="Input 25 4 2 3 3" xfId="34283"/>
    <cellStyle name="Input 25 4 2 4" xfId="18588"/>
    <cellStyle name="Input 25 4 2 4 2" xfId="39775"/>
    <cellStyle name="Input 25 4 2 5" xfId="28994"/>
    <cellStyle name="Input 25 4 2_Table 2A-1_EFT (Annual)" xfId="6953"/>
    <cellStyle name="Input 25 4 3" xfId="4811"/>
    <cellStyle name="Input 25 4 3 2" xfId="13071"/>
    <cellStyle name="Input 25 4 3 2 2" xfId="25077"/>
    <cellStyle name="Input 25 4 3 2 2 2" xfId="46263"/>
    <cellStyle name="Input 25 4 3 2 3" xfId="35659"/>
    <cellStyle name="Input 25 4 3 3" xfId="19964"/>
    <cellStyle name="Input 25 4 3 3 2" xfId="41151"/>
    <cellStyle name="Input 25 4 3 4" xfId="30468"/>
    <cellStyle name="Input 25 4 3_Table 2A-1_EFT (Annual)" xfId="15176"/>
    <cellStyle name="Input 25 4 4" xfId="10415"/>
    <cellStyle name="Input 25 4 4 2" xfId="22531"/>
    <cellStyle name="Input 25 4 4 2 2" xfId="43717"/>
    <cellStyle name="Input 25 4 4 3" xfId="33113"/>
    <cellStyle name="Input 25 4 5" xfId="17418"/>
    <cellStyle name="Input 25 4 5 2" xfId="38605"/>
    <cellStyle name="Input 25 4 6" xfId="27725"/>
    <cellStyle name="Input 25 4_Table 2A-1_EFT (Annual)" xfId="6952"/>
    <cellStyle name="Input 25 5" xfId="801"/>
    <cellStyle name="Input 25 5 2" xfId="4362"/>
    <cellStyle name="Input 25 5 2 2" xfId="12642"/>
    <cellStyle name="Input 25 5 2 2 2" xfId="24659"/>
    <cellStyle name="Input 25 5 2 2 2 2" xfId="45845"/>
    <cellStyle name="Input 25 5 2 2 3" xfId="35241"/>
    <cellStyle name="Input 25 5 2 3" xfId="19546"/>
    <cellStyle name="Input 25 5 2 3 2" xfId="40733"/>
    <cellStyle name="Input 25 5 2 4" xfId="30019"/>
    <cellStyle name="Input 25 5 2_Table 2A-1_EFT (Annual)" xfId="15177"/>
    <cellStyle name="Input 25 5 3" xfId="9990"/>
    <cellStyle name="Input 25 5 3 2" xfId="22113"/>
    <cellStyle name="Input 25 5 3 2 2" xfId="43299"/>
    <cellStyle name="Input 25 5 3 3" xfId="32695"/>
    <cellStyle name="Input 25 5 4" xfId="17000"/>
    <cellStyle name="Input 25 5 4 2" xfId="38187"/>
    <cellStyle name="Input 25 5 5" xfId="27276"/>
    <cellStyle name="Input 25 5_Table 2A-1_EFT (Annual)" xfId="6954"/>
    <cellStyle name="Input 25 6" xfId="1989"/>
    <cellStyle name="Input 25 6 2" xfId="5550"/>
    <cellStyle name="Input 25 6 2 2" xfId="13765"/>
    <cellStyle name="Input 25 6 2 2 2" xfId="25753"/>
    <cellStyle name="Input 25 6 2 2 2 2" xfId="46939"/>
    <cellStyle name="Input 25 6 2 2 3" xfId="36335"/>
    <cellStyle name="Input 25 6 2 3" xfId="20640"/>
    <cellStyle name="Input 25 6 2 3 2" xfId="41827"/>
    <cellStyle name="Input 25 6 2 4" xfId="31207"/>
    <cellStyle name="Input 25 6 2_Table 2A-1_EFT (Annual)" xfId="15178"/>
    <cellStyle name="Input 25 6 3" xfId="11109"/>
    <cellStyle name="Input 25 6 3 2" xfId="23207"/>
    <cellStyle name="Input 25 6 3 2 2" xfId="44393"/>
    <cellStyle name="Input 25 6 3 3" xfId="33789"/>
    <cellStyle name="Input 25 6 4" xfId="18094"/>
    <cellStyle name="Input 25 6 4 2" xfId="39281"/>
    <cellStyle name="Input 25 6 5" xfId="28464"/>
    <cellStyle name="Input 25 6_Table 2A-1_EFT (Annual)" xfId="6955"/>
    <cellStyle name="Input 25 7" xfId="3791"/>
    <cellStyle name="Input 25 7 2" xfId="12159"/>
    <cellStyle name="Input 25 7 2 2" xfId="24189"/>
    <cellStyle name="Input 25 7 2 2 2" xfId="45375"/>
    <cellStyle name="Input 25 7 2 3" xfId="34771"/>
    <cellStyle name="Input 25 7 3" xfId="19076"/>
    <cellStyle name="Input 25 7 3 2" xfId="40263"/>
    <cellStyle name="Input 25 7 4" xfId="29500"/>
    <cellStyle name="Input 25 7_Table 2A-1_EFT (Annual)" xfId="15179"/>
    <cellStyle name="Input 25 8" xfId="9478"/>
    <cellStyle name="Input 25 8 2" xfId="21643"/>
    <cellStyle name="Input 25 8 2 2" xfId="42829"/>
    <cellStyle name="Input 25 8 3" xfId="32225"/>
    <cellStyle name="Input 25 9" xfId="16530"/>
    <cellStyle name="Input 25 9 2" xfId="37717"/>
    <cellStyle name="Input 25_Table 2A-1_EFT (Annual)" xfId="3038"/>
    <cellStyle name="Input 26" xfId="218"/>
    <cellStyle name="Input 26 10" xfId="26773"/>
    <cellStyle name="Input 26 2" xfId="611"/>
    <cellStyle name="Input 26 2 2" xfId="1588"/>
    <cellStyle name="Input 26 2 2 2" xfId="2858"/>
    <cellStyle name="Input 26 2 2 2 2" xfId="6419"/>
    <cellStyle name="Input 26 2 2 2 2 2" xfId="14613"/>
    <cellStyle name="Input 26 2 2 2 2 2 2" xfId="26585"/>
    <cellStyle name="Input 26 2 2 2 2 2 2 2" xfId="47771"/>
    <cellStyle name="Input 26 2 2 2 2 2 3" xfId="37167"/>
    <cellStyle name="Input 26 2 2 2 2 3" xfId="21472"/>
    <cellStyle name="Input 26 2 2 2 2 3 2" xfId="42659"/>
    <cellStyle name="Input 26 2 2 2 2 4" xfId="32075"/>
    <cellStyle name="Input 26 2 2 2 2_Table 2A-1_EFT (Annual)" xfId="15180"/>
    <cellStyle name="Input 26 2 2 2 3" xfId="11955"/>
    <cellStyle name="Input 26 2 2 2 3 2" xfId="24039"/>
    <cellStyle name="Input 26 2 2 2 3 2 2" xfId="45225"/>
    <cellStyle name="Input 26 2 2 2 3 3" xfId="34621"/>
    <cellStyle name="Input 26 2 2 2 4" xfId="18926"/>
    <cellStyle name="Input 26 2 2 2 4 2" xfId="40113"/>
    <cellStyle name="Input 26 2 2 2 5" xfId="29332"/>
    <cellStyle name="Input 26 2 2 2_Table 2A-1_EFT (Annual)" xfId="6957"/>
    <cellStyle name="Input 26 2 2 3" xfId="5149"/>
    <cellStyle name="Input 26 2 2 3 2" xfId="13409"/>
    <cellStyle name="Input 26 2 2 3 2 2" xfId="25415"/>
    <cellStyle name="Input 26 2 2 3 2 2 2" xfId="46601"/>
    <cellStyle name="Input 26 2 2 3 2 3" xfId="35997"/>
    <cellStyle name="Input 26 2 2 3 3" xfId="20302"/>
    <cellStyle name="Input 26 2 2 3 3 2" xfId="41489"/>
    <cellStyle name="Input 26 2 2 3 4" xfId="30806"/>
    <cellStyle name="Input 26 2 2 3_Table 2A-1_EFT (Annual)" xfId="15181"/>
    <cellStyle name="Input 26 2 2 4" xfId="10753"/>
    <cellStyle name="Input 26 2 2 4 2" xfId="22869"/>
    <cellStyle name="Input 26 2 2 4 2 2" xfId="44055"/>
    <cellStyle name="Input 26 2 2 4 3" xfId="33451"/>
    <cellStyle name="Input 26 2 2 5" xfId="17756"/>
    <cellStyle name="Input 26 2 2 5 2" xfId="38943"/>
    <cellStyle name="Input 26 2 2 6" xfId="28063"/>
    <cellStyle name="Input 26 2 2_Table 2A-1_EFT (Annual)" xfId="6956"/>
    <cellStyle name="Input 26 2 3" xfId="1105"/>
    <cellStyle name="Input 26 2 3 2" xfId="4666"/>
    <cellStyle name="Input 26 2 3 2 2" xfId="12926"/>
    <cellStyle name="Input 26 2 3 2 2 2" xfId="24932"/>
    <cellStyle name="Input 26 2 3 2 2 2 2" xfId="46118"/>
    <cellStyle name="Input 26 2 3 2 2 3" xfId="35514"/>
    <cellStyle name="Input 26 2 3 2 3" xfId="19819"/>
    <cellStyle name="Input 26 2 3 2 3 2" xfId="41006"/>
    <cellStyle name="Input 26 2 3 2 4" xfId="30323"/>
    <cellStyle name="Input 26 2 3 2_Table 2A-1_EFT (Annual)" xfId="15182"/>
    <cellStyle name="Input 26 2 3 3" xfId="10270"/>
    <cellStyle name="Input 26 2 3 3 2" xfId="22386"/>
    <cellStyle name="Input 26 2 3 3 2 2" xfId="43572"/>
    <cellStyle name="Input 26 2 3 3 3" xfId="32968"/>
    <cellStyle name="Input 26 2 3 4" xfId="17273"/>
    <cellStyle name="Input 26 2 3 4 2" xfId="38460"/>
    <cellStyle name="Input 26 2 3 5" xfId="27580"/>
    <cellStyle name="Input 26 2 3_Table 2A-1_EFT (Annual)" xfId="6958"/>
    <cellStyle name="Input 26 2 4" xfId="2327"/>
    <cellStyle name="Input 26 2 4 2" xfId="5888"/>
    <cellStyle name="Input 26 2 4 2 2" xfId="14103"/>
    <cellStyle name="Input 26 2 4 2 2 2" xfId="26091"/>
    <cellStyle name="Input 26 2 4 2 2 2 2" xfId="47277"/>
    <cellStyle name="Input 26 2 4 2 2 3" xfId="36673"/>
    <cellStyle name="Input 26 2 4 2 3" xfId="20978"/>
    <cellStyle name="Input 26 2 4 2 3 2" xfId="42165"/>
    <cellStyle name="Input 26 2 4 2 4" xfId="31545"/>
    <cellStyle name="Input 26 2 4 2_Table 2A-1_EFT (Annual)" xfId="15183"/>
    <cellStyle name="Input 26 2 4 3" xfId="11447"/>
    <cellStyle name="Input 26 2 4 3 2" xfId="23545"/>
    <cellStyle name="Input 26 2 4 3 2 2" xfId="44731"/>
    <cellStyle name="Input 26 2 4 3 3" xfId="34127"/>
    <cellStyle name="Input 26 2 4 4" xfId="18432"/>
    <cellStyle name="Input 26 2 4 4 2" xfId="39619"/>
    <cellStyle name="Input 26 2 4 5" xfId="28802"/>
    <cellStyle name="Input 26 2 4_Table 2A-1_EFT (Annual)" xfId="6959"/>
    <cellStyle name="Input 26 2 5" xfId="4181"/>
    <cellStyle name="Input 26 2 5 2" xfId="12505"/>
    <cellStyle name="Input 26 2 5 2 2" xfId="24527"/>
    <cellStyle name="Input 26 2 5 2 2 2" xfId="45713"/>
    <cellStyle name="Input 26 2 5 2 3" xfId="35109"/>
    <cellStyle name="Input 26 2 5 3" xfId="19414"/>
    <cellStyle name="Input 26 2 5 3 2" xfId="40601"/>
    <cellStyle name="Input 26 2 5 4" xfId="29869"/>
    <cellStyle name="Input 26 2 5_Table 2A-1_EFT (Annual)" xfId="15184"/>
    <cellStyle name="Input 26 2 6" xfId="9844"/>
    <cellStyle name="Input 26 2 6 2" xfId="21981"/>
    <cellStyle name="Input 26 2 6 2 2" xfId="43167"/>
    <cellStyle name="Input 26 2 6 3" xfId="32563"/>
    <cellStyle name="Input 26 2 7" xfId="16868"/>
    <cellStyle name="Input 26 2 7 2" xfId="38055"/>
    <cellStyle name="Input 26 2 8" xfId="27126"/>
    <cellStyle name="Input 26 2_Table 2A-1_EFT (Annual)" xfId="3042"/>
    <cellStyle name="Input 26 3" xfId="446"/>
    <cellStyle name="Input 26 3 2" xfId="1429"/>
    <cellStyle name="Input 26 3 2 2" xfId="2699"/>
    <cellStyle name="Input 26 3 2 2 2" xfId="6260"/>
    <cellStyle name="Input 26 3 2 2 2 2" xfId="14454"/>
    <cellStyle name="Input 26 3 2 2 2 2 2" xfId="26426"/>
    <cellStyle name="Input 26 3 2 2 2 2 2 2" xfId="47612"/>
    <cellStyle name="Input 26 3 2 2 2 2 3" xfId="37008"/>
    <cellStyle name="Input 26 3 2 2 2 3" xfId="21313"/>
    <cellStyle name="Input 26 3 2 2 2 3 2" xfId="42500"/>
    <cellStyle name="Input 26 3 2 2 2 4" xfId="31916"/>
    <cellStyle name="Input 26 3 2 2 2_Table 2A-1_EFT (Annual)" xfId="15185"/>
    <cellStyle name="Input 26 3 2 2 3" xfId="11796"/>
    <cellStyle name="Input 26 3 2 2 3 2" xfId="23880"/>
    <cellStyle name="Input 26 3 2 2 3 2 2" xfId="45066"/>
    <cellStyle name="Input 26 3 2 2 3 3" xfId="34462"/>
    <cellStyle name="Input 26 3 2 2 4" xfId="18767"/>
    <cellStyle name="Input 26 3 2 2 4 2" xfId="39954"/>
    <cellStyle name="Input 26 3 2 2 5" xfId="29173"/>
    <cellStyle name="Input 26 3 2 2_Table 2A-1_EFT (Annual)" xfId="6961"/>
    <cellStyle name="Input 26 3 2 3" xfId="4990"/>
    <cellStyle name="Input 26 3 2 3 2" xfId="13250"/>
    <cellStyle name="Input 26 3 2 3 2 2" xfId="25256"/>
    <cellStyle name="Input 26 3 2 3 2 2 2" xfId="46442"/>
    <cellStyle name="Input 26 3 2 3 2 3" xfId="35838"/>
    <cellStyle name="Input 26 3 2 3 3" xfId="20143"/>
    <cellStyle name="Input 26 3 2 3 3 2" xfId="41330"/>
    <cellStyle name="Input 26 3 2 3 4" xfId="30647"/>
    <cellStyle name="Input 26 3 2 3_Table 2A-1_EFT (Annual)" xfId="15186"/>
    <cellStyle name="Input 26 3 2 4" xfId="10594"/>
    <cellStyle name="Input 26 3 2 4 2" xfId="22710"/>
    <cellStyle name="Input 26 3 2 4 2 2" xfId="43896"/>
    <cellStyle name="Input 26 3 2 4 3" xfId="33292"/>
    <cellStyle name="Input 26 3 2 5" xfId="17597"/>
    <cellStyle name="Input 26 3 2 5 2" xfId="38784"/>
    <cellStyle name="Input 26 3 2 6" xfId="27904"/>
    <cellStyle name="Input 26 3 2_Table 2A-1_EFT (Annual)" xfId="6960"/>
    <cellStyle name="Input 26 3 3" xfId="970"/>
    <cellStyle name="Input 26 3 3 2" xfId="4531"/>
    <cellStyle name="Input 26 3 3 2 2" xfId="12793"/>
    <cellStyle name="Input 26 3 3 2 2 2" xfId="24803"/>
    <cellStyle name="Input 26 3 3 2 2 2 2" xfId="45989"/>
    <cellStyle name="Input 26 3 3 2 2 3" xfId="35385"/>
    <cellStyle name="Input 26 3 3 2 3" xfId="19690"/>
    <cellStyle name="Input 26 3 3 2 3 2" xfId="40877"/>
    <cellStyle name="Input 26 3 3 2 4" xfId="30188"/>
    <cellStyle name="Input 26 3 3 2_Table 2A-1_EFT (Annual)" xfId="15187"/>
    <cellStyle name="Input 26 3 3 3" xfId="10140"/>
    <cellStyle name="Input 26 3 3 3 2" xfId="22257"/>
    <cellStyle name="Input 26 3 3 3 2 2" xfId="43443"/>
    <cellStyle name="Input 26 3 3 3 3" xfId="32839"/>
    <cellStyle name="Input 26 3 3 4" xfId="17144"/>
    <cellStyle name="Input 26 3 3 4 2" xfId="38331"/>
    <cellStyle name="Input 26 3 3 5" xfId="27445"/>
    <cellStyle name="Input 26 3 3_Table 2A-1_EFT (Annual)" xfId="6962"/>
    <cellStyle name="Input 26 3 4" xfId="2168"/>
    <cellStyle name="Input 26 3 4 2" xfId="5729"/>
    <cellStyle name="Input 26 3 4 2 2" xfId="13944"/>
    <cellStyle name="Input 26 3 4 2 2 2" xfId="25932"/>
    <cellStyle name="Input 26 3 4 2 2 2 2" xfId="47118"/>
    <cellStyle name="Input 26 3 4 2 2 3" xfId="36514"/>
    <cellStyle name="Input 26 3 4 2 3" xfId="20819"/>
    <cellStyle name="Input 26 3 4 2 3 2" xfId="42006"/>
    <cellStyle name="Input 26 3 4 2 4" xfId="31386"/>
    <cellStyle name="Input 26 3 4 2_Table 2A-1_EFT (Annual)" xfId="15188"/>
    <cellStyle name="Input 26 3 4 3" xfId="11288"/>
    <cellStyle name="Input 26 3 4 3 2" xfId="23386"/>
    <cellStyle name="Input 26 3 4 3 2 2" xfId="44572"/>
    <cellStyle name="Input 26 3 4 3 3" xfId="33968"/>
    <cellStyle name="Input 26 3 4 4" xfId="18273"/>
    <cellStyle name="Input 26 3 4 4 2" xfId="39460"/>
    <cellStyle name="Input 26 3 4 5" xfId="28643"/>
    <cellStyle name="Input 26 3 4_Table 2A-1_EFT (Annual)" xfId="6963"/>
    <cellStyle name="Input 26 3 5" xfId="4016"/>
    <cellStyle name="Input 26 3 5 2" xfId="12344"/>
    <cellStyle name="Input 26 3 5 2 2" xfId="24368"/>
    <cellStyle name="Input 26 3 5 2 2 2" xfId="45554"/>
    <cellStyle name="Input 26 3 5 2 3" xfId="34950"/>
    <cellStyle name="Input 26 3 5 3" xfId="19255"/>
    <cellStyle name="Input 26 3 5 3 2" xfId="40442"/>
    <cellStyle name="Input 26 3 5 4" xfId="29704"/>
    <cellStyle name="Input 26 3 5_Table 2A-1_EFT (Annual)" xfId="15189"/>
    <cellStyle name="Input 26 3 6" xfId="9681"/>
    <cellStyle name="Input 26 3 6 2" xfId="21822"/>
    <cellStyle name="Input 26 3 6 2 2" xfId="43008"/>
    <cellStyle name="Input 26 3 6 3" xfId="32404"/>
    <cellStyle name="Input 26 3 7" xfId="16709"/>
    <cellStyle name="Input 26 3 7 2" xfId="37896"/>
    <cellStyle name="Input 26 3 8" xfId="26961"/>
    <cellStyle name="Input 26 3_Table 2A-1_EFT (Annual)" xfId="3043"/>
    <cellStyle name="Input 26 4" xfId="1266"/>
    <cellStyle name="Input 26 4 2" xfId="2536"/>
    <cellStyle name="Input 26 4 2 2" xfId="6097"/>
    <cellStyle name="Input 26 4 2 2 2" xfId="14291"/>
    <cellStyle name="Input 26 4 2 2 2 2" xfId="26263"/>
    <cellStyle name="Input 26 4 2 2 2 2 2" xfId="47449"/>
    <cellStyle name="Input 26 4 2 2 2 3" xfId="36845"/>
    <cellStyle name="Input 26 4 2 2 3" xfId="21150"/>
    <cellStyle name="Input 26 4 2 2 3 2" xfId="42337"/>
    <cellStyle name="Input 26 4 2 2 4" xfId="31753"/>
    <cellStyle name="Input 26 4 2 2_Table 2A-1_EFT (Annual)" xfId="15190"/>
    <cellStyle name="Input 26 4 2 3" xfId="11633"/>
    <cellStyle name="Input 26 4 2 3 2" xfId="23717"/>
    <cellStyle name="Input 26 4 2 3 2 2" xfId="44903"/>
    <cellStyle name="Input 26 4 2 3 3" xfId="34299"/>
    <cellStyle name="Input 26 4 2 4" xfId="18604"/>
    <cellStyle name="Input 26 4 2 4 2" xfId="39791"/>
    <cellStyle name="Input 26 4 2 5" xfId="29010"/>
    <cellStyle name="Input 26 4 2_Table 2A-1_EFT (Annual)" xfId="6965"/>
    <cellStyle name="Input 26 4 3" xfId="4827"/>
    <cellStyle name="Input 26 4 3 2" xfId="13087"/>
    <cellStyle name="Input 26 4 3 2 2" xfId="25093"/>
    <cellStyle name="Input 26 4 3 2 2 2" xfId="46279"/>
    <cellStyle name="Input 26 4 3 2 3" xfId="35675"/>
    <cellStyle name="Input 26 4 3 3" xfId="19980"/>
    <cellStyle name="Input 26 4 3 3 2" xfId="41167"/>
    <cellStyle name="Input 26 4 3 4" xfId="30484"/>
    <cellStyle name="Input 26 4 3_Table 2A-1_EFT (Annual)" xfId="15191"/>
    <cellStyle name="Input 26 4 4" xfId="10431"/>
    <cellStyle name="Input 26 4 4 2" xfId="22547"/>
    <cellStyle name="Input 26 4 4 2 2" xfId="43733"/>
    <cellStyle name="Input 26 4 4 3" xfId="33129"/>
    <cellStyle name="Input 26 4 5" xfId="17434"/>
    <cellStyle name="Input 26 4 5 2" xfId="38621"/>
    <cellStyle name="Input 26 4 6" xfId="27741"/>
    <cellStyle name="Input 26 4_Table 2A-1_EFT (Annual)" xfId="6964"/>
    <cellStyle name="Input 26 5" xfId="814"/>
    <cellStyle name="Input 26 5 2" xfId="4375"/>
    <cellStyle name="Input 26 5 2 2" xfId="12655"/>
    <cellStyle name="Input 26 5 2 2 2" xfId="24672"/>
    <cellStyle name="Input 26 5 2 2 2 2" xfId="45858"/>
    <cellStyle name="Input 26 5 2 2 3" xfId="35254"/>
    <cellStyle name="Input 26 5 2 3" xfId="19559"/>
    <cellStyle name="Input 26 5 2 3 2" xfId="40746"/>
    <cellStyle name="Input 26 5 2 4" xfId="30032"/>
    <cellStyle name="Input 26 5 2_Table 2A-1_EFT (Annual)" xfId="15192"/>
    <cellStyle name="Input 26 5 3" xfId="10003"/>
    <cellStyle name="Input 26 5 3 2" xfId="22126"/>
    <cellStyle name="Input 26 5 3 2 2" xfId="43312"/>
    <cellStyle name="Input 26 5 3 3" xfId="32708"/>
    <cellStyle name="Input 26 5 4" xfId="17013"/>
    <cellStyle name="Input 26 5 4 2" xfId="38200"/>
    <cellStyle name="Input 26 5 5" xfId="27289"/>
    <cellStyle name="Input 26 5_Table 2A-1_EFT (Annual)" xfId="6966"/>
    <cellStyle name="Input 26 6" xfId="2005"/>
    <cellStyle name="Input 26 6 2" xfId="5566"/>
    <cellStyle name="Input 26 6 2 2" xfId="13781"/>
    <cellStyle name="Input 26 6 2 2 2" xfId="25769"/>
    <cellStyle name="Input 26 6 2 2 2 2" xfId="46955"/>
    <cellStyle name="Input 26 6 2 2 3" xfId="36351"/>
    <cellStyle name="Input 26 6 2 3" xfId="20656"/>
    <cellStyle name="Input 26 6 2 3 2" xfId="41843"/>
    <cellStyle name="Input 26 6 2 4" xfId="31223"/>
    <cellStyle name="Input 26 6 2_Table 2A-1_EFT (Annual)" xfId="15193"/>
    <cellStyle name="Input 26 6 3" xfId="11125"/>
    <cellStyle name="Input 26 6 3 2" xfId="23223"/>
    <cellStyle name="Input 26 6 3 2 2" xfId="44409"/>
    <cellStyle name="Input 26 6 3 3" xfId="33805"/>
    <cellStyle name="Input 26 6 4" xfId="18110"/>
    <cellStyle name="Input 26 6 4 2" xfId="39297"/>
    <cellStyle name="Input 26 6 5" xfId="28480"/>
    <cellStyle name="Input 26 6_Table 2A-1_EFT (Annual)" xfId="6967"/>
    <cellStyle name="Input 26 7" xfId="3807"/>
    <cellStyle name="Input 26 7 2" xfId="12175"/>
    <cellStyle name="Input 26 7 2 2" xfId="24205"/>
    <cellStyle name="Input 26 7 2 2 2" xfId="45391"/>
    <cellStyle name="Input 26 7 2 3" xfId="34787"/>
    <cellStyle name="Input 26 7 3" xfId="19092"/>
    <cellStyle name="Input 26 7 3 2" xfId="40279"/>
    <cellStyle name="Input 26 7 4" xfId="29516"/>
    <cellStyle name="Input 26 7_Table 2A-1_EFT (Annual)" xfId="15194"/>
    <cellStyle name="Input 26 8" xfId="9494"/>
    <cellStyle name="Input 26 8 2" xfId="21659"/>
    <cellStyle name="Input 26 8 2 2" xfId="42845"/>
    <cellStyle name="Input 26 8 3" xfId="32241"/>
    <cellStyle name="Input 26 9" xfId="16546"/>
    <cellStyle name="Input 26 9 2" xfId="37733"/>
    <cellStyle name="Input 26_Table 2A-1_EFT (Annual)" xfId="3041"/>
    <cellStyle name="Input 27" xfId="236"/>
    <cellStyle name="Input 27 10" xfId="26791"/>
    <cellStyle name="Input 27 2" xfId="623"/>
    <cellStyle name="Input 27 2 2" xfId="1600"/>
    <cellStyle name="Input 27 2 2 2" xfId="2870"/>
    <cellStyle name="Input 27 2 2 2 2" xfId="6431"/>
    <cellStyle name="Input 27 2 2 2 2 2" xfId="14625"/>
    <cellStyle name="Input 27 2 2 2 2 2 2" xfId="26597"/>
    <cellStyle name="Input 27 2 2 2 2 2 2 2" xfId="47783"/>
    <cellStyle name="Input 27 2 2 2 2 2 3" xfId="37179"/>
    <cellStyle name="Input 27 2 2 2 2 3" xfId="21484"/>
    <cellStyle name="Input 27 2 2 2 2 3 2" xfId="42671"/>
    <cellStyle name="Input 27 2 2 2 2 4" xfId="32087"/>
    <cellStyle name="Input 27 2 2 2 2_Table 2A-1_EFT (Annual)" xfId="15195"/>
    <cellStyle name="Input 27 2 2 2 3" xfId="11967"/>
    <cellStyle name="Input 27 2 2 2 3 2" xfId="24051"/>
    <cellStyle name="Input 27 2 2 2 3 2 2" xfId="45237"/>
    <cellStyle name="Input 27 2 2 2 3 3" xfId="34633"/>
    <cellStyle name="Input 27 2 2 2 4" xfId="18938"/>
    <cellStyle name="Input 27 2 2 2 4 2" xfId="40125"/>
    <cellStyle name="Input 27 2 2 2 5" xfId="29344"/>
    <cellStyle name="Input 27 2 2 2_Table 2A-1_EFT (Annual)" xfId="6969"/>
    <cellStyle name="Input 27 2 2 3" xfId="5161"/>
    <cellStyle name="Input 27 2 2 3 2" xfId="13421"/>
    <cellStyle name="Input 27 2 2 3 2 2" xfId="25427"/>
    <cellStyle name="Input 27 2 2 3 2 2 2" xfId="46613"/>
    <cellStyle name="Input 27 2 2 3 2 3" xfId="36009"/>
    <cellStyle name="Input 27 2 2 3 3" xfId="20314"/>
    <cellStyle name="Input 27 2 2 3 3 2" xfId="41501"/>
    <cellStyle name="Input 27 2 2 3 4" xfId="30818"/>
    <cellStyle name="Input 27 2 2 3_Table 2A-1_EFT (Annual)" xfId="15196"/>
    <cellStyle name="Input 27 2 2 4" xfId="10765"/>
    <cellStyle name="Input 27 2 2 4 2" xfId="22881"/>
    <cellStyle name="Input 27 2 2 4 2 2" xfId="44067"/>
    <cellStyle name="Input 27 2 2 4 3" xfId="33463"/>
    <cellStyle name="Input 27 2 2 5" xfId="17768"/>
    <cellStyle name="Input 27 2 2 5 2" xfId="38955"/>
    <cellStyle name="Input 27 2 2 6" xfId="28075"/>
    <cellStyle name="Input 27 2 2_Table 2A-1_EFT (Annual)" xfId="6968"/>
    <cellStyle name="Input 27 2 3" xfId="1114"/>
    <cellStyle name="Input 27 2 3 2" xfId="4675"/>
    <cellStyle name="Input 27 2 3 2 2" xfId="12935"/>
    <cellStyle name="Input 27 2 3 2 2 2" xfId="24941"/>
    <cellStyle name="Input 27 2 3 2 2 2 2" xfId="46127"/>
    <cellStyle name="Input 27 2 3 2 2 3" xfId="35523"/>
    <cellStyle name="Input 27 2 3 2 3" xfId="19828"/>
    <cellStyle name="Input 27 2 3 2 3 2" xfId="41015"/>
    <cellStyle name="Input 27 2 3 2 4" xfId="30332"/>
    <cellStyle name="Input 27 2 3 2_Table 2A-1_EFT (Annual)" xfId="15197"/>
    <cellStyle name="Input 27 2 3 3" xfId="10279"/>
    <cellStyle name="Input 27 2 3 3 2" xfId="22395"/>
    <cellStyle name="Input 27 2 3 3 2 2" xfId="43581"/>
    <cellStyle name="Input 27 2 3 3 3" xfId="32977"/>
    <cellStyle name="Input 27 2 3 4" xfId="17282"/>
    <cellStyle name="Input 27 2 3 4 2" xfId="38469"/>
    <cellStyle name="Input 27 2 3 5" xfId="27589"/>
    <cellStyle name="Input 27 2 3_Table 2A-1_EFT (Annual)" xfId="6970"/>
    <cellStyle name="Input 27 2 4" xfId="2339"/>
    <cellStyle name="Input 27 2 4 2" xfId="5900"/>
    <cellStyle name="Input 27 2 4 2 2" xfId="14115"/>
    <cellStyle name="Input 27 2 4 2 2 2" xfId="26103"/>
    <cellStyle name="Input 27 2 4 2 2 2 2" xfId="47289"/>
    <cellStyle name="Input 27 2 4 2 2 3" xfId="36685"/>
    <cellStyle name="Input 27 2 4 2 3" xfId="20990"/>
    <cellStyle name="Input 27 2 4 2 3 2" xfId="42177"/>
    <cellStyle name="Input 27 2 4 2 4" xfId="31557"/>
    <cellStyle name="Input 27 2 4 2_Table 2A-1_EFT (Annual)" xfId="15198"/>
    <cellStyle name="Input 27 2 4 3" xfId="11459"/>
    <cellStyle name="Input 27 2 4 3 2" xfId="23557"/>
    <cellStyle name="Input 27 2 4 3 2 2" xfId="44743"/>
    <cellStyle name="Input 27 2 4 3 3" xfId="34139"/>
    <cellStyle name="Input 27 2 4 4" xfId="18444"/>
    <cellStyle name="Input 27 2 4 4 2" xfId="39631"/>
    <cellStyle name="Input 27 2 4 5" xfId="28814"/>
    <cellStyle name="Input 27 2 4_Table 2A-1_EFT (Annual)" xfId="6971"/>
    <cellStyle name="Input 27 2 5" xfId="4193"/>
    <cellStyle name="Input 27 2 5 2" xfId="12517"/>
    <cellStyle name="Input 27 2 5 2 2" xfId="24539"/>
    <cellStyle name="Input 27 2 5 2 2 2" xfId="45725"/>
    <cellStyle name="Input 27 2 5 2 3" xfId="35121"/>
    <cellStyle name="Input 27 2 5 3" xfId="19426"/>
    <cellStyle name="Input 27 2 5 3 2" xfId="40613"/>
    <cellStyle name="Input 27 2 5 4" xfId="29881"/>
    <cellStyle name="Input 27 2 5_Table 2A-1_EFT (Annual)" xfId="15199"/>
    <cellStyle name="Input 27 2 6" xfId="9856"/>
    <cellStyle name="Input 27 2 6 2" xfId="21993"/>
    <cellStyle name="Input 27 2 6 2 2" xfId="43179"/>
    <cellStyle name="Input 27 2 6 3" xfId="32575"/>
    <cellStyle name="Input 27 2 7" xfId="16880"/>
    <cellStyle name="Input 27 2 7 2" xfId="38067"/>
    <cellStyle name="Input 27 2 8" xfId="27138"/>
    <cellStyle name="Input 27 2_Table 2A-1_EFT (Annual)" xfId="3045"/>
    <cellStyle name="Input 27 3" xfId="462"/>
    <cellStyle name="Input 27 3 2" xfId="1439"/>
    <cellStyle name="Input 27 3 2 2" xfId="2709"/>
    <cellStyle name="Input 27 3 2 2 2" xfId="6270"/>
    <cellStyle name="Input 27 3 2 2 2 2" xfId="14464"/>
    <cellStyle name="Input 27 3 2 2 2 2 2" xfId="26436"/>
    <cellStyle name="Input 27 3 2 2 2 2 2 2" xfId="47622"/>
    <cellStyle name="Input 27 3 2 2 2 2 3" xfId="37018"/>
    <cellStyle name="Input 27 3 2 2 2 3" xfId="21323"/>
    <cellStyle name="Input 27 3 2 2 2 3 2" xfId="42510"/>
    <cellStyle name="Input 27 3 2 2 2 4" xfId="31926"/>
    <cellStyle name="Input 27 3 2 2 2_Table 2A-1_EFT (Annual)" xfId="15200"/>
    <cellStyle name="Input 27 3 2 2 3" xfId="11806"/>
    <cellStyle name="Input 27 3 2 2 3 2" xfId="23890"/>
    <cellStyle name="Input 27 3 2 2 3 2 2" xfId="45076"/>
    <cellStyle name="Input 27 3 2 2 3 3" xfId="34472"/>
    <cellStyle name="Input 27 3 2 2 4" xfId="18777"/>
    <cellStyle name="Input 27 3 2 2 4 2" xfId="39964"/>
    <cellStyle name="Input 27 3 2 2 5" xfId="29183"/>
    <cellStyle name="Input 27 3 2 2_Table 2A-1_EFT (Annual)" xfId="6973"/>
    <cellStyle name="Input 27 3 2 3" xfId="5000"/>
    <cellStyle name="Input 27 3 2 3 2" xfId="13260"/>
    <cellStyle name="Input 27 3 2 3 2 2" xfId="25266"/>
    <cellStyle name="Input 27 3 2 3 2 2 2" xfId="46452"/>
    <cellStyle name="Input 27 3 2 3 2 3" xfId="35848"/>
    <cellStyle name="Input 27 3 2 3 3" xfId="20153"/>
    <cellStyle name="Input 27 3 2 3 3 2" xfId="41340"/>
    <cellStyle name="Input 27 3 2 3 4" xfId="30657"/>
    <cellStyle name="Input 27 3 2 3_Table 2A-1_EFT (Annual)" xfId="15201"/>
    <cellStyle name="Input 27 3 2 4" xfId="10604"/>
    <cellStyle name="Input 27 3 2 4 2" xfId="22720"/>
    <cellStyle name="Input 27 3 2 4 2 2" xfId="43906"/>
    <cellStyle name="Input 27 3 2 4 3" xfId="33302"/>
    <cellStyle name="Input 27 3 2 5" xfId="17607"/>
    <cellStyle name="Input 27 3 2 5 2" xfId="38794"/>
    <cellStyle name="Input 27 3 2 6" xfId="27914"/>
    <cellStyle name="Input 27 3 2_Table 2A-1_EFT (Annual)" xfId="6972"/>
    <cellStyle name="Input 27 3 3" xfId="984"/>
    <cellStyle name="Input 27 3 3 2" xfId="4545"/>
    <cellStyle name="Input 27 3 3 2 2" xfId="12805"/>
    <cellStyle name="Input 27 3 3 2 2 2" xfId="24811"/>
    <cellStyle name="Input 27 3 3 2 2 2 2" xfId="45997"/>
    <cellStyle name="Input 27 3 3 2 2 3" xfId="35393"/>
    <cellStyle name="Input 27 3 3 2 3" xfId="19698"/>
    <cellStyle name="Input 27 3 3 2 3 2" xfId="40885"/>
    <cellStyle name="Input 27 3 3 2 4" xfId="30202"/>
    <cellStyle name="Input 27 3 3 2_Table 2A-1_EFT (Annual)" xfId="15202"/>
    <cellStyle name="Input 27 3 3 3" xfId="10149"/>
    <cellStyle name="Input 27 3 3 3 2" xfId="22265"/>
    <cellStyle name="Input 27 3 3 3 2 2" xfId="43451"/>
    <cellStyle name="Input 27 3 3 3 3" xfId="32847"/>
    <cellStyle name="Input 27 3 3 4" xfId="17152"/>
    <cellStyle name="Input 27 3 3 4 2" xfId="38339"/>
    <cellStyle name="Input 27 3 3 5" xfId="27459"/>
    <cellStyle name="Input 27 3 3_Table 2A-1_EFT (Annual)" xfId="6974"/>
    <cellStyle name="Input 27 3 4" xfId="2178"/>
    <cellStyle name="Input 27 3 4 2" xfId="5739"/>
    <cellStyle name="Input 27 3 4 2 2" xfId="13954"/>
    <cellStyle name="Input 27 3 4 2 2 2" xfId="25942"/>
    <cellStyle name="Input 27 3 4 2 2 2 2" xfId="47128"/>
    <cellStyle name="Input 27 3 4 2 2 3" xfId="36524"/>
    <cellStyle name="Input 27 3 4 2 3" xfId="20829"/>
    <cellStyle name="Input 27 3 4 2 3 2" xfId="42016"/>
    <cellStyle name="Input 27 3 4 2 4" xfId="31396"/>
    <cellStyle name="Input 27 3 4 2_Table 2A-1_EFT (Annual)" xfId="15203"/>
    <cellStyle name="Input 27 3 4 3" xfId="11298"/>
    <cellStyle name="Input 27 3 4 3 2" xfId="23396"/>
    <cellStyle name="Input 27 3 4 3 2 2" xfId="44582"/>
    <cellStyle name="Input 27 3 4 3 3" xfId="33978"/>
    <cellStyle name="Input 27 3 4 4" xfId="18283"/>
    <cellStyle name="Input 27 3 4 4 2" xfId="39470"/>
    <cellStyle name="Input 27 3 4 5" xfId="28653"/>
    <cellStyle name="Input 27 3 4_Table 2A-1_EFT (Annual)" xfId="6975"/>
    <cellStyle name="Input 27 3 5" xfId="4032"/>
    <cellStyle name="Input 27 3 5 2" xfId="12356"/>
    <cellStyle name="Input 27 3 5 2 2" xfId="24378"/>
    <cellStyle name="Input 27 3 5 2 2 2" xfId="45564"/>
    <cellStyle name="Input 27 3 5 2 3" xfId="34960"/>
    <cellStyle name="Input 27 3 5 3" xfId="19265"/>
    <cellStyle name="Input 27 3 5 3 2" xfId="40452"/>
    <cellStyle name="Input 27 3 5 4" xfId="29720"/>
    <cellStyle name="Input 27 3 5_Table 2A-1_EFT (Annual)" xfId="15204"/>
    <cellStyle name="Input 27 3 6" xfId="9695"/>
    <cellStyle name="Input 27 3 6 2" xfId="21832"/>
    <cellStyle name="Input 27 3 6 2 2" xfId="43018"/>
    <cellStyle name="Input 27 3 6 3" xfId="32414"/>
    <cellStyle name="Input 27 3 7" xfId="16719"/>
    <cellStyle name="Input 27 3 7 2" xfId="37906"/>
    <cellStyle name="Input 27 3 8" xfId="26977"/>
    <cellStyle name="Input 27 3_Table 2A-1_EFT (Annual)" xfId="3046"/>
    <cellStyle name="Input 27 4" xfId="1278"/>
    <cellStyle name="Input 27 4 2" xfId="2548"/>
    <cellStyle name="Input 27 4 2 2" xfId="6109"/>
    <cellStyle name="Input 27 4 2 2 2" xfId="14303"/>
    <cellStyle name="Input 27 4 2 2 2 2" xfId="26275"/>
    <cellStyle name="Input 27 4 2 2 2 2 2" xfId="47461"/>
    <cellStyle name="Input 27 4 2 2 2 3" xfId="36857"/>
    <cellStyle name="Input 27 4 2 2 3" xfId="21162"/>
    <cellStyle name="Input 27 4 2 2 3 2" xfId="42349"/>
    <cellStyle name="Input 27 4 2 2 4" xfId="31765"/>
    <cellStyle name="Input 27 4 2 2_Table 2A-1_EFT (Annual)" xfId="15205"/>
    <cellStyle name="Input 27 4 2 3" xfId="11645"/>
    <cellStyle name="Input 27 4 2 3 2" xfId="23729"/>
    <cellStyle name="Input 27 4 2 3 2 2" xfId="44915"/>
    <cellStyle name="Input 27 4 2 3 3" xfId="34311"/>
    <cellStyle name="Input 27 4 2 4" xfId="18616"/>
    <cellStyle name="Input 27 4 2 4 2" xfId="39803"/>
    <cellStyle name="Input 27 4 2 5" xfId="29022"/>
    <cellStyle name="Input 27 4 2_Table 2A-1_EFT (Annual)" xfId="6977"/>
    <cellStyle name="Input 27 4 3" xfId="4839"/>
    <cellStyle name="Input 27 4 3 2" xfId="13099"/>
    <cellStyle name="Input 27 4 3 2 2" xfId="25105"/>
    <cellStyle name="Input 27 4 3 2 2 2" xfId="46291"/>
    <cellStyle name="Input 27 4 3 2 3" xfId="35687"/>
    <cellStyle name="Input 27 4 3 3" xfId="19992"/>
    <cellStyle name="Input 27 4 3 3 2" xfId="41179"/>
    <cellStyle name="Input 27 4 3 4" xfId="30496"/>
    <cellStyle name="Input 27 4 3_Table 2A-1_EFT (Annual)" xfId="15206"/>
    <cellStyle name="Input 27 4 4" xfId="10443"/>
    <cellStyle name="Input 27 4 4 2" xfId="22559"/>
    <cellStyle name="Input 27 4 4 2 2" xfId="43745"/>
    <cellStyle name="Input 27 4 4 3" xfId="33141"/>
    <cellStyle name="Input 27 4 5" xfId="17446"/>
    <cellStyle name="Input 27 4 5 2" xfId="38633"/>
    <cellStyle name="Input 27 4 6" xfId="27753"/>
    <cellStyle name="Input 27 4_Table 2A-1_EFT (Annual)" xfId="6976"/>
    <cellStyle name="Input 27 5" xfId="829"/>
    <cellStyle name="Input 27 5 2" xfId="4390"/>
    <cellStyle name="Input 27 5 2 2" xfId="12664"/>
    <cellStyle name="Input 27 5 2 2 2" xfId="24681"/>
    <cellStyle name="Input 27 5 2 2 2 2" xfId="45867"/>
    <cellStyle name="Input 27 5 2 2 3" xfId="35263"/>
    <cellStyle name="Input 27 5 2 3" xfId="19568"/>
    <cellStyle name="Input 27 5 2 3 2" xfId="40755"/>
    <cellStyle name="Input 27 5 2 4" xfId="30047"/>
    <cellStyle name="Input 27 5 2_Table 2A-1_EFT (Annual)" xfId="15207"/>
    <cellStyle name="Input 27 5 3" xfId="10013"/>
    <cellStyle name="Input 27 5 3 2" xfId="22135"/>
    <cellStyle name="Input 27 5 3 2 2" xfId="43321"/>
    <cellStyle name="Input 27 5 3 3" xfId="32717"/>
    <cellStyle name="Input 27 5 4" xfId="17022"/>
    <cellStyle name="Input 27 5 4 2" xfId="38209"/>
    <cellStyle name="Input 27 5 5" xfId="27304"/>
    <cellStyle name="Input 27 5_Table 2A-1_EFT (Annual)" xfId="6978"/>
    <cellStyle name="Input 27 6" xfId="2017"/>
    <cellStyle name="Input 27 6 2" xfId="5578"/>
    <cellStyle name="Input 27 6 2 2" xfId="13793"/>
    <cellStyle name="Input 27 6 2 2 2" xfId="25781"/>
    <cellStyle name="Input 27 6 2 2 2 2" xfId="46967"/>
    <cellStyle name="Input 27 6 2 2 3" xfId="36363"/>
    <cellStyle name="Input 27 6 2 3" xfId="20668"/>
    <cellStyle name="Input 27 6 2 3 2" xfId="41855"/>
    <cellStyle name="Input 27 6 2 4" xfId="31235"/>
    <cellStyle name="Input 27 6 2_Table 2A-1_EFT (Annual)" xfId="15208"/>
    <cellStyle name="Input 27 6 3" xfId="11137"/>
    <cellStyle name="Input 27 6 3 2" xfId="23235"/>
    <cellStyle name="Input 27 6 3 2 2" xfId="44421"/>
    <cellStyle name="Input 27 6 3 3" xfId="33817"/>
    <cellStyle name="Input 27 6 4" xfId="18122"/>
    <cellStyle name="Input 27 6 4 2" xfId="39309"/>
    <cellStyle name="Input 27 6 5" xfId="28492"/>
    <cellStyle name="Input 27 6_Table 2A-1_EFT (Annual)" xfId="6979"/>
    <cellStyle name="Input 27 7" xfId="3825"/>
    <cellStyle name="Input 27 7 2" xfId="12188"/>
    <cellStyle name="Input 27 7 2 2" xfId="24217"/>
    <cellStyle name="Input 27 7 2 2 2" xfId="45403"/>
    <cellStyle name="Input 27 7 2 3" xfId="34799"/>
    <cellStyle name="Input 27 7 3" xfId="19104"/>
    <cellStyle name="Input 27 7 3 2" xfId="40291"/>
    <cellStyle name="Input 27 7 4" xfId="29534"/>
    <cellStyle name="Input 27 7_Table 2A-1_EFT (Annual)" xfId="15209"/>
    <cellStyle name="Input 27 8" xfId="9507"/>
    <cellStyle name="Input 27 8 2" xfId="21671"/>
    <cellStyle name="Input 27 8 2 2" xfId="42857"/>
    <cellStyle name="Input 27 8 3" xfId="32253"/>
    <cellStyle name="Input 27 9" xfId="16558"/>
    <cellStyle name="Input 27 9 2" xfId="37745"/>
    <cellStyle name="Input 27_Table 2A-1_EFT (Annual)" xfId="3044"/>
    <cellStyle name="Input 28" xfId="193"/>
    <cellStyle name="Input 28 10" xfId="26748"/>
    <cellStyle name="Input 28 2" xfId="586"/>
    <cellStyle name="Input 28 2 2" xfId="1563"/>
    <cellStyle name="Input 28 2 2 2" xfId="2833"/>
    <cellStyle name="Input 28 2 2 2 2" xfId="6394"/>
    <cellStyle name="Input 28 2 2 2 2 2" xfId="14588"/>
    <cellStyle name="Input 28 2 2 2 2 2 2" xfId="26560"/>
    <cellStyle name="Input 28 2 2 2 2 2 2 2" xfId="47746"/>
    <cellStyle name="Input 28 2 2 2 2 2 3" xfId="37142"/>
    <cellStyle name="Input 28 2 2 2 2 3" xfId="21447"/>
    <cellStyle name="Input 28 2 2 2 2 3 2" xfId="42634"/>
    <cellStyle name="Input 28 2 2 2 2 4" xfId="32050"/>
    <cellStyle name="Input 28 2 2 2 2_Table 2A-1_EFT (Annual)" xfId="15210"/>
    <cellStyle name="Input 28 2 2 2 3" xfId="11930"/>
    <cellStyle name="Input 28 2 2 2 3 2" xfId="24014"/>
    <cellStyle name="Input 28 2 2 2 3 2 2" xfId="45200"/>
    <cellStyle name="Input 28 2 2 2 3 3" xfId="34596"/>
    <cellStyle name="Input 28 2 2 2 4" xfId="18901"/>
    <cellStyle name="Input 28 2 2 2 4 2" xfId="40088"/>
    <cellStyle name="Input 28 2 2 2 5" xfId="29307"/>
    <cellStyle name="Input 28 2 2 2_Table 2A-1_EFT (Annual)" xfId="6981"/>
    <cellStyle name="Input 28 2 2 3" xfId="5124"/>
    <cellStyle name="Input 28 2 2 3 2" xfId="13384"/>
    <cellStyle name="Input 28 2 2 3 2 2" xfId="25390"/>
    <cellStyle name="Input 28 2 2 3 2 2 2" xfId="46576"/>
    <cellStyle name="Input 28 2 2 3 2 3" xfId="35972"/>
    <cellStyle name="Input 28 2 2 3 3" xfId="20277"/>
    <cellStyle name="Input 28 2 2 3 3 2" xfId="41464"/>
    <cellStyle name="Input 28 2 2 3 4" xfId="30781"/>
    <cellStyle name="Input 28 2 2 3_Table 2A-1_EFT (Annual)" xfId="15211"/>
    <cellStyle name="Input 28 2 2 4" xfId="10728"/>
    <cellStyle name="Input 28 2 2 4 2" xfId="22844"/>
    <cellStyle name="Input 28 2 2 4 2 2" xfId="44030"/>
    <cellStyle name="Input 28 2 2 4 3" xfId="33426"/>
    <cellStyle name="Input 28 2 2 5" xfId="17731"/>
    <cellStyle name="Input 28 2 2 5 2" xfId="38918"/>
    <cellStyle name="Input 28 2 2 6" xfId="28038"/>
    <cellStyle name="Input 28 2 2_Table 2A-1_EFT (Annual)" xfId="6980"/>
    <cellStyle name="Input 28 2 3" xfId="1085"/>
    <cellStyle name="Input 28 2 3 2" xfId="4646"/>
    <cellStyle name="Input 28 2 3 2 2" xfId="12906"/>
    <cellStyle name="Input 28 2 3 2 2 2" xfId="24912"/>
    <cellStyle name="Input 28 2 3 2 2 2 2" xfId="46098"/>
    <cellStyle name="Input 28 2 3 2 2 3" xfId="35494"/>
    <cellStyle name="Input 28 2 3 2 3" xfId="19799"/>
    <cellStyle name="Input 28 2 3 2 3 2" xfId="40986"/>
    <cellStyle name="Input 28 2 3 2 4" xfId="30303"/>
    <cellStyle name="Input 28 2 3 2_Table 2A-1_EFT (Annual)" xfId="15212"/>
    <cellStyle name="Input 28 2 3 3" xfId="10250"/>
    <cellStyle name="Input 28 2 3 3 2" xfId="22366"/>
    <cellStyle name="Input 28 2 3 3 2 2" xfId="43552"/>
    <cellStyle name="Input 28 2 3 3 3" xfId="32948"/>
    <cellStyle name="Input 28 2 3 4" xfId="17253"/>
    <cellStyle name="Input 28 2 3 4 2" xfId="38440"/>
    <cellStyle name="Input 28 2 3 5" xfId="27560"/>
    <cellStyle name="Input 28 2 3_Table 2A-1_EFT (Annual)" xfId="6982"/>
    <cellStyle name="Input 28 2 4" xfId="2302"/>
    <cellStyle name="Input 28 2 4 2" xfId="5863"/>
    <cellStyle name="Input 28 2 4 2 2" xfId="14078"/>
    <cellStyle name="Input 28 2 4 2 2 2" xfId="26066"/>
    <cellStyle name="Input 28 2 4 2 2 2 2" xfId="47252"/>
    <cellStyle name="Input 28 2 4 2 2 3" xfId="36648"/>
    <cellStyle name="Input 28 2 4 2 3" xfId="20953"/>
    <cellStyle name="Input 28 2 4 2 3 2" xfId="42140"/>
    <cellStyle name="Input 28 2 4 2 4" xfId="31520"/>
    <cellStyle name="Input 28 2 4 2_Table 2A-1_EFT (Annual)" xfId="15213"/>
    <cellStyle name="Input 28 2 4 3" xfId="11422"/>
    <cellStyle name="Input 28 2 4 3 2" xfId="23520"/>
    <cellStyle name="Input 28 2 4 3 2 2" xfId="44706"/>
    <cellStyle name="Input 28 2 4 3 3" xfId="34102"/>
    <cellStyle name="Input 28 2 4 4" xfId="18407"/>
    <cellStyle name="Input 28 2 4 4 2" xfId="39594"/>
    <cellStyle name="Input 28 2 4 5" xfId="28777"/>
    <cellStyle name="Input 28 2 4_Table 2A-1_EFT (Annual)" xfId="6983"/>
    <cellStyle name="Input 28 2 5" xfId="4156"/>
    <cellStyle name="Input 28 2 5 2" xfId="12480"/>
    <cellStyle name="Input 28 2 5 2 2" xfId="24502"/>
    <cellStyle name="Input 28 2 5 2 2 2" xfId="45688"/>
    <cellStyle name="Input 28 2 5 2 3" xfId="35084"/>
    <cellStyle name="Input 28 2 5 3" xfId="19389"/>
    <cellStyle name="Input 28 2 5 3 2" xfId="40576"/>
    <cellStyle name="Input 28 2 5 4" xfId="29844"/>
    <cellStyle name="Input 28 2 5_Table 2A-1_EFT (Annual)" xfId="15214"/>
    <cellStyle name="Input 28 2 6" xfId="9819"/>
    <cellStyle name="Input 28 2 6 2" xfId="21956"/>
    <cellStyle name="Input 28 2 6 2 2" xfId="43142"/>
    <cellStyle name="Input 28 2 6 3" xfId="32538"/>
    <cellStyle name="Input 28 2 7" xfId="16843"/>
    <cellStyle name="Input 28 2 7 2" xfId="38030"/>
    <cellStyle name="Input 28 2 8" xfId="27101"/>
    <cellStyle name="Input 28 2_Table 2A-1_EFT (Annual)" xfId="3048"/>
    <cellStyle name="Input 28 3" xfId="422"/>
    <cellStyle name="Input 28 3 2" xfId="1405"/>
    <cellStyle name="Input 28 3 2 2" xfId="2675"/>
    <cellStyle name="Input 28 3 2 2 2" xfId="6236"/>
    <cellStyle name="Input 28 3 2 2 2 2" xfId="14430"/>
    <cellStyle name="Input 28 3 2 2 2 2 2" xfId="26402"/>
    <cellStyle name="Input 28 3 2 2 2 2 2 2" xfId="47588"/>
    <cellStyle name="Input 28 3 2 2 2 2 3" xfId="36984"/>
    <cellStyle name="Input 28 3 2 2 2 3" xfId="21289"/>
    <cellStyle name="Input 28 3 2 2 2 3 2" xfId="42476"/>
    <cellStyle name="Input 28 3 2 2 2 4" xfId="31892"/>
    <cellStyle name="Input 28 3 2 2 2_Table 2A-1_EFT (Annual)" xfId="15215"/>
    <cellStyle name="Input 28 3 2 2 3" xfId="11772"/>
    <cellStyle name="Input 28 3 2 2 3 2" xfId="23856"/>
    <cellStyle name="Input 28 3 2 2 3 2 2" xfId="45042"/>
    <cellStyle name="Input 28 3 2 2 3 3" xfId="34438"/>
    <cellStyle name="Input 28 3 2 2 4" xfId="18743"/>
    <cellStyle name="Input 28 3 2 2 4 2" xfId="39930"/>
    <cellStyle name="Input 28 3 2 2 5" xfId="29149"/>
    <cellStyle name="Input 28 3 2 2_Table 2A-1_EFT (Annual)" xfId="6985"/>
    <cellStyle name="Input 28 3 2 3" xfId="4966"/>
    <cellStyle name="Input 28 3 2 3 2" xfId="13226"/>
    <cellStyle name="Input 28 3 2 3 2 2" xfId="25232"/>
    <cellStyle name="Input 28 3 2 3 2 2 2" xfId="46418"/>
    <cellStyle name="Input 28 3 2 3 2 3" xfId="35814"/>
    <cellStyle name="Input 28 3 2 3 3" xfId="20119"/>
    <cellStyle name="Input 28 3 2 3 3 2" xfId="41306"/>
    <cellStyle name="Input 28 3 2 3 4" xfId="30623"/>
    <cellStyle name="Input 28 3 2 3_Table 2A-1_EFT (Annual)" xfId="15216"/>
    <cellStyle name="Input 28 3 2 4" xfId="10570"/>
    <cellStyle name="Input 28 3 2 4 2" xfId="22686"/>
    <cellStyle name="Input 28 3 2 4 2 2" xfId="43872"/>
    <cellStyle name="Input 28 3 2 4 3" xfId="33268"/>
    <cellStyle name="Input 28 3 2 5" xfId="17573"/>
    <cellStyle name="Input 28 3 2 5 2" xfId="38760"/>
    <cellStyle name="Input 28 3 2 6" xfId="27880"/>
    <cellStyle name="Input 28 3 2_Table 2A-1_EFT (Annual)" xfId="6984"/>
    <cellStyle name="Input 28 3 3" xfId="951"/>
    <cellStyle name="Input 28 3 3 2" xfId="4512"/>
    <cellStyle name="Input 28 3 3 2 2" xfId="12774"/>
    <cellStyle name="Input 28 3 3 2 2 2" xfId="24784"/>
    <cellStyle name="Input 28 3 3 2 2 2 2" xfId="45970"/>
    <cellStyle name="Input 28 3 3 2 2 3" xfId="35366"/>
    <cellStyle name="Input 28 3 3 2 3" xfId="19671"/>
    <cellStyle name="Input 28 3 3 2 3 2" xfId="40858"/>
    <cellStyle name="Input 28 3 3 2 4" xfId="30169"/>
    <cellStyle name="Input 28 3 3 2_Table 2A-1_EFT (Annual)" xfId="15217"/>
    <cellStyle name="Input 28 3 3 3" xfId="10121"/>
    <cellStyle name="Input 28 3 3 3 2" xfId="22238"/>
    <cellStyle name="Input 28 3 3 3 2 2" xfId="43424"/>
    <cellStyle name="Input 28 3 3 3 3" xfId="32820"/>
    <cellStyle name="Input 28 3 3 4" xfId="17125"/>
    <cellStyle name="Input 28 3 3 4 2" xfId="38312"/>
    <cellStyle name="Input 28 3 3 5" xfId="27426"/>
    <cellStyle name="Input 28 3 3_Table 2A-1_EFT (Annual)" xfId="6986"/>
    <cellStyle name="Input 28 3 4" xfId="2144"/>
    <cellStyle name="Input 28 3 4 2" xfId="5705"/>
    <cellStyle name="Input 28 3 4 2 2" xfId="13920"/>
    <cellStyle name="Input 28 3 4 2 2 2" xfId="25908"/>
    <cellStyle name="Input 28 3 4 2 2 2 2" xfId="47094"/>
    <cellStyle name="Input 28 3 4 2 2 3" xfId="36490"/>
    <cellStyle name="Input 28 3 4 2 3" xfId="20795"/>
    <cellStyle name="Input 28 3 4 2 3 2" xfId="41982"/>
    <cellStyle name="Input 28 3 4 2 4" xfId="31362"/>
    <cellStyle name="Input 28 3 4 2_Table 2A-1_EFT (Annual)" xfId="15218"/>
    <cellStyle name="Input 28 3 4 3" xfId="11264"/>
    <cellStyle name="Input 28 3 4 3 2" xfId="23362"/>
    <cellStyle name="Input 28 3 4 3 2 2" xfId="44548"/>
    <cellStyle name="Input 28 3 4 3 3" xfId="33944"/>
    <cellStyle name="Input 28 3 4 4" xfId="18249"/>
    <cellStyle name="Input 28 3 4 4 2" xfId="39436"/>
    <cellStyle name="Input 28 3 4 5" xfId="28619"/>
    <cellStyle name="Input 28 3 4_Table 2A-1_EFT (Annual)" xfId="6987"/>
    <cellStyle name="Input 28 3 5" xfId="3992"/>
    <cellStyle name="Input 28 3 5 2" xfId="12320"/>
    <cellStyle name="Input 28 3 5 2 2" xfId="24344"/>
    <cellStyle name="Input 28 3 5 2 2 2" xfId="45530"/>
    <cellStyle name="Input 28 3 5 2 3" xfId="34926"/>
    <cellStyle name="Input 28 3 5 3" xfId="19231"/>
    <cellStyle name="Input 28 3 5 3 2" xfId="40418"/>
    <cellStyle name="Input 28 3 5 4" xfId="29680"/>
    <cellStyle name="Input 28 3 5_Table 2A-1_EFT (Annual)" xfId="15219"/>
    <cellStyle name="Input 28 3 6" xfId="9657"/>
    <cellStyle name="Input 28 3 6 2" xfId="21798"/>
    <cellStyle name="Input 28 3 6 2 2" xfId="42984"/>
    <cellStyle name="Input 28 3 6 3" xfId="32380"/>
    <cellStyle name="Input 28 3 7" xfId="16685"/>
    <cellStyle name="Input 28 3 7 2" xfId="37872"/>
    <cellStyle name="Input 28 3 8" xfId="26937"/>
    <cellStyle name="Input 28 3_Table 2A-1_EFT (Annual)" xfId="3049"/>
    <cellStyle name="Input 28 4" xfId="1241"/>
    <cellStyle name="Input 28 4 2" xfId="2511"/>
    <cellStyle name="Input 28 4 2 2" xfId="6072"/>
    <cellStyle name="Input 28 4 2 2 2" xfId="14266"/>
    <cellStyle name="Input 28 4 2 2 2 2" xfId="26238"/>
    <cellStyle name="Input 28 4 2 2 2 2 2" xfId="47424"/>
    <cellStyle name="Input 28 4 2 2 2 3" xfId="36820"/>
    <cellStyle name="Input 28 4 2 2 3" xfId="21125"/>
    <cellStyle name="Input 28 4 2 2 3 2" xfId="42312"/>
    <cellStyle name="Input 28 4 2 2 4" xfId="31728"/>
    <cellStyle name="Input 28 4 2 2_Table 2A-1_EFT (Annual)" xfId="15220"/>
    <cellStyle name="Input 28 4 2 3" xfId="11608"/>
    <cellStyle name="Input 28 4 2 3 2" xfId="23692"/>
    <cellStyle name="Input 28 4 2 3 2 2" xfId="44878"/>
    <cellStyle name="Input 28 4 2 3 3" xfId="34274"/>
    <cellStyle name="Input 28 4 2 4" xfId="18579"/>
    <cellStyle name="Input 28 4 2 4 2" xfId="39766"/>
    <cellStyle name="Input 28 4 2 5" xfId="28985"/>
    <cellStyle name="Input 28 4 2_Table 2A-1_EFT (Annual)" xfId="6989"/>
    <cellStyle name="Input 28 4 3" xfId="4802"/>
    <cellStyle name="Input 28 4 3 2" xfId="13062"/>
    <cellStyle name="Input 28 4 3 2 2" xfId="25068"/>
    <cellStyle name="Input 28 4 3 2 2 2" xfId="46254"/>
    <cellStyle name="Input 28 4 3 2 3" xfId="35650"/>
    <cellStyle name="Input 28 4 3 3" xfId="19955"/>
    <cellStyle name="Input 28 4 3 3 2" xfId="41142"/>
    <cellStyle name="Input 28 4 3 4" xfId="30459"/>
    <cellStyle name="Input 28 4 3_Table 2A-1_EFT (Annual)" xfId="15221"/>
    <cellStyle name="Input 28 4 4" xfId="10406"/>
    <cellStyle name="Input 28 4 4 2" xfId="22522"/>
    <cellStyle name="Input 28 4 4 2 2" xfId="43708"/>
    <cellStyle name="Input 28 4 4 3" xfId="33104"/>
    <cellStyle name="Input 28 4 5" xfId="17409"/>
    <cellStyle name="Input 28 4 5 2" xfId="38596"/>
    <cellStyle name="Input 28 4 6" xfId="27716"/>
    <cellStyle name="Input 28 4_Table 2A-1_EFT (Annual)" xfId="6988"/>
    <cellStyle name="Input 28 5" xfId="794"/>
    <cellStyle name="Input 28 5 2" xfId="4355"/>
    <cellStyle name="Input 28 5 2 2" xfId="12635"/>
    <cellStyle name="Input 28 5 2 2 2" xfId="24652"/>
    <cellStyle name="Input 28 5 2 2 2 2" xfId="45838"/>
    <cellStyle name="Input 28 5 2 2 3" xfId="35234"/>
    <cellStyle name="Input 28 5 2 3" xfId="19539"/>
    <cellStyle name="Input 28 5 2 3 2" xfId="40726"/>
    <cellStyle name="Input 28 5 2 4" xfId="30012"/>
    <cellStyle name="Input 28 5 2_Table 2A-1_EFT (Annual)" xfId="15222"/>
    <cellStyle name="Input 28 5 3" xfId="9983"/>
    <cellStyle name="Input 28 5 3 2" xfId="22106"/>
    <cellStyle name="Input 28 5 3 2 2" xfId="43292"/>
    <cellStyle name="Input 28 5 3 3" xfId="32688"/>
    <cellStyle name="Input 28 5 4" xfId="16993"/>
    <cellStyle name="Input 28 5 4 2" xfId="38180"/>
    <cellStyle name="Input 28 5 5" xfId="27269"/>
    <cellStyle name="Input 28 5_Table 2A-1_EFT (Annual)" xfId="6990"/>
    <cellStyle name="Input 28 6" xfId="1980"/>
    <cellStyle name="Input 28 6 2" xfId="5541"/>
    <cellStyle name="Input 28 6 2 2" xfId="13756"/>
    <cellStyle name="Input 28 6 2 2 2" xfId="25744"/>
    <cellStyle name="Input 28 6 2 2 2 2" xfId="46930"/>
    <cellStyle name="Input 28 6 2 2 3" xfId="36326"/>
    <cellStyle name="Input 28 6 2 3" xfId="20631"/>
    <cellStyle name="Input 28 6 2 3 2" xfId="41818"/>
    <cellStyle name="Input 28 6 2 4" xfId="31198"/>
    <cellStyle name="Input 28 6 2_Table 2A-1_EFT (Annual)" xfId="15223"/>
    <cellStyle name="Input 28 6 3" xfId="11100"/>
    <cellStyle name="Input 28 6 3 2" xfId="23198"/>
    <cellStyle name="Input 28 6 3 2 2" xfId="44384"/>
    <cellStyle name="Input 28 6 3 3" xfId="33780"/>
    <cellStyle name="Input 28 6 4" xfId="18085"/>
    <cellStyle name="Input 28 6 4 2" xfId="39272"/>
    <cellStyle name="Input 28 6 5" xfId="28455"/>
    <cellStyle name="Input 28 6_Table 2A-1_EFT (Annual)" xfId="6991"/>
    <cellStyle name="Input 28 7" xfId="3782"/>
    <cellStyle name="Input 28 7 2" xfId="12150"/>
    <cellStyle name="Input 28 7 2 2" xfId="24180"/>
    <cellStyle name="Input 28 7 2 2 2" xfId="45366"/>
    <cellStyle name="Input 28 7 2 3" xfId="34762"/>
    <cellStyle name="Input 28 7 3" xfId="19067"/>
    <cellStyle name="Input 28 7 3 2" xfId="40254"/>
    <cellStyle name="Input 28 7 4" xfId="29491"/>
    <cellStyle name="Input 28 7_Table 2A-1_EFT (Annual)" xfId="15224"/>
    <cellStyle name="Input 28 8" xfId="9469"/>
    <cellStyle name="Input 28 8 2" xfId="21634"/>
    <cellStyle name="Input 28 8 2 2" xfId="42820"/>
    <cellStyle name="Input 28 8 3" xfId="32216"/>
    <cellStyle name="Input 28 9" xfId="16521"/>
    <cellStyle name="Input 28 9 2" xfId="37708"/>
    <cellStyle name="Input 28_Table 2A-1_EFT (Annual)" xfId="3047"/>
    <cellStyle name="Input 29" xfId="237"/>
    <cellStyle name="Input 29 10" xfId="26792"/>
    <cellStyle name="Input 29 2" xfId="624"/>
    <cellStyle name="Input 29 2 2" xfId="1601"/>
    <cellStyle name="Input 29 2 2 2" xfId="2871"/>
    <cellStyle name="Input 29 2 2 2 2" xfId="6432"/>
    <cellStyle name="Input 29 2 2 2 2 2" xfId="14626"/>
    <cellStyle name="Input 29 2 2 2 2 2 2" xfId="26598"/>
    <cellStyle name="Input 29 2 2 2 2 2 2 2" xfId="47784"/>
    <cellStyle name="Input 29 2 2 2 2 2 3" xfId="37180"/>
    <cellStyle name="Input 29 2 2 2 2 3" xfId="21485"/>
    <cellStyle name="Input 29 2 2 2 2 3 2" xfId="42672"/>
    <cellStyle name="Input 29 2 2 2 2 4" xfId="32088"/>
    <cellStyle name="Input 29 2 2 2 2_Table 2A-1_EFT (Annual)" xfId="15225"/>
    <cellStyle name="Input 29 2 2 2 3" xfId="11968"/>
    <cellStyle name="Input 29 2 2 2 3 2" xfId="24052"/>
    <cellStyle name="Input 29 2 2 2 3 2 2" xfId="45238"/>
    <cellStyle name="Input 29 2 2 2 3 3" xfId="34634"/>
    <cellStyle name="Input 29 2 2 2 4" xfId="18939"/>
    <cellStyle name="Input 29 2 2 2 4 2" xfId="40126"/>
    <cellStyle name="Input 29 2 2 2 5" xfId="29345"/>
    <cellStyle name="Input 29 2 2 2_Table 2A-1_EFT (Annual)" xfId="6993"/>
    <cellStyle name="Input 29 2 2 3" xfId="5162"/>
    <cellStyle name="Input 29 2 2 3 2" xfId="13422"/>
    <cellStyle name="Input 29 2 2 3 2 2" xfId="25428"/>
    <cellStyle name="Input 29 2 2 3 2 2 2" xfId="46614"/>
    <cellStyle name="Input 29 2 2 3 2 3" xfId="36010"/>
    <cellStyle name="Input 29 2 2 3 3" xfId="20315"/>
    <cellStyle name="Input 29 2 2 3 3 2" xfId="41502"/>
    <cellStyle name="Input 29 2 2 3 4" xfId="30819"/>
    <cellStyle name="Input 29 2 2 3_Table 2A-1_EFT (Annual)" xfId="15226"/>
    <cellStyle name="Input 29 2 2 4" xfId="10766"/>
    <cellStyle name="Input 29 2 2 4 2" xfId="22882"/>
    <cellStyle name="Input 29 2 2 4 2 2" xfId="44068"/>
    <cellStyle name="Input 29 2 2 4 3" xfId="33464"/>
    <cellStyle name="Input 29 2 2 5" xfId="17769"/>
    <cellStyle name="Input 29 2 2 5 2" xfId="38956"/>
    <cellStyle name="Input 29 2 2 6" xfId="28076"/>
    <cellStyle name="Input 29 2 2_Table 2A-1_EFT (Annual)" xfId="6992"/>
    <cellStyle name="Input 29 2 3" xfId="1115"/>
    <cellStyle name="Input 29 2 3 2" xfId="4676"/>
    <cellStyle name="Input 29 2 3 2 2" xfId="12936"/>
    <cellStyle name="Input 29 2 3 2 2 2" xfId="24942"/>
    <cellStyle name="Input 29 2 3 2 2 2 2" xfId="46128"/>
    <cellStyle name="Input 29 2 3 2 2 3" xfId="35524"/>
    <cellStyle name="Input 29 2 3 2 3" xfId="19829"/>
    <cellStyle name="Input 29 2 3 2 3 2" xfId="41016"/>
    <cellStyle name="Input 29 2 3 2 4" xfId="30333"/>
    <cellStyle name="Input 29 2 3 2_Table 2A-1_EFT (Annual)" xfId="15227"/>
    <cellStyle name="Input 29 2 3 3" xfId="10280"/>
    <cellStyle name="Input 29 2 3 3 2" xfId="22396"/>
    <cellStyle name="Input 29 2 3 3 2 2" xfId="43582"/>
    <cellStyle name="Input 29 2 3 3 3" xfId="32978"/>
    <cellStyle name="Input 29 2 3 4" xfId="17283"/>
    <cellStyle name="Input 29 2 3 4 2" xfId="38470"/>
    <cellStyle name="Input 29 2 3 5" xfId="27590"/>
    <cellStyle name="Input 29 2 3_Table 2A-1_EFT (Annual)" xfId="6994"/>
    <cellStyle name="Input 29 2 4" xfId="2340"/>
    <cellStyle name="Input 29 2 4 2" xfId="5901"/>
    <cellStyle name="Input 29 2 4 2 2" xfId="14116"/>
    <cellStyle name="Input 29 2 4 2 2 2" xfId="26104"/>
    <cellStyle name="Input 29 2 4 2 2 2 2" xfId="47290"/>
    <cellStyle name="Input 29 2 4 2 2 3" xfId="36686"/>
    <cellStyle name="Input 29 2 4 2 3" xfId="20991"/>
    <cellStyle name="Input 29 2 4 2 3 2" xfId="42178"/>
    <cellStyle name="Input 29 2 4 2 4" xfId="31558"/>
    <cellStyle name="Input 29 2 4 2_Table 2A-1_EFT (Annual)" xfId="15228"/>
    <cellStyle name="Input 29 2 4 3" xfId="11460"/>
    <cellStyle name="Input 29 2 4 3 2" xfId="23558"/>
    <cellStyle name="Input 29 2 4 3 2 2" xfId="44744"/>
    <cellStyle name="Input 29 2 4 3 3" xfId="34140"/>
    <cellStyle name="Input 29 2 4 4" xfId="18445"/>
    <cellStyle name="Input 29 2 4 4 2" xfId="39632"/>
    <cellStyle name="Input 29 2 4 5" xfId="28815"/>
    <cellStyle name="Input 29 2 4_Table 2A-1_EFT (Annual)" xfId="6995"/>
    <cellStyle name="Input 29 2 5" xfId="4194"/>
    <cellStyle name="Input 29 2 5 2" xfId="12518"/>
    <cellStyle name="Input 29 2 5 2 2" xfId="24540"/>
    <cellStyle name="Input 29 2 5 2 2 2" xfId="45726"/>
    <cellStyle name="Input 29 2 5 2 3" xfId="35122"/>
    <cellStyle name="Input 29 2 5 3" xfId="19427"/>
    <cellStyle name="Input 29 2 5 3 2" xfId="40614"/>
    <cellStyle name="Input 29 2 5 4" xfId="29882"/>
    <cellStyle name="Input 29 2 5_Table 2A-1_EFT (Annual)" xfId="15229"/>
    <cellStyle name="Input 29 2 6" xfId="9857"/>
    <cellStyle name="Input 29 2 6 2" xfId="21994"/>
    <cellStyle name="Input 29 2 6 2 2" xfId="43180"/>
    <cellStyle name="Input 29 2 6 3" xfId="32576"/>
    <cellStyle name="Input 29 2 7" xfId="16881"/>
    <cellStyle name="Input 29 2 7 2" xfId="38068"/>
    <cellStyle name="Input 29 2 8" xfId="27139"/>
    <cellStyle name="Input 29 2_Table 2A-1_EFT (Annual)" xfId="3051"/>
    <cellStyle name="Input 29 3" xfId="463"/>
    <cellStyle name="Input 29 3 2" xfId="1440"/>
    <cellStyle name="Input 29 3 2 2" xfId="2710"/>
    <cellStyle name="Input 29 3 2 2 2" xfId="6271"/>
    <cellStyle name="Input 29 3 2 2 2 2" xfId="14465"/>
    <cellStyle name="Input 29 3 2 2 2 2 2" xfId="26437"/>
    <cellStyle name="Input 29 3 2 2 2 2 2 2" xfId="47623"/>
    <cellStyle name="Input 29 3 2 2 2 2 3" xfId="37019"/>
    <cellStyle name="Input 29 3 2 2 2 3" xfId="21324"/>
    <cellStyle name="Input 29 3 2 2 2 3 2" xfId="42511"/>
    <cellStyle name="Input 29 3 2 2 2 4" xfId="31927"/>
    <cellStyle name="Input 29 3 2 2 2_Table 2A-1_EFT (Annual)" xfId="15230"/>
    <cellStyle name="Input 29 3 2 2 3" xfId="11807"/>
    <cellStyle name="Input 29 3 2 2 3 2" xfId="23891"/>
    <cellStyle name="Input 29 3 2 2 3 2 2" xfId="45077"/>
    <cellStyle name="Input 29 3 2 2 3 3" xfId="34473"/>
    <cellStyle name="Input 29 3 2 2 4" xfId="18778"/>
    <cellStyle name="Input 29 3 2 2 4 2" xfId="39965"/>
    <cellStyle name="Input 29 3 2 2 5" xfId="29184"/>
    <cellStyle name="Input 29 3 2 2_Table 2A-1_EFT (Annual)" xfId="6997"/>
    <cellStyle name="Input 29 3 2 3" xfId="5001"/>
    <cellStyle name="Input 29 3 2 3 2" xfId="13261"/>
    <cellStyle name="Input 29 3 2 3 2 2" xfId="25267"/>
    <cellStyle name="Input 29 3 2 3 2 2 2" xfId="46453"/>
    <cellStyle name="Input 29 3 2 3 2 3" xfId="35849"/>
    <cellStyle name="Input 29 3 2 3 3" xfId="20154"/>
    <cellStyle name="Input 29 3 2 3 3 2" xfId="41341"/>
    <cellStyle name="Input 29 3 2 3 4" xfId="30658"/>
    <cellStyle name="Input 29 3 2 3_Table 2A-1_EFT (Annual)" xfId="15231"/>
    <cellStyle name="Input 29 3 2 4" xfId="10605"/>
    <cellStyle name="Input 29 3 2 4 2" xfId="22721"/>
    <cellStyle name="Input 29 3 2 4 2 2" xfId="43907"/>
    <cellStyle name="Input 29 3 2 4 3" xfId="33303"/>
    <cellStyle name="Input 29 3 2 5" xfId="17608"/>
    <cellStyle name="Input 29 3 2 5 2" xfId="38795"/>
    <cellStyle name="Input 29 3 2 6" xfId="27915"/>
    <cellStyle name="Input 29 3 2_Table 2A-1_EFT (Annual)" xfId="6996"/>
    <cellStyle name="Input 29 3 3" xfId="985"/>
    <cellStyle name="Input 29 3 3 2" xfId="4546"/>
    <cellStyle name="Input 29 3 3 2 2" xfId="12806"/>
    <cellStyle name="Input 29 3 3 2 2 2" xfId="24812"/>
    <cellStyle name="Input 29 3 3 2 2 2 2" xfId="45998"/>
    <cellStyle name="Input 29 3 3 2 2 3" xfId="35394"/>
    <cellStyle name="Input 29 3 3 2 3" xfId="19699"/>
    <cellStyle name="Input 29 3 3 2 3 2" xfId="40886"/>
    <cellStyle name="Input 29 3 3 2 4" xfId="30203"/>
    <cellStyle name="Input 29 3 3 2_Table 2A-1_EFT (Annual)" xfId="15232"/>
    <cellStyle name="Input 29 3 3 3" xfId="10150"/>
    <cellStyle name="Input 29 3 3 3 2" xfId="22266"/>
    <cellStyle name="Input 29 3 3 3 2 2" xfId="43452"/>
    <cellStyle name="Input 29 3 3 3 3" xfId="32848"/>
    <cellStyle name="Input 29 3 3 4" xfId="17153"/>
    <cellStyle name="Input 29 3 3 4 2" xfId="38340"/>
    <cellStyle name="Input 29 3 3 5" xfId="27460"/>
    <cellStyle name="Input 29 3 3_Table 2A-1_EFT (Annual)" xfId="6998"/>
    <cellStyle name="Input 29 3 4" xfId="2179"/>
    <cellStyle name="Input 29 3 4 2" xfId="5740"/>
    <cellStyle name="Input 29 3 4 2 2" xfId="13955"/>
    <cellStyle name="Input 29 3 4 2 2 2" xfId="25943"/>
    <cellStyle name="Input 29 3 4 2 2 2 2" xfId="47129"/>
    <cellStyle name="Input 29 3 4 2 2 3" xfId="36525"/>
    <cellStyle name="Input 29 3 4 2 3" xfId="20830"/>
    <cellStyle name="Input 29 3 4 2 3 2" xfId="42017"/>
    <cellStyle name="Input 29 3 4 2 4" xfId="31397"/>
    <cellStyle name="Input 29 3 4 2_Table 2A-1_EFT (Annual)" xfId="15233"/>
    <cellStyle name="Input 29 3 4 3" xfId="11299"/>
    <cellStyle name="Input 29 3 4 3 2" xfId="23397"/>
    <cellStyle name="Input 29 3 4 3 2 2" xfId="44583"/>
    <cellStyle name="Input 29 3 4 3 3" xfId="33979"/>
    <cellStyle name="Input 29 3 4 4" xfId="18284"/>
    <cellStyle name="Input 29 3 4 4 2" xfId="39471"/>
    <cellStyle name="Input 29 3 4 5" xfId="28654"/>
    <cellStyle name="Input 29 3 4_Table 2A-1_EFT (Annual)" xfId="6999"/>
    <cellStyle name="Input 29 3 5" xfId="4033"/>
    <cellStyle name="Input 29 3 5 2" xfId="12357"/>
    <cellStyle name="Input 29 3 5 2 2" xfId="24379"/>
    <cellStyle name="Input 29 3 5 2 2 2" xfId="45565"/>
    <cellStyle name="Input 29 3 5 2 3" xfId="34961"/>
    <cellStyle name="Input 29 3 5 3" xfId="19266"/>
    <cellStyle name="Input 29 3 5 3 2" xfId="40453"/>
    <cellStyle name="Input 29 3 5 4" xfId="29721"/>
    <cellStyle name="Input 29 3 5_Table 2A-1_EFT (Annual)" xfId="15234"/>
    <cellStyle name="Input 29 3 6" xfId="9696"/>
    <cellStyle name="Input 29 3 6 2" xfId="21833"/>
    <cellStyle name="Input 29 3 6 2 2" xfId="43019"/>
    <cellStyle name="Input 29 3 6 3" xfId="32415"/>
    <cellStyle name="Input 29 3 7" xfId="16720"/>
    <cellStyle name="Input 29 3 7 2" xfId="37907"/>
    <cellStyle name="Input 29 3 8" xfId="26978"/>
    <cellStyle name="Input 29 3_Table 2A-1_EFT (Annual)" xfId="3052"/>
    <cellStyle name="Input 29 4" xfId="1279"/>
    <cellStyle name="Input 29 4 2" xfId="2549"/>
    <cellStyle name="Input 29 4 2 2" xfId="6110"/>
    <cellStyle name="Input 29 4 2 2 2" xfId="14304"/>
    <cellStyle name="Input 29 4 2 2 2 2" xfId="26276"/>
    <cellStyle name="Input 29 4 2 2 2 2 2" xfId="47462"/>
    <cellStyle name="Input 29 4 2 2 2 3" xfId="36858"/>
    <cellStyle name="Input 29 4 2 2 3" xfId="21163"/>
    <cellStyle name="Input 29 4 2 2 3 2" xfId="42350"/>
    <cellStyle name="Input 29 4 2 2 4" xfId="31766"/>
    <cellStyle name="Input 29 4 2 2_Table 2A-1_EFT (Annual)" xfId="15235"/>
    <cellStyle name="Input 29 4 2 3" xfId="11646"/>
    <cellStyle name="Input 29 4 2 3 2" xfId="23730"/>
    <cellStyle name="Input 29 4 2 3 2 2" xfId="44916"/>
    <cellStyle name="Input 29 4 2 3 3" xfId="34312"/>
    <cellStyle name="Input 29 4 2 4" xfId="18617"/>
    <cellStyle name="Input 29 4 2 4 2" xfId="39804"/>
    <cellStyle name="Input 29 4 2 5" xfId="29023"/>
    <cellStyle name="Input 29 4 2_Table 2A-1_EFT (Annual)" xfId="7001"/>
    <cellStyle name="Input 29 4 3" xfId="4840"/>
    <cellStyle name="Input 29 4 3 2" xfId="13100"/>
    <cellStyle name="Input 29 4 3 2 2" xfId="25106"/>
    <cellStyle name="Input 29 4 3 2 2 2" xfId="46292"/>
    <cellStyle name="Input 29 4 3 2 3" xfId="35688"/>
    <cellStyle name="Input 29 4 3 3" xfId="19993"/>
    <cellStyle name="Input 29 4 3 3 2" xfId="41180"/>
    <cellStyle name="Input 29 4 3 4" xfId="30497"/>
    <cellStyle name="Input 29 4 3_Table 2A-1_EFT (Annual)" xfId="15236"/>
    <cellStyle name="Input 29 4 4" xfId="10444"/>
    <cellStyle name="Input 29 4 4 2" xfId="22560"/>
    <cellStyle name="Input 29 4 4 2 2" xfId="43746"/>
    <cellStyle name="Input 29 4 4 3" xfId="33142"/>
    <cellStyle name="Input 29 4 5" xfId="17447"/>
    <cellStyle name="Input 29 4 5 2" xfId="38634"/>
    <cellStyle name="Input 29 4 6" xfId="27754"/>
    <cellStyle name="Input 29 4_Table 2A-1_EFT (Annual)" xfId="7000"/>
    <cellStyle name="Input 29 5" xfId="830"/>
    <cellStyle name="Input 29 5 2" xfId="4391"/>
    <cellStyle name="Input 29 5 2 2" xfId="12665"/>
    <cellStyle name="Input 29 5 2 2 2" xfId="24682"/>
    <cellStyle name="Input 29 5 2 2 2 2" xfId="45868"/>
    <cellStyle name="Input 29 5 2 2 3" xfId="35264"/>
    <cellStyle name="Input 29 5 2 3" xfId="19569"/>
    <cellStyle name="Input 29 5 2 3 2" xfId="40756"/>
    <cellStyle name="Input 29 5 2 4" xfId="30048"/>
    <cellStyle name="Input 29 5 2_Table 2A-1_EFT (Annual)" xfId="15237"/>
    <cellStyle name="Input 29 5 3" xfId="10014"/>
    <cellStyle name="Input 29 5 3 2" xfId="22136"/>
    <cellStyle name="Input 29 5 3 2 2" xfId="43322"/>
    <cellStyle name="Input 29 5 3 3" xfId="32718"/>
    <cellStyle name="Input 29 5 4" xfId="17023"/>
    <cellStyle name="Input 29 5 4 2" xfId="38210"/>
    <cellStyle name="Input 29 5 5" xfId="27305"/>
    <cellStyle name="Input 29 5_Table 2A-1_EFT (Annual)" xfId="7002"/>
    <cellStyle name="Input 29 6" xfId="2018"/>
    <cellStyle name="Input 29 6 2" xfId="5579"/>
    <cellStyle name="Input 29 6 2 2" xfId="13794"/>
    <cellStyle name="Input 29 6 2 2 2" xfId="25782"/>
    <cellStyle name="Input 29 6 2 2 2 2" xfId="46968"/>
    <cellStyle name="Input 29 6 2 2 3" xfId="36364"/>
    <cellStyle name="Input 29 6 2 3" xfId="20669"/>
    <cellStyle name="Input 29 6 2 3 2" xfId="41856"/>
    <cellStyle name="Input 29 6 2 4" xfId="31236"/>
    <cellStyle name="Input 29 6 2_Table 2A-1_EFT (Annual)" xfId="15238"/>
    <cellStyle name="Input 29 6 3" xfId="11138"/>
    <cellStyle name="Input 29 6 3 2" xfId="23236"/>
    <cellStyle name="Input 29 6 3 2 2" xfId="44422"/>
    <cellStyle name="Input 29 6 3 3" xfId="33818"/>
    <cellStyle name="Input 29 6 4" xfId="18123"/>
    <cellStyle name="Input 29 6 4 2" xfId="39310"/>
    <cellStyle name="Input 29 6 5" xfId="28493"/>
    <cellStyle name="Input 29 6_Table 2A-1_EFT (Annual)" xfId="7003"/>
    <cellStyle name="Input 29 7" xfId="3826"/>
    <cellStyle name="Input 29 7 2" xfId="12189"/>
    <cellStyle name="Input 29 7 2 2" xfId="24218"/>
    <cellStyle name="Input 29 7 2 2 2" xfId="45404"/>
    <cellStyle name="Input 29 7 2 3" xfId="34800"/>
    <cellStyle name="Input 29 7 3" xfId="19105"/>
    <cellStyle name="Input 29 7 3 2" xfId="40292"/>
    <cellStyle name="Input 29 7 4" xfId="29535"/>
    <cellStyle name="Input 29 7_Table 2A-1_EFT (Annual)" xfId="15239"/>
    <cellStyle name="Input 29 8" xfId="9508"/>
    <cellStyle name="Input 29 8 2" xfId="21672"/>
    <cellStyle name="Input 29 8 2 2" xfId="42858"/>
    <cellStyle name="Input 29 8 3" xfId="32254"/>
    <cellStyle name="Input 29 9" xfId="16559"/>
    <cellStyle name="Input 29 9 2" xfId="37746"/>
    <cellStyle name="Input 29_Table 2A-1_EFT (Annual)" xfId="3050"/>
    <cellStyle name="Input 3" xfId="108"/>
    <cellStyle name="Input 3 10" xfId="21509"/>
    <cellStyle name="Input 3 10 2" xfId="42696"/>
    <cellStyle name="Input 3 11" xfId="26663"/>
    <cellStyle name="Input 3 2" xfId="501"/>
    <cellStyle name="Input 3 2 2" xfId="1478"/>
    <cellStyle name="Input 3 2 2 2" xfId="2748"/>
    <cellStyle name="Input 3 2 2 2 2" xfId="6309"/>
    <cellStyle name="Input 3 2 2 2 2 2" xfId="14503"/>
    <cellStyle name="Input 3 2 2 2 2 2 2" xfId="26475"/>
    <cellStyle name="Input 3 2 2 2 2 2 2 2" xfId="47661"/>
    <cellStyle name="Input 3 2 2 2 2 2 3" xfId="37057"/>
    <cellStyle name="Input 3 2 2 2 2 3" xfId="21362"/>
    <cellStyle name="Input 3 2 2 2 2 3 2" xfId="42549"/>
    <cellStyle name="Input 3 2 2 2 2 4" xfId="31965"/>
    <cellStyle name="Input 3 2 2 2 2_Table 2A-1_EFT (Annual)" xfId="15240"/>
    <cellStyle name="Input 3 2 2 2 3" xfId="11845"/>
    <cellStyle name="Input 3 2 2 2 3 2" xfId="23929"/>
    <cellStyle name="Input 3 2 2 2 3 2 2" xfId="45115"/>
    <cellStyle name="Input 3 2 2 2 3 3" xfId="34511"/>
    <cellStyle name="Input 3 2 2 2 4" xfId="18816"/>
    <cellStyle name="Input 3 2 2 2 4 2" xfId="40003"/>
    <cellStyle name="Input 3 2 2 2 5" xfId="29222"/>
    <cellStyle name="Input 3 2 2 2_Table 2A-1_EFT (Annual)" xfId="7005"/>
    <cellStyle name="Input 3 2 2 3" xfId="5039"/>
    <cellStyle name="Input 3 2 2 3 2" xfId="13299"/>
    <cellStyle name="Input 3 2 2 3 2 2" xfId="25305"/>
    <cellStyle name="Input 3 2 2 3 2 2 2" xfId="46491"/>
    <cellStyle name="Input 3 2 2 3 2 3" xfId="35887"/>
    <cellStyle name="Input 3 2 2 3 3" xfId="20192"/>
    <cellStyle name="Input 3 2 2 3 3 2" xfId="41379"/>
    <cellStyle name="Input 3 2 2 3 4" xfId="30696"/>
    <cellStyle name="Input 3 2 2 3_Table 2A-1_EFT (Annual)" xfId="15241"/>
    <cellStyle name="Input 3 2 2 4" xfId="10643"/>
    <cellStyle name="Input 3 2 2 4 2" xfId="22759"/>
    <cellStyle name="Input 3 2 2 4 2 2" xfId="43945"/>
    <cellStyle name="Input 3 2 2 4 3" xfId="33341"/>
    <cellStyle name="Input 3 2 2 5" xfId="17646"/>
    <cellStyle name="Input 3 2 2 5 2" xfId="38833"/>
    <cellStyle name="Input 3 2 2 6" xfId="27953"/>
    <cellStyle name="Input 3 2 2_Table 2A-1_EFT (Annual)" xfId="7004"/>
    <cellStyle name="Input 3 2 3" xfId="1015"/>
    <cellStyle name="Input 3 2 3 2" xfId="4576"/>
    <cellStyle name="Input 3 2 3 2 2" xfId="12836"/>
    <cellStyle name="Input 3 2 3 2 2 2" xfId="24842"/>
    <cellStyle name="Input 3 2 3 2 2 2 2" xfId="46028"/>
    <cellStyle name="Input 3 2 3 2 2 3" xfId="35424"/>
    <cellStyle name="Input 3 2 3 2 3" xfId="19729"/>
    <cellStyle name="Input 3 2 3 2 3 2" xfId="40916"/>
    <cellStyle name="Input 3 2 3 2 4" xfId="30233"/>
    <cellStyle name="Input 3 2 3 2_Table 2A-1_EFT (Annual)" xfId="15242"/>
    <cellStyle name="Input 3 2 3 3" xfId="10180"/>
    <cellStyle name="Input 3 2 3 3 2" xfId="22296"/>
    <cellStyle name="Input 3 2 3 3 2 2" xfId="43482"/>
    <cellStyle name="Input 3 2 3 3 3" xfId="32878"/>
    <cellStyle name="Input 3 2 3 4" xfId="17183"/>
    <cellStyle name="Input 3 2 3 4 2" xfId="38370"/>
    <cellStyle name="Input 3 2 3 5" xfId="27490"/>
    <cellStyle name="Input 3 2 3_Table 2A-1_EFT (Annual)" xfId="7006"/>
    <cellStyle name="Input 3 2 4" xfId="2217"/>
    <cellStyle name="Input 3 2 4 2" xfId="5778"/>
    <cellStyle name="Input 3 2 4 2 2" xfId="13993"/>
    <cellStyle name="Input 3 2 4 2 2 2" xfId="25981"/>
    <cellStyle name="Input 3 2 4 2 2 2 2" xfId="47167"/>
    <cellStyle name="Input 3 2 4 2 2 3" xfId="36563"/>
    <cellStyle name="Input 3 2 4 2 3" xfId="20868"/>
    <cellStyle name="Input 3 2 4 2 3 2" xfId="42055"/>
    <cellStyle name="Input 3 2 4 2 4" xfId="31435"/>
    <cellStyle name="Input 3 2 4 2_Table 2A-1_EFT (Annual)" xfId="15243"/>
    <cellStyle name="Input 3 2 4 3" xfId="11337"/>
    <cellStyle name="Input 3 2 4 3 2" xfId="23435"/>
    <cellStyle name="Input 3 2 4 3 2 2" xfId="44621"/>
    <cellStyle name="Input 3 2 4 3 3" xfId="34017"/>
    <cellStyle name="Input 3 2 4 4" xfId="18322"/>
    <cellStyle name="Input 3 2 4 4 2" xfId="39509"/>
    <cellStyle name="Input 3 2 4 5" xfId="28692"/>
    <cellStyle name="Input 3 2 4_Table 2A-1_EFT (Annual)" xfId="7007"/>
    <cellStyle name="Input 3 2 5" xfId="4071"/>
    <cellStyle name="Input 3 2 5 2" xfId="12395"/>
    <cellStyle name="Input 3 2 5 2 2" xfId="24417"/>
    <cellStyle name="Input 3 2 5 2 2 2" xfId="45603"/>
    <cellStyle name="Input 3 2 5 2 3" xfId="34999"/>
    <cellStyle name="Input 3 2 5 3" xfId="19304"/>
    <cellStyle name="Input 3 2 5 3 2" xfId="40491"/>
    <cellStyle name="Input 3 2 5 4" xfId="29759"/>
    <cellStyle name="Input 3 2 5_Table 2A-1_EFT (Annual)" xfId="15244"/>
    <cellStyle name="Input 3 2 6" xfId="9734"/>
    <cellStyle name="Input 3 2 6 2" xfId="21871"/>
    <cellStyle name="Input 3 2 6 2 2" xfId="43057"/>
    <cellStyle name="Input 3 2 6 3" xfId="32453"/>
    <cellStyle name="Input 3 2 7" xfId="16758"/>
    <cellStyle name="Input 3 2 7 2" xfId="37945"/>
    <cellStyle name="Input 3 2 8" xfId="27016"/>
    <cellStyle name="Input 3 2_Table 2A-1_EFT (Annual)" xfId="3054"/>
    <cellStyle name="Input 3 3" xfId="339"/>
    <cellStyle name="Input 3 3 2" xfId="1322"/>
    <cellStyle name="Input 3 3 2 2" xfId="2592"/>
    <cellStyle name="Input 3 3 2 2 2" xfId="6153"/>
    <cellStyle name="Input 3 3 2 2 2 2" xfId="14347"/>
    <cellStyle name="Input 3 3 2 2 2 2 2" xfId="26319"/>
    <cellStyle name="Input 3 3 2 2 2 2 2 2" xfId="47505"/>
    <cellStyle name="Input 3 3 2 2 2 2 3" xfId="36901"/>
    <cellStyle name="Input 3 3 2 2 2 3" xfId="21206"/>
    <cellStyle name="Input 3 3 2 2 2 3 2" xfId="42393"/>
    <cellStyle name="Input 3 3 2 2 2 4" xfId="31809"/>
    <cellStyle name="Input 3 3 2 2 2_Table 2A-1_EFT (Annual)" xfId="15245"/>
    <cellStyle name="Input 3 3 2 2 3" xfId="11689"/>
    <cellStyle name="Input 3 3 2 2 3 2" xfId="23773"/>
    <cellStyle name="Input 3 3 2 2 3 2 2" xfId="44959"/>
    <cellStyle name="Input 3 3 2 2 3 3" xfId="34355"/>
    <cellStyle name="Input 3 3 2 2 4" xfId="18660"/>
    <cellStyle name="Input 3 3 2 2 4 2" xfId="39847"/>
    <cellStyle name="Input 3 3 2 2 5" xfId="29066"/>
    <cellStyle name="Input 3 3 2 2_Table 2A-1_EFT (Annual)" xfId="7009"/>
    <cellStyle name="Input 3 3 2 3" xfId="4883"/>
    <cellStyle name="Input 3 3 2 3 2" xfId="13143"/>
    <cellStyle name="Input 3 3 2 3 2 2" xfId="25149"/>
    <cellStyle name="Input 3 3 2 3 2 2 2" xfId="46335"/>
    <cellStyle name="Input 3 3 2 3 2 3" xfId="35731"/>
    <cellStyle name="Input 3 3 2 3 3" xfId="20036"/>
    <cellStyle name="Input 3 3 2 3 3 2" xfId="41223"/>
    <cellStyle name="Input 3 3 2 3 4" xfId="30540"/>
    <cellStyle name="Input 3 3 2 3_Table 2A-1_EFT (Annual)" xfId="15246"/>
    <cellStyle name="Input 3 3 2 4" xfId="10487"/>
    <cellStyle name="Input 3 3 2 4 2" xfId="22603"/>
    <cellStyle name="Input 3 3 2 4 2 2" xfId="43789"/>
    <cellStyle name="Input 3 3 2 4 3" xfId="33185"/>
    <cellStyle name="Input 3 3 2 5" xfId="17490"/>
    <cellStyle name="Input 3 3 2 5 2" xfId="38677"/>
    <cellStyle name="Input 3 3 2 6" xfId="27797"/>
    <cellStyle name="Input 3 3 2_Table 2A-1_EFT (Annual)" xfId="7008"/>
    <cellStyle name="Input 3 3 3" xfId="883"/>
    <cellStyle name="Input 3 3 3 2" xfId="4444"/>
    <cellStyle name="Input 3 3 3 2 2" xfId="12706"/>
    <cellStyle name="Input 3 3 3 2 2 2" xfId="24716"/>
    <cellStyle name="Input 3 3 3 2 2 2 2" xfId="45902"/>
    <cellStyle name="Input 3 3 3 2 2 3" xfId="35298"/>
    <cellStyle name="Input 3 3 3 2 3" xfId="19603"/>
    <cellStyle name="Input 3 3 3 2 3 2" xfId="40790"/>
    <cellStyle name="Input 3 3 3 2 4" xfId="30101"/>
    <cellStyle name="Input 3 3 3 2_Table 2A-1_EFT (Annual)" xfId="15247"/>
    <cellStyle name="Input 3 3 3 3" xfId="10053"/>
    <cellStyle name="Input 3 3 3 3 2" xfId="22170"/>
    <cellStyle name="Input 3 3 3 3 2 2" xfId="43356"/>
    <cellStyle name="Input 3 3 3 3 3" xfId="32752"/>
    <cellStyle name="Input 3 3 3 4" xfId="17057"/>
    <cellStyle name="Input 3 3 3 4 2" xfId="38244"/>
    <cellStyle name="Input 3 3 3 5" xfId="27358"/>
    <cellStyle name="Input 3 3 3_Table 2A-1_EFT (Annual)" xfId="7010"/>
    <cellStyle name="Input 3 3 4" xfId="2061"/>
    <cellStyle name="Input 3 3 4 2" xfId="5622"/>
    <cellStyle name="Input 3 3 4 2 2" xfId="13837"/>
    <cellStyle name="Input 3 3 4 2 2 2" xfId="25825"/>
    <cellStyle name="Input 3 3 4 2 2 2 2" xfId="47011"/>
    <cellStyle name="Input 3 3 4 2 2 3" xfId="36407"/>
    <cellStyle name="Input 3 3 4 2 3" xfId="20712"/>
    <cellStyle name="Input 3 3 4 2 3 2" xfId="41899"/>
    <cellStyle name="Input 3 3 4 2 4" xfId="31279"/>
    <cellStyle name="Input 3 3 4 2_Table 2A-1_EFT (Annual)" xfId="15248"/>
    <cellStyle name="Input 3 3 4 3" xfId="11181"/>
    <cellStyle name="Input 3 3 4 3 2" xfId="23279"/>
    <cellStyle name="Input 3 3 4 3 2 2" xfId="44465"/>
    <cellStyle name="Input 3 3 4 3 3" xfId="33861"/>
    <cellStyle name="Input 3 3 4 4" xfId="18166"/>
    <cellStyle name="Input 3 3 4 4 2" xfId="39353"/>
    <cellStyle name="Input 3 3 4 5" xfId="28536"/>
    <cellStyle name="Input 3 3 4_Table 2A-1_EFT (Annual)" xfId="7011"/>
    <cellStyle name="Input 3 3 5" xfId="3909"/>
    <cellStyle name="Input 3 3 5 2" xfId="12237"/>
    <cellStyle name="Input 3 3 5 2 2" xfId="24261"/>
    <cellStyle name="Input 3 3 5 2 2 2" xfId="45447"/>
    <cellStyle name="Input 3 3 5 2 3" xfId="34843"/>
    <cellStyle name="Input 3 3 5 3" xfId="19148"/>
    <cellStyle name="Input 3 3 5 3 2" xfId="40335"/>
    <cellStyle name="Input 3 3 5 4" xfId="29597"/>
    <cellStyle name="Input 3 3 5_Table 2A-1_EFT (Annual)" xfId="15249"/>
    <cellStyle name="Input 3 3 6" xfId="9574"/>
    <cellStyle name="Input 3 3 6 2" xfId="21715"/>
    <cellStyle name="Input 3 3 6 2 2" xfId="42901"/>
    <cellStyle name="Input 3 3 6 3" xfId="32297"/>
    <cellStyle name="Input 3 3 7" xfId="16602"/>
    <cellStyle name="Input 3 3 7 2" xfId="37789"/>
    <cellStyle name="Input 3 3 8" xfId="26854"/>
    <cellStyle name="Input 3 3_Table 2A-1_EFT (Annual)" xfId="3055"/>
    <cellStyle name="Input 3 4" xfId="1156"/>
    <cellStyle name="Input 3 4 2" xfId="2426"/>
    <cellStyle name="Input 3 4 2 2" xfId="5987"/>
    <cellStyle name="Input 3 4 2 2 2" xfId="14181"/>
    <cellStyle name="Input 3 4 2 2 2 2" xfId="26153"/>
    <cellStyle name="Input 3 4 2 2 2 2 2" xfId="47339"/>
    <cellStyle name="Input 3 4 2 2 2 3" xfId="36735"/>
    <cellStyle name="Input 3 4 2 2 3" xfId="21040"/>
    <cellStyle name="Input 3 4 2 2 3 2" xfId="42227"/>
    <cellStyle name="Input 3 4 2 2 4" xfId="31643"/>
    <cellStyle name="Input 3 4 2 2_Table 2A-1_EFT (Annual)" xfId="15250"/>
    <cellStyle name="Input 3 4 2 3" xfId="11523"/>
    <cellStyle name="Input 3 4 2 3 2" xfId="23607"/>
    <cellStyle name="Input 3 4 2 3 2 2" xfId="44793"/>
    <cellStyle name="Input 3 4 2 3 3" xfId="34189"/>
    <cellStyle name="Input 3 4 2 4" xfId="18494"/>
    <cellStyle name="Input 3 4 2 4 2" xfId="39681"/>
    <cellStyle name="Input 3 4 2 5" xfId="28900"/>
    <cellStyle name="Input 3 4 2_Table 2A-1_EFT (Annual)" xfId="7013"/>
    <cellStyle name="Input 3 4 3" xfId="4717"/>
    <cellStyle name="Input 3 4 3 2" xfId="12977"/>
    <cellStyle name="Input 3 4 3 2 2" xfId="24983"/>
    <cellStyle name="Input 3 4 3 2 2 2" xfId="46169"/>
    <cellStyle name="Input 3 4 3 2 3" xfId="35565"/>
    <cellStyle name="Input 3 4 3 3" xfId="19870"/>
    <cellStyle name="Input 3 4 3 3 2" xfId="41057"/>
    <cellStyle name="Input 3 4 3 4" xfId="30374"/>
    <cellStyle name="Input 3 4 3_Table 2A-1_EFT (Annual)" xfId="15251"/>
    <cellStyle name="Input 3 4 4" xfId="10321"/>
    <cellStyle name="Input 3 4 4 2" xfId="22437"/>
    <cellStyle name="Input 3 4 4 2 2" xfId="43623"/>
    <cellStyle name="Input 3 4 4 3" xfId="33019"/>
    <cellStyle name="Input 3 4 5" xfId="17324"/>
    <cellStyle name="Input 3 4 5 2" xfId="38511"/>
    <cellStyle name="Input 3 4 6" xfId="27631"/>
    <cellStyle name="Input 3 4_Table 2A-1_EFT (Annual)" xfId="7012"/>
    <cellStyle name="Input 3 5" xfId="724"/>
    <cellStyle name="Input 3 5 2" xfId="4285"/>
    <cellStyle name="Input 3 5 2 2" xfId="12565"/>
    <cellStyle name="Input 3 5 2 2 2" xfId="24582"/>
    <cellStyle name="Input 3 5 2 2 2 2" xfId="45768"/>
    <cellStyle name="Input 3 5 2 2 3" xfId="35164"/>
    <cellStyle name="Input 3 5 2 3" xfId="19469"/>
    <cellStyle name="Input 3 5 2 3 2" xfId="40656"/>
    <cellStyle name="Input 3 5 2 4" xfId="29942"/>
    <cellStyle name="Input 3 5 2_Table 2A-1_EFT (Annual)" xfId="15252"/>
    <cellStyle name="Input 3 5 3" xfId="9913"/>
    <cellStyle name="Input 3 5 3 2" xfId="22036"/>
    <cellStyle name="Input 3 5 3 2 2" xfId="43222"/>
    <cellStyle name="Input 3 5 3 3" xfId="32618"/>
    <cellStyle name="Input 3 5 4" xfId="16923"/>
    <cellStyle name="Input 3 5 4 2" xfId="38110"/>
    <cellStyle name="Input 3 5 5" xfId="27199"/>
    <cellStyle name="Input 3 5_Table 2A-1_EFT (Annual)" xfId="7014"/>
    <cellStyle name="Input 3 6" xfId="1801"/>
    <cellStyle name="Input 3 6 2" xfId="5362"/>
    <cellStyle name="Input 3 6 2 2" xfId="13577"/>
    <cellStyle name="Input 3 6 2 2 2" xfId="25565"/>
    <cellStyle name="Input 3 6 2 2 2 2" xfId="46751"/>
    <cellStyle name="Input 3 6 2 2 3" xfId="36147"/>
    <cellStyle name="Input 3 6 2 3" xfId="20452"/>
    <cellStyle name="Input 3 6 2 3 2" xfId="41639"/>
    <cellStyle name="Input 3 6 2 4" xfId="31019"/>
    <cellStyle name="Input 3 6 2_Table 2A-1_EFT (Annual)" xfId="15253"/>
    <cellStyle name="Input 3 6 3" xfId="10921"/>
    <cellStyle name="Input 3 6 3 2" xfId="23019"/>
    <cellStyle name="Input 3 6 3 2 2" xfId="44205"/>
    <cellStyle name="Input 3 6 3 3" xfId="33601"/>
    <cellStyle name="Input 3 6 4" xfId="17906"/>
    <cellStyle name="Input 3 6 4 2" xfId="39093"/>
    <cellStyle name="Input 3 6 5" xfId="28276"/>
    <cellStyle name="Input 3 6_Table 2A-1_EFT (Annual)" xfId="7015"/>
    <cellStyle name="Input 3 7" xfId="3697"/>
    <cellStyle name="Input 3 7 2" xfId="12065"/>
    <cellStyle name="Input 3 7 2 2" xfId="24095"/>
    <cellStyle name="Input 3 7 2 2 2" xfId="45281"/>
    <cellStyle name="Input 3 7 2 3" xfId="34677"/>
    <cellStyle name="Input 3 7 3" xfId="18982"/>
    <cellStyle name="Input 3 7 3 2" xfId="40169"/>
    <cellStyle name="Input 3 7 4" xfId="29406"/>
    <cellStyle name="Input 3 7_Table 2A-1_EFT (Annual)" xfId="15254"/>
    <cellStyle name="Input 3 8" xfId="9384"/>
    <cellStyle name="Input 3 8 2" xfId="21549"/>
    <cellStyle name="Input 3 8 2 2" xfId="42735"/>
    <cellStyle name="Input 3 8 3" xfId="32131"/>
    <cellStyle name="Input 3 9" xfId="16436"/>
    <cellStyle name="Input 3 9 2" xfId="37623"/>
    <cellStyle name="Input 3_Table 2A-1_EFT (Annual)" xfId="3053"/>
    <cellStyle name="Input 30" xfId="235"/>
    <cellStyle name="Input 30 10" xfId="26790"/>
    <cellStyle name="Input 30 2" xfId="622"/>
    <cellStyle name="Input 30 2 2" xfId="1599"/>
    <cellStyle name="Input 30 2 2 2" xfId="2869"/>
    <cellStyle name="Input 30 2 2 2 2" xfId="6430"/>
    <cellStyle name="Input 30 2 2 2 2 2" xfId="14624"/>
    <cellStyle name="Input 30 2 2 2 2 2 2" xfId="26596"/>
    <cellStyle name="Input 30 2 2 2 2 2 2 2" xfId="47782"/>
    <cellStyle name="Input 30 2 2 2 2 2 3" xfId="37178"/>
    <cellStyle name="Input 30 2 2 2 2 3" xfId="21483"/>
    <cellStyle name="Input 30 2 2 2 2 3 2" xfId="42670"/>
    <cellStyle name="Input 30 2 2 2 2 4" xfId="32086"/>
    <cellStyle name="Input 30 2 2 2 2_Table 2A-1_EFT (Annual)" xfId="15255"/>
    <cellStyle name="Input 30 2 2 2 3" xfId="11966"/>
    <cellStyle name="Input 30 2 2 2 3 2" xfId="24050"/>
    <cellStyle name="Input 30 2 2 2 3 2 2" xfId="45236"/>
    <cellStyle name="Input 30 2 2 2 3 3" xfId="34632"/>
    <cellStyle name="Input 30 2 2 2 4" xfId="18937"/>
    <cellStyle name="Input 30 2 2 2 4 2" xfId="40124"/>
    <cellStyle name="Input 30 2 2 2 5" xfId="29343"/>
    <cellStyle name="Input 30 2 2 2_Table 2A-1_EFT (Annual)" xfId="7017"/>
    <cellStyle name="Input 30 2 2 3" xfId="5160"/>
    <cellStyle name="Input 30 2 2 3 2" xfId="13420"/>
    <cellStyle name="Input 30 2 2 3 2 2" xfId="25426"/>
    <cellStyle name="Input 30 2 2 3 2 2 2" xfId="46612"/>
    <cellStyle name="Input 30 2 2 3 2 3" xfId="36008"/>
    <cellStyle name="Input 30 2 2 3 3" xfId="20313"/>
    <cellStyle name="Input 30 2 2 3 3 2" xfId="41500"/>
    <cellStyle name="Input 30 2 2 3 4" xfId="30817"/>
    <cellStyle name="Input 30 2 2 3_Table 2A-1_EFT (Annual)" xfId="15256"/>
    <cellStyle name="Input 30 2 2 4" xfId="10764"/>
    <cellStyle name="Input 30 2 2 4 2" xfId="22880"/>
    <cellStyle name="Input 30 2 2 4 2 2" xfId="44066"/>
    <cellStyle name="Input 30 2 2 4 3" xfId="33462"/>
    <cellStyle name="Input 30 2 2 5" xfId="17767"/>
    <cellStyle name="Input 30 2 2 5 2" xfId="38954"/>
    <cellStyle name="Input 30 2 2 6" xfId="28074"/>
    <cellStyle name="Input 30 2 2_Table 2A-1_EFT (Annual)" xfId="7016"/>
    <cellStyle name="Input 30 2 3" xfId="1113"/>
    <cellStyle name="Input 30 2 3 2" xfId="4674"/>
    <cellStyle name="Input 30 2 3 2 2" xfId="12934"/>
    <cellStyle name="Input 30 2 3 2 2 2" xfId="24940"/>
    <cellStyle name="Input 30 2 3 2 2 2 2" xfId="46126"/>
    <cellStyle name="Input 30 2 3 2 2 3" xfId="35522"/>
    <cellStyle name="Input 30 2 3 2 3" xfId="19827"/>
    <cellStyle name="Input 30 2 3 2 3 2" xfId="41014"/>
    <cellStyle name="Input 30 2 3 2 4" xfId="30331"/>
    <cellStyle name="Input 30 2 3 2_Table 2A-1_EFT (Annual)" xfId="15257"/>
    <cellStyle name="Input 30 2 3 3" xfId="10278"/>
    <cellStyle name="Input 30 2 3 3 2" xfId="22394"/>
    <cellStyle name="Input 30 2 3 3 2 2" xfId="43580"/>
    <cellStyle name="Input 30 2 3 3 3" xfId="32976"/>
    <cellStyle name="Input 30 2 3 4" xfId="17281"/>
    <cellStyle name="Input 30 2 3 4 2" xfId="38468"/>
    <cellStyle name="Input 30 2 3 5" xfId="27588"/>
    <cellStyle name="Input 30 2 3_Table 2A-1_EFT (Annual)" xfId="7018"/>
    <cellStyle name="Input 30 2 4" xfId="2338"/>
    <cellStyle name="Input 30 2 4 2" xfId="5899"/>
    <cellStyle name="Input 30 2 4 2 2" xfId="14114"/>
    <cellStyle name="Input 30 2 4 2 2 2" xfId="26102"/>
    <cellStyle name="Input 30 2 4 2 2 2 2" xfId="47288"/>
    <cellStyle name="Input 30 2 4 2 2 3" xfId="36684"/>
    <cellStyle name="Input 30 2 4 2 3" xfId="20989"/>
    <cellStyle name="Input 30 2 4 2 3 2" xfId="42176"/>
    <cellStyle name="Input 30 2 4 2 4" xfId="31556"/>
    <cellStyle name="Input 30 2 4 2_Table 2A-1_EFT (Annual)" xfId="15258"/>
    <cellStyle name="Input 30 2 4 3" xfId="11458"/>
    <cellStyle name="Input 30 2 4 3 2" xfId="23556"/>
    <cellStyle name="Input 30 2 4 3 2 2" xfId="44742"/>
    <cellStyle name="Input 30 2 4 3 3" xfId="34138"/>
    <cellStyle name="Input 30 2 4 4" xfId="18443"/>
    <cellStyle name="Input 30 2 4 4 2" xfId="39630"/>
    <cellStyle name="Input 30 2 4 5" xfId="28813"/>
    <cellStyle name="Input 30 2 4_Table 2A-1_EFT (Annual)" xfId="7019"/>
    <cellStyle name="Input 30 2 5" xfId="4192"/>
    <cellStyle name="Input 30 2 5 2" xfId="12516"/>
    <cellStyle name="Input 30 2 5 2 2" xfId="24538"/>
    <cellStyle name="Input 30 2 5 2 2 2" xfId="45724"/>
    <cellStyle name="Input 30 2 5 2 3" xfId="35120"/>
    <cellStyle name="Input 30 2 5 3" xfId="19425"/>
    <cellStyle name="Input 30 2 5 3 2" xfId="40612"/>
    <cellStyle name="Input 30 2 5 4" xfId="29880"/>
    <cellStyle name="Input 30 2 5_Table 2A-1_EFT (Annual)" xfId="15259"/>
    <cellStyle name="Input 30 2 6" xfId="9855"/>
    <cellStyle name="Input 30 2 6 2" xfId="21992"/>
    <cellStyle name="Input 30 2 6 2 2" xfId="43178"/>
    <cellStyle name="Input 30 2 6 3" xfId="32574"/>
    <cellStyle name="Input 30 2 7" xfId="16879"/>
    <cellStyle name="Input 30 2 7 2" xfId="38066"/>
    <cellStyle name="Input 30 2 8" xfId="27137"/>
    <cellStyle name="Input 30 2_Table 2A-1_EFT (Annual)" xfId="3057"/>
    <cellStyle name="Input 30 3" xfId="461"/>
    <cellStyle name="Input 30 3 2" xfId="1438"/>
    <cellStyle name="Input 30 3 2 2" xfId="2708"/>
    <cellStyle name="Input 30 3 2 2 2" xfId="6269"/>
    <cellStyle name="Input 30 3 2 2 2 2" xfId="14463"/>
    <cellStyle name="Input 30 3 2 2 2 2 2" xfId="26435"/>
    <cellStyle name="Input 30 3 2 2 2 2 2 2" xfId="47621"/>
    <cellStyle name="Input 30 3 2 2 2 2 3" xfId="37017"/>
    <cellStyle name="Input 30 3 2 2 2 3" xfId="21322"/>
    <cellStyle name="Input 30 3 2 2 2 3 2" xfId="42509"/>
    <cellStyle name="Input 30 3 2 2 2 4" xfId="31925"/>
    <cellStyle name="Input 30 3 2 2 2_Table 2A-1_EFT (Annual)" xfId="15260"/>
    <cellStyle name="Input 30 3 2 2 3" xfId="11805"/>
    <cellStyle name="Input 30 3 2 2 3 2" xfId="23889"/>
    <cellStyle name="Input 30 3 2 2 3 2 2" xfId="45075"/>
    <cellStyle name="Input 30 3 2 2 3 3" xfId="34471"/>
    <cellStyle name="Input 30 3 2 2 4" xfId="18776"/>
    <cellStyle name="Input 30 3 2 2 4 2" xfId="39963"/>
    <cellStyle name="Input 30 3 2 2 5" xfId="29182"/>
    <cellStyle name="Input 30 3 2 2_Table 2A-1_EFT (Annual)" xfId="7021"/>
    <cellStyle name="Input 30 3 2 3" xfId="4999"/>
    <cellStyle name="Input 30 3 2 3 2" xfId="13259"/>
    <cellStyle name="Input 30 3 2 3 2 2" xfId="25265"/>
    <cellStyle name="Input 30 3 2 3 2 2 2" xfId="46451"/>
    <cellStyle name="Input 30 3 2 3 2 3" xfId="35847"/>
    <cellStyle name="Input 30 3 2 3 3" xfId="20152"/>
    <cellStyle name="Input 30 3 2 3 3 2" xfId="41339"/>
    <cellStyle name="Input 30 3 2 3 4" xfId="30656"/>
    <cellStyle name="Input 30 3 2 3_Table 2A-1_EFT (Annual)" xfId="15261"/>
    <cellStyle name="Input 30 3 2 4" xfId="10603"/>
    <cellStyle name="Input 30 3 2 4 2" xfId="22719"/>
    <cellStyle name="Input 30 3 2 4 2 2" xfId="43905"/>
    <cellStyle name="Input 30 3 2 4 3" xfId="33301"/>
    <cellStyle name="Input 30 3 2 5" xfId="17606"/>
    <cellStyle name="Input 30 3 2 5 2" xfId="38793"/>
    <cellStyle name="Input 30 3 2 6" xfId="27913"/>
    <cellStyle name="Input 30 3 2_Table 2A-1_EFT (Annual)" xfId="7020"/>
    <cellStyle name="Input 30 3 3" xfId="983"/>
    <cellStyle name="Input 30 3 3 2" xfId="4544"/>
    <cellStyle name="Input 30 3 3 2 2" xfId="12804"/>
    <cellStyle name="Input 30 3 3 2 2 2" xfId="24810"/>
    <cellStyle name="Input 30 3 3 2 2 2 2" xfId="45996"/>
    <cellStyle name="Input 30 3 3 2 2 3" xfId="35392"/>
    <cellStyle name="Input 30 3 3 2 3" xfId="19697"/>
    <cellStyle name="Input 30 3 3 2 3 2" xfId="40884"/>
    <cellStyle name="Input 30 3 3 2 4" xfId="30201"/>
    <cellStyle name="Input 30 3 3 2_Table 2A-1_EFT (Annual)" xfId="15262"/>
    <cellStyle name="Input 30 3 3 3" xfId="10148"/>
    <cellStyle name="Input 30 3 3 3 2" xfId="22264"/>
    <cellStyle name="Input 30 3 3 3 2 2" xfId="43450"/>
    <cellStyle name="Input 30 3 3 3 3" xfId="32846"/>
    <cellStyle name="Input 30 3 3 4" xfId="17151"/>
    <cellStyle name="Input 30 3 3 4 2" xfId="38338"/>
    <cellStyle name="Input 30 3 3 5" xfId="27458"/>
    <cellStyle name="Input 30 3 3_Table 2A-1_EFT (Annual)" xfId="7022"/>
    <cellStyle name="Input 30 3 4" xfId="2177"/>
    <cellStyle name="Input 30 3 4 2" xfId="5738"/>
    <cellStyle name="Input 30 3 4 2 2" xfId="13953"/>
    <cellStyle name="Input 30 3 4 2 2 2" xfId="25941"/>
    <cellStyle name="Input 30 3 4 2 2 2 2" xfId="47127"/>
    <cellStyle name="Input 30 3 4 2 2 3" xfId="36523"/>
    <cellStyle name="Input 30 3 4 2 3" xfId="20828"/>
    <cellStyle name="Input 30 3 4 2 3 2" xfId="42015"/>
    <cellStyle name="Input 30 3 4 2 4" xfId="31395"/>
    <cellStyle name="Input 30 3 4 2_Table 2A-1_EFT (Annual)" xfId="15263"/>
    <cellStyle name="Input 30 3 4 3" xfId="11297"/>
    <cellStyle name="Input 30 3 4 3 2" xfId="23395"/>
    <cellStyle name="Input 30 3 4 3 2 2" xfId="44581"/>
    <cellStyle name="Input 30 3 4 3 3" xfId="33977"/>
    <cellStyle name="Input 30 3 4 4" xfId="18282"/>
    <cellStyle name="Input 30 3 4 4 2" xfId="39469"/>
    <cellStyle name="Input 30 3 4 5" xfId="28652"/>
    <cellStyle name="Input 30 3 4_Table 2A-1_EFT (Annual)" xfId="7023"/>
    <cellStyle name="Input 30 3 5" xfId="4031"/>
    <cellStyle name="Input 30 3 5 2" xfId="12355"/>
    <cellStyle name="Input 30 3 5 2 2" xfId="24377"/>
    <cellStyle name="Input 30 3 5 2 2 2" xfId="45563"/>
    <cellStyle name="Input 30 3 5 2 3" xfId="34959"/>
    <cellStyle name="Input 30 3 5 3" xfId="19264"/>
    <cellStyle name="Input 30 3 5 3 2" xfId="40451"/>
    <cellStyle name="Input 30 3 5 4" xfId="29719"/>
    <cellStyle name="Input 30 3 5_Table 2A-1_EFT (Annual)" xfId="15264"/>
    <cellStyle name="Input 30 3 6" xfId="9694"/>
    <cellStyle name="Input 30 3 6 2" xfId="21831"/>
    <cellStyle name="Input 30 3 6 2 2" xfId="43017"/>
    <cellStyle name="Input 30 3 6 3" xfId="32413"/>
    <cellStyle name="Input 30 3 7" xfId="16718"/>
    <cellStyle name="Input 30 3 7 2" xfId="37905"/>
    <cellStyle name="Input 30 3 8" xfId="26976"/>
    <cellStyle name="Input 30 3_Table 2A-1_EFT (Annual)" xfId="3058"/>
    <cellStyle name="Input 30 4" xfId="1277"/>
    <cellStyle name="Input 30 4 2" xfId="2547"/>
    <cellStyle name="Input 30 4 2 2" xfId="6108"/>
    <cellStyle name="Input 30 4 2 2 2" xfId="14302"/>
    <cellStyle name="Input 30 4 2 2 2 2" xfId="26274"/>
    <cellStyle name="Input 30 4 2 2 2 2 2" xfId="47460"/>
    <cellStyle name="Input 30 4 2 2 2 3" xfId="36856"/>
    <cellStyle name="Input 30 4 2 2 3" xfId="21161"/>
    <cellStyle name="Input 30 4 2 2 3 2" xfId="42348"/>
    <cellStyle name="Input 30 4 2 2 4" xfId="31764"/>
    <cellStyle name="Input 30 4 2 2_Table 2A-1_EFT (Annual)" xfId="15265"/>
    <cellStyle name="Input 30 4 2 3" xfId="11644"/>
    <cellStyle name="Input 30 4 2 3 2" xfId="23728"/>
    <cellStyle name="Input 30 4 2 3 2 2" xfId="44914"/>
    <cellStyle name="Input 30 4 2 3 3" xfId="34310"/>
    <cellStyle name="Input 30 4 2 4" xfId="18615"/>
    <cellStyle name="Input 30 4 2 4 2" xfId="39802"/>
    <cellStyle name="Input 30 4 2 5" xfId="29021"/>
    <cellStyle name="Input 30 4 2_Table 2A-1_EFT (Annual)" xfId="7025"/>
    <cellStyle name="Input 30 4 3" xfId="4838"/>
    <cellStyle name="Input 30 4 3 2" xfId="13098"/>
    <cellStyle name="Input 30 4 3 2 2" xfId="25104"/>
    <cellStyle name="Input 30 4 3 2 2 2" xfId="46290"/>
    <cellStyle name="Input 30 4 3 2 3" xfId="35686"/>
    <cellStyle name="Input 30 4 3 3" xfId="19991"/>
    <cellStyle name="Input 30 4 3 3 2" xfId="41178"/>
    <cellStyle name="Input 30 4 3 4" xfId="30495"/>
    <cellStyle name="Input 30 4 3_Table 2A-1_EFT (Annual)" xfId="15266"/>
    <cellStyle name="Input 30 4 4" xfId="10442"/>
    <cellStyle name="Input 30 4 4 2" xfId="22558"/>
    <cellStyle name="Input 30 4 4 2 2" xfId="43744"/>
    <cellStyle name="Input 30 4 4 3" xfId="33140"/>
    <cellStyle name="Input 30 4 5" xfId="17445"/>
    <cellStyle name="Input 30 4 5 2" xfId="38632"/>
    <cellStyle name="Input 30 4 6" xfId="27752"/>
    <cellStyle name="Input 30 4_Table 2A-1_EFT (Annual)" xfId="7024"/>
    <cellStyle name="Input 30 5" xfId="828"/>
    <cellStyle name="Input 30 5 2" xfId="4389"/>
    <cellStyle name="Input 30 5 2 2" xfId="12663"/>
    <cellStyle name="Input 30 5 2 2 2" xfId="24680"/>
    <cellStyle name="Input 30 5 2 2 2 2" xfId="45866"/>
    <cellStyle name="Input 30 5 2 2 3" xfId="35262"/>
    <cellStyle name="Input 30 5 2 3" xfId="19567"/>
    <cellStyle name="Input 30 5 2 3 2" xfId="40754"/>
    <cellStyle name="Input 30 5 2 4" xfId="30046"/>
    <cellStyle name="Input 30 5 2_Table 2A-1_EFT (Annual)" xfId="15267"/>
    <cellStyle name="Input 30 5 3" xfId="10012"/>
    <cellStyle name="Input 30 5 3 2" xfId="22134"/>
    <cellStyle name="Input 30 5 3 2 2" xfId="43320"/>
    <cellStyle name="Input 30 5 3 3" xfId="32716"/>
    <cellStyle name="Input 30 5 4" xfId="17021"/>
    <cellStyle name="Input 30 5 4 2" xfId="38208"/>
    <cellStyle name="Input 30 5 5" xfId="27303"/>
    <cellStyle name="Input 30 5_Table 2A-1_EFT (Annual)" xfId="7026"/>
    <cellStyle name="Input 30 6" xfId="2016"/>
    <cellStyle name="Input 30 6 2" xfId="5577"/>
    <cellStyle name="Input 30 6 2 2" xfId="13792"/>
    <cellStyle name="Input 30 6 2 2 2" xfId="25780"/>
    <cellStyle name="Input 30 6 2 2 2 2" xfId="46966"/>
    <cellStyle name="Input 30 6 2 2 3" xfId="36362"/>
    <cellStyle name="Input 30 6 2 3" xfId="20667"/>
    <cellStyle name="Input 30 6 2 3 2" xfId="41854"/>
    <cellStyle name="Input 30 6 2 4" xfId="31234"/>
    <cellStyle name="Input 30 6 2_Table 2A-1_EFT (Annual)" xfId="15268"/>
    <cellStyle name="Input 30 6 3" xfId="11136"/>
    <cellStyle name="Input 30 6 3 2" xfId="23234"/>
    <cellStyle name="Input 30 6 3 2 2" xfId="44420"/>
    <cellStyle name="Input 30 6 3 3" xfId="33816"/>
    <cellStyle name="Input 30 6 4" xfId="18121"/>
    <cellStyle name="Input 30 6 4 2" xfId="39308"/>
    <cellStyle name="Input 30 6 5" xfId="28491"/>
    <cellStyle name="Input 30 6_Table 2A-1_EFT (Annual)" xfId="7027"/>
    <cellStyle name="Input 30 7" xfId="3824"/>
    <cellStyle name="Input 30 7 2" xfId="12187"/>
    <cellStyle name="Input 30 7 2 2" xfId="24216"/>
    <cellStyle name="Input 30 7 2 2 2" xfId="45402"/>
    <cellStyle name="Input 30 7 2 3" xfId="34798"/>
    <cellStyle name="Input 30 7 3" xfId="19103"/>
    <cellStyle name="Input 30 7 3 2" xfId="40290"/>
    <cellStyle name="Input 30 7 4" xfId="29533"/>
    <cellStyle name="Input 30 7_Table 2A-1_EFT (Annual)" xfId="15269"/>
    <cellStyle name="Input 30 8" xfId="9506"/>
    <cellStyle name="Input 30 8 2" xfId="21670"/>
    <cellStyle name="Input 30 8 2 2" xfId="42856"/>
    <cellStyle name="Input 30 8 3" xfId="32252"/>
    <cellStyle name="Input 30 9" xfId="16557"/>
    <cellStyle name="Input 30 9 2" xfId="37744"/>
    <cellStyle name="Input 30_Table 2A-1_EFT (Annual)" xfId="3056"/>
    <cellStyle name="Input 31" xfId="183"/>
    <cellStyle name="Input 31 10" xfId="26738"/>
    <cellStyle name="Input 31 2" xfId="576"/>
    <cellStyle name="Input 31 2 2" xfId="1553"/>
    <cellStyle name="Input 31 2 2 2" xfId="2823"/>
    <cellStyle name="Input 31 2 2 2 2" xfId="6384"/>
    <cellStyle name="Input 31 2 2 2 2 2" xfId="14578"/>
    <cellStyle name="Input 31 2 2 2 2 2 2" xfId="26550"/>
    <cellStyle name="Input 31 2 2 2 2 2 2 2" xfId="47736"/>
    <cellStyle name="Input 31 2 2 2 2 2 3" xfId="37132"/>
    <cellStyle name="Input 31 2 2 2 2 3" xfId="21437"/>
    <cellStyle name="Input 31 2 2 2 2 3 2" xfId="42624"/>
    <cellStyle name="Input 31 2 2 2 2 4" xfId="32040"/>
    <cellStyle name="Input 31 2 2 2 2_Table 2A-1_EFT (Annual)" xfId="15270"/>
    <cellStyle name="Input 31 2 2 2 3" xfId="11920"/>
    <cellStyle name="Input 31 2 2 2 3 2" xfId="24004"/>
    <cellStyle name="Input 31 2 2 2 3 2 2" xfId="45190"/>
    <cellStyle name="Input 31 2 2 2 3 3" xfId="34586"/>
    <cellStyle name="Input 31 2 2 2 4" xfId="18891"/>
    <cellStyle name="Input 31 2 2 2 4 2" xfId="40078"/>
    <cellStyle name="Input 31 2 2 2 5" xfId="29297"/>
    <cellStyle name="Input 31 2 2 2_Table 2A-1_EFT (Annual)" xfId="7029"/>
    <cellStyle name="Input 31 2 2 3" xfId="5114"/>
    <cellStyle name="Input 31 2 2 3 2" xfId="13374"/>
    <cellStyle name="Input 31 2 2 3 2 2" xfId="25380"/>
    <cellStyle name="Input 31 2 2 3 2 2 2" xfId="46566"/>
    <cellStyle name="Input 31 2 2 3 2 3" xfId="35962"/>
    <cellStyle name="Input 31 2 2 3 3" xfId="20267"/>
    <cellStyle name="Input 31 2 2 3 3 2" xfId="41454"/>
    <cellStyle name="Input 31 2 2 3 4" xfId="30771"/>
    <cellStyle name="Input 31 2 2 3_Table 2A-1_EFT (Annual)" xfId="15271"/>
    <cellStyle name="Input 31 2 2 4" xfId="10718"/>
    <cellStyle name="Input 31 2 2 4 2" xfId="22834"/>
    <cellStyle name="Input 31 2 2 4 2 2" xfId="44020"/>
    <cellStyle name="Input 31 2 2 4 3" xfId="33416"/>
    <cellStyle name="Input 31 2 2 5" xfId="17721"/>
    <cellStyle name="Input 31 2 2 5 2" xfId="38908"/>
    <cellStyle name="Input 31 2 2 6" xfId="28028"/>
    <cellStyle name="Input 31 2 2_Table 2A-1_EFT (Annual)" xfId="7028"/>
    <cellStyle name="Input 31 2 3" xfId="1076"/>
    <cellStyle name="Input 31 2 3 2" xfId="4637"/>
    <cellStyle name="Input 31 2 3 2 2" xfId="12897"/>
    <cellStyle name="Input 31 2 3 2 2 2" xfId="24903"/>
    <cellStyle name="Input 31 2 3 2 2 2 2" xfId="46089"/>
    <cellStyle name="Input 31 2 3 2 2 3" xfId="35485"/>
    <cellStyle name="Input 31 2 3 2 3" xfId="19790"/>
    <cellStyle name="Input 31 2 3 2 3 2" xfId="40977"/>
    <cellStyle name="Input 31 2 3 2 4" xfId="30294"/>
    <cellStyle name="Input 31 2 3 2_Table 2A-1_EFT (Annual)" xfId="15272"/>
    <cellStyle name="Input 31 2 3 3" xfId="10241"/>
    <cellStyle name="Input 31 2 3 3 2" xfId="22357"/>
    <cellStyle name="Input 31 2 3 3 2 2" xfId="43543"/>
    <cellStyle name="Input 31 2 3 3 3" xfId="32939"/>
    <cellStyle name="Input 31 2 3 4" xfId="17244"/>
    <cellStyle name="Input 31 2 3 4 2" xfId="38431"/>
    <cellStyle name="Input 31 2 3 5" xfId="27551"/>
    <cellStyle name="Input 31 2 3_Table 2A-1_EFT (Annual)" xfId="7030"/>
    <cellStyle name="Input 31 2 4" xfId="2292"/>
    <cellStyle name="Input 31 2 4 2" xfId="5853"/>
    <cellStyle name="Input 31 2 4 2 2" xfId="14068"/>
    <cellStyle name="Input 31 2 4 2 2 2" xfId="26056"/>
    <cellStyle name="Input 31 2 4 2 2 2 2" xfId="47242"/>
    <cellStyle name="Input 31 2 4 2 2 3" xfId="36638"/>
    <cellStyle name="Input 31 2 4 2 3" xfId="20943"/>
    <cellStyle name="Input 31 2 4 2 3 2" xfId="42130"/>
    <cellStyle name="Input 31 2 4 2 4" xfId="31510"/>
    <cellStyle name="Input 31 2 4 2_Table 2A-1_EFT (Annual)" xfId="15273"/>
    <cellStyle name="Input 31 2 4 3" xfId="11412"/>
    <cellStyle name="Input 31 2 4 3 2" xfId="23510"/>
    <cellStyle name="Input 31 2 4 3 2 2" xfId="44696"/>
    <cellStyle name="Input 31 2 4 3 3" xfId="34092"/>
    <cellStyle name="Input 31 2 4 4" xfId="18397"/>
    <cellStyle name="Input 31 2 4 4 2" xfId="39584"/>
    <cellStyle name="Input 31 2 4 5" xfId="28767"/>
    <cellStyle name="Input 31 2 4_Table 2A-1_EFT (Annual)" xfId="7031"/>
    <cellStyle name="Input 31 2 5" xfId="4146"/>
    <cellStyle name="Input 31 2 5 2" xfId="12470"/>
    <cellStyle name="Input 31 2 5 2 2" xfId="24492"/>
    <cellStyle name="Input 31 2 5 2 2 2" xfId="45678"/>
    <cellStyle name="Input 31 2 5 2 3" xfId="35074"/>
    <cellStyle name="Input 31 2 5 3" xfId="19379"/>
    <cellStyle name="Input 31 2 5 3 2" xfId="40566"/>
    <cellStyle name="Input 31 2 5 4" xfId="29834"/>
    <cellStyle name="Input 31 2 5_Table 2A-1_EFT (Annual)" xfId="15274"/>
    <cellStyle name="Input 31 2 6" xfId="9809"/>
    <cellStyle name="Input 31 2 6 2" xfId="21946"/>
    <cellStyle name="Input 31 2 6 2 2" xfId="43132"/>
    <cellStyle name="Input 31 2 6 3" xfId="32528"/>
    <cellStyle name="Input 31 2 7" xfId="16833"/>
    <cellStyle name="Input 31 2 7 2" xfId="38020"/>
    <cellStyle name="Input 31 2 8" xfId="27091"/>
    <cellStyle name="Input 31 2_Table 2A-1_EFT (Annual)" xfId="3060"/>
    <cellStyle name="Input 31 3" xfId="414"/>
    <cellStyle name="Input 31 3 2" xfId="1397"/>
    <cellStyle name="Input 31 3 2 2" xfId="2667"/>
    <cellStyle name="Input 31 3 2 2 2" xfId="6228"/>
    <cellStyle name="Input 31 3 2 2 2 2" xfId="14422"/>
    <cellStyle name="Input 31 3 2 2 2 2 2" xfId="26394"/>
    <cellStyle name="Input 31 3 2 2 2 2 2 2" xfId="47580"/>
    <cellStyle name="Input 31 3 2 2 2 2 3" xfId="36976"/>
    <cellStyle name="Input 31 3 2 2 2 3" xfId="21281"/>
    <cellStyle name="Input 31 3 2 2 2 3 2" xfId="42468"/>
    <cellStyle name="Input 31 3 2 2 2 4" xfId="31884"/>
    <cellStyle name="Input 31 3 2 2 2_Table 2A-1_EFT (Annual)" xfId="15275"/>
    <cellStyle name="Input 31 3 2 2 3" xfId="11764"/>
    <cellStyle name="Input 31 3 2 2 3 2" xfId="23848"/>
    <cellStyle name="Input 31 3 2 2 3 2 2" xfId="45034"/>
    <cellStyle name="Input 31 3 2 2 3 3" xfId="34430"/>
    <cellStyle name="Input 31 3 2 2 4" xfId="18735"/>
    <cellStyle name="Input 31 3 2 2 4 2" xfId="39922"/>
    <cellStyle name="Input 31 3 2 2 5" xfId="29141"/>
    <cellStyle name="Input 31 3 2 2_Table 2A-1_EFT (Annual)" xfId="7033"/>
    <cellStyle name="Input 31 3 2 3" xfId="4958"/>
    <cellStyle name="Input 31 3 2 3 2" xfId="13218"/>
    <cellStyle name="Input 31 3 2 3 2 2" xfId="25224"/>
    <cellStyle name="Input 31 3 2 3 2 2 2" xfId="46410"/>
    <cellStyle name="Input 31 3 2 3 2 3" xfId="35806"/>
    <cellStyle name="Input 31 3 2 3 3" xfId="20111"/>
    <cellStyle name="Input 31 3 2 3 3 2" xfId="41298"/>
    <cellStyle name="Input 31 3 2 3 4" xfId="30615"/>
    <cellStyle name="Input 31 3 2 3_Table 2A-1_EFT (Annual)" xfId="15276"/>
    <cellStyle name="Input 31 3 2 4" xfId="10562"/>
    <cellStyle name="Input 31 3 2 4 2" xfId="22678"/>
    <cellStyle name="Input 31 3 2 4 2 2" xfId="43864"/>
    <cellStyle name="Input 31 3 2 4 3" xfId="33260"/>
    <cellStyle name="Input 31 3 2 5" xfId="17565"/>
    <cellStyle name="Input 31 3 2 5 2" xfId="38752"/>
    <cellStyle name="Input 31 3 2 6" xfId="27872"/>
    <cellStyle name="Input 31 3 2_Table 2A-1_EFT (Annual)" xfId="7032"/>
    <cellStyle name="Input 31 3 3" xfId="944"/>
    <cellStyle name="Input 31 3 3 2" xfId="4505"/>
    <cellStyle name="Input 31 3 3 2 2" xfId="12767"/>
    <cellStyle name="Input 31 3 3 2 2 2" xfId="24777"/>
    <cellStyle name="Input 31 3 3 2 2 2 2" xfId="45963"/>
    <cellStyle name="Input 31 3 3 2 2 3" xfId="35359"/>
    <cellStyle name="Input 31 3 3 2 3" xfId="19664"/>
    <cellStyle name="Input 31 3 3 2 3 2" xfId="40851"/>
    <cellStyle name="Input 31 3 3 2 4" xfId="30162"/>
    <cellStyle name="Input 31 3 3 2_Table 2A-1_EFT (Annual)" xfId="15277"/>
    <cellStyle name="Input 31 3 3 3" xfId="10114"/>
    <cellStyle name="Input 31 3 3 3 2" xfId="22231"/>
    <cellStyle name="Input 31 3 3 3 2 2" xfId="43417"/>
    <cellStyle name="Input 31 3 3 3 3" xfId="32813"/>
    <cellStyle name="Input 31 3 3 4" xfId="17118"/>
    <cellStyle name="Input 31 3 3 4 2" xfId="38305"/>
    <cellStyle name="Input 31 3 3 5" xfId="27419"/>
    <cellStyle name="Input 31 3 3_Table 2A-1_EFT (Annual)" xfId="7034"/>
    <cellStyle name="Input 31 3 4" xfId="2136"/>
    <cellStyle name="Input 31 3 4 2" xfId="5697"/>
    <cellStyle name="Input 31 3 4 2 2" xfId="13912"/>
    <cellStyle name="Input 31 3 4 2 2 2" xfId="25900"/>
    <cellStyle name="Input 31 3 4 2 2 2 2" xfId="47086"/>
    <cellStyle name="Input 31 3 4 2 2 3" xfId="36482"/>
    <cellStyle name="Input 31 3 4 2 3" xfId="20787"/>
    <cellStyle name="Input 31 3 4 2 3 2" xfId="41974"/>
    <cellStyle name="Input 31 3 4 2 4" xfId="31354"/>
    <cellStyle name="Input 31 3 4 2_Table 2A-1_EFT (Annual)" xfId="15278"/>
    <cellStyle name="Input 31 3 4 3" xfId="11256"/>
    <cellStyle name="Input 31 3 4 3 2" xfId="23354"/>
    <cellStyle name="Input 31 3 4 3 2 2" xfId="44540"/>
    <cellStyle name="Input 31 3 4 3 3" xfId="33936"/>
    <cellStyle name="Input 31 3 4 4" xfId="18241"/>
    <cellStyle name="Input 31 3 4 4 2" xfId="39428"/>
    <cellStyle name="Input 31 3 4 5" xfId="28611"/>
    <cellStyle name="Input 31 3 4_Table 2A-1_EFT (Annual)" xfId="7035"/>
    <cellStyle name="Input 31 3 5" xfId="3984"/>
    <cellStyle name="Input 31 3 5 2" xfId="12312"/>
    <cellStyle name="Input 31 3 5 2 2" xfId="24336"/>
    <cellStyle name="Input 31 3 5 2 2 2" xfId="45522"/>
    <cellStyle name="Input 31 3 5 2 3" xfId="34918"/>
    <cellStyle name="Input 31 3 5 3" xfId="19223"/>
    <cellStyle name="Input 31 3 5 3 2" xfId="40410"/>
    <cellStyle name="Input 31 3 5 4" xfId="29672"/>
    <cellStyle name="Input 31 3 5_Table 2A-1_EFT (Annual)" xfId="15279"/>
    <cellStyle name="Input 31 3 6" xfId="9649"/>
    <cellStyle name="Input 31 3 6 2" xfId="21790"/>
    <cellStyle name="Input 31 3 6 2 2" xfId="42976"/>
    <cellStyle name="Input 31 3 6 3" xfId="32372"/>
    <cellStyle name="Input 31 3 7" xfId="16677"/>
    <cellStyle name="Input 31 3 7 2" xfId="37864"/>
    <cellStyle name="Input 31 3 8" xfId="26929"/>
    <cellStyle name="Input 31 3_Table 2A-1_EFT (Annual)" xfId="3061"/>
    <cellStyle name="Input 31 4" xfId="1231"/>
    <cellStyle name="Input 31 4 2" xfId="2501"/>
    <cellStyle name="Input 31 4 2 2" xfId="6062"/>
    <cellStyle name="Input 31 4 2 2 2" xfId="14256"/>
    <cellStyle name="Input 31 4 2 2 2 2" xfId="26228"/>
    <cellStyle name="Input 31 4 2 2 2 2 2" xfId="47414"/>
    <cellStyle name="Input 31 4 2 2 2 3" xfId="36810"/>
    <cellStyle name="Input 31 4 2 2 3" xfId="21115"/>
    <cellStyle name="Input 31 4 2 2 3 2" xfId="42302"/>
    <cellStyle name="Input 31 4 2 2 4" xfId="31718"/>
    <cellStyle name="Input 31 4 2 2_Table 2A-1_EFT (Annual)" xfId="15280"/>
    <cellStyle name="Input 31 4 2 3" xfId="11598"/>
    <cellStyle name="Input 31 4 2 3 2" xfId="23682"/>
    <cellStyle name="Input 31 4 2 3 2 2" xfId="44868"/>
    <cellStyle name="Input 31 4 2 3 3" xfId="34264"/>
    <cellStyle name="Input 31 4 2 4" xfId="18569"/>
    <cellStyle name="Input 31 4 2 4 2" xfId="39756"/>
    <cellStyle name="Input 31 4 2 5" xfId="28975"/>
    <cellStyle name="Input 31 4 2_Table 2A-1_EFT (Annual)" xfId="7037"/>
    <cellStyle name="Input 31 4 3" xfId="4792"/>
    <cellStyle name="Input 31 4 3 2" xfId="13052"/>
    <cellStyle name="Input 31 4 3 2 2" xfId="25058"/>
    <cellStyle name="Input 31 4 3 2 2 2" xfId="46244"/>
    <cellStyle name="Input 31 4 3 2 3" xfId="35640"/>
    <cellStyle name="Input 31 4 3 3" xfId="19945"/>
    <cellStyle name="Input 31 4 3 3 2" xfId="41132"/>
    <cellStyle name="Input 31 4 3 4" xfId="30449"/>
    <cellStyle name="Input 31 4 3_Table 2A-1_EFT (Annual)" xfId="15281"/>
    <cellStyle name="Input 31 4 4" xfId="10396"/>
    <cellStyle name="Input 31 4 4 2" xfId="22512"/>
    <cellStyle name="Input 31 4 4 2 2" xfId="43698"/>
    <cellStyle name="Input 31 4 4 3" xfId="33094"/>
    <cellStyle name="Input 31 4 5" xfId="17399"/>
    <cellStyle name="Input 31 4 5 2" xfId="38586"/>
    <cellStyle name="Input 31 4 6" xfId="27706"/>
    <cellStyle name="Input 31 4_Table 2A-1_EFT (Annual)" xfId="7036"/>
    <cellStyle name="Input 31 5" xfId="785"/>
    <cellStyle name="Input 31 5 2" xfId="4346"/>
    <cellStyle name="Input 31 5 2 2" xfId="12626"/>
    <cellStyle name="Input 31 5 2 2 2" xfId="24643"/>
    <cellStyle name="Input 31 5 2 2 2 2" xfId="45829"/>
    <cellStyle name="Input 31 5 2 2 3" xfId="35225"/>
    <cellStyle name="Input 31 5 2 3" xfId="19530"/>
    <cellStyle name="Input 31 5 2 3 2" xfId="40717"/>
    <cellStyle name="Input 31 5 2 4" xfId="30003"/>
    <cellStyle name="Input 31 5 2_Table 2A-1_EFT (Annual)" xfId="15282"/>
    <cellStyle name="Input 31 5 3" xfId="9974"/>
    <cellStyle name="Input 31 5 3 2" xfId="22097"/>
    <cellStyle name="Input 31 5 3 2 2" xfId="43283"/>
    <cellStyle name="Input 31 5 3 3" xfId="32679"/>
    <cellStyle name="Input 31 5 4" xfId="16984"/>
    <cellStyle name="Input 31 5 4 2" xfId="38171"/>
    <cellStyle name="Input 31 5 5" xfId="27260"/>
    <cellStyle name="Input 31 5_Table 2A-1_EFT (Annual)" xfId="7038"/>
    <cellStyle name="Input 31 6" xfId="1970"/>
    <cellStyle name="Input 31 6 2" xfId="5531"/>
    <cellStyle name="Input 31 6 2 2" xfId="13746"/>
    <cellStyle name="Input 31 6 2 2 2" xfId="25734"/>
    <cellStyle name="Input 31 6 2 2 2 2" xfId="46920"/>
    <cellStyle name="Input 31 6 2 2 3" xfId="36316"/>
    <cellStyle name="Input 31 6 2 3" xfId="20621"/>
    <cellStyle name="Input 31 6 2 3 2" xfId="41808"/>
    <cellStyle name="Input 31 6 2 4" xfId="31188"/>
    <cellStyle name="Input 31 6 2_Table 2A-1_EFT (Annual)" xfId="15283"/>
    <cellStyle name="Input 31 6 3" xfId="11090"/>
    <cellStyle name="Input 31 6 3 2" xfId="23188"/>
    <cellStyle name="Input 31 6 3 2 2" xfId="44374"/>
    <cellStyle name="Input 31 6 3 3" xfId="33770"/>
    <cellStyle name="Input 31 6 4" xfId="18075"/>
    <cellStyle name="Input 31 6 4 2" xfId="39262"/>
    <cellStyle name="Input 31 6 5" xfId="28445"/>
    <cellStyle name="Input 31 6_Table 2A-1_EFT (Annual)" xfId="7039"/>
    <cellStyle name="Input 31 7" xfId="3772"/>
    <cellStyle name="Input 31 7 2" xfId="12140"/>
    <cellStyle name="Input 31 7 2 2" xfId="24170"/>
    <cellStyle name="Input 31 7 2 2 2" xfId="45356"/>
    <cellStyle name="Input 31 7 2 3" xfId="34752"/>
    <cellStyle name="Input 31 7 3" xfId="19057"/>
    <cellStyle name="Input 31 7 3 2" xfId="40244"/>
    <cellStyle name="Input 31 7 4" xfId="29481"/>
    <cellStyle name="Input 31 7_Table 2A-1_EFT (Annual)" xfId="15284"/>
    <cellStyle name="Input 31 8" xfId="9459"/>
    <cellStyle name="Input 31 8 2" xfId="21624"/>
    <cellStyle name="Input 31 8 2 2" xfId="42810"/>
    <cellStyle name="Input 31 8 3" xfId="32206"/>
    <cellStyle name="Input 31 9" xfId="16511"/>
    <cellStyle name="Input 31 9 2" xfId="37698"/>
    <cellStyle name="Input 31_Table 2A-1_EFT (Annual)" xfId="3059"/>
    <cellStyle name="Input 32" xfId="181"/>
    <cellStyle name="Input 32 10" xfId="26736"/>
    <cellStyle name="Input 32 2" xfId="574"/>
    <cellStyle name="Input 32 2 2" xfId="1551"/>
    <cellStyle name="Input 32 2 2 2" xfId="2821"/>
    <cellStyle name="Input 32 2 2 2 2" xfId="6382"/>
    <cellStyle name="Input 32 2 2 2 2 2" xfId="14576"/>
    <cellStyle name="Input 32 2 2 2 2 2 2" xfId="26548"/>
    <cellStyle name="Input 32 2 2 2 2 2 2 2" xfId="47734"/>
    <cellStyle name="Input 32 2 2 2 2 2 3" xfId="37130"/>
    <cellStyle name="Input 32 2 2 2 2 3" xfId="21435"/>
    <cellStyle name="Input 32 2 2 2 2 3 2" xfId="42622"/>
    <cellStyle name="Input 32 2 2 2 2 4" xfId="32038"/>
    <cellStyle name="Input 32 2 2 2 2_Table 2A-1_EFT (Annual)" xfId="15285"/>
    <cellStyle name="Input 32 2 2 2 3" xfId="11918"/>
    <cellStyle name="Input 32 2 2 2 3 2" xfId="24002"/>
    <cellStyle name="Input 32 2 2 2 3 2 2" xfId="45188"/>
    <cellStyle name="Input 32 2 2 2 3 3" xfId="34584"/>
    <cellStyle name="Input 32 2 2 2 4" xfId="18889"/>
    <cellStyle name="Input 32 2 2 2 4 2" xfId="40076"/>
    <cellStyle name="Input 32 2 2 2 5" xfId="29295"/>
    <cellStyle name="Input 32 2 2 2_Table 2A-1_EFT (Annual)" xfId="7041"/>
    <cellStyle name="Input 32 2 2 3" xfId="5112"/>
    <cellStyle name="Input 32 2 2 3 2" xfId="13372"/>
    <cellStyle name="Input 32 2 2 3 2 2" xfId="25378"/>
    <cellStyle name="Input 32 2 2 3 2 2 2" xfId="46564"/>
    <cellStyle name="Input 32 2 2 3 2 3" xfId="35960"/>
    <cellStyle name="Input 32 2 2 3 3" xfId="20265"/>
    <cellStyle name="Input 32 2 2 3 3 2" xfId="41452"/>
    <cellStyle name="Input 32 2 2 3 4" xfId="30769"/>
    <cellStyle name="Input 32 2 2 3_Table 2A-1_EFT (Annual)" xfId="15286"/>
    <cellStyle name="Input 32 2 2 4" xfId="10716"/>
    <cellStyle name="Input 32 2 2 4 2" xfId="22832"/>
    <cellStyle name="Input 32 2 2 4 2 2" xfId="44018"/>
    <cellStyle name="Input 32 2 2 4 3" xfId="33414"/>
    <cellStyle name="Input 32 2 2 5" xfId="17719"/>
    <cellStyle name="Input 32 2 2 5 2" xfId="38906"/>
    <cellStyle name="Input 32 2 2 6" xfId="28026"/>
    <cellStyle name="Input 32 2 2_Table 2A-1_EFT (Annual)" xfId="7040"/>
    <cellStyle name="Input 32 2 3" xfId="1075"/>
    <cellStyle name="Input 32 2 3 2" xfId="4636"/>
    <cellStyle name="Input 32 2 3 2 2" xfId="12896"/>
    <cellStyle name="Input 32 2 3 2 2 2" xfId="24902"/>
    <cellStyle name="Input 32 2 3 2 2 2 2" xfId="46088"/>
    <cellStyle name="Input 32 2 3 2 2 3" xfId="35484"/>
    <cellStyle name="Input 32 2 3 2 3" xfId="19789"/>
    <cellStyle name="Input 32 2 3 2 3 2" xfId="40976"/>
    <cellStyle name="Input 32 2 3 2 4" xfId="30293"/>
    <cellStyle name="Input 32 2 3 2_Table 2A-1_EFT (Annual)" xfId="15287"/>
    <cellStyle name="Input 32 2 3 3" xfId="10240"/>
    <cellStyle name="Input 32 2 3 3 2" xfId="22356"/>
    <cellStyle name="Input 32 2 3 3 2 2" xfId="43542"/>
    <cellStyle name="Input 32 2 3 3 3" xfId="32938"/>
    <cellStyle name="Input 32 2 3 4" xfId="17243"/>
    <cellStyle name="Input 32 2 3 4 2" xfId="38430"/>
    <cellStyle name="Input 32 2 3 5" xfId="27550"/>
    <cellStyle name="Input 32 2 3_Table 2A-1_EFT (Annual)" xfId="7042"/>
    <cellStyle name="Input 32 2 4" xfId="2290"/>
    <cellStyle name="Input 32 2 4 2" xfId="5851"/>
    <cellStyle name="Input 32 2 4 2 2" xfId="14066"/>
    <cellStyle name="Input 32 2 4 2 2 2" xfId="26054"/>
    <cellStyle name="Input 32 2 4 2 2 2 2" xfId="47240"/>
    <cellStyle name="Input 32 2 4 2 2 3" xfId="36636"/>
    <cellStyle name="Input 32 2 4 2 3" xfId="20941"/>
    <cellStyle name="Input 32 2 4 2 3 2" xfId="42128"/>
    <cellStyle name="Input 32 2 4 2 4" xfId="31508"/>
    <cellStyle name="Input 32 2 4 2_Table 2A-1_EFT (Annual)" xfId="15288"/>
    <cellStyle name="Input 32 2 4 3" xfId="11410"/>
    <cellStyle name="Input 32 2 4 3 2" xfId="23508"/>
    <cellStyle name="Input 32 2 4 3 2 2" xfId="44694"/>
    <cellStyle name="Input 32 2 4 3 3" xfId="34090"/>
    <cellStyle name="Input 32 2 4 4" xfId="18395"/>
    <cellStyle name="Input 32 2 4 4 2" xfId="39582"/>
    <cellStyle name="Input 32 2 4 5" xfId="28765"/>
    <cellStyle name="Input 32 2 4_Table 2A-1_EFT (Annual)" xfId="7043"/>
    <cellStyle name="Input 32 2 5" xfId="4144"/>
    <cellStyle name="Input 32 2 5 2" xfId="12468"/>
    <cellStyle name="Input 32 2 5 2 2" xfId="24490"/>
    <cellStyle name="Input 32 2 5 2 2 2" xfId="45676"/>
    <cellStyle name="Input 32 2 5 2 3" xfId="35072"/>
    <cellStyle name="Input 32 2 5 3" xfId="19377"/>
    <cellStyle name="Input 32 2 5 3 2" xfId="40564"/>
    <cellStyle name="Input 32 2 5 4" xfId="29832"/>
    <cellStyle name="Input 32 2 5_Table 2A-1_EFT (Annual)" xfId="15289"/>
    <cellStyle name="Input 32 2 6" xfId="9807"/>
    <cellStyle name="Input 32 2 6 2" xfId="21944"/>
    <cellStyle name="Input 32 2 6 2 2" xfId="43130"/>
    <cellStyle name="Input 32 2 6 3" xfId="32526"/>
    <cellStyle name="Input 32 2 7" xfId="16831"/>
    <cellStyle name="Input 32 2 7 2" xfId="38018"/>
    <cellStyle name="Input 32 2 8" xfId="27089"/>
    <cellStyle name="Input 32 2_Table 2A-1_EFT (Annual)" xfId="3063"/>
    <cellStyle name="Input 32 3" xfId="412"/>
    <cellStyle name="Input 32 3 2" xfId="1395"/>
    <cellStyle name="Input 32 3 2 2" xfId="2665"/>
    <cellStyle name="Input 32 3 2 2 2" xfId="6226"/>
    <cellStyle name="Input 32 3 2 2 2 2" xfId="14420"/>
    <cellStyle name="Input 32 3 2 2 2 2 2" xfId="26392"/>
    <cellStyle name="Input 32 3 2 2 2 2 2 2" xfId="47578"/>
    <cellStyle name="Input 32 3 2 2 2 2 3" xfId="36974"/>
    <cellStyle name="Input 32 3 2 2 2 3" xfId="21279"/>
    <cellStyle name="Input 32 3 2 2 2 3 2" xfId="42466"/>
    <cellStyle name="Input 32 3 2 2 2 4" xfId="31882"/>
    <cellStyle name="Input 32 3 2 2 2_Table 2A-1_EFT (Annual)" xfId="15290"/>
    <cellStyle name="Input 32 3 2 2 3" xfId="11762"/>
    <cellStyle name="Input 32 3 2 2 3 2" xfId="23846"/>
    <cellStyle name="Input 32 3 2 2 3 2 2" xfId="45032"/>
    <cellStyle name="Input 32 3 2 2 3 3" xfId="34428"/>
    <cellStyle name="Input 32 3 2 2 4" xfId="18733"/>
    <cellStyle name="Input 32 3 2 2 4 2" xfId="39920"/>
    <cellStyle name="Input 32 3 2 2 5" xfId="29139"/>
    <cellStyle name="Input 32 3 2 2_Table 2A-1_EFT (Annual)" xfId="7045"/>
    <cellStyle name="Input 32 3 2 3" xfId="4956"/>
    <cellStyle name="Input 32 3 2 3 2" xfId="13216"/>
    <cellStyle name="Input 32 3 2 3 2 2" xfId="25222"/>
    <cellStyle name="Input 32 3 2 3 2 2 2" xfId="46408"/>
    <cellStyle name="Input 32 3 2 3 2 3" xfId="35804"/>
    <cellStyle name="Input 32 3 2 3 3" xfId="20109"/>
    <cellStyle name="Input 32 3 2 3 3 2" xfId="41296"/>
    <cellStyle name="Input 32 3 2 3 4" xfId="30613"/>
    <cellStyle name="Input 32 3 2 3_Table 2A-1_EFT (Annual)" xfId="15291"/>
    <cellStyle name="Input 32 3 2 4" xfId="10560"/>
    <cellStyle name="Input 32 3 2 4 2" xfId="22676"/>
    <cellStyle name="Input 32 3 2 4 2 2" xfId="43862"/>
    <cellStyle name="Input 32 3 2 4 3" xfId="33258"/>
    <cellStyle name="Input 32 3 2 5" xfId="17563"/>
    <cellStyle name="Input 32 3 2 5 2" xfId="38750"/>
    <cellStyle name="Input 32 3 2 6" xfId="27870"/>
    <cellStyle name="Input 32 3 2_Table 2A-1_EFT (Annual)" xfId="7044"/>
    <cellStyle name="Input 32 3 3" xfId="943"/>
    <cellStyle name="Input 32 3 3 2" xfId="4504"/>
    <cellStyle name="Input 32 3 3 2 2" xfId="12766"/>
    <cellStyle name="Input 32 3 3 2 2 2" xfId="24776"/>
    <cellStyle name="Input 32 3 3 2 2 2 2" xfId="45962"/>
    <cellStyle name="Input 32 3 3 2 2 3" xfId="35358"/>
    <cellStyle name="Input 32 3 3 2 3" xfId="19663"/>
    <cellStyle name="Input 32 3 3 2 3 2" xfId="40850"/>
    <cellStyle name="Input 32 3 3 2 4" xfId="30161"/>
    <cellStyle name="Input 32 3 3 2_Table 2A-1_EFT (Annual)" xfId="15292"/>
    <cellStyle name="Input 32 3 3 3" xfId="10113"/>
    <cellStyle name="Input 32 3 3 3 2" xfId="22230"/>
    <cellStyle name="Input 32 3 3 3 2 2" xfId="43416"/>
    <cellStyle name="Input 32 3 3 3 3" xfId="32812"/>
    <cellStyle name="Input 32 3 3 4" xfId="17117"/>
    <cellStyle name="Input 32 3 3 4 2" xfId="38304"/>
    <cellStyle name="Input 32 3 3 5" xfId="27418"/>
    <cellStyle name="Input 32 3 3_Table 2A-1_EFT (Annual)" xfId="7046"/>
    <cellStyle name="Input 32 3 4" xfId="2134"/>
    <cellStyle name="Input 32 3 4 2" xfId="5695"/>
    <cellStyle name="Input 32 3 4 2 2" xfId="13910"/>
    <cellStyle name="Input 32 3 4 2 2 2" xfId="25898"/>
    <cellStyle name="Input 32 3 4 2 2 2 2" xfId="47084"/>
    <cellStyle name="Input 32 3 4 2 2 3" xfId="36480"/>
    <cellStyle name="Input 32 3 4 2 3" xfId="20785"/>
    <cellStyle name="Input 32 3 4 2 3 2" xfId="41972"/>
    <cellStyle name="Input 32 3 4 2 4" xfId="31352"/>
    <cellStyle name="Input 32 3 4 2_Table 2A-1_EFT (Annual)" xfId="15293"/>
    <cellStyle name="Input 32 3 4 3" xfId="11254"/>
    <cellStyle name="Input 32 3 4 3 2" xfId="23352"/>
    <cellStyle name="Input 32 3 4 3 2 2" xfId="44538"/>
    <cellStyle name="Input 32 3 4 3 3" xfId="33934"/>
    <cellStyle name="Input 32 3 4 4" xfId="18239"/>
    <cellStyle name="Input 32 3 4 4 2" xfId="39426"/>
    <cellStyle name="Input 32 3 4 5" xfId="28609"/>
    <cellStyle name="Input 32 3 4_Table 2A-1_EFT (Annual)" xfId="7047"/>
    <cellStyle name="Input 32 3 5" xfId="3982"/>
    <cellStyle name="Input 32 3 5 2" xfId="12310"/>
    <cellStyle name="Input 32 3 5 2 2" xfId="24334"/>
    <cellStyle name="Input 32 3 5 2 2 2" xfId="45520"/>
    <cellStyle name="Input 32 3 5 2 3" xfId="34916"/>
    <cellStyle name="Input 32 3 5 3" xfId="19221"/>
    <cellStyle name="Input 32 3 5 3 2" xfId="40408"/>
    <cellStyle name="Input 32 3 5 4" xfId="29670"/>
    <cellStyle name="Input 32 3 5_Table 2A-1_EFT (Annual)" xfId="15294"/>
    <cellStyle name="Input 32 3 6" xfId="9647"/>
    <cellStyle name="Input 32 3 6 2" xfId="21788"/>
    <cellStyle name="Input 32 3 6 2 2" xfId="42974"/>
    <cellStyle name="Input 32 3 6 3" xfId="32370"/>
    <cellStyle name="Input 32 3 7" xfId="16675"/>
    <cellStyle name="Input 32 3 7 2" xfId="37862"/>
    <cellStyle name="Input 32 3 8" xfId="26927"/>
    <cellStyle name="Input 32 3_Table 2A-1_EFT (Annual)" xfId="3064"/>
    <cellStyle name="Input 32 4" xfId="1229"/>
    <cellStyle name="Input 32 4 2" xfId="2499"/>
    <cellStyle name="Input 32 4 2 2" xfId="6060"/>
    <cellStyle name="Input 32 4 2 2 2" xfId="14254"/>
    <cellStyle name="Input 32 4 2 2 2 2" xfId="26226"/>
    <cellStyle name="Input 32 4 2 2 2 2 2" xfId="47412"/>
    <cellStyle name="Input 32 4 2 2 2 3" xfId="36808"/>
    <cellStyle name="Input 32 4 2 2 3" xfId="21113"/>
    <cellStyle name="Input 32 4 2 2 3 2" xfId="42300"/>
    <cellStyle name="Input 32 4 2 2 4" xfId="31716"/>
    <cellStyle name="Input 32 4 2 2_Table 2A-1_EFT (Annual)" xfId="15295"/>
    <cellStyle name="Input 32 4 2 3" xfId="11596"/>
    <cellStyle name="Input 32 4 2 3 2" xfId="23680"/>
    <cellStyle name="Input 32 4 2 3 2 2" xfId="44866"/>
    <cellStyle name="Input 32 4 2 3 3" xfId="34262"/>
    <cellStyle name="Input 32 4 2 4" xfId="18567"/>
    <cellStyle name="Input 32 4 2 4 2" xfId="39754"/>
    <cellStyle name="Input 32 4 2 5" xfId="28973"/>
    <cellStyle name="Input 32 4 2_Table 2A-1_EFT (Annual)" xfId="7049"/>
    <cellStyle name="Input 32 4 3" xfId="4790"/>
    <cellStyle name="Input 32 4 3 2" xfId="13050"/>
    <cellStyle name="Input 32 4 3 2 2" xfId="25056"/>
    <cellStyle name="Input 32 4 3 2 2 2" xfId="46242"/>
    <cellStyle name="Input 32 4 3 2 3" xfId="35638"/>
    <cellStyle name="Input 32 4 3 3" xfId="19943"/>
    <cellStyle name="Input 32 4 3 3 2" xfId="41130"/>
    <cellStyle name="Input 32 4 3 4" xfId="30447"/>
    <cellStyle name="Input 32 4 3_Table 2A-1_EFT (Annual)" xfId="15296"/>
    <cellStyle name="Input 32 4 4" xfId="10394"/>
    <cellStyle name="Input 32 4 4 2" xfId="22510"/>
    <cellStyle name="Input 32 4 4 2 2" xfId="43696"/>
    <cellStyle name="Input 32 4 4 3" xfId="33092"/>
    <cellStyle name="Input 32 4 5" xfId="17397"/>
    <cellStyle name="Input 32 4 5 2" xfId="38584"/>
    <cellStyle name="Input 32 4 6" xfId="27704"/>
    <cellStyle name="Input 32 4_Table 2A-1_EFT (Annual)" xfId="7048"/>
    <cellStyle name="Input 32 5" xfId="784"/>
    <cellStyle name="Input 32 5 2" xfId="4345"/>
    <cellStyle name="Input 32 5 2 2" xfId="12625"/>
    <cellStyle name="Input 32 5 2 2 2" xfId="24642"/>
    <cellStyle name="Input 32 5 2 2 2 2" xfId="45828"/>
    <cellStyle name="Input 32 5 2 2 3" xfId="35224"/>
    <cellStyle name="Input 32 5 2 3" xfId="19529"/>
    <cellStyle name="Input 32 5 2 3 2" xfId="40716"/>
    <cellStyle name="Input 32 5 2 4" xfId="30002"/>
    <cellStyle name="Input 32 5 2_Table 2A-1_EFT (Annual)" xfId="15297"/>
    <cellStyle name="Input 32 5 3" xfId="9973"/>
    <cellStyle name="Input 32 5 3 2" xfId="22096"/>
    <cellStyle name="Input 32 5 3 2 2" xfId="43282"/>
    <cellStyle name="Input 32 5 3 3" xfId="32678"/>
    <cellStyle name="Input 32 5 4" xfId="16983"/>
    <cellStyle name="Input 32 5 4 2" xfId="38170"/>
    <cellStyle name="Input 32 5 5" xfId="27259"/>
    <cellStyle name="Input 32 5_Table 2A-1_EFT (Annual)" xfId="7050"/>
    <cellStyle name="Input 32 6" xfId="1968"/>
    <cellStyle name="Input 32 6 2" xfId="5529"/>
    <cellStyle name="Input 32 6 2 2" xfId="13744"/>
    <cellStyle name="Input 32 6 2 2 2" xfId="25732"/>
    <cellStyle name="Input 32 6 2 2 2 2" xfId="46918"/>
    <cellStyle name="Input 32 6 2 2 3" xfId="36314"/>
    <cellStyle name="Input 32 6 2 3" xfId="20619"/>
    <cellStyle name="Input 32 6 2 3 2" xfId="41806"/>
    <cellStyle name="Input 32 6 2 4" xfId="31186"/>
    <cellStyle name="Input 32 6 2_Table 2A-1_EFT (Annual)" xfId="15298"/>
    <cellStyle name="Input 32 6 3" xfId="11088"/>
    <cellStyle name="Input 32 6 3 2" xfId="23186"/>
    <cellStyle name="Input 32 6 3 2 2" xfId="44372"/>
    <cellStyle name="Input 32 6 3 3" xfId="33768"/>
    <cellStyle name="Input 32 6 4" xfId="18073"/>
    <cellStyle name="Input 32 6 4 2" xfId="39260"/>
    <cellStyle name="Input 32 6 5" xfId="28443"/>
    <cellStyle name="Input 32 6_Table 2A-1_EFT (Annual)" xfId="7051"/>
    <cellStyle name="Input 32 7" xfId="3770"/>
    <cellStyle name="Input 32 7 2" xfId="12138"/>
    <cellStyle name="Input 32 7 2 2" xfId="24168"/>
    <cellStyle name="Input 32 7 2 2 2" xfId="45354"/>
    <cellStyle name="Input 32 7 2 3" xfId="34750"/>
    <cellStyle name="Input 32 7 3" xfId="19055"/>
    <cellStyle name="Input 32 7 3 2" xfId="40242"/>
    <cellStyle name="Input 32 7 4" xfId="29479"/>
    <cellStyle name="Input 32 7_Table 2A-1_EFT (Annual)" xfId="15299"/>
    <cellStyle name="Input 32 8" xfId="9457"/>
    <cellStyle name="Input 32 8 2" xfId="21622"/>
    <cellStyle name="Input 32 8 2 2" xfId="42808"/>
    <cellStyle name="Input 32 8 3" xfId="32204"/>
    <cellStyle name="Input 32 9" xfId="16509"/>
    <cellStyle name="Input 32 9 2" xfId="37696"/>
    <cellStyle name="Input 32_Table 2A-1_EFT (Annual)" xfId="3062"/>
    <cellStyle name="Input 33" xfId="243"/>
    <cellStyle name="Input 33 10" xfId="26798"/>
    <cellStyle name="Input 33 2" xfId="630"/>
    <cellStyle name="Input 33 2 2" xfId="1607"/>
    <cellStyle name="Input 33 2 2 2" xfId="2877"/>
    <cellStyle name="Input 33 2 2 2 2" xfId="6438"/>
    <cellStyle name="Input 33 2 2 2 2 2" xfId="14632"/>
    <cellStyle name="Input 33 2 2 2 2 2 2" xfId="26604"/>
    <cellStyle name="Input 33 2 2 2 2 2 2 2" xfId="47790"/>
    <cellStyle name="Input 33 2 2 2 2 2 3" xfId="37186"/>
    <cellStyle name="Input 33 2 2 2 2 3" xfId="21491"/>
    <cellStyle name="Input 33 2 2 2 2 3 2" xfId="42678"/>
    <cellStyle name="Input 33 2 2 2 2 4" xfId="32094"/>
    <cellStyle name="Input 33 2 2 2 2_Table 2A-1_EFT (Annual)" xfId="15300"/>
    <cellStyle name="Input 33 2 2 2 3" xfId="11974"/>
    <cellStyle name="Input 33 2 2 2 3 2" xfId="24058"/>
    <cellStyle name="Input 33 2 2 2 3 2 2" xfId="45244"/>
    <cellStyle name="Input 33 2 2 2 3 3" xfId="34640"/>
    <cellStyle name="Input 33 2 2 2 4" xfId="18945"/>
    <cellStyle name="Input 33 2 2 2 4 2" xfId="40132"/>
    <cellStyle name="Input 33 2 2 2 5" xfId="29351"/>
    <cellStyle name="Input 33 2 2 2_Table 2A-1_EFT (Annual)" xfId="7053"/>
    <cellStyle name="Input 33 2 2 3" xfId="5168"/>
    <cellStyle name="Input 33 2 2 3 2" xfId="13428"/>
    <cellStyle name="Input 33 2 2 3 2 2" xfId="25434"/>
    <cellStyle name="Input 33 2 2 3 2 2 2" xfId="46620"/>
    <cellStyle name="Input 33 2 2 3 2 3" xfId="36016"/>
    <cellStyle name="Input 33 2 2 3 3" xfId="20321"/>
    <cellStyle name="Input 33 2 2 3 3 2" xfId="41508"/>
    <cellStyle name="Input 33 2 2 3 4" xfId="30825"/>
    <cellStyle name="Input 33 2 2 3_Table 2A-1_EFT (Annual)" xfId="15301"/>
    <cellStyle name="Input 33 2 2 4" xfId="10772"/>
    <cellStyle name="Input 33 2 2 4 2" xfId="22888"/>
    <cellStyle name="Input 33 2 2 4 2 2" xfId="44074"/>
    <cellStyle name="Input 33 2 2 4 3" xfId="33470"/>
    <cellStyle name="Input 33 2 2 5" xfId="17775"/>
    <cellStyle name="Input 33 2 2 5 2" xfId="38962"/>
    <cellStyle name="Input 33 2 2 6" xfId="28082"/>
    <cellStyle name="Input 33 2 2_Table 2A-1_EFT (Annual)" xfId="7052"/>
    <cellStyle name="Input 33 2 3" xfId="1120"/>
    <cellStyle name="Input 33 2 3 2" xfId="4681"/>
    <cellStyle name="Input 33 2 3 2 2" xfId="12941"/>
    <cellStyle name="Input 33 2 3 2 2 2" xfId="24947"/>
    <cellStyle name="Input 33 2 3 2 2 2 2" xfId="46133"/>
    <cellStyle name="Input 33 2 3 2 2 3" xfId="35529"/>
    <cellStyle name="Input 33 2 3 2 3" xfId="19834"/>
    <cellStyle name="Input 33 2 3 2 3 2" xfId="41021"/>
    <cellStyle name="Input 33 2 3 2 4" xfId="30338"/>
    <cellStyle name="Input 33 2 3 2_Table 2A-1_EFT (Annual)" xfId="15302"/>
    <cellStyle name="Input 33 2 3 3" xfId="10285"/>
    <cellStyle name="Input 33 2 3 3 2" xfId="22401"/>
    <cellStyle name="Input 33 2 3 3 2 2" xfId="43587"/>
    <cellStyle name="Input 33 2 3 3 3" xfId="32983"/>
    <cellStyle name="Input 33 2 3 4" xfId="17288"/>
    <cellStyle name="Input 33 2 3 4 2" xfId="38475"/>
    <cellStyle name="Input 33 2 3 5" xfId="27595"/>
    <cellStyle name="Input 33 2 3_Table 2A-1_EFT (Annual)" xfId="7054"/>
    <cellStyle name="Input 33 2 4" xfId="2346"/>
    <cellStyle name="Input 33 2 4 2" xfId="5907"/>
    <cellStyle name="Input 33 2 4 2 2" xfId="14122"/>
    <cellStyle name="Input 33 2 4 2 2 2" xfId="26110"/>
    <cellStyle name="Input 33 2 4 2 2 2 2" xfId="47296"/>
    <cellStyle name="Input 33 2 4 2 2 3" xfId="36692"/>
    <cellStyle name="Input 33 2 4 2 3" xfId="20997"/>
    <cellStyle name="Input 33 2 4 2 3 2" xfId="42184"/>
    <cellStyle name="Input 33 2 4 2 4" xfId="31564"/>
    <cellStyle name="Input 33 2 4 2_Table 2A-1_EFT (Annual)" xfId="15303"/>
    <cellStyle name="Input 33 2 4 3" xfId="11466"/>
    <cellStyle name="Input 33 2 4 3 2" xfId="23564"/>
    <cellStyle name="Input 33 2 4 3 2 2" xfId="44750"/>
    <cellStyle name="Input 33 2 4 3 3" xfId="34146"/>
    <cellStyle name="Input 33 2 4 4" xfId="18451"/>
    <cellStyle name="Input 33 2 4 4 2" xfId="39638"/>
    <cellStyle name="Input 33 2 4 5" xfId="28821"/>
    <cellStyle name="Input 33 2 4_Table 2A-1_EFT (Annual)" xfId="7055"/>
    <cellStyle name="Input 33 2 5" xfId="4200"/>
    <cellStyle name="Input 33 2 5 2" xfId="12524"/>
    <cellStyle name="Input 33 2 5 2 2" xfId="24546"/>
    <cellStyle name="Input 33 2 5 2 2 2" xfId="45732"/>
    <cellStyle name="Input 33 2 5 2 3" xfId="35128"/>
    <cellStyle name="Input 33 2 5 3" xfId="19433"/>
    <cellStyle name="Input 33 2 5 3 2" xfId="40620"/>
    <cellStyle name="Input 33 2 5 4" xfId="29888"/>
    <cellStyle name="Input 33 2 5_Table 2A-1_EFT (Annual)" xfId="15304"/>
    <cellStyle name="Input 33 2 6" xfId="9863"/>
    <cellStyle name="Input 33 2 6 2" xfId="22000"/>
    <cellStyle name="Input 33 2 6 2 2" xfId="43186"/>
    <cellStyle name="Input 33 2 6 3" xfId="32582"/>
    <cellStyle name="Input 33 2 7" xfId="16887"/>
    <cellStyle name="Input 33 2 7 2" xfId="38074"/>
    <cellStyle name="Input 33 2 8" xfId="27145"/>
    <cellStyle name="Input 33 2_Table 2A-1_EFT (Annual)" xfId="3066"/>
    <cellStyle name="Input 33 3" xfId="469"/>
    <cellStyle name="Input 33 3 2" xfId="1446"/>
    <cellStyle name="Input 33 3 2 2" xfId="2716"/>
    <cellStyle name="Input 33 3 2 2 2" xfId="6277"/>
    <cellStyle name="Input 33 3 2 2 2 2" xfId="14471"/>
    <cellStyle name="Input 33 3 2 2 2 2 2" xfId="26443"/>
    <cellStyle name="Input 33 3 2 2 2 2 2 2" xfId="47629"/>
    <cellStyle name="Input 33 3 2 2 2 2 3" xfId="37025"/>
    <cellStyle name="Input 33 3 2 2 2 3" xfId="21330"/>
    <cellStyle name="Input 33 3 2 2 2 3 2" xfId="42517"/>
    <cellStyle name="Input 33 3 2 2 2 4" xfId="31933"/>
    <cellStyle name="Input 33 3 2 2 2_Table 2A-1_EFT (Annual)" xfId="15305"/>
    <cellStyle name="Input 33 3 2 2 3" xfId="11813"/>
    <cellStyle name="Input 33 3 2 2 3 2" xfId="23897"/>
    <cellStyle name="Input 33 3 2 2 3 2 2" xfId="45083"/>
    <cellStyle name="Input 33 3 2 2 3 3" xfId="34479"/>
    <cellStyle name="Input 33 3 2 2 4" xfId="18784"/>
    <cellStyle name="Input 33 3 2 2 4 2" xfId="39971"/>
    <cellStyle name="Input 33 3 2 2 5" xfId="29190"/>
    <cellStyle name="Input 33 3 2 2_Table 2A-1_EFT (Annual)" xfId="7057"/>
    <cellStyle name="Input 33 3 2 3" xfId="5007"/>
    <cellStyle name="Input 33 3 2 3 2" xfId="13267"/>
    <cellStyle name="Input 33 3 2 3 2 2" xfId="25273"/>
    <cellStyle name="Input 33 3 2 3 2 2 2" xfId="46459"/>
    <cellStyle name="Input 33 3 2 3 2 3" xfId="35855"/>
    <cellStyle name="Input 33 3 2 3 3" xfId="20160"/>
    <cellStyle name="Input 33 3 2 3 3 2" xfId="41347"/>
    <cellStyle name="Input 33 3 2 3 4" xfId="30664"/>
    <cellStyle name="Input 33 3 2 3_Table 2A-1_EFT (Annual)" xfId="15306"/>
    <cellStyle name="Input 33 3 2 4" xfId="10611"/>
    <cellStyle name="Input 33 3 2 4 2" xfId="22727"/>
    <cellStyle name="Input 33 3 2 4 2 2" xfId="43913"/>
    <cellStyle name="Input 33 3 2 4 3" xfId="33309"/>
    <cellStyle name="Input 33 3 2 5" xfId="17614"/>
    <cellStyle name="Input 33 3 2 5 2" xfId="38801"/>
    <cellStyle name="Input 33 3 2 6" xfId="27921"/>
    <cellStyle name="Input 33 3 2_Table 2A-1_EFT (Annual)" xfId="7056"/>
    <cellStyle name="Input 33 3 3" xfId="990"/>
    <cellStyle name="Input 33 3 3 2" xfId="4551"/>
    <cellStyle name="Input 33 3 3 2 2" xfId="12811"/>
    <cellStyle name="Input 33 3 3 2 2 2" xfId="24817"/>
    <cellStyle name="Input 33 3 3 2 2 2 2" xfId="46003"/>
    <cellStyle name="Input 33 3 3 2 2 3" xfId="35399"/>
    <cellStyle name="Input 33 3 3 2 3" xfId="19704"/>
    <cellStyle name="Input 33 3 3 2 3 2" xfId="40891"/>
    <cellStyle name="Input 33 3 3 2 4" xfId="30208"/>
    <cellStyle name="Input 33 3 3 2_Table 2A-1_EFT (Annual)" xfId="15307"/>
    <cellStyle name="Input 33 3 3 3" xfId="10155"/>
    <cellStyle name="Input 33 3 3 3 2" xfId="22271"/>
    <cellStyle name="Input 33 3 3 3 2 2" xfId="43457"/>
    <cellStyle name="Input 33 3 3 3 3" xfId="32853"/>
    <cellStyle name="Input 33 3 3 4" xfId="17158"/>
    <cellStyle name="Input 33 3 3 4 2" xfId="38345"/>
    <cellStyle name="Input 33 3 3 5" xfId="27465"/>
    <cellStyle name="Input 33 3 3_Table 2A-1_EFT (Annual)" xfId="7058"/>
    <cellStyle name="Input 33 3 4" xfId="2185"/>
    <cellStyle name="Input 33 3 4 2" xfId="5746"/>
    <cellStyle name="Input 33 3 4 2 2" xfId="13961"/>
    <cellStyle name="Input 33 3 4 2 2 2" xfId="25949"/>
    <cellStyle name="Input 33 3 4 2 2 2 2" xfId="47135"/>
    <cellStyle name="Input 33 3 4 2 2 3" xfId="36531"/>
    <cellStyle name="Input 33 3 4 2 3" xfId="20836"/>
    <cellStyle name="Input 33 3 4 2 3 2" xfId="42023"/>
    <cellStyle name="Input 33 3 4 2 4" xfId="31403"/>
    <cellStyle name="Input 33 3 4 2_Table 2A-1_EFT (Annual)" xfId="15308"/>
    <cellStyle name="Input 33 3 4 3" xfId="11305"/>
    <cellStyle name="Input 33 3 4 3 2" xfId="23403"/>
    <cellStyle name="Input 33 3 4 3 2 2" xfId="44589"/>
    <cellStyle name="Input 33 3 4 3 3" xfId="33985"/>
    <cellStyle name="Input 33 3 4 4" xfId="18290"/>
    <cellStyle name="Input 33 3 4 4 2" xfId="39477"/>
    <cellStyle name="Input 33 3 4 5" xfId="28660"/>
    <cellStyle name="Input 33 3 4_Table 2A-1_EFT (Annual)" xfId="7059"/>
    <cellStyle name="Input 33 3 5" xfId="4039"/>
    <cellStyle name="Input 33 3 5 2" xfId="12363"/>
    <cellStyle name="Input 33 3 5 2 2" xfId="24385"/>
    <cellStyle name="Input 33 3 5 2 2 2" xfId="45571"/>
    <cellStyle name="Input 33 3 5 2 3" xfId="34967"/>
    <cellStyle name="Input 33 3 5 3" xfId="19272"/>
    <cellStyle name="Input 33 3 5 3 2" xfId="40459"/>
    <cellStyle name="Input 33 3 5 4" xfId="29727"/>
    <cellStyle name="Input 33 3 5_Table 2A-1_EFT (Annual)" xfId="15309"/>
    <cellStyle name="Input 33 3 6" xfId="9702"/>
    <cellStyle name="Input 33 3 6 2" xfId="21839"/>
    <cellStyle name="Input 33 3 6 2 2" xfId="43025"/>
    <cellStyle name="Input 33 3 6 3" xfId="32421"/>
    <cellStyle name="Input 33 3 7" xfId="16726"/>
    <cellStyle name="Input 33 3 7 2" xfId="37913"/>
    <cellStyle name="Input 33 3 8" xfId="26984"/>
    <cellStyle name="Input 33 3_Table 2A-1_EFT (Annual)" xfId="3067"/>
    <cellStyle name="Input 33 4" xfId="1285"/>
    <cellStyle name="Input 33 4 2" xfId="2555"/>
    <cellStyle name="Input 33 4 2 2" xfId="6116"/>
    <cellStyle name="Input 33 4 2 2 2" xfId="14310"/>
    <cellStyle name="Input 33 4 2 2 2 2" xfId="26282"/>
    <cellStyle name="Input 33 4 2 2 2 2 2" xfId="47468"/>
    <cellStyle name="Input 33 4 2 2 2 3" xfId="36864"/>
    <cellStyle name="Input 33 4 2 2 3" xfId="21169"/>
    <cellStyle name="Input 33 4 2 2 3 2" xfId="42356"/>
    <cellStyle name="Input 33 4 2 2 4" xfId="31772"/>
    <cellStyle name="Input 33 4 2 2_Table 2A-1_EFT (Annual)" xfId="15310"/>
    <cellStyle name="Input 33 4 2 3" xfId="11652"/>
    <cellStyle name="Input 33 4 2 3 2" xfId="23736"/>
    <cellStyle name="Input 33 4 2 3 2 2" xfId="44922"/>
    <cellStyle name="Input 33 4 2 3 3" xfId="34318"/>
    <cellStyle name="Input 33 4 2 4" xfId="18623"/>
    <cellStyle name="Input 33 4 2 4 2" xfId="39810"/>
    <cellStyle name="Input 33 4 2 5" xfId="29029"/>
    <cellStyle name="Input 33 4 2_Table 2A-1_EFT (Annual)" xfId="7061"/>
    <cellStyle name="Input 33 4 3" xfId="4846"/>
    <cellStyle name="Input 33 4 3 2" xfId="13106"/>
    <cellStyle name="Input 33 4 3 2 2" xfId="25112"/>
    <cellStyle name="Input 33 4 3 2 2 2" xfId="46298"/>
    <cellStyle name="Input 33 4 3 2 3" xfId="35694"/>
    <cellStyle name="Input 33 4 3 3" xfId="19999"/>
    <cellStyle name="Input 33 4 3 3 2" xfId="41186"/>
    <cellStyle name="Input 33 4 3 4" xfId="30503"/>
    <cellStyle name="Input 33 4 3_Table 2A-1_EFT (Annual)" xfId="15311"/>
    <cellStyle name="Input 33 4 4" xfId="10450"/>
    <cellStyle name="Input 33 4 4 2" xfId="22566"/>
    <cellStyle name="Input 33 4 4 2 2" xfId="43752"/>
    <cellStyle name="Input 33 4 4 3" xfId="33148"/>
    <cellStyle name="Input 33 4 5" xfId="17453"/>
    <cellStyle name="Input 33 4 5 2" xfId="38640"/>
    <cellStyle name="Input 33 4 6" xfId="27760"/>
    <cellStyle name="Input 33 4_Table 2A-1_EFT (Annual)" xfId="7060"/>
    <cellStyle name="Input 33 5" xfId="835"/>
    <cellStyle name="Input 33 5 2" xfId="4396"/>
    <cellStyle name="Input 33 5 2 2" xfId="12670"/>
    <cellStyle name="Input 33 5 2 2 2" xfId="24687"/>
    <cellStyle name="Input 33 5 2 2 2 2" xfId="45873"/>
    <cellStyle name="Input 33 5 2 2 3" xfId="35269"/>
    <cellStyle name="Input 33 5 2 3" xfId="19574"/>
    <cellStyle name="Input 33 5 2 3 2" xfId="40761"/>
    <cellStyle name="Input 33 5 2 4" xfId="30053"/>
    <cellStyle name="Input 33 5 2_Table 2A-1_EFT (Annual)" xfId="15312"/>
    <cellStyle name="Input 33 5 3" xfId="10019"/>
    <cellStyle name="Input 33 5 3 2" xfId="22141"/>
    <cellStyle name="Input 33 5 3 2 2" xfId="43327"/>
    <cellStyle name="Input 33 5 3 3" xfId="32723"/>
    <cellStyle name="Input 33 5 4" xfId="17028"/>
    <cellStyle name="Input 33 5 4 2" xfId="38215"/>
    <cellStyle name="Input 33 5 5" xfId="27310"/>
    <cellStyle name="Input 33 5_Table 2A-1_EFT (Annual)" xfId="7062"/>
    <cellStyle name="Input 33 6" xfId="2024"/>
    <cellStyle name="Input 33 6 2" xfId="5585"/>
    <cellStyle name="Input 33 6 2 2" xfId="13800"/>
    <cellStyle name="Input 33 6 2 2 2" xfId="25788"/>
    <cellStyle name="Input 33 6 2 2 2 2" xfId="46974"/>
    <cellStyle name="Input 33 6 2 2 3" xfId="36370"/>
    <cellStyle name="Input 33 6 2 3" xfId="20675"/>
    <cellStyle name="Input 33 6 2 3 2" xfId="41862"/>
    <cellStyle name="Input 33 6 2 4" xfId="31242"/>
    <cellStyle name="Input 33 6 2_Table 2A-1_EFT (Annual)" xfId="15313"/>
    <cellStyle name="Input 33 6 3" xfId="11144"/>
    <cellStyle name="Input 33 6 3 2" xfId="23242"/>
    <cellStyle name="Input 33 6 3 2 2" xfId="44428"/>
    <cellStyle name="Input 33 6 3 3" xfId="33824"/>
    <cellStyle name="Input 33 6 4" xfId="18129"/>
    <cellStyle name="Input 33 6 4 2" xfId="39316"/>
    <cellStyle name="Input 33 6 5" xfId="28499"/>
    <cellStyle name="Input 33 6_Table 2A-1_EFT (Annual)" xfId="7063"/>
    <cellStyle name="Input 33 7" xfId="3832"/>
    <cellStyle name="Input 33 7 2" xfId="12195"/>
    <cellStyle name="Input 33 7 2 2" xfId="24224"/>
    <cellStyle name="Input 33 7 2 2 2" xfId="45410"/>
    <cellStyle name="Input 33 7 2 3" xfId="34806"/>
    <cellStyle name="Input 33 7 3" xfId="19111"/>
    <cellStyle name="Input 33 7 3 2" xfId="40298"/>
    <cellStyle name="Input 33 7 4" xfId="29541"/>
    <cellStyle name="Input 33 7_Table 2A-1_EFT (Annual)" xfId="15314"/>
    <cellStyle name="Input 33 8" xfId="9514"/>
    <cellStyle name="Input 33 8 2" xfId="21678"/>
    <cellStyle name="Input 33 8 2 2" xfId="42864"/>
    <cellStyle name="Input 33 8 3" xfId="32260"/>
    <cellStyle name="Input 33 9" xfId="16565"/>
    <cellStyle name="Input 33 9 2" xfId="37752"/>
    <cellStyle name="Input 33_Table 2A-1_EFT (Annual)" xfId="3065"/>
    <cellStyle name="Input 34" xfId="192"/>
    <cellStyle name="Input 34 2" xfId="585"/>
    <cellStyle name="Input 34 2 2" xfId="1562"/>
    <cellStyle name="Input 34 2 2 2" xfId="2832"/>
    <cellStyle name="Input 34 2 2 2 2" xfId="6393"/>
    <cellStyle name="Input 34 2 2 2 2 2" xfId="14587"/>
    <cellStyle name="Input 34 2 2 2 2 2 2" xfId="26559"/>
    <cellStyle name="Input 34 2 2 2 2 2 2 2" xfId="47745"/>
    <cellStyle name="Input 34 2 2 2 2 2 3" xfId="37141"/>
    <cellStyle name="Input 34 2 2 2 2 3" xfId="21446"/>
    <cellStyle name="Input 34 2 2 2 2 3 2" xfId="42633"/>
    <cellStyle name="Input 34 2 2 2 2 4" xfId="32049"/>
    <cellStyle name="Input 34 2 2 2 2_Table 2A-1_EFT (Annual)" xfId="15315"/>
    <cellStyle name="Input 34 2 2 2 3" xfId="11929"/>
    <cellStyle name="Input 34 2 2 2 3 2" xfId="24013"/>
    <cellStyle name="Input 34 2 2 2 3 2 2" xfId="45199"/>
    <cellStyle name="Input 34 2 2 2 3 3" xfId="34595"/>
    <cellStyle name="Input 34 2 2 2 4" xfId="18900"/>
    <cellStyle name="Input 34 2 2 2 4 2" xfId="40087"/>
    <cellStyle name="Input 34 2 2 2 5" xfId="29306"/>
    <cellStyle name="Input 34 2 2 2_Table 2A-1_EFT (Annual)" xfId="7065"/>
    <cellStyle name="Input 34 2 2 3" xfId="5123"/>
    <cellStyle name="Input 34 2 2 3 2" xfId="13383"/>
    <cellStyle name="Input 34 2 2 3 2 2" xfId="25389"/>
    <cellStyle name="Input 34 2 2 3 2 2 2" xfId="46575"/>
    <cellStyle name="Input 34 2 2 3 2 3" xfId="35971"/>
    <cellStyle name="Input 34 2 2 3 3" xfId="20276"/>
    <cellStyle name="Input 34 2 2 3 3 2" xfId="41463"/>
    <cellStyle name="Input 34 2 2 3 4" xfId="30780"/>
    <cellStyle name="Input 34 2 2 3_Table 2A-1_EFT (Annual)" xfId="15316"/>
    <cellStyle name="Input 34 2 2 4" xfId="10727"/>
    <cellStyle name="Input 34 2 2 4 2" xfId="22843"/>
    <cellStyle name="Input 34 2 2 4 2 2" xfId="44029"/>
    <cellStyle name="Input 34 2 2 4 3" xfId="33425"/>
    <cellStyle name="Input 34 2 2 5" xfId="17730"/>
    <cellStyle name="Input 34 2 2 5 2" xfId="38917"/>
    <cellStyle name="Input 34 2 2 6" xfId="28037"/>
    <cellStyle name="Input 34 2 2_Table 2A-1_EFT (Annual)" xfId="7064"/>
    <cellStyle name="Input 34 2 3" xfId="1084"/>
    <cellStyle name="Input 34 2 3 2" xfId="4645"/>
    <cellStyle name="Input 34 2 3 2 2" xfId="12905"/>
    <cellStyle name="Input 34 2 3 2 2 2" xfId="24911"/>
    <cellStyle name="Input 34 2 3 2 2 2 2" xfId="46097"/>
    <cellStyle name="Input 34 2 3 2 2 3" xfId="35493"/>
    <cellStyle name="Input 34 2 3 2 3" xfId="19798"/>
    <cellStyle name="Input 34 2 3 2 3 2" xfId="40985"/>
    <cellStyle name="Input 34 2 3 2 4" xfId="30302"/>
    <cellStyle name="Input 34 2 3 2_Table 2A-1_EFT (Annual)" xfId="15317"/>
    <cellStyle name="Input 34 2 3 3" xfId="10249"/>
    <cellStyle name="Input 34 2 3 3 2" xfId="22365"/>
    <cellStyle name="Input 34 2 3 3 2 2" xfId="43551"/>
    <cellStyle name="Input 34 2 3 3 3" xfId="32947"/>
    <cellStyle name="Input 34 2 3 4" xfId="17252"/>
    <cellStyle name="Input 34 2 3 4 2" xfId="38439"/>
    <cellStyle name="Input 34 2 3 5" xfId="27559"/>
    <cellStyle name="Input 34 2 3_Table 2A-1_EFT (Annual)" xfId="7066"/>
    <cellStyle name="Input 34 2 4" xfId="2301"/>
    <cellStyle name="Input 34 2 4 2" xfId="5862"/>
    <cellStyle name="Input 34 2 4 2 2" xfId="14077"/>
    <cellStyle name="Input 34 2 4 2 2 2" xfId="26065"/>
    <cellStyle name="Input 34 2 4 2 2 2 2" xfId="47251"/>
    <cellStyle name="Input 34 2 4 2 2 3" xfId="36647"/>
    <cellStyle name="Input 34 2 4 2 3" xfId="20952"/>
    <cellStyle name="Input 34 2 4 2 3 2" xfId="42139"/>
    <cellStyle name="Input 34 2 4 2 4" xfId="31519"/>
    <cellStyle name="Input 34 2 4 2_Table 2A-1_EFT (Annual)" xfId="15318"/>
    <cellStyle name="Input 34 2 4 3" xfId="11421"/>
    <cellStyle name="Input 34 2 4 3 2" xfId="23519"/>
    <cellStyle name="Input 34 2 4 3 2 2" xfId="44705"/>
    <cellStyle name="Input 34 2 4 3 3" xfId="34101"/>
    <cellStyle name="Input 34 2 4 4" xfId="18406"/>
    <cellStyle name="Input 34 2 4 4 2" xfId="39593"/>
    <cellStyle name="Input 34 2 4 5" xfId="28776"/>
    <cellStyle name="Input 34 2 4_Table 2A-1_EFT (Annual)" xfId="7067"/>
    <cellStyle name="Input 34 2 5" xfId="4155"/>
    <cellStyle name="Input 34 2 5 2" xfId="12479"/>
    <cellStyle name="Input 34 2 5 2 2" xfId="24501"/>
    <cellStyle name="Input 34 2 5 2 2 2" xfId="45687"/>
    <cellStyle name="Input 34 2 5 2 3" xfId="35083"/>
    <cellStyle name="Input 34 2 5 3" xfId="19388"/>
    <cellStyle name="Input 34 2 5 3 2" xfId="40575"/>
    <cellStyle name="Input 34 2 5 4" xfId="29843"/>
    <cellStyle name="Input 34 2 5_Table 2A-1_EFT (Annual)" xfId="15319"/>
    <cellStyle name="Input 34 2 6" xfId="9818"/>
    <cellStyle name="Input 34 2 6 2" xfId="21955"/>
    <cellStyle name="Input 34 2 6 2 2" xfId="43141"/>
    <cellStyle name="Input 34 2 6 3" xfId="32537"/>
    <cellStyle name="Input 34 2 7" xfId="16842"/>
    <cellStyle name="Input 34 2 7 2" xfId="38029"/>
    <cellStyle name="Input 34 2 8" xfId="27100"/>
    <cellStyle name="Input 34 2_Table 2A-1_EFT (Annual)" xfId="3069"/>
    <cellStyle name="Input 34 3" xfId="1240"/>
    <cellStyle name="Input 34 3 2" xfId="2510"/>
    <cellStyle name="Input 34 3 2 2" xfId="6071"/>
    <cellStyle name="Input 34 3 2 2 2" xfId="14265"/>
    <cellStyle name="Input 34 3 2 2 2 2" xfId="26237"/>
    <cellStyle name="Input 34 3 2 2 2 2 2" xfId="47423"/>
    <cellStyle name="Input 34 3 2 2 2 3" xfId="36819"/>
    <cellStyle name="Input 34 3 2 2 3" xfId="21124"/>
    <cellStyle name="Input 34 3 2 2 3 2" xfId="42311"/>
    <cellStyle name="Input 34 3 2 2 4" xfId="31727"/>
    <cellStyle name="Input 34 3 2 2_Table 2A-1_EFT (Annual)" xfId="15320"/>
    <cellStyle name="Input 34 3 2 3" xfId="11607"/>
    <cellStyle name="Input 34 3 2 3 2" xfId="23691"/>
    <cellStyle name="Input 34 3 2 3 2 2" xfId="44877"/>
    <cellStyle name="Input 34 3 2 3 3" xfId="34273"/>
    <cellStyle name="Input 34 3 2 4" xfId="18578"/>
    <cellStyle name="Input 34 3 2 4 2" xfId="39765"/>
    <cellStyle name="Input 34 3 2 5" xfId="28984"/>
    <cellStyle name="Input 34 3 2_Table 2A-1_EFT (Annual)" xfId="7069"/>
    <cellStyle name="Input 34 3 3" xfId="4801"/>
    <cellStyle name="Input 34 3 3 2" xfId="13061"/>
    <cellStyle name="Input 34 3 3 2 2" xfId="25067"/>
    <cellStyle name="Input 34 3 3 2 2 2" xfId="46253"/>
    <cellStyle name="Input 34 3 3 2 3" xfId="35649"/>
    <cellStyle name="Input 34 3 3 3" xfId="19954"/>
    <cellStyle name="Input 34 3 3 3 2" xfId="41141"/>
    <cellStyle name="Input 34 3 3 4" xfId="30458"/>
    <cellStyle name="Input 34 3 3_Table 2A-1_EFT (Annual)" xfId="15321"/>
    <cellStyle name="Input 34 3 4" xfId="10405"/>
    <cellStyle name="Input 34 3 4 2" xfId="22521"/>
    <cellStyle name="Input 34 3 4 2 2" xfId="43707"/>
    <cellStyle name="Input 34 3 4 3" xfId="33103"/>
    <cellStyle name="Input 34 3 5" xfId="17408"/>
    <cellStyle name="Input 34 3 5 2" xfId="38595"/>
    <cellStyle name="Input 34 3 6" xfId="27715"/>
    <cellStyle name="Input 34 3_Table 2A-1_EFT (Annual)" xfId="7068"/>
    <cellStyle name="Input 34 4" xfId="793"/>
    <cellStyle name="Input 34 4 2" xfId="4354"/>
    <cellStyle name="Input 34 4 2 2" xfId="12634"/>
    <cellStyle name="Input 34 4 2 2 2" xfId="24651"/>
    <cellStyle name="Input 34 4 2 2 2 2" xfId="45837"/>
    <cellStyle name="Input 34 4 2 2 3" xfId="35233"/>
    <cellStyle name="Input 34 4 2 3" xfId="19538"/>
    <cellStyle name="Input 34 4 2 3 2" xfId="40725"/>
    <cellStyle name="Input 34 4 2 4" xfId="30011"/>
    <cellStyle name="Input 34 4 2_Table 2A-1_EFT (Annual)" xfId="15322"/>
    <cellStyle name="Input 34 4 3" xfId="9982"/>
    <cellStyle name="Input 34 4 3 2" xfId="22105"/>
    <cellStyle name="Input 34 4 3 2 2" xfId="43291"/>
    <cellStyle name="Input 34 4 3 3" xfId="32687"/>
    <cellStyle name="Input 34 4 4" xfId="16992"/>
    <cellStyle name="Input 34 4 4 2" xfId="38179"/>
    <cellStyle name="Input 34 4 5" xfId="27268"/>
    <cellStyle name="Input 34 4_Table 2A-1_EFT (Annual)" xfId="7070"/>
    <cellStyle name="Input 34 5" xfId="1979"/>
    <cellStyle name="Input 34 5 2" xfId="5540"/>
    <cellStyle name="Input 34 5 2 2" xfId="13755"/>
    <cellStyle name="Input 34 5 2 2 2" xfId="25743"/>
    <cellStyle name="Input 34 5 2 2 2 2" xfId="46929"/>
    <cellStyle name="Input 34 5 2 2 3" xfId="36325"/>
    <cellStyle name="Input 34 5 2 3" xfId="20630"/>
    <cellStyle name="Input 34 5 2 3 2" xfId="41817"/>
    <cellStyle name="Input 34 5 2 4" xfId="31197"/>
    <cellStyle name="Input 34 5 2_Table 2A-1_EFT (Annual)" xfId="15323"/>
    <cellStyle name="Input 34 5 3" xfId="11099"/>
    <cellStyle name="Input 34 5 3 2" xfId="23197"/>
    <cellStyle name="Input 34 5 3 2 2" xfId="44383"/>
    <cellStyle name="Input 34 5 3 3" xfId="33779"/>
    <cellStyle name="Input 34 5 4" xfId="18084"/>
    <cellStyle name="Input 34 5 4 2" xfId="39271"/>
    <cellStyle name="Input 34 5 5" xfId="28454"/>
    <cellStyle name="Input 34 5_Table 2A-1_EFT (Annual)" xfId="7071"/>
    <cellStyle name="Input 34 6" xfId="3781"/>
    <cellStyle name="Input 34 6 2" xfId="12149"/>
    <cellStyle name="Input 34 6 2 2" xfId="24179"/>
    <cellStyle name="Input 34 6 2 2 2" xfId="45365"/>
    <cellStyle name="Input 34 6 2 3" xfId="34761"/>
    <cellStyle name="Input 34 6 3" xfId="19066"/>
    <cellStyle name="Input 34 6 3 2" xfId="40253"/>
    <cellStyle name="Input 34 6 4" xfId="29490"/>
    <cellStyle name="Input 34 6_Table 2A-1_EFT (Annual)" xfId="15324"/>
    <cellStyle name="Input 34 7" xfId="9468"/>
    <cellStyle name="Input 34 7 2" xfId="21633"/>
    <cellStyle name="Input 34 7 2 2" xfId="42819"/>
    <cellStyle name="Input 34 7 3" xfId="32215"/>
    <cellStyle name="Input 34 8" xfId="16520"/>
    <cellStyle name="Input 34 8 2" xfId="37707"/>
    <cellStyle name="Input 34 9" xfId="26747"/>
    <cellStyle name="Input 34_Table 2A-1_EFT (Annual)" xfId="3068"/>
    <cellStyle name="Input 35" xfId="288"/>
    <cellStyle name="Input 35 2" xfId="1294"/>
    <cellStyle name="Input 35 2 2" xfId="2564"/>
    <cellStyle name="Input 35 2 2 2" xfId="6125"/>
    <cellStyle name="Input 35 2 2 2 2" xfId="14319"/>
    <cellStyle name="Input 35 2 2 2 2 2" xfId="26291"/>
    <cellStyle name="Input 35 2 2 2 2 2 2" xfId="47477"/>
    <cellStyle name="Input 35 2 2 2 2 3" xfId="36873"/>
    <cellStyle name="Input 35 2 2 2 3" xfId="21178"/>
    <cellStyle name="Input 35 2 2 2 3 2" xfId="42365"/>
    <cellStyle name="Input 35 2 2 2 4" xfId="31781"/>
    <cellStyle name="Input 35 2 2 2_Table 2A-1_EFT (Annual)" xfId="15325"/>
    <cellStyle name="Input 35 2 2 3" xfId="11661"/>
    <cellStyle name="Input 35 2 2 3 2" xfId="23745"/>
    <cellStyle name="Input 35 2 2 3 2 2" xfId="44931"/>
    <cellStyle name="Input 35 2 2 3 3" xfId="34327"/>
    <cellStyle name="Input 35 2 2 4" xfId="18632"/>
    <cellStyle name="Input 35 2 2 4 2" xfId="39819"/>
    <cellStyle name="Input 35 2 2 5" xfId="29038"/>
    <cellStyle name="Input 35 2 2_Table 2A-1_EFT (Annual)" xfId="7073"/>
    <cellStyle name="Input 35 2 3" xfId="4855"/>
    <cellStyle name="Input 35 2 3 2" xfId="13115"/>
    <cellStyle name="Input 35 2 3 2 2" xfId="25121"/>
    <cellStyle name="Input 35 2 3 2 2 2" xfId="46307"/>
    <cellStyle name="Input 35 2 3 2 3" xfId="35703"/>
    <cellStyle name="Input 35 2 3 3" xfId="20008"/>
    <cellStyle name="Input 35 2 3 3 2" xfId="41195"/>
    <cellStyle name="Input 35 2 3 4" xfId="30512"/>
    <cellStyle name="Input 35 2 3_Table 2A-1_EFT (Annual)" xfId="15326"/>
    <cellStyle name="Input 35 2 4" xfId="10459"/>
    <cellStyle name="Input 35 2 4 2" xfId="22575"/>
    <cellStyle name="Input 35 2 4 2 2" xfId="43761"/>
    <cellStyle name="Input 35 2 4 3" xfId="33157"/>
    <cellStyle name="Input 35 2 5" xfId="17462"/>
    <cellStyle name="Input 35 2 5 2" xfId="38649"/>
    <cellStyle name="Input 35 2 6" xfId="27769"/>
    <cellStyle name="Input 35 2_Table 2A-1_EFT (Annual)" xfId="7072"/>
    <cellStyle name="Input 35 3" xfId="844"/>
    <cellStyle name="Input 35 3 2" xfId="4405"/>
    <cellStyle name="Input 35 3 2 2" xfId="12678"/>
    <cellStyle name="Input 35 3 2 2 2" xfId="24695"/>
    <cellStyle name="Input 35 3 2 2 2 2" xfId="45881"/>
    <cellStyle name="Input 35 3 2 2 3" xfId="35277"/>
    <cellStyle name="Input 35 3 2 3" xfId="19582"/>
    <cellStyle name="Input 35 3 2 3 2" xfId="40769"/>
    <cellStyle name="Input 35 3 2 4" xfId="30062"/>
    <cellStyle name="Input 35 3 2_Table 2A-1_EFT (Annual)" xfId="15327"/>
    <cellStyle name="Input 35 3 3" xfId="10027"/>
    <cellStyle name="Input 35 3 3 2" xfId="22149"/>
    <cellStyle name="Input 35 3 3 2 2" xfId="43335"/>
    <cellStyle name="Input 35 3 3 3" xfId="32731"/>
    <cellStyle name="Input 35 3 4" xfId="17036"/>
    <cellStyle name="Input 35 3 4 2" xfId="38223"/>
    <cellStyle name="Input 35 3 5" xfId="27319"/>
    <cellStyle name="Input 35 3_Table 2A-1_EFT (Annual)" xfId="7074"/>
    <cellStyle name="Input 35 4" xfId="2033"/>
    <cellStyle name="Input 35 4 2" xfId="5594"/>
    <cellStyle name="Input 35 4 2 2" xfId="13809"/>
    <cellStyle name="Input 35 4 2 2 2" xfId="25797"/>
    <cellStyle name="Input 35 4 2 2 2 2" xfId="46983"/>
    <cellStyle name="Input 35 4 2 2 3" xfId="36379"/>
    <cellStyle name="Input 35 4 2 3" xfId="20684"/>
    <cellStyle name="Input 35 4 2 3 2" xfId="41871"/>
    <cellStyle name="Input 35 4 2 4" xfId="31251"/>
    <cellStyle name="Input 35 4 2_Table 2A-1_EFT (Annual)" xfId="15328"/>
    <cellStyle name="Input 35 4 3" xfId="11153"/>
    <cellStyle name="Input 35 4 3 2" xfId="23251"/>
    <cellStyle name="Input 35 4 3 2 2" xfId="44437"/>
    <cellStyle name="Input 35 4 3 3" xfId="33833"/>
    <cellStyle name="Input 35 4 4" xfId="18138"/>
    <cellStyle name="Input 35 4 4 2" xfId="39325"/>
    <cellStyle name="Input 35 4 5" xfId="28508"/>
    <cellStyle name="Input 35 4_Table 2A-1_EFT (Annual)" xfId="7075"/>
    <cellStyle name="Input 35 5" xfId="3860"/>
    <cellStyle name="Input 35 5 2" xfId="12204"/>
    <cellStyle name="Input 35 5 2 2" xfId="24233"/>
    <cellStyle name="Input 35 5 2 2 2" xfId="45419"/>
    <cellStyle name="Input 35 5 2 3" xfId="34815"/>
    <cellStyle name="Input 35 5 3" xfId="19120"/>
    <cellStyle name="Input 35 5 3 2" xfId="40307"/>
    <cellStyle name="Input 35 5 4" xfId="29551"/>
    <cellStyle name="Input 35 5_Table 2A-1_EFT (Annual)" xfId="15329"/>
    <cellStyle name="Input 35 6" xfId="9538"/>
    <cellStyle name="Input 35 6 2" xfId="21687"/>
    <cellStyle name="Input 35 6 2 2" xfId="42873"/>
    <cellStyle name="Input 35 6 3" xfId="32269"/>
    <cellStyle name="Input 35 7" xfId="16574"/>
    <cellStyle name="Input 35 7 2" xfId="37761"/>
    <cellStyle name="Input 35 8" xfId="26808"/>
    <cellStyle name="Input 35_Table 2A-1_EFT (Annual)" xfId="3070"/>
    <cellStyle name="Input 36" xfId="641"/>
    <cellStyle name="Input 36 2" xfId="1618"/>
    <cellStyle name="Input 36 2 2" xfId="2888"/>
    <cellStyle name="Input 36 2 2 2" xfId="6449"/>
    <cellStyle name="Input 36 2 2 2 2" xfId="14643"/>
    <cellStyle name="Input 36 2 2 2 2 2" xfId="26615"/>
    <cellStyle name="Input 36 2 2 2 2 2 2" xfId="47801"/>
    <cellStyle name="Input 36 2 2 2 2 3" xfId="37197"/>
    <cellStyle name="Input 36 2 2 2 3" xfId="21502"/>
    <cellStyle name="Input 36 2 2 2 3 2" xfId="42689"/>
    <cellStyle name="Input 36 2 2 2 4" xfId="32105"/>
    <cellStyle name="Input 36 2 2 2_Table 2A-1_EFT (Annual)" xfId="15330"/>
    <cellStyle name="Input 36 2 2 3" xfId="11985"/>
    <cellStyle name="Input 36 2 2 3 2" xfId="24069"/>
    <cellStyle name="Input 36 2 2 3 2 2" xfId="45255"/>
    <cellStyle name="Input 36 2 2 3 3" xfId="34651"/>
    <cellStyle name="Input 36 2 2 4" xfId="18956"/>
    <cellStyle name="Input 36 2 2 4 2" xfId="40143"/>
    <cellStyle name="Input 36 2 2 5" xfId="29362"/>
    <cellStyle name="Input 36 2 2_Table 2A-1_EFT (Annual)" xfId="7077"/>
    <cellStyle name="Input 36 2 3" xfId="5179"/>
    <cellStyle name="Input 36 2 3 2" xfId="13439"/>
    <cellStyle name="Input 36 2 3 2 2" xfId="25445"/>
    <cellStyle name="Input 36 2 3 2 2 2" xfId="46631"/>
    <cellStyle name="Input 36 2 3 2 3" xfId="36027"/>
    <cellStyle name="Input 36 2 3 3" xfId="20332"/>
    <cellStyle name="Input 36 2 3 3 2" xfId="41519"/>
    <cellStyle name="Input 36 2 3 4" xfId="30836"/>
    <cellStyle name="Input 36 2 3_Table 2A-1_EFT (Annual)" xfId="15331"/>
    <cellStyle name="Input 36 2 4" xfId="10783"/>
    <cellStyle name="Input 36 2 4 2" xfId="22899"/>
    <cellStyle name="Input 36 2 4 2 2" xfId="44085"/>
    <cellStyle name="Input 36 2 4 3" xfId="33481"/>
    <cellStyle name="Input 36 2 5" xfId="17786"/>
    <cellStyle name="Input 36 2 5 2" xfId="38973"/>
    <cellStyle name="Input 36 2 6" xfId="28093"/>
    <cellStyle name="Input 36 2_Table 2A-1_EFT (Annual)" xfId="7076"/>
    <cellStyle name="Input 36 3" xfId="1130"/>
    <cellStyle name="Input 36 3 2" xfId="4691"/>
    <cellStyle name="Input 36 3 2 2" xfId="12951"/>
    <cellStyle name="Input 36 3 2 2 2" xfId="24957"/>
    <cellStyle name="Input 36 3 2 2 2 2" xfId="46143"/>
    <cellStyle name="Input 36 3 2 2 3" xfId="35539"/>
    <cellStyle name="Input 36 3 2 3" xfId="19844"/>
    <cellStyle name="Input 36 3 2 3 2" xfId="41031"/>
    <cellStyle name="Input 36 3 2 4" xfId="30348"/>
    <cellStyle name="Input 36 3 2_Table 2A-1_EFT (Annual)" xfId="15332"/>
    <cellStyle name="Input 36 3 3" xfId="10295"/>
    <cellStyle name="Input 36 3 3 2" xfId="22411"/>
    <cellStyle name="Input 36 3 3 2 2" xfId="43597"/>
    <cellStyle name="Input 36 3 3 3" xfId="32993"/>
    <cellStyle name="Input 36 3 4" xfId="17298"/>
    <cellStyle name="Input 36 3 4 2" xfId="38485"/>
    <cellStyle name="Input 36 3 5" xfId="27605"/>
    <cellStyle name="Input 36 3_Table 2A-1_EFT (Annual)" xfId="7078"/>
    <cellStyle name="Input 36 4" xfId="2357"/>
    <cellStyle name="Input 36 4 2" xfId="5918"/>
    <cellStyle name="Input 36 4 2 2" xfId="14133"/>
    <cellStyle name="Input 36 4 2 2 2" xfId="26121"/>
    <cellStyle name="Input 36 4 2 2 2 2" xfId="47307"/>
    <cellStyle name="Input 36 4 2 2 3" xfId="36703"/>
    <cellStyle name="Input 36 4 2 3" xfId="21008"/>
    <cellStyle name="Input 36 4 2 3 2" xfId="42195"/>
    <cellStyle name="Input 36 4 2 4" xfId="31575"/>
    <cellStyle name="Input 36 4 2_Table 2A-1_EFT (Annual)" xfId="15333"/>
    <cellStyle name="Input 36 4 3" xfId="11477"/>
    <cellStyle name="Input 36 4 3 2" xfId="23575"/>
    <cellStyle name="Input 36 4 3 2 2" xfId="44761"/>
    <cellStyle name="Input 36 4 3 3" xfId="34157"/>
    <cellStyle name="Input 36 4 4" xfId="18462"/>
    <cellStyle name="Input 36 4 4 2" xfId="39649"/>
    <cellStyle name="Input 36 4 5" xfId="28832"/>
    <cellStyle name="Input 36 4_Table 2A-1_EFT (Annual)" xfId="7079"/>
    <cellStyle name="Input 36 5" xfId="4211"/>
    <cellStyle name="Input 36 5 2" xfId="12535"/>
    <cellStyle name="Input 36 5 2 2" xfId="24557"/>
    <cellStyle name="Input 36 5 2 2 2" xfId="45743"/>
    <cellStyle name="Input 36 5 2 3" xfId="35139"/>
    <cellStyle name="Input 36 5 3" xfId="19444"/>
    <cellStyle name="Input 36 5 3 2" xfId="40631"/>
    <cellStyle name="Input 36 5 4" xfId="29899"/>
    <cellStyle name="Input 36 5_Table 2A-1_EFT (Annual)" xfId="15334"/>
    <cellStyle name="Input 36 6" xfId="9874"/>
    <cellStyle name="Input 36 6 2" xfId="22011"/>
    <cellStyle name="Input 36 6 2 2" xfId="43197"/>
    <cellStyle name="Input 36 6 3" xfId="32593"/>
    <cellStyle name="Input 36 7" xfId="16898"/>
    <cellStyle name="Input 36 7 2" xfId="38085"/>
    <cellStyle name="Input 36 8" xfId="27156"/>
    <cellStyle name="Input 36_Table 2A-1_EFT (Annual)" xfId="3071"/>
    <cellStyle name="Input 37" xfId="692"/>
    <cellStyle name="Input 37 2" xfId="2361"/>
    <cellStyle name="Input 37 2 2" xfId="5922"/>
    <cellStyle name="Input 37 2 2 2" xfId="14136"/>
    <cellStyle name="Input 37 2 2 2 2" xfId="26124"/>
    <cellStyle name="Input 37 2 2 2 2 2" xfId="47310"/>
    <cellStyle name="Input 37 2 2 2 3" xfId="36706"/>
    <cellStyle name="Input 37 2 2 3" xfId="21011"/>
    <cellStyle name="Input 37 2 2 3 2" xfId="42198"/>
    <cellStyle name="Input 37 2 2 4" xfId="31578"/>
    <cellStyle name="Input 37 2 2_Table 2A-1_EFT (Annual)" xfId="15335"/>
    <cellStyle name="Input 37 2 3" xfId="11481"/>
    <cellStyle name="Input 37 2 3 2" xfId="23578"/>
    <cellStyle name="Input 37 2 3 2 2" xfId="44764"/>
    <cellStyle name="Input 37 2 3 3" xfId="34160"/>
    <cellStyle name="Input 37 2 4" xfId="18465"/>
    <cellStyle name="Input 37 2 4 2" xfId="39652"/>
    <cellStyle name="Input 37 2 5" xfId="28835"/>
    <cellStyle name="Input 37 2_Table 2A-1_EFT (Annual)" xfId="7081"/>
    <cellStyle name="Input 37 3" xfId="4256"/>
    <cellStyle name="Input 37 3 2" xfId="12542"/>
    <cellStyle name="Input 37 3 2 2" xfId="24560"/>
    <cellStyle name="Input 37 3 2 2 2" xfId="45746"/>
    <cellStyle name="Input 37 3 2 3" xfId="35142"/>
    <cellStyle name="Input 37 3 3" xfId="19447"/>
    <cellStyle name="Input 37 3 3 2" xfId="40634"/>
    <cellStyle name="Input 37 3 4" xfId="29915"/>
    <cellStyle name="Input 37 3_Table 2A-1_EFT (Annual)" xfId="15336"/>
    <cellStyle name="Input 37 4" xfId="9888"/>
    <cellStyle name="Input 37 4 2" xfId="22014"/>
    <cellStyle name="Input 37 4 2 2" xfId="43200"/>
    <cellStyle name="Input 37 4 3" xfId="32596"/>
    <cellStyle name="Input 37 5" xfId="16901"/>
    <cellStyle name="Input 37 5 2" xfId="38088"/>
    <cellStyle name="Input 37 6" xfId="27172"/>
    <cellStyle name="Input 37_Table 2A-1_EFT (Annual)" xfId="7080"/>
    <cellStyle name="Input 38" xfId="16006"/>
    <cellStyle name="Input 38 2" xfId="37201"/>
    <cellStyle name="Input 39" xfId="47805"/>
    <cellStyle name="Input 4" xfId="87"/>
    <cellStyle name="Input 4 10" xfId="21520"/>
    <cellStyle name="Input 4 10 2" xfId="42707"/>
    <cellStyle name="Input 4 11" xfId="26643"/>
    <cellStyle name="Input 4 2" xfId="486"/>
    <cellStyle name="Input 4 2 2" xfId="1463"/>
    <cellStyle name="Input 4 2 2 2" xfId="2733"/>
    <cellStyle name="Input 4 2 2 2 2" xfId="6294"/>
    <cellStyle name="Input 4 2 2 2 2 2" xfId="14488"/>
    <cellStyle name="Input 4 2 2 2 2 2 2" xfId="26460"/>
    <cellStyle name="Input 4 2 2 2 2 2 2 2" xfId="47646"/>
    <cellStyle name="Input 4 2 2 2 2 2 3" xfId="37042"/>
    <cellStyle name="Input 4 2 2 2 2 3" xfId="21347"/>
    <cellStyle name="Input 4 2 2 2 2 3 2" xfId="42534"/>
    <cellStyle name="Input 4 2 2 2 2 4" xfId="31950"/>
    <cellStyle name="Input 4 2 2 2 2_Table 2A-1_EFT (Annual)" xfId="15337"/>
    <cellStyle name="Input 4 2 2 2 3" xfId="11830"/>
    <cellStyle name="Input 4 2 2 2 3 2" xfId="23914"/>
    <cellStyle name="Input 4 2 2 2 3 2 2" xfId="45100"/>
    <cellStyle name="Input 4 2 2 2 3 3" xfId="34496"/>
    <cellStyle name="Input 4 2 2 2 4" xfId="18801"/>
    <cellStyle name="Input 4 2 2 2 4 2" xfId="39988"/>
    <cellStyle name="Input 4 2 2 2 5" xfId="29207"/>
    <cellStyle name="Input 4 2 2 2_Table 2A-1_EFT (Annual)" xfId="7083"/>
    <cellStyle name="Input 4 2 2 3" xfId="5024"/>
    <cellStyle name="Input 4 2 2 3 2" xfId="13284"/>
    <cellStyle name="Input 4 2 2 3 2 2" xfId="25290"/>
    <cellStyle name="Input 4 2 2 3 2 2 2" xfId="46476"/>
    <cellStyle name="Input 4 2 2 3 2 3" xfId="35872"/>
    <cellStyle name="Input 4 2 2 3 3" xfId="20177"/>
    <cellStyle name="Input 4 2 2 3 3 2" xfId="41364"/>
    <cellStyle name="Input 4 2 2 3 4" xfId="30681"/>
    <cellStyle name="Input 4 2 2 3_Table 2A-1_EFT (Annual)" xfId="15338"/>
    <cellStyle name="Input 4 2 2 4" xfId="10628"/>
    <cellStyle name="Input 4 2 2 4 2" xfId="22744"/>
    <cellStyle name="Input 4 2 2 4 2 2" xfId="43930"/>
    <cellStyle name="Input 4 2 2 4 3" xfId="33326"/>
    <cellStyle name="Input 4 2 2 5" xfId="17631"/>
    <cellStyle name="Input 4 2 2 5 2" xfId="38818"/>
    <cellStyle name="Input 4 2 2 6" xfId="27938"/>
    <cellStyle name="Input 4 2 2_Table 2A-1_EFT (Annual)" xfId="7082"/>
    <cellStyle name="Input 4 2 3" xfId="1004"/>
    <cellStyle name="Input 4 2 3 2" xfId="4565"/>
    <cellStyle name="Input 4 2 3 2 2" xfId="12825"/>
    <cellStyle name="Input 4 2 3 2 2 2" xfId="24831"/>
    <cellStyle name="Input 4 2 3 2 2 2 2" xfId="46017"/>
    <cellStyle name="Input 4 2 3 2 2 3" xfId="35413"/>
    <cellStyle name="Input 4 2 3 2 3" xfId="19718"/>
    <cellStyle name="Input 4 2 3 2 3 2" xfId="40905"/>
    <cellStyle name="Input 4 2 3 2 4" xfId="30222"/>
    <cellStyle name="Input 4 2 3 2_Table 2A-1_EFT (Annual)" xfId="15339"/>
    <cellStyle name="Input 4 2 3 3" xfId="10169"/>
    <cellStyle name="Input 4 2 3 3 2" xfId="22285"/>
    <cellStyle name="Input 4 2 3 3 2 2" xfId="43471"/>
    <cellStyle name="Input 4 2 3 3 3" xfId="32867"/>
    <cellStyle name="Input 4 2 3 4" xfId="17172"/>
    <cellStyle name="Input 4 2 3 4 2" xfId="38359"/>
    <cellStyle name="Input 4 2 3 5" xfId="27479"/>
    <cellStyle name="Input 4 2 3_Table 2A-1_EFT (Annual)" xfId="7084"/>
    <cellStyle name="Input 4 2 4" xfId="2202"/>
    <cellStyle name="Input 4 2 4 2" xfId="5763"/>
    <cellStyle name="Input 4 2 4 2 2" xfId="13978"/>
    <cellStyle name="Input 4 2 4 2 2 2" xfId="25966"/>
    <cellStyle name="Input 4 2 4 2 2 2 2" xfId="47152"/>
    <cellStyle name="Input 4 2 4 2 2 3" xfId="36548"/>
    <cellStyle name="Input 4 2 4 2 3" xfId="20853"/>
    <cellStyle name="Input 4 2 4 2 3 2" xfId="42040"/>
    <cellStyle name="Input 4 2 4 2 4" xfId="31420"/>
    <cellStyle name="Input 4 2 4 2_Table 2A-1_EFT (Annual)" xfId="15340"/>
    <cellStyle name="Input 4 2 4 3" xfId="11322"/>
    <cellStyle name="Input 4 2 4 3 2" xfId="23420"/>
    <cellStyle name="Input 4 2 4 3 2 2" xfId="44606"/>
    <cellStyle name="Input 4 2 4 3 3" xfId="34002"/>
    <cellStyle name="Input 4 2 4 4" xfId="18307"/>
    <cellStyle name="Input 4 2 4 4 2" xfId="39494"/>
    <cellStyle name="Input 4 2 4 5" xfId="28677"/>
    <cellStyle name="Input 4 2 4_Table 2A-1_EFT (Annual)" xfId="7085"/>
    <cellStyle name="Input 4 2 5" xfId="4056"/>
    <cellStyle name="Input 4 2 5 2" xfId="12380"/>
    <cellStyle name="Input 4 2 5 2 2" xfId="24402"/>
    <cellStyle name="Input 4 2 5 2 2 2" xfId="45588"/>
    <cellStyle name="Input 4 2 5 2 3" xfId="34984"/>
    <cellStyle name="Input 4 2 5 3" xfId="19289"/>
    <cellStyle name="Input 4 2 5 3 2" xfId="40476"/>
    <cellStyle name="Input 4 2 5 4" xfId="29744"/>
    <cellStyle name="Input 4 2 5_Table 2A-1_EFT (Annual)" xfId="15341"/>
    <cellStyle name="Input 4 2 6" xfId="9719"/>
    <cellStyle name="Input 4 2 6 2" xfId="21856"/>
    <cellStyle name="Input 4 2 6 2 2" xfId="43042"/>
    <cellStyle name="Input 4 2 6 3" xfId="32438"/>
    <cellStyle name="Input 4 2 7" xfId="16743"/>
    <cellStyle name="Input 4 2 7 2" xfId="37930"/>
    <cellStyle name="Input 4 2 8" xfId="27001"/>
    <cellStyle name="Input 4 2_Table 2A-1_EFT (Annual)" xfId="3073"/>
    <cellStyle name="Input 4 3" xfId="319"/>
    <cellStyle name="Input 4 3 2" xfId="1307"/>
    <cellStyle name="Input 4 3 2 2" xfId="2577"/>
    <cellStyle name="Input 4 3 2 2 2" xfId="6138"/>
    <cellStyle name="Input 4 3 2 2 2 2" xfId="14332"/>
    <cellStyle name="Input 4 3 2 2 2 2 2" xfId="26304"/>
    <cellStyle name="Input 4 3 2 2 2 2 2 2" xfId="47490"/>
    <cellStyle name="Input 4 3 2 2 2 2 3" xfId="36886"/>
    <cellStyle name="Input 4 3 2 2 2 3" xfId="21191"/>
    <cellStyle name="Input 4 3 2 2 2 3 2" xfId="42378"/>
    <cellStyle name="Input 4 3 2 2 2 4" xfId="31794"/>
    <cellStyle name="Input 4 3 2 2 2_Table 2A-1_EFT (Annual)" xfId="15342"/>
    <cellStyle name="Input 4 3 2 2 3" xfId="11674"/>
    <cellStyle name="Input 4 3 2 2 3 2" xfId="23758"/>
    <cellStyle name="Input 4 3 2 2 3 2 2" xfId="44944"/>
    <cellStyle name="Input 4 3 2 2 3 3" xfId="34340"/>
    <cellStyle name="Input 4 3 2 2 4" xfId="18645"/>
    <cellStyle name="Input 4 3 2 2 4 2" xfId="39832"/>
    <cellStyle name="Input 4 3 2 2 5" xfId="29051"/>
    <cellStyle name="Input 4 3 2 2_Table 2A-1_EFT (Annual)" xfId="7087"/>
    <cellStyle name="Input 4 3 2 3" xfId="4868"/>
    <cellStyle name="Input 4 3 2 3 2" xfId="13128"/>
    <cellStyle name="Input 4 3 2 3 2 2" xfId="25134"/>
    <cellStyle name="Input 4 3 2 3 2 2 2" xfId="46320"/>
    <cellStyle name="Input 4 3 2 3 2 3" xfId="35716"/>
    <cellStyle name="Input 4 3 2 3 3" xfId="20021"/>
    <cellStyle name="Input 4 3 2 3 3 2" xfId="41208"/>
    <cellStyle name="Input 4 3 2 3 4" xfId="30525"/>
    <cellStyle name="Input 4 3 2 3_Table 2A-1_EFT (Annual)" xfId="15343"/>
    <cellStyle name="Input 4 3 2 4" xfId="10472"/>
    <cellStyle name="Input 4 3 2 4 2" xfId="22588"/>
    <cellStyle name="Input 4 3 2 4 2 2" xfId="43774"/>
    <cellStyle name="Input 4 3 2 4 3" xfId="33170"/>
    <cellStyle name="Input 4 3 2 5" xfId="17475"/>
    <cellStyle name="Input 4 3 2 5 2" xfId="38662"/>
    <cellStyle name="Input 4 3 2 6" xfId="27782"/>
    <cellStyle name="Input 4 3 2_Table 2A-1_EFT (Annual)" xfId="7086"/>
    <cellStyle name="Input 4 3 3" xfId="867"/>
    <cellStyle name="Input 4 3 3 2" xfId="4428"/>
    <cellStyle name="Input 4 3 3 2 2" xfId="12693"/>
    <cellStyle name="Input 4 3 3 2 2 2" xfId="24705"/>
    <cellStyle name="Input 4 3 3 2 2 2 2" xfId="45891"/>
    <cellStyle name="Input 4 3 3 2 2 3" xfId="35287"/>
    <cellStyle name="Input 4 3 3 2 3" xfId="19592"/>
    <cellStyle name="Input 4 3 3 2 3 2" xfId="40779"/>
    <cellStyle name="Input 4 3 3 2 4" xfId="30085"/>
    <cellStyle name="Input 4 3 3 2_Table 2A-1_EFT (Annual)" xfId="15344"/>
    <cellStyle name="Input 4 3 3 3" xfId="10040"/>
    <cellStyle name="Input 4 3 3 3 2" xfId="22159"/>
    <cellStyle name="Input 4 3 3 3 2 2" xfId="43345"/>
    <cellStyle name="Input 4 3 3 3 3" xfId="32741"/>
    <cellStyle name="Input 4 3 3 4" xfId="17046"/>
    <cellStyle name="Input 4 3 3 4 2" xfId="38233"/>
    <cellStyle name="Input 4 3 3 5" xfId="27342"/>
    <cellStyle name="Input 4 3 3_Table 2A-1_EFT (Annual)" xfId="7088"/>
    <cellStyle name="Input 4 3 4" xfId="2046"/>
    <cellStyle name="Input 4 3 4 2" xfId="5607"/>
    <cellStyle name="Input 4 3 4 2 2" xfId="13822"/>
    <cellStyle name="Input 4 3 4 2 2 2" xfId="25810"/>
    <cellStyle name="Input 4 3 4 2 2 2 2" xfId="46996"/>
    <cellStyle name="Input 4 3 4 2 2 3" xfId="36392"/>
    <cellStyle name="Input 4 3 4 2 3" xfId="20697"/>
    <cellStyle name="Input 4 3 4 2 3 2" xfId="41884"/>
    <cellStyle name="Input 4 3 4 2 4" xfId="31264"/>
    <cellStyle name="Input 4 3 4 2_Table 2A-1_EFT (Annual)" xfId="15345"/>
    <cellStyle name="Input 4 3 4 3" xfId="11166"/>
    <cellStyle name="Input 4 3 4 3 2" xfId="23264"/>
    <cellStyle name="Input 4 3 4 3 2 2" xfId="44450"/>
    <cellStyle name="Input 4 3 4 3 3" xfId="33846"/>
    <cellStyle name="Input 4 3 4 4" xfId="18151"/>
    <cellStyle name="Input 4 3 4 4 2" xfId="39338"/>
    <cellStyle name="Input 4 3 4 5" xfId="28521"/>
    <cellStyle name="Input 4 3 4_Table 2A-1_EFT (Annual)" xfId="7089"/>
    <cellStyle name="Input 4 3 5" xfId="3889"/>
    <cellStyle name="Input 4 3 5 2" xfId="12221"/>
    <cellStyle name="Input 4 3 5 2 2" xfId="24246"/>
    <cellStyle name="Input 4 3 5 2 2 2" xfId="45432"/>
    <cellStyle name="Input 4 3 5 2 3" xfId="34828"/>
    <cellStyle name="Input 4 3 5 3" xfId="19133"/>
    <cellStyle name="Input 4 3 5 3 2" xfId="40320"/>
    <cellStyle name="Input 4 3 5 4" xfId="29577"/>
    <cellStyle name="Input 4 3 5_Table 2A-1_EFT (Annual)" xfId="15346"/>
    <cellStyle name="Input 4 3 6" xfId="9558"/>
    <cellStyle name="Input 4 3 6 2" xfId="21700"/>
    <cellStyle name="Input 4 3 6 2 2" xfId="42886"/>
    <cellStyle name="Input 4 3 6 3" xfId="32282"/>
    <cellStyle name="Input 4 3 7" xfId="16587"/>
    <cellStyle name="Input 4 3 7 2" xfId="37774"/>
    <cellStyle name="Input 4 3 8" xfId="26834"/>
    <cellStyle name="Input 4 3_Table 2A-1_EFT (Annual)" xfId="3074"/>
    <cellStyle name="Input 4 4" xfId="1141"/>
    <cellStyle name="Input 4 4 2" xfId="2411"/>
    <cellStyle name="Input 4 4 2 2" xfId="5972"/>
    <cellStyle name="Input 4 4 2 2 2" xfId="14166"/>
    <cellStyle name="Input 4 4 2 2 2 2" xfId="26138"/>
    <cellStyle name="Input 4 4 2 2 2 2 2" xfId="47324"/>
    <cellStyle name="Input 4 4 2 2 2 3" xfId="36720"/>
    <cellStyle name="Input 4 4 2 2 3" xfId="21025"/>
    <cellStyle name="Input 4 4 2 2 3 2" xfId="42212"/>
    <cellStyle name="Input 4 4 2 2 4" xfId="31628"/>
    <cellStyle name="Input 4 4 2 2_Table 2A-1_EFT (Annual)" xfId="15347"/>
    <cellStyle name="Input 4 4 2 3" xfId="11508"/>
    <cellStyle name="Input 4 4 2 3 2" xfId="23592"/>
    <cellStyle name="Input 4 4 2 3 2 2" xfId="44778"/>
    <cellStyle name="Input 4 4 2 3 3" xfId="34174"/>
    <cellStyle name="Input 4 4 2 4" xfId="18479"/>
    <cellStyle name="Input 4 4 2 4 2" xfId="39666"/>
    <cellStyle name="Input 4 4 2 5" xfId="28885"/>
    <cellStyle name="Input 4 4 2_Table 2A-1_EFT (Annual)" xfId="7091"/>
    <cellStyle name="Input 4 4 3" xfId="4702"/>
    <cellStyle name="Input 4 4 3 2" xfId="12962"/>
    <cellStyle name="Input 4 4 3 2 2" xfId="24968"/>
    <cellStyle name="Input 4 4 3 2 2 2" xfId="46154"/>
    <cellStyle name="Input 4 4 3 2 3" xfId="35550"/>
    <cellStyle name="Input 4 4 3 3" xfId="19855"/>
    <cellStyle name="Input 4 4 3 3 2" xfId="41042"/>
    <cellStyle name="Input 4 4 3 4" xfId="30359"/>
    <cellStyle name="Input 4 4 3_Table 2A-1_EFT (Annual)" xfId="15348"/>
    <cellStyle name="Input 4 4 4" xfId="10306"/>
    <cellStyle name="Input 4 4 4 2" xfId="22422"/>
    <cellStyle name="Input 4 4 4 2 2" xfId="43608"/>
    <cellStyle name="Input 4 4 4 3" xfId="33004"/>
    <cellStyle name="Input 4 4 5" xfId="17309"/>
    <cellStyle name="Input 4 4 5 2" xfId="38496"/>
    <cellStyle name="Input 4 4 6" xfId="27616"/>
    <cellStyle name="Input 4 4_Table 2A-1_EFT (Annual)" xfId="7090"/>
    <cellStyle name="Input 4 5" xfId="708"/>
    <cellStyle name="Input 4 5 2" xfId="4269"/>
    <cellStyle name="Input 4 5 2 2" xfId="12553"/>
    <cellStyle name="Input 4 5 2 2 2" xfId="24571"/>
    <cellStyle name="Input 4 5 2 2 2 2" xfId="45757"/>
    <cellStyle name="Input 4 5 2 2 3" xfId="35153"/>
    <cellStyle name="Input 4 5 2 3" xfId="19458"/>
    <cellStyle name="Input 4 5 2 3 2" xfId="40645"/>
    <cellStyle name="Input 4 5 2 4" xfId="29926"/>
    <cellStyle name="Input 4 5 2_Table 2A-1_EFT (Annual)" xfId="15349"/>
    <cellStyle name="Input 4 5 3" xfId="9900"/>
    <cellStyle name="Input 4 5 3 2" xfId="22025"/>
    <cellStyle name="Input 4 5 3 2 2" xfId="43211"/>
    <cellStyle name="Input 4 5 3 3" xfId="32607"/>
    <cellStyle name="Input 4 5 4" xfId="16912"/>
    <cellStyle name="Input 4 5 4 2" xfId="38099"/>
    <cellStyle name="Input 4 5 5" xfId="27183"/>
    <cellStyle name="Input 4 5_Table 2A-1_EFT (Annual)" xfId="7092"/>
    <cellStyle name="Input 4 6" xfId="1882"/>
    <cellStyle name="Input 4 6 2" xfId="5443"/>
    <cellStyle name="Input 4 6 2 2" xfId="13658"/>
    <cellStyle name="Input 4 6 2 2 2" xfId="25646"/>
    <cellStyle name="Input 4 6 2 2 2 2" xfId="46832"/>
    <cellStyle name="Input 4 6 2 2 3" xfId="36228"/>
    <cellStyle name="Input 4 6 2 3" xfId="20533"/>
    <cellStyle name="Input 4 6 2 3 2" xfId="41720"/>
    <cellStyle name="Input 4 6 2 4" xfId="31100"/>
    <cellStyle name="Input 4 6 2_Table 2A-1_EFT (Annual)" xfId="15350"/>
    <cellStyle name="Input 4 6 3" xfId="11002"/>
    <cellStyle name="Input 4 6 3 2" xfId="23100"/>
    <cellStyle name="Input 4 6 3 2 2" xfId="44286"/>
    <cellStyle name="Input 4 6 3 3" xfId="33682"/>
    <cellStyle name="Input 4 6 4" xfId="17987"/>
    <cellStyle name="Input 4 6 4 2" xfId="39174"/>
    <cellStyle name="Input 4 6 5" xfId="28357"/>
    <cellStyle name="Input 4 6_Table 2A-1_EFT (Annual)" xfId="7093"/>
    <cellStyle name="Input 4 7" xfId="3676"/>
    <cellStyle name="Input 4 7 2" xfId="12049"/>
    <cellStyle name="Input 4 7 2 2" xfId="24080"/>
    <cellStyle name="Input 4 7 2 2 2" xfId="45266"/>
    <cellStyle name="Input 4 7 2 3" xfId="34662"/>
    <cellStyle name="Input 4 7 3" xfId="18967"/>
    <cellStyle name="Input 4 7 3 2" xfId="40154"/>
    <cellStyle name="Input 4 7 4" xfId="29386"/>
    <cellStyle name="Input 4 7_Table 2A-1_EFT (Annual)" xfId="15351"/>
    <cellStyle name="Input 4 8" xfId="9366"/>
    <cellStyle name="Input 4 8 2" xfId="21534"/>
    <cellStyle name="Input 4 8 2 2" xfId="42720"/>
    <cellStyle name="Input 4 8 3" xfId="32116"/>
    <cellStyle name="Input 4 9" xfId="16421"/>
    <cellStyle name="Input 4 9 2" xfId="37608"/>
    <cellStyle name="Input 4_Table 2A-1_EFT (Annual)" xfId="3072"/>
    <cellStyle name="Input 5" xfId="118"/>
    <cellStyle name="Input 5 10" xfId="21505"/>
    <cellStyle name="Input 5 10 2" xfId="42692"/>
    <cellStyle name="Input 5 11" xfId="26673"/>
    <cellStyle name="Input 5 2" xfId="511"/>
    <cellStyle name="Input 5 2 2" xfId="1488"/>
    <cellStyle name="Input 5 2 2 2" xfId="2758"/>
    <cellStyle name="Input 5 2 2 2 2" xfId="6319"/>
    <cellStyle name="Input 5 2 2 2 2 2" xfId="14513"/>
    <cellStyle name="Input 5 2 2 2 2 2 2" xfId="26485"/>
    <cellStyle name="Input 5 2 2 2 2 2 2 2" xfId="47671"/>
    <cellStyle name="Input 5 2 2 2 2 2 3" xfId="37067"/>
    <cellStyle name="Input 5 2 2 2 2 3" xfId="21372"/>
    <cellStyle name="Input 5 2 2 2 2 3 2" xfId="42559"/>
    <cellStyle name="Input 5 2 2 2 2 4" xfId="31975"/>
    <cellStyle name="Input 5 2 2 2 2_Table 2A-1_EFT (Annual)" xfId="15352"/>
    <cellStyle name="Input 5 2 2 2 3" xfId="11855"/>
    <cellStyle name="Input 5 2 2 2 3 2" xfId="23939"/>
    <cellStyle name="Input 5 2 2 2 3 2 2" xfId="45125"/>
    <cellStyle name="Input 5 2 2 2 3 3" xfId="34521"/>
    <cellStyle name="Input 5 2 2 2 4" xfId="18826"/>
    <cellStyle name="Input 5 2 2 2 4 2" xfId="40013"/>
    <cellStyle name="Input 5 2 2 2 5" xfId="29232"/>
    <cellStyle name="Input 5 2 2 2_Table 2A-1_EFT (Annual)" xfId="7095"/>
    <cellStyle name="Input 5 2 2 3" xfId="5049"/>
    <cellStyle name="Input 5 2 2 3 2" xfId="13309"/>
    <cellStyle name="Input 5 2 2 3 2 2" xfId="25315"/>
    <cellStyle name="Input 5 2 2 3 2 2 2" xfId="46501"/>
    <cellStyle name="Input 5 2 2 3 2 3" xfId="35897"/>
    <cellStyle name="Input 5 2 2 3 3" xfId="20202"/>
    <cellStyle name="Input 5 2 2 3 3 2" xfId="41389"/>
    <cellStyle name="Input 5 2 2 3 4" xfId="30706"/>
    <cellStyle name="Input 5 2 2 3_Table 2A-1_EFT (Annual)" xfId="15353"/>
    <cellStyle name="Input 5 2 2 4" xfId="10653"/>
    <cellStyle name="Input 5 2 2 4 2" xfId="22769"/>
    <cellStyle name="Input 5 2 2 4 2 2" xfId="43955"/>
    <cellStyle name="Input 5 2 2 4 3" xfId="33351"/>
    <cellStyle name="Input 5 2 2 5" xfId="17656"/>
    <cellStyle name="Input 5 2 2 5 2" xfId="38843"/>
    <cellStyle name="Input 5 2 2 6" xfId="27963"/>
    <cellStyle name="Input 5 2 2_Table 2A-1_EFT (Annual)" xfId="7094"/>
    <cellStyle name="Input 5 2 3" xfId="1022"/>
    <cellStyle name="Input 5 2 3 2" xfId="4583"/>
    <cellStyle name="Input 5 2 3 2 2" xfId="12843"/>
    <cellStyle name="Input 5 2 3 2 2 2" xfId="24849"/>
    <cellStyle name="Input 5 2 3 2 2 2 2" xfId="46035"/>
    <cellStyle name="Input 5 2 3 2 2 3" xfId="35431"/>
    <cellStyle name="Input 5 2 3 2 3" xfId="19736"/>
    <cellStyle name="Input 5 2 3 2 3 2" xfId="40923"/>
    <cellStyle name="Input 5 2 3 2 4" xfId="30240"/>
    <cellStyle name="Input 5 2 3 2_Table 2A-1_EFT (Annual)" xfId="15354"/>
    <cellStyle name="Input 5 2 3 3" xfId="10187"/>
    <cellStyle name="Input 5 2 3 3 2" xfId="22303"/>
    <cellStyle name="Input 5 2 3 3 2 2" xfId="43489"/>
    <cellStyle name="Input 5 2 3 3 3" xfId="32885"/>
    <cellStyle name="Input 5 2 3 4" xfId="17190"/>
    <cellStyle name="Input 5 2 3 4 2" xfId="38377"/>
    <cellStyle name="Input 5 2 3 5" xfId="27497"/>
    <cellStyle name="Input 5 2 3_Table 2A-1_EFT (Annual)" xfId="7096"/>
    <cellStyle name="Input 5 2 4" xfId="2227"/>
    <cellStyle name="Input 5 2 4 2" xfId="5788"/>
    <cellStyle name="Input 5 2 4 2 2" xfId="14003"/>
    <cellStyle name="Input 5 2 4 2 2 2" xfId="25991"/>
    <cellStyle name="Input 5 2 4 2 2 2 2" xfId="47177"/>
    <cellStyle name="Input 5 2 4 2 2 3" xfId="36573"/>
    <cellStyle name="Input 5 2 4 2 3" xfId="20878"/>
    <cellStyle name="Input 5 2 4 2 3 2" xfId="42065"/>
    <cellStyle name="Input 5 2 4 2 4" xfId="31445"/>
    <cellStyle name="Input 5 2 4 2_Table 2A-1_EFT (Annual)" xfId="15355"/>
    <cellStyle name="Input 5 2 4 3" xfId="11347"/>
    <cellStyle name="Input 5 2 4 3 2" xfId="23445"/>
    <cellStyle name="Input 5 2 4 3 2 2" xfId="44631"/>
    <cellStyle name="Input 5 2 4 3 3" xfId="34027"/>
    <cellStyle name="Input 5 2 4 4" xfId="18332"/>
    <cellStyle name="Input 5 2 4 4 2" xfId="39519"/>
    <cellStyle name="Input 5 2 4 5" xfId="28702"/>
    <cellStyle name="Input 5 2 4_Table 2A-1_EFT (Annual)" xfId="7097"/>
    <cellStyle name="Input 5 2 5" xfId="4081"/>
    <cellStyle name="Input 5 2 5 2" xfId="12405"/>
    <cellStyle name="Input 5 2 5 2 2" xfId="24427"/>
    <cellStyle name="Input 5 2 5 2 2 2" xfId="45613"/>
    <cellStyle name="Input 5 2 5 2 3" xfId="35009"/>
    <cellStyle name="Input 5 2 5 3" xfId="19314"/>
    <cellStyle name="Input 5 2 5 3 2" xfId="40501"/>
    <cellStyle name="Input 5 2 5 4" xfId="29769"/>
    <cellStyle name="Input 5 2 5_Table 2A-1_EFT (Annual)" xfId="15356"/>
    <cellStyle name="Input 5 2 6" xfId="9744"/>
    <cellStyle name="Input 5 2 6 2" xfId="21881"/>
    <cellStyle name="Input 5 2 6 2 2" xfId="43067"/>
    <cellStyle name="Input 5 2 6 3" xfId="32463"/>
    <cellStyle name="Input 5 2 7" xfId="16768"/>
    <cellStyle name="Input 5 2 7 2" xfId="37955"/>
    <cellStyle name="Input 5 2 8" xfId="27026"/>
    <cellStyle name="Input 5 2_Table 2A-1_EFT (Annual)" xfId="3076"/>
    <cellStyle name="Input 5 3" xfId="349"/>
    <cellStyle name="Input 5 3 2" xfId="1332"/>
    <cellStyle name="Input 5 3 2 2" xfId="2602"/>
    <cellStyle name="Input 5 3 2 2 2" xfId="6163"/>
    <cellStyle name="Input 5 3 2 2 2 2" xfId="14357"/>
    <cellStyle name="Input 5 3 2 2 2 2 2" xfId="26329"/>
    <cellStyle name="Input 5 3 2 2 2 2 2 2" xfId="47515"/>
    <cellStyle name="Input 5 3 2 2 2 2 3" xfId="36911"/>
    <cellStyle name="Input 5 3 2 2 2 3" xfId="21216"/>
    <cellStyle name="Input 5 3 2 2 2 3 2" xfId="42403"/>
    <cellStyle name="Input 5 3 2 2 2 4" xfId="31819"/>
    <cellStyle name="Input 5 3 2 2 2_Table 2A-1_EFT (Annual)" xfId="15357"/>
    <cellStyle name="Input 5 3 2 2 3" xfId="11699"/>
    <cellStyle name="Input 5 3 2 2 3 2" xfId="23783"/>
    <cellStyle name="Input 5 3 2 2 3 2 2" xfId="44969"/>
    <cellStyle name="Input 5 3 2 2 3 3" xfId="34365"/>
    <cellStyle name="Input 5 3 2 2 4" xfId="18670"/>
    <cellStyle name="Input 5 3 2 2 4 2" xfId="39857"/>
    <cellStyle name="Input 5 3 2 2 5" xfId="29076"/>
    <cellStyle name="Input 5 3 2 2_Table 2A-1_EFT (Annual)" xfId="7099"/>
    <cellStyle name="Input 5 3 2 3" xfId="4893"/>
    <cellStyle name="Input 5 3 2 3 2" xfId="13153"/>
    <cellStyle name="Input 5 3 2 3 2 2" xfId="25159"/>
    <cellStyle name="Input 5 3 2 3 2 2 2" xfId="46345"/>
    <cellStyle name="Input 5 3 2 3 2 3" xfId="35741"/>
    <cellStyle name="Input 5 3 2 3 3" xfId="20046"/>
    <cellStyle name="Input 5 3 2 3 3 2" xfId="41233"/>
    <cellStyle name="Input 5 3 2 3 4" xfId="30550"/>
    <cellStyle name="Input 5 3 2 3_Table 2A-1_EFT (Annual)" xfId="15358"/>
    <cellStyle name="Input 5 3 2 4" xfId="10497"/>
    <cellStyle name="Input 5 3 2 4 2" xfId="22613"/>
    <cellStyle name="Input 5 3 2 4 2 2" xfId="43799"/>
    <cellStyle name="Input 5 3 2 4 3" xfId="33195"/>
    <cellStyle name="Input 5 3 2 5" xfId="17500"/>
    <cellStyle name="Input 5 3 2 5 2" xfId="38687"/>
    <cellStyle name="Input 5 3 2 6" xfId="27807"/>
    <cellStyle name="Input 5 3 2_Table 2A-1_EFT (Annual)" xfId="7098"/>
    <cellStyle name="Input 5 3 3" xfId="890"/>
    <cellStyle name="Input 5 3 3 2" xfId="4451"/>
    <cellStyle name="Input 5 3 3 2 2" xfId="12713"/>
    <cellStyle name="Input 5 3 3 2 2 2" xfId="24723"/>
    <cellStyle name="Input 5 3 3 2 2 2 2" xfId="45909"/>
    <cellStyle name="Input 5 3 3 2 2 3" xfId="35305"/>
    <cellStyle name="Input 5 3 3 2 3" xfId="19610"/>
    <cellStyle name="Input 5 3 3 2 3 2" xfId="40797"/>
    <cellStyle name="Input 5 3 3 2 4" xfId="30108"/>
    <cellStyle name="Input 5 3 3 2_Table 2A-1_EFT (Annual)" xfId="15359"/>
    <cellStyle name="Input 5 3 3 3" xfId="10060"/>
    <cellStyle name="Input 5 3 3 3 2" xfId="22177"/>
    <cellStyle name="Input 5 3 3 3 2 2" xfId="43363"/>
    <cellStyle name="Input 5 3 3 3 3" xfId="32759"/>
    <cellStyle name="Input 5 3 3 4" xfId="17064"/>
    <cellStyle name="Input 5 3 3 4 2" xfId="38251"/>
    <cellStyle name="Input 5 3 3 5" xfId="27365"/>
    <cellStyle name="Input 5 3 3_Table 2A-1_EFT (Annual)" xfId="7100"/>
    <cellStyle name="Input 5 3 4" xfId="2071"/>
    <cellStyle name="Input 5 3 4 2" xfId="5632"/>
    <cellStyle name="Input 5 3 4 2 2" xfId="13847"/>
    <cellStyle name="Input 5 3 4 2 2 2" xfId="25835"/>
    <cellStyle name="Input 5 3 4 2 2 2 2" xfId="47021"/>
    <cellStyle name="Input 5 3 4 2 2 3" xfId="36417"/>
    <cellStyle name="Input 5 3 4 2 3" xfId="20722"/>
    <cellStyle name="Input 5 3 4 2 3 2" xfId="41909"/>
    <cellStyle name="Input 5 3 4 2 4" xfId="31289"/>
    <cellStyle name="Input 5 3 4 2_Table 2A-1_EFT (Annual)" xfId="15360"/>
    <cellStyle name="Input 5 3 4 3" xfId="11191"/>
    <cellStyle name="Input 5 3 4 3 2" xfId="23289"/>
    <cellStyle name="Input 5 3 4 3 2 2" xfId="44475"/>
    <cellStyle name="Input 5 3 4 3 3" xfId="33871"/>
    <cellStyle name="Input 5 3 4 4" xfId="18176"/>
    <cellStyle name="Input 5 3 4 4 2" xfId="39363"/>
    <cellStyle name="Input 5 3 4 5" xfId="28546"/>
    <cellStyle name="Input 5 3 4_Table 2A-1_EFT (Annual)" xfId="7101"/>
    <cellStyle name="Input 5 3 5" xfId="3919"/>
    <cellStyle name="Input 5 3 5 2" xfId="12247"/>
    <cellStyle name="Input 5 3 5 2 2" xfId="24271"/>
    <cellStyle name="Input 5 3 5 2 2 2" xfId="45457"/>
    <cellStyle name="Input 5 3 5 2 3" xfId="34853"/>
    <cellStyle name="Input 5 3 5 3" xfId="19158"/>
    <cellStyle name="Input 5 3 5 3 2" xfId="40345"/>
    <cellStyle name="Input 5 3 5 4" xfId="29607"/>
    <cellStyle name="Input 5 3 5_Table 2A-1_EFT (Annual)" xfId="15361"/>
    <cellStyle name="Input 5 3 6" xfId="9584"/>
    <cellStyle name="Input 5 3 6 2" xfId="21725"/>
    <cellStyle name="Input 5 3 6 2 2" xfId="42911"/>
    <cellStyle name="Input 5 3 6 3" xfId="32307"/>
    <cellStyle name="Input 5 3 7" xfId="16612"/>
    <cellStyle name="Input 5 3 7 2" xfId="37799"/>
    <cellStyle name="Input 5 3 8" xfId="26864"/>
    <cellStyle name="Input 5 3_Table 2A-1_EFT (Annual)" xfId="3077"/>
    <cellStyle name="Input 5 4" xfId="1166"/>
    <cellStyle name="Input 5 4 2" xfId="2436"/>
    <cellStyle name="Input 5 4 2 2" xfId="5997"/>
    <cellStyle name="Input 5 4 2 2 2" xfId="14191"/>
    <cellStyle name="Input 5 4 2 2 2 2" xfId="26163"/>
    <cellStyle name="Input 5 4 2 2 2 2 2" xfId="47349"/>
    <cellStyle name="Input 5 4 2 2 2 3" xfId="36745"/>
    <cellStyle name="Input 5 4 2 2 3" xfId="21050"/>
    <cellStyle name="Input 5 4 2 2 3 2" xfId="42237"/>
    <cellStyle name="Input 5 4 2 2 4" xfId="31653"/>
    <cellStyle name="Input 5 4 2 2_Table 2A-1_EFT (Annual)" xfId="15362"/>
    <cellStyle name="Input 5 4 2 3" xfId="11533"/>
    <cellStyle name="Input 5 4 2 3 2" xfId="23617"/>
    <cellStyle name="Input 5 4 2 3 2 2" xfId="44803"/>
    <cellStyle name="Input 5 4 2 3 3" xfId="34199"/>
    <cellStyle name="Input 5 4 2 4" xfId="18504"/>
    <cellStyle name="Input 5 4 2 4 2" xfId="39691"/>
    <cellStyle name="Input 5 4 2 5" xfId="28910"/>
    <cellStyle name="Input 5 4 2_Table 2A-1_EFT (Annual)" xfId="7103"/>
    <cellStyle name="Input 5 4 3" xfId="4727"/>
    <cellStyle name="Input 5 4 3 2" xfId="12987"/>
    <cellStyle name="Input 5 4 3 2 2" xfId="24993"/>
    <cellStyle name="Input 5 4 3 2 2 2" xfId="46179"/>
    <cellStyle name="Input 5 4 3 2 3" xfId="35575"/>
    <cellStyle name="Input 5 4 3 3" xfId="19880"/>
    <cellStyle name="Input 5 4 3 3 2" xfId="41067"/>
    <cellStyle name="Input 5 4 3 4" xfId="30384"/>
    <cellStyle name="Input 5 4 3_Table 2A-1_EFT (Annual)" xfId="15363"/>
    <cellStyle name="Input 5 4 4" xfId="10331"/>
    <cellStyle name="Input 5 4 4 2" xfId="22447"/>
    <cellStyle name="Input 5 4 4 2 2" xfId="43633"/>
    <cellStyle name="Input 5 4 4 3" xfId="33029"/>
    <cellStyle name="Input 5 4 5" xfId="17334"/>
    <cellStyle name="Input 5 4 5 2" xfId="38521"/>
    <cellStyle name="Input 5 4 6" xfId="27641"/>
    <cellStyle name="Input 5 4_Table 2A-1_EFT (Annual)" xfId="7102"/>
    <cellStyle name="Input 5 5" xfId="731"/>
    <cellStyle name="Input 5 5 2" xfId="4292"/>
    <cellStyle name="Input 5 5 2 2" xfId="12572"/>
    <cellStyle name="Input 5 5 2 2 2" xfId="24589"/>
    <cellStyle name="Input 5 5 2 2 2 2" xfId="45775"/>
    <cellStyle name="Input 5 5 2 2 3" xfId="35171"/>
    <cellStyle name="Input 5 5 2 3" xfId="19476"/>
    <cellStyle name="Input 5 5 2 3 2" xfId="40663"/>
    <cellStyle name="Input 5 5 2 4" xfId="29949"/>
    <cellStyle name="Input 5 5 2_Table 2A-1_EFT (Annual)" xfId="15364"/>
    <cellStyle name="Input 5 5 3" xfId="9920"/>
    <cellStyle name="Input 5 5 3 2" xfId="22043"/>
    <cellStyle name="Input 5 5 3 2 2" xfId="43229"/>
    <cellStyle name="Input 5 5 3 3" xfId="32625"/>
    <cellStyle name="Input 5 5 4" xfId="16930"/>
    <cellStyle name="Input 5 5 4 2" xfId="38117"/>
    <cellStyle name="Input 5 5 5" xfId="27206"/>
    <cellStyle name="Input 5 5_Table 2A-1_EFT (Annual)" xfId="7104"/>
    <cellStyle name="Input 5 6" xfId="1796"/>
    <cellStyle name="Input 5 6 2" xfId="5357"/>
    <cellStyle name="Input 5 6 2 2" xfId="13572"/>
    <cellStyle name="Input 5 6 2 2 2" xfId="25560"/>
    <cellStyle name="Input 5 6 2 2 2 2" xfId="46746"/>
    <cellStyle name="Input 5 6 2 2 3" xfId="36142"/>
    <cellStyle name="Input 5 6 2 3" xfId="20447"/>
    <cellStyle name="Input 5 6 2 3 2" xfId="41634"/>
    <cellStyle name="Input 5 6 2 4" xfId="31014"/>
    <cellStyle name="Input 5 6 2_Table 2A-1_EFT (Annual)" xfId="15365"/>
    <cellStyle name="Input 5 6 3" xfId="10916"/>
    <cellStyle name="Input 5 6 3 2" xfId="23014"/>
    <cellStyle name="Input 5 6 3 2 2" xfId="44200"/>
    <cellStyle name="Input 5 6 3 3" xfId="33596"/>
    <cellStyle name="Input 5 6 4" xfId="17901"/>
    <cellStyle name="Input 5 6 4 2" xfId="39088"/>
    <cellStyle name="Input 5 6 5" xfId="28271"/>
    <cellStyle name="Input 5 6_Table 2A-1_EFT (Annual)" xfId="7105"/>
    <cellStyle name="Input 5 7" xfId="3707"/>
    <cellStyle name="Input 5 7 2" xfId="12075"/>
    <cellStyle name="Input 5 7 2 2" xfId="24105"/>
    <cellStyle name="Input 5 7 2 2 2" xfId="45291"/>
    <cellStyle name="Input 5 7 2 3" xfId="34687"/>
    <cellStyle name="Input 5 7 3" xfId="18992"/>
    <cellStyle name="Input 5 7 3 2" xfId="40179"/>
    <cellStyle name="Input 5 7 4" xfId="29416"/>
    <cellStyle name="Input 5 7_Table 2A-1_EFT (Annual)" xfId="15366"/>
    <cellStyle name="Input 5 8" xfId="9394"/>
    <cellStyle name="Input 5 8 2" xfId="21559"/>
    <cellStyle name="Input 5 8 2 2" xfId="42745"/>
    <cellStyle name="Input 5 8 3" xfId="32141"/>
    <cellStyle name="Input 5 9" xfId="16446"/>
    <cellStyle name="Input 5 9 2" xfId="37633"/>
    <cellStyle name="Input 5_Table 2A-1_EFT (Annual)" xfId="3075"/>
    <cellStyle name="Input 6" xfId="78"/>
    <cellStyle name="Input 6 10" xfId="26634"/>
    <cellStyle name="Input 6 2" xfId="477"/>
    <cellStyle name="Input 6 2 2" xfId="1454"/>
    <cellStyle name="Input 6 2 2 2" xfId="2724"/>
    <cellStyle name="Input 6 2 2 2 2" xfId="6285"/>
    <cellStyle name="Input 6 2 2 2 2 2" xfId="14479"/>
    <cellStyle name="Input 6 2 2 2 2 2 2" xfId="26451"/>
    <cellStyle name="Input 6 2 2 2 2 2 2 2" xfId="47637"/>
    <cellStyle name="Input 6 2 2 2 2 2 3" xfId="37033"/>
    <cellStyle name="Input 6 2 2 2 2 3" xfId="21338"/>
    <cellStyle name="Input 6 2 2 2 2 3 2" xfId="42525"/>
    <cellStyle name="Input 6 2 2 2 2 4" xfId="31941"/>
    <cellStyle name="Input 6 2 2 2 2_Table 2A-1_EFT (Annual)" xfId="15367"/>
    <cellStyle name="Input 6 2 2 2 3" xfId="11821"/>
    <cellStyle name="Input 6 2 2 2 3 2" xfId="23905"/>
    <cellStyle name="Input 6 2 2 2 3 2 2" xfId="45091"/>
    <cellStyle name="Input 6 2 2 2 3 3" xfId="34487"/>
    <cellStyle name="Input 6 2 2 2 4" xfId="18792"/>
    <cellStyle name="Input 6 2 2 2 4 2" xfId="39979"/>
    <cellStyle name="Input 6 2 2 2 5" xfId="29198"/>
    <cellStyle name="Input 6 2 2 2_Table 2A-1_EFT (Annual)" xfId="7107"/>
    <cellStyle name="Input 6 2 2 3" xfId="5015"/>
    <cellStyle name="Input 6 2 2 3 2" xfId="13275"/>
    <cellStyle name="Input 6 2 2 3 2 2" xfId="25281"/>
    <cellStyle name="Input 6 2 2 3 2 2 2" xfId="46467"/>
    <cellStyle name="Input 6 2 2 3 2 3" xfId="35863"/>
    <cellStyle name="Input 6 2 2 3 3" xfId="20168"/>
    <cellStyle name="Input 6 2 2 3 3 2" xfId="41355"/>
    <cellStyle name="Input 6 2 2 3 4" xfId="30672"/>
    <cellStyle name="Input 6 2 2 3_Table 2A-1_EFT (Annual)" xfId="15368"/>
    <cellStyle name="Input 6 2 2 4" xfId="10619"/>
    <cellStyle name="Input 6 2 2 4 2" xfId="22735"/>
    <cellStyle name="Input 6 2 2 4 2 2" xfId="43921"/>
    <cellStyle name="Input 6 2 2 4 3" xfId="33317"/>
    <cellStyle name="Input 6 2 2 5" xfId="17622"/>
    <cellStyle name="Input 6 2 2 5 2" xfId="38809"/>
    <cellStyle name="Input 6 2 2 6" xfId="27929"/>
    <cellStyle name="Input 6 2 2_Table 2A-1_EFT (Annual)" xfId="7106"/>
    <cellStyle name="Input 6 2 3" xfId="997"/>
    <cellStyle name="Input 6 2 3 2" xfId="4558"/>
    <cellStyle name="Input 6 2 3 2 2" xfId="12818"/>
    <cellStyle name="Input 6 2 3 2 2 2" xfId="24824"/>
    <cellStyle name="Input 6 2 3 2 2 2 2" xfId="46010"/>
    <cellStyle name="Input 6 2 3 2 2 3" xfId="35406"/>
    <cellStyle name="Input 6 2 3 2 3" xfId="19711"/>
    <cellStyle name="Input 6 2 3 2 3 2" xfId="40898"/>
    <cellStyle name="Input 6 2 3 2 4" xfId="30215"/>
    <cellStyle name="Input 6 2 3 2_Table 2A-1_EFT (Annual)" xfId="15369"/>
    <cellStyle name="Input 6 2 3 3" xfId="10162"/>
    <cellStyle name="Input 6 2 3 3 2" xfId="22278"/>
    <cellStyle name="Input 6 2 3 3 2 2" xfId="43464"/>
    <cellStyle name="Input 6 2 3 3 3" xfId="32860"/>
    <cellStyle name="Input 6 2 3 4" xfId="17165"/>
    <cellStyle name="Input 6 2 3 4 2" xfId="38352"/>
    <cellStyle name="Input 6 2 3 5" xfId="27472"/>
    <cellStyle name="Input 6 2 3_Table 2A-1_EFT (Annual)" xfId="7108"/>
    <cellStyle name="Input 6 2 4" xfId="2193"/>
    <cellStyle name="Input 6 2 4 2" xfId="5754"/>
    <cellStyle name="Input 6 2 4 2 2" xfId="13969"/>
    <cellStyle name="Input 6 2 4 2 2 2" xfId="25957"/>
    <cellStyle name="Input 6 2 4 2 2 2 2" xfId="47143"/>
    <cellStyle name="Input 6 2 4 2 2 3" xfId="36539"/>
    <cellStyle name="Input 6 2 4 2 3" xfId="20844"/>
    <cellStyle name="Input 6 2 4 2 3 2" xfId="42031"/>
    <cellStyle name="Input 6 2 4 2 4" xfId="31411"/>
    <cellStyle name="Input 6 2 4 2_Table 2A-1_EFT (Annual)" xfId="15370"/>
    <cellStyle name="Input 6 2 4 3" xfId="11313"/>
    <cellStyle name="Input 6 2 4 3 2" xfId="23411"/>
    <cellStyle name="Input 6 2 4 3 2 2" xfId="44597"/>
    <cellStyle name="Input 6 2 4 3 3" xfId="33993"/>
    <cellStyle name="Input 6 2 4 4" xfId="18298"/>
    <cellStyle name="Input 6 2 4 4 2" xfId="39485"/>
    <cellStyle name="Input 6 2 4 5" xfId="28668"/>
    <cellStyle name="Input 6 2 4_Table 2A-1_EFT (Annual)" xfId="7109"/>
    <cellStyle name="Input 6 2 5" xfId="4047"/>
    <cellStyle name="Input 6 2 5 2" xfId="12371"/>
    <cellStyle name="Input 6 2 5 2 2" xfId="24393"/>
    <cellStyle name="Input 6 2 5 2 2 2" xfId="45579"/>
    <cellStyle name="Input 6 2 5 2 3" xfId="34975"/>
    <cellStyle name="Input 6 2 5 3" xfId="19280"/>
    <cellStyle name="Input 6 2 5 3 2" xfId="40467"/>
    <cellStyle name="Input 6 2 5 4" xfId="29735"/>
    <cellStyle name="Input 6 2 5_Table 2A-1_EFT (Annual)" xfId="15371"/>
    <cellStyle name="Input 6 2 6" xfId="9710"/>
    <cellStyle name="Input 6 2 6 2" xfId="21847"/>
    <cellStyle name="Input 6 2 6 2 2" xfId="43033"/>
    <cellStyle name="Input 6 2 6 3" xfId="32429"/>
    <cellStyle name="Input 6 2 7" xfId="16734"/>
    <cellStyle name="Input 6 2 7 2" xfId="37921"/>
    <cellStyle name="Input 6 2 8" xfId="26992"/>
    <cellStyle name="Input 6 2_Table 2A-1_EFT (Annual)" xfId="3079"/>
    <cellStyle name="Input 6 3" xfId="310"/>
    <cellStyle name="Input 6 3 2" xfId="1298"/>
    <cellStyle name="Input 6 3 2 2" xfId="2568"/>
    <cellStyle name="Input 6 3 2 2 2" xfId="6129"/>
    <cellStyle name="Input 6 3 2 2 2 2" xfId="14323"/>
    <cellStyle name="Input 6 3 2 2 2 2 2" xfId="26295"/>
    <cellStyle name="Input 6 3 2 2 2 2 2 2" xfId="47481"/>
    <cellStyle name="Input 6 3 2 2 2 2 3" xfId="36877"/>
    <cellStyle name="Input 6 3 2 2 2 3" xfId="21182"/>
    <cellStyle name="Input 6 3 2 2 2 3 2" xfId="42369"/>
    <cellStyle name="Input 6 3 2 2 2 4" xfId="31785"/>
    <cellStyle name="Input 6 3 2 2 2_Table 2A-1_EFT (Annual)" xfId="15372"/>
    <cellStyle name="Input 6 3 2 2 3" xfId="11665"/>
    <cellStyle name="Input 6 3 2 2 3 2" xfId="23749"/>
    <cellStyle name="Input 6 3 2 2 3 2 2" xfId="44935"/>
    <cellStyle name="Input 6 3 2 2 3 3" xfId="34331"/>
    <cellStyle name="Input 6 3 2 2 4" xfId="18636"/>
    <cellStyle name="Input 6 3 2 2 4 2" xfId="39823"/>
    <cellStyle name="Input 6 3 2 2 5" xfId="29042"/>
    <cellStyle name="Input 6 3 2 2_Table 2A-1_EFT (Annual)" xfId="7111"/>
    <cellStyle name="Input 6 3 2 3" xfId="4859"/>
    <cellStyle name="Input 6 3 2 3 2" xfId="13119"/>
    <cellStyle name="Input 6 3 2 3 2 2" xfId="25125"/>
    <cellStyle name="Input 6 3 2 3 2 2 2" xfId="46311"/>
    <cellStyle name="Input 6 3 2 3 2 3" xfId="35707"/>
    <cellStyle name="Input 6 3 2 3 3" xfId="20012"/>
    <cellStyle name="Input 6 3 2 3 3 2" xfId="41199"/>
    <cellStyle name="Input 6 3 2 3 4" xfId="30516"/>
    <cellStyle name="Input 6 3 2 3_Table 2A-1_EFT (Annual)" xfId="15373"/>
    <cellStyle name="Input 6 3 2 4" xfId="10463"/>
    <cellStyle name="Input 6 3 2 4 2" xfId="22579"/>
    <cellStyle name="Input 6 3 2 4 2 2" xfId="43765"/>
    <cellStyle name="Input 6 3 2 4 3" xfId="33161"/>
    <cellStyle name="Input 6 3 2 5" xfId="17466"/>
    <cellStyle name="Input 6 3 2 5 2" xfId="38653"/>
    <cellStyle name="Input 6 3 2 6" xfId="27773"/>
    <cellStyle name="Input 6 3 2_Table 2A-1_EFT (Annual)" xfId="7110"/>
    <cellStyle name="Input 6 3 3" xfId="860"/>
    <cellStyle name="Input 6 3 3 2" xfId="4421"/>
    <cellStyle name="Input 6 3 3 2 2" xfId="12686"/>
    <cellStyle name="Input 6 3 3 2 2 2" xfId="24698"/>
    <cellStyle name="Input 6 3 3 2 2 2 2" xfId="45884"/>
    <cellStyle name="Input 6 3 3 2 2 3" xfId="35280"/>
    <cellStyle name="Input 6 3 3 2 3" xfId="19585"/>
    <cellStyle name="Input 6 3 3 2 3 2" xfId="40772"/>
    <cellStyle name="Input 6 3 3 2 4" xfId="30078"/>
    <cellStyle name="Input 6 3 3 2_Table 2A-1_EFT (Annual)" xfId="15374"/>
    <cellStyle name="Input 6 3 3 3" xfId="10033"/>
    <cellStyle name="Input 6 3 3 3 2" xfId="22152"/>
    <cellStyle name="Input 6 3 3 3 2 2" xfId="43338"/>
    <cellStyle name="Input 6 3 3 3 3" xfId="32734"/>
    <cellStyle name="Input 6 3 3 4" xfId="17039"/>
    <cellStyle name="Input 6 3 3 4 2" xfId="38226"/>
    <cellStyle name="Input 6 3 3 5" xfId="27335"/>
    <cellStyle name="Input 6 3 3_Table 2A-1_EFT (Annual)" xfId="7112"/>
    <cellStyle name="Input 6 3 4" xfId="2037"/>
    <cellStyle name="Input 6 3 4 2" xfId="5598"/>
    <cellStyle name="Input 6 3 4 2 2" xfId="13813"/>
    <cellStyle name="Input 6 3 4 2 2 2" xfId="25801"/>
    <cellStyle name="Input 6 3 4 2 2 2 2" xfId="46987"/>
    <cellStyle name="Input 6 3 4 2 2 3" xfId="36383"/>
    <cellStyle name="Input 6 3 4 2 3" xfId="20688"/>
    <cellStyle name="Input 6 3 4 2 3 2" xfId="41875"/>
    <cellStyle name="Input 6 3 4 2 4" xfId="31255"/>
    <cellStyle name="Input 6 3 4 2_Table 2A-1_EFT (Annual)" xfId="15375"/>
    <cellStyle name="Input 6 3 4 3" xfId="11157"/>
    <cellStyle name="Input 6 3 4 3 2" xfId="23255"/>
    <cellStyle name="Input 6 3 4 3 2 2" xfId="44441"/>
    <cellStyle name="Input 6 3 4 3 3" xfId="33837"/>
    <cellStyle name="Input 6 3 4 4" xfId="18142"/>
    <cellStyle name="Input 6 3 4 4 2" xfId="39329"/>
    <cellStyle name="Input 6 3 4 5" xfId="28512"/>
    <cellStyle name="Input 6 3 4_Table 2A-1_EFT (Annual)" xfId="7113"/>
    <cellStyle name="Input 6 3 5" xfId="3880"/>
    <cellStyle name="Input 6 3 5 2" xfId="12212"/>
    <cellStyle name="Input 6 3 5 2 2" xfId="24237"/>
    <cellStyle name="Input 6 3 5 2 2 2" xfId="45423"/>
    <cellStyle name="Input 6 3 5 2 3" xfId="34819"/>
    <cellStyle name="Input 6 3 5 3" xfId="19124"/>
    <cellStyle name="Input 6 3 5 3 2" xfId="40311"/>
    <cellStyle name="Input 6 3 5 4" xfId="29568"/>
    <cellStyle name="Input 6 3 5_Table 2A-1_EFT (Annual)" xfId="15376"/>
    <cellStyle name="Input 6 3 6" xfId="9549"/>
    <cellStyle name="Input 6 3 6 2" xfId="21691"/>
    <cellStyle name="Input 6 3 6 2 2" xfId="42877"/>
    <cellStyle name="Input 6 3 6 3" xfId="32273"/>
    <cellStyle name="Input 6 3 7" xfId="16578"/>
    <cellStyle name="Input 6 3 7 2" xfId="37765"/>
    <cellStyle name="Input 6 3 8" xfId="26825"/>
    <cellStyle name="Input 6 3_Table 2A-1_EFT (Annual)" xfId="3080"/>
    <cellStyle name="Input 6 4" xfId="1132"/>
    <cellStyle name="Input 6 4 2" xfId="2402"/>
    <cellStyle name="Input 6 4 2 2" xfId="5963"/>
    <cellStyle name="Input 6 4 2 2 2" xfId="14157"/>
    <cellStyle name="Input 6 4 2 2 2 2" xfId="26129"/>
    <cellStyle name="Input 6 4 2 2 2 2 2" xfId="47315"/>
    <cellStyle name="Input 6 4 2 2 2 3" xfId="36711"/>
    <cellStyle name="Input 6 4 2 2 3" xfId="21016"/>
    <cellStyle name="Input 6 4 2 2 3 2" xfId="42203"/>
    <cellStyle name="Input 6 4 2 2 4" xfId="31619"/>
    <cellStyle name="Input 6 4 2 2_Table 2A-1_EFT (Annual)" xfId="15377"/>
    <cellStyle name="Input 6 4 2 3" xfId="11499"/>
    <cellStyle name="Input 6 4 2 3 2" xfId="23583"/>
    <cellStyle name="Input 6 4 2 3 2 2" xfId="44769"/>
    <cellStyle name="Input 6 4 2 3 3" xfId="34165"/>
    <cellStyle name="Input 6 4 2 4" xfId="18470"/>
    <cellStyle name="Input 6 4 2 4 2" xfId="39657"/>
    <cellStyle name="Input 6 4 2 5" xfId="28876"/>
    <cellStyle name="Input 6 4 2_Table 2A-1_EFT (Annual)" xfId="7115"/>
    <cellStyle name="Input 6 4 3" xfId="4693"/>
    <cellStyle name="Input 6 4 3 2" xfId="12953"/>
    <cellStyle name="Input 6 4 3 2 2" xfId="24959"/>
    <cellStyle name="Input 6 4 3 2 2 2" xfId="46145"/>
    <cellStyle name="Input 6 4 3 2 3" xfId="35541"/>
    <cellStyle name="Input 6 4 3 3" xfId="19846"/>
    <cellStyle name="Input 6 4 3 3 2" xfId="41033"/>
    <cellStyle name="Input 6 4 3 4" xfId="30350"/>
    <cellStyle name="Input 6 4 3_Table 2A-1_EFT (Annual)" xfId="15378"/>
    <cellStyle name="Input 6 4 4" xfId="10297"/>
    <cellStyle name="Input 6 4 4 2" xfId="22413"/>
    <cellStyle name="Input 6 4 4 2 2" xfId="43599"/>
    <cellStyle name="Input 6 4 4 3" xfId="32995"/>
    <cellStyle name="Input 6 4 5" xfId="17300"/>
    <cellStyle name="Input 6 4 5 2" xfId="38487"/>
    <cellStyle name="Input 6 4 6" xfId="27607"/>
    <cellStyle name="Input 6 4_Table 2A-1_EFT (Annual)" xfId="7114"/>
    <cellStyle name="Input 6 5" xfId="701"/>
    <cellStyle name="Input 6 5 2" xfId="4262"/>
    <cellStyle name="Input 6 5 2 2" xfId="12546"/>
    <cellStyle name="Input 6 5 2 2 2" xfId="24564"/>
    <cellStyle name="Input 6 5 2 2 2 2" xfId="45750"/>
    <cellStyle name="Input 6 5 2 2 3" xfId="35146"/>
    <cellStyle name="Input 6 5 2 3" xfId="19451"/>
    <cellStyle name="Input 6 5 2 3 2" xfId="40638"/>
    <cellStyle name="Input 6 5 2 4" xfId="29919"/>
    <cellStyle name="Input 6 5 2_Table 2A-1_EFT (Annual)" xfId="15379"/>
    <cellStyle name="Input 6 5 3" xfId="9893"/>
    <cellStyle name="Input 6 5 3 2" xfId="22018"/>
    <cellStyle name="Input 6 5 3 2 2" xfId="43204"/>
    <cellStyle name="Input 6 5 3 3" xfId="32600"/>
    <cellStyle name="Input 6 5 4" xfId="16905"/>
    <cellStyle name="Input 6 5 4 2" xfId="38092"/>
    <cellStyle name="Input 6 5 5" xfId="27176"/>
    <cellStyle name="Input 6 5_Table 2A-1_EFT (Annual)" xfId="7116"/>
    <cellStyle name="Input 6 6" xfId="1804"/>
    <cellStyle name="Input 6 6 2" xfId="5365"/>
    <cellStyle name="Input 6 6 2 2" xfId="13580"/>
    <cellStyle name="Input 6 6 2 2 2" xfId="25568"/>
    <cellStyle name="Input 6 6 2 2 2 2" xfId="46754"/>
    <cellStyle name="Input 6 6 2 2 3" xfId="36150"/>
    <cellStyle name="Input 6 6 2 3" xfId="20455"/>
    <cellStyle name="Input 6 6 2 3 2" xfId="41642"/>
    <cellStyle name="Input 6 6 2 4" xfId="31022"/>
    <cellStyle name="Input 6 6 2_Table 2A-1_EFT (Annual)" xfId="15380"/>
    <cellStyle name="Input 6 6 3" xfId="10924"/>
    <cellStyle name="Input 6 6 3 2" xfId="23022"/>
    <cellStyle name="Input 6 6 3 2 2" xfId="44208"/>
    <cellStyle name="Input 6 6 3 3" xfId="33604"/>
    <cellStyle name="Input 6 6 4" xfId="17909"/>
    <cellStyle name="Input 6 6 4 2" xfId="39096"/>
    <cellStyle name="Input 6 6 5" xfId="28279"/>
    <cellStyle name="Input 6 6_Table 2A-1_EFT (Annual)" xfId="7117"/>
    <cellStyle name="Input 6 7" xfId="3667"/>
    <cellStyle name="Input 6 7 2" xfId="12040"/>
    <cellStyle name="Input 6 7 2 2" xfId="24071"/>
    <cellStyle name="Input 6 7 2 2 2" xfId="45257"/>
    <cellStyle name="Input 6 7 2 3" xfId="34653"/>
    <cellStyle name="Input 6 7 3" xfId="18958"/>
    <cellStyle name="Input 6 7 3 2" xfId="40145"/>
    <cellStyle name="Input 6 7 4" xfId="29377"/>
    <cellStyle name="Input 6 7_Table 2A-1_EFT (Annual)" xfId="15381"/>
    <cellStyle name="Input 6 8" xfId="9357"/>
    <cellStyle name="Input 6 8 2" xfId="21525"/>
    <cellStyle name="Input 6 8 2 2" xfId="42711"/>
    <cellStyle name="Input 6 8 3" xfId="32107"/>
    <cellStyle name="Input 6 9" xfId="16412"/>
    <cellStyle name="Input 6 9 2" xfId="37599"/>
    <cellStyle name="Input 6_Table 2A-1_EFT (Annual)" xfId="3078"/>
    <cellStyle name="Input 7" xfId="126"/>
    <cellStyle name="Input 7 10" xfId="26681"/>
    <cellStyle name="Input 7 2" xfId="519"/>
    <cellStyle name="Input 7 2 2" xfId="1496"/>
    <cellStyle name="Input 7 2 2 2" xfId="2766"/>
    <cellStyle name="Input 7 2 2 2 2" xfId="6327"/>
    <cellStyle name="Input 7 2 2 2 2 2" xfId="14521"/>
    <cellStyle name="Input 7 2 2 2 2 2 2" xfId="26493"/>
    <cellStyle name="Input 7 2 2 2 2 2 2 2" xfId="47679"/>
    <cellStyle name="Input 7 2 2 2 2 2 3" xfId="37075"/>
    <cellStyle name="Input 7 2 2 2 2 3" xfId="21380"/>
    <cellStyle name="Input 7 2 2 2 2 3 2" xfId="42567"/>
    <cellStyle name="Input 7 2 2 2 2 4" xfId="31983"/>
    <cellStyle name="Input 7 2 2 2 2_Table 2A-1_EFT (Annual)" xfId="15382"/>
    <cellStyle name="Input 7 2 2 2 3" xfId="11863"/>
    <cellStyle name="Input 7 2 2 2 3 2" xfId="23947"/>
    <cellStyle name="Input 7 2 2 2 3 2 2" xfId="45133"/>
    <cellStyle name="Input 7 2 2 2 3 3" xfId="34529"/>
    <cellStyle name="Input 7 2 2 2 4" xfId="18834"/>
    <cellStyle name="Input 7 2 2 2 4 2" xfId="40021"/>
    <cellStyle name="Input 7 2 2 2 5" xfId="29240"/>
    <cellStyle name="Input 7 2 2 2_Table 2A-1_EFT (Annual)" xfId="7119"/>
    <cellStyle name="Input 7 2 2 3" xfId="5057"/>
    <cellStyle name="Input 7 2 2 3 2" xfId="13317"/>
    <cellStyle name="Input 7 2 2 3 2 2" xfId="25323"/>
    <cellStyle name="Input 7 2 2 3 2 2 2" xfId="46509"/>
    <cellStyle name="Input 7 2 2 3 2 3" xfId="35905"/>
    <cellStyle name="Input 7 2 2 3 3" xfId="20210"/>
    <cellStyle name="Input 7 2 2 3 3 2" xfId="41397"/>
    <cellStyle name="Input 7 2 2 3 4" xfId="30714"/>
    <cellStyle name="Input 7 2 2 3_Table 2A-1_EFT (Annual)" xfId="15383"/>
    <cellStyle name="Input 7 2 2 4" xfId="10661"/>
    <cellStyle name="Input 7 2 2 4 2" xfId="22777"/>
    <cellStyle name="Input 7 2 2 4 2 2" xfId="43963"/>
    <cellStyle name="Input 7 2 2 4 3" xfId="33359"/>
    <cellStyle name="Input 7 2 2 5" xfId="17664"/>
    <cellStyle name="Input 7 2 2 5 2" xfId="38851"/>
    <cellStyle name="Input 7 2 2 6" xfId="27971"/>
    <cellStyle name="Input 7 2 2_Table 2A-1_EFT (Annual)" xfId="7118"/>
    <cellStyle name="Input 7 2 3" xfId="1029"/>
    <cellStyle name="Input 7 2 3 2" xfId="4590"/>
    <cellStyle name="Input 7 2 3 2 2" xfId="12850"/>
    <cellStyle name="Input 7 2 3 2 2 2" xfId="24856"/>
    <cellStyle name="Input 7 2 3 2 2 2 2" xfId="46042"/>
    <cellStyle name="Input 7 2 3 2 2 3" xfId="35438"/>
    <cellStyle name="Input 7 2 3 2 3" xfId="19743"/>
    <cellStyle name="Input 7 2 3 2 3 2" xfId="40930"/>
    <cellStyle name="Input 7 2 3 2 4" xfId="30247"/>
    <cellStyle name="Input 7 2 3 2_Table 2A-1_EFT (Annual)" xfId="15384"/>
    <cellStyle name="Input 7 2 3 3" xfId="10194"/>
    <cellStyle name="Input 7 2 3 3 2" xfId="22310"/>
    <cellStyle name="Input 7 2 3 3 2 2" xfId="43496"/>
    <cellStyle name="Input 7 2 3 3 3" xfId="32892"/>
    <cellStyle name="Input 7 2 3 4" xfId="17197"/>
    <cellStyle name="Input 7 2 3 4 2" xfId="38384"/>
    <cellStyle name="Input 7 2 3 5" xfId="27504"/>
    <cellStyle name="Input 7 2 3_Table 2A-1_EFT (Annual)" xfId="7120"/>
    <cellStyle name="Input 7 2 4" xfId="2235"/>
    <cellStyle name="Input 7 2 4 2" xfId="5796"/>
    <cellStyle name="Input 7 2 4 2 2" xfId="14011"/>
    <cellStyle name="Input 7 2 4 2 2 2" xfId="25999"/>
    <cellStyle name="Input 7 2 4 2 2 2 2" xfId="47185"/>
    <cellStyle name="Input 7 2 4 2 2 3" xfId="36581"/>
    <cellStyle name="Input 7 2 4 2 3" xfId="20886"/>
    <cellStyle name="Input 7 2 4 2 3 2" xfId="42073"/>
    <cellStyle name="Input 7 2 4 2 4" xfId="31453"/>
    <cellStyle name="Input 7 2 4 2_Table 2A-1_EFT (Annual)" xfId="15385"/>
    <cellStyle name="Input 7 2 4 3" xfId="11355"/>
    <cellStyle name="Input 7 2 4 3 2" xfId="23453"/>
    <cellStyle name="Input 7 2 4 3 2 2" xfId="44639"/>
    <cellStyle name="Input 7 2 4 3 3" xfId="34035"/>
    <cellStyle name="Input 7 2 4 4" xfId="18340"/>
    <cellStyle name="Input 7 2 4 4 2" xfId="39527"/>
    <cellStyle name="Input 7 2 4 5" xfId="28710"/>
    <cellStyle name="Input 7 2 4_Table 2A-1_EFT (Annual)" xfId="7121"/>
    <cellStyle name="Input 7 2 5" xfId="4089"/>
    <cellStyle name="Input 7 2 5 2" xfId="12413"/>
    <cellStyle name="Input 7 2 5 2 2" xfId="24435"/>
    <cellStyle name="Input 7 2 5 2 2 2" xfId="45621"/>
    <cellStyle name="Input 7 2 5 2 3" xfId="35017"/>
    <cellStyle name="Input 7 2 5 3" xfId="19322"/>
    <cellStyle name="Input 7 2 5 3 2" xfId="40509"/>
    <cellStyle name="Input 7 2 5 4" xfId="29777"/>
    <cellStyle name="Input 7 2 5_Table 2A-1_EFT (Annual)" xfId="15386"/>
    <cellStyle name="Input 7 2 6" xfId="9752"/>
    <cellStyle name="Input 7 2 6 2" xfId="21889"/>
    <cellStyle name="Input 7 2 6 2 2" xfId="43075"/>
    <cellStyle name="Input 7 2 6 3" xfId="32471"/>
    <cellStyle name="Input 7 2 7" xfId="16776"/>
    <cellStyle name="Input 7 2 7 2" xfId="37963"/>
    <cellStyle name="Input 7 2 8" xfId="27034"/>
    <cellStyle name="Input 7 2_Table 2A-1_EFT (Annual)" xfId="3082"/>
    <cellStyle name="Input 7 3" xfId="357"/>
    <cellStyle name="Input 7 3 2" xfId="1340"/>
    <cellStyle name="Input 7 3 2 2" xfId="2610"/>
    <cellStyle name="Input 7 3 2 2 2" xfId="6171"/>
    <cellStyle name="Input 7 3 2 2 2 2" xfId="14365"/>
    <cellStyle name="Input 7 3 2 2 2 2 2" xfId="26337"/>
    <cellStyle name="Input 7 3 2 2 2 2 2 2" xfId="47523"/>
    <cellStyle name="Input 7 3 2 2 2 2 3" xfId="36919"/>
    <cellStyle name="Input 7 3 2 2 2 3" xfId="21224"/>
    <cellStyle name="Input 7 3 2 2 2 3 2" xfId="42411"/>
    <cellStyle name="Input 7 3 2 2 2 4" xfId="31827"/>
    <cellStyle name="Input 7 3 2 2 2_Table 2A-1_EFT (Annual)" xfId="15387"/>
    <cellStyle name="Input 7 3 2 2 3" xfId="11707"/>
    <cellStyle name="Input 7 3 2 2 3 2" xfId="23791"/>
    <cellStyle name="Input 7 3 2 2 3 2 2" xfId="44977"/>
    <cellStyle name="Input 7 3 2 2 3 3" xfId="34373"/>
    <cellStyle name="Input 7 3 2 2 4" xfId="18678"/>
    <cellStyle name="Input 7 3 2 2 4 2" xfId="39865"/>
    <cellStyle name="Input 7 3 2 2 5" xfId="29084"/>
    <cellStyle name="Input 7 3 2 2_Table 2A-1_EFT (Annual)" xfId="7123"/>
    <cellStyle name="Input 7 3 2 3" xfId="4901"/>
    <cellStyle name="Input 7 3 2 3 2" xfId="13161"/>
    <cellStyle name="Input 7 3 2 3 2 2" xfId="25167"/>
    <cellStyle name="Input 7 3 2 3 2 2 2" xfId="46353"/>
    <cellStyle name="Input 7 3 2 3 2 3" xfId="35749"/>
    <cellStyle name="Input 7 3 2 3 3" xfId="20054"/>
    <cellStyle name="Input 7 3 2 3 3 2" xfId="41241"/>
    <cellStyle name="Input 7 3 2 3 4" xfId="30558"/>
    <cellStyle name="Input 7 3 2 3_Table 2A-1_EFT (Annual)" xfId="15388"/>
    <cellStyle name="Input 7 3 2 4" xfId="10505"/>
    <cellStyle name="Input 7 3 2 4 2" xfId="22621"/>
    <cellStyle name="Input 7 3 2 4 2 2" xfId="43807"/>
    <cellStyle name="Input 7 3 2 4 3" xfId="33203"/>
    <cellStyle name="Input 7 3 2 5" xfId="17508"/>
    <cellStyle name="Input 7 3 2 5 2" xfId="38695"/>
    <cellStyle name="Input 7 3 2 6" xfId="27815"/>
    <cellStyle name="Input 7 3 2_Table 2A-1_EFT (Annual)" xfId="7122"/>
    <cellStyle name="Input 7 3 3" xfId="897"/>
    <cellStyle name="Input 7 3 3 2" xfId="4458"/>
    <cellStyle name="Input 7 3 3 2 2" xfId="12720"/>
    <cellStyle name="Input 7 3 3 2 2 2" xfId="24730"/>
    <cellStyle name="Input 7 3 3 2 2 2 2" xfId="45916"/>
    <cellStyle name="Input 7 3 3 2 2 3" xfId="35312"/>
    <cellStyle name="Input 7 3 3 2 3" xfId="19617"/>
    <cellStyle name="Input 7 3 3 2 3 2" xfId="40804"/>
    <cellStyle name="Input 7 3 3 2 4" xfId="30115"/>
    <cellStyle name="Input 7 3 3 2_Table 2A-1_EFT (Annual)" xfId="15389"/>
    <cellStyle name="Input 7 3 3 3" xfId="10067"/>
    <cellStyle name="Input 7 3 3 3 2" xfId="22184"/>
    <cellStyle name="Input 7 3 3 3 2 2" xfId="43370"/>
    <cellStyle name="Input 7 3 3 3 3" xfId="32766"/>
    <cellStyle name="Input 7 3 3 4" xfId="17071"/>
    <cellStyle name="Input 7 3 3 4 2" xfId="38258"/>
    <cellStyle name="Input 7 3 3 5" xfId="27372"/>
    <cellStyle name="Input 7 3 3_Table 2A-1_EFT (Annual)" xfId="7124"/>
    <cellStyle name="Input 7 3 4" xfId="2079"/>
    <cellStyle name="Input 7 3 4 2" xfId="5640"/>
    <cellStyle name="Input 7 3 4 2 2" xfId="13855"/>
    <cellStyle name="Input 7 3 4 2 2 2" xfId="25843"/>
    <cellStyle name="Input 7 3 4 2 2 2 2" xfId="47029"/>
    <cellStyle name="Input 7 3 4 2 2 3" xfId="36425"/>
    <cellStyle name="Input 7 3 4 2 3" xfId="20730"/>
    <cellStyle name="Input 7 3 4 2 3 2" xfId="41917"/>
    <cellStyle name="Input 7 3 4 2 4" xfId="31297"/>
    <cellStyle name="Input 7 3 4 2_Table 2A-1_EFT (Annual)" xfId="15390"/>
    <cellStyle name="Input 7 3 4 3" xfId="11199"/>
    <cellStyle name="Input 7 3 4 3 2" xfId="23297"/>
    <cellStyle name="Input 7 3 4 3 2 2" xfId="44483"/>
    <cellStyle name="Input 7 3 4 3 3" xfId="33879"/>
    <cellStyle name="Input 7 3 4 4" xfId="18184"/>
    <cellStyle name="Input 7 3 4 4 2" xfId="39371"/>
    <cellStyle name="Input 7 3 4 5" xfId="28554"/>
    <cellStyle name="Input 7 3 4_Table 2A-1_EFT (Annual)" xfId="7125"/>
    <cellStyle name="Input 7 3 5" xfId="3927"/>
    <cellStyle name="Input 7 3 5 2" xfId="12255"/>
    <cellStyle name="Input 7 3 5 2 2" xfId="24279"/>
    <cellStyle name="Input 7 3 5 2 2 2" xfId="45465"/>
    <cellStyle name="Input 7 3 5 2 3" xfId="34861"/>
    <cellStyle name="Input 7 3 5 3" xfId="19166"/>
    <cellStyle name="Input 7 3 5 3 2" xfId="40353"/>
    <cellStyle name="Input 7 3 5 4" xfId="29615"/>
    <cellStyle name="Input 7 3 5_Table 2A-1_EFT (Annual)" xfId="15391"/>
    <cellStyle name="Input 7 3 6" xfId="9592"/>
    <cellStyle name="Input 7 3 6 2" xfId="21733"/>
    <cellStyle name="Input 7 3 6 2 2" xfId="42919"/>
    <cellStyle name="Input 7 3 6 3" xfId="32315"/>
    <cellStyle name="Input 7 3 7" xfId="16620"/>
    <cellStyle name="Input 7 3 7 2" xfId="37807"/>
    <cellStyle name="Input 7 3 8" xfId="26872"/>
    <cellStyle name="Input 7 3_Table 2A-1_EFT (Annual)" xfId="3083"/>
    <cellStyle name="Input 7 4" xfId="1174"/>
    <cellStyle name="Input 7 4 2" xfId="2444"/>
    <cellStyle name="Input 7 4 2 2" xfId="6005"/>
    <cellStyle name="Input 7 4 2 2 2" xfId="14199"/>
    <cellStyle name="Input 7 4 2 2 2 2" xfId="26171"/>
    <cellStyle name="Input 7 4 2 2 2 2 2" xfId="47357"/>
    <cellStyle name="Input 7 4 2 2 2 3" xfId="36753"/>
    <cellStyle name="Input 7 4 2 2 3" xfId="21058"/>
    <cellStyle name="Input 7 4 2 2 3 2" xfId="42245"/>
    <cellStyle name="Input 7 4 2 2 4" xfId="31661"/>
    <cellStyle name="Input 7 4 2 2_Table 2A-1_EFT (Annual)" xfId="15392"/>
    <cellStyle name="Input 7 4 2 3" xfId="11541"/>
    <cellStyle name="Input 7 4 2 3 2" xfId="23625"/>
    <cellStyle name="Input 7 4 2 3 2 2" xfId="44811"/>
    <cellStyle name="Input 7 4 2 3 3" xfId="34207"/>
    <cellStyle name="Input 7 4 2 4" xfId="18512"/>
    <cellStyle name="Input 7 4 2 4 2" xfId="39699"/>
    <cellStyle name="Input 7 4 2 5" xfId="28918"/>
    <cellStyle name="Input 7 4 2_Table 2A-1_EFT (Annual)" xfId="7127"/>
    <cellStyle name="Input 7 4 3" xfId="4735"/>
    <cellStyle name="Input 7 4 3 2" xfId="12995"/>
    <cellStyle name="Input 7 4 3 2 2" xfId="25001"/>
    <cellStyle name="Input 7 4 3 2 2 2" xfId="46187"/>
    <cellStyle name="Input 7 4 3 2 3" xfId="35583"/>
    <cellStyle name="Input 7 4 3 3" xfId="19888"/>
    <cellStyle name="Input 7 4 3 3 2" xfId="41075"/>
    <cellStyle name="Input 7 4 3 4" xfId="30392"/>
    <cellStyle name="Input 7 4 3_Table 2A-1_EFT (Annual)" xfId="15393"/>
    <cellStyle name="Input 7 4 4" xfId="10339"/>
    <cellStyle name="Input 7 4 4 2" xfId="22455"/>
    <cellStyle name="Input 7 4 4 2 2" xfId="43641"/>
    <cellStyle name="Input 7 4 4 3" xfId="33037"/>
    <cellStyle name="Input 7 4 5" xfId="17342"/>
    <cellStyle name="Input 7 4 5 2" xfId="38529"/>
    <cellStyle name="Input 7 4 6" xfId="27649"/>
    <cellStyle name="Input 7 4_Table 2A-1_EFT (Annual)" xfId="7126"/>
    <cellStyle name="Input 7 5" xfId="738"/>
    <cellStyle name="Input 7 5 2" xfId="4299"/>
    <cellStyle name="Input 7 5 2 2" xfId="12579"/>
    <cellStyle name="Input 7 5 2 2 2" xfId="24596"/>
    <cellStyle name="Input 7 5 2 2 2 2" xfId="45782"/>
    <cellStyle name="Input 7 5 2 2 3" xfId="35178"/>
    <cellStyle name="Input 7 5 2 3" xfId="19483"/>
    <cellStyle name="Input 7 5 2 3 2" xfId="40670"/>
    <cellStyle name="Input 7 5 2 4" xfId="29956"/>
    <cellStyle name="Input 7 5 2_Table 2A-1_EFT (Annual)" xfId="15394"/>
    <cellStyle name="Input 7 5 3" xfId="9927"/>
    <cellStyle name="Input 7 5 3 2" xfId="22050"/>
    <cellStyle name="Input 7 5 3 2 2" xfId="43236"/>
    <cellStyle name="Input 7 5 3 3" xfId="32632"/>
    <cellStyle name="Input 7 5 4" xfId="16937"/>
    <cellStyle name="Input 7 5 4 2" xfId="38124"/>
    <cellStyle name="Input 7 5 5" xfId="27213"/>
    <cellStyle name="Input 7 5_Table 2A-1_EFT (Annual)" xfId="7128"/>
    <cellStyle name="Input 7 6" xfId="1792"/>
    <cellStyle name="Input 7 6 2" xfId="5353"/>
    <cellStyle name="Input 7 6 2 2" xfId="13568"/>
    <cellStyle name="Input 7 6 2 2 2" xfId="25556"/>
    <cellStyle name="Input 7 6 2 2 2 2" xfId="46742"/>
    <cellStyle name="Input 7 6 2 2 3" xfId="36138"/>
    <cellStyle name="Input 7 6 2 3" xfId="20443"/>
    <cellStyle name="Input 7 6 2 3 2" xfId="41630"/>
    <cellStyle name="Input 7 6 2 4" xfId="31010"/>
    <cellStyle name="Input 7 6 2_Table 2A-1_EFT (Annual)" xfId="15395"/>
    <cellStyle name="Input 7 6 3" xfId="10912"/>
    <cellStyle name="Input 7 6 3 2" xfId="23010"/>
    <cellStyle name="Input 7 6 3 2 2" xfId="44196"/>
    <cellStyle name="Input 7 6 3 3" xfId="33592"/>
    <cellStyle name="Input 7 6 4" xfId="17897"/>
    <cellStyle name="Input 7 6 4 2" xfId="39084"/>
    <cellStyle name="Input 7 6 5" xfId="28267"/>
    <cellStyle name="Input 7 6_Table 2A-1_EFT (Annual)" xfId="7129"/>
    <cellStyle name="Input 7 7" xfId="3715"/>
    <cellStyle name="Input 7 7 2" xfId="12083"/>
    <cellStyle name="Input 7 7 2 2" xfId="24113"/>
    <cellStyle name="Input 7 7 2 2 2" xfId="45299"/>
    <cellStyle name="Input 7 7 2 3" xfId="34695"/>
    <cellStyle name="Input 7 7 3" xfId="19000"/>
    <cellStyle name="Input 7 7 3 2" xfId="40187"/>
    <cellStyle name="Input 7 7 4" xfId="29424"/>
    <cellStyle name="Input 7 7_Table 2A-1_EFT (Annual)" xfId="15396"/>
    <cellStyle name="Input 7 8" xfId="9402"/>
    <cellStyle name="Input 7 8 2" xfId="21567"/>
    <cellStyle name="Input 7 8 2 2" xfId="42753"/>
    <cellStyle name="Input 7 8 3" xfId="32149"/>
    <cellStyle name="Input 7 9" xfId="16454"/>
    <cellStyle name="Input 7 9 2" xfId="37641"/>
    <cellStyle name="Input 7_Table 2A-1_EFT (Annual)" xfId="3081"/>
    <cellStyle name="Input 8" xfId="121"/>
    <cellStyle name="Input 8 10" xfId="26676"/>
    <cellStyle name="Input 8 2" xfId="514"/>
    <cellStyle name="Input 8 2 2" xfId="1491"/>
    <cellStyle name="Input 8 2 2 2" xfId="2761"/>
    <cellStyle name="Input 8 2 2 2 2" xfId="6322"/>
    <cellStyle name="Input 8 2 2 2 2 2" xfId="14516"/>
    <cellStyle name="Input 8 2 2 2 2 2 2" xfId="26488"/>
    <cellStyle name="Input 8 2 2 2 2 2 2 2" xfId="47674"/>
    <cellStyle name="Input 8 2 2 2 2 2 3" xfId="37070"/>
    <cellStyle name="Input 8 2 2 2 2 3" xfId="21375"/>
    <cellStyle name="Input 8 2 2 2 2 3 2" xfId="42562"/>
    <cellStyle name="Input 8 2 2 2 2 4" xfId="31978"/>
    <cellStyle name="Input 8 2 2 2 2_Table 2A-1_EFT (Annual)" xfId="15397"/>
    <cellStyle name="Input 8 2 2 2 3" xfId="11858"/>
    <cellStyle name="Input 8 2 2 2 3 2" xfId="23942"/>
    <cellStyle name="Input 8 2 2 2 3 2 2" xfId="45128"/>
    <cellStyle name="Input 8 2 2 2 3 3" xfId="34524"/>
    <cellStyle name="Input 8 2 2 2 4" xfId="18829"/>
    <cellStyle name="Input 8 2 2 2 4 2" xfId="40016"/>
    <cellStyle name="Input 8 2 2 2 5" xfId="29235"/>
    <cellStyle name="Input 8 2 2 2_Table 2A-1_EFT (Annual)" xfId="7131"/>
    <cellStyle name="Input 8 2 2 3" xfId="5052"/>
    <cellStyle name="Input 8 2 2 3 2" xfId="13312"/>
    <cellStyle name="Input 8 2 2 3 2 2" xfId="25318"/>
    <cellStyle name="Input 8 2 2 3 2 2 2" xfId="46504"/>
    <cellStyle name="Input 8 2 2 3 2 3" xfId="35900"/>
    <cellStyle name="Input 8 2 2 3 3" xfId="20205"/>
    <cellStyle name="Input 8 2 2 3 3 2" xfId="41392"/>
    <cellStyle name="Input 8 2 2 3 4" xfId="30709"/>
    <cellStyle name="Input 8 2 2 3_Table 2A-1_EFT (Annual)" xfId="15398"/>
    <cellStyle name="Input 8 2 2 4" xfId="10656"/>
    <cellStyle name="Input 8 2 2 4 2" xfId="22772"/>
    <cellStyle name="Input 8 2 2 4 2 2" xfId="43958"/>
    <cellStyle name="Input 8 2 2 4 3" xfId="33354"/>
    <cellStyle name="Input 8 2 2 5" xfId="17659"/>
    <cellStyle name="Input 8 2 2 5 2" xfId="38846"/>
    <cellStyle name="Input 8 2 2 6" xfId="27966"/>
    <cellStyle name="Input 8 2 2_Table 2A-1_EFT (Annual)" xfId="7130"/>
    <cellStyle name="Input 8 2 3" xfId="1025"/>
    <cellStyle name="Input 8 2 3 2" xfId="4586"/>
    <cellStyle name="Input 8 2 3 2 2" xfId="12846"/>
    <cellStyle name="Input 8 2 3 2 2 2" xfId="24852"/>
    <cellStyle name="Input 8 2 3 2 2 2 2" xfId="46038"/>
    <cellStyle name="Input 8 2 3 2 2 3" xfId="35434"/>
    <cellStyle name="Input 8 2 3 2 3" xfId="19739"/>
    <cellStyle name="Input 8 2 3 2 3 2" xfId="40926"/>
    <cellStyle name="Input 8 2 3 2 4" xfId="30243"/>
    <cellStyle name="Input 8 2 3 2_Table 2A-1_EFT (Annual)" xfId="15399"/>
    <cellStyle name="Input 8 2 3 3" xfId="10190"/>
    <cellStyle name="Input 8 2 3 3 2" xfId="22306"/>
    <cellStyle name="Input 8 2 3 3 2 2" xfId="43492"/>
    <cellStyle name="Input 8 2 3 3 3" xfId="32888"/>
    <cellStyle name="Input 8 2 3 4" xfId="17193"/>
    <cellStyle name="Input 8 2 3 4 2" xfId="38380"/>
    <cellStyle name="Input 8 2 3 5" xfId="27500"/>
    <cellStyle name="Input 8 2 3_Table 2A-1_EFT (Annual)" xfId="7132"/>
    <cellStyle name="Input 8 2 4" xfId="2230"/>
    <cellStyle name="Input 8 2 4 2" xfId="5791"/>
    <cellStyle name="Input 8 2 4 2 2" xfId="14006"/>
    <cellStyle name="Input 8 2 4 2 2 2" xfId="25994"/>
    <cellStyle name="Input 8 2 4 2 2 2 2" xfId="47180"/>
    <cellStyle name="Input 8 2 4 2 2 3" xfId="36576"/>
    <cellStyle name="Input 8 2 4 2 3" xfId="20881"/>
    <cellStyle name="Input 8 2 4 2 3 2" xfId="42068"/>
    <cellStyle name="Input 8 2 4 2 4" xfId="31448"/>
    <cellStyle name="Input 8 2 4 2_Table 2A-1_EFT (Annual)" xfId="15400"/>
    <cellStyle name="Input 8 2 4 3" xfId="11350"/>
    <cellStyle name="Input 8 2 4 3 2" xfId="23448"/>
    <cellStyle name="Input 8 2 4 3 2 2" xfId="44634"/>
    <cellStyle name="Input 8 2 4 3 3" xfId="34030"/>
    <cellStyle name="Input 8 2 4 4" xfId="18335"/>
    <cellStyle name="Input 8 2 4 4 2" xfId="39522"/>
    <cellStyle name="Input 8 2 4 5" xfId="28705"/>
    <cellStyle name="Input 8 2 4_Table 2A-1_EFT (Annual)" xfId="7133"/>
    <cellStyle name="Input 8 2 5" xfId="4084"/>
    <cellStyle name="Input 8 2 5 2" xfId="12408"/>
    <cellStyle name="Input 8 2 5 2 2" xfId="24430"/>
    <cellStyle name="Input 8 2 5 2 2 2" xfId="45616"/>
    <cellStyle name="Input 8 2 5 2 3" xfId="35012"/>
    <cellStyle name="Input 8 2 5 3" xfId="19317"/>
    <cellStyle name="Input 8 2 5 3 2" xfId="40504"/>
    <cellStyle name="Input 8 2 5 4" xfId="29772"/>
    <cellStyle name="Input 8 2 5_Table 2A-1_EFT (Annual)" xfId="15401"/>
    <cellStyle name="Input 8 2 6" xfId="9747"/>
    <cellStyle name="Input 8 2 6 2" xfId="21884"/>
    <cellStyle name="Input 8 2 6 2 2" xfId="43070"/>
    <cellStyle name="Input 8 2 6 3" xfId="32466"/>
    <cellStyle name="Input 8 2 7" xfId="16771"/>
    <cellStyle name="Input 8 2 7 2" xfId="37958"/>
    <cellStyle name="Input 8 2 8" xfId="27029"/>
    <cellStyle name="Input 8 2_Table 2A-1_EFT (Annual)" xfId="3085"/>
    <cellStyle name="Input 8 3" xfId="352"/>
    <cellStyle name="Input 8 3 2" xfId="1335"/>
    <cellStyle name="Input 8 3 2 2" xfId="2605"/>
    <cellStyle name="Input 8 3 2 2 2" xfId="6166"/>
    <cellStyle name="Input 8 3 2 2 2 2" xfId="14360"/>
    <cellStyle name="Input 8 3 2 2 2 2 2" xfId="26332"/>
    <cellStyle name="Input 8 3 2 2 2 2 2 2" xfId="47518"/>
    <cellStyle name="Input 8 3 2 2 2 2 3" xfId="36914"/>
    <cellStyle name="Input 8 3 2 2 2 3" xfId="21219"/>
    <cellStyle name="Input 8 3 2 2 2 3 2" xfId="42406"/>
    <cellStyle name="Input 8 3 2 2 2 4" xfId="31822"/>
    <cellStyle name="Input 8 3 2 2 2_Table 2A-1_EFT (Annual)" xfId="15402"/>
    <cellStyle name="Input 8 3 2 2 3" xfId="11702"/>
    <cellStyle name="Input 8 3 2 2 3 2" xfId="23786"/>
    <cellStyle name="Input 8 3 2 2 3 2 2" xfId="44972"/>
    <cellStyle name="Input 8 3 2 2 3 3" xfId="34368"/>
    <cellStyle name="Input 8 3 2 2 4" xfId="18673"/>
    <cellStyle name="Input 8 3 2 2 4 2" xfId="39860"/>
    <cellStyle name="Input 8 3 2 2 5" xfId="29079"/>
    <cellStyle name="Input 8 3 2 2_Table 2A-1_EFT (Annual)" xfId="7135"/>
    <cellStyle name="Input 8 3 2 3" xfId="4896"/>
    <cellStyle name="Input 8 3 2 3 2" xfId="13156"/>
    <cellStyle name="Input 8 3 2 3 2 2" xfId="25162"/>
    <cellStyle name="Input 8 3 2 3 2 2 2" xfId="46348"/>
    <cellStyle name="Input 8 3 2 3 2 3" xfId="35744"/>
    <cellStyle name="Input 8 3 2 3 3" xfId="20049"/>
    <cellStyle name="Input 8 3 2 3 3 2" xfId="41236"/>
    <cellStyle name="Input 8 3 2 3 4" xfId="30553"/>
    <cellStyle name="Input 8 3 2 3_Table 2A-1_EFT (Annual)" xfId="15403"/>
    <cellStyle name="Input 8 3 2 4" xfId="10500"/>
    <cellStyle name="Input 8 3 2 4 2" xfId="22616"/>
    <cellStyle name="Input 8 3 2 4 2 2" xfId="43802"/>
    <cellStyle name="Input 8 3 2 4 3" xfId="33198"/>
    <cellStyle name="Input 8 3 2 5" xfId="17503"/>
    <cellStyle name="Input 8 3 2 5 2" xfId="38690"/>
    <cellStyle name="Input 8 3 2 6" xfId="27810"/>
    <cellStyle name="Input 8 3 2_Table 2A-1_EFT (Annual)" xfId="7134"/>
    <cellStyle name="Input 8 3 3" xfId="893"/>
    <cellStyle name="Input 8 3 3 2" xfId="4454"/>
    <cellStyle name="Input 8 3 3 2 2" xfId="12716"/>
    <cellStyle name="Input 8 3 3 2 2 2" xfId="24726"/>
    <cellStyle name="Input 8 3 3 2 2 2 2" xfId="45912"/>
    <cellStyle name="Input 8 3 3 2 2 3" xfId="35308"/>
    <cellStyle name="Input 8 3 3 2 3" xfId="19613"/>
    <cellStyle name="Input 8 3 3 2 3 2" xfId="40800"/>
    <cellStyle name="Input 8 3 3 2 4" xfId="30111"/>
    <cellStyle name="Input 8 3 3 2_Table 2A-1_EFT (Annual)" xfId="15404"/>
    <cellStyle name="Input 8 3 3 3" xfId="10063"/>
    <cellStyle name="Input 8 3 3 3 2" xfId="22180"/>
    <cellStyle name="Input 8 3 3 3 2 2" xfId="43366"/>
    <cellStyle name="Input 8 3 3 3 3" xfId="32762"/>
    <cellStyle name="Input 8 3 3 4" xfId="17067"/>
    <cellStyle name="Input 8 3 3 4 2" xfId="38254"/>
    <cellStyle name="Input 8 3 3 5" xfId="27368"/>
    <cellStyle name="Input 8 3 3_Table 2A-1_EFT (Annual)" xfId="7136"/>
    <cellStyle name="Input 8 3 4" xfId="2074"/>
    <cellStyle name="Input 8 3 4 2" xfId="5635"/>
    <cellStyle name="Input 8 3 4 2 2" xfId="13850"/>
    <cellStyle name="Input 8 3 4 2 2 2" xfId="25838"/>
    <cellStyle name="Input 8 3 4 2 2 2 2" xfId="47024"/>
    <cellStyle name="Input 8 3 4 2 2 3" xfId="36420"/>
    <cellStyle name="Input 8 3 4 2 3" xfId="20725"/>
    <cellStyle name="Input 8 3 4 2 3 2" xfId="41912"/>
    <cellStyle name="Input 8 3 4 2 4" xfId="31292"/>
    <cellStyle name="Input 8 3 4 2_Table 2A-1_EFT (Annual)" xfId="15405"/>
    <cellStyle name="Input 8 3 4 3" xfId="11194"/>
    <cellStyle name="Input 8 3 4 3 2" xfId="23292"/>
    <cellStyle name="Input 8 3 4 3 2 2" xfId="44478"/>
    <cellStyle name="Input 8 3 4 3 3" xfId="33874"/>
    <cellStyle name="Input 8 3 4 4" xfId="18179"/>
    <cellStyle name="Input 8 3 4 4 2" xfId="39366"/>
    <cellStyle name="Input 8 3 4 5" xfId="28549"/>
    <cellStyle name="Input 8 3 4_Table 2A-1_EFT (Annual)" xfId="7137"/>
    <cellStyle name="Input 8 3 5" xfId="3922"/>
    <cellStyle name="Input 8 3 5 2" xfId="12250"/>
    <cellStyle name="Input 8 3 5 2 2" xfId="24274"/>
    <cellStyle name="Input 8 3 5 2 2 2" xfId="45460"/>
    <cellStyle name="Input 8 3 5 2 3" xfId="34856"/>
    <cellStyle name="Input 8 3 5 3" xfId="19161"/>
    <cellStyle name="Input 8 3 5 3 2" xfId="40348"/>
    <cellStyle name="Input 8 3 5 4" xfId="29610"/>
    <cellStyle name="Input 8 3 5_Table 2A-1_EFT (Annual)" xfId="15406"/>
    <cellStyle name="Input 8 3 6" xfId="9587"/>
    <cellStyle name="Input 8 3 6 2" xfId="21728"/>
    <cellStyle name="Input 8 3 6 2 2" xfId="42914"/>
    <cellStyle name="Input 8 3 6 3" xfId="32310"/>
    <cellStyle name="Input 8 3 7" xfId="16615"/>
    <cellStyle name="Input 8 3 7 2" xfId="37802"/>
    <cellStyle name="Input 8 3 8" xfId="26867"/>
    <cellStyle name="Input 8 3_Table 2A-1_EFT (Annual)" xfId="3086"/>
    <cellStyle name="Input 8 4" xfId="1169"/>
    <cellStyle name="Input 8 4 2" xfId="2439"/>
    <cellStyle name="Input 8 4 2 2" xfId="6000"/>
    <cellStyle name="Input 8 4 2 2 2" xfId="14194"/>
    <cellStyle name="Input 8 4 2 2 2 2" xfId="26166"/>
    <cellStyle name="Input 8 4 2 2 2 2 2" xfId="47352"/>
    <cellStyle name="Input 8 4 2 2 2 3" xfId="36748"/>
    <cellStyle name="Input 8 4 2 2 3" xfId="21053"/>
    <cellStyle name="Input 8 4 2 2 3 2" xfId="42240"/>
    <cellStyle name="Input 8 4 2 2 4" xfId="31656"/>
    <cellStyle name="Input 8 4 2 2_Table 2A-1_EFT (Annual)" xfId="15407"/>
    <cellStyle name="Input 8 4 2 3" xfId="11536"/>
    <cellStyle name="Input 8 4 2 3 2" xfId="23620"/>
    <cellStyle name="Input 8 4 2 3 2 2" xfId="44806"/>
    <cellStyle name="Input 8 4 2 3 3" xfId="34202"/>
    <cellStyle name="Input 8 4 2 4" xfId="18507"/>
    <cellStyle name="Input 8 4 2 4 2" xfId="39694"/>
    <cellStyle name="Input 8 4 2 5" xfId="28913"/>
    <cellStyle name="Input 8 4 2_Table 2A-1_EFT (Annual)" xfId="7139"/>
    <cellStyle name="Input 8 4 3" xfId="4730"/>
    <cellStyle name="Input 8 4 3 2" xfId="12990"/>
    <cellStyle name="Input 8 4 3 2 2" xfId="24996"/>
    <cellStyle name="Input 8 4 3 2 2 2" xfId="46182"/>
    <cellStyle name="Input 8 4 3 2 3" xfId="35578"/>
    <cellStyle name="Input 8 4 3 3" xfId="19883"/>
    <cellStyle name="Input 8 4 3 3 2" xfId="41070"/>
    <cellStyle name="Input 8 4 3 4" xfId="30387"/>
    <cellStyle name="Input 8 4 3_Table 2A-1_EFT (Annual)" xfId="15408"/>
    <cellStyle name="Input 8 4 4" xfId="10334"/>
    <cellStyle name="Input 8 4 4 2" xfId="22450"/>
    <cellStyle name="Input 8 4 4 2 2" xfId="43636"/>
    <cellStyle name="Input 8 4 4 3" xfId="33032"/>
    <cellStyle name="Input 8 4 5" xfId="17337"/>
    <cellStyle name="Input 8 4 5 2" xfId="38524"/>
    <cellStyle name="Input 8 4 6" xfId="27644"/>
    <cellStyle name="Input 8 4_Table 2A-1_EFT (Annual)" xfId="7138"/>
    <cellStyle name="Input 8 5" xfId="734"/>
    <cellStyle name="Input 8 5 2" xfId="4295"/>
    <cellStyle name="Input 8 5 2 2" xfId="12575"/>
    <cellStyle name="Input 8 5 2 2 2" xfId="24592"/>
    <cellStyle name="Input 8 5 2 2 2 2" xfId="45778"/>
    <cellStyle name="Input 8 5 2 2 3" xfId="35174"/>
    <cellStyle name="Input 8 5 2 3" xfId="19479"/>
    <cellStyle name="Input 8 5 2 3 2" xfId="40666"/>
    <cellStyle name="Input 8 5 2 4" xfId="29952"/>
    <cellStyle name="Input 8 5 2_Table 2A-1_EFT (Annual)" xfId="15409"/>
    <cellStyle name="Input 8 5 3" xfId="9923"/>
    <cellStyle name="Input 8 5 3 2" xfId="22046"/>
    <cellStyle name="Input 8 5 3 2 2" xfId="43232"/>
    <cellStyle name="Input 8 5 3 3" xfId="32628"/>
    <cellStyle name="Input 8 5 4" xfId="16933"/>
    <cellStyle name="Input 8 5 4 2" xfId="38120"/>
    <cellStyle name="Input 8 5 5" xfId="27209"/>
    <cellStyle name="Input 8 5_Table 2A-1_EFT (Annual)" xfId="7140"/>
    <cellStyle name="Input 8 6" xfId="1862"/>
    <cellStyle name="Input 8 6 2" xfId="5423"/>
    <cellStyle name="Input 8 6 2 2" xfId="13638"/>
    <cellStyle name="Input 8 6 2 2 2" xfId="25626"/>
    <cellStyle name="Input 8 6 2 2 2 2" xfId="46812"/>
    <cellStyle name="Input 8 6 2 2 3" xfId="36208"/>
    <cellStyle name="Input 8 6 2 3" xfId="20513"/>
    <cellStyle name="Input 8 6 2 3 2" xfId="41700"/>
    <cellStyle name="Input 8 6 2 4" xfId="31080"/>
    <cellStyle name="Input 8 6 2_Table 2A-1_EFT (Annual)" xfId="15410"/>
    <cellStyle name="Input 8 6 3" xfId="10982"/>
    <cellStyle name="Input 8 6 3 2" xfId="23080"/>
    <cellStyle name="Input 8 6 3 2 2" xfId="44266"/>
    <cellStyle name="Input 8 6 3 3" xfId="33662"/>
    <cellStyle name="Input 8 6 4" xfId="17967"/>
    <cellStyle name="Input 8 6 4 2" xfId="39154"/>
    <cellStyle name="Input 8 6 5" xfId="28337"/>
    <cellStyle name="Input 8 6_Table 2A-1_EFT (Annual)" xfId="7141"/>
    <cellStyle name="Input 8 7" xfId="3710"/>
    <cellStyle name="Input 8 7 2" xfId="12078"/>
    <cellStyle name="Input 8 7 2 2" xfId="24108"/>
    <cellStyle name="Input 8 7 2 2 2" xfId="45294"/>
    <cellStyle name="Input 8 7 2 3" xfId="34690"/>
    <cellStyle name="Input 8 7 3" xfId="18995"/>
    <cellStyle name="Input 8 7 3 2" xfId="40182"/>
    <cellStyle name="Input 8 7 4" xfId="29419"/>
    <cellStyle name="Input 8 7_Table 2A-1_EFT (Annual)" xfId="15411"/>
    <cellStyle name="Input 8 8" xfId="9397"/>
    <cellStyle name="Input 8 8 2" xfId="21562"/>
    <cellStyle name="Input 8 8 2 2" xfId="42748"/>
    <cellStyle name="Input 8 8 3" xfId="32144"/>
    <cellStyle name="Input 8 9" xfId="16449"/>
    <cellStyle name="Input 8 9 2" xfId="37636"/>
    <cellStyle name="Input 8_Table 2A-1_EFT (Annual)" xfId="3084"/>
    <cellStyle name="Input 9" xfId="111"/>
    <cellStyle name="Input 9 10" xfId="26666"/>
    <cellStyle name="Input 9 2" xfId="504"/>
    <cellStyle name="Input 9 2 2" xfId="1481"/>
    <cellStyle name="Input 9 2 2 2" xfId="2751"/>
    <cellStyle name="Input 9 2 2 2 2" xfId="6312"/>
    <cellStyle name="Input 9 2 2 2 2 2" xfId="14506"/>
    <cellStyle name="Input 9 2 2 2 2 2 2" xfId="26478"/>
    <cellStyle name="Input 9 2 2 2 2 2 2 2" xfId="47664"/>
    <cellStyle name="Input 9 2 2 2 2 2 3" xfId="37060"/>
    <cellStyle name="Input 9 2 2 2 2 3" xfId="21365"/>
    <cellStyle name="Input 9 2 2 2 2 3 2" xfId="42552"/>
    <cellStyle name="Input 9 2 2 2 2 4" xfId="31968"/>
    <cellStyle name="Input 9 2 2 2 2_Table 2A-1_EFT (Annual)" xfId="15412"/>
    <cellStyle name="Input 9 2 2 2 3" xfId="11848"/>
    <cellStyle name="Input 9 2 2 2 3 2" xfId="23932"/>
    <cellStyle name="Input 9 2 2 2 3 2 2" xfId="45118"/>
    <cellStyle name="Input 9 2 2 2 3 3" xfId="34514"/>
    <cellStyle name="Input 9 2 2 2 4" xfId="18819"/>
    <cellStyle name="Input 9 2 2 2 4 2" xfId="40006"/>
    <cellStyle name="Input 9 2 2 2 5" xfId="29225"/>
    <cellStyle name="Input 9 2 2 2_Table 2A-1_EFT (Annual)" xfId="7143"/>
    <cellStyle name="Input 9 2 2 3" xfId="5042"/>
    <cellStyle name="Input 9 2 2 3 2" xfId="13302"/>
    <cellStyle name="Input 9 2 2 3 2 2" xfId="25308"/>
    <cellStyle name="Input 9 2 2 3 2 2 2" xfId="46494"/>
    <cellStyle name="Input 9 2 2 3 2 3" xfId="35890"/>
    <cellStyle name="Input 9 2 2 3 3" xfId="20195"/>
    <cellStyle name="Input 9 2 2 3 3 2" xfId="41382"/>
    <cellStyle name="Input 9 2 2 3 4" xfId="30699"/>
    <cellStyle name="Input 9 2 2 3_Table 2A-1_EFT (Annual)" xfId="15413"/>
    <cellStyle name="Input 9 2 2 4" xfId="10646"/>
    <cellStyle name="Input 9 2 2 4 2" xfId="22762"/>
    <cellStyle name="Input 9 2 2 4 2 2" xfId="43948"/>
    <cellStyle name="Input 9 2 2 4 3" xfId="33344"/>
    <cellStyle name="Input 9 2 2 5" xfId="17649"/>
    <cellStyle name="Input 9 2 2 5 2" xfId="38836"/>
    <cellStyle name="Input 9 2 2 6" xfId="27956"/>
    <cellStyle name="Input 9 2 2_Table 2A-1_EFT (Annual)" xfId="7142"/>
    <cellStyle name="Input 9 2 3" xfId="1017"/>
    <cellStyle name="Input 9 2 3 2" xfId="4578"/>
    <cellStyle name="Input 9 2 3 2 2" xfId="12838"/>
    <cellStyle name="Input 9 2 3 2 2 2" xfId="24844"/>
    <cellStyle name="Input 9 2 3 2 2 2 2" xfId="46030"/>
    <cellStyle name="Input 9 2 3 2 2 3" xfId="35426"/>
    <cellStyle name="Input 9 2 3 2 3" xfId="19731"/>
    <cellStyle name="Input 9 2 3 2 3 2" xfId="40918"/>
    <cellStyle name="Input 9 2 3 2 4" xfId="30235"/>
    <cellStyle name="Input 9 2 3 2_Table 2A-1_EFT (Annual)" xfId="15414"/>
    <cellStyle name="Input 9 2 3 3" xfId="10182"/>
    <cellStyle name="Input 9 2 3 3 2" xfId="22298"/>
    <cellStyle name="Input 9 2 3 3 2 2" xfId="43484"/>
    <cellStyle name="Input 9 2 3 3 3" xfId="32880"/>
    <cellStyle name="Input 9 2 3 4" xfId="17185"/>
    <cellStyle name="Input 9 2 3 4 2" xfId="38372"/>
    <cellStyle name="Input 9 2 3 5" xfId="27492"/>
    <cellStyle name="Input 9 2 3_Table 2A-1_EFT (Annual)" xfId="7144"/>
    <cellStyle name="Input 9 2 4" xfId="2220"/>
    <cellStyle name="Input 9 2 4 2" xfId="5781"/>
    <cellStyle name="Input 9 2 4 2 2" xfId="13996"/>
    <cellStyle name="Input 9 2 4 2 2 2" xfId="25984"/>
    <cellStyle name="Input 9 2 4 2 2 2 2" xfId="47170"/>
    <cellStyle name="Input 9 2 4 2 2 3" xfId="36566"/>
    <cellStyle name="Input 9 2 4 2 3" xfId="20871"/>
    <cellStyle name="Input 9 2 4 2 3 2" xfId="42058"/>
    <cellStyle name="Input 9 2 4 2 4" xfId="31438"/>
    <cellStyle name="Input 9 2 4 2_Table 2A-1_EFT (Annual)" xfId="15415"/>
    <cellStyle name="Input 9 2 4 3" xfId="11340"/>
    <cellStyle name="Input 9 2 4 3 2" xfId="23438"/>
    <cellStyle name="Input 9 2 4 3 2 2" xfId="44624"/>
    <cellStyle name="Input 9 2 4 3 3" xfId="34020"/>
    <cellStyle name="Input 9 2 4 4" xfId="18325"/>
    <cellStyle name="Input 9 2 4 4 2" xfId="39512"/>
    <cellStyle name="Input 9 2 4 5" xfId="28695"/>
    <cellStyle name="Input 9 2 4_Table 2A-1_EFT (Annual)" xfId="7145"/>
    <cellStyle name="Input 9 2 5" xfId="4074"/>
    <cellStyle name="Input 9 2 5 2" xfId="12398"/>
    <cellStyle name="Input 9 2 5 2 2" xfId="24420"/>
    <cellStyle name="Input 9 2 5 2 2 2" xfId="45606"/>
    <cellStyle name="Input 9 2 5 2 3" xfId="35002"/>
    <cellStyle name="Input 9 2 5 3" xfId="19307"/>
    <cellStyle name="Input 9 2 5 3 2" xfId="40494"/>
    <cellStyle name="Input 9 2 5 4" xfId="29762"/>
    <cellStyle name="Input 9 2 5_Table 2A-1_EFT (Annual)" xfId="15416"/>
    <cellStyle name="Input 9 2 6" xfId="9737"/>
    <cellStyle name="Input 9 2 6 2" xfId="21874"/>
    <cellStyle name="Input 9 2 6 2 2" xfId="43060"/>
    <cellStyle name="Input 9 2 6 3" xfId="32456"/>
    <cellStyle name="Input 9 2 7" xfId="16761"/>
    <cellStyle name="Input 9 2 7 2" xfId="37948"/>
    <cellStyle name="Input 9 2 8" xfId="27019"/>
    <cellStyle name="Input 9 2_Table 2A-1_EFT (Annual)" xfId="3088"/>
    <cellStyle name="Input 9 3" xfId="342"/>
    <cellStyle name="Input 9 3 2" xfId="1325"/>
    <cellStyle name="Input 9 3 2 2" xfId="2595"/>
    <cellStyle name="Input 9 3 2 2 2" xfId="6156"/>
    <cellStyle name="Input 9 3 2 2 2 2" xfId="14350"/>
    <cellStyle name="Input 9 3 2 2 2 2 2" xfId="26322"/>
    <cellStyle name="Input 9 3 2 2 2 2 2 2" xfId="47508"/>
    <cellStyle name="Input 9 3 2 2 2 2 3" xfId="36904"/>
    <cellStyle name="Input 9 3 2 2 2 3" xfId="21209"/>
    <cellStyle name="Input 9 3 2 2 2 3 2" xfId="42396"/>
    <cellStyle name="Input 9 3 2 2 2 4" xfId="31812"/>
    <cellStyle name="Input 9 3 2 2 2_Table 2A-1_EFT (Annual)" xfId="15417"/>
    <cellStyle name="Input 9 3 2 2 3" xfId="11692"/>
    <cellStyle name="Input 9 3 2 2 3 2" xfId="23776"/>
    <cellStyle name="Input 9 3 2 2 3 2 2" xfId="44962"/>
    <cellStyle name="Input 9 3 2 2 3 3" xfId="34358"/>
    <cellStyle name="Input 9 3 2 2 4" xfId="18663"/>
    <cellStyle name="Input 9 3 2 2 4 2" xfId="39850"/>
    <cellStyle name="Input 9 3 2 2 5" xfId="29069"/>
    <cellStyle name="Input 9 3 2 2_Table 2A-1_EFT (Annual)" xfId="7147"/>
    <cellStyle name="Input 9 3 2 3" xfId="4886"/>
    <cellStyle name="Input 9 3 2 3 2" xfId="13146"/>
    <cellStyle name="Input 9 3 2 3 2 2" xfId="25152"/>
    <cellStyle name="Input 9 3 2 3 2 2 2" xfId="46338"/>
    <cellStyle name="Input 9 3 2 3 2 3" xfId="35734"/>
    <cellStyle name="Input 9 3 2 3 3" xfId="20039"/>
    <cellStyle name="Input 9 3 2 3 3 2" xfId="41226"/>
    <cellStyle name="Input 9 3 2 3 4" xfId="30543"/>
    <cellStyle name="Input 9 3 2 3_Table 2A-1_EFT (Annual)" xfId="15418"/>
    <cellStyle name="Input 9 3 2 4" xfId="10490"/>
    <cellStyle name="Input 9 3 2 4 2" xfId="22606"/>
    <cellStyle name="Input 9 3 2 4 2 2" xfId="43792"/>
    <cellStyle name="Input 9 3 2 4 3" xfId="33188"/>
    <cellStyle name="Input 9 3 2 5" xfId="17493"/>
    <cellStyle name="Input 9 3 2 5 2" xfId="38680"/>
    <cellStyle name="Input 9 3 2 6" xfId="27800"/>
    <cellStyle name="Input 9 3 2_Table 2A-1_EFT (Annual)" xfId="7146"/>
    <cellStyle name="Input 9 3 3" xfId="885"/>
    <cellStyle name="Input 9 3 3 2" xfId="4446"/>
    <cellStyle name="Input 9 3 3 2 2" xfId="12708"/>
    <cellStyle name="Input 9 3 3 2 2 2" xfId="24718"/>
    <cellStyle name="Input 9 3 3 2 2 2 2" xfId="45904"/>
    <cellStyle name="Input 9 3 3 2 2 3" xfId="35300"/>
    <cellStyle name="Input 9 3 3 2 3" xfId="19605"/>
    <cellStyle name="Input 9 3 3 2 3 2" xfId="40792"/>
    <cellStyle name="Input 9 3 3 2 4" xfId="30103"/>
    <cellStyle name="Input 9 3 3 2_Table 2A-1_EFT (Annual)" xfId="15419"/>
    <cellStyle name="Input 9 3 3 3" xfId="10055"/>
    <cellStyle name="Input 9 3 3 3 2" xfId="22172"/>
    <cellStyle name="Input 9 3 3 3 2 2" xfId="43358"/>
    <cellStyle name="Input 9 3 3 3 3" xfId="32754"/>
    <cellStyle name="Input 9 3 3 4" xfId="17059"/>
    <cellStyle name="Input 9 3 3 4 2" xfId="38246"/>
    <cellStyle name="Input 9 3 3 5" xfId="27360"/>
    <cellStyle name="Input 9 3 3_Table 2A-1_EFT (Annual)" xfId="7148"/>
    <cellStyle name="Input 9 3 4" xfId="2064"/>
    <cellStyle name="Input 9 3 4 2" xfId="5625"/>
    <cellStyle name="Input 9 3 4 2 2" xfId="13840"/>
    <cellStyle name="Input 9 3 4 2 2 2" xfId="25828"/>
    <cellStyle name="Input 9 3 4 2 2 2 2" xfId="47014"/>
    <cellStyle name="Input 9 3 4 2 2 3" xfId="36410"/>
    <cellStyle name="Input 9 3 4 2 3" xfId="20715"/>
    <cellStyle name="Input 9 3 4 2 3 2" xfId="41902"/>
    <cellStyle name="Input 9 3 4 2 4" xfId="31282"/>
    <cellStyle name="Input 9 3 4 2_Table 2A-1_EFT (Annual)" xfId="15420"/>
    <cellStyle name="Input 9 3 4 3" xfId="11184"/>
    <cellStyle name="Input 9 3 4 3 2" xfId="23282"/>
    <cellStyle name="Input 9 3 4 3 2 2" xfId="44468"/>
    <cellStyle name="Input 9 3 4 3 3" xfId="33864"/>
    <cellStyle name="Input 9 3 4 4" xfId="18169"/>
    <cellStyle name="Input 9 3 4 4 2" xfId="39356"/>
    <cellStyle name="Input 9 3 4 5" xfId="28539"/>
    <cellStyle name="Input 9 3 4_Table 2A-1_EFT (Annual)" xfId="7149"/>
    <cellStyle name="Input 9 3 5" xfId="3912"/>
    <cellStyle name="Input 9 3 5 2" xfId="12240"/>
    <cellStyle name="Input 9 3 5 2 2" xfId="24264"/>
    <cellStyle name="Input 9 3 5 2 2 2" xfId="45450"/>
    <cellStyle name="Input 9 3 5 2 3" xfId="34846"/>
    <cellStyle name="Input 9 3 5 3" xfId="19151"/>
    <cellStyle name="Input 9 3 5 3 2" xfId="40338"/>
    <cellStyle name="Input 9 3 5 4" xfId="29600"/>
    <cellStyle name="Input 9 3 5_Table 2A-1_EFT (Annual)" xfId="15421"/>
    <cellStyle name="Input 9 3 6" xfId="9577"/>
    <cellStyle name="Input 9 3 6 2" xfId="21718"/>
    <cellStyle name="Input 9 3 6 2 2" xfId="42904"/>
    <cellStyle name="Input 9 3 6 3" xfId="32300"/>
    <cellStyle name="Input 9 3 7" xfId="16605"/>
    <cellStyle name="Input 9 3 7 2" xfId="37792"/>
    <cellStyle name="Input 9 3 8" xfId="26857"/>
    <cellStyle name="Input 9 3_Table 2A-1_EFT (Annual)" xfId="3089"/>
    <cellStyle name="Input 9 4" xfId="1159"/>
    <cellStyle name="Input 9 4 2" xfId="2429"/>
    <cellStyle name="Input 9 4 2 2" xfId="5990"/>
    <cellStyle name="Input 9 4 2 2 2" xfId="14184"/>
    <cellStyle name="Input 9 4 2 2 2 2" xfId="26156"/>
    <cellStyle name="Input 9 4 2 2 2 2 2" xfId="47342"/>
    <cellStyle name="Input 9 4 2 2 2 3" xfId="36738"/>
    <cellStyle name="Input 9 4 2 2 3" xfId="21043"/>
    <cellStyle name="Input 9 4 2 2 3 2" xfId="42230"/>
    <cellStyle name="Input 9 4 2 2 4" xfId="31646"/>
    <cellStyle name="Input 9 4 2 2_Table 2A-1_EFT (Annual)" xfId="15422"/>
    <cellStyle name="Input 9 4 2 3" xfId="11526"/>
    <cellStyle name="Input 9 4 2 3 2" xfId="23610"/>
    <cellStyle name="Input 9 4 2 3 2 2" xfId="44796"/>
    <cellStyle name="Input 9 4 2 3 3" xfId="34192"/>
    <cellStyle name="Input 9 4 2 4" xfId="18497"/>
    <cellStyle name="Input 9 4 2 4 2" xfId="39684"/>
    <cellStyle name="Input 9 4 2 5" xfId="28903"/>
    <cellStyle name="Input 9 4 2_Table 2A-1_EFT (Annual)" xfId="7151"/>
    <cellStyle name="Input 9 4 3" xfId="4720"/>
    <cellStyle name="Input 9 4 3 2" xfId="12980"/>
    <cellStyle name="Input 9 4 3 2 2" xfId="24986"/>
    <cellStyle name="Input 9 4 3 2 2 2" xfId="46172"/>
    <cellStyle name="Input 9 4 3 2 3" xfId="35568"/>
    <cellStyle name="Input 9 4 3 3" xfId="19873"/>
    <cellStyle name="Input 9 4 3 3 2" xfId="41060"/>
    <cellStyle name="Input 9 4 3 4" xfId="30377"/>
    <cellStyle name="Input 9 4 3_Table 2A-1_EFT (Annual)" xfId="15423"/>
    <cellStyle name="Input 9 4 4" xfId="10324"/>
    <cellStyle name="Input 9 4 4 2" xfId="22440"/>
    <cellStyle name="Input 9 4 4 2 2" xfId="43626"/>
    <cellStyle name="Input 9 4 4 3" xfId="33022"/>
    <cellStyle name="Input 9 4 5" xfId="17327"/>
    <cellStyle name="Input 9 4 5 2" xfId="38514"/>
    <cellStyle name="Input 9 4 6" xfId="27634"/>
    <cellStyle name="Input 9 4_Table 2A-1_EFT (Annual)" xfId="7150"/>
    <cellStyle name="Input 9 5" xfId="726"/>
    <cellStyle name="Input 9 5 2" xfId="4287"/>
    <cellStyle name="Input 9 5 2 2" xfId="12567"/>
    <cellStyle name="Input 9 5 2 2 2" xfId="24584"/>
    <cellStyle name="Input 9 5 2 2 2 2" xfId="45770"/>
    <cellStyle name="Input 9 5 2 2 3" xfId="35166"/>
    <cellStyle name="Input 9 5 2 3" xfId="19471"/>
    <cellStyle name="Input 9 5 2 3 2" xfId="40658"/>
    <cellStyle name="Input 9 5 2 4" xfId="29944"/>
    <cellStyle name="Input 9 5 2_Table 2A-1_EFT (Annual)" xfId="15424"/>
    <cellStyle name="Input 9 5 3" xfId="9915"/>
    <cellStyle name="Input 9 5 3 2" xfId="22038"/>
    <cellStyle name="Input 9 5 3 2 2" xfId="43224"/>
    <cellStyle name="Input 9 5 3 3" xfId="32620"/>
    <cellStyle name="Input 9 5 4" xfId="16925"/>
    <cellStyle name="Input 9 5 4 2" xfId="38112"/>
    <cellStyle name="Input 9 5 5" xfId="27201"/>
    <cellStyle name="Input 9 5_Table 2A-1_EFT (Annual)" xfId="7152"/>
    <cellStyle name="Input 9 6" xfId="1867"/>
    <cellStyle name="Input 9 6 2" xfId="5428"/>
    <cellStyle name="Input 9 6 2 2" xfId="13643"/>
    <cellStyle name="Input 9 6 2 2 2" xfId="25631"/>
    <cellStyle name="Input 9 6 2 2 2 2" xfId="46817"/>
    <cellStyle name="Input 9 6 2 2 3" xfId="36213"/>
    <cellStyle name="Input 9 6 2 3" xfId="20518"/>
    <cellStyle name="Input 9 6 2 3 2" xfId="41705"/>
    <cellStyle name="Input 9 6 2 4" xfId="31085"/>
    <cellStyle name="Input 9 6 2_Table 2A-1_EFT (Annual)" xfId="15425"/>
    <cellStyle name="Input 9 6 3" xfId="10987"/>
    <cellStyle name="Input 9 6 3 2" xfId="23085"/>
    <cellStyle name="Input 9 6 3 2 2" xfId="44271"/>
    <cellStyle name="Input 9 6 3 3" xfId="33667"/>
    <cellStyle name="Input 9 6 4" xfId="17972"/>
    <cellStyle name="Input 9 6 4 2" xfId="39159"/>
    <cellStyle name="Input 9 6 5" xfId="28342"/>
    <cellStyle name="Input 9 6_Table 2A-1_EFT (Annual)" xfId="7153"/>
    <cellStyle name="Input 9 7" xfId="3700"/>
    <cellStyle name="Input 9 7 2" xfId="12068"/>
    <cellStyle name="Input 9 7 2 2" xfId="24098"/>
    <cellStyle name="Input 9 7 2 2 2" xfId="45284"/>
    <cellStyle name="Input 9 7 2 3" xfId="34680"/>
    <cellStyle name="Input 9 7 3" xfId="18985"/>
    <cellStyle name="Input 9 7 3 2" xfId="40172"/>
    <cellStyle name="Input 9 7 4" xfId="29409"/>
    <cellStyle name="Input 9 7_Table 2A-1_EFT (Annual)" xfId="15426"/>
    <cellStyle name="Input 9 8" xfId="9387"/>
    <cellStyle name="Input 9 8 2" xfId="21552"/>
    <cellStyle name="Input 9 8 2 2" xfId="42738"/>
    <cellStyle name="Input 9 8 3" xfId="32134"/>
    <cellStyle name="Input 9 9" xfId="16439"/>
    <cellStyle name="Input 9 9 2" xfId="37626"/>
    <cellStyle name="Input 9_Table 2A-1_EFT (Annual)" xfId="3087"/>
    <cellStyle name="Linked Cell" xfId="42" builtinId="24" customBuiltin="1"/>
    <cellStyle name="Linked Cell 2" xfId="289"/>
    <cellStyle name="Linked Cell 3" xfId="693"/>
    <cellStyle name="Linked Cell 4" xfId="16007"/>
    <cellStyle name="Neutral" xfId="43" builtinId="28" customBuiltin="1"/>
    <cellStyle name="Neutral 2" xfId="290"/>
    <cellStyle name="Neutral 3" xfId="694"/>
    <cellStyle name="Neutral 4" xfId="16008"/>
    <cellStyle name="Normal" xfId="0" builtinId="0"/>
    <cellStyle name="Normal 10" xfId="72"/>
    <cellStyle name="Normal 10 2" xfId="227"/>
    <cellStyle name="Normal 10 2 2" xfId="454"/>
    <cellStyle name="Normal 10 2 2 2" xfId="978"/>
    <cellStyle name="Normal 10 2 2 2 2" xfId="2398"/>
    <cellStyle name="Normal 10 2 2 2 2 2" xfId="5959"/>
    <cellStyle name="Normal 10 2 2 2 2 2 2" xfId="16407"/>
    <cellStyle name="Normal 10 2 2 2 2 2 2 2" xfId="37596"/>
    <cellStyle name="Normal 10 2 2 2 2 2 3" xfId="31615"/>
    <cellStyle name="Normal 10 2 2 2 2 3" xfId="16209"/>
    <cellStyle name="Normal 10 2 2 2 2 3 2" xfId="37399"/>
    <cellStyle name="Normal 10 2 2 2 2 4" xfId="28872"/>
    <cellStyle name="Normal 10 2 2 2 2_Table 2A-1_EFT (Annual)" xfId="3094"/>
    <cellStyle name="Normal 10 2 2 2 3" xfId="4539"/>
    <cellStyle name="Normal 10 2 2 2 3 2" xfId="16307"/>
    <cellStyle name="Normal 10 2 2 2 3 2 2" xfId="37497"/>
    <cellStyle name="Normal 10 2 2 2 3 3" xfId="30196"/>
    <cellStyle name="Normal 10 2 2 2 4" xfId="16110"/>
    <cellStyle name="Normal 10 2 2 2 4 2" xfId="37300"/>
    <cellStyle name="Normal 10 2 2 2 5" xfId="27453"/>
    <cellStyle name="Normal 10 2 2 2_Table 2A-1_EFT (Annual)" xfId="3093"/>
    <cellStyle name="Normal 10 2 2 3" xfId="1726"/>
    <cellStyle name="Normal 10 2 2 3 2" xfId="5287"/>
    <cellStyle name="Normal 10 2 2 3 2 2" xfId="16358"/>
    <cellStyle name="Normal 10 2 2 3 2 2 2" xfId="37547"/>
    <cellStyle name="Normal 10 2 2 3 2 3" xfId="30944"/>
    <cellStyle name="Normal 10 2 2 3 3" xfId="16160"/>
    <cellStyle name="Normal 10 2 2 3 3 2" xfId="37350"/>
    <cellStyle name="Normal 10 2 2 3 4" xfId="28201"/>
    <cellStyle name="Normal 10 2 2 3_Table 2A-1_EFT (Annual)" xfId="3095"/>
    <cellStyle name="Normal 10 2 2 4" xfId="4024"/>
    <cellStyle name="Normal 10 2 2 4 2" xfId="16258"/>
    <cellStyle name="Normal 10 2 2 4 2 2" xfId="37448"/>
    <cellStyle name="Normal 10 2 2 4 3" xfId="29712"/>
    <cellStyle name="Normal 10 2 2 5" xfId="16061"/>
    <cellStyle name="Normal 10 2 2 5 2" xfId="37251"/>
    <cellStyle name="Normal 10 2 2 6" xfId="26969"/>
    <cellStyle name="Normal 10 2 2_Table 2A-1_EFT (Annual)" xfId="3092"/>
    <cellStyle name="Normal 10 2 3" xfId="822"/>
    <cellStyle name="Normal 10 2 3 2" xfId="2373"/>
    <cellStyle name="Normal 10 2 3 2 2" xfId="5934"/>
    <cellStyle name="Normal 10 2 3 2 2 2" xfId="16382"/>
    <cellStyle name="Normal 10 2 3 2 2 2 2" xfId="37571"/>
    <cellStyle name="Normal 10 2 3 2 2 3" xfId="31590"/>
    <cellStyle name="Normal 10 2 3 2 3" xfId="16184"/>
    <cellStyle name="Normal 10 2 3 2 3 2" xfId="37374"/>
    <cellStyle name="Normal 10 2 3 2 4" xfId="28847"/>
    <cellStyle name="Normal 10 2 3 2_Table 2A-1_EFT (Annual)" xfId="3097"/>
    <cellStyle name="Normal 10 2 3 3" xfId="4383"/>
    <cellStyle name="Normal 10 2 3 3 2" xfId="16282"/>
    <cellStyle name="Normal 10 2 3 3 2 2" xfId="37472"/>
    <cellStyle name="Normal 10 2 3 3 3" xfId="30040"/>
    <cellStyle name="Normal 10 2 3 4" xfId="16085"/>
    <cellStyle name="Normal 10 2 3 4 2" xfId="37275"/>
    <cellStyle name="Normal 10 2 3 5" xfId="27297"/>
    <cellStyle name="Normal 10 2 3_Table 2A-1_EFT (Annual)" xfId="3096"/>
    <cellStyle name="Normal 10 2 4" xfId="1670"/>
    <cellStyle name="Normal 10 2 4 2" xfId="5231"/>
    <cellStyle name="Normal 10 2 4 2 2" xfId="16333"/>
    <cellStyle name="Normal 10 2 4 2 2 2" xfId="37522"/>
    <cellStyle name="Normal 10 2 4 2 3" xfId="30888"/>
    <cellStyle name="Normal 10 2 4 3" xfId="16135"/>
    <cellStyle name="Normal 10 2 4 3 2" xfId="37325"/>
    <cellStyle name="Normal 10 2 4 4" xfId="28145"/>
    <cellStyle name="Normal 10 2 4_Table 2A-1_EFT (Annual)" xfId="3098"/>
    <cellStyle name="Normal 10 2 5" xfId="3816"/>
    <cellStyle name="Normal 10 2 5 2" xfId="16233"/>
    <cellStyle name="Normal 10 2 5 2 2" xfId="37423"/>
    <cellStyle name="Normal 10 2 5 3" xfId="29525"/>
    <cellStyle name="Normal 10 2 6" xfId="16036"/>
    <cellStyle name="Normal 10 2 6 2" xfId="37226"/>
    <cellStyle name="Normal 10 2 7" xfId="26782"/>
    <cellStyle name="Normal 10 2_Table 2A-1_EFT (Annual)" xfId="3091"/>
    <cellStyle name="Normal 10 3" xfId="306"/>
    <cellStyle name="Normal 10 3 2" xfId="856"/>
    <cellStyle name="Normal 10 3 2 2" xfId="2386"/>
    <cellStyle name="Normal 10 3 2 2 2" xfId="5947"/>
    <cellStyle name="Normal 10 3 2 2 2 2" xfId="16395"/>
    <cellStyle name="Normal 10 3 2 2 2 2 2" xfId="37584"/>
    <cellStyle name="Normal 10 3 2 2 2 3" xfId="31603"/>
    <cellStyle name="Normal 10 3 2 2 3" xfId="16197"/>
    <cellStyle name="Normal 10 3 2 2 3 2" xfId="37387"/>
    <cellStyle name="Normal 10 3 2 2 4" xfId="28860"/>
    <cellStyle name="Normal 10 3 2 2_Table 2A-1_EFT (Annual)" xfId="3101"/>
    <cellStyle name="Normal 10 3 2 3" xfId="4417"/>
    <cellStyle name="Normal 10 3 2 3 2" xfId="16295"/>
    <cellStyle name="Normal 10 3 2 3 2 2" xfId="37485"/>
    <cellStyle name="Normal 10 3 2 3 3" xfId="30074"/>
    <cellStyle name="Normal 10 3 2 4" xfId="16098"/>
    <cellStyle name="Normal 10 3 2 4 2" xfId="37288"/>
    <cellStyle name="Normal 10 3 2 5" xfId="27331"/>
    <cellStyle name="Normal 10 3 2_Table 2A-1_EFT (Annual)" xfId="3100"/>
    <cellStyle name="Normal 10 3 3" xfId="1688"/>
    <cellStyle name="Normal 10 3 3 2" xfId="5249"/>
    <cellStyle name="Normal 10 3 3 2 2" xfId="16346"/>
    <cellStyle name="Normal 10 3 3 2 2 2" xfId="37535"/>
    <cellStyle name="Normal 10 3 3 2 3" xfId="30906"/>
    <cellStyle name="Normal 10 3 3 3" xfId="16148"/>
    <cellStyle name="Normal 10 3 3 3 2" xfId="37338"/>
    <cellStyle name="Normal 10 3 3 4" xfId="28163"/>
    <cellStyle name="Normal 10 3 3_Table 2A-1_EFT (Annual)" xfId="3102"/>
    <cellStyle name="Normal 10 3 4" xfId="3876"/>
    <cellStyle name="Normal 10 3 4 2" xfId="16246"/>
    <cellStyle name="Normal 10 3 4 2 2" xfId="37436"/>
    <cellStyle name="Normal 10 3 4 3" xfId="29564"/>
    <cellStyle name="Normal 10 3 5" xfId="16049"/>
    <cellStyle name="Normal 10 3 5 2" xfId="37239"/>
    <cellStyle name="Normal 10 3 6" xfId="26821"/>
    <cellStyle name="Normal 10 3_Table 2A-1_EFT (Annual)" xfId="3099"/>
    <cellStyle name="Normal 10 4" xfId="652"/>
    <cellStyle name="Normal 10 4 2" xfId="1773"/>
    <cellStyle name="Normal 10 4 2 2" xfId="5334"/>
    <cellStyle name="Normal 10 4 2 2 2" xfId="16370"/>
    <cellStyle name="Normal 10 4 2 2 2 2" xfId="37559"/>
    <cellStyle name="Normal 10 4 2 2 3" xfId="30991"/>
    <cellStyle name="Normal 10 4 2 3" xfId="16172"/>
    <cellStyle name="Normal 10 4 2 3 2" xfId="37362"/>
    <cellStyle name="Normal 10 4 2 4" xfId="28248"/>
    <cellStyle name="Normal 10 4 2_Table 2A-1_EFT (Annual)" xfId="3104"/>
    <cellStyle name="Normal 10 4 3" xfId="4222"/>
    <cellStyle name="Normal 10 4 3 2" xfId="16270"/>
    <cellStyle name="Normal 10 4 3 2 2" xfId="37460"/>
    <cellStyle name="Normal 10 4 3 3" xfId="29910"/>
    <cellStyle name="Normal 10 4 4" xfId="16073"/>
    <cellStyle name="Normal 10 4 4 2" xfId="37263"/>
    <cellStyle name="Normal 10 4 5" xfId="27167"/>
    <cellStyle name="Normal 10 4_Table 2A-1_EFT (Annual)" xfId="3103"/>
    <cellStyle name="Normal 10 5" xfId="1631"/>
    <cellStyle name="Normal 10 5 2" xfId="5192"/>
    <cellStyle name="Normal 10 5 2 2" xfId="16321"/>
    <cellStyle name="Normal 10 5 2 2 2" xfId="37510"/>
    <cellStyle name="Normal 10 5 2 3" xfId="30849"/>
    <cellStyle name="Normal 10 5 3" xfId="16123"/>
    <cellStyle name="Normal 10 5 3 2" xfId="37313"/>
    <cellStyle name="Normal 10 5 4" xfId="28106"/>
    <cellStyle name="Normal 10 5_Table 2A-1_EFT (Annual)" xfId="3105"/>
    <cellStyle name="Normal 10 6" xfId="3663"/>
    <cellStyle name="Normal 10 6 2" xfId="16221"/>
    <cellStyle name="Normal 10 6 2 2" xfId="37411"/>
    <cellStyle name="Normal 10 6 3" xfId="29373"/>
    <cellStyle name="Normal 10 7" xfId="16024"/>
    <cellStyle name="Normal 10 7 2" xfId="37214"/>
    <cellStyle name="Normal 10 8" xfId="26630"/>
    <cellStyle name="Normal 10 9" xfId="47818"/>
    <cellStyle name="Normal 10_Table 2A-1_EFT (Annual)" xfId="3090"/>
    <cellStyle name="Normal 11" xfId="73"/>
    <cellStyle name="Normal 11 2" xfId="228"/>
    <cellStyle name="Normal 11 2 2" xfId="455"/>
    <cellStyle name="Normal 11 2 2 2" xfId="979"/>
    <cellStyle name="Normal 11 2 2 2 2" xfId="2399"/>
    <cellStyle name="Normal 11 2 2 2 2 2" xfId="5960"/>
    <cellStyle name="Normal 11 2 2 2 2 2 2" xfId="16408"/>
    <cellStyle name="Normal 11 2 2 2 2 2 2 2" xfId="37597"/>
    <cellStyle name="Normal 11 2 2 2 2 2 3" xfId="31616"/>
    <cellStyle name="Normal 11 2 2 2 2 3" xfId="16210"/>
    <cellStyle name="Normal 11 2 2 2 2 3 2" xfId="37400"/>
    <cellStyle name="Normal 11 2 2 2 2 4" xfId="28873"/>
    <cellStyle name="Normal 11 2 2 2 2_Table 2A-1_EFT (Annual)" xfId="3110"/>
    <cellStyle name="Normal 11 2 2 2 3" xfId="4540"/>
    <cellStyle name="Normal 11 2 2 2 3 2" xfId="16308"/>
    <cellStyle name="Normal 11 2 2 2 3 2 2" xfId="37498"/>
    <cellStyle name="Normal 11 2 2 2 3 3" xfId="30197"/>
    <cellStyle name="Normal 11 2 2 2 4" xfId="16111"/>
    <cellStyle name="Normal 11 2 2 2 4 2" xfId="37301"/>
    <cellStyle name="Normal 11 2 2 2 5" xfId="27454"/>
    <cellStyle name="Normal 11 2 2 2_Table 2A-1_EFT (Annual)" xfId="3109"/>
    <cellStyle name="Normal 11 2 2 3" xfId="1727"/>
    <cellStyle name="Normal 11 2 2 3 2" xfId="5288"/>
    <cellStyle name="Normal 11 2 2 3 2 2" xfId="16359"/>
    <cellStyle name="Normal 11 2 2 3 2 2 2" xfId="37548"/>
    <cellStyle name="Normal 11 2 2 3 2 3" xfId="30945"/>
    <cellStyle name="Normal 11 2 2 3 3" xfId="16161"/>
    <cellStyle name="Normal 11 2 2 3 3 2" xfId="37351"/>
    <cellStyle name="Normal 11 2 2 3 4" xfId="28202"/>
    <cellStyle name="Normal 11 2 2 3_Table 2A-1_EFT (Annual)" xfId="3111"/>
    <cellStyle name="Normal 11 2 2 4" xfId="4025"/>
    <cellStyle name="Normal 11 2 2 4 2" xfId="16259"/>
    <cellStyle name="Normal 11 2 2 4 2 2" xfId="37449"/>
    <cellStyle name="Normal 11 2 2 4 3" xfId="29713"/>
    <cellStyle name="Normal 11 2 2 5" xfId="16062"/>
    <cellStyle name="Normal 11 2 2 5 2" xfId="37252"/>
    <cellStyle name="Normal 11 2 2 6" xfId="26970"/>
    <cellStyle name="Normal 11 2 2_Table 2A-1_EFT (Annual)" xfId="3108"/>
    <cellStyle name="Normal 11 2 3" xfId="823"/>
    <cellStyle name="Normal 11 2 3 2" xfId="2374"/>
    <cellStyle name="Normal 11 2 3 2 2" xfId="5935"/>
    <cellStyle name="Normal 11 2 3 2 2 2" xfId="16383"/>
    <cellStyle name="Normal 11 2 3 2 2 2 2" xfId="37572"/>
    <cellStyle name="Normal 11 2 3 2 2 3" xfId="31591"/>
    <cellStyle name="Normal 11 2 3 2 3" xfId="16185"/>
    <cellStyle name="Normal 11 2 3 2 3 2" xfId="37375"/>
    <cellStyle name="Normal 11 2 3 2 4" xfId="28848"/>
    <cellStyle name="Normal 11 2 3 2_Table 2A-1_EFT (Annual)" xfId="3113"/>
    <cellStyle name="Normal 11 2 3 3" xfId="4384"/>
    <cellStyle name="Normal 11 2 3 3 2" xfId="16283"/>
    <cellStyle name="Normal 11 2 3 3 2 2" xfId="37473"/>
    <cellStyle name="Normal 11 2 3 3 3" xfId="30041"/>
    <cellStyle name="Normal 11 2 3 4" xfId="16086"/>
    <cellStyle name="Normal 11 2 3 4 2" xfId="37276"/>
    <cellStyle name="Normal 11 2 3 5" xfId="27298"/>
    <cellStyle name="Normal 11 2 3_Table 2A-1_EFT (Annual)" xfId="3112"/>
    <cellStyle name="Normal 11 2 4" xfId="1671"/>
    <cellStyle name="Normal 11 2 4 2" xfId="5232"/>
    <cellStyle name="Normal 11 2 4 2 2" xfId="16334"/>
    <cellStyle name="Normal 11 2 4 2 2 2" xfId="37523"/>
    <cellStyle name="Normal 11 2 4 2 3" xfId="30889"/>
    <cellStyle name="Normal 11 2 4 3" xfId="16136"/>
    <cellStyle name="Normal 11 2 4 3 2" xfId="37326"/>
    <cellStyle name="Normal 11 2 4 4" xfId="28146"/>
    <cellStyle name="Normal 11 2 4_Table 2A-1_EFT (Annual)" xfId="3114"/>
    <cellStyle name="Normal 11 2 5" xfId="3817"/>
    <cellStyle name="Normal 11 2 5 2" xfId="16234"/>
    <cellStyle name="Normal 11 2 5 2 2" xfId="37424"/>
    <cellStyle name="Normal 11 2 5 3" xfId="29526"/>
    <cellStyle name="Normal 11 2 6" xfId="16037"/>
    <cellStyle name="Normal 11 2 6 2" xfId="37227"/>
    <cellStyle name="Normal 11 2 7" xfId="26783"/>
    <cellStyle name="Normal 11 2_Table 2A-1_EFT (Annual)" xfId="3107"/>
    <cellStyle name="Normal 11 3" xfId="307"/>
    <cellStyle name="Normal 11 3 2" xfId="857"/>
    <cellStyle name="Normal 11 3 2 2" xfId="2387"/>
    <cellStyle name="Normal 11 3 2 2 2" xfId="5948"/>
    <cellStyle name="Normal 11 3 2 2 2 2" xfId="16396"/>
    <cellStyle name="Normal 11 3 2 2 2 2 2" xfId="37585"/>
    <cellStyle name="Normal 11 3 2 2 2 3" xfId="31604"/>
    <cellStyle name="Normal 11 3 2 2 3" xfId="16198"/>
    <cellStyle name="Normal 11 3 2 2 3 2" xfId="37388"/>
    <cellStyle name="Normal 11 3 2 2 4" xfId="28861"/>
    <cellStyle name="Normal 11 3 2 2_Table 2A-1_EFT (Annual)" xfId="3117"/>
    <cellStyle name="Normal 11 3 2 3" xfId="4418"/>
    <cellStyle name="Normal 11 3 2 3 2" xfId="16296"/>
    <cellStyle name="Normal 11 3 2 3 2 2" xfId="37486"/>
    <cellStyle name="Normal 11 3 2 3 3" xfId="30075"/>
    <cellStyle name="Normal 11 3 2 4" xfId="16099"/>
    <cellStyle name="Normal 11 3 2 4 2" xfId="37289"/>
    <cellStyle name="Normal 11 3 2 5" xfId="27332"/>
    <cellStyle name="Normal 11 3 2_Table 2A-1_EFT (Annual)" xfId="3116"/>
    <cellStyle name="Normal 11 3 3" xfId="1689"/>
    <cellStyle name="Normal 11 3 3 2" xfId="5250"/>
    <cellStyle name="Normal 11 3 3 2 2" xfId="16347"/>
    <cellStyle name="Normal 11 3 3 2 2 2" xfId="37536"/>
    <cellStyle name="Normal 11 3 3 2 3" xfId="30907"/>
    <cellStyle name="Normal 11 3 3 3" xfId="16149"/>
    <cellStyle name="Normal 11 3 3 3 2" xfId="37339"/>
    <cellStyle name="Normal 11 3 3 4" xfId="28164"/>
    <cellStyle name="Normal 11 3 3_Table 2A-1_EFT (Annual)" xfId="3118"/>
    <cellStyle name="Normal 11 3 4" xfId="3877"/>
    <cellStyle name="Normal 11 3 4 2" xfId="16247"/>
    <cellStyle name="Normal 11 3 4 2 2" xfId="37437"/>
    <cellStyle name="Normal 11 3 4 3" xfId="29565"/>
    <cellStyle name="Normal 11 3 5" xfId="16050"/>
    <cellStyle name="Normal 11 3 5 2" xfId="37240"/>
    <cellStyle name="Normal 11 3 6" xfId="26822"/>
    <cellStyle name="Normal 11 3_Table 2A-1_EFT (Annual)" xfId="3115"/>
    <cellStyle name="Normal 11 4" xfId="653"/>
    <cellStyle name="Normal 11 4 2" xfId="1774"/>
    <cellStyle name="Normal 11 4 2 2" xfId="5335"/>
    <cellStyle name="Normal 11 4 2 2 2" xfId="16371"/>
    <cellStyle name="Normal 11 4 2 2 2 2" xfId="37560"/>
    <cellStyle name="Normal 11 4 2 2 3" xfId="30992"/>
    <cellStyle name="Normal 11 4 2 3" xfId="16173"/>
    <cellStyle name="Normal 11 4 2 3 2" xfId="37363"/>
    <cellStyle name="Normal 11 4 2 4" xfId="28249"/>
    <cellStyle name="Normal 11 4 2_Table 2A-1_EFT (Annual)" xfId="3120"/>
    <cellStyle name="Normal 11 4 3" xfId="4223"/>
    <cellStyle name="Normal 11 4 3 2" xfId="16271"/>
    <cellStyle name="Normal 11 4 3 2 2" xfId="37461"/>
    <cellStyle name="Normal 11 4 3 3" xfId="29911"/>
    <cellStyle name="Normal 11 4 4" xfId="16074"/>
    <cellStyle name="Normal 11 4 4 2" xfId="37264"/>
    <cellStyle name="Normal 11 4 5" xfId="27168"/>
    <cellStyle name="Normal 11 4_Table 2A-1_EFT (Annual)" xfId="3119"/>
    <cellStyle name="Normal 11 5" xfId="1632"/>
    <cellStyle name="Normal 11 5 2" xfId="5193"/>
    <cellStyle name="Normal 11 5 2 2" xfId="16322"/>
    <cellStyle name="Normal 11 5 2 2 2" xfId="37511"/>
    <cellStyle name="Normal 11 5 2 3" xfId="30850"/>
    <cellStyle name="Normal 11 5 3" xfId="16124"/>
    <cellStyle name="Normal 11 5 3 2" xfId="37314"/>
    <cellStyle name="Normal 11 5 4" xfId="28107"/>
    <cellStyle name="Normal 11 5_Table 2A-1_EFT (Annual)" xfId="3121"/>
    <cellStyle name="Normal 11 6" xfId="3664"/>
    <cellStyle name="Normal 11 6 2" xfId="16222"/>
    <cellStyle name="Normal 11 6 2 2" xfId="37412"/>
    <cellStyle name="Normal 11 6 3" xfId="29374"/>
    <cellStyle name="Normal 11 7" xfId="16025"/>
    <cellStyle name="Normal 11 7 2" xfId="37215"/>
    <cellStyle name="Normal 11 8" xfId="26631"/>
    <cellStyle name="Normal 11 9" xfId="47819"/>
    <cellStyle name="Normal 11_Table 2A-1_EFT (Annual)" xfId="3106"/>
    <cellStyle name="Normal 12" xfId="74"/>
    <cellStyle name="Normal 12 2" xfId="229"/>
    <cellStyle name="Normal 12 2 2" xfId="456"/>
    <cellStyle name="Normal 12 2 2 2" xfId="980"/>
    <cellStyle name="Normal 12 2 2 2 2" xfId="2400"/>
    <cellStyle name="Normal 12 2 2 2 2 2" xfId="5961"/>
    <cellStyle name="Normal 12 2 2 2 2 2 2" xfId="16409"/>
    <cellStyle name="Normal 12 2 2 2 2 2 2 2" xfId="37598"/>
    <cellStyle name="Normal 12 2 2 2 2 2 3" xfId="31617"/>
    <cellStyle name="Normal 12 2 2 2 2 3" xfId="16211"/>
    <cellStyle name="Normal 12 2 2 2 2 3 2" xfId="37401"/>
    <cellStyle name="Normal 12 2 2 2 2 4" xfId="28874"/>
    <cellStyle name="Normal 12 2 2 2 2_Table 2A-1_EFT (Annual)" xfId="3126"/>
    <cellStyle name="Normal 12 2 2 2 3" xfId="4541"/>
    <cellStyle name="Normal 12 2 2 2 3 2" xfId="16309"/>
    <cellStyle name="Normal 12 2 2 2 3 2 2" xfId="37499"/>
    <cellStyle name="Normal 12 2 2 2 3 3" xfId="30198"/>
    <cellStyle name="Normal 12 2 2 2 4" xfId="16112"/>
    <cellStyle name="Normal 12 2 2 2 4 2" xfId="37302"/>
    <cellStyle name="Normal 12 2 2 2 5" xfId="27455"/>
    <cellStyle name="Normal 12 2 2 2_Table 2A-1_EFT (Annual)" xfId="3125"/>
    <cellStyle name="Normal 12 2 2 3" xfId="1728"/>
    <cellStyle name="Normal 12 2 2 3 2" xfId="5289"/>
    <cellStyle name="Normal 12 2 2 3 2 2" xfId="16360"/>
    <cellStyle name="Normal 12 2 2 3 2 2 2" xfId="37549"/>
    <cellStyle name="Normal 12 2 2 3 2 3" xfId="30946"/>
    <cellStyle name="Normal 12 2 2 3 3" xfId="16162"/>
    <cellStyle name="Normal 12 2 2 3 3 2" xfId="37352"/>
    <cellStyle name="Normal 12 2 2 3 4" xfId="28203"/>
    <cellStyle name="Normal 12 2 2 3_Table 2A-1_EFT (Annual)" xfId="3127"/>
    <cellStyle name="Normal 12 2 2 4" xfId="4026"/>
    <cellStyle name="Normal 12 2 2 4 2" xfId="16260"/>
    <cellStyle name="Normal 12 2 2 4 2 2" xfId="37450"/>
    <cellStyle name="Normal 12 2 2 4 3" xfId="29714"/>
    <cellStyle name="Normal 12 2 2 5" xfId="16063"/>
    <cellStyle name="Normal 12 2 2 5 2" xfId="37253"/>
    <cellStyle name="Normal 12 2 2 6" xfId="26971"/>
    <cellStyle name="Normal 12 2 2_Table 2A-1_EFT (Annual)" xfId="3124"/>
    <cellStyle name="Normal 12 2 3" xfId="824"/>
    <cellStyle name="Normal 12 2 3 2" xfId="2375"/>
    <cellStyle name="Normal 12 2 3 2 2" xfId="5936"/>
    <cellStyle name="Normal 12 2 3 2 2 2" xfId="16384"/>
    <cellStyle name="Normal 12 2 3 2 2 2 2" xfId="37573"/>
    <cellStyle name="Normal 12 2 3 2 2 3" xfId="31592"/>
    <cellStyle name="Normal 12 2 3 2 3" xfId="16186"/>
    <cellStyle name="Normal 12 2 3 2 3 2" xfId="37376"/>
    <cellStyle name="Normal 12 2 3 2 4" xfId="28849"/>
    <cellStyle name="Normal 12 2 3 2_Table 2A-1_EFT (Annual)" xfId="3129"/>
    <cellStyle name="Normal 12 2 3 3" xfId="4385"/>
    <cellStyle name="Normal 12 2 3 3 2" xfId="16284"/>
    <cellStyle name="Normal 12 2 3 3 2 2" xfId="37474"/>
    <cellStyle name="Normal 12 2 3 3 3" xfId="30042"/>
    <cellStyle name="Normal 12 2 3 4" xfId="16087"/>
    <cellStyle name="Normal 12 2 3 4 2" xfId="37277"/>
    <cellStyle name="Normal 12 2 3 5" xfId="27299"/>
    <cellStyle name="Normal 12 2 3_Table 2A-1_EFT (Annual)" xfId="3128"/>
    <cellStyle name="Normal 12 2 4" xfId="1672"/>
    <cellStyle name="Normal 12 2 4 2" xfId="5233"/>
    <cellStyle name="Normal 12 2 4 2 2" xfId="16335"/>
    <cellStyle name="Normal 12 2 4 2 2 2" xfId="37524"/>
    <cellStyle name="Normal 12 2 4 2 3" xfId="30890"/>
    <cellStyle name="Normal 12 2 4 3" xfId="16137"/>
    <cellStyle name="Normal 12 2 4 3 2" xfId="37327"/>
    <cellStyle name="Normal 12 2 4 4" xfId="28147"/>
    <cellStyle name="Normal 12 2 4_Table 2A-1_EFT (Annual)" xfId="3130"/>
    <cellStyle name="Normal 12 2 5" xfId="3818"/>
    <cellStyle name="Normal 12 2 5 2" xfId="16235"/>
    <cellStyle name="Normal 12 2 5 2 2" xfId="37425"/>
    <cellStyle name="Normal 12 2 5 3" xfId="29527"/>
    <cellStyle name="Normal 12 2 6" xfId="16038"/>
    <cellStyle name="Normal 12 2 6 2" xfId="37228"/>
    <cellStyle name="Normal 12 2 7" xfId="26784"/>
    <cellStyle name="Normal 12 2_Table 2A-1_EFT (Annual)" xfId="3123"/>
    <cellStyle name="Normal 12 3" xfId="308"/>
    <cellStyle name="Normal 12 3 2" xfId="858"/>
    <cellStyle name="Normal 12 3 2 2" xfId="2388"/>
    <cellStyle name="Normal 12 3 2 2 2" xfId="5949"/>
    <cellStyle name="Normal 12 3 2 2 2 2" xfId="16397"/>
    <cellStyle name="Normal 12 3 2 2 2 2 2" xfId="37586"/>
    <cellStyle name="Normal 12 3 2 2 2 3" xfId="31605"/>
    <cellStyle name="Normal 12 3 2 2 3" xfId="16199"/>
    <cellStyle name="Normal 12 3 2 2 3 2" xfId="37389"/>
    <cellStyle name="Normal 12 3 2 2 4" xfId="28862"/>
    <cellStyle name="Normal 12 3 2 2_Table 2A-1_EFT (Annual)" xfId="3133"/>
    <cellStyle name="Normal 12 3 2 3" xfId="4419"/>
    <cellStyle name="Normal 12 3 2 3 2" xfId="16297"/>
    <cellStyle name="Normal 12 3 2 3 2 2" xfId="37487"/>
    <cellStyle name="Normal 12 3 2 3 3" xfId="30076"/>
    <cellStyle name="Normal 12 3 2 4" xfId="16100"/>
    <cellStyle name="Normal 12 3 2 4 2" xfId="37290"/>
    <cellStyle name="Normal 12 3 2 5" xfId="27333"/>
    <cellStyle name="Normal 12 3 2_Table 2A-1_EFT (Annual)" xfId="3132"/>
    <cellStyle name="Normal 12 3 3" xfId="1690"/>
    <cellStyle name="Normal 12 3 3 2" xfId="5251"/>
    <cellStyle name="Normal 12 3 3 2 2" xfId="16348"/>
    <cellStyle name="Normal 12 3 3 2 2 2" xfId="37537"/>
    <cellStyle name="Normal 12 3 3 2 3" xfId="30908"/>
    <cellStyle name="Normal 12 3 3 3" xfId="16150"/>
    <cellStyle name="Normal 12 3 3 3 2" xfId="37340"/>
    <cellStyle name="Normal 12 3 3 4" xfId="28165"/>
    <cellStyle name="Normal 12 3 3_Table 2A-1_EFT (Annual)" xfId="3134"/>
    <cellStyle name="Normal 12 3 4" xfId="3878"/>
    <cellStyle name="Normal 12 3 4 2" xfId="16248"/>
    <cellStyle name="Normal 12 3 4 2 2" xfId="37438"/>
    <cellStyle name="Normal 12 3 4 3" xfId="29566"/>
    <cellStyle name="Normal 12 3 5" xfId="16051"/>
    <cellStyle name="Normal 12 3 5 2" xfId="37241"/>
    <cellStyle name="Normal 12 3 6" xfId="26823"/>
    <cellStyle name="Normal 12 3_Table 2A-1_EFT (Annual)" xfId="3131"/>
    <cellStyle name="Normal 12 4" xfId="654"/>
    <cellStyle name="Normal 12 4 2" xfId="1775"/>
    <cellStyle name="Normal 12 4 2 2" xfId="5336"/>
    <cellStyle name="Normal 12 4 2 2 2" xfId="16372"/>
    <cellStyle name="Normal 12 4 2 2 2 2" xfId="37561"/>
    <cellStyle name="Normal 12 4 2 2 3" xfId="30993"/>
    <cellStyle name="Normal 12 4 2 3" xfId="16174"/>
    <cellStyle name="Normal 12 4 2 3 2" xfId="37364"/>
    <cellStyle name="Normal 12 4 2 4" xfId="28250"/>
    <cellStyle name="Normal 12 4 2_Table 2A-1_EFT (Annual)" xfId="3136"/>
    <cellStyle name="Normal 12 4 3" xfId="4224"/>
    <cellStyle name="Normal 12 4 3 2" xfId="16272"/>
    <cellStyle name="Normal 12 4 3 2 2" xfId="37462"/>
    <cellStyle name="Normal 12 4 3 3" xfId="29912"/>
    <cellStyle name="Normal 12 4 4" xfId="16075"/>
    <cellStyle name="Normal 12 4 4 2" xfId="37265"/>
    <cellStyle name="Normal 12 4 5" xfId="27169"/>
    <cellStyle name="Normal 12 4_Table 2A-1_EFT (Annual)" xfId="3135"/>
    <cellStyle name="Normal 12 5" xfId="1633"/>
    <cellStyle name="Normal 12 5 2" xfId="5194"/>
    <cellStyle name="Normal 12 5 2 2" xfId="16323"/>
    <cellStyle name="Normal 12 5 2 2 2" xfId="37512"/>
    <cellStyle name="Normal 12 5 2 3" xfId="30851"/>
    <cellStyle name="Normal 12 5 3" xfId="16125"/>
    <cellStyle name="Normal 12 5 3 2" xfId="37315"/>
    <cellStyle name="Normal 12 5 4" xfId="28108"/>
    <cellStyle name="Normal 12 5_Table 2A-1_EFT (Annual)" xfId="3137"/>
    <cellStyle name="Normal 12 6" xfId="3665"/>
    <cellStyle name="Normal 12 6 2" xfId="16223"/>
    <cellStyle name="Normal 12 6 2 2" xfId="37413"/>
    <cellStyle name="Normal 12 6 3" xfId="29375"/>
    <cellStyle name="Normal 12 7" xfId="16026"/>
    <cellStyle name="Normal 12 7 2" xfId="37216"/>
    <cellStyle name="Normal 12 8" xfId="26632"/>
    <cellStyle name="Normal 12 9" xfId="47820"/>
    <cellStyle name="Normal 12_Table 2A-1_EFT (Annual)" xfId="3122"/>
    <cellStyle name="Normal 13" xfId="252"/>
    <cellStyle name="Normal 14" xfId="251"/>
    <cellStyle name="Normal 14 2" xfId="842"/>
    <cellStyle name="Normal 14 2 2" xfId="2376"/>
    <cellStyle name="Normal 14 2 2 2" xfId="5937"/>
    <cellStyle name="Normal 14 2 2 2 2" xfId="16385"/>
    <cellStyle name="Normal 14 2 2 2 2 2" xfId="37574"/>
    <cellStyle name="Normal 14 2 2 2 3" xfId="31593"/>
    <cellStyle name="Normal 14 2 2 3" xfId="16187"/>
    <cellStyle name="Normal 14 2 2 3 2" xfId="37377"/>
    <cellStyle name="Normal 14 2 2 4" xfId="28850"/>
    <cellStyle name="Normal 14 2 2_Table 2A-1_EFT (Annual)" xfId="3140"/>
    <cellStyle name="Normal 14 2 3" xfId="4403"/>
    <cellStyle name="Normal 14 2 3 2" xfId="16285"/>
    <cellStyle name="Normal 14 2 3 2 2" xfId="37475"/>
    <cellStyle name="Normal 14 2 3 3" xfId="30060"/>
    <cellStyle name="Normal 14 2 4" xfId="16088"/>
    <cellStyle name="Normal 14 2 4 2" xfId="37278"/>
    <cellStyle name="Normal 14 2 5" xfId="27317"/>
    <cellStyle name="Normal 14 2_Table 2A-1_EFT (Annual)" xfId="3139"/>
    <cellStyle name="Normal 14 3" xfId="1677"/>
    <cellStyle name="Normal 14 3 2" xfId="5238"/>
    <cellStyle name="Normal 14 3 2 2" xfId="16336"/>
    <cellStyle name="Normal 14 3 2 2 2" xfId="37525"/>
    <cellStyle name="Normal 14 3 2 3" xfId="30895"/>
    <cellStyle name="Normal 14 3 3" xfId="16138"/>
    <cellStyle name="Normal 14 3 3 2" xfId="37328"/>
    <cellStyle name="Normal 14 3 4" xfId="28152"/>
    <cellStyle name="Normal 14 3_Table 2A-1_EFT (Annual)" xfId="3141"/>
    <cellStyle name="Normal 14 4" xfId="3840"/>
    <cellStyle name="Normal 14 4 2" xfId="16236"/>
    <cellStyle name="Normal 14 4 2 2" xfId="37426"/>
    <cellStyle name="Normal 14 4 3" xfId="29549"/>
    <cellStyle name="Normal 14 5" xfId="16039"/>
    <cellStyle name="Normal 14 5 2" xfId="37229"/>
    <cellStyle name="Normal 14 6" xfId="26806"/>
    <cellStyle name="Normal 14_Table 2A-1_EFT (Annual)" xfId="3138"/>
    <cellStyle name="Normal 15" xfId="656"/>
    <cellStyle name="Normal 15 2" xfId="2359"/>
    <cellStyle name="Normal 15_Table 2A-1_EFT (Annual)" xfId="15427"/>
    <cellStyle name="Normal 16" xfId="1620"/>
    <cellStyle name="Normal 16 2" xfId="5181"/>
    <cellStyle name="Normal 16 2 2" xfId="16311"/>
    <cellStyle name="Normal 16 2 2 2" xfId="37500"/>
    <cellStyle name="Normal 16 2 3" xfId="30838"/>
    <cellStyle name="Normal 16 3" xfId="16113"/>
    <cellStyle name="Normal 16 3 2" xfId="37303"/>
    <cellStyle name="Normal 16 4" xfId="28095"/>
    <cellStyle name="Normal 16_Table 2A-1_EFT (Annual)" xfId="3142"/>
    <cellStyle name="Normal 17" xfId="15970"/>
    <cellStyle name="Normal 17 2" xfId="16310"/>
    <cellStyle name="Normal 18" xfId="16411"/>
    <cellStyle name="Normal 18 2" xfId="26618"/>
    <cellStyle name="Normal 19" xfId="21524"/>
    <cellStyle name="Normal 19 2" xfId="16410"/>
    <cellStyle name="Normal 2" xfId="44"/>
    <cellStyle name="Normal 2 2" xfId="64"/>
    <cellStyle name="Normal 2 3" xfId="75"/>
    <cellStyle name="Normal 2 3 2" xfId="47839"/>
    <cellStyle name="Normal 2 4" xfId="76"/>
    <cellStyle name="Normal 2 5" xfId="47840"/>
    <cellStyle name="Normal 2_Table 2A-1_EFT (Annual)" xfId="3143"/>
    <cellStyle name="Normal 20" xfId="26617"/>
    <cellStyle name="Normal 20 2" xfId="26619"/>
    <cellStyle name="Normal 21" xfId="15969"/>
    <cellStyle name="Normal 21 2" xfId="37199"/>
    <cellStyle name="Normal 22" xfId="26620"/>
    <cellStyle name="Normal 23" xfId="47803"/>
    <cellStyle name="Normal 24" xfId="47822"/>
    <cellStyle name="Normal 25" xfId="47823"/>
    <cellStyle name="Normal 26" xfId="47827"/>
    <cellStyle name="Normal 27" xfId="47830"/>
    <cellStyle name="Normal 28" xfId="47834"/>
    <cellStyle name="Normal 29" xfId="47844"/>
    <cellStyle name="Normal 3" xfId="53"/>
    <cellStyle name="Normal 3 2" xfId="47841"/>
    <cellStyle name="Normal 30" xfId="47843"/>
    <cellStyle name="Normal 4" xfId="60"/>
    <cellStyle name="Normal 4 2" xfId="103"/>
    <cellStyle name="Normal 4 2 2" xfId="334"/>
    <cellStyle name="Normal 4 2 2 2" xfId="878"/>
    <cellStyle name="Normal 4 2 2 2 2" xfId="2391"/>
    <cellStyle name="Normal 4 2 2 2 2 2" xfId="5952"/>
    <cellStyle name="Normal 4 2 2 2 2 2 2" xfId="16400"/>
    <cellStyle name="Normal 4 2 2 2 2 2 2 2" xfId="37589"/>
    <cellStyle name="Normal 4 2 2 2 2 2 3" xfId="31608"/>
    <cellStyle name="Normal 4 2 2 2 2 3" xfId="16202"/>
    <cellStyle name="Normal 4 2 2 2 2 3 2" xfId="37392"/>
    <cellStyle name="Normal 4 2 2 2 2 4" xfId="28865"/>
    <cellStyle name="Normal 4 2 2 2 2_Table 2A-1_EFT (Annual)" xfId="3148"/>
    <cellStyle name="Normal 4 2 2 2 3" xfId="4439"/>
    <cellStyle name="Normal 4 2 2 2 3 2" xfId="16300"/>
    <cellStyle name="Normal 4 2 2 2 3 2 2" xfId="37490"/>
    <cellStyle name="Normal 4 2 2 2 3 3" xfId="30096"/>
    <cellStyle name="Normal 4 2 2 2 4" xfId="16103"/>
    <cellStyle name="Normal 4 2 2 2 4 2" xfId="37293"/>
    <cellStyle name="Normal 4 2 2 2 5" xfId="27353"/>
    <cellStyle name="Normal 4 2 2 2_Table 2A-1_EFT (Annual)" xfId="3147"/>
    <cellStyle name="Normal 4 2 2 3" xfId="1699"/>
    <cellStyle name="Normal 4 2 2 3 2" xfId="5260"/>
    <cellStyle name="Normal 4 2 2 3 2 2" xfId="16351"/>
    <cellStyle name="Normal 4 2 2 3 2 2 2" xfId="37540"/>
    <cellStyle name="Normal 4 2 2 3 2 3" xfId="30917"/>
    <cellStyle name="Normal 4 2 2 3 3" xfId="16153"/>
    <cellStyle name="Normal 4 2 2 3 3 2" xfId="37343"/>
    <cellStyle name="Normal 4 2 2 3 4" xfId="28174"/>
    <cellStyle name="Normal 4 2 2 3_Table 2A-1_EFT (Annual)" xfId="3149"/>
    <cellStyle name="Normal 4 2 2 4" xfId="3904"/>
    <cellStyle name="Normal 4 2 2 4 2" xfId="16251"/>
    <cellStyle name="Normal 4 2 2 4 2 2" xfId="37441"/>
    <cellStyle name="Normal 4 2 2 4 3" xfId="29592"/>
    <cellStyle name="Normal 4 2 2 5" xfId="16054"/>
    <cellStyle name="Normal 4 2 2 5 2" xfId="37244"/>
    <cellStyle name="Normal 4 2 2 6" xfId="26849"/>
    <cellStyle name="Normal 4 2 2_Table 2A-1_EFT (Annual)" xfId="3146"/>
    <cellStyle name="Normal 4 2 3" xfId="719"/>
    <cellStyle name="Normal 4 2 3 2" xfId="2366"/>
    <cellStyle name="Normal 4 2 3 2 2" xfId="5927"/>
    <cellStyle name="Normal 4 2 3 2 2 2" xfId="16375"/>
    <cellStyle name="Normal 4 2 3 2 2 2 2" xfId="37564"/>
    <cellStyle name="Normal 4 2 3 2 2 3" xfId="31583"/>
    <cellStyle name="Normal 4 2 3 2 3" xfId="16177"/>
    <cellStyle name="Normal 4 2 3 2 3 2" xfId="37367"/>
    <cellStyle name="Normal 4 2 3 2 4" xfId="28840"/>
    <cellStyle name="Normal 4 2 3 2_Table 2A-1_EFT (Annual)" xfId="3151"/>
    <cellStyle name="Normal 4 2 3 3" xfId="4280"/>
    <cellStyle name="Normal 4 2 3 3 2" xfId="16275"/>
    <cellStyle name="Normal 4 2 3 3 2 2" xfId="37465"/>
    <cellStyle name="Normal 4 2 3 3 3" xfId="29937"/>
    <cellStyle name="Normal 4 2 3 4" xfId="16078"/>
    <cellStyle name="Normal 4 2 3 4 2" xfId="37268"/>
    <cellStyle name="Normal 4 2 3 5" xfId="27194"/>
    <cellStyle name="Normal 4 2 3_Table 2A-1_EFT (Annual)" xfId="3150"/>
    <cellStyle name="Normal 4 2 4" xfId="1642"/>
    <cellStyle name="Normal 4 2 4 2" xfId="5203"/>
    <cellStyle name="Normal 4 2 4 2 2" xfId="16326"/>
    <cellStyle name="Normal 4 2 4 2 2 2" xfId="37515"/>
    <cellStyle name="Normal 4 2 4 2 3" xfId="30860"/>
    <cellStyle name="Normal 4 2 4 3" xfId="16128"/>
    <cellStyle name="Normal 4 2 4 3 2" xfId="37318"/>
    <cellStyle name="Normal 4 2 4 4" xfId="28117"/>
    <cellStyle name="Normal 4 2 4_Table 2A-1_EFT (Annual)" xfId="3152"/>
    <cellStyle name="Normal 4 2 5" xfId="3692"/>
    <cellStyle name="Normal 4 2 5 2" xfId="16226"/>
    <cellStyle name="Normal 4 2 5 2 2" xfId="37416"/>
    <cellStyle name="Normal 4 2 5 3" xfId="29401"/>
    <cellStyle name="Normal 4 2 6" xfId="16029"/>
    <cellStyle name="Normal 4 2 6 2" xfId="37219"/>
    <cellStyle name="Normal 4 2 7" xfId="26658"/>
    <cellStyle name="Normal 4 2_Table 2A-1_EFT (Annual)" xfId="3145"/>
    <cellStyle name="Normal 4 3" xfId="299"/>
    <cellStyle name="Normal 4 3 2" xfId="849"/>
    <cellStyle name="Normal 4 3 2 2" xfId="2379"/>
    <cellStyle name="Normal 4 3 2 2 2" xfId="5940"/>
    <cellStyle name="Normal 4 3 2 2 2 2" xfId="16388"/>
    <cellStyle name="Normal 4 3 2 2 2 2 2" xfId="37577"/>
    <cellStyle name="Normal 4 3 2 2 2 3" xfId="31596"/>
    <cellStyle name="Normal 4 3 2 2 3" xfId="16190"/>
    <cellStyle name="Normal 4 3 2 2 3 2" xfId="37380"/>
    <cellStyle name="Normal 4 3 2 2 4" xfId="28853"/>
    <cellStyle name="Normal 4 3 2 2_Table 2A-1_EFT (Annual)" xfId="3155"/>
    <cellStyle name="Normal 4 3 2 3" xfId="4410"/>
    <cellStyle name="Normal 4 3 2 3 2" xfId="16288"/>
    <cellStyle name="Normal 4 3 2 3 2 2" xfId="37478"/>
    <cellStyle name="Normal 4 3 2 3 3" xfId="30067"/>
    <cellStyle name="Normal 4 3 2 4" xfId="16091"/>
    <cellStyle name="Normal 4 3 2 4 2" xfId="37281"/>
    <cellStyle name="Normal 4 3 2 5" xfId="27324"/>
    <cellStyle name="Normal 4 3 2_Table 2A-1_EFT (Annual)" xfId="3154"/>
    <cellStyle name="Normal 4 3 3" xfId="1681"/>
    <cellStyle name="Normal 4 3 3 2" xfId="5242"/>
    <cellStyle name="Normal 4 3 3 2 2" xfId="16339"/>
    <cellStyle name="Normal 4 3 3 2 2 2" xfId="37528"/>
    <cellStyle name="Normal 4 3 3 2 3" xfId="30899"/>
    <cellStyle name="Normal 4 3 3 3" xfId="16141"/>
    <cellStyle name="Normal 4 3 3 3 2" xfId="37331"/>
    <cellStyle name="Normal 4 3 3 4" xfId="28156"/>
    <cellStyle name="Normal 4 3 3_Table 2A-1_EFT (Annual)" xfId="3156"/>
    <cellStyle name="Normal 4 3 4" xfId="3869"/>
    <cellStyle name="Normal 4 3 4 2" xfId="16239"/>
    <cellStyle name="Normal 4 3 4 2 2" xfId="37429"/>
    <cellStyle name="Normal 4 3 4 3" xfId="29557"/>
    <cellStyle name="Normal 4 3 5" xfId="16042"/>
    <cellStyle name="Normal 4 3 5 2" xfId="37232"/>
    <cellStyle name="Normal 4 3 6" xfId="26814"/>
    <cellStyle name="Normal 4 3_Table 2A-1_EFT (Annual)" xfId="3153"/>
    <cellStyle name="Normal 4 4" xfId="645"/>
    <cellStyle name="Normal 4 4 2" xfId="1766"/>
    <cellStyle name="Normal 4 4 2 2" xfId="5327"/>
    <cellStyle name="Normal 4 4 2 2 2" xfId="16363"/>
    <cellStyle name="Normal 4 4 2 2 2 2" xfId="37552"/>
    <cellStyle name="Normal 4 4 2 2 3" xfId="30984"/>
    <cellStyle name="Normal 4 4 2 3" xfId="16165"/>
    <cellStyle name="Normal 4 4 2 3 2" xfId="37355"/>
    <cellStyle name="Normal 4 4 2 4" xfId="28241"/>
    <cellStyle name="Normal 4 4 2_Table 2A-1_EFT (Annual)" xfId="3158"/>
    <cellStyle name="Normal 4 4 3" xfId="4215"/>
    <cellStyle name="Normal 4 4 3 2" xfId="16263"/>
    <cellStyle name="Normal 4 4 3 2 2" xfId="37453"/>
    <cellStyle name="Normal 4 4 3 3" xfId="29903"/>
    <cellStyle name="Normal 4 4 4" xfId="16066"/>
    <cellStyle name="Normal 4 4 4 2" xfId="37256"/>
    <cellStyle name="Normal 4 4 5" xfId="27160"/>
    <cellStyle name="Normal 4 4_Table 2A-1_EFT (Annual)" xfId="3157"/>
    <cellStyle name="Normal 4 5" xfId="1624"/>
    <cellStyle name="Normal 4 5 2" xfId="5185"/>
    <cellStyle name="Normal 4 5 2 2" xfId="16314"/>
    <cellStyle name="Normal 4 5 2 2 2" xfId="37503"/>
    <cellStyle name="Normal 4 5 2 3" xfId="30842"/>
    <cellStyle name="Normal 4 5 3" xfId="16116"/>
    <cellStyle name="Normal 4 5 3 2" xfId="37306"/>
    <cellStyle name="Normal 4 5 4" xfId="28099"/>
    <cellStyle name="Normal 4 5_Table 2A-1_EFT (Annual)" xfId="3159"/>
    <cellStyle name="Normal 4 6" xfId="3650"/>
    <cellStyle name="Normal 4 6 2" xfId="16214"/>
    <cellStyle name="Normal 4 6 2 2" xfId="37404"/>
    <cellStyle name="Normal 4 6 3" xfId="29366"/>
    <cellStyle name="Normal 4 7" xfId="16017"/>
    <cellStyle name="Normal 4 7 2" xfId="37207"/>
    <cellStyle name="Normal 4 8" xfId="26623"/>
    <cellStyle name="Normal 4 9" xfId="47811"/>
    <cellStyle name="Normal 4_Table 2A-1_EFT (Annual)" xfId="3144"/>
    <cellStyle name="Normal 5" xfId="61"/>
    <cellStyle name="Normal 5 2" xfId="104"/>
    <cellStyle name="Normal 5 2 2" xfId="335"/>
    <cellStyle name="Normal 5 2 2 2" xfId="879"/>
    <cellStyle name="Normal 5 2 2 2 2" xfId="2392"/>
    <cellStyle name="Normal 5 2 2 2 2 2" xfId="5953"/>
    <cellStyle name="Normal 5 2 2 2 2 2 2" xfId="16401"/>
    <cellStyle name="Normal 5 2 2 2 2 2 2 2" xfId="37590"/>
    <cellStyle name="Normal 5 2 2 2 2 2 3" xfId="31609"/>
    <cellStyle name="Normal 5 2 2 2 2 3" xfId="16203"/>
    <cellStyle name="Normal 5 2 2 2 2 3 2" xfId="37393"/>
    <cellStyle name="Normal 5 2 2 2 2 4" xfId="28866"/>
    <cellStyle name="Normal 5 2 2 2 2_Table 2A-1_EFT (Annual)" xfId="3164"/>
    <cellStyle name="Normal 5 2 2 2 3" xfId="4440"/>
    <cellStyle name="Normal 5 2 2 2 3 2" xfId="16301"/>
    <cellStyle name="Normal 5 2 2 2 3 2 2" xfId="37491"/>
    <cellStyle name="Normal 5 2 2 2 3 3" xfId="30097"/>
    <cellStyle name="Normal 5 2 2 2 4" xfId="16104"/>
    <cellStyle name="Normal 5 2 2 2 4 2" xfId="37294"/>
    <cellStyle name="Normal 5 2 2 2 5" xfId="27354"/>
    <cellStyle name="Normal 5 2 2 2_Table 2A-1_EFT (Annual)" xfId="3163"/>
    <cellStyle name="Normal 5 2 2 3" xfId="1700"/>
    <cellStyle name="Normal 5 2 2 3 2" xfId="5261"/>
    <cellStyle name="Normal 5 2 2 3 2 2" xfId="16352"/>
    <cellStyle name="Normal 5 2 2 3 2 2 2" xfId="37541"/>
    <cellStyle name="Normal 5 2 2 3 2 3" xfId="30918"/>
    <cellStyle name="Normal 5 2 2 3 3" xfId="16154"/>
    <cellStyle name="Normal 5 2 2 3 3 2" xfId="37344"/>
    <cellStyle name="Normal 5 2 2 3 4" xfId="28175"/>
    <cellStyle name="Normal 5 2 2 3_Table 2A-1_EFT (Annual)" xfId="3165"/>
    <cellStyle name="Normal 5 2 2 4" xfId="3905"/>
    <cellStyle name="Normal 5 2 2 4 2" xfId="16252"/>
    <cellStyle name="Normal 5 2 2 4 2 2" xfId="37442"/>
    <cellStyle name="Normal 5 2 2 4 3" xfId="29593"/>
    <cellStyle name="Normal 5 2 2 5" xfId="16055"/>
    <cellStyle name="Normal 5 2 2 5 2" xfId="37245"/>
    <cellStyle name="Normal 5 2 2 6" xfId="26850"/>
    <cellStyle name="Normal 5 2 2_Table 2A-1_EFT (Annual)" xfId="3162"/>
    <cellStyle name="Normal 5 2 3" xfId="720"/>
    <cellStyle name="Normal 5 2 3 2" xfId="2367"/>
    <cellStyle name="Normal 5 2 3 2 2" xfId="5928"/>
    <cellStyle name="Normal 5 2 3 2 2 2" xfId="16376"/>
    <cellStyle name="Normal 5 2 3 2 2 2 2" xfId="37565"/>
    <cellStyle name="Normal 5 2 3 2 2 3" xfId="31584"/>
    <cellStyle name="Normal 5 2 3 2 3" xfId="16178"/>
    <cellStyle name="Normal 5 2 3 2 3 2" xfId="37368"/>
    <cellStyle name="Normal 5 2 3 2 4" xfId="28841"/>
    <cellStyle name="Normal 5 2 3 2_Table 2A-1_EFT (Annual)" xfId="3167"/>
    <cellStyle name="Normal 5 2 3 3" xfId="4281"/>
    <cellStyle name="Normal 5 2 3 3 2" xfId="16276"/>
    <cellStyle name="Normal 5 2 3 3 2 2" xfId="37466"/>
    <cellStyle name="Normal 5 2 3 3 3" xfId="29938"/>
    <cellStyle name="Normal 5 2 3 4" xfId="16079"/>
    <cellStyle name="Normal 5 2 3 4 2" xfId="37269"/>
    <cellStyle name="Normal 5 2 3 5" xfId="27195"/>
    <cellStyle name="Normal 5 2 3_Table 2A-1_EFT (Annual)" xfId="3166"/>
    <cellStyle name="Normal 5 2 4" xfId="1643"/>
    <cellStyle name="Normal 5 2 4 2" xfId="5204"/>
    <cellStyle name="Normal 5 2 4 2 2" xfId="16327"/>
    <cellStyle name="Normal 5 2 4 2 2 2" xfId="37516"/>
    <cellStyle name="Normal 5 2 4 2 3" xfId="30861"/>
    <cellStyle name="Normal 5 2 4 3" xfId="16129"/>
    <cellStyle name="Normal 5 2 4 3 2" xfId="37319"/>
    <cellStyle name="Normal 5 2 4 4" xfId="28118"/>
    <cellStyle name="Normal 5 2 4_Table 2A-1_EFT (Annual)" xfId="3168"/>
    <cellStyle name="Normal 5 2 5" xfId="3693"/>
    <cellStyle name="Normal 5 2 5 2" xfId="16227"/>
    <cellStyle name="Normal 5 2 5 2 2" xfId="37417"/>
    <cellStyle name="Normal 5 2 5 3" xfId="29402"/>
    <cellStyle name="Normal 5 2 6" xfId="16030"/>
    <cellStyle name="Normal 5 2 6 2" xfId="37220"/>
    <cellStyle name="Normal 5 2 7" xfId="26659"/>
    <cellStyle name="Normal 5 2_Table 2A-1_EFT (Annual)" xfId="3161"/>
    <cellStyle name="Normal 5 3" xfId="300"/>
    <cellStyle name="Normal 5 3 2" xfId="850"/>
    <cellStyle name="Normal 5 3 2 2" xfId="2380"/>
    <cellStyle name="Normal 5 3 2 2 2" xfId="5941"/>
    <cellStyle name="Normal 5 3 2 2 2 2" xfId="16389"/>
    <cellStyle name="Normal 5 3 2 2 2 2 2" xfId="37578"/>
    <cellStyle name="Normal 5 3 2 2 2 3" xfId="31597"/>
    <cellStyle name="Normal 5 3 2 2 3" xfId="16191"/>
    <cellStyle name="Normal 5 3 2 2 3 2" xfId="37381"/>
    <cellStyle name="Normal 5 3 2 2 4" xfId="28854"/>
    <cellStyle name="Normal 5 3 2 2_Table 2A-1_EFT (Annual)" xfId="3171"/>
    <cellStyle name="Normal 5 3 2 3" xfId="4411"/>
    <cellStyle name="Normal 5 3 2 3 2" xfId="16289"/>
    <cellStyle name="Normal 5 3 2 3 2 2" xfId="37479"/>
    <cellStyle name="Normal 5 3 2 3 3" xfId="30068"/>
    <cellStyle name="Normal 5 3 2 4" xfId="16092"/>
    <cellStyle name="Normal 5 3 2 4 2" xfId="37282"/>
    <cellStyle name="Normal 5 3 2 5" xfId="27325"/>
    <cellStyle name="Normal 5 3 2_Table 2A-1_EFT (Annual)" xfId="3170"/>
    <cellStyle name="Normal 5 3 3" xfId="1682"/>
    <cellStyle name="Normal 5 3 3 2" xfId="5243"/>
    <cellStyle name="Normal 5 3 3 2 2" xfId="16340"/>
    <cellStyle name="Normal 5 3 3 2 2 2" xfId="37529"/>
    <cellStyle name="Normal 5 3 3 2 3" xfId="30900"/>
    <cellStyle name="Normal 5 3 3 3" xfId="16142"/>
    <cellStyle name="Normal 5 3 3 3 2" xfId="37332"/>
    <cellStyle name="Normal 5 3 3 4" xfId="28157"/>
    <cellStyle name="Normal 5 3 3_Table 2A-1_EFT (Annual)" xfId="3172"/>
    <cellStyle name="Normal 5 3 4" xfId="3870"/>
    <cellStyle name="Normal 5 3 4 2" xfId="16240"/>
    <cellStyle name="Normal 5 3 4 2 2" xfId="37430"/>
    <cellStyle name="Normal 5 3 4 3" xfId="29558"/>
    <cellStyle name="Normal 5 3 5" xfId="16043"/>
    <cellStyle name="Normal 5 3 5 2" xfId="37233"/>
    <cellStyle name="Normal 5 3 6" xfId="26815"/>
    <cellStyle name="Normal 5 3_Table 2A-1_EFT (Annual)" xfId="3169"/>
    <cellStyle name="Normal 5 4" xfId="646"/>
    <cellStyle name="Normal 5 4 2" xfId="1767"/>
    <cellStyle name="Normal 5 4 2 2" xfId="5328"/>
    <cellStyle name="Normal 5 4 2 2 2" xfId="16364"/>
    <cellStyle name="Normal 5 4 2 2 2 2" xfId="37553"/>
    <cellStyle name="Normal 5 4 2 2 3" xfId="30985"/>
    <cellStyle name="Normal 5 4 2 3" xfId="16166"/>
    <cellStyle name="Normal 5 4 2 3 2" xfId="37356"/>
    <cellStyle name="Normal 5 4 2 4" xfId="28242"/>
    <cellStyle name="Normal 5 4 2_Table 2A-1_EFT (Annual)" xfId="3174"/>
    <cellStyle name="Normal 5 4 3" xfId="4216"/>
    <cellStyle name="Normal 5 4 3 2" xfId="16264"/>
    <cellStyle name="Normal 5 4 3 2 2" xfId="37454"/>
    <cellStyle name="Normal 5 4 3 3" xfId="29904"/>
    <cellStyle name="Normal 5 4 4" xfId="16067"/>
    <cellStyle name="Normal 5 4 4 2" xfId="37257"/>
    <cellStyle name="Normal 5 4 5" xfId="27161"/>
    <cellStyle name="Normal 5 4_Table 2A-1_EFT (Annual)" xfId="3173"/>
    <cellStyle name="Normal 5 5" xfId="1625"/>
    <cellStyle name="Normal 5 5 2" xfId="5186"/>
    <cellStyle name="Normal 5 5 2 2" xfId="16315"/>
    <cellStyle name="Normal 5 5 2 2 2" xfId="37504"/>
    <cellStyle name="Normal 5 5 2 3" xfId="30843"/>
    <cellStyle name="Normal 5 5 3" xfId="16117"/>
    <cellStyle name="Normal 5 5 3 2" xfId="37307"/>
    <cellStyle name="Normal 5 5 4" xfId="28100"/>
    <cellStyle name="Normal 5 5_Table 2A-1_EFT (Annual)" xfId="3175"/>
    <cellStyle name="Normal 5 6" xfId="3651"/>
    <cellStyle name="Normal 5 6 2" xfId="16215"/>
    <cellStyle name="Normal 5 6 2 2" xfId="37405"/>
    <cellStyle name="Normal 5 6 3" xfId="29367"/>
    <cellStyle name="Normal 5 7" xfId="16018"/>
    <cellStyle name="Normal 5 7 2" xfId="37208"/>
    <cellStyle name="Normal 5 8" xfId="26624"/>
    <cellStyle name="Normal 5 9" xfId="47812"/>
    <cellStyle name="Normal 5_Table 2A-1_EFT (Annual)" xfId="3160"/>
    <cellStyle name="Normal 6" xfId="62"/>
    <cellStyle name="Normal 6 10" xfId="47825"/>
    <cellStyle name="Normal 6 2" xfId="105"/>
    <cellStyle name="Normal 6 2 2" xfId="336"/>
    <cellStyle name="Normal 6 2 2 2" xfId="880"/>
    <cellStyle name="Normal 6 2 2 2 2" xfId="2393"/>
    <cellStyle name="Normal 6 2 2 2 2 2" xfId="5954"/>
    <cellStyle name="Normal 6 2 2 2 2 2 2" xfId="16402"/>
    <cellStyle name="Normal 6 2 2 2 2 2 2 2" xfId="37591"/>
    <cellStyle name="Normal 6 2 2 2 2 2 3" xfId="31610"/>
    <cellStyle name="Normal 6 2 2 2 2 3" xfId="16204"/>
    <cellStyle name="Normal 6 2 2 2 2 3 2" xfId="37394"/>
    <cellStyle name="Normal 6 2 2 2 2 4" xfId="28867"/>
    <cellStyle name="Normal 6 2 2 2 2_Table 2A-1_EFT (Annual)" xfId="3180"/>
    <cellStyle name="Normal 6 2 2 2 3" xfId="4441"/>
    <cellStyle name="Normal 6 2 2 2 3 2" xfId="16302"/>
    <cellStyle name="Normal 6 2 2 2 3 2 2" xfId="37492"/>
    <cellStyle name="Normal 6 2 2 2 3 3" xfId="30098"/>
    <cellStyle name="Normal 6 2 2 2 4" xfId="16105"/>
    <cellStyle name="Normal 6 2 2 2 4 2" xfId="37295"/>
    <cellStyle name="Normal 6 2 2 2 5" xfId="27355"/>
    <cellStyle name="Normal 6 2 2 2_Table 2A-1_EFT (Annual)" xfId="3179"/>
    <cellStyle name="Normal 6 2 2 3" xfId="1701"/>
    <cellStyle name="Normal 6 2 2 3 2" xfId="5262"/>
    <cellStyle name="Normal 6 2 2 3 2 2" xfId="16353"/>
    <cellStyle name="Normal 6 2 2 3 2 2 2" xfId="37542"/>
    <cellStyle name="Normal 6 2 2 3 2 3" xfId="30919"/>
    <cellStyle name="Normal 6 2 2 3 3" xfId="16155"/>
    <cellStyle name="Normal 6 2 2 3 3 2" xfId="37345"/>
    <cellStyle name="Normal 6 2 2 3 4" xfId="28176"/>
    <cellStyle name="Normal 6 2 2 3_Table 2A-1_EFT (Annual)" xfId="3181"/>
    <cellStyle name="Normal 6 2 2 4" xfId="3906"/>
    <cellStyle name="Normal 6 2 2 4 2" xfId="16253"/>
    <cellStyle name="Normal 6 2 2 4 2 2" xfId="37443"/>
    <cellStyle name="Normal 6 2 2 4 3" xfId="29594"/>
    <cellStyle name="Normal 6 2 2 5" xfId="16056"/>
    <cellStyle name="Normal 6 2 2 5 2" xfId="37246"/>
    <cellStyle name="Normal 6 2 2 6" xfId="26851"/>
    <cellStyle name="Normal 6 2 2_Table 2A-1_EFT (Annual)" xfId="3178"/>
    <cellStyle name="Normal 6 2 3" xfId="721"/>
    <cellStyle name="Normal 6 2 3 2" xfId="2368"/>
    <cellStyle name="Normal 6 2 3 2 2" xfId="5929"/>
    <cellStyle name="Normal 6 2 3 2 2 2" xfId="16377"/>
    <cellStyle name="Normal 6 2 3 2 2 2 2" xfId="37566"/>
    <cellStyle name="Normal 6 2 3 2 2 3" xfId="31585"/>
    <cellStyle name="Normal 6 2 3 2 3" xfId="16179"/>
    <cellStyle name="Normal 6 2 3 2 3 2" xfId="37369"/>
    <cellStyle name="Normal 6 2 3 2 4" xfId="28842"/>
    <cellStyle name="Normal 6 2 3 2_Table 2A-1_EFT (Annual)" xfId="3183"/>
    <cellStyle name="Normal 6 2 3 3" xfId="4282"/>
    <cellStyle name="Normal 6 2 3 3 2" xfId="16277"/>
    <cellStyle name="Normal 6 2 3 3 2 2" xfId="37467"/>
    <cellStyle name="Normal 6 2 3 3 3" xfId="29939"/>
    <cellStyle name="Normal 6 2 3 4" xfId="16080"/>
    <cellStyle name="Normal 6 2 3 4 2" xfId="37270"/>
    <cellStyle name="Normal 6 2 3 5" xfId="27196"/>
    <cellStyle name="Normal 6 2 3_Table 2A-1_EFT (Annual)" xfId="3182"/>
    <cellStyle name="Normal 6 2 4" xfId="1644"/>
    <cellStyle name="Normal 6 2 4 2" xfId="5205"/>
    <cellStyle name="Normal 6 2 4 2 2" xfId="16328"/>
    <cellStyle name="Normal 6 2 4 2 2 2" xfId="37517"/>
    <cellStyle name="Normal 6 2 4 2 3" xfId="30862"/>
    <cellStyle name="Normal 6 2 4 3" xfId="16130"/>
    <cellStyle name="Normal 6 2 4 3 2" xfId="37320"/>
    <cellStyle name="Normal 6 2 4 4" xfId="28119"/>
    <cellStyle name="Normal 6 2 4_Table 2A-1_EFT (Annual)" xfId="3184"/>
    <cellStyle name="Normal 6 2 5" xfId="3694"/>
    <cellStyle name="Normal 6 2 5 2" xfId="16228"/>
    <cellStyle name="Normal 6 2 5 2 2" xfId="37418"/>
    <cellStyle name="Normal 6 2 5 3" xfId="29403"/>
    <cellStyle name="Normal 6 2 6" xfId="16031"/>
    <cellStyle name="Normal 6 2 6 2" xfId="37221"/>
    <cellStyle name="Normal 6 2 7" xfId="26660"/>
    <cellStyle name="Normal 6 2_Table 2A-1_EFT (Annual)" xfId="3177"/>
    <cellStyle name="Normal 6 3" xfId="301"/>
    <cellStyle name="Normal 6 3 2" xfId="851"/>
    <cellStyle name="Normal 6 3 2 2" xfId="2381"/>
    <cellStyle name="Normal 6 3 2 2 2" xfId="5942"/>
    <cellStyle name="Normal 6 3 2 2 2 2" xfId="16390"/>
    <cellStyle name="Normal 6 3 2 2 2 2 2" xfId="37579"/>
    <cellStyle name="Normal 6 3 2 2 2 3" xfId="31598"/>
    <cellStyle name="Normal 6 3 2 2 3" xfId="16192"/>
    <cellStyle name="Normal 6 3 2 2 3 2" xfId="37382"/>
    <cellStyle name="Normal 6 3 2 2 4" xfId="28855"/>
    <cellStyle name="Normal 6 3 2 2_Table 2A-1_EFT (Annual)" xfId="3187"/>
    <cellStyle name="Normal 6 3 2 3" xfId="4412"/>
    <cellStyle name="Normal 6 3 2 3 2" xfId="16290"/>
    <cellStyle name="Normal 6 3 2 3 2 2" xfId="37480"/>
    <cellStyle name="Normal 6 3 2 3 3" xfId="30069"/>
    <cellStyle name="Normal 6 3 2 4" xfId="16093"/>
    <cellStyle name="Normal 6 3 2 4 2" xfId="37283"/>
    <cellStyle name="Normal 6 3 2 5" xfId="27326"/>
    <cellStyle name="Normal 6 3 2_Table 2A-1_EFT (Annual)" xfId="3186"/>
    <cellStyle name="Normal 6 3 3" xfId="1683"/>
    <cellStyle name="Normal 6 3 3 2" xfId="5244"/>
    <cellStyle name="Normal 6 3 3 2 2" xfId="16341"/>
    <cellStyle name="Normal 6 3 3 2 2 2" xfId="37530"/>
    <cellStyle name="Normal 6 3 3 2 3" xfId="30901"/>
    <cellStyle name="Normal 6 3 3 3" xfId="16143"/>
    <cellStyle name="Normal 6 3 3 3 2" xfId="37333"/>
    <cellStyle name="Normal 6 3 3 4" xfId="28158"/>
    <cellStyle name="Normal 6 3 3_Table 2A-1_EFT (Annual)" xfId="3188"/>
    <cellStyle name="Normal 6 3 4" xfId="3871"/>
    <cellStyle name="Normal 6 3 4 2" xfId="16241"/>
    <cellStyle name="Normal 6 3 4 2 2" xfId="37431"/>
    <cellStyle name="Normal 6 3 4 3" xfId="29559"/>
    <cellStyle name="Normal 6 3 5" xfId="16044"/>
    <cellStyle name="Normal 6 3 5 2" xfId="37234"/>
    <cellStyle name="Normal 6 3 6" xfId="26816"/>
    <cellStyle name="Normal 6 3_Table 2A-1_EFT (Annual)" xfId="3185"/>
    <cellStyle name="Normal 6 4" xfId="647"/>
    <cellStyle name="Normal 6 4 2" xfId="1768"/>
    <cellStyle name="Normal 6 4 2 2" xfId="5329"/>
    <cellStyle name="Normal 6 4 2 2 2" xfId="16365"/>
    <cellStyle name="Normal 6 4 2 2 2 2" xfId="37554"/>
    <cellStyle name="Normal 6 4 2 2 3" xfId="30986"/>
    <cellStyle name="Normal 6 4 2 3" xfId="16167"/>
    <cellStyle name="Normal 6 4 2 3 2" xfId="37357"/>
    <cellStyle name="Normal 6 4 2 4" xfId="28243"/>
    <cellStyle name="Normal 6 4 2_Table 2A-1_EFT (Annual)" xfId="3190"/>
    <cellStyle name="Normal 6 4 3" xfId="4217"/>
    <cellStyle name="Normal 6 4 3 2" xfId="16265"/>
    <cellStyle name="Normal 6 4 3 2 2" xfId="37455"/>
    <cellStyle name="Normal 6 4 3 3" xfId="29905"/>
    <cellStyle name="Normal 6 4 4" xfId="16068"/>
    <cellStyle name="Normal 6 4 4 2" xfId="37258"/>
    <cellStyle name="Normal 6 4 5" xfId="27162"/>
    <cellStyle name="Normal 6 4_Table 2A-1_EFT (Annual)" xfId="3189"/>
    <cellStyle name="Normal 6 5" xfId="1626"/>
    <cellStyle name="Normal 6 5 2" xfId="5187"/>
    <cellStyle name="Normal 6 5 2 2" xfId="16316"/>
    <cellStyle name="Normal 6 5 2 2 2" xfId="37505"/>
    <cellStyle name="Normal 6 5 2 3" xfId="30844"/>
    <cellStyle name="Normal 6 5 3" xfId="16118"/>
    <cellStyle name="Normal 6 5 3 2" xfId="37308"/>
    <cellStyle name="Normal 6 5 4" xfId="28101"/>
    <cellStyle name="Normal 6 5_Table 2A-1_EFT (Annual)" xfId="3191"/>
    <cellStyle name="Normal 6 6" xfId="3652"/>
    <cellStyle name="Normal 6 6 2" xfId="16216"/>
    <cellStyle name="Normal 6 6 2 2" xfId="37406"/>
    <cellStyle name="Normal 6 6 3" xfId="29368"/>
    <cellStyle name="Normal 6 7" xfId="16019"/>
    <cellStyle name="Normal 6 7 2" xfId="37209"/>
    <cellStyle name="Normal 6 8" xfId="26625"/>
    <cellStyle name="Normal 6 9" xfId="47813"/>
    <cellStyle name="Normal 6_Table 2A-1_EFT (Annual)" xfId="3176"/>
    <cellStyle name="Normal 7" xfId="69"/>
    <cellStyle name="Normal 7 10" xfId="47824"/>
    <cellStyle name="Normal 7 2" xfId="223"/>
    <cellStyle name="Normal 7 2 2" xfId="450"/>
    <cellStyle name="Normal 7 2 2 2" xfId="974"/>
    <cellStyle name="Normal 7 2 2 2 2" xfId="2396"/>
    <cellStyle name="Normal 7 2 2 2 2 2" xfId="5957"/>
    <cellStyle name="Normal 7 2 2 2 2 2 2" xfId="16405"/>
    <cellStyle name="Normal 7 2 2 2 2 2 2 2" xfId="37594"/>
    <cellStyle name="Normal 7 2 2 2 2 2 3" xfId="31613"/>
    <cellStyle name="Normal 7 2 2 2 2 3" xfId="16207"/>
    <cellStyle name="Normal 7 2 2 2 2 3 2" xfId="37397"/>
    <cellStyle name="Normal 7 2 2 2 2 4" xfId="28870"/>
    <cellStyle name="Normal 7 2 2 2 2_Table 2A-1_EFT (Annual)" xfId="3196"/>
    <cellStyle name="Normal 7 2 2 2 3" xfId="4535"/>
    <cellStyle name="Normal 7 2 2 2 3 2" xfId="16305"/>
    <cellStyle name="Normal 7 2 2 2 3 2 2" xfId="37495"/>
    <cellStyle name="Normal 7 2 2 2 3 3" xfId="30192"/>
    <cellStyle name="Normal 7 2 2 2 4" xfId="16108"/>
    <cellStyle name="Normal 7 2 2 2 4 2" xfId="37298"/>
    <cellStyle name="Normal 7 2 2 2 5" xfId="27449"/>
    <cellStyle name="Normal 7 2 2 2_Table 2A-1_EFT (Annual)" xfId="3195"/>
    <cellStyle name="Normal 7 2 2 3" xfId="1724"/>
    <cellStyle name="Normal 7 2 2 3 2" xfId="5285"/>
    <cellStyle name="Normal 7 2 2 3 2 2" xfId="16356"/>
    <cellStyle name="Normal 7 2 2 3 2 2 2" xfId="37545"/>
    <cellStyle name="Normal 7 2 2 3 2 3" xfId="30942"/>
    <cellStyle name="Normal 7 2 2 3 3" xfId="16158"/>
    <cellStyle name="Normal 7 2 2 3 3 2" xfId="37348"/>
    <cellStyle name="Normal 7 2 2 3 4" xfId="28199"/>
    <cellStyle name="Normal 7 2 2 3_Table 2A-1_EFT (Annual)" xfId="3197"/>
    <cellStyle name="Normal 7 2 2 4" xfId="4020"/>
    <cellStyle name="Normal 7 2 2 4 2" xfId="16256"/>
    <cellStyle name="Normal 7 2 2 4 2 2" xfId="37446"/>
    <cellStyle name="Normal 7 2 2 4 3" xfId="29708"/>
    <cellStyle name="Normal 7 2 2 5" xfId="16059"/>
    <cellStyle name="Normal 7 2 2 5 2" xfId="37249"/>
    <cellStyle name="Normal 7 2 2 6" xfId="26965"/>
    <cellStyle name="Normal 7 2 2_Table 2A-1_EFT (Annual)" xfId="3194"/>
    <cellStyle name="Normal 7 2 3" xfId="818"/>
    <cellStyle name="Normal 7 2 3 2" xfId="2371"/>
    <cellStyle name="Normal 7 2 3 2 2" xfId="5932"/>
    <cellStyle name="Normal 7 2 3 2 2 2" xfId="16380"/>
    <cellStyle name="Normal 7 2 3 2 2 2 2" xfId="37569"/>
    <cellStyle name="Normal 7 2 3 2 2 3" xfId="31588"/>
    <cellStyle name="Normal 7 2 3 2 3" xfId="16182"/>
    <cellStyle name="Normal 7 2 3 2 3 2" xfId="37372"/>
    <cellStyle name="Normal 7 2 3 2 4" xfId="28845"/>
    <cellStyle name="Normal 7 2 3 2_Table 2A-1_EFT (Annual)" xfId="3199"/>
    <cellStyle name="Normal 7 2 3 3" xfId="4379"/>
    <cellStyle name="Normal 7 2 3 3 2" xfId="16280"/>
    <cellStyle name="Normal 7 2 3 3 2 2" xfId="37470"/>
    <cellStyle name="Normal 7 2 3 3 3" xfId="30036"/>
    <cellStyle name="Normal 7 2 3 4" xfId="16083"/>
    <cellStyle name="Normal 7 2 3 4 2" xfId="37273"/>
    <cellStyle name="Normal 7 2 3 5" xfId="27293"/>
    <cellStyle name="Normal 7 2 3_Table 2A-1_EFT (Annual)" xfId="3198"/>
    <cellStyle name="Normal 7 2 4" xfId="1668"/>
    <cellStyle name="Normal 7 2 4 2" xfId="5229"/>
    <cellStyle name="Normal 7 2 4 2 2" xfId="16331"/>
    <cellStyle name="Normal 7 2 4 2 2 2" xfId="37520"/>
    <cellStyle name="Normal 7 2 4 2 3" xfId="30886"/>
    <cellStyle name="Normal 7 2 4 3" xfId="16133"/>
    <cellStyle name="Normal 7 2 4 3 2" xfId="37323"/>
    <cellStyle name="Normal 7 2 4 4" xfId="28143"/>
    <cellStyle name="Normal 7 2 4_Table 2A-1_EFT (Annual)" xfId="3200"/>
    <cellStyle name="Normal 7 2 5" xfId="3812"/>
    <cellStyle name="Normal 7 2 5 2" xfId="16231"/>
    <cellStyle name="Normal 7 2 5 2 2" xfId="37421"/>
    <cellStyle name="Normal 7 2 5 3" xfId="29521"/>
    <cellStyle name="Normal 7 2 6" xfId="16034"/>
    <cellStyle name="Normal 7 2 6 2" xfId="37224"/>
    <cellStyle name="Normal 7 2 7" xfId="26778"/>
    <cellStyle name="Normal 7 2_Table 2A-1_EFT (Annual)" xfId="3193"/>
    <cellStyle name="Normal 7 3" xfId="304"/>
    <cellStyle name="Normal 7 3 2" xfId="854"/>
    <cellStyle name="Normal 7 3 2 2" xfId="2384"/>
    <cellStyle name="Normal 7 3 2 2 2" xfId="5945"/>
    <cellStyle name="Normal 7 3 2 2 2 2" xfId="16393"/>
    <cellStyle name="Normal 7 3 2 2 2 2 2" xfId="37582"/>
    <cellStyle name="Normal 7 3 2 2 2 3" xfId="31601"/>
    <cellStyle name="Normal 7 3 2 2 3" xfId="16195"/>
    <cellStyle name="Normal 7 3 2 2 3 2" xfId="37385"/>
    <cellStyle name="Normal 7 3 2 2 4" xfId="28858"/>
    <cellStyle name="Normal 7 3 2 2_Table 2A-1_EFT (Annual)" xfId="3203"/>
    <cellStyle name="Normal 7 3 2 3" xfId="4415"/>
    <cellStyle name="Normal 7 3 2 3 2" xfId="16293"/>
    <cellStyle name="Normal 7 3 2 3 2 2" xfId="37483"/>
    <cellStyle name="Normal 7 3 2 3 3" xfId="30072"/>
    <cellStyle name="Normal 7 3 2 4" xfId="16096"/>
    <cellStyle name="Normal 7 3 2 4 2" xfId="37286"/>
    <cellStyle name="Normal 7 3 2 5" xfId="27329"/>
    <cellStyle name="Normal 7 3 2_Table 2A-1_EFT (Annual)" xfId="3202"/>
    <cellStyle name="Normal 7 3 3" xfId="1686"/>
    <cellStyle name="Normal 7 3 3 2" xfId="5247"/>
    <cellStyle name="Normal 7 3 3 2 2" xfId="16344"/>
    <cellStyle name="Normal 7 3 3 2 2 2" xfId="37533"/>
    <cellStyle name="Normal 7 3 3 2 3" xfId="30904"/>
    <cellStyle name="Normal 7 3 3 3" xfId="16146"/>
    <cellStyle name="Normal 7 3 3 3 2" xfId="37336"/>
    <cellStyle name="Normal 7 3 3 4" xfId="28161"/>
    <cellStyle name="Normal 7 3 3_Table 2A-1_EFT (Annual)" xfId="3204"/>
    <cellStyle name="Normal 7 3 4" xfId="3874"/>
    <cellStyle name="Normal 7 3 4 2" xfId="16244"/>
    <cellStyle name="Normal 7 3 4 2 2" xfId="37434"/>
    <cellStyle name="Normal 7 3 4 3" xfId="29562"/>
    <cellStyle name="Normal 7 3 5" xfId="16047"/>
    <cellStyle name="Normal 7 3 5 2" xfId="37237"/>
    <cellStyle name="Normal 7 3 6" xfId="26819"/>
    <cellStyle name="Normal 7 3_Table 2A-1_EFT (Annual)" xfId="3201"/>
    <cellStyle name="Normal 7 4" xfId="650"/>
    <cellStyle name="Normal 7 4 2" xfId="1771"/>
    <cellStyle name="Normal 7 4 2 2" xfId="5332"/>
    <cellStyle name="Normal 7 4 2 2 2" xfId="16368"/>
    <cellStyle name="Normal 7 4 2 2 2 2" xfId="37557"/>
    <cellStyle name="Normal 7 4 2 2 3" xfId="30989"/>
    <cellStyle name="Normal 7 4 2 3" xfId="16170"/>
    <cellStyle name="Normal 7 4 2 3 2" xfId="37360"/>
    <cellStyle name="Normal 7 4 2 4" xfId="28246"/>
    <cellStyle name="Normal 7 4 2_Table 2A-1_EFT (Annual)" xfId="3206"/>
    <cellStyle name="Normal 7 4 3" xfId="4220"/>
    <cellStyle name="Normal 7 4 3 2" xfId="16268"/>
    <cellStyle name="Normal 7 4 3 2 2" xfId="37458"/>
    <cellStyle name="Normal 7 4 3 3" xfId="29908"/>
    <cellStyle name="Normal 7 4 4" xfId="16071"/>
    <cellStyle name="Normal 7 4 4 2" xfId="37261"/>
    <cellStyle name="Normal 7 4 5" xfId="27165"/>
    <cellStyle name="Normal 7 4_Table 2A-1_EFT (Annual)" xfId="3205"/>
    <cellStyle name="Normal 7 5" xfId="1629"/>
    <cellStyle name="Normal 7 5 2" xfId="5190"/>
    <cellStyle name="Normal 7 5 2 2" xfId="16319"/>
    <cellStyle name="Normal 7 5 2 2 2" xfId="37508"/>
    <cellStyle name="Normal 7 5 2 3" xfId="30847"/>
    <cellStyle name="Normal 7 5 3" xfId="16121"/>
    <cellStyle name="Normal 7 5 3 2" xfId="37311"/>
    <cellStyle name="Normal 7 5 4" xfId="28104"/>
    <cellStyle name="Normal 7 5_Table 2A-1_EFT (Annual)" xfId="3207"/>
    <cellStyle name="Normal 7 6" xfId="3659"/>
    <cellStyle name="Normal 7 6 2" xfId="16219"/>
    <cellStyle name="Normal 7 6 2 2" xfId="37409"/>
    <cellStyle name="Normal 7 6 3" xfId="29371"/>
    <cellStyle name="Normal 7 7" xfId="16022"/>
    <cellStyle name="Normal 7 7 2" xfId="37212"/>
    <cellStyle name="Normal 7 8" xfId="26628"/>
    <cellStyle name="Normal 7 9" xfId="47816"/>
    <cellStyle name="Normal 7_Table 2A-1_EFT (Annual)" xfId="3192"/>
    <cellStyle name="Normal 8" xfId="58"/>
    <cellStyle name="Normal 8 2" xfId="47842"/>
    <cellStyle name="Normal 9" xfId="59"/>
    <cellStyle name="Normal 9 2" xfId="102"/>
    <cellStyle name="Normal 9 2 2" xfId="333"/>
    <cellStyle name="Normal 9 2 2 2" xfId="877"/>
    <cellStyle name="Normal 9 2 2 2 2" xfId="2390"/>
    <cellStyle name="Normal 9 2 2 2 2 2" xfId="5951"/>
    <cellStyle name="Normal 9 2 2 2 2 2 2" xfId="16399"/>
    <cellStyle name="Normal 9 2 2 2 2 2 2 2" xfId="37588"/>
    <cellStyle name="Normal 9 2 2 2 2 2 3" xfId="31607"/>
    <cellStyle name="Normal 9 2 2 2 2 3" xfId="16201"/>
    <cellStyle name="Normal 9 2 2 2 2 3 2" xfId="37391"/>
    <cellStyle name="Normal 9 2 2 2 2 4" xfId="28864"/>
    <cellStyle name="Normal 9 2 2 2 2_Table 2A-1_EFT (Annual)" xfId="3212"/>
    <cellStyle name="Normal 9 2 2 2 3" xfId="4438"/>
    <cellStyle name="Normal 9 2 2 2 3 2" xfId="16299"/>
    <cellStyle name="Normal 9 2 2 2 3 2 2" xfId="37489"/>
    <cellStyle name="Normal 9 2 2 2 3 3" xfId="30095"/>
    <cellStyle name="Normal 9 2 2 2 4" xfId="16102"/>
    <cellStyle name="Normal 9 2 2 2 4 2" xfId="37292"/>
    <cellStyle name="Normal 9 2 2 2 5" xfId="27352"/>
    <cellStyle name="Normal 9 2 2 2_Table 2A-1_EFT (Annual)" xfId="3211"/>
    <cellStyle name="Normal 9 2 2 3" xfId="1698"/>
    <cellStyle name="Normal 9 2 2 3 2" xfId="5259"/>
    <cellStyle name="Normal 9 2 2 3 2 2" xfId="16350"/>
    <cellStyle name="Normal 9 2 2 3 2 2 2" xfId="37539"/>
    <cellStyle name="Normal 9 2 2 3 2 3" xfId="30916"/>
    <cellStyle name="Normal 9 2 2 3 3" xfId="16152"/>
    <cellStyle name="Normal 9 2 2 3 3 2" xfId="37342"/>
    <cellStyle name="Normal 9 2 2 3 4" xfId="28173"/>
    <cellStyle name="Normal 9 2 2 3_Table 2A-1_EFT (Annual)" xfId="3213"/>
    <cellStyle name="Normal 9 2 2 4" xfId="3903"/>
    <cellStyle name="Normal 9 2 2 4 2" xfId="16250"/>
    <cellStyle name="Normal 9 2 2 4 2 2" xfId="37440"/>
    <cellStyle name="Normal 9 2 2 4 3" xfId="29591"/>
    <cellStyle name="Normal 9 2 2 5" xfId="16053"/>
    <cellStyle name="Normal 9 2 2 5 2" xfId="37243"/>
    <cellStyle name="Normal 9 2 2 6" xfId="26848"/>
    <cellStyle name="Normal 9 2 2_Table 2A-1_EFT (Annual)" xfId="3210"/>
    <cellStyle name="Normal 9 2 3" xfId="718"/>
    <cellStyle name="Normal 9 2 3 2" xfId="2365"/>
    <cellStyle name="Normal 9 2 3 2 2" xfId="5926"/>
    <cellStyle name="Normal 9 2 3 2 2 2" xfId="16374"/>
    <cellStyle name="Normal 9 2 3 2 2 2 2" xfId="37563"/>
    <cellStyle name="Normal 9 2 3 2 2 3" xfId="31582"/>
    <cellStyle name="Normal 9 2 3 2 3" xfId="16176"/>
    <cellStyle name="Normal 9 2 3 2 3 2" xfId="37366"/>
    <cellStyle name="Normal 9 2 3 2 4" xfId="28839"/>
    <cellStyle name="Normal 9 2 3 2_Table 2A-1_EFT (Annual)" xfId="3215"/>
    <cellStyle name="Normal 9 2 3 3" xfId="4279"/>
    <cellStyle name="Normal 9 2 3 3 2" xfId="16274"/>
    <cellStyle name="Normal 9 2 3 3 2 2" xfId="37464"/>
    <cellStyle name="Normal 9 2 3 3 3" xfId="29936"/>
    <cellStyle name="Normal 9 2 3 4" xfId="16077"/>
    <cellStyle name="Normal 9 2 3 4 2" xfId="37267"/>
    <cellStyle name="Normal 9 2 3 5" xfId="27193"/>
    <cellStyle name="Normal 9 2 3_Table 2A-1_EFT (Annual)" xfId="3214"/>
    <cellStyle name="Normal 9 2 4" xfId="1641"/>
    <cellStyle name="Normal 9 2 4 2" xfId="5202"/>
    <cellStyle name="Normal 9 2 4 2 2" xfId="16325"/>
    <cellStyle name="Normal 9 2 4 2 2 2" xfId="37514"/>
    <cellStyle name="Normal 9 2 4 2 3" xfId="30859"/>
    <cellStyle name="Normal 9 2 4 3" xfId="16127"/>
    <cellStyle name="Normal 9 2 4 3 2" xfId="37317"/>
    <cellStyle name="Normal 9 2 4 4" xfId="28116"/>
    <cellStyle name="Normal 9 2 4_Table 2A-1_EFT (Annual)" xfId="3216"/>
    <cellStyle name="Normal 9 2 5" xfId="3691"/>
    <cellStyle name="Normal 9 2 5 2" xfId="16225"/>
    <cellStyle name="Normal 9 2 5 2 2" xfId="37415"/>
    <cellStyle name="Normal 9 2 5 3" xfId="29400"/>
    <cellStyle name="Normal 9 2 6" xfId="16028"/>
    <cellStyle name="Normal 9 2 6 2" xfId="37218"/>
    <cellStyle name="Normal 9 2 7" xfId="26657"/>
    <cellStyle name="Normal 9 2_Table 2A-1_EFT (Annual)" xfId="3209"/>
    <cellStyle name="Normal 9 3" xfId="298"/>
    <cellStyle name="Normal 9 3 2" xfId="848"/>
    <cellStyle name="Normal 9 3 2 2" xfId="2378"/>
    <cellStyle name="Normal 9 3 2 2 2" xfId="5939"/>
    <cellStyle name="Normal 9 3 2 2 2 2" xfId="16387"/>
    <cellStyle name="Normal 9 3 2 2 2 2 2" xfId="37576"/>
    <cellStyle name="Normal 9 3 2 2 2 3" xfId="31595"/>
    <cellStyle name="Normal 9 3 2 2 3" xfId="16189"/>
    <cellStyle name="Normal 9 3 2 2 3 2" xfId="37379"/>
    <cellStyle name="Normal 9 3 2 2 4" xfId="28852"/>
    <cellStyle name="Normal 9 3 2 2_Table 2A-1_EFT (Annual)" xfId="3219"/>
    <cellStyle name="Normal 9 3 2 3" xfId="4409"/>
    <cellStyle name="Normal 9 3 2 3 2" xfId="16287"/>
    <cellStyle name="Normal 9 3 2 3 2 2" xfId="37477"/>
    <cellStyle name="Normal 9 3 2 3 3" xfId="30066"/>
    <cellStyle name="Normal 9 3 2 4" xfId="16090"/>
    <cellStyle name="Normal 9 3 2 4 2" xfId="37280"/>
    <cellStyle name="Normal 9 3 2 5" xfId="27323"/>
    <cellStyle name="Normal 9 3 2_Table 2A-1_EFT (Annual)" xfId="3218"/>
    <cellStyle name="Normal 9 3 3" xfId="1680"/>
    <cellStyle name="Normal 9 3 3 2" xfId="5241"/>
    <cellStyle name="Normal 9 3 3 2 2" xfId="16338"/>
    <cellStyle name="Normal 9 3 3 2 2 2" xfId="37527"/>
    <cellStyle name="Normal 9 3 3 2 3" xfId="30898"/>
    <cellStyle name="Normal 9 3 3 3" xfId="16140"/>
    <cellStyle name="Normal 9 3 3 3 2" xfId="37330"/>
    <cellStyle name="Normal 9 3 3 4" xfId="28155"/>
    <cellStyle name="Normal 9 3 3_Table 2A-1_EFT (Annual)" xfId="3220"/>
    <cellStyle name="Normal 9 3 4" xfId="3868"/>
    <cellStyle name="Normal 9 3 4 2" xfId="16238"/>
    <cellStyle name="Normal 9 3 4 2 2" xfId="37428"/>
    <cellStyle name="Normal 9 3 4 3" xfId="29556"/>
    <cellStyle name="Normal 9 3 5" xfId="16041"/>
    <cellStyle name="Normal 9 3 5 2" xfId="37231"/>
    <cellStyle name="Normal 9 3 6" xfId="26813"/>
    <cellStyle name="Normal 9 3_Table 2A-1_EFT (Annual)" xfId="3217"/>
    <cellStyle name="Normal 9 4" xfId="644"/>
    <cellStyle name="Normal 9 4 2" xfId="1765"/>
    <cellStyle name="Normal 9 4 2 2" xfId="5326"/>
    <cellStyle name="Normal 9 4 2 2 2" xfId="16362"/>
    <cellStyle name="Normal 9 4 2 2 2 2" xfId="37551"/>
    <cellStyle name="Normal 9 4 2 2 3" xfId="30983"/>
    <cellStyle name="Normal 9 4 2 3" xfId="16164"/>
    <cellStyle name="Normal 9 4 2 3 2" xfId="37354"/>
    <cellStyle name="Normal 9 4 2 4" xfId="28240"/>
    <cellStyle name="Normal 9 4 2_Table 2A-1_EFT (Annual)" xfId="3222"/>
    <cellStyle name="Normal 9 4 3" xfId="4214"/>
    <cellStyle name="Normal 9 4 3 2" xfId="16262"/>
    <cellStyle name="Normal 9 4 3 2 2" xfId="37452"/>
    <cellStyle name="Normal 9 4 3 3" xfId="29902"/>
    <cellStyle name="Normal 9 4 4" xfId="16065"/>
    <cellStyle name="Normal 9 4 4 2" xfId="37255"/>
    <cellStyle name="Normal 9 4 5" xfId="27159"/>
    <cellStyle name="Normal 9 4_Table 2A-1_EFT (Annual)" xfId="3221"/>
    <cellStyle name="Normal 9 5" xfId="1623"/>
    <cellStyle name="Normal 9 5 2" xfId="5184"/>
    <cellStyle name="Normal 9 5 2 2" xfId="16313"/>
    <cellStyle name="Normal 9 5 2 2 2" xfId="37502"/>
    <cellStyle name="Normal 9 5 2 3" xfId="30841"/>
    <cellStyle name="Normal 9 5 3" xfId="16115"/>
    <cellStyle name="Normal 9 5 3 2" xfId="37305"/>
    <cellStyle name="Normal 9 5 4" xfId="28098"/>
    <cellStyle name="Normal 9 5_Table 2A-1_EFT (Annual)" xfId="3223"/>
    <cellStyle name="Normal 9 6" xfId="3649"/>
    <cellStyle name="Normal 9 6 2" xfId="16213"/>
    <cellStyle name="Normal 9 6 2 2" xfId="37403"/>
    <cellStyle name="Normal 9 6 3" xfId="29365"/>
    <cellStyle name="Normal 9 7" xfId="16016"/>
    <cellStyle name="Normal 9 7 2" xfId="37206"/>
    <cellStyle name="Normal 9 8" xfId="26622"/>
    <cellStyle name="Normal 9 9" xfId="47810"/>
    <cellStyle name="Normal 9_Table 2A-1_EFT (Annual)" xfId="3208"/>
    <cellStyle name="Normal_Sheet1" xfId="45"/>
    <cellStyle name="Normal_Sheet1 2 2" xfId="47833"/>
    <cellStyle name="Normal_Sheet1 3 2" xfId="70"/>
    <cellStyle name="Note" xfId="46" builtinId="10" customBuiltin="1"/>
    <cellStyle name="Note 10" xfId="135"/>
    <cellStyle name="Note 10 10" xfId="26690"/>
    <cellStyle name="Note 10 2" xfId="528"/>
    <cellStyle name="Note 10 2 2" xfId="1505"/>
    <cellStyle name="Note 10 2 2 2" xfId="2775"/>
    <cellStyle name="Note 10 2 2 2 2" xfId="6336"/>
    <cellStyle name="Note 10 2 2 2 2 2" xfId="14530"/>
    <cellStyle name="Note 10 2 2 2 2 2 2" xfId="26502"/>
    <cellStyle name="Note 10 2 2 2 2 2 2 2" xfId="47688"/>
    <cellStyle name="Note 10 2 2 2 2 2 3" xfId="37084"/>
    <cellStyle name="Note 10 2 2 2 2 3" xfId="21389"/>
    <cellStyle name="Note 10 2 2 2 2 3 2" xfId="42576"/>
    <cellStyle name="Note 10 2 2 2 2 4" xfId="31992"/>
    <cellStyle name="Note 10 2 2 2 2_Table 2A-1_EFT (Annual)" xfId="15428"/>
    <cellStyle name="Note 10 2 2 2 3" xfId="11872"/>
    <cellStyle name="Note 10 2 2 2 3 2" xfId="23956"/>
    <cellStyle name="Note 10 2 2 2 3 2 2" xfId="45142"/>
    <cellStyle name="Note 10 2 2 2 3 3" xfId="34538"/>
    <cellStyle name="Note 10 2 2 2 4" xfId="18843"/>
    <cellStyle name="Note 10 2 2 2 4 2" xfId="40030"/>
    <cellStyle name="Note 10 2 2 2 5" xfId="29249"/>
    <cellStyle name="Note 10 2 2 2_Table 2A-1_EFT (Annual)" xfId="7155"/>
    <cellStyle name="Note 10 2 2 3" xfId="5066"/>
    <cellStyle name="Note 10 2 2 3 2" xfId="13326"/>
    <cellStyle name="Note 10 2 2 3 2 2" xfId="25332"/>
    <cellStyle name="Note 10 2 2 3 2 2 2" xfId="46518"/>
    <cellStyle name="Note 10 2 2 3 2 3" xfId="35914"/>
    <cellStyle name="Note 10 2 2 3 3" xfId="20219"/>
    <cellStyle name="Note 10 2 2 3 3 2" xfId="41406"/>
    <cellStyle name="Note 10 2 2 3 4" xfId="30723"/>
    <cellStyle name="Note 10 2 2 3_Table 2A-1_EFT (Annual)" xfId="15429"/>
    <cellStyle name="Note 10 2 2 4" xfId="10670"/>
    <cellStyle name="Note 10 2 2 4 2" xfId="22786"/>
    <cellStyle name="Note 10 2 2 4 2 2" xfId="43972"/>
    <cellStyle name="Note 10 2 2 4 3" xfId="33368"/>
    <cellStyle name="Note 10 2 2 5" xfId="17673"/>
    <cellStyle name="Note 10 2 2 5 2" xfId="38860"/>
    <cellStyle name="Note 10 2 2 6" xfId="27980"/>
    <cellStyle name="Note 10 2 2_Table 2A-1_EFT (Annual)" xfId="7154"/>
    <cellStyle name="Note 10 2 3" xfId="1038"/>
    <cellStyle name="Note 10 2 3 2" xfId="4599"/>
    <cellStyle name="Note 10 2 3 2 2" xfId="12859"/>
    <cellStyle name="Note 10 2 3 2 2 2" xfId="24865"/>
    <cellStyle name="Note 10 2 3 2 2 2 2" xfId="46051"/>
    <cellStyle name="Note 10 2 3 2 2 3" xfId="35447"/>
    <cellStyle name="Note 10 2 3 2 3" xfId="19752"/>
    <cellStyle name="Note 10 2 3 2 3 2" xfId="40939"/>
    <cellStyle name="Note 10 2 3 2 4" xfId="30256"/>
    <cellStyle name="Note 10 2 3 2_Table 2A-1_EFT (Annual)" xfId="15430"/>
    <cellStyle name="Note 10 2 3 3" xfId="10203"/>
    <cellStyle name="Note 10 2 3 3 2" xfId="22319"/>
    <cellStyle name="Note 10 2 3 3 2 2" xfId="43505"/>
    <cellStyle name="Note 10 2 3 3 3" xfId="32901"/>
    <cellStyle name="Note 10 2 3 4" xfId="17206"/>
    <cellStyle name="Note 10 2 3 4 2" xfId="38393"/>
    <cellStyle name="Note 10 2 3 5" xfId="27513"/>
    <cellStyle name="Note 10 2 3_Table 2A-1_EFT (Annual)" xfId="7156"/>
    <cellStyle name="Note 10 2 4" xfId="2244"/>
    <cellStyle name="Note 10 2 4 2" xfId="5805"/>
    <cellStyle name="Note 10 2 4 2 2" xfId="14020"/>
    <cellStyle name="Note 10 2 4 2 2 2" xfId="26008"/>
    <cellStyle name="Note 10 2 4 2 2 2 2" xfId="47194"/>
    <cellStyle name="Note 10 2 4 2 2 3" xfId="36590"/>
    <cellStyle name="Note 10 2 4 2 3" xfId="20895"/>
    <cellStyle name="Note 10 2 4 2 3 2" xfId="42082"/>
    <cellStyle name="Note 10 2 4 2 4" xfId="31462"/>
    <cellStyle name="Note 10 2 4 2_Table 2A-1_EFT (Annual)" xfId="15431"/>
    <cellStyle name="Note 10 2 4 3" xfId="11364"/>
    <cellStyle name="Note 10 2 4 3 2" xfId="23462"/>
    <cellStyle name="Note 10 2 4 3 2 2" xfId="44648"/>
    <cellStyle name="Note 10 2 4 3 3" xfId="34044"/>
    <cellStyle name="Note 10 2 4 4" xfId="18349"/>
    <cellStyle name="Note 10 2 4 4 2" xfId="39536"/>
    <cellStyle name="Note 10 2 4 5" xfId="28719"/>
    <cellStyle name="Note 10 2 4_Table 2A-1_EFT (Annual)" xfId="7157"/>
    <cellStyle name="Note 10 2 5" xfId="4098"/>
    <cellStyle name="Note 10 2 5 2" xfId="12422"/>
    <cellStyle name="Note 10 2 5 2 2" xfId="24444"/>
    <cellStyle name="Note 10 2 5 2 2 2" xfId="45630"/>
    <cellStyle name="Note 10 2 5 2 3" xfId="35026"/>
    <cellStyle name="Note 10 2 5 3" xfId="19331"/>
    <cellStyle name="Note 10 2 5 3 2" xfId="40518"/>
    <cellStyle name="Note 10 2 5 4" xfId="29786"/>
    <cellStyle name="Note 10 2 5_Table 2A-1_EFT (Annual)" xfId="15432"/>
    <cellStyle name="Note 10 2 6" xfId="9761"/>
    <cellStyle name="Note 10 2 6 2" xfId="21898"/>
    <cellStyle name="Note 10 2 6 2 2" xfId="43084"/>
    <cellStyle name="Note 10 2 6 3" xfId="32480"/>
    <cellStyle name="Note 10 2 7" xfId="16785"/>
    <cellStyle name="Note 10 2 7 2" xfId="37972"/>
    <cellStyle name="Note 10 2 8" xfId="27043"/>
    <cellStyle name="Note 10 2_Table 2A-1_EFT (Annual)" xfId="3225"/>
    <cellStyle name="Note 10 3" xfId="366"/>
    <cellStyle name="Note 10 3 2" xfId="1349"/>
    <cellStyle name="Note 10 3 2 2" xfId="2619"/>
    <cellStyle name="Note 10 3 2 2 2" xfId="6180"/>
    <cellStyle name="Note 10 3 2 2 2 2" xfId="14374"/>
    <cellStyle name="Note 10 3 2 2 2 2 2" xfId="26346"/>
    <cellStyle name="Note 10 3 2 2 2 2 2 2" xfId="47532"/>
    <cellStyle name="Note 10 3 2 2 2 2 3" xfId="36928"/>
    <cellStyle name="Note 10 3 2 2 2 3" xfId="21233"/>
    <cellStyle name="Note 10 3 2 2 2 3 2" xfId="42420"/>
    <cellStyle name="Note 10 3 2 2 2 4" xfId="31836"/>
    <cellStyle name="Note 10 3 2 2 2_Table 2A-1_EFT (Annual)" xfId="15433"/>
    <cellStyle name="Note 10 3 2 2 3" xfId="11716"/>
    <cellStyle name="Note 10 3 2 2 3 2" xfId="23800"/>
    <cellStyle name="Note 10 3 2 2 3 2 2" xfId="44986"/>
    <cellStyle name="Note 10 3 2 2 3 3" xfId="34382"/>
    <cellStyle name="Note 10 3 2 2 4" xfId="18687"/>
    <cellStyle name="Note 10 3 2 2 4 2" xfId="39874"/>
    <cellStyle name="Note 10 3 2 2 5" xfId="29093"/>
    <cellStyle name="Note 10 3 2 2_Table 2A-1_EFT (Annual)" xfId="7159"/>
    <cellStyle name="Note 10 3 2 3" xfId="4910"/>
    <cellStyle name="Note 10 3 2 3 2" xfId="13170"/>
    <cellStyle name="Note 10 3 2 3 2 2" xfId="25176"/>
    <cellStyle name="Note 10 3 2 3 2 2 2" xfId="46362"/>
    <cellStyle name="Note 10 3 2 3 2 3" xfId="35758"/>
    <cellStyle name="Note 10 3 2 3 3" xfId="20063"/>
    <cellStyle name="Note 10 3 2 3 3 2" xfId="41250"/>
    <cellStyle name="Note 10 3 2 3 4" xfId="30567"/>
    <cellStyle name="Note 10 3 2 3_Table 2A-1_EFT (Annual)" xfId="15434"/>
    <cellStyle name="Note 10 3 2 4" xfId="10514"/>
    <cellStyle name="Note 10 3 2 4 2" xfId="22630"/>
    <cellStyle name="Note 10 3 2 4 2 2" xfId="43816"/>
    <cellStyle name="Note 10 3 2 4 3" xfId="33212"/>
    <cellStyle name="Note 10 3 2 5" xfId="17517"/>
    <cellStyle name="Note 10 3 2 5 2" xfId="38704"/>
    <cellStyle name="Note 10 3 2 6" xfId="27824"/>
    <cellStyle name="Note 10 3 2_Table 2A-1_EFT (Annual)" xfId="7158"/>
    <cellStyle name="Note 10 3 3" xfId="906"/>
    <cellStyle name="Note 10 3 3 2" xfId="4467"/>
    <cellStyle name="Note 10 3 3 2 2" xfId="12729"/>
    <cellStyle name="Note 10 3 3 2 2 2" xfId="24739"/>
    <cellStyle name="Note 10 3 3 2 2 2 2" xfId="45925"/>
    <cellStyle name="Note 10 3 3 2 2 3" xfId="35321"/>
    <cellStyle name="Note 10 3 3 2 3" xfId="19626"/>
    <cellStyle name="Note 10 3 3 2 3 2" xfId="40813"/>
    <cellStyle name="Note 10 3 3 2 4" xfId="30124"/>
    <cellStyle name="Note 10 3 3 2_Table 2A-1_EFT (Annual)" xfId="15435"/>
    <cellStyle name="Note 10 3 3 3" xfId="10076"/>
    <cellStyle name="Note 10 3 3 3 2" xfId="22193"/>
    <cellStyle name="Note 10 3 3 3 2 2" xfId="43379"/>
    <cellStyle name="Note 10 3 3 3 3" xfId="32775"/>
    <cellStyle name="Note 10 3 3 4" xfId="17080"/>
    <cellStyle name="Note 10 3 3 4 2" xfId="38267"/>
    <cellStyle name="Note 10 3 3 5" xfId="27381"/>
    <cellStyle name="Note 10 3 3_Table 2A-1_EFT (Annual)" xfId="7160"/>
    <cellStyle name="Note 10 3 4" xfId="2088"/>
    <cellStyle name="Note 10 3 4 2" xfId="5649"/>
    <cellStyle name="Note 10 3 4 2 2" xfId="13864"/>
    <cellStyle name="Note 10 3 4 2 2 2" xfId="25852"/>
    <cellStyle name="Note 10 3 4 2 2 2 2" xfId="47038"/>
    <cellStyle name="Note 10 3 4 2 2 3" xfId="36434"/>
    <cellStyle name="Note 10 3 4 2 3" xfId="20739"/>
    <cellStyle name="Note 10 3 4 2 3 2" xfId="41926"/>
    <cellStyle name="Note 10 3 4 2 4" xfId="31306"/>
    <cellStyle name="Note 10 3 4 2_Table 2A-1_EFT (Annual)" xfId="15436"/>
    <cellStyle name="Note 10 3 4 3" xfId="11208"/>
    <cellStyle name="Note 10 3 4 3 2" xfId="23306"/>
    <cellStyle name="Note 10 3 4 3 2 2" xfId="44492"/>
    <cellStyle name="Note 10 3 4 3 3" xfId="33888"/>
    <cellStyle name="Note 10 3 4 4" xfId="18193"/>
    <cellStyle name="Note 10 3 4 4 2" xfId="39380"/>
    <cellStyle name="Note 10 3 4 5" xfId="28563"/>
    <cellStyle name="Note 10 3 4_Table 2A-1_EFT (Annual)" xfId="7161"/>
    <cellStyle name="Note 10 3 5" xfId="3936"/>
    <cellStyle name="Note 10 3 5 2" xfId="12264"/>
    <cellStyle name="Note 10 3 5 2 2" xfId="24288"/>
    <cellStyle name="Note 10 3 5 2 2 2" xfId="45474"/>
    <cellStyle name="Note 10 3 5 2 3" xfId="34870"/>
    <cellStyle name="Note 10 3 5 3" xfId="19175"/>
    <cellStyle name="Note 10 3 5 3 2" xfId="40362"/>
    <cellStyle name="Note 10 3 5 4" xfId="29624"/>
    <cellStyle name="Note 10 3 5_Table 2A-1_EFT (Annual)" xfId="15437"/>
    <cellStyle name="Note 10 3 6" xfId="9601"/>
    <cellStyle name="Note 10 3 6 2" xfId="21742"/>
    <cellStyle name="Note 10 3 6 2 2" xfId="42928"/>
    <cellStyle name="Note 10 3 6 3" xfId="32324"/>
    <cellStyle name="Note 10 3 7" xfId="16629"/>
    <cellStyle name="Note 10 3 7 2" xfId="37816"/>
    <cellStyle name="Note 10 3 8" xfId="26881"/>
    <cellStyle name="Note 10 3_Table 2A-1_EFT (Annual)" xfId="3226"/>
    <cellStyle name="Note 10 4" xfId="1183"/>
    <cellStyle name="Note 10 4 2" xfId="2453"/>
    <cellStyle name="Note 10 4 2 2" xfId="6014"/>
    <cellStyle name="Note 10 4 2 2 2" xfId="14208"/>
    <cellStyle name="Note 10 4 2 2 2 2" xfId="26180"/>
    <cellStyle name="Note 10 4 2 2 2 2 2" xfId="47366"/>
    <cellStyle name="Note 10 4 2 2 2 3" xfId="36762"/>
    <cellStyle name="Note 10 4 2 2 3" xfId="21067"/>
    <cellStyle name="Note 10 4 2 2 3 2" xfId="42254"/>
    <cellStyle name="Note 10 4 2 2 4" xfId="31670"/>
    <cellStyle name="Note 10 4 2 2_Table 2A-1_EFT (Annual)" xfId="15438"/>
    <cellStyle name="Note 10 4 2 3" xfId="11550"/>
    <cellStyle name="Note 10 4 2 3 2" xfId="23634"/>
    <cellStyle name="Note 10 4 2 3 2 2" xfId="44820"/>
    <cellStyle name="Note 10 4 2 3 3" xfId="34216"/>
    <cellStyle name="Note 10 4 2 4" xfId="18521"/>
    <cellStyle name="Note 10 4 2 4 2" xfId="39708"/>
    <cellStyle name="Note 10 4 2 5" xfId="28927"/>
    <cellStyle name="Note 10 4 2_Table 2A-1_EFT (Annual)" xfId="7163"/>
    <cellStyle name="Note 10 4 3" xfId="4744"/>
    <cellStyle name="Note 10 4 3 2" xfId="13004"/>
    <cellStyle name="Note 10 4 3 2 2" xfId="25010"/>
    <cellStyle name="Note 10 4 3 2 2 2" xfId="46196"/>
    <cellStyle name="Note 10 4 3 2 3" xfId="35592"/>
    <cellStyle name="Note 10 4 3 3" xfId="19897"/>
    <cellStyle name="Note 10 4 3 3 2" xfId="41084"/>
    <cellStyle name="Note 10 4 3 4" xfId="30401"/>
    <cellStyle name="Note 10 4 3_Table 2A-1_EFT (Annual)" xfId="15439"/>
    <cellStyle name="Note 10 4 4" xfId="10348"/>
    <cellStyle name="Note 10 4 4 2" xfId="22464"/>
    <cellStyle name="Note 10 4 4 2 2" xfId="43650"/>
    <cellStyle name="Note 10 4 4 3" xfId="33046"/>
    <cellStyle name="Note 10 4 5" xfId="17351"/>
    <cellStyle name="Note 10 4 5 2" xfId="38538"/>
    <cellStyle name="Note 10 4 6" xfId="27658"/>
    <cellStyle name="Note 10 4_Table 2A-1_EFT (Annual)" xfId="7162"/>
    <cellStyle name="Note 10 5" xfId="747"/>
    <cellStyle name="Note 10 5 2" xfId="4308"/>
    <cellStyle name="Note 10 5 2 2" xfId="12588"/>
    <cellStyle name="Note 10 5 2 2 2" xfId="24605"/>
    <cellStyle name="Note 10 5 2 2 2 2" xfId="45791"/>
    <cellStyle name="Note 10 5 2 2 3" xfId="35187"/>
    <cellStyle name="Note 10 5 2 3" xfId="19492"/>
    <cellStyle name="Note 10 5 2 3 2" xfId="40679"/>
    <cellStyle name="Note 10 5 2 4" xfId="29965"/>
    <cellStyle name="Note 10 5 2_Table 2A-1_EFT (Annual)" xfId="15440"/>
    <cellStyle name="Note 10 5 3" xfId="9936"/>
    <cellStyle name="Note 10 5 3 2" xfId="22059"/>
    <cellStyle name="Note 10 5 3 2 2" xfId="43245"/>
    <cellStyle name="Note 10 5 3 3" xfId="32641"/>
    <cellStyle name="Note 10 5 4" xfId="16946"/>
    <cellStyle name="Note 10 5 4 2" xfId="38133"/>
    <cellStyle name="Note 10 5 5" xfId="27222"/>
    <cellStyle name="Note 10 5_Table 2A-1_EFT (Annual)" xfId="7164"/>
    <cellStyle name="Note 10 6" xfId="1855"/>
    <cellStyle name="Note 10 6 2" xfId="5416"/>
    <cellStyle name="Note 10 6 2 2" xfId="13631"/>
    <cellStyle name="Note 10 6 2 2 2" xfId="25619"/>
    <cellStyle name="Note 10 6 2 2 2 2" xfId="46805"/>
    <cellStyle name="Note 10 6 2 2 3" xfId="36201"/>
    <cellStyle name="Note 10 6 2 3" xfId="20506"/>
    <cellStyle name="Note 10 6 2 3 2" xfId="41693"/>
    <cellStyle name="Note 10 6 2 4" xfId="31073"/>
    <cellStyle name="Note 10 6 2_Table 2A-1_EFT (Annual)" xfId="15441"/>
    <cellStyle name="Note 10 6 3" xfId="10975"/>
    <cellStyle name="Note 10 6 3 2" xfId="23073"/>
    <cellStyle name="Note 10 6 3 2 2" xfId="44259"/>
    <cellStyle name="Note 10 6 3 3" xfId="33655"/>
    <cellStyle name="Note 10 6 4" xfId="17960"/>
    <cellStyle name="Note 10 6 4 2" xfId="39147"/>
    <cellStyle name="Note 10 6 5" xfId="28330"/>
    <cellStyle name="Note 10 6_Table 2A-1_EFT (Annual)" xfId="7165"/>
    <cellStyle name="Note 10 7" xfId="3724"/>
    <cellStyle name="Note 10 7 2" xfId="12092"/>
    <cellStyle name="Note 10 7 2 2" xfId="24122"/>
    <cellStyle name="Note 10 7 2 2 2" xfId="45308"/>
    <cellStyle name="Note 10 7 2 3" xfId="34704"/>
    <cellStyle name="Note 10 7 3" xfId="19009"/>
    <cellStyle name="Note 10 7 3 2" xfId="40196"/>
    <cellStyle name="Note 10 7 4" xfId="29433"/>
    <cellStyle name="Note 10 7_Table 2A-1_EFT (Annual)" xfId="15442"/>
    <cellStyle name="Note 10 8" xfId="9411"/>
    <cellStyle name="Note 10 8 2" xfId="21576"/>
    <cellStyle name="Note 10 8 2 2" xfId="42762"/>
    <cellStyle name="Note 10 8 3" xfId="32158"/>
    <cellStyle name="Note 10 9" xfId="16463"/>
    <cellStyle name="Note 10 9 2" xfId="37650"/>
    <cellStyle name="Note 10_Table 2A-1_EFT (Annual)" xfId="3224"/>
    <cellStyle name="Note 11" xfId="134"/>
    <cellStyle name="Note 11 10" xfId="26689"/>
    <cellStyle name="Note 11 2" xfId="527"/>
    <cellStyle name="Note 11 2 2" xfId="1504"/>
    <cellStyle name="Note 11 2 2 2" xfId="2774"/>
    <cellStyle name="Note 11 2 2 2 2" xfId="6335"/>
    <cellStyle name="Note 11 2 2 2 2 2" xfId="14529"/>
    <cellStyle name="Note 11 2 2 2 2 2 2" xfId="26501"/>
    <cellStyle name="Note 11 2 2 2 2 2 2 2" xfId="47687"/>
    <cellStyle name="Note 11 2 2 2 2 2 3" xfId="37083"/>
    <cellStyle name="Note 11 2 2 2 2 3" xfId="21388"/>
    <cellStyle name="Note 11 2 2 2 2 3 2" xfId="42575"/>
    <cellStyle name="Note 11 2 2 2 2 4" xfId="31991"/>
    <cellStyle name="Note 11 2 2 2 2_Table 2A-1_EFT (Annual)" xfId="15443"/>
    <cellStyle name="Note 11 2 2 2 3" xfId="11871"/>
    <cellStyle name="Note 11 2 2 2 3 2" xfId="23955"/>
    <cellStyle name="Note 11 2 2 2 3 2 2" xfId="45141"/>
    <cellStyle name="Note 11 2 2 2 3 3" xfId="34537"/>
    <cellStyle name="Note 11 2 2 2 4" xfId="18842"/>
    <cellStyle name="Note 11 2 2 2 4 2" xfId="40029"/>
    <cellStyle name="Note 11 2 2 2 5" xfId="29248"/>
    <cellStyle name="Note 11 2 2 2_Table 2A-1_EFT (Annual)" xfId="7167"/>
    <cellStyle name="Note 11 2 2 3" xfId="5065"/>
    <cellStyle name="Note 11 2 2 3 2" xfId="13325"/>
    <cellStyle name="Note 11 2 2 3 2 2" xfId="25331"/>
    <cellStyle name="Note 11 2 2 3 2 2 2" xfId="46517"/>
    <cellStyle name="Note 11 2 2 3 2 3" xfId="35913"/>
    <cellStyle name="Note 11 2 2 3 3" xfId="20218"/>
    <cellStyle name="Note 11 2 2 3 3 2" xfId="41405"/>
    <cellStyle name="Note 11 2 2 3 4" xfId="30722"/>
    <cellStyle name="Note 11 2 2 3_Table 2A-1_EFT (Annual)" xfId="15444"/>
    <cellStyle name="Note 11 2 2 4" xfId="10669"/>
    <cellStyle name="Note 11 2 2 4 2" xfId="22785"/>
    <cellStyle name="Note 11 2 2 4 2 2" xfId="43971"/>
    <cellStyle name="Note 11 2 2 4 3" xfId="33367"/>
    <cellStyle name="Note 11 2 2 5" xfId="17672"/>
    <cellStyle name="Note 11 2 2 5 2" xfId="38859"/>
    <cellStyle name="Note 11 2 2 6" xfId="27979"/>
    <cellStyle name="Note 11 2 2_Table 2A-1_EFT (Annual)" xfId="7166"/>
    <cellStyle name="Note 11 2 3" xfId="1037"/>
    <cellStyle name="Note 11 2 3 2" xfId="4598"/>
    <cellStyle name="Note 11 2 3 2 2" xfId="12858"/>
    <cellStyle name="Note 11 2 3 2 2 2" xfId="24864"/>
    <cellStyle name="Note 11 2 3 2 2 2 2" xfId="46050"/>
    <cellStyle name="Note 11 2 3 2 2 3" xfId="35446"/>
    <cellStyle name="Note 11 2 3 2 3" xfId="19751"/>
    <cellStyle name="Note 11 2 3 2 3 2" xfId="40938"/>
    <cellStyle name="Note 11 2 3 2 4" xfId="30255"/>
    <cellStyle name="Note 11 2 3 2_Table 2A-1_EFT (Annual)" xfId="15445"/>
    <cellStyle name="Note 11 2 3 3" xfId="10202"/>
    <cellStyle name="Note 11 2 3 3 2" xfId="22318"/>
    <cellStyle name="Note 11 2 3 3 2 2" xfId="43504"/>
    <cellStyle name="Note 11 2 3 3 3" xfId="32900"/>
    <cellStyle name="Note 11 2 3 4" xfId="17205"/>
    <cellStyle name="Note 11 2 3 4 2" xfId="38392"/>
    <cellStyle name="Note 11 2 3 5" xfId="27512"/>
    <cellStyle name="Note 11 2 3_Table 2A-1_EFT (Annual)" xfId="7168"/>
    <cellStyle name="Note 11 2 4" xfId="2243"/>
    <cellStyle name="Note 11 2 4 2" xfId="5804"/>
    <cellStyle name="Note 11 2 4 2 2" xfId="14019"/>
    <cellStyle name="Note 11 2 4 2 2 2" xfId="26007"/>
    <cellStyle name="Note 11 2 4 2 2 2 2" xfId="47193"/>
    <cellStyle name="Note 11 2 4 2 2 3" xfId="36589"/>
    <cellStyle name="Note 11 2 4 2 3" xfId="20894"/>
    <cellStyle name="Note 11 2 4 2 3 2" xfId="42081"/>
    <cellStyle name="Note 11 2 4 2 4" xfId="31461"/>
    <cellStyle name="Note 11 2 4 2_Table 2A-1_EFT (Annual)" xfId="15446"/>
    <cellStyle name="Note 11 2 4 3" xfId="11363"/>
    <cellStyle name="Note 11 2 4 3 2" xfId="23461"/>
    <cellStyle name="Note 11 2 4 3 2 2" xfId="44647"/>
    <cellStyle name="Note 11 2 4 3 3" xfId="34043"/>
    <cellStyle name="Note 11 2 4 4" xfId="18348"/>
    <cellStyle name="Note 11 2 4 4 2" xfId="39535"/>
    <cellStyle name="Note 11 2 4 5" xfId="28718"/>
    <cellStyle name="Note 11 2 4_Table 2A-1_EFT (Annual)" xfId="7169"/>
    <cellStyle name="Note 11 2 5" xfId="4097"/>
    <cellStyle name="Note 11 2 5 2" xfId="12421"/>
    <cellStyle name="Note 11 2 5 2 2" xfId="24443"/>
    <cellStyle name="Note 11 2 5 2 2 2" xfId="45629"/>
    <cellStyle name="Note 11 2 5 2 3" xfId="35025"/>
    <cellStyle name="Note 11 2 5 3" xfId="19330"/>
    <cellStyle name="Note 11 2 5 3 2" xfId="40517"/>
    <cellStyle name="Note 11 2 5 4" xfId="29785"/>
    <cellStyle name="Note 11 2 5_Table 2A-1_EFT (Annual)" xfId="15447"/>
    <cellStyle name="Note 11 2 6" xfId="9760"/>
    <cellStyle name="Note 11 2 6 2" xfId="21897"/>
    <cellStyle name="Note 11 2 6 2 2" xfId="43083"/>
    <cellStyle name="Note 11 2 6 3" xfId="32479"/>
    <cellStyle name="Note 11 2 7" xfId="16784"/>
    <cellStyle name="Note 11 2 7 2" xfId="37971"/>
    <cellStyle name="Note 11 2 8" xfId="27042"/>
    <cellStyle name="Note 11 2_Table 2A-1_EFT (Annual)" xfId="3228"/>
    <cellStyle name="Note 11 3" xfId="365"/>
    <cellStyle name="Note 11 3 2" xfId="1348"/>
    <cellStyle name="Note 11 3 2 2" xfId="2618"/>
    <cellStyle name="Note 11 3 2 2 2" xfId="6179"/>
    <cellStyle name="Note 11 3 2 2 2 2" xfId="14373"/>
    <cellStyle name="Note 11 3 2 2 2 2 2" xfId="26345"/>
    <cellStyle name="Note 11 3 2 2 2 2 2 2" xfId="47531"/>
    <cellStyle name="Note 11 3 2 2 2 2 3" xfId="36927"/>
    <cellStyle name="Note 11 3 2 2 2 3" xfId="21232"/>
    <cellStyle name="Note 11 3 2 2 2 3 2" xfId="42419"/>
    <cellStyle name="Note 11 3 2 2 2 4" xfId="31835"/>
    <cellStyle name="Note 11 3 2 2 2_Table 2A-1_EFT (Annual)" xfId="15448"/>
    <cellStyle name="Note 11 3 2 2 3" xfId="11715"/>
    <cellStyle name="Note 11 3 2 2 3 2" xfId="23799"/>
    <cellStyle name="Note 11 3 2 2 3 2 2" xfId="44985"/>
    <cellStyle name="Note 11 3 2 2 3 3" xfId="34381"/>
    <cellStyle name="Note 11 3 2 2 4" xfId="18686"/>
    <cellStyle name="Note 11 3 2 2 4 2" xfId="39873"/>
    <cellStyle name="Note 11 3 2 2 5" xfId="29092"/>
    <cellStyle name="Note 11 3 2 2_Table 2A-1_EFT (Annual)" xfId="7171"/>
    <cellStyle name="Note 11 3 2 3" xfId="4909"/>
    <cellStyle name="Note 11 3 2 3 2" xfId="13169"/>
    <cellStyle name="Note 11 3 2 3 2 2" xfId="25175"/>
    <cellStyle name="Note 11 3 2 3 2 2 2" xfId="46361"/>
    <cellStyle name="Note 11 3 2 3 2 3" xfId="35757"/>
    <cellStyle name="Note 11 3 2 3 3" xfId="20062"/>
    <cellStyle name="Note 11 3 2 3 3 2" xfId="41249"/>
    <cellStyle name="Note 11 3 2 3 4" xfId="30566"/>
    <cellStyle name="Note 11 3 2 3_Table 2A-1_EFT (Annual)" xfId="15449"/>
    <cellStyle name="Note 11 3 2 4" xfId="10513"/>
    <cellStyle name="Note 11 3 2 4 2" xfId="22629"/>
    <cellStyle name="Note 11 3 2 4 2 2" xfId="43815"/>
    <cellStyle name="Note 11 3 2 4 3" xfId="33211"/>
    <cellStyle name="Note 11 3 2 5" xfId="17516"/>
    <cellStyle name="Note 11 3 2 5 2" xfId="38703"/>
    <cellStyle name="Note 11 3 2 6" xfId="27823"/>
    <cellStyle name="Note 11 3 2_Table 2A-1_EFT (Annual)" xfId="7170"/>
    <cellStyle name="Note 11 3 3" xfId="905"/>
    <cellStyle name="Note 11 3 3 2" xfId="4466"/>
    <cellStyle name="Note 11 3 3 2 2" xfId="12728"/>
    <cellStyle name="Note 11 3 3 2 2 2" xfId="24738"/>
    <cellStyle name="Note 11 3 3 2 2 2 2" xfId="45924"/>
    <cellStyle name="Note 11 3 3 2 2 3" xfId="35320"/>
    <cellStyle name="Note 11 3 3 2 3" xfId="19625"/>
    <cellStyle name="Note 11 3 3 2 3 2" xfId="40812"/>
    <cellStyle name="Note 11 3 3 2 4" xfId="30123"/>
    <cellStyle name="Note 11 3 3 2_Table 2A-1_EFT (Annual)" xfId="15450"/>
    <cellStyle name="Note 11 3 3 3" xfId="10075"/>
    <cellStyle name="Note 11 3 3 3 2" xfId="22192"/>
    <cellStyle name="Note 11 3 3 3 2 2" xfId="43378"/>
    <cellStyle name="Note 11 3 3 3 3" xfId="32774"/>
    <cellStyle name="Note 11 3 3 4" xfId="17079"/>
    <cellStyle name="Note 11 3 3 4 2" xfId="38266"/>
    <cellStyle name="Note 11 3 3 5" xfId="27380"/>
    <cellStyle name="Note 11 3 3_Table 2A-1_EFT (Annual)" xfId="7172"/>
    <cellStyle name="Note 11 3 4" xfId="2087"/>
    <cellStyle name="Note 11 3 4 2" xfId="5648"/>
    <cellStyle name="Note 11 3 4 2 2" xfId="13863"/>
    <cellStyle name="Note 11 3 4 2 2 2" xfId="25851"/>
    <cellStyle name="Note 11 3 4 2 2 2 2" xfId="47037"/>
    <cellStyle name="Note 11 3 4 2 2 3" xfId="36433"/>
    <cellStyle name="Note 11 3 4 2 3" xfId="20738"/>
    <cellStyle name="Note 11 3 4 2 3 2" xfId="41925"/>
    <cellStyle name="Note 11 3 4 2 4" xfId="31305"/>
    <cellStyle name="Note 11 3 4 2_Table 2A-1_EFT (Annual)" xfId="15451"/>
    <cellStyle name="Note 11 3 4 3" xfId="11207"/>
    <cellStyle name="Note 11 3 4 3 2" xfId="23305"/>
    <cellStyle name="Note 11 3 4 3 2 2" xfId="44491"/>
    <cellStyle name="Note 11 3 4 3 3" xfId="33887"/>
    <cellStyle name="Note 11 3 4 4" xfId="18192"/>
    <cellStyle name="Note 11 3 4 4 2" xfId="39379"/>
    <cellStyle name="Note 11 3 4 5" xfId="28562"/>
    <cellStyle name="Note 11 3 4_Table 2A-1_EFT (Annual)" xfId="7173"/>
    <cellStyle name="Note 11 3 5" xfId="3935"/>
    <cellStyle name="Note 11 3 5 2" xfId="12263"/>
    <cellStyle name="Note 11 3 5 2 2" xfId="24287"/>
    <cellStyle name="Note 11 3 5 2 2 2" xfId="45473"/>
    <cellStyle name="Note 11 3 5 2 3" xfId="34869"/>
    <cellStyle name="Note 11 3 5 3" xfId="19174"/>
    <cellStyle name="Note 11 3 5 3 2" xfId="40361"/>
    <cellStyle name="Note 11 3 5 4" xfId="29623"/>
    <cellStyle name="Note 11 3 5_Table 2A-1_EFT (Annual)" xfId="15452"/>
    <cellStyle name="Note 11 3 6" xfId="9600"/>
    <cellStyle name="Note 11 3 6 2" xfId="21741"/>
    <cellStyle name="Note 11 3 6 2 2" xfId="42927"/>
    <cellStyle name="Note 11 3 6 3" xfId="32323"/>
    <cellStyle name="Note 11 3 7" xfId="16628"/>
    <cellStyle name="Note 11 3 7 2" xfId="37815"/>
    <cellStyle name="Note 11 3 8" xfId="26880"/>
    <cellStyle name="Note 11 3_Table 2A-1_EFT (Annual)" xfId="3229"/>
    <cellStyle name="Note 11 4" xfId="1182"/>
    <cellStyle name="Note 11 4 2" xfId="2452"/>
    <cellStyle name="Note 11 4 2 2" xfId="6013"/>
    <cellStyle name="Note 11 4 2 2 2" xfId="14207"/>
    <cellStyle name="Note 11 4 2 2 2 2" xfId="26179"/>
    <cellStyle name="Note 11 4 2 2 2 2 2" xfId="47365"/>
    <cellStyle name="Note 11 4 2 2 2 3" xfId="36761"/>
    <cellStyle name="Note 11 4 2 2 3" xfId="21066"/>
    <cellStyle name="Note 11 4 2 2 3 2" xfId="42253"/>
    <cellStyle name="Note 11 4 2 2 4" xfId="31669"/>
    <cellStyle name="Note 11 4 2 2_Table 2A-1_EFT (Annual)" xfId="15453"/>
    <cellStyle name="Note 11 4 2 3" xfId="11549"/>
    <cellStyle name="Note 11 4 2 3 2" xfId="23633"/>
    <cellStyle name="Note 11 4 2 3 2 2" xfId="44819"/>
    <cellStyle name="Note 11 4 2 3 3" xfId="34215"/>
    <cellStyle name="Note 11 4 2 4" xfId="18520"/>
    <cellStyle name="Note 11 4 2 4 2" xfId="39707"/>
    <cellStyle name="Note 11 4 2 5" xfId="28926"/>
    <cellStyle name="Note 11 4 2_Table 2A-1_EFT (Annual)" xfId="7175"/>
    <cellStyle name="Note 11 4 3" xfId="4743"/>
    <cellStyle name="Note 11 4 3 2" xfId="13003"/>
    <cellStyle name="Note 11 4 3 2 2" xfId="25009"/>
    <cellStyle name="Note 11 4 3 2 2 2" xfId="46195"/>
    <cellStyle name="Note 11 4 3 2 3" xfId="35591"/>
    <cellStyle name="Note 11 4 3 3" xfId="19896"/>
    <cellStyle name="Note 11 4 3 3 2" xfId="41083"/>
    <cellStyle name="Note 11 4 3 4" xfId="30400"/>
    <cellStyle name="Note 11 4 3_Table 2A-1_EFT (Annual)" xfId="15454"/>
    <cellStyle name="Note 11 4 4" xfId="10347"/>
    <cellStyle name="Note 11 4 4 2" xfId="22463"/>
    <cellStyle name="Note 11 4 4 2 2" xfId="43649"/>
    <cellStyle name="Note 11 4 4 3" xfId="33045"/>
    <cellStyle name="Note 11 4 5" xfId="17350"/>
    <cellStyle name="Note 11 4 5 2" xfId="38537"/>
    <cellStyle name="Note 11 4 6" xfId="27657"/>
    <cellStyle name="Note 11 4_Table 2A-1_EFT (Annual)" xfId="7174"/>
    <cellStyle name="Note 11 5" xfId="746"/>
    <cellStyle name="Note 11 5 2" xfId="4307"/>
    <cellStyle name="Note 11 5 2 2" xfId="12587"/>
    <cellStyle name="Note 11 5 2 2 2" xfId="24604"/>
    <cellStyle name="Note 11 5 2 2 2 2" xfId="45790"/>
    <cellStyle name="Note 11 5 2 2 3" xfId="35186"/>
    <cellStyle name="Note 11 5 2 3" xfId="19491"/>
    <cellStyle name="Note 11 5 2 3 2" xfId="40678"/>
    <cellStyle name="Note 11 5 2 4" xfId="29964"/>
    <cellStyle name="Note 11 5 2_Table 2A-1_EFT (Annual)" xfId="15455"/>
    <cellStyle name="Note 11 5 3" xfId="9935"/>
    <cellStyle name="Note 11 5 3 2" xfId="22058"/>
    <cellStyle name="Note 11 5 3 2 2" xfId="43244"/>
    <cellStyle name="Note 11 5 3 3" xfId="32640"/>
    <cellStyle name="Note 11 5 4" xfId="16945"/>
    <cellStyle name="Note 11 5 4 2" xfId="38132"/>
    <cellStyle name="Note 11 5 5" xfId="27221"/>
    <cellStyle name="Note 11 5_Table 2A-1_EFT (Annual)" xfId="7176"/>
    <cellStyle name="Note 11 6" xfId="1788"/>
    <cellStyle name="Note 11 6 2" xfId="5349"/>
    <cellStyle name="Note 11 6 2 2" xfId="13564"/>
    <cellStyle name="Note 11 6 2 2 2" xfId="25552"/>
    <cellStyle name="Note 11 6 2 2 2 2" xfId="46738"/>
    <cellStyle name="Note 11 6 2 2 3" xfId="36134"/>
    <cellStyle name="Note 11 6 2 3" xfId="20439"/>
    <cellStyle name="Note 11 6 2 3 2" xfId="41626"/>
    <cellStyle name="Note 11 6 2 4" xfId="31006"/>
    <cellStyle name="Note 11 6 2_Table 2A-1_EFT (Annual)" xfId="15456"/>
    <cellStyle name="Note 11 6 3" xfId="10908"/>
    <cellStyle name="Note 11 6 3 2" xfId="23006"/>
    <cellStyle name="Note 11 6 3 2 2" xfId="44192"/>
    <cellStyle name="Note 11 6 3 3" xfId="33588"/>
    <cellStyle name="Note 11 6 4" xfId="17893"/>
    <cellStyle name="Note 11 6 4 2" xfId="39080"/>
    <cellStyle name="Note 11 6 5" xfId="28263"/>
    <cellStyle name="Note 11 6_Table 2A-1_EFT (Annual)" xfId="7177"/>
    <cellStyle name="Note 11 7" xfId="3723"/>
    <cellStyle name="Note 11 7 2" xfId="12091"/>
    <cellStyle name="Note 11 7 2 2" xfId="24121"/>
    <cellStyle name="Note 11 7 2 2 2" xfId="45307"/>
    <cellStyle name="Note 11 7 2 3" xfId="34703"/>
    <cellStyle name="Note 11 7 3" xfId="19008"/>
    <cellStyle name="Note 11 7 3 2" xfId="40195"/>
    <cellStyle name="Note 11 7 4" xfId="29432"/>
    <cellStyle name="Note 11 7_Table 2A-1_EFT (Annual)" xfId="15457"/>
    <cellStyle name="Note 11 8" xfId="9410"/>
    <cellStyle name="Note 11 8 2" xfId="21575"/>
    <cellStyle name="Note 11 8 2 2" xfId="42761"/>
    <cellStyle name="Note 11 8 3" xfId="32157"/>
    <cellStyle name="Note 11 9" xfId="16462"/>
    <cellStyle name="Note 11 9 2" xfId="37649"/>
    <cellStyle name="Note 11_Table 2A-1_EFT (Annual)" xfId="3227"/>
    <cellStyle name="Note 12" xfId="142"/>
    <cellStyle name="Note 12 10" xfId="26697"/>
    <cellStyle name="Note 12 2" xfId="535"/>
    <cellStyle name="Note 12 2 2" xfId="1512"/>
    <cellStyle name="Note 12 2 2 2" xfId="2782"/>
    <cellStyle name="Note 12 2 2 2 2" xfId="6343"/>
    <cellStyle name="Note 12 2 2 2 2 2" xfId="14537"/>
    <cellStyle name="Note 12 2 2 2 2 2 2" xfId="26509"/>
    <cellStyle name="Note 12 2 2 2 2 2 2 2" xfId="47695"/>
    <cellStyle name="Note 12 2 2 2 2 2 3" xfId="37091"/>
    <cellStyle name="Note 12 2 2 2 2 3" xfId="21396"/>
    <cellStyle name="Note 12 2 2 2 2 3 2" xfId="42583"/>
    <cellStyle name="Note 12 2 2 2 2 4" xfId="31999"/>
    <cellStyle name="Note 12 2 2 2 2_Table 2A-1_EFT (Annual)" xfId="15458"/>
    <cellStyle name="Note 12 2 2 2 3" xfId="11879"/>
    <cellStyle name="Note 12 2 2 2 3 2" xfId="23963"/>
    <cellStyle name="Note 12 2 2 2 3 2 2" xfId="45149"/>
    <cellStyle name="Note 12 2 2 2 3 3" xfId="34545"/>
    <cellStyle name="Note 12 2 2 2 4" xfId="18850"/>
    <cellStyle name="Note 12 2 2 2 4 2" xfId="40037"/>
    <cellStyle name="Note 12 2 2 2 5" xfId="29256"/>
    <cellStyle name="Note 12 2 2 2_Table 2A-1_EFT (Annual)" xfId="7179"/>
    <cellStyle name="Note 12 2 2 3" xfId="5073"/>
    <cellStyle name="Note 12 2 2 3 2" xfId="13333"/>
    <cellStyle name="Note 12 2 2 3 2 2" xfId="25339"/>
    <cellStyle name="Note 12 2 2 3 2 2 2" xfId="46525"/>
    <cellStyle name="Note 12 2 2 3 2 3" xfId="35921"/>
    <cellStyle name="Note 12 2 2 3 3" xfId="20226"/>
    <cellStyle name="Note 12 2 2 3 3 2" xfId="41413"/>
    <cellStyle name="Note 12 2 2 3 4" xfId="30730"/>
    <cellStyle name="Note 12 2 2 3_Table 2A-1_EFT (Annual)" xfId="15459"/>
    <cellStyle name="Note 12 2 2 4" xfId="10677"/>
    <cellStyle name="Note 12 2 2 4 2" xfId="22793"/>
    <cellStyle name="Note 12 2 2 4 2 2" xfId="43979"/>
    <cellStyle name="Note 12 2 2 4 3" xfId="33375"/>
    <cellStyle name="Note 12 2 2 5" xfId="17680"/>
    <cellStyle name="Note 12 2 2 5 2" xfId="38867"/>
    <cellStyle name="Note 12 2 2 6" xfId="27987"/>
    <cellStyle name="Note 12 2 2_Table 2A-1_EFT (Annual)" xfId="7178"/>
    <cellStyle name="Note 12 2 3" xfId="1044"/>
    <cellStyle name="Note 12 2 3 2" xfId="4605"/>
    <cellStyle name="Note 12 2 3 2 2" xfId="12865"/>
    <cellStyle name="Note 12 2 3 2 2 2" xfId="24871"/>
    <cellStyle name="Note 12 2 3 2 2 2 2" xfId="46057"/>
    <cellStyle name="Note 12 2 3 2 2 3" xfId="35453"/>
    <cellStyle name="Note 12 2 3 2 3" xfId="19758"/>
    <cellStyle name="Note 12 2 3 2 3 2" xfId="40945"/>
    <cellStyle name="Note 12 2 3 2 4" xfId="30262"/>
    <cellStyle name="Note 12 2 3 2_Table 2A-1_EFT (Annual)" xfId="15460"/>
    <cellStyle name="Note 12 2 3 3" xfId="10209"/>
    <cellStyle name="Note 12 2 3 3 2" xfId="22325"/>
    <cellStyle name="Note 12 2 3 3 2 2" xfId="43511"/>
    <cellStyle name="Note 12 2 3 3 3" xfId="32907"/>
    <cellStyle name="Note 12 2 3 4" xfId="17212"/>
    <cellStyle name="Note 12 2 3 4 2" xfId="38399"/>
    <cellStyle name="Note 12 2 3 5" xfId="27519"/>
    <cellStyle name="Note 12 2 3_Table 2A-1_EFT (Annual)" xfId="7180"/>
    <cellStyle name="Note 12 2 4" xfId="2251"/>
    <cellStyle name="Note 12 2 4 2" xfId="5812"/>
    <cellStyle name="Note 12 2 4 2 2" xfId="14027"/>
    <cellStyle name="Note 12 2 4 2 2 2" xfId="26015"/>
    <cellStyle name="Note 12 2 4 2 2 2 2" xfId="47201"/>
    <cellStyle name="Note 12 2 4 2 2 3" xfId="36597"/>
    <cellStyle name="Note 12 2 4 2 3" xfId="20902"/>
    <cellStyle name="Note 12 2 4 2 3 2" xfId="42089"/>
    <cellStyle name="Note 12 2 4 2 4" xfId="31469"/>
    <cellStyle name="Note 12 2 4 2_Table 2A-1_EFT (Annual)" xfId="15461"/>
    <cellStyle name="Note 12 2 4 3" xfId="11371"/>
    <cellStyle name="Note 12 2 4 3 2" xfId="23469"/>
    <cellStyle name="Note 12 2 4 3 2 2" xfId="44655"/>
    <cellStyle name="Note 12 2 4 3 3" xfId="34051"/>
    <cellStyle name="Note 12 2 4 4" xfId="18356"/>
    <cellStyle name="Note 12 2 4 4 2" xfId="39543"/>
    <cellStyle name="Note 12 2 4 5" xfId="28726"/>
    <cellStyle name="Note 12 2 4_Table 2A-1_EFT (Annual)" xfId="7181"/>
    <cellStyle name="Note 12 2 5" xfId="4105"/>
    <cellStyle name="Note 12 2 5 2" xfId="12429"/>
    <cellStyle name="Note 12 2 5 2 2" xfId="24451"/>
    <cellStyle name="Note 12 2 5 2 2 2" xfId="45637"/>
    <cellStyle name="Note 12 2 5 2 3" xfId="35033"/>
    <cellStyle name="Note 12 2 5 3" xfId="19338"/>
    <cellStyle name="Note 12 2 5 3 2" xfId="40525"/>
    <cellStyle name="Note 12 2 5 4" xfId="29793"/>
    <cellStyle name="Note 12 2 5_Table 2A-1_EFT (Annual)" xfId="15462"/>
    <cellStyle name="Note 12 2 6" xfId="9768"/>
    <cellStyle name="Note 12 2 6 2" xfId="21905"/>
    <cellStyle name="Note 12 2 6 2 2" xfId="43091"/>
    <cellStyle name="Note 12 2 6 3" xfId="32487"/>
    <cellStyle name="Note 12 2 7" xfId="16792"/>
    <cellStyle name="Note 12 2 7 2" xfId="37979"/>
    <cellStyle name="Note 12 2 8" xfId="27050"/>
    <cellStyle name="Note 12 2_Table 2A-1_EFT (Annual)" xfId="3231"/>
    <cellStyle name="Note 12 3" xfId="373"/>
    <cellStyle name="Note 12 3 2" xfId="1356"/>
    <cellStyle name="Note 12 3 2 2" xfId="2626"/>
    <cellStyle name="Note 12 3 2 2 2" xfId="6187"/>
    <cellStyle name="Note 12 3 2 2 2 2" xfId="14381"/>
    <cellStyle name="Note 12 3 2 2 2 2 2" xfId="26353"/>
    <cellStyle name="Note 12 3 2 2 2 2 2 2" xfId="47539"/>
    <cellStyle name="Note 12 3 2 2 2 2 3" xfId="36935"/>
    <cellStyle name="Note 12 3 2 2 2 3" xfId="21240"/>
    <cellStyle name="Note 12 3 2 2 2 3 2" xfId="42427"/>
    <cellStyle name="Note 12 3 2 2 2 4" xfId="31843"/>
    <cellStyle name="Note 12 3 2 2 2_Table 2A-1_EFT (Annual)" xfId="15463"/>
    <cellStyle name="Note 12 3 2 2 3" xfId="11723"/>
    <cellStyle name="Note 12 3 2 2 3 2" xfId="23807"/>
    <cellStyle name="Note 12 3 2 2 3 2 2" xfId="44993"/>
    <cellStyle name="Note 12 3 2 2 3 3" xfId="34389"/>
    <cellStyle name="Note 12 3 2 2 4" xfId="18694"/>
    <cellStyle name="Note 12 3 2 2 4 2" xfId="39881"/>
    <cellStyle name="Note 12 3 2 2 5" xfId="29100"/>
    <cellStyle name="Note 12 3 2 2_Table 2A-1_EFT (Annual)" xfId="7183"/>
    <cellStyle name="Note 12 3 2 3" xfId="4917"/>
    <cellStyle name="Note 12 3 2 3 2" xfId="13177"/>
    <cellStyle name="Note 12 3 2 3 2 2" xfId="25183"/>
    <cellStyle name="Note 12 3 2 3 2 2 2" xfId="46369"/>
    <cellStyle name="Note 12 3 2 3 2 3" xfId="35765"/>
    <cellStyle name="Note 12 3 2 3 3" xfId="20070"/>
    <cellStyle name="Note 12 3 2 3 3 2" xfId="41257"/>
    <cellStyle name="Note 12 3 2 3 4" xfId="30574"/>
    <cellStyle name="Note 12 3 2 3_Table 2A-1_EFT (Annual)" xfId="15464"/>
    <cellStyle name="Note 12 3 2 4" xfId="10521"/>
    <cellStyle name="Note 12 3 2 4 2" xfId="22637"/>
    <cellStyle name="Note 12 3 2 4 2 2" xfId="43823"/>
    <cellStyle name="Note 12 3 2 4 3" xfId="33219"/>
    <cellStyle name="Note 12 3 2 5" xfId="17524"/>
    <cellStyle name="Note 12 3 2 5 2" xfId="38711"/>
    <cellStyle name="Note 12 3 2 6" xfId="27831"/>
    <cellStyle name="Note 12 3 2_Table 2A-1_EFT (Annual)" xfId="7182"/>
    <cellStyle name="Note 12 3 3" xfId="912"/>
    <cellStyle name="Note 12 3 3 2" xfId="4473"/>
    <cellStyle name="Note 12 3 3 2 2" xfId="12735"/>
    <cellStyle name="Note 12 3 3 2 2 2" xfId="24745"/>
    <cellStyle name="Note 12 3 3 2 2 2 2" xfId="45931"/>
    <cellStyle name="Note 12 3 3 2 2 3" xfId="35327"/>
    <cellStyle name="Note 12 3 3 2 3" xfId="19632"/>
    <cellStyle name="Note 12 3 3 2 3 2" xfId="40819"/>
    <cellStyle name="Note 12 3 3 2 4" xfId="30130"/>
    <cellStyle name="Note 12 3 3 2_Table 2A-1_EFT (Annual)" xfId="15465"/>
    <cellStyle name="Note 12 3 3 3" xfId="10082"/>
    <cellStyle name="Note 12 3 3 3 2" xfId="22199"/>
    <cellStyle name="Note 12 3 3 3 2 2" xfId="43385"/>
    <cellStyle name="Note 12 3 3 3 3" xfId="32781"/>
    <cellStyle name="Note 12 3 3 4" xfId="17086"/>
    <cellStyle name="Note 12 3 3 4 2" xfId="38273"/>
    <cellStyle name="Note 12 3 3 5" xfId="27387"/>
    <cellStyle name="Note 12 3 3_Table 2A-1_EFT (Annual)" xfId="7184"/>
    <cellStyle name="Note 12 3 4" xfId="2095"/>
    <cellStyle name="Note 12 3 4 2" xfId="5656"/>
    <cellStyle name="Note 12 3 4 2 2" xfId="13871"/>
    <cellStyle name="Note 12 3 4 2 2 2" xfId="25859"/>
    <cellStyle name="Note 12 3 4 2 2 2 2" xfId="47045"/>
    <cellStyle name="Note 12 3 4 2 2 3" xfId="36441"/>
    <cellStyle name="Note 12 3 4 2 3" xfId="20746"/>
    <cellStyle name="Note 12 3 4 2 3 2" xfId="41933"/>
    <cellStyle name="Note 12 3 4 2 4" xfId="31313"/>
    <cellStyle name="Note 12 3 4 2_Table 2A-1_EFT (Annual)" xfId="15466"/>
    <cellStyle name="Note 12 3 4 3" xfId="11215"/>
    <cellStyle name="Note 12 3 4 3 2" xfId="23313"/>
    <cellStyle name="Note 12 3 4 3 2 2" xfId="44499"/>
    <cellStyle name="Note 12 3 4 3 3" xfId="33895"/>
    <cellStyle name="Note 12 3 4 4" xfId="18200"/>
    <cellStyle name="Note 12 3 4 4 2" xfId="39387"/>
    <cellStyle name="Note 12 3 4 5" xfId="28570"/>
    <cellStyle name="Note 12 3 4_Table 2A-1_EFT (Annual)" xfId="7185"/>
    <cellStyle name="Note 12 3 5" xfId="3943"/>
    <cellStyle name="Note 12 3 5 2" xfId="12271"/>
    <cellStyle name="Note 12 3 5 2 2" xfId="24295"/>
    <cellStyle name="Note 12 3 5 2 2 2" xfId="45481"/>
    <cellStyle name="Note 12 3 5 2 3" xfId="34877"/>
    <cellStyle name="Note 12 3 5 3" xfId="19182"/>
    <cellStyle name="Note 12 3 5 3 2" xfId="40369"/>
    <cellStyle name="Note 12 3 5 4" xfId="29631"/>
    <cellStyle name="Note 12 3 5_Table 2A-1_EFT (Annual)" xfId="15467"/>
    <cellStyle name="Note 12 3 6" xfId="9608"/>
    <cellStyle name="Note 12 3 6 2" xfId="21749"/>
    <cellStyle name="Note 12 3 6 2 2" xfId="42935"/>
    <cellStyle name="Note 12 3 6 3" xfId="32331"/>
    <cellStyle name="Note 12 3 7" xfId="16636"/>
    <cellStyle name="Note 12 3 7 2" xfId="37823"/>
    <cellStyle name="Note 12 3 8" xfId="26888"/>
    <cellStyle name="Note 12 3_Table 2A-1_EFT (Annual)" xfId="3232"/>
    <cellStyle name="Note 12 4" xfId="1190"/>
    <cellStyle name="Note 12 4 2" xfId="2460"/>
    <cellStyle name="Note 12 4 2 2" xfId="6021"/>
    <cellStyle name="Note 12 4 2 2 2" xfId="14215"/>
    <cellStyle name="Note 12 4 2 2 2 2" xfId="26187"/>
    <cellStyle name="Note 12 4 2 2 2 2 2" xfId="47373"/>
    <cellStyle name="Note 12 4 2 2 2 3" xfId="36769"/>
    <cellStyle name="Note 12 4 2 2 3" xfId="21074"/>
    <cellStyle name="Note 12 4 2 2 3 2" xfId="42261"/>
    <cellStyle name="Note 12 4 2 2 4" xfId="31677"/>
    <cellStyle name="Note 12 4 2 2_Table 2A-1_EFT (Annual)" xfId="15468"/>
    <cellStyle name="Note 12 4 2 3" xfId="11557"/>
    <cellStyle name="Note 12 4 2 3 2" xfId="23641"/>
    <cellStyle name="Note 12 4 2 3 2 2" xfId="44827"/>
    <cellStyle name="Note 12 4 2 3 3" xfId="34223"/>
    <cellStyle name="Note 12 4 2 4" xfId="18528"/>
    <cellStyle name="Note 12 4 2 4 2" xfId="39715"/>
    <cellStyle name="Note 12 4 2 5" xfId="28934"/>
    <cellStyle name="Note 12 4 2_Table 2A-1_EFT (Annual)" xfId="7187"/>
    <cellStyle name="Note 12 4 3" xfId="4751"/>
    <cellStyle name="Note 12 4 3 2" xfId="13011"/>
    <cellStyle name="Note 12 4 3 2 2" xfId="25017"/>
    <cellStyle name="Note 12 4 3 2 2 2" xfId="46203"/>
    <cellStyle name="Note 12 4 3 2 3" xfId="35599"/>
    <cellStyle name="Note 12 4 3 3" xfId="19904"/>
    <cellStyle name="Note 12 4 3 3 2" xfId="41091"/>
    <cellStyle name="Note 12 4 3 4" xfId="30408"/>
    <cellStyle name="Note 12 4 3_Table 2A-1_EFT (Annual)" xfId="15469"/>
    <cellStyle name="Note 12 4 4" xfId="10355"/>
    <cellStyle name="Note 12 4 4 2" xfId="22471"/>
    <cellStyle name="Note 12 4 4 2 2" xfId="43657"/>
    <cellStyle name="Note 12 4 4 3" xfId="33053"/>
    <cellStyle name="Note 12 4 5" xfId="17358"/>
    <cellStyle name="Note 12 4 5 2" xfId="38545"/>
    <cellStyle name="Note 12 4 6" xfId="27665"/>
    <cellStyle name="Note 12 4_Table 2A-1_EFT (Annual)" xfId="7186"/>
    <cellStyle name="Note 12 5" xfId="753"/>
    <cellStyle name="Note 12 5 2" xfId="4314"/>
    <cellStyle name="Note 12 5 2 2" xfId="12594"/>
    <cellStyle name="Note 12 5 2 2 2" xfId="24611"/>
    <cellStyle name="Note 12 5 2 2 2 2" xfId="45797"/>
    <cellStyle name="Note 12 5 2 2 3" xfId="35193"/>
    <cellStyle name="Note 12 5 2 3" xfId="19498"/>
    <cellStyle name="Note 12 5 2 3 2" xfId="40685"/>
    <cellStyle name="Note 12 5 2 4" xfId="29971"/>
    <cellStyle name="Note 12 5 2_Table 2A-1_EFT (Annual)" xfId="15470"/>
    <cellStyle name="Note 12 5 3" xfId="9942"/>
    <cellStyle name="Note 12 5 3 2" xfId="22065"/>
    <cellStyle name="Note 12 5 3 2 2" xfId="43251"/>
    <cellStyle name="Note 12 5 3 3" xfId="32647"/>
    <cellStyle name="Note 12 5 4" xfId="16952"/>
    <cellStyle name="Note 12 5 4 2" xfId="38139"/>
    <cellStyle name="Note 12 5 5" xfId="27228"/>
    <cellStyle name="Note 12 5_Table 2A-1_EFT (Annual)" xfId="7188"/>
    <cellStyle name="Note 12 6" xfId="1784"/>
    <cellStyle name="Note 12 6 2" xfId="5345"/>
    <cellStyle name="Note 12 6 2 2" xfId="13560"/>
    <cellStyle name="Note 12 6 2 2 2" xfId="25548"/>
    <cellStyle name="Note 12 6 2 2 2 2" xfId="46734"/>
    <cellStyle name="Note 12 6 2 2 3" xfId="36130"/>
    <cellStyle name="Note 12 6 2 3" xfId="20435"/>
    <cellStyle name="Note 12 6 2 3 2" xfId="41622"/>
    <cellStyle name="Note 12 6 2 4" xfId="31002"/>
    <cellStyle name="Note 12 6 2_Table 2A-1_EFT (Annual)" xfId="15471"/>
    <cellStyle name="Note 12 6 3" xfId="10904"/>
    <cellStyle name="Note 12 6 3 2" xfId="23002"/>
    <cellStyle name="Note 12 6 3 2 2" xfId="44188"/>
    <cellStyle name="Note 12 6 3 3" xfId="33584"/>
    <cellStyle name="Note 12 6 4" xfId="17889"/>
    <cellStyle name="Note 12 6 4 2" xfId="39076"/>
    <cellStyle name="Note 12 6 5" xfId="28259"/>
    <cellStyle name="Note 12 6_Table 2A-1_EFT (Annual)" xfId="7189"/>
    <cellStyle name="Note 12 7" xfId="3731"/>
    <cellStyle name="Note 12 7 2" xfId="12099"/>
    <cellStyle name="Note 12 7 2 2" xfId="24129"/>
    <cellStyle name="Note 12 7 2 2 2" xfId="45315"/>
    <cellStyle name="Note 12 7 2 3" xfId="34711"/>
    <cellStyle name="Note 12 7 3" xfId="19016"/>
    <cellStyle name="Note 12 7 3 2" xfId="40203"/>
    <cellStyle name="Note 12 7 4" xfId="29440"/>
    <cellStyle name="Note 12 7_Table 2A-1_EFT (Annual)" xfId="15472"/>
    <cellStyle name="Note 12 8" xfId="9418"/>
    <cellStyle name="Note 12 8 2" xfId="21583"/>
    <cellStyle name="Note 12 8 2 2" xfId="42769"/>
    <cellStyle name="Note 12 8 3" xfId="32165"/>
    <cellStyle name="Note 12 9" xfId="16470"/>
    <cellStyle name="Note 12 9 2" xfId="37657"/>
    <cellStyle name="Note 12_Table 2A-1_EFT (Annual)" xfId="3230"/>
    <cellStyle name="Note 13" xfId="149"/>
    <cellStyle name="Note 13 10" xfId="26704"/>
    <cellStyle name="Note 13 2" xfId="542"/>
    <cellStyle name="Note 13 2 2" xfId="1519"/>
    <cellStyle name="Note 13 2 2 2" xfId="2789"/>
    <cellStyle name="Note 13 2 2 2 2" xfId="6350"/>
    <cellStyle name="Note 13 2 2 2 2 2" xfId="14544"/>
    <cellStyle name="Note 13 2 2 2 2 2 2" xfId="26516"/>
    <cellStyle name="Note 13 2 2 2 2 2 2 2" xfId="47702"/>
    <cellStyle name="Note 13 2 2 2 2 2 3" xfId="37098"/>
    <cellStyle name="Note 13 2 2 2 2 3" xfId="21403"/>
    <cellStyle name="Note 13 2 2 2 2 3 2" xfId="42590"/>
    <cellStyle name="Note 13 2 2 2 2 4" xfId="32006"/>
    <cellStyle name="Note 13 2 2 2 2_Table 2A-1_EFT (Annual)" xfId="15473"/>
    <cellStyle name="Note 13 2 2 2 3" xfId="11886"/>
    <cellStyle name="Note 13 2 2 2 3 2" xfId="23970"/>
    <cellStyle name="Note 13 2 2 2 3 2 2" xfId="45156"/>
    <cellStyle name="Note 13 2 2 2 3 3" xfId="34552"/>
    <cellStyle name="Note 13 2 2 2 4" xfId="18857"/>
    <cellStyle name="Note 13 2 2 2 4 2" xfId="40044"/>
    <cellStyle name="Note 13 2 2 2 5" xfId="29263"/>
    <cellStyle name="Note 13 2 2 2_Table 2A-1_EFT (Annual)" xfId="7191"/>
    <cellStyle name="Note 13 2 2 3" xfId="5080"/>
    <cellStyle name="Note 13 2 2 3 2" xfId="13340"/>
    <cellStyle name="Note 13 2 2 3 2 2" xfId="25346"/>
    <cellStyle name="Note 13 2 2 3 2 2 2" xfId="46532"/>
    <cellStyle name="Note 13 2 2 3 2 3" xfId="35928"/>
    <cellStyle name="Note 13 2 2 3 3" xfId="20233"/>
    <cellStyle name="Note 13 2 2 3 3 2" xfId="41420"/>
    <cellStyle name="Note 13 2 2 3 4" xfId="30737"/>
    <cellStyle name="Note 13 2 2 3_Table 2A-1_EFT (Annual)" xfId="15474"/>
    <cellStyle name="Note 13 2 2 4" xfId="10684"/>
    <cellStyle name="Note 13 2 2 4 2" xfId="22800"/>
    <cellStyle name="Note 13 2 2 4 2 2" xfId="43986"/>
    <cellStyle name="Note 13 2 2 4 3" xfId="33382"/>
    <cellStyle name="Note 13 2 2 5" xfId="17687"/>
    <cellStyle name="Note 13 2 2 5 2" xfId="38874"/>
    <cellStyle name="Note 13 2 2 6" xfId="27994"/>
    <cellStyle name="Note 13 2 2_Table 2A-1_EFT (Annual)" xfId="7190"/>
    <cellStyle name="Note 13 2 3" xfId="1050"/>
    <cellStyle name="Note 13 2 3 2" xfId="4611"/>
    <cellStyle name="Note 13 2 3 2 2" xfId="12871"/>
    <cellStyle name="Note 13 2 3 2 2 2" xfId="24877"/>
    <cellStyle name="Note 13 2 3 2 2 2 2" xfId="46063"/>
    <cellStyle name="Note 13 2 3 2 2 3" xfId="35459"/>
    <cellStyle name="Note 13 2 3 2 3" xfId="19764"/>
    <cellStyle name="Note 13 2 3 2 3 2" xfId="40951"/>
    <cellStyle name="Note 13 2 3 2 4" xfId="30268"/>
    <cellStyle name="Note 13 2 3 2_Table 2A-1_EFT (Annual)" xfId="15475"/>
    <cellStyle name="Note 13 2 3 3" xfId="10215"/>
    <cellStyle name="Note 13 2 3 3 2" xfId="22331"/>
    <cellStyle name="Note 13 2 3 3 2 2" xfId="43517"/>
    <cellStyle name="Note 13 2 3 3 3" xfId="32913"/>
    <cellStyle name="Note 13 2 3 4" xfId="17218"/>
    <cellStyle name="Note 13 2 3 4 2" xfId="38405"/>
    <cellStyle name="Note 13 2 3 5" xfId="27525"/>
    <cellStyle name="Note 13 2 3_Table 2A-1_EFT (Annual)" xfId="7192"/>
    <cellStyle name="Note 13 2 4" xfId="2258"/>
    <cellStyle name="Note 13 2 4 2" xfId="5819"/>
    <cellStyle name="Note 13 2 4 2 2" xfId="14034"/>
    <cellStyle name="Note 13 2 4 2 2 2" xfId="26022"/>
    <cellStyle name="Note 13 2 4 2 2 2 2" xfId="47208"/>
    <cellStyle name="Note 13 2 4 2 2 3" xfId="36604"/>
    <cellStyle name="Note 13 2 4 2 3" xfId="20909"/>
    <cellStyle name="Note 13 2 4 2 3 2" xfId="42096"/>
    <cellStyle name="Note 13 2 4 2 4" xfId="31476"/>
    <cellStyle name="Note 13 2 4 2_Table 2A-1_EFT (Annual)" xfId="15476"/>
    <cellStyle name="Note 13 2 4 3" xfId="11378"/>
    <cellStyle name="Note 13 2 4 3 2" xfId="23476"/>
    <cellStyle name="Note 13 2 4 3 2 2" xfId="44662"/>
    <cellStyle name="Note 13 2 4 3 3" xfId="34058"/>
    <cellStyle name="Note 13 2 4 4" xfId="18363"/>
    <cellStyle name="Note 13 2 4 4 2" xfId="39550"/>
    <cellStyle name="Note 13 2 4 5" xfId="28733"/>
    <cellStyle name="Note 13 2 4_Table 2A-1_EFT (Annual)" xfId="7193"/>
    <cellStyle name="Note 13 2 5" xfId="4112"/>
    <cellStyle name="Note 13 2 5 2" xfId="12436"/>
    <cellStyle name="Note 13 2 5 2 2" xfId="24458"/>
    <cellStyle name="Note 13 2 5 2 2 2" xfId="45644"/>
    <cellStyle name="Note 13 2 5 2 3" xfId="35040"/>
    <cellStyle name="Note 13 2 5 3" xfId="19345"/>
    <cellStyle name="Note 13 2 5 3 2" xfId="40532"/>
    <cellStyle name="Note 13 2 5 4" xfId="29800"/>
    <cellStyle name="Note 13 2 5_Table 2A-1_EFT (Annual)" xfId="15477"/>
    <cellStyle name="Note 13 2 6" xfId="9775"/>
    <cellStyle name="Note 13 2 6 2" xfId="21912"/>
    <cellStyle name="Note 13 2 6 2 2" xfId="43098"/>
    <cellStyle name="Note 13 2 6 3" xfId="32494"/>
    <cellStyle name="Note 13 2 7" xfId="16799"/>
    <cellStyle name="Note 13 2 7 2" xfId="37986"/>
    <cellStyle name="Note 13 2 8" xfId="27057"/>
    <cellStyle name="Note 13 2_Table 2A-1_EFT (Annual)" xfId="3234"/>
    <cellStyle name="Note 13 3" xfId="380"/>
    <cellStyle name="Note 13 3 2" xfId="1363"/>
    <cellStyle name="Note 13 3 2 2" xfId="2633"/>
    <cellStyle name="Note 13 3 2 2 2" xfId="6194"/>
    <cellStyle name="Note 13 3 2 2 2 2" xfId="14388"/>
    <cellStyle name="Note 13 3 2 2 2 2 2" xfId="26360"/>
    <cellStyle name="Note 13 3 2 2 2 2 2 2" xfId="47546"/>
    <cellStyle name="Note 13 3 2 2 2 2 3" xfId="36942"/>
    <cellStyle name="Note 13 3 2 2 2 3" xfId="21247"/>
    <cellStyle name="Note 13 3 2 2 2 3 2" xfId="42434"/>
    <cellStyle name="Note 13 3 2 2 2 4" xfId="31850"/>
    <cellStyle name="Note 13 3 2 2 2_Table 2A-1_EFT (Annual)" xfId="15478"/>
    <cellStyle name="Note 13 3 2 2 3" xfId="11730"/>
    <cellStyle name="Note 13 3 2 2 3 2" xfId="23814"/>
    <cellStyle name="Note 13 3 2 2 3 2 2" xfId="45000"/>
    <cellStyle name="Note 13 3 2 2 3 3" xfId="34396"/>
    <cellStyle name="Note 13 3 2 2 4" xfId="18701"/>
    <cellStyle name="Note 13 3 2 2 4 2" xfId="39888"/>
    <cellStyle name="Note 13 3 2 2 5" xfId="29107"/>
    <cellStyle name="Note 13 3 2 2_Table 2A-1_EFT (Annual)" xfId="7195"/>
    <cellStyle name="Note 13 3 2 3" xfId="4924"/>
    <cellStyle name="Note 13 3 2 3 2" xfId="13184"/>
    <cellStyle name="Note 13 3 2 3 2 2" xfId="25190"/>
    <cellStyle name="Note 13 3 2 3 2 2 2" xfId="46376"/>
    <cellStyle name="Note 13 3 2 3 2 3" xfId="35772"/>
    <cellStyle name="Note 13 3 2 3 3" xfId="20077"/>
    <cellStyle name="Note 13 3 2 3 3 2" xfId="41264"/>
    <cellStyle name="Note 13 3 2 3 4" xfId="30581"/>
    <cellStyle name="Note 13 3 2 3_Table 2A-1_EFT (Annual)" xfId="15479"/>
    <cellStyle name="Note 13 3 2 4" xfId="10528"/>
    <cellStyle name="Note 13 3 2 4 2" xfId="22644"/>
    <cellStyle name="Note 13 3 2 4 2 2" xfId="43830"/>
    <cellStyle name="Note 13 3 2 4 3" xfId="33226"/>
    <cellStyle name="Note 13 3 2 5" xfId="17531"/>
    <cellStyle name="Note 13 3 2 5 2" xfId="38718"/>
    <cellStyle name="Note 13 3 2 6" xfId="27838"/>
    <cellStyle name="Note 13 3 2_Table 2A-1_EFT (Annual)" xfId="7194"/>
    <cellStyle name="Note 13 3 3" xfId="918"/>
    <cellStyle name="Note 13 3 3 2" xfId="4479"/>
    <cellStyle name="Note 13 3 3 2 2" xfId="12741"/>
    <cellStyle name="Note 13 3 3 2 2 2" xfId="24751"/>
    <cellStyle name="Note 13 3 3 2 2 2 2" xfId="45937"/>
    <cellStyle name="Note 13 3 3 2 2 3" xfId="35333"/>
    <cellStyle name="Note 13 3 3 2 3" xfId="19638"/>
    <cellStyle name="Note 13 3 3 2 3 2" xfId="40825"/>
    <cellStyle name="Note 13 3 3 2 4" xfId="30136"/>
    <cellStyle name="Note 13 3 3 2_Table 2A-1_EFT (Annual)" xfId="15480"/>
    <cellStyle name="Note 13 3 3 3" xfId="10088"/>
    <cellStyle name="Note 13 3 3 3 2" xfId="22205"/>
    <cellStyle name="Note 13 3 3 3 2 2" xfId="43391"/>
    <cellStyle name="Note 13 3 3 3 3" xfId="32787"/>
    <cellStyle name="Note 13 3 3 4" xfId="17092"/>
    <cellStyle name="Note 13 3 3 4 2" xfId="38279"/>
    <cellStyle name="Note 13 3 3 5" xfId="27393"/>
    <cellStyle name="Note 13 3 3_Table 2A-1_EFT (Annual)" xfId="7196"/>
    <cellStyle name="Note 13 3 4" xfId="2102"/>
    <cellStyle name="Note 13 3 4 2" xfId="5663"/>
    <cellStyle name="Note 13 3 4 2 2" xfId="13878"/>
    <cellStyle name="Note 13 3 4 2 2 2" xfId="25866"/>
    <cellStyle name="Note 13 3 4 2 2 2 2" xfId="47052"/>
    <cellStyle name="Note 13 3 4 2 2 3" xfId="36448"/>
    <cellStyle name="Note 13 3 4 2 3" xfId="20753"/>
    <cellStyle name="Note 13 3 4 2 3 2" xfId="41940"/>
    <cellStyle name="Note 13 3 4 2 4" xfId="31320"/>
    <cellStyle name="Note 13 3 4 2_Table 2A-1_EFT (Annual)" xfId="15481"/>
    <cellStyle name="Note 13 3 4 3" xfId="11222"/>
    <cellStyle name="Note 13 3 4 3 2" xfId="23320"/>
    <cellStyle name="Note 13 3 4 3 2 2" xfId="44506"/>
    <cellStyle name="Note 13 3 4 3 3" xfId="33902"/>
    <cellStyle name="Note 13 3 4 4" xfId="18207"/>
    <cellStyle name="Note 13 3 4 4 2" xfId="39394"/>
    <cellStyle name="Note 13 3 4 5" xfId="28577"/>
    <cellStyle name="Note 13 3 4_Table 2A-1_EFT (Annual)" xfId="7197"/>
    <cellStyle name="Note 13 3 5" xfId="3950"/>
    <cellStyle name="Note 13 3 5 2" xfId="12278"/>
    <cellStyle name="Note 13 3 5 2 2" xfId="24302"/>
    <cellStyle name="Note 13 3 5 2 2 2" xfId="45488"/>
    <cellStyle name="Note 13 3 5 2 3" xfId="34884"/>
    <cellStyle name="Note 13 3 5 3" xfId="19189"/>
    <cellStyle name="Note 13 3 5 3 2" xfId="40376"/>
    <cellStyle name="Note 13 3 5 4" xfId="29638"/>
    <cellStyle name="Note 13 3 5_Table 2A-1_EFT (Annual)" xfId="15482"/>
    <cellStyle name="Note 13 3 6" xfId="9615"/>
    <cellStyle name="Note 13 3 6 2" xfId="21756"/>
    <cellStyle name="Note 13 3 6 2 2" xfId="42942"/>
    <cellStyle name="Note 13 3 6 3" xfId="32338"/>
    <cellStyle name="Note 13 3 7" xfId="16643"/>
    <cellStyle name="Note 13 3 7 2" xfId="37830"/>
    <cellStyle name="Note 13 3 8" xfId="26895"/>
    <cellStyle name="Note 13 3_Table 2A-1_EFT (Annual)" xfId="3235"/>
    <cellStyle name="Note 13 4" xfId="1197"/>
    <cellStyle name="Note 13 4 2" xfId="2467"/>
    <cellStyle name="Note 13 4 2 2" xfId="6028"/>
    <cellStyle name="Note 13 4 2 2 2" xfId="14222"/>
    <cellStyle name="Note 13 4 2 2 2 2" xfId="26194"/>
    <cellStyle name="Note 13 4 2 2 2 2 2" xfId="47380"/>
    <cellStyle name="Note 13 4 2 2 2 3" xfId="36776"/>
    <cellStyle name="Note 13 4 2 2 3" xfId="21081"/>
    <cellStyle name="Note 13 4 2 2 3 2" xfId="42268"/>
    <cellStyle name="Note 13 4 2 2 4" xfId="31684"/>
    <cellStyle name="Note 13 4 2 2_Table 2A-1_EFT (Annual)" xfId="15483"/>
    <cellStyle name="Note 13 4 2 3" xfId="11564"/>
    <cellStyle name="Note 13 4 2 3 2" xfId="23648"/>
    <cellStyle name="Note 13 4 2 3 2 2" xfId="44834"/>
    <cellStyle name="Note 13 4 2 3 3" xfId="34230"/>
    <cellStyle name="Note 13 4 2 4" xfId="18535"/>
    <cellStyle name="Note 13 4 2 4 2" xfId="39722"/>
    <cellStyle name="Note 13 4 2 5" xfId="28941"/>
    <cellStyle name="Note 13 4 2_Table 2A-1_EFT (Annual)" xfId="7199"/>
    <cellStyle name="Note 13 4 3" xfId="4758"/>
    <cellStyle name="Note 13 4 3 2" xfId="13018"/>
    <cellStyle name="Note 13 4 3 2 2" xfId="25024"/>
    <cellStyle name="Note 13 4 3 2 2 2" xfId="46210"/>
    <cellStyle name="Note 13 4 3 2 3" xfId="35606"/>
    <cellStyle name="Note 13 4 3 3" xfId="19911"/>
    <cellStyle name="Note 13 4 3 3 2" xfId="41098"/>
    <cellStyle name="Note 13 4 3 4" xfId="30415"/>
    <cellStyle name="Note 13 4 3_Table 2A-1_EFT (Annual)" xfId="15484"/>
    <cellStyle name="Note 13 4 4" xfId="10362"/>
    <cellStyle name="Note 13 4 4 2" xfId="22478"/>
    <cellStyle name="Note 13 4 4 2 2" xfId="43664"/>
    <cellStyle name="Note 13 4 4 3" xfId="33060"/>
    <cellStyle name="Note 13 4 5" xfId="17365"/>
    <cellStyle name="Note 13 4 5 2" xfId="38552"/>
    <cellStyle name="Note 13 4 6" xfId="27672"/>
    <cellStyle name="Note 13 4_Table 2A-1_EFT (Annual)" xfId="7198"/>
    <cellStyle name="Note 13 5" xfId="759"/>
    <cellStyle name="Note 13 5 2" xfId="4320"/>
    <cellStyle name="Note 13 5 2 2" xfId="12600"/>
    <cellStyle name="Note 13 5 2 2 2" xfId="24617"/>
    <cellStyle name="Note 13 5 2 2 2 2" xfId="45803"/>
    <cellStyle name="Note 13 5 2 2 3" xfId="35199"/>
    <cellStyle name="Note 13 5 2 3" xfId="19504"/>
    <cellStyle name="Note 13 5 2 3 2" xfId="40691"/>
    <cellStyle name="Note 13 5 2 4" xfId="29977"/>
    <cellStyle name="Note 13 5 2_Table 2A-1_EFT (Annual)" xfId="15485"/>
    <cellStyle name="Note 13 5 3" xfId="9948"/>
    <cellStyle name="Note 13 5 3 2" xfId="22071"/>
    <cellStyle name="Note 13 5 3 2 2" xfId="43257"/>
    <cellStyle name="Note 13 5 3 3" xfId="32653"/>
    <cellStyle name="Note 13 5 4" xfId="16958"/>
    <cellStyle name="Note 13 5 4 2" xfId="38145"/>
    <cellStyle name="Note 13 5 5" xfId="27234"/>
    <cellStyle name="Note 13 5_Table 2A-1_EFT (Annual)" xfId="7200"/>
    <cellStyle name="Note 13 6" xfId="1848"/>
    <cellStyle name="Note 13 6 2" xfId="5409"/>
    <cellStyle name="Note 13 6 2 2" xfId="13624"/>
    <cellStyle name="Note 13 6 2 2 2" xfId="25612"/>
    <cellStyle name="Note 13 6 2 2 2 2" xfId="46798"/>
    <cellStyle name="Note 13 6 2 2 3" xfId="36194"/>
    <cellStyle name="Note 13 6 2 3" xfId="20499"/>
    <cellStyle name="Note 13 6 2 3 2" xfId="41686"/>
    <cellStyle name="Note 13 6 2 4" xfId="31066"/>
    <cellStyle name="Note 13 6 2_Table 2A-1_EFT (Annual)" xfId="15486"/>
    <cellStyle name="Note 13 6 3" xfId="10968"/>
    <cellStyle name="Note 13 6 3 2" xfId="23066"/>
    <cellStyle name="Note 13 6 3 2 2" xfId="44252"/>
    <cellStyle name="Note 13 6 3 3" xfId="33648"/>
    <cellStyle name="Note 13 6 4" xfId="17953"/>
    <cellStyle name="Note 13 6 4 2" xfId="39140"/>
    <cellStyle name="Note 13 6 5" xfId="28323"/>
    <cellStyle name="Note 13 6_Table 2A-1_EFT (Annual)" xfId="7201"/>
    <cellStyle name="Note 13 7" xfId="3738"/>
    <cellStyle name="Note 13 7 2" xfId="12106"/>
    <cellStyle name="Note 13 7 2 2" xfId="24136"/>
    <cellStyle name="Note 13 7 2 2 2" xfId="45322"/>
    <cellStyle name="Note 13 7 2 3" xfId="34718"/>
    <cellStyle name="Note 13 7 3" xfId="19023"/>
    <cellStyle name="Note 13 7 3 2" xfId="40210"/>
    <cellStyle name="Note 13 7 4" xfId="29447"/>
    <cellStyle name="Note 13 7_Table 2A-1_EFT (Annual)" xfId="15487"/>
    <cellStyle name="Note 13 8" xfId="9425"/>
    <cellStyle name="Note 13 8 2" xfId="21590"/>
    <cellStyle name="Note 13 8 2 2" xfId="42776"/>
    <cellStyle name="Note 13 8 3" xfId="32172"/>
    <cellStyle name="Note 13 9" xfId="16477"/>
    <cellStyle name="Note 13 9 2" xfId="37664"/>
    <cellStyle name="Note 13_Table 2A-1_EFT (Annual)" xfId="3233"/>
    <cellStyle name="Note 14" xfId="132"/>
    <cellStyle name="Note 14 10" xfId="26687"/>
    <cellStyle name="Note 14 2" xfId="525"/>
    <cellStyle name="Note 14 2 2" xfId="1502"/>
    <cellStyle name="Note 14 2 2 2" xfId="2772"/>
    <cellStyle name="Note 14 2 2 2 2" xfId="6333"/>
    <cellStyle name="Note 14 2 2 2 2 2" xfId="14527"/>
    <cellStyle name="Note 14 2 2 2 2 2 2" xfId="26499"/>
    <cellStyle name="Note 14 2 2 2 2 2 2 2" xfId="47685"/>
    <cellStyle name="Note 14 2 2 2 2 2 3" xfId="37081"/>
    <cellStyle name="Note 14 2 2 2 2 3" xfId="21386"/>
    <cellStyle name="Note 14 2 2 2 2 3 2" xfId="42573"/>
    <cellStyle name="Note 14 2 2 2 2 4" xfId="31989"/>
    <cellStyle name="Note 14 2 2 2 2_Table 2A-1_EFT (Annual)" xfId="15488"/>
    <cellStyle name="Note 14 2 2 2 3" xfId="11869"/>
    <cellStyle name="Note 14 2 2 2 3 2" xfId="23953"/>
    <cellStyle name="Note 14 2 2 2 3 2 2" xfId="45139"/>
    <cellStyle name="Note 14 2 2 2 3 3" xfId="34535"/>
    <cellStyle name="Note 14 2 2 2 4" xfId="18840"/>
    <cellStyle name="Note 14 2 2 2 4 2" xfId="40027"/>
    <cellStyle name="Note 14 2 2 2 5" xfId="29246"/>
    <cellStyle name="Note 14 2 2 2_Table 2A-1_EFT (Annual)" xfId="7203"/>
    <cellStyle name="Note 14 2 2 3" xfId="5063"/>
    <cellStyle name="Note 14 2 2 3 2" xfId="13323"/>
    <cellStyle name="Note 14 2 2 3 2 2" xfId="25329"/>
    <cellStyle name="Note 14 2 2 3 2 2 2" xfId="46515"/>
    <cellStyle name="Note 14 2 2 3 2 3" xfId="35911"/>
    <cellStyle name="Note 14 2 2 3 3" xfId="20216"/>
    <cellStyle name="Note 14 2 2 3 3 2" xfId="41403"/>
    <cellStyle name="Note 14 2 2 3 4" xfId="30720"/>
    <cellStyle name="Note 14 2 2 3_Table 2A-1_EFT (Annual)" xfId="15489"/>
    <cellStyle name="Note 14 2 2 4" xfId="10667"/>
    <cellStyle name="Note 14 2 2 4 2" xfId="22783"/>
    <cellStyle name="Note 14 2 2 4 2 2" xfId="43969"/>
    <cellStyle name="Note 14 2 2 4 3" xfId="33365"/>
    <cellStyle name="Note 14 2 2 5" xfId="17670"/>
    <cellStyle name="Note 14 2 2 5 2" xfId="38857"/>
    <cellStyle name="Note 14 2 2 6" xfId="27977"/>
    <cellStyle name="Note 14 2 2_Table 2A-1_EFT (Annual)" xfId="7202"/>
    <cellStyle name="Note 14 2 3" xfId="1035"/>
    <cellStyle name="Note 14 2 3 2" xfId="4596"/>
    <cellStyle name="Note 14 2 3 2 2" xfId="12856"/>
    <cellStyle name="Note 14 2 3 2 2 2" xfId="24862"/>
    <cellStyle name="Note 14 2 3 2 2 2 2" xfId="46048"/>
    <cellStyle name="Note 14 2 3 2 2 3" xfId="35444"/>
    <cellStyle name="Note 14 2 3 2 3" xfId="19749"/>
    <cellStyle name="Note 14 2 3 2 3 2" xfId="40936"/>
    <cellStyle name="Note 14 2 3 2 4" xfId="30253"/>
    <cellStyle name="Note 14 2 3 2_Table 2A-1_EFT (Annual)" xfId="15490"/>
    <cellStyle name="Note 14 2 3 3" xfId="10200"/>
    <cellStyle name="Note 14 2 3 3 2" xfId="22316"/>
    <cellStyle name="Note 14 2 3 3 2 2" xfId="43502"/>
    <cellStyle name="Note 14 2 3 3 3" xfId="32898"/>
    <cellStyle name="Note 14 2 3 4" xfId="17203"/>
    <cellStyle name="Note 14 2 3 4 2" xfId="38390"/>
    <cellStyle name="Note 14 2 3 5" xfId="27510"/>
    <cellStyle name="Note 14 2 3_Table 2A-1_EFT (Annual)" xfId="7204"/>
    <cellStyle name="Note 14 2 4" xfId="2241"/>
    <cellStyle name="Note 14 2 4 2" xfId="5802"/>
    <cellStyle name="Note 14 2 4 2 2" xfId="14017"/>
    <cellStyle name="Note 14 2 4 2 2 2" xfId="26005"/>
    <cellStyle name="Note 14 2 4 2 2 2 2" xfId="47191"/>
    <cellStyle name="Note 14 2 4 2 2 3" xfId="36587"/>
    <cellStyle name="Note 14 2 4 2 3" xfId="20892"/>
    <cellStyle name="Note 14 2 4 2 3 2" xfId="42079"/>
    <cellStyle name="Note 14 2 4 2 4" xfId="31459"/>
    <cellStyle name="Note 14 2 4 2_Table 2A-1_EFT (Annual)" xfId="15491"/>
    <cellStyle name="Note 14 2 4 3" xfId="11361"/>
    <cellStyle name="Note 14 2 4 3 2" xfId="23459"/>
    <cellStyle name="Note 14 2 4 3 2 2" xfId="44645"/>
    <cellStyle name="Note 14 2 4 3 3" xfId="34041"/>
    <cellStyle name="Note 14 2 4 4" xfId="18346"/>
    <cellStyle name="Note 14 2 4 4 2" xfId="39533"/>
    <cellStyle name="Note 14 2 4 5" xfId="28716"/>
    <cellStyle name="Note 14 2 4_Table 2A-1_EFT (Annual)" xfId="7205"/>
    <cellStyle name="Note 14 2 5" xfId="4095"/>
    <cellStyle name="Note 14 2 5 2" xfId="12419"/>
    <cellStyle name="Note 14 2 5 2 2" xfId="24441"/>
    <cellStyle name="Note 14 2 5 2 2 2" xfId="45627"/>
    <cellStyle name="Note 14 2 5 2 3" xfId="35023"/>
    <cellStyle name="Note 14 2 5 3" xfId="19328"/>
    <cellStyle name="Note 14 2 5 3 2" xfId="40515"/>
    <cellStyle name="Note 14 2 5 4" xfId="29783"/>
    <cellStyle name="Note 14 2 5_Table 2A-1_EFT (Annual)" xfId="15492"/>
    <cellStyle name="Note 14 2 6" xfId="9758"/>
    <cellStyle name="Note 14 2 6 2" xfId="21895"/>
    <cellStyle name="Note 14 2 6 2 2" xfId="43081"/>
    <cellStyle name="Note 14 2 6 3" xfId="32477"/>
    <cellStyle name="Note 14 2 7" xfId="16782"/>
    <cellStyle name="Note 14 2 7 2" xfId="37969"/>
    <cellStyle name="Note 14 2 8" xfId="27040"/>
    <cellStyle name="Note 14 2_Table 2A-1_EFT (Annual)" xfId="3237"/>
    <cellStyle name="Note 14 3" xfId="363"/>
    <cellStyle name="Note 14 3 2" xfId="1346"/>
    <cellStyle name="Note 14 3 2 2" xfId="2616"/>
    <cellStyle name="Note 14 3 2 2 2" xfId="6177"/>
    <cellStyle name="Note 14 3 2 2 2 2" xfId="14371"/>
    <cellStyle name="Note 14 3 2 2 2 2 2" xfId="26343"/>
    <cellStyle name="Note 14 3 2 2 2 2 2 2" xfId="47529"/>
    <cellStyle name="Note 14 3 2 2 2 2 3" xfId="36925"/>
    <cellStyle name="Note 14 3 2 2 2 3" xfId="21230"/>
    <cellStyle name="Note 14 3 2 2 2 3 2" xfId="42417"/>
    <cellStyle name="Note 14 3 2 2 2 4" xfId="31833"/>
    <cellStyle name="Note 14 3 2 2 2_Table 2A-1_EFT (Annual)" xfId="15493"/>
    <cellStyle name="Note 14 3 2 2 3" xfId="11713"/>
    <cellStyle name="Note 14 3 2 2 3 2" xfId="23797"/>
    <cellStyle name="Note 14 3 2 2 3 2 2" xfId="44983"/>
    <cellStyle name="Note 14 3 2 2 3 3" xfId="34379"/>
    <cellStyle name="Note 14 3 2 2 4" xfId="18684"/>
    <cellStyle name="Note 14 3 2 2 4 2" xfId="39871"/>
    <cellStyle name="Note 14 3 2 2 5" xfId="29090"/>
    <cellStyle name="Note 14 3 2 2_Table 2A-1_EFT (Annual)" xfId="7207"/>
    <cellStyle name="Note 14 3 2 3" xfId="4907"/>
    <cellStyle name="Note 14 3 2 3 2" xfId="13167"/>
    <cellStyle name="Note 14 3 2 3 2 2" xfId="25173"/>
    <cellStyle name="Note 14 3 2 3 2 2 2" xfId="46359"/>
    <cellStyle name="Note 14 3 2 3 2 3" xfId="35755"/>
    <cellStyle name="Note 14 3 2 3 3" xfId="20060"/>
    <cellStyle name="Note 14 3 2 3 3 2" xfId="41247"/>
    <cellStyle name="Note 14 3 2 3 4" xfId="30564"/>
    <cellStyle name="Note 14 3 2 3_Table 2A-1_EFT (Annual)" xfId="15494"/>
    <cellStyle name="Note 14 3 2 4" xfId="10511"/>
    <cellStyle name="Note 14 3 2 4 2" xfId="22627"/>
    <cellStyle name="Note 14 3 2 4 2 2" xfId="43813"/>
    <cellStyle name="Note 14 3 2 4 3" xfId="33209"/>
    <cellStyle name="Note 14 3 2 5" xfId="17514"/>
    <cellStyle name="Note 14 3 2 5 2" xfId="38701"/>
    <cellStyle name="Note 14 3 2 6" xfId="27821"/>
    <cellStyle name="Note 14 3 2_Table 2A-1_EFT (Annual)" xfId="7206"/>
    <cellStyle name="Note 14 3 3" xfId="903"/>
    <cellStyle name="Note 14 3 3 2" xfId="4464"/>
    <cellStyle name="Note 14 3 3 2 2" xfId="12726"/>
    <cellStyle name="Note 14 3 3 2 2 2" xfId="24736"/>
    <cellStyle name="Note 14 3 3 2 2 2 2" xfId="45922"/>
    <cellStyle name="Note 14 3 3 2 2 3" xfId="35318"/>
    <cellStyle name="Note 14 3 3 2 3" xfId="19623"/>
    <cellStyle name="Note 14 3 3 2 3 2" xfId="40810"/>
    <cellStyle name="Note 14 3 3 2 4" xfId="30121"/>
    <cellStyle name="Note 14 3 3 2_Table 2A-1_EFT (Annual)" xfId="15495"/>
    <cellStyle name="Note 14 3 3 3" xfId="10073"/>
    <cellStyle name="Note 14 3 3 3 2" xfId="22190"/>
    <cellStyle name="Note 14 3 3 3 2 2" xfId="43376"/>
    <cellStyle name="Note 14 3 3 3 3" xfId="32772"/>
    <cellStyle name="Note 14 3 3 4" xfId="17077"/>
    <cellStyle name="Note 14 3 3 4 2" xfId="38264"/>
    <cellStyle name="Note 14 3 3 5" xfId="27378"/>
    <cellStyle name="Note 14 3 3_Table 2A-1_EFT (Annual)" xfId="7208"/>
    <cellStyle name="Note 14 3 4" xfId="2085"/>
    <cellStyle name="Note 14 3 4 2" xfId="5646"/>
    <cellStyle name="Note 14 3 4 2 2" xfId="13861"/>
    <cellStyle name="Note 14 3 4 2 2 2" xfId="25849"/>
    <cellStyle name="Note 14 3 4 2 2 2 2" xfId="47035"/>
    <cellStyle name="Note 14 3 4 2 2 3" xfId="36431"/>
    <cellStyle name="Note 14 3 4 2 3" xfId="20736"/>
    <cellStyle name="Note 14 3 4 2 3 2" xfId="41923"/>
    <cellStyle name="Note 14 3 4 2 4" xfId="31303"/>
    <cellStyle name="Note 14 3 4 2_Table 2A-1_EFT (Annual)" xfId="15496"/>
    <cellStyle name="Note 14 3 4 3" xfId="11205"/>
    <cellStyle name="Note 14 3 4 3 2" xfId="23303"/>
    <cellStyle name="Note 14 3 4 3 2 2" xfId="44489"/>
    <cellStyle name="Note 14 3 4 3 3" xfId="33885"/>
    <cellStyle name="Note 14 3 4 4" xfId="18190"/>
    <cellStyle name="Note 14 3 4 4 2" xfId="39377"/>
    <cellStyle name="Note 14 3 4 5" xfId="28560"/>
    <cellStyle name="Note 14 3 4_Table 2A-1_EFT (Annual)" xfId="7209"/>
    <cellStyle name="Note 14 3 5" xfId="3933"/>
    <cellStyle name="Note 14 3 5 2" xfId="12261"/>
    <cellStyle name="Note 14 3 5 2 2" xfId="24285"/>
    <cellStyle name="Note 14 3 5 2 2 2" xfId="45471"/>
    <cellStyle name="Note 14 3 5 2 3" xfId="34867"/>
    <cellStyle name="Note 14 3 5 3" xfId="19172"/>
    <cellStyle name="Note 14 3 5 3 2" xfId="40359"/>
    <cellStyle name="Note 14 3 5 4" xfId="29621"/>
    <cellStyle name="Note 14 3 5_Table 2A-1_EFT (Annual)" xfId="15497"/>
    <cellStyle name="Note 14 3 6" xfId="9598"/>
    <cellStyle name="Note 14 3 6 2" xfId="21739"/>
    <cellStyle name="Note 14 3 6 2 2" xfId="42925"/>
    <cellStyle name="Note 14 3 6 3" xfId="32321"/>
    <cellStyle name="Note 14 3 7" xfId="16626"/>
    <cellStyle name="Note 14 3 7 2" xfId="37813"/>
    <cellStyle name="Note 14 3 8" xfId="26878"/>
    <cellStyle name="Note 14 3_Table 2A-1_EFT (Annual)" xfId="3238"/>
    <cellStyle name="Note 14 4" xfId="1180"/>
    <cellStyle name="Note 14 4 2" xfId="2450"/>
    <cellStyle name="Note 14 4 2 2" xfId="6011"/>
    <cellStyle name="Note 14 4 2 2 2" xfId="14205"/>
    <cellStyle name="Note 14 4 2 2 2 2" xfId="26177"/>
    <cellStyle name="Note 14 4 2 2 2 2 2" xfId="47363"/>
    <cellStyle name="Note 14 4 2 2 2 3" xfId="36759"/>
    <cellStyle name="Note 14 4 2 2 3" xfId="21064"/>
    <cellStyle name="Note 14 4 2 2 3 2" xfId="42251"/>
    <cellStyle name="Note 14 4 2 2 4" xfId="31667"/>
    <cellStyle name="Note 14 4 2 2_Table 2A-1_EFT (Annual)" xfId="15498"/>
    <cellStyle name="Note 14 4 2 3" xfId="11547"/>
    <cellStyle name="Note 14 4 2 3 2" xfId="23631"/>
    <cellStyle name="Note 14 4 2 3 2 2" xfId="44817"/>
    <cellStyle name="Note 14 4 2 3 3" xfId="34213"/>
    <cellStyle name="Note 14 4 2 4" xfId="18518"/>
    <cellStyle name="Note 14 4 2 4 2" xfId="39705"/>
    <cellStyle name="Note 14 4 2 5" xfId="28924"/>
    <cellStyle name="Note 14 4 2_Table 2A-1_EFT (Annual)" xfId="7211"/>
    <cellStyle name="Note 14 4 3" xfId="4741"/>
    <cellStyle name="Note 14 4 3 2" xfId="13001"/>
    <cellStyle name="Note 14 4 3 2 2" xfId="25007"/>
    <cellStyle name="Note 14 4 3 2 2 2" xfId="46193"/>
    <cellStyle name="Note 14 4 3 2 3" xfId="35589"/>
    <cellStyle name="Note 14 4 3 3" xfId="19894"/>
    <cellStyle name="Note 14 4 3 3 2" xfId="41081"/>
    <cellStyle name="Note 14 4 3 4" xfId="30398"/>
    <cellStyle name="Note 14 4 3_Table 2A-1_EFT (Annual)" xfId="15499"/>
    <cellStyle name="Note 14 4 4" xfId="10345"/>
    <cellStyle name="Note 14 4 4 2" xfId="22461"/>
    <cellStyle name="Note 14 4 4 2 2" xfId="43647"/>
    <cellStyle name="Note 14 4 4 3" xfId="33043"/>
    <cellStyle name="Note 14 4 5" xfId="17348"/>
    <cellStyle name="Note 14 4 5 2" xfId="38535"/>
    <cellStyle name="Note 14 4 6" xfId="27655"/>
    <cellStyle name="Note 14 4_Table 2A-1_EFT (Annual)" xfId="7210"/>
    <cellStyle name="Note 14 5" xfId="744"/>
    <cellStyle name="Note 14 5 2" xfId="4305"/>
    <cellStyle name="Note 14 5 2 2" xfId="12585"/>
    <cellStyle name="Note 14 5 2 2 2" xfId="24602"/>
    <cellStyle name="Note 14 5 2 2 2 2" xfId="45788"/>
    <cellStyle name="Note 14 5 2 2 3" xfId="35184"/>
    <cellStyle name="Note 14 5 2 3" xfId="19489"/>
    <cellStyle name="Note 14 5 2 3 2" xfId="40676"/>
    <cellStyle name="Note 14 5 2 4" xfId="29962"/>
    <cellStyle name="Note 14 5 2_Table 2A-1_EFT (Annual)" xfId="15500"/>
    <cellStyle name="Note 14 5 3" xfId="9933"/>
    <cellStyle name="Note 14 5 3 2" xfId="22056"/>
    <cellStyle name="Note 14 5 3 2 2" xfId="43242"/>
    <cellStyle name="Note 14 5 3 3" xfId="32638"/>
    <cellStyle name="Note 14 5 4" xfId="16943"/>
    <cellStyle name="Note 14 5 4 2" xfId="38130"/>
    <cellStyle name="Note 14 5 5" xfId="27219"/>
    <cellStyle name="Note 14 5_Table 2A-1_EFT (Annual)" xfId="7212"/>
    <cellStyle name="Note 14 6" xfId="1789"/>
    <cellStyle name="Note 14 6 2" xfId="5350"/>
    <cellStyle name="Note 14 6 2 2" xfId="13565"/>
    <cellStyle name="Note 14 6 2 2 2" xfId="25553"/>
    <cellStyle name="Note 14 6 2 2 2 2" xfId="46739"/>
    <cellStyle name="Note 14 6 2 2 3" xfId="36135"/>
    <cellStyle name="Note 14 6 2 3" xfId="20440"/>
    <cellStyle name="Note 14 6 2 3 2" xfId="41627"/>
    <cellStyle name="Note 14 6 2 4" xfId="31007"/>
    <cellStyle name="Note 14 6 2_Table 2A-1_EFT (Annual)" xfId="15501"/>
    <cellStyle name="Note 14 6 3" xfId="10909"/>
    <cellStyle name="Note 14 6 3 2" xfId="23007"/>
    <cellStyle name="Note 14 6 3 2 2" xfId="44193"/>
    <cellStyle name="Note 14 6 3 3" xfId="33589"/>
    <cellStyle name="Note 14 6 4" xfId="17894"/>
    <cellStyle name="Note 14 6 4 2" xfId="39081"/>
    <cellStyle name="Note 14 6 5" xfId="28264"/>
    <cellStyle name="Note 14 6_Table 2A-1_EFT (Annual)" xfId="7213"/>
    <cellStyle name="Note 14 7" xfId="3721"/>
    <cellStyle name="Note 14 7 2" xfId="12089"/>
    <cellStyle name="Note 14 7 2 2" xfId="24119"/>
    <cellStyle name="Note 14 7 2 2 2" xfId="45305"/>
    <cellStyle name="Note 14 7 2 3" xfId="34701"/>
    <cellStyle name="Note 14 7 3" xfId="19006"/>
    <cellStyle name="Note 14 7 3 2" xfId="40193"/>
    <cellStyle name="Note 14 7 4" xfId="29430"/>
    <cellStyle name="Note 14 7_Table 2A-1_EFT (Annual)" xfId="15502"/>
    <cellStyle name="Note 14 8" xfId="9408"/>
    <cellStyle name="Note 14 8 2" xfId="21573"/>
    <cellStyle name="Note 14 8 2 2" xfId="42759"/>
    <cellStyle name="Note 14 8 3" xfId="32155"/>
    <cellStyle name="Note 14 9" xfId="16460"/>
    <cellStyle name="Note 14 9 2" xfId="37647"/>
    <cellStyle name="Note 14_Table 2A-1_EFT (Annual)" xfId="3236"/>
    <cellStyle name="Note 15" xfId="145"/>
    <cellStyle name="Note 15 10" xfId="26700"/>
    <cellStyle name="Note 15 2" xfId="538"/>
    <cellStyle name="Note 15 2 2" xfId="1515"/>
    <cellStyle name="Note 15 2 2 2" xfId="2785"/>
    <cellStyle name="Note 15 2 2 2 2" xfId="6346"/>
    <cellStyle name="Note 15 2 2 2 2 2" xfId="14540"/>
    <cellStyle name="Note 15 2 2 2 2 2 2" xfId="26512"/>
    <cellStyle name="Note 15 2 2 2 2 2 2 2" xfId="47698"/>
    <cellStyle name="Note 15 2 2 2 2 2 3" xfId="37094"/>
    <cellStyle name="Note 15 2 2 2 2 3" xfId="21399"/>
    <cellStyle name="Note 15 2 2 2 2 3 2" xfId="42586"/>
    <cellStyle name="Note 15 2 2 2 2 4" xfId="32002"/>
    <cellStyle name="Note 15 2 2 2 2_Table 2A-1_EFT (Annual)" xfId="15503"/>
    <cellStyle name="Note 15 2 2 2 3" xfId="11882"/>
    <cellStyle name="Note 15 2 2 2 3 2" xfId="23966"/>
    <cellStyle name="Note 15 2 2 2 3 2 2" xfId="45152"/>
    <cellStyle name="Note 15 2 2 2 3 3" xfId="34548"/>
    <cellStyle name="Note 15 2 2 2 4" xfId="18853"/>
    <cellStyle name="Note 15 2 2 2 4 2" xfId="40040"/>
    <cellStyle name="Note 15 2 2 2 5" xfId="29259"/>
    <cellStyle name="Note 15 2 2 2_Table 2A-1_EFT (Annual)" xfId="7215"/>
    <cellStyle name="Note 15 2 2 3" xfId="5076"/>
    <cellStyle name="Note 15 2 2 3 2" xfId="13336"/>
    <cellStyle name="Note 15 2 2 3 2 2" xfId="25342"/>
    <cellStyle name="Note 15 2 2 3 2 2 2" xfId="46528"/>
    <cellStyle name="Note 15 2 2 3 2 3" xfId="35924"/>
    <cellStyle name="Note 15 2 2 3 3" xfId="20229"/>
    <cellStyle name="Note 15 2 2 3 3 2" xfId="41416"/>
    <cellStyle name="Note 15 2 2 3 4" xfId="30733"/>
    <cellStyle name="Note 15 2 2 3_Table 2A-1_EFT (Annual)" xfId="15504"/>
    <cellStyle name="Note 15 2 2 4" xfId="10680"/>
    <cellStyle name="Note 15 2 2 4 2" xfId="22796"/>
    <cellStyle name="Note 15 2 2 4 2 2" xfId="43982"/>
    <cellStyle name="Note 15 2 2 4 3" xfId="33378"/>
    <cellStyle name="Note 15 2 2 5" xfId="17683"/>
    <cellStyle name="Note 15 2 2 5 2" xfId="38870"/>
    <cellStyle name="Note 15 2 2 6" xfId="27990"/>
    <cellStyle name="Note 15 2 2_Table 2A-1_EFT (Annual)" xfId="7214"/>
    <cellStyle name="Note 15 2 3" xfId="1046"/>
    <cellStyle name="Note 15 2 3 2" xfId="4607"/>
    <cellStyle name="Note 15 2 3 2 2" xfId="12867"/>
    <cellStyle name="Note 15 2 3 2 2 2" xfId="24873"/>
    <cellStyle name="Note 15 2 3 2 2 2 2" xfId="46059"/>
    <cellStyle name="Note 15 2 3 2 2 3" xfId="35455"/>
    <cellStyle name="Note 15 2 3 2 3" xfId="19760"/>
    <cellStyle name="Note 15 2 3 2 3 2" xfId="40947"/>
    <cellStyle name="Note 15 2 3 2 4" xfId="30264"/>
    <cellStyle name="Note 15 2 3 2_Table 2A-1_EFT (Annual)" xfId="15505"/>
    <cellStyle name="Note 15 2 3 3" xfId="10211"/>
    <cellStyle name="Note 15 2 3 3 2" xfId="22327"/>
    <cellStyle name="Note 15 2 3 3 2 2" xfId="43513"/>
    <cellStyle name="Note 15 2 3 3 3" xfId="32909"/>
    <cellStyle name="Note 15 2 3 4" xfId="17214"/>
    <cellStyle name="Note 15 2 3 4 2" xfId="38401"/>
    <cellStyle name="Note 15 2 3 5" xfId="27521"/>
    <cellStyle name="Note 15 2 3_Table 2A-1_EFT (Annual)" xfId="7216"/>
    <cellStyle name="Note 15 2 4" xfId="2254"/>
    <cellStyle name="Note 15 2 4 2" xfId="5815"/>
    <cellStyle name="Note 15 2 4 2 2" xfId="14030"/>
    <cellStyle name="Note 15 2 4 2 2 2" xfId="26018"/>
    <cellStyle name="Note 15 2 4 2 2 2 2" xfId="47204"/>
    <cellStyle name="Note 15 2 4 2 2 3" xfId="36600"/>
    <cellStyle name="Note 15 2 4 2 3" xfId="20905"/>
    <cellStyle name="Note 15 2 4 2 3 2" xfId="42092"/>
    <cellStyle name="Note 15 2 4 2 4" xfId="31472"/>
    <cellStyle name="Note 15 2 4 2_Table 2A-1_EFT (Annual)" xfId="15506"/>
    <cellStyle name="Note 15 2 4 3" xfId="11374"/>
    <cellStyle name="Note 15 2 4 3 2" xfId="23472"/>
    <cellStyle name="Note 15 2 4 3 2 2" xfId="44658"/>
    <cellStyle name="Note 15 2 4 3 3" xfId="34054"/>
    <cellStyle name="Note 15 2 4 4" xfId="18359"/>
    <cellStyle name="Note 15 2 4 4 2" xfId="39546"/>
    <cellStyle name="Note 15 2 4 5" xfId="28729"/>
    <cellStyle name="Note 15 2 4_Table 2A-1_EFT (Annual)" xfId="7217"/>
    <cellStyle name="Note 15 2 5" xfId="4108"/>
    <cellStyle name="Note 15 2 5 2" xfId="12432"/>
    <cellStyle name="Note 15 2 5 2 2" xfId="24454"/>
    <cellStyle name="Note 15 2 5 2 2 2" xfId="45640"/>
    <cellStyle name="Note 15 2 5 2 3" xfId="35036"/>
    <cellStyle name="Note 15 2 5 3" xfId="19341"/>
    <cellStyle name="Note 15 2 5 3 2" xfId="40528"/>
    <cellStyle name="Note 15 2 5 4" xfId="29796"/>
    <cellStyle name="Note 15 2 5_Table 2A-1_EFT (Annual)" xfId="15507"/>
    <cellStyle name="Note 15 2 6" xfId="9771"/>
    <cellStyle name="Note 15 2 6 2" xfId="21908"/>
    <cellStyle name="Note 15 2 6 2 2" xfId="43094"/>
    <cellStyle name="Note 15 2 6 3" xfId="32490"/>
    <cellStyle name="Note 15 2 7" xfId="16795"/>
    <cellStyle name="Note 15 2 7 2" xfId="37982"/>
    <cellStyle name="Note 15 2 8" xfId="27053"/>
    <cellStyle name="Note 15 2_Table 2A-1_EFT (Annual)" xfId="3240"/>
    <cellStyle name="Note 15 3" xfId="376"/>
    <cellStyle name="Note 15 3 2" xfId="1359"/>
    <cellStyle name="Note 15 3 2 2" xfId="2629"/>
    <cellStyle name="Note 15 3 2 2 2" xfId="6190"/>
    <cellStyle name="Note 15 3 2 2 2 2" xfId="14384"/>
    <cellStyle name="Note 15 3 2 2 2 2 2" xfId="26356"/>
    <cellStyle name="Note 15 3 2 2 2 2 2 2" xfId="47542"/>
    <cellStyle name="Note 15 3 2 2 2 2 3" xfId="36938"/>
    <cellStyle name="Note 15 3 2 2 2 3" xfId="21243"/>
    <cellStyle name="Note 15 3 2 2 2 3 2" xfId="42430"/>
    <cellStyle name="Note 15 3 2 2 2 4" xfId="31846"/>
    <cellStyle name="Note 15 3 2 2 2_Table 2A-1_EFT (Annual)" xfId="15508"/>
    <cellStyle name="Note 15 3 2 2 3" xfId="11726"/>
    <cellStyle name="Note 15 3 2 2 3 2" xfId="23810"/>
    <cellStyle name="Note 15 3 2 2 3 2 2" xfId="44996"/>
    <cellStyle name="Note 15 3 2 2 3 3" xfId="34392"/>
    <cellStyle name="Note 15 3 2 2 4" xfId="18697"/>
    <cellStyle name="Note 15 3 2 2 4 2" xfId="39884"/>
    <cellStyle name="Note 15 3 2 2 5" xfId="29103"/>
    <cellStyle name="Note 15 3 2 2_Table 2A-1_EFT (Annual)" xfId="7219"/>
    <cellStyle name="Note 15 3 2 3" xfId="4920"/>
    <cellStyle name="Note 15 3 2 3 2" xfId="13180"/>
    <cellStyle name="Note 15 3 2 3 2 2" xfId="25186"/>
    <cellStyle name="Note 15 3 2 3 2 2 2" xfId="46372"/>
    <cellStyle name="Note 15 3 2 3 2 3" xfId="35768"/>
    <cellStyle name="Note 15 3 2 3 3" xfId="20073"/>
    <cellStyle name="Note 15 3 2 3 3 2" xfId="41260"/>
    <cellStyle name="Note 15 3 2 3 4" xfId="30577"/>
    <cellStyle name="Note 15 3 2 3_Table 2A-1_EFT (Annual)" xfId="15509"/>
    <cellStyle name="Note 15 3 2 4" xfId="10524"/>
    <cellStyle name="Note 15 3 2 4 2" xfId="22640"/>
    <cellStyle name="Note 15 3 2 4 2 2" xfId="43826"/>
    <cellStyle name="Note 15 3 2 4 3" xfId="33222"/>
    <cellStyle name="Note 15 3 2 5" xfId="17527"/>
    <cellStyle name="Note 15 3 2 5 2" xfId="38714"/>
    <cellStyle name="Note 15 3 2 6" xfId="27834"/>
    <cellStyle name="Note 15 3 2_Table 2A-1_EFT (Annual)" xfId="7218"/>
    <cellStyle name="Note 15 3 3" xfId="914"/>
    <cellStyle name="Note 15 3 3 2" xfId="4475"/>
    <cellStyle name="Note 15 3 3 2 2" xfId="12737"/>
    <cellStyle name="Note 15 3 3 2 2 2" xfId="24747"/>
    <cellStyle name="Note 15 3 3 2 2 2 2" xfId="45933"/>
    <cellStyle name="Note 15 3 3 2 2 3" xfId="35329"/>
    <cellStyle name="Note 15 3 3 2 3" xfId="19634"/>
    <cellStyle name="Note 15 3 3 2 3 2" xfId="40821"/>
    <cellStyle name="Note 15 3 3 2 4" xfId="30132"/>
    <cellStyle name="Note 15 3 3 2_Table 2A-1_EFT (Annual)" xfId="15510"/>
    <cellStyle name="Note 15 3 3 3" xfId="10084"/>
    <cellStyle name="Note 15 3 3 3 2" xfId="22201"/>
    <cellStyle name="Note 15 3 3 3 2 2" xfId="43387"/>
    <cellStyle name="Note 15 3 3 3 3" xfId="32783"/>
    <cellStyle name="Note 15 3 3 4" xfId="17088"/>
    <cellStyle name="Note 15 3 3 4 2" xfId="38275"/>
    <cellStyle name="Note 15 3 3 5" xfId="27389"/>
    <cellStyle name="Note 15 3 3_Table 2A-1_EFT (Annual)" xfId="7220"/>
    <cellStyle name="Note 15 3 4" xfId="2098"/>
    <cellStyle name="Note 15 3 4 2" xfId="5659"/>
    <cellStyle name="Note 15 3 4 2 2" xfId="13874"/>
    <cellStyle name="Note 15 3 4 2 2 2" xfId="25862"/>
    <cellStyle name="Note 15 3 4 2 2 2 2" xfId="47048"/>
    <cellStyle name="Note 15 3 4 2 2 3" xfId="36444"/>
    <cellStyle name="Note 15 3 4 2 3" xfId="20749"/>
    <cellStyle name="Note 15 3 4 2 3 2" xfId="41936"/>
    <cellStyle name="Note 15 3 4 2 4" xfId="31316"/>
    <cellStyle name="Note 15 3 4 2_Table 2A-1_EFT (Annual)" xfId="15511"/>
    <cellStyle name="Note 15 3 4 3" xfId="11218"/>
    <cellStyle name="Note 15 3 4 3 2" xfId="23316"/>
    <cellStyle name="Note 15 3 4 3 2 2" xfId="44502"/>
    <cellStyle name="Note 15 3 4 3 3" xfId="33898"/>
    <cellStyle name="Note 15 3 4 4" xfId="18203"/>
    <cellStyle name="Note 15 3 4 4 2" xfId="39390"/>
    <cellStyle name="Note 15 3 4 5" xfId="28573"/>
    <cellStyle name="Note 15 3 4_Table 2A-1_EFT (Annual)" xfId="7221"/>
    <cellStyle name="Note 15 3 5" xfId="3946"/>
    <cellStyle name="Note 15 3 5 2" xfId="12274"/>
    <cellStyle name="Note 15 3 5 2 2" xfId="24298"/>
    <cellStyle name="Note 15 3 5 2 2 2" xfId="45484"/>
    <cellStyle name="Note 15 3 5 2 3" xfId="34880"/>
    <cellStyle name="Note 15 3 5 3" xfId="19185"/>
    <cellStyle name="Note 15 3 5 3 2" xfId="40372"/>
    <cellStyle name="Note 15 3 5 4" xfId="29634"/>
    <cellStyle name="Note 15 3 5_Table 2A-1_EFT (Annual)" xfId="15512"/>
    <cellStyle name="Note 15 3 6" xfId="9611"/>
    <cellStyle name="Note 15 3 6 2" xfId="21752"/>
    <cellStyle name="Note 15 3 6 2 2" xfId="42938"/>
    <cellStyle name="Note 15 3 6 3" xfId="32334"/>
    <cellStyle name="Note 15 3 7" xfId="16639"/>
    <cellStyle name="Note 15 3 7 2" xfId="37826"/>
    <cellStyle name="Note 15 3 8" xfId="26891"/>
    <cellStyle name="Note 15 3_Table 2A-1_EFT (Annual)" xfId="3241"/>
    <cellStyle name="Note 15 4" xfId="1193"/>
    <cellStyle name="Note 15 4 2" xfId="2463"/>
    <cellStyle name="Note 15 4 2 2" xfId="6024"/>
    <cellStyle name="Note 15 4 2 2 2" xfId="14218"/>
    <cellStyle name="Note 15 4 2 2 2 2" xfId="26190"/>
    <cellStyle name="Note 15 4 2 2 2 2 2" xfId="47376"/>
    <cellStyle name="Note 15 4 2 2 2 3" xfId="36772"/>
    <cellStyle name="Note 15 4 2 2 3" xfId="21077"/>
    <cellStyle name="Note 15 4 2 2 3 2" xfId="42264"/>
    <cellStyle name="Note 15 4 2 2 4" xfId="31680"/>
    <cellStyle name="Note 15 4 2 2_Table 2A-1_EFT (Annual)" xfId="15513"/>
    <cellStyle name="Note 15 4 2 3" xfId="11560"/>
    <cellStyle name="Note 15 4 2 3 2" xfId="23644"/>
    <cellStyle name="Note 15 4 2 3 2 2" xfId="44830"/>
    <cellStyle name="Note 15 4 2 3 3" xfId="34226"/>
    <cellStyle name="Note 15 4 2 4" xfId="18531"/>
    <cellStyle name="Note 15 4 2 4 2" xfId="39718"/>
    <cellStyle name="Note 15 4 2 5" xfId="28937"/>
    <cellStyle name="Note 15 4 2_Table 2A-1_EFT (Annual)" xfId="7223"/>
    <cellStyle name="Note 15 4 3" xfId="4754"/>
    <cellStyle name="Note 15 4 3 2" xfId="13014"/>
    <cellStyle name="Note 15 4 3 2 2" xfId="25020"/>
    <cellStyle name="Note 15 4 3 2 2 2" xfId="46206"/>
    <cellStyle name="Note 15 4 3 2 3" xfId="35602"/>
    <cellStyle name="Note 15 4 3 3" xfId="19907"/>
    <cellStyle name="Note 15 4 3 3 2" xfId="41094"/>
    <cellStyle name="Note 15 4 3 4" xfId="30411"/>
    <cellStyle name="Note 15 4 3_Table 2A-1_EFT (Annual)" xfId="15514"/>
    <cellStyle name="Note 15 4 4" xfId="10358"/>
    <cellStyle name="Note 15 4 4 2" xfId="22474"/>
    <cellStyle name="Note 15 4 4 2 2" xfId="43660"/>
    <cellStyle name="Note 15 4 4 3" xfId="33056"/>
    <cellStyle name="Note 15 4 5" xfId="17361"/>
    <cellStyle name="Note 15 4 5 2" xfId="38548"/>
    <cellStyle name="Note 15 4 6" xfId="27668"/>
    <cellStyle name="Note 15 4_Table 2A-1_EFT (Annual)" xfId="7222"/>
    <cellStyle name="Note 15 5" xfId="755"/>
    <cellStyle name="Note 15 5 2" xfId="4316"/>
    <cellStyle name="Note 15 5 2 2" xfId="12596"/>
    <cellStyle name="Note 15 5 2 2 2" xfId="24613"/>
    <cellStyle name="Note 15 5 2 2 2 2" xfId="45799"/>
    <cellStyle name="Note 15 5 2 2 3" xfId="35195"/>
    <cellStyle name="Note 15 5 2 3" xfId="19500"/>
    <cellStyle name="Note 15 5 2 3 2" xfId="40687"/>
    <cellStyle name="Note 15 5 2 4" xfId="29973"/>
    <cellStyle name="Note 15 5 2_Table 2A-1_EFT (Annual)" xfId="15515"/>
    <cellStyle name="Note 15 5 3" xfId="9944"/>
    <cellStyle name="Note 15 5 3 2" xfId="22067"/>
    <cellStyle name="Note 15 5 3 2 2" xfId="43253"/>
    <cellStyle name="Note 15 5 3 3" xfId="32649"/>
    <cellStyle name="Note 15 5 4" xfId="16954"/>
    <cellStyle name="Note 15 5 4 2" xfId="38141"/>
    <cellStyle name="Note 15 5 5" xfId="27230"/>
    <cellStyle name="Note 15 5_Table 2A-1_EFT (Annual)" xfId="7224"/>
    <cellStyle name="Note 15 6" xfId="1850"/>
    <cellStyle name="Note 15 6 2" xfId="5411"/>
    <cellStyle name="Note 15 6 2 2" xfId="13626"/>
    <cellStyle name="Note 15 6 2 2 2" xfId="25614"/>
    <cellStyle name="Note 15 6 2 2 2 2" xfId="46800"/>
    <cellStyle name="Note 15 6 2 2 3" xfId="36196"/>
    <cellStyle name="Note 15 6 2 3" xfId="20501"/>
    <cellStyle name="Note 15 6 2 3 2" xfId="41688"/>
    <cellStyle name="Note 15 6 2 4" xfId="31068"/>
    <cellStyle name="Note 15 6 2_Table 2A-1_EFT (Annual)" xfId="15516"/>
    <cellStyle name="Note 15 6 3" xfId="10970"/>
    <cellStyle name="Note 15 6 3 2" xfId="23068"/>
    <cellStyle name="Note 15 6 3 2 2" xfId="44254"/>
    <cellStyle name="Note 15 6 3 3" xfId="33650"/>
    <cellStyle name="Note 15 6 4" xfId="17955"/>
    <cellStyle name="Note 15 6 4 2" xfId="39142"/>
    <cellStyle name="Note 15 6 5" xfId="28325"/>
    <cellStyle name="Note 15 6_Table 2A-1_EFT (Annual)" xfId="7225"/>
    <cellStyle name="Note 15 7" xfId="3734"/>
    <cellStyle name="Note 15 7 2" xfId="12102"/>
    <cellStyle name="Note 15 7 2 2" xfId="24132"/>
    <cellStyle name="Note 15 7 2 2 2" xfId="45318"/>
    <cellStyle name="Note 15 7 2 3" xfId="34714"/>
    <cellStyle name="Note 15 7 3" xfId="19019"/>
    <cellStyle name="Note 15 7 3 2" xfId="40206"/>
    <cellStyle name="Note 15 7 4" xfId="29443"/>
    <cellStyle name="Note 15 7_Table 2A-1_EFT (Annual)" xfId="15517"/>
    <cellStyle name="Note 15 8" xfId="9421"/>
    <cellStyle name="Note 15 8 2" xfId="21586"/>
    <cellStyle name="Note 15 8 2 2" xfId="42772"/>
    <cellStyle name="Note 15 8 3" xfId="32168"/>
    <cellStyle name="Note 15 9" xfId="16473"/>
    <cellStyle name="Note 15 9 2" xfId="37660"/>
    <cellStyle name="Note 15_Table 2A-1_EFT (Annual)" xfId="3239"/>
    <cellStyle name="Note 16" xfId="161"/>
    <cellStyle name="Note 16 10" xfId="26716"/>
    <cellStyle name="Note 16 2" xfId="554"/>
    <cellStyle name="Note 16 2 2" xfId="1531"/>
    <cellStyle name="Note 16 2 2 2" xfId="2801"/>
    <cellStyle name="Note 16 2 2 2 2" xfId="6362"/>
    <cellStyle name="Note 16 2 2 2 2 2" xfId="14556"/>
    <cellStyle name="Note 16 2 2 2 2 2 2" xfId="26528"/>
    <cellStyle name="Note 16 2 2 2 2 2 2 2" xfId="47714"/>
    <cellStyle name="Note 16 2 2 2 2 2 3" xfId="37110"/>
    <cellStyle name="Note 16 2 2 2 2 3" xfId="21415"/>
    <cellStyle name="Note 16 2 2 2 2 3 2" xfId="42602"/>
    <cellStyle name="Note 16 2 2 2 2 4" xfId="32018"/>
    <cellStyle name="Note 16 2 2 2 2_Table 2A-1_EFT (Annual)" xfId="15518"/>
    <cellStyle name="Note 16 2 2 2 3" xfId="11898"/>
    <cellStyle name="Note 16 2 2 2 3 2" xfId="23982"/>
    <cellStyle name="Note 16 2 2 2 3 2 2" xfId="45168"/>
    <cellStyle name="Note 16 2 2 2 3 3" xfId="34564"/>
    <cellStyle name="Note 16 2 2 2 4" xfId="18869"/>
    <cellStyle name="Note 16 2 2 2 4 2" xfId="40056"/>
    <cellStyle name="Note 16 2 2 2 5" xfId="29275"/>
    <cellStyle name="Note 16 2 2 2_Table 2A-1_EFT (Annual)" xfId="7227"/>
    <cellStyle name="Note 16 2 2 3" xfId="5092"/>
    <cellStyle name="Note 16 2 2 3 2" xfId="13352"/>
    <cellStyle name="Note 16 2 2 3 2 2" xfId="25358"/>
    <cellStyle name="Note 16 2 2 3 2 2 2" xfId="46544"/>
    <cellStyle name="Note 16 2 2 3 2 3" xfId="35940"/>
    <cellStyle name="Note 16 2 2 3 3" xfId="20245"/>
    <cellStyle name="Note 16 2 2 3 3 2" xfId="41432"/>
    <cellStyle name="Note 16 2 2 3 4" xfId="30749"/>
    <cellStyle name="Note 16 2 2 3_Table 2A-1_EFT (Annual)" xfId="15519"/>
    <cellStyle name="Note 16 2 2 4" xfId="10696"/>
    <cellStyle name="Note 16 2 2 4 2" xfId="22812"/>
    <cellStyle name="Note 16 2 2 4 2 2" xfId="43998"/>
    <cellStyle name="Note 16 2 2 4 3" xfId="33394"/>
    <cellStyle name="Note 16 2 2 5" xfId="17699"/>
    <cellStyle name="Note 16 2 2 5 2" xfId="38886"/>
    <cellStyle name="Note 16 2 2 6" xfId="28006"/>
    <cellStyle name="Note 16 2 2_Table 2A-1_EFT (Annual)" xfId="7226"/>
    <cellStyle name="Note 16 2 3" xfId="1059"/>
    <cellStyle name="Note 16 2 3 2" xfId="4620"/>
    <cellStyle name="Note 16 2 3 2 2" xfId="12880"/>
    <cellStyle name="Note 16 2 3 2 2 2" xfId="24886"/>
    <cellStyle name="Note 16 2 3 2 2 2 2" xfId="46072"/>
    <cellStyle name="Note 16 2 3 2 2 3" xfId="35468"/>
    <cellStyle name="Note 16 2 3 2 3" xfId="19773"/>
    <cellStyle name="Note 16 2 3 2 3 2" xfId="40960"/>
    <cellStyle name="Note 16 2 3 2 4" xfId="30277"/>
    <cellStyle name="Note 16 2 3 2_Table 2A-1_EFT (Annual)" xfId="15520"/>
    <cellStyle name="Note 16 2 3 3" xfId="10224"/>
    <cellStyle name="Note 16 2 3 3 2" xfId="22340"/>
    <cellStyle name="Note 16 2 3 3 2 2" xfId="43526"/>
    <cellStyle name="Note 16 2 3 3 3" xfId="32922"/>
    <cellStyle name="Note 16 2 3 4" xfId="17227"/>
    <cellStyle name="Note 16 2 3 4 2" xfId="38414"/>
    <cellStyle name="Note 16 2 3 5" xfId="27534"/>
    <cellStyle name="Note 16 2 3_Table 2A-1_EFT (Annual)" xfId="7228"/>
    <cellStyle name="Note 16 2 4" xfId="2270"/>
    <cellStyle name="Note 16 2 4 2" xfId="5831"/>
    <cellStyle name="Note 16 2 4 2 2" xfId="14046"/>
    <cellStyle name="Note 16 2 4 2 2 2" xfId="26034"/>
    <cellStyle name="Note 16 2 4 2 2 2 2" xfId="47220"/>
    <cellStyle name="Note 16 2 4 2 2 3" xfId="36616"/>
    <cellStyle name="Note 16 2 4 2 3" xfId="20921"/>
    <cellStyle name="Note 16 2 4 2 3 2" xfId="42108"/>
    <cellStyle name="Note 16 2 4 2 4" xfId="31488"/>
    <cellStyle name="Note 16 2 4 2_Table 2A-1_EFT (Annual)" xfId="15521"/>
    <cellStyle name="Note 16 2 4 3" xfId="11390"/>
    <cellStyle name="Note 16 2 4 3 2" xfId="23488"/>
    <cellStyle name="Note 16 2 4 3 2 2" xfId="44674"/>
    <cellStyle name="Note 16 2 4 3 3" xfId="34070"/>
    <cellStyle name="Note 16 2 4 4" xfId="18375"/>
    <cellStyle name="Note 16 2 4 4 2" xfId="39562"/>
    <cellStyle name="Note 16 2 4 5" xfId="28745"/>
    <cellStyle name="Note 16 2 4_Table 2A-1_EFT (Annual)" xfId="7229"/>
    <cellStyle name="Note 16 2 5" xfId="4124"/>
    <cellStyle name="Note 16 2 5 2" xfId="12448"/>
    <cellStyle name="Note 16 2 5 2 2" xfId="24470"/>
    <cellStyle name="Note 16 2 5 2 2 2" xfId="45656"/>
    <cellStyle name="Note 16 2 5 2 3" xfId="35052"/>
    <cellStyle name="Note 16 2 5 3" xfId="19357"/>
    <cellStyle name="Note 16 2 5 3 2" xfId="40544"/>
    <cellStyle name="Note 16 2 5 4" xfId="29812"/>
    <cellStyle name="Note 16 2 5_Table 2A-1_EFT (Annual)" xfId="15522"/>
    <cellStyle name="Note 16 2 6" xfId="9787"/>
    <cellStyle name="Note 16 2 6 2" xfId="21924"/>
    <cellStyle name="Note 16 2 6 2 2" xfId="43110"/>
    <cellStyle name="Note 16 2 6 3" xfId="32506"/>
    <cellStyle name="Note 16 2 7" xfId="16811"/>
    <cellStyle name="Note 16 2 7 2" xfId="37998"/>
    <cellStyle name="Note 16 2 8" xfId="27069"/>
    <cellStyle name="Note 16 2_Table 2A-1_EFT (Annual)" xfId="3243"/>
    <cellStyle name="Note 16 3" xfId="392"/>
    <cellStyle name="Note 16 3 2" xfId="1375"/>
    <cellStyle name="Note 16 3 2 2" xfId="2645"/>
    <cellStyle name="Note 16 3 2 2 2" xfId="6206"/>
    <cellStyle name="Note 16 3 2 2 2 2" xfId="14400"/>
    <cellStyle name="Note 16 3 2 2 2 2 2" xfId="26372"/>
    <cellStyle name="Note 16 3 2 2 2 2 2 2" xfId="47558"/>
    <cellStyle name="Note 16 3 2 2 2 2 3" xfId="36954"/>
    <cellStyle name="Note 16 3 2 2 2 3" xfId="21259"/>
    <cellStyle name="Note 16 3 2 2 2 3 2" xfId="42446"/>
    <cellStyle name="Note 16 3 2 2 2 4" xfId="31862"/>
    <cellStyle name="Note 16 3 2 2 2_Table 2A-1_EFT (Annual)" xfId="15523"/>
    <cellStyle name="Note 16 3 2 2 3" xfId="11742"/>
    <cellStyle name="Note 16 3 2 2 3 2" xfId="23826"/>
    <cellStyle name="Note 16 3 2 2 3 2 2" xfId="45012"/>
    <cellStyle name="Note 16 3 2 2 3 3" xfId="34408"/>
    <cellStyle name="Note 16 3 2 2 4" xfId="18713"/>
    <cellStyle name="Note 16 3 2 2 4 2" xfId="39900"/>
    <cellStyle name="Note 16 3 2 2 5" xfId="29119"/>
    <cellStyle name="Note 16 3 2 2_Table 2A-1_EFT (Annual)" xfId="7231"/>
    <cellStyle name="Note 16 3 2 3" xfId="4936"/>
    <cellStyle name="Note 16 3 2 3 2" xfId="13196"/>
    <cellStyle name="Note 16 3 2 3 2 2" xfId="25202"/>
    <cellStyle name="Note 16 3 2 3 2 2 2" xfId="46388"/>
    <cellStyle name="Note 16 3 2 3 2 3" xfId="35784"/>
    <cellStyle name="Note 16 3 2 3 3" xfId="20089"/>
    <cellStyle name="Note 16 3 2 3 3 2" xfId="41276"/>
    <cellStyle name="Note 16 3 2 3 4" xfId="30593"/>
    <cellStyle name="Note 16 3 2 3_Table 2A-1_EFT (Annual)" xfId="15524"/>
    <cellStyle name="Note 16 3 2 4" xfId="10540"/>
    <cellStyle name="Note 16 3 2 4 2" xfId="22656"/>
    <cellStyle name="Note 16 3 2 4 2 2" xfId="43842"/>
    <cellStyle name="Note 16 3 2 4 3" xfId="33238"/>
    <cellStyle name="Note 16 3 2 5" xfId="17543"/>
    <cellStyle name="Note 16 3 2 5 2" xfId="38730"/>
    <cellStyle name="Note 16 3 2 6" xfId="27850"/>
    <cellStyle name="Note 16 3 2_Table 2A-1_EFT (Annual)" xfId="7230"/>
    <cellStyle name="Note 16 3 3" xfId="927"/>
    <cellStyle name="Note 16 3 3 2" xfId="4488"/>
    <cellStyle name="Note 16 3 3 2 2" xfId="12750"/>
    <cellStyle name="Note 16 3 3 2 2 2" xfId="24760"/>
    <cellStyle name="Note 16 3 3 2 2 2 2" xfId="45946"/>
    <cellStyle name="Note 16 3 3 2 2 3" xfId="35342"/>
    <cellStyle name="Note 16 3 3 2 3" xfId="19647"/>
    <cellStyle name="Note 16 3 3 2 3 2" xfId="40834"/>
    <cellStyle name="Note 16 3 3 2 4" xfId="30145"/>
    <cellStyle name="Note 16 3 3 2_Table 2A-1_EFT (Annual)" xfId="15525"/>
    <cellStyle name="Note 16 3 3 3" xfId="10097"/>
    <cellStyle name="Note 16 3 3 3 2" xfId="22214"/>
    <cellStyle name="Note 16 3 3 3 2 2" xfId="43400"/>
    <cellStyle name="Note 16 3 3 3 3" xfId="32796"/>
    <cellStyle name="Note 16 3 3 4" xfId="17101"/>
    <cellStyle name="Note 16 3 3 4 2" xfId="38288"/>
    <cellStyle name="Note 16 3 3 5" xfId="27402"/>
    <cellStyle name="Note 16 3 3_Table 2A-1_EFT (Annual)" xfId="7232"/>
    <cellStyle name="Note 16 3 4" xfId="2114"/>
    <cellStyle name="Note 16 3 4 2" xfId="5675"/>
    <cellStyle name="Note 16 3 4 2 2" xfId="13890"/>
    <cellStyle name="Note 16 3 4 2 2 2" xfId="25878"/>
    <cellStyle name="Note 16 3 4 2 2 2 2" xfId="47064"/>
    <cellStyle name="Note 16 3 4 2 2 3" xfId="36460"/>
    <cellStyle name="Note 16 3 4 2 3" xfId="20765"/>
    <cellStyle name="Note 16 3 4 2 3 2" xfId="41952"/>
    <cellStyle name="Note 16 3 4 2 4" xfId="31332"/>
    <cellStyle name="Note 16 3 4 2_Table 2A-1_EFT (Annual)" xfId="15526"/>
    <cellStyle name="Note 16 3 4 3" xfId="11234"/>
    <cellStyle name="Note 16 3 4 3 2" xfId="23332"/>
    <cellStyle name="Note 16 3 4 3 2 2" xfId="44518"/>
    <cellStyle name="Note 16 3 4 3 3" xfId="33914"/>
    <cellStyle name="Note 16 3 4 4" xfId="18219"/>
    <cellStyle name="Note 16 3 4 4 2" xfId="39406"/>
    <cellStyle name="Note 16 3 4 5" xfId="28589"/>
    <cellStyle name="Note 16 3 4_Table 2A-1_EFT (Annual)" xfId="7233"/>
    <cellStyle name="Note 16 3 5" xfId="3962"/>
    <cellStyle name="Note 16 3 5 2" xfId="12290"/>
    <cellStyle name="Note 16 3 5 2 2" xfId="24314"/>
    <cellStyle name="Note 16 3 5 2 2 2" xfId="45500"/>
    <cellStyle name="Note 16 3 5 2 3" xfId="34896"/>
    <cellStyle name="Note 16 3 5 3" xfId="19201"/>
    <cellStyle name="Note 16 3 5 3 2" xfId="40388"/>
    <cellStyle name="Note 16 3 5 4" xfId="29650"/>
    <cellStyle name="Note 16 3 5_Table 2A-1_EFT (Annual)" xfId="15527"/>
    <cellStyle name="Note 16 3 6" xfId="9627"/>
    <cellStyle name="Note 16 3 6 2" xfId="21768"/>
    <cellStyle name="Note 16 3 6 2 2" xfId="42954"/>
    <cellStyle name="Note 16 3 6 3" xfId="32350"/>
    <cellStyle name="Note 16 3 7" xfId="16655"/>
    <cellStyle name="Note 16 3 7 2" xfId="37842"/>
    <cellStyle name="Note 16 3 8" xfId="26907"/>
    <cellStyle name="Note 16 3_Table 2A-1_EFT (Annual)" xfId="3244"/>
    <cellStyle name="Note 16 4" xfId="1209"/>
    <cellStyle name="Note 16 4 2" xfId="2479"/>
    <cellStyle name="Note 16 4 2 2" xfId="6040"/>
    <cellStyle name="Note 16 4 2 2 2" xfId="14234"/>
    <cellStyle name="Note 16 4 2 2 2 2" xfId="26206"/>
    <cellStyle name="Note 16 4 2 2 2 2 2" xfId="47392"/>
    <cellStyle name="Note 16 4 2 2 2 3" xfId="36788"/>
    <cellStyle name="Note 16 4 2 2 3" xfId="21093"/>
    <cellStyle name="Note 16 4 2 2 3 2" xfId="42280"/>
    <cellStyle name="Note 16 4 2 2 4" xfId="31696"/>
    <cellStyle name="Note 16 4 2 2_Table 2A-1_EFT (Annual)" xfId="15528"/>
    <cellStyle name="Note 16 4 2 3" xfId="11576"/>
    <cellStyle name="Note 16 4 2 3 2" xfId="23660"/>
    <cellStyle name="Note 16 4 2 3 2 2" xfId="44846"/>
    <cellStyle name="Note 16 4 2 3 3" xfId="34242"/>
    <cellStyle name="Note 16 4 2 4" xfId="18547"/>
    <cellStyle name="Note 16 4 2 4 2" xfId="39734"/>
    <cellStyle name="Note 16 4 2 5" xfId="28953"/>
    <cellStyle name="Note 16 4 2_Table 2A-1_EFT (Annual)" xfId="7235"/>
    <cellStyle name="Note 16 4 3" xfId="4770"/>
    <cellStyle name="Note 16 4 3 2" xfId="13030"/>
    <cellStyle name="Note 16 4 3 2 2" xfId="25036"/>
    <cellStyle name="Note 16 4 3 2 2 2" xfId="46222"/>
    <cellStyle name="Note 16 4 3 2 3" xfId="35618"/>
    <cellStyle name="Note 16 4 3 3" xfId="19923"/>
    <cellStyle name="Note 16 4 3 3 2" xfId="41110"/>
    <cellStyle name="Note 16 4 3 4" xfId="30427"/>
    <cellStyle name="Note 16 4 3_Table 2A-1_EFT (Annual)" xfId="15529"/>
    <cellStyle name="Note 16 4 4" xfId="10374"/>
    <cellStyle name="Note 16 4 4 2" xfId="22490"/>
    <cellStyle name="Note 16 4 4 2 2" xfId="43676"/>
    <cellStyle name="Note 16 4 4 3" xfId="33072"/>
    <cellStyle name="Note 16 4 5" xfId="17377"/>
    <cellStyle name="Note 16 4 5 2" xfId="38564"/>
    <cellStyle name="Note 16 4 6" xfId="27684"/>
    <cellStyle name="Note 16 4_Table 2A-1_EFT (Annual)" xfId="7234"/>
    <cellStyle name="Note 16 5" xfId="768"/>
    <cellStyle name="Note 16 5 2" xfId="4329"/>
    <cellStyle name="Note 16 5 2 2" xfId="12609"/>
    <cellStyle name="Note 16 5 2 2 2" xfId="24626"/>
    <cellStyle name="Note 16 5 2 2 2 2" xfId="45812"/>
    <cellStyle name="Note 16 5 2 2 3" xfId="35208"/>
    <cellStyle name="Note 16 5 2 3" xfId="19513"/>
    <cellStyle name="Note 16 5 2 3 2" xfId="40700"/>
    <cellStyle name="Note 16 5 2 4" xfId="29986"/>
    <cellStyle name="Note 16 5 2_Table 2A-1_EFT (Annual)" xfId="15530"/>
    <cellStyle name="Note 16 5 3" xfId="9957"/>
    <cellStyle name="Note 16 5 3 2" xfId="22080"/>
    <cellStyle name="Note 16 5 3 2 2" xfId="43266"/>
    <cellStyle name="Note 16 5 3 3" xfId="32662"/>
    <cellStyle name="Note 16 5 4" xfId="16967"/>
    <cellStyle name="Note 16 5 4 2" xfId="38154"/>
    <cellStyle name="Note 16 5 5" xfId="27243"/>
    <cellStyle name="Note 16 5_Table 2A-1_EFT (Annual)" xfId="7236"/>
    <cellStyle name="Note 16 6" xfId="1948"/>
    <cellStyle name="Note 16 6 2" xfId="5509"/>
    <cellStyle name="Note 16 6 2 2" xfId="13724"/>
    <cellStyle name="Note 16 6 2 2 2" xfId="25712"/>
    <cellStyle name="Note 16 6 2 2 2 2" xfId="46898"/>
    <cellStyle name="Note 16 6 2 2 3" xfId="36294"/>
    <cellStyle name="Note 16 6 2 3" xfId="20599"/>
    <cellStyle name="Note 16 6 2 3 2" xfId="41786"/>
    <cellStyle name="Note 16 6 2 4" xfId="31166"/>
    <cellStyle name="Note 16 6 2_Table 2A-1_EFT (Annual)" xfId="15531"/>
    <cellStyle name="Note 16 6 3" xfId="11068"/>
    <cellStyle name="Note 16 6 3 2" xfId="23166"/>
    <cellStyle name="Note 16 6 3 2 2" xfId="44352"/>
    <cellStyle name="Note 16 6 3 3" xfId="33748"/>
    <cellStyle name="Note 16 6 4" xfId="18053"/>
    <cellStyle name="Note 16 6 4 2" xfId="39240"/>
    <cellStyle name="Note 16 6 5" xfId="28423"/>
    <cellStyle name="Note 16 6_Table 2A-1_EFT (Annual)" xfId="7237"/>
    <cellStyle name="Note 16 7" xfId="3750"/>
    <cellStyle name="Note 16 7 2" xfId="12118"/>
    <cellStyle name="Note 16 7 2 2" xfId="24148"/>
    <cellStyle name="Note 16 7 2 2 2" xfId="45334"/>
    <cellStyle name="Note 16 7 2 3" xfId="34730"/>
    <cellStyle name="Note 16 7 3" xfId="19035"/>
    <cellStyle name="Note 16 7 3 2" xfId="40222"/>
    <cellStyle name="Note 16 7 4" xfId="29459"/>
    <cellStyle name="Note 16 7_Table 2A-1_EFT (Annual)" xfId="15532"/>
    <cellStyle name="Note 16 8" xfId="9437"/>
    <cellStyle name="Note 16 8 2" xfId="21602"/>
    <cellStyle name="Note 16 8 2 2" xfId="42788"/>
    <cellStyle name="Note 16 8 3" xfId="32184"/>
    <cellStyle name="Note 16 9" xfId="16489"/>
    <cellStyle name="Note 16 9 2" xfId="37676"/>
    <cellStyle name="Note 16_Table 2A-1_EFT (Annual)" xfId="3242"/>
    <cellStyle name="Note 17" xfId="154"/>
    <cellStyle name="Note 17 10" xfId="26709"/>
    <cellStyle name="Note 17 2" xfId="547"/>
    <cellStyle name="Note 17 2 2" xfId="1524"/>
    <cellStyle name="Note 17 2 2 2" xfId="2794"/>
    <cellStyle name="Note 17 2 2 2 2" xfId="6355"/>
    <cellStyle name="Note 17 2 2 2 2 2" xfId="14549"/>
    <cellStyle name="Note 17 2 2 2 2 2 2" xfId="26521"/>
    <cellStyle name="Note 17 2 2 2 2 2 2 2" xfId="47707"/>
    <cellStyle name="Note 17 2 2 2 2 2 3" xfId="37103"/>
    <cellStyle name="Note 17 2 2 2 2 3" xfId="21408"/>
    <cellStyle name="Note 17 2 2 2 2 3 2" xfId="42595"/>
    <cellStyle name="Note 17 2 2 2 2 4" xfId="32011"/>
    <cellStyle name="Note 17 2 2 2 2_Table 2A-1_EFT (Annual)" xfId="15533"/>
    <cellStyle name="Note 17 2 2 2 3" xfId="11891"/>
    <cellStyle name="Note 17 2 2 2 3 2" xfId="23975"/>
    <cellStyle name="Note 17 2 2 2 3 2 2" xfId="45161"/>
    <cellStyle name="Note 17 2 2 2 3 3" xfId="34557"/>
    <cellStyle name="Note 17 2 2 2 4" xfId="18862"/>
    <cellStyle name="Note 17 2 2 2 4 2" xfId="40049"/>
    <cellStyle name="Note 17 2 2 2 5" xfId="29268"/>
    <cellStyle name="Note 17 2 2 2_Table 2A-1_EFT (Annual)" xfId="7239"/>
    <cellStyle name="Note 17 2 2 3" xfId="5085"/>
    <cellStyle name="Note 17 2 2 3 2" xfId="13345"/>
    <cellStyle name="Note 17 2 2 3 2 2" xfId="25351"/>
    <cellStyle name="Note 17 2 2 3 2 2 2" xfId="46537"/>
    <cellStyle name="Note 17 2 2 3 2 3" xfId="35933"/>
    <cellStyle name="Note 17 2 2 3 3" xfId="20238"/>
    <cellStyle name="Note 17 2 2 3 3 2" xfId="41425"/>
    <cellStyle name="Note 17 2 2 3 4" xfId="30742"/>
    <cellStyle name="Note 17 2 2 3_Table 2A-1_EFT (Annual)" xfId="15534"/>
    <cellStyle name="Note 17 2 2 4" xfId="10689"/>
    <cellStyle name="Note 17 2 2 4 2" xfId="22805"/>
    <cellStyle name="Note 17 2 2 4 2 2" xfId="43991"/>
    <cellStyle name="Note 17 2 2 4 3" xfId="33387"/>
    <cellStyle name="Note 17 2 2 5" xfId="17692"/>
    <cellStyle name="Note 17 2 2 5 2" xfId="38879"/>
    <cellStyle name="Note 17 2 2 6" xfId="27999"/>
    <cellStyle name="Note 17 2 2_Table 2A-1_EFT (Annual)" xfId="7238"/>
    <cellStyle name="Note 17 2 3" xfId="1053"/>
    <cellStyle name="Note 17 2 3 2" xfId="4614"/>
    <cellStyle name="Note 17 2 3 2 2" xfId="12874"/>
    <cellStyle name="Note 17 2 3 2 2 2" xfId="24880"/>
    <cellStyle name="Note 17 2 3 2 2 2 2" xfId="46066"/>
    <cellStyle name="Note 17 2 3 2 2 3" xfId="35462"/>
    <cellStyle name="Note 17 2 3 2 3" xfId="19767"/>
    <cellStyle name="Note 17 2 3 2 3 2" xfId="40954"/>
    <cellStyle name="Note 17 2 3 2 4" xfId="30271"/>
    <cellStyle name="Note 17 2 3 2_Table 2A-1_EFT (Annual)" xfId="15535"/>
    <cellStyle name="Note 17 2 3 3" xfId="10218"/>
    <cellStyle name="Note 17 2 3 3 2" xfId="22334"/>
    <cellStyle name="Note 17 2 3 3 2 2" xfId="43520"/>
    <cellStyle name="Note 17 2 3 3 3" xfId="32916"/>
    <cellStyle name="Note 17 2 3 4" xfId="17221"/>
    <cellStyle name="Note 17 2 3 4 2" xfId="38408"/>
    <cellStyle name="Note 17 2 3 5" xfId="27528"/>
    <cellStyle name="Note 17 2 3_Table 2A-1_EFT (Annual)" xfId="7240"/>
    <cellStyle name="Note 17 2 4" xfId="2263"/>
    <cellStyle name="Note 17 2 4 2" xfId="5824"/>
    <cellStyle name="Note 17 2 4 2 2" xfId="14039"/>
    <cellStyle name="Note 17 2 4 2 2 2" xfId="26027"/>
    <cellStyle name="Note 17 2 4 2 2 2 2" xfId="47213"/>
    <cellStyle name="Note 17 2 4 2 2 3" xfId="36609"/>
    <cellStyle name="Note 17 2 4 2 3" xfId="20914"/>
    <cellStyle name="Note 17 2 4 2 3 2" xfId="42101"/>
    <cellStyle name="Note 17 2 4 2 4" xfId="31481"/>
    <cellStyle name="Note 17 2 4 2_Table 2A-1_EFT (Annual)" xfId="15536"/>
    <cellStyle name="Note 17 2 4 3" xfId="11383"/>
    <cellStyle name="Note 17 2 4 3 2" xfId="23481"/>
    <cellStyle name="Note 17 2 4 3 2 2" xfId="44667"/>
    <cellStyle name="Note 17 2 4 3 3" xfId="34063"/>
    <cellStyle name="Note 17 2 4 4" xfId="18368"/>
    <cellStyle name="Note 17 2 4 4 2" xfId="39555"/>
    <cellStyle name="Note 17 2 4 5" xfId="28738"/>
    <cellStyle name="Note 17 2 4_Table 2A-1_EFT (Annual)" xfId="7241"/>
    <cellStyle name="Note 17 2 5" xfId="4117"/>
    <cellStyle name="Note 17 2 5 2" xfId="12441"/>
    <cellStyle name="Note 17 2 5 2 2" xfId="24463"/>
    <cellStyle name="Note 17 2 5 2 2 2" xfId="45649"/>
    <cellStyle name="Note 17 2 5 2 3" xfId="35045"/>
    <cellStyle name="Note 17 2 5 3" xfId="19350"/>
    <cellStyle name="Note 17 2 5 3 2" xfId="40537"/>
    <cellStyle name="Note 17 2 5 4" xfId="29805"/>
    <cellStyle name="Note 17 2 5_Table 2A-1_EFT (Annual)" xfId="15537"/>
    <cellStyle name="Note 17 2 6" xfId="9780"/>
    <cellStyle name="Note 17 2 6 2" xfId="21917"/>
    <cellStyle name="Note 17 2 6 2 2" xfId="43103"/>
    <cellStyle name="Note 17 2 6 3" xfId="32499"/>
    <cellStyle name="Note 17 2 7" xfId="16804"/>
    <cellStyle name="Note 17 2 7 2" xfId="37991"/>
    <cellStyle name="Note 17 2 8" xfId="27062"/>
    <cellStyle name="Note 17 2_Table 2A-1_EFT (Annual)" xfId="3246"/>
    <cellStyle name="Note 17 3" xfId="385"/>
    <cellStyle name="Note 17 3 2" xfId="1368"/>
    <cellStyle name="Note 17 3 2 2" xfId="2638"/>
    <cellStyle name="Note 17 3 2 2 2" xfId="6199"/>
    <cellStyle name="Note 17 3 2 2 2 2" xfId="14393"/>
    <cellStyle name="Note 17 3 2 2 2 2 2" xfId="26365"/>
    <cellStyle name="Note 17 3 2 2 2 2 2 2" xfId="47551"/>
    <cellStyle name="Note 17 3 2 2 2 2 3" xfId="36947"/>
    <cellStyle name="Note 17 3 2 2 2 3" xfId="21252"/>
    <cellStyle name="Note 17 3 2 2 2 3 2" xfId="42439"/>
    <cellStyle name="Note 17 3 2 2 2 4" xfId="31855"/>
    <cellStyle name="Note 17 3 2 2 2_Table 2A-1_EFT (Annual)" xfId="15538"/>
    <cellStyle name="Note 17 3 2 2 3" xfId="11735"/>
    <cellStyle name="Note 17 3 2 2 3 2" xfId="23819"/>
    <cellStyle name="Note 17 3 2 2 3 2 2" xfId="45005"/>
    <cellStyle name="Note 17 3 2 2 3 3" xfId="34401"/>
    <cellStyle name="Note 17 3 2 2 4" xfId="18706"/>
    <cellStyle name="Note 17 3 2 2 4 2" xfId="39893"/>
    <cellStyle name="Note 17 3 2 2 5" xfId="29112"/>
    <cellStyle name="Note 17 3 2 2_Table 2A-1_EFT (Annual)" xfId="7243"/>
    <cellStyle name="Note 17 3 2 3" xfId="4929"/>
    <cellStyle name="Note 17 3 2 3 2" xfId="13189"/>
    <cellStyle name="Note 17 3 2 3 2 2" xfId="25195"/>
    <cellStyle name="Note 17 3 2 3 2 2 2" xfId="46381"/>
    <cellStyle name="Note 17 3 2 3 2 3" xfId="35777"/>
    <cellStyle name="Note 17 3 2 3 3" xfId="20082"/>
    <cellStyle name="Note 17 3 2 3 3 2" xfId="41269"/>
    <cellStyle name="Note 17 3 2 3 4" xfId="30586"/>
    <cellStyle name="Note 17 3 2 3_Table 2A-1_EFT (Annual)" xfId="15539"/>
    <cellStyle name="Note 17 3 2 4" xfId="10533"/>
    <cellStyle name="Note 17 3 2 4 2" xfId="22649"/>
    <cellStyle name="Note 17 3 2 4 2 2" xfId="43835"/>
    <cellStyle name="Note 17 3 2 4 3" xfId="33231"/>
    <cellStyle name="Note 17 3 2 5" xfId="17536"/>
    <cellStyle name="Note 17 3 2 5 2" xfId="38723"/>
    <cellStyle name="Note 17 3 2 6" xfId="27843"/>
    <cellStyle name="Note 17 3 2_Table 2A-1_EFT (Annual)" xfId="7242"/>
    <cellStyle name="Note 17 3 3" xfId="921"/>
    <cellStyle name="Note 17 3 3 2" xfId="4482"/>
    <cellStyle name="Note 17 3 3 2 2" xfId="12744"/>
    <cellStyle name="Note 17 3 3 2 2 2" xfId="24754"/>
    <cellStyle name="Note 17 3 3 2 2 2 2" xfId="45940"/>
    <cellStyle name="Note 17 3 3 2 2 3" xfId="35336"/>
    <cellStyle name="Note 17 3 3 2 3" xfId="19641"/>
    <cellStyle name="Note 17 3 3 2 3 2" xfId="40828"/>
    <cellStyle name="Note 17 3 3 2 4" xfId="30139"/>
    <cellStyle name="Note 17 3 3 2_Table 2A-1_EFT (Annual)" xfId="15540"/>
    <cellStyle name="Note 17 3 3 3" xfId="10091"/>
    <cellStyle name="Note 17 3 3 3 2" xfId="22208"/>
    <cellStyle name="Note 17 3 3 3 2 2" xfId="43394"/>
    <cellStyle name="Note 17 3 3 3 3" xfId="32790"/>
    <cellStyle name="Note 17 3 3 4" xfId="17095"/>
    <cellStyle name="Note 17 3 3 4 2" xfId="38282"/>
    <cellStyle name="Note 17 3 3 5" xfId="27396"/>
    <cellStyle name="Note 17 3 3_Table 2A-1_EFT (Annual)" xfId="7244"/>
    <cellStyle name="Note 17 3 4" xfId="2107"/>
    <cellStyle name="Note 17 3 4 2" xfId="5668"/>
    <cellStyle name="Note 17 3 4 2 2" xfId="13883"/>
    <cellStyle name="Note 17 3 4 2 2 2" xfId="25871"/>
    <cellStyle name="Note 17 3 4 2 2 2 2" xfId="47057"/>
    <cellStyle name="Note 17 3 4 2 2 3" xfId="36453"/>
    <cellStyle name="Note 17 3 4 2 3" xfId="20758"/>
    <cellStyle name="Note 17 3 4 2 3 2" xfId="41945"/>
    <cellStyle name="Note 17 3 4 2 4" xfId="31325"/>
    <cellStyle name="Note 17 3 4 2_Table 2A-1_EFT (Annual)" xfId="15541"/>
    <cellStyle name="Note 17 3 4 3" xfId="11227"/>
    <cellStyle name="Note 17 3 4 3 2" xfId="23325"/>
    <cellStyle name="Note 17 3 4 3 2 2" xfId="44511"/>
    <cellStyle name="Note 17 3 4 3 3" xfId="33907"/>
    <cellStyle name="Note 17 3 4 4" xfId="18212"/>
    <cellStyle name="Note 17 3 4 4 2" xfId="39399"/>
    <cellStyle name="Note 17 3 4 5" xfId="28582"/>
    <cellStyle name="Note 17 3 4_Table 2A-1_EFT (Annual)" xfId="7245"/>
    <cellStyle name="Note 17 3 5" xfId="3955"/>
    <cellStyle name="Note 17 3 5 2" xfId="12283"/>
    <cellStyle name="Note 17 3 5 2 2" xfId="24307"/>
    <cellStyle name="Note 17 3 5 2 2 2" xfId="45493"/>
    <cellStyle name="Note 17 3 5 2 3" xfId="34889"/>
    <cellStyle name="Note 17 3 5 3" xfId="19194"/>
    <cellStyle name="Note 17 3 5 3 2" xfId="40381"/>
    <cellStyle name="Note 17 3 5 4" xfId="29643"/>
    <cellStyle name="Note 17 3 5_Table 2A-1_EFT (Annual)" xfId="15542"/>
    <cellStyle name="Note 17 3 6" xfId="9620"/>
    <cellStyle name="Note 17 3 6 2" xfId="21761"/>
    <cellStyle name="Note 17 3 6 2 2" xfId="42947"/>
    <cellStyle name="Note 17 3 6 3" xfId="32343"/>
    <cellStyle name="Note 17 3 7" xfId="16648"/>
    <cellStyle name="Note 17 3 7 2" xfId="37835"/>
    <cellStyle name="Note 17 3 8" xfId="26900"/>
    <cellStyle name="Note 17 3_Table 2A-1_EFT (Annual)" xfId="3247"/>
    <cellStyle name="Note 17 4" xfId="1202"/>
    <cellStyle name="Note 17 4 2" xfId="2472"/>
    <cellStyle name="Note 17 4 2 2" xfId="6033"/>
    <cellStyle name="Note 17 4 2 2 2" xfId="14227"/>
    <cellStyle name="Note 17 4 2 2 2 2" xfId="26199"/>
    <cellStyle name="Note 17 4 2 2 2 2 2" xfId="47385"/>
    <cellStyle name="Note 17 4 2 2 2 3" xfId="36781"/>
    <cellStyle name="Note 17 4 2 2 3" xfId="21086"/>
    <cellStyle name="Note 17 4 2 2 3 2" xfId="42273"/>
    <cellStyle name="Note 17 4 2 2 4" xfId="31689"/>
    <cellStyle name="Note 17 4 2 2_Table 2A-1_EFT (Annual)" xfId="15543"/>
    <cellStyle name="Note 17 4 2 3" xfId="11569"/>
    <cellStyle name="Note 17 4 2 3 2" xfId="23653"/>
    <cellStyle name="Note 17 4 2 3 2 2" xfId="44839"/>
    <cellStyle name="Note 17 4 2 3 3" xfId="34235"/>
    <cellStyle name="Note 17 4 2 4" xfId="18540"/>
    <cellStyle name="Note 17 4 2 4 2" xfId="39727"/>
    <cellStyle name="Note 17 4 2 5" xfId="28946"/>
    <cellStyle name="Note 17 4 2_Table 2A-1_EFT (Annual)" xfId="7247"/>
    <cellStyle name="Note 17 4 3" xfId="4763"/>
    <cellStyle name="Note 17 4 3 2" xfId="13023"/>
    <cellStyle name="Note 17 4 3 2 2" xfId="25029"/>
    <cellStyle name="Note 17 4 3 2 2 2" xfId="46215"/>
    <cellStyle name="Note 17 4 3 2 3" xfId="35611"/>
    <cellStyle name="Note 17 4 3 3" xfId="19916"/>
    <cellStyle name="Note 17 4 3 3 2" xfId="41103"/>
    <cellStyle name="Note 17 4 3 4" xfId="30420"/>
    <cellStyle name="Note 17 4 3_Table 2A-1_EFT (Annual)" xfId="15544"/>
    <cellStyle name="Note 17 4 4" xfId="10367"/>
    <cellStyle name="Note 17 4 4 2" xfId="22483"/>
    <cellStyle name="Note 17 4 4 2 2" xfId="43669"/>
    <cellStyle name="Note 17 4 4 3" xfId="33065"/>
    <cellStyle name="Note 17 4 5" xfId="17370"/>
    <cellStyle name="Note 17 4 5 2" xfId="38557"/>
    <cellStyle name="Note 17 4 6" xfId="27677"/>
    <cellStyle name="Note 17 4_Table 2A-1_EFT (Annual)" xfId="7246"/>
    <cellStyle name="Note 17 5" xfId="762"/>
    <cellStyle name="Note 17 5 2" xfId="4323"/>
    <cellStyle name="Note 17 5 2 2" xfId="12603"/>
    <cellStyle name="Note 17 5 2 2 2" xfId="24620"/>
    <cellStyle name="Note 17 5 2 2 2 2" xfId="45806"/>
    <cellStyle name="Note 17 5 2 2 3" xfId="35202"/>
    <cellStyle name="Note 17 5 2 3" xfId="19507"/>
    <cellStyle name="Note 17 5 2 3 2" xfId="40694"/>
    <cellStyle name="Note 17 5 2 4" xfId="29980"/>
    <cellStyle name="Note 17 5 2_Table 2A-1_EFT (Annual)" xfId="15545"/>
    <cellStyle name="Note 17 5 3" xfId="9951"/>
    <cellStyle name="Note 17 5 3 2" xfId="22074"/>
    <cellStyle name="Note 17 5 3 2 2" xfId="43260"/>
    <cellStyle name="Note 17 5 3 3" xfId="32656"/>
    <cellStyle name="Note 17 5 4" xfId="16961"/>
    <cellStyle name="Note 17 5 4 2" xfId="38148"/>
    <cellStyle name="Note 17 5 5" xfId="27237"/>
    <cellStyle name="Note 17 5_Table 2A-1_EFT (Annual)" xfId="7248"/>
    <cellStyle name="Note 17 6" xfId="1778"/>
    <cellStyle name="Note 17 6 2" xfId="5339"/>
    <cellStyle name="Note 17 6 2 2" xfId="13554"/>
    <cellStyle name="Note 17 6 2 2 2" xfId="25542"/>
    <cellStyle name="Note 17 6 2 2 2 2" xfId="46728"/>
    <cellStyle name="Note 17 6 2 2 3" xfId="36124"/>
    <cellStyle name="Note 17 6 2 3" xfId="20429"/>
    <cellStyle name="Note 17 6 2 3 2" xfId="41616"/>
    <cellStyle name="Note 17 6 2 4" xfId="30996"/>
    <cellStyle name="Note 17 6 2_Table 2A-1_EFT (Annual)" xfId="15546"/>
    <cellStyle name="Note 17 6 3" xfId="10898"/>
    <cellStyle name="Note 17 6 3 2" xfId="22996"/>
    <cellStyle name="Note 17 6 3 2 2" xfId="44182"/>
    <cellStyle name="Note 17 6 3 3" xfId="33578"/>
    <cellStyle name="Note 17 6 4" xfId="17883"/>
    <cellStyle name="Note 17 6 4 2" xfId="39070"/>
    <cellStyle name="Note 17 6 5" xfId="28253"/>
    <cellStyle name="Note 17 6_Table 2A-1_EFT (Annual)" xfId="7249"/>
    <cellStyle name="Note 17 7" xfId="3743"/>
    <cellStyle name="Note 17 7 2" xfId="12111"/>
    <cellStyle name="Note 17 7 2 2" xfId="24141"/>
    <cellStyle name="Note 17 7 2 2 2" xfId="45327"/>
    <cellStyle name="Note 17 7 2 3" xfId="34723"/>
    <cellStyle name="Note 17 7 3" xfId="19028"/>
    <cellStyle name="Note 17 7 3 2" xfId="40215"/>
    <cellStyle name="Note 17 7 4" xfId="29452"/>
    <cellStyle name="Note 17 7_Table 2A-1_EFT (Annual)" xfId="15547"/>
    <cellStyle name="Note 17 8" xfId="9430"/>
    <cellStyle name="Note 17 8 2" xfId="21595"/>
    <cellStyle name="Note 17 8 2 2" xfId="42781"/>
    <cellStyle name="Note 17 8 3" xfId="32177"/>
    <cellStyle name="Note 17 9" xfId="16482"/>
    <cellStyle name="Note 17 9 2" xfId="37669"/>
    <cellStyle name="Note 17_Table 2A-1_EFT (Annual)" xfId="3245"/>
    <cellStyle name="Note 18" xfId="171"/>
    <cellStyle name="Note 18 10" xfId="26726"/>
    <cellStyle name="Note 18 2" xfId="564"/>
    <cellStyle name="Note 18 2 2" xfId="1541"/>
    <cellStyle name="Note 18 2 2 2" xfId="2811"/>
    <cellStyle name="Note 18 2 2 2 2" xfId="6372"/>
    <cellStyle name="Note 18 2 2 2 2 2" xfId="14566"/>
    <cellStyle name="Note 18 2 2 2 2 2 2" xfId="26538"/>
    <cellStyle name="Note 18 2 2 2 2 2 2 2" xfId="47724"/>
    <cellStyle name="Note 18 2 2 2 2 2 3" xfId="37120"/>
    <cellStyle name="Note 18 2 2 2 2 3" xfId="21425"/>
    <cellStyle name="Note 18 2 2 2 2 3 2" xfId="42612"/>
    <cellStyle name="Note 18 2 2 2 2 4" xfId="32028"/>
    <cellStyle name="Note 18 2 2 2 2_Table 2A-1_EFT (Annual)" xfId="15548"/>
    <cellStyle name="Note 18 2 2 2 3" xfId="11908"/>
    <cellStyle name="Note 18 2 2 2 3 2" xfId="23992"/>
    <cellStyle name="Note 18 2 2 2 3 2 2" xfId="45178"/>
    <cellStyle name="Note 18 2 2 2 3 3" xfId="34574"/>
    <cellStyle name="Note 18 2 2 2 4" xfId="18879"/>
    <cellStyle name="Note 18 2 2 2 4 2" xfId="40066"/>
    <cellStyle name="Note 18 2 2 2 5" xfId="29285"/>
    <cellStyle name="Note 18 2 2 2_Table 2A-1_EFT (Annual)" xfId="7251"/>
    <cellStyle name="Note 18 2 2 3" xfId="5102"/>
    <cellStyle name="Note 18 2 2 3 2" xfId="13362"/>
    <cellStyle name="Note 18 2 2 3 2 2" xfId="25368"/>
    <cellStyle name="Note 18 2 2 3 2 2 2" xfId="46554"/>
    <cellStyle name="Note 18 2 2 3 2 3" xfId="35950"/>
    <cellStyle name="Note 18 2 2 3 3" xfId="20255"/>
    <cellStyle name="Note 18 2 2 3 3 2" xfId="41442"/>
    <cellStyle name="Note 18 2 2 3 4" xfId="30759"/>
    <cellStyle name="Note 18 2 2 3_Table 2A-1_EFT (Annual)" xfId="15549"/>
    <cellStyle name="Note 18 2 2 4" xfId="10706"/>
    <cellStyle name="Note 18 2 2 4 2" xfId="22822"/>
    <cellStyle name="Note 18 2 2 4 2 2" xfId="44008"/>
    <cellStyle name="Note 18 2 2 4 3" xfId="33404"/>
    <cellStyle name="Note 18 2 2 5" xfId="17709"/>
    <cellStyle name="Note 18 2 2 5 2" xfId="38896"/>
    <cellStyle name="Note 18 2 2 6" xfId="28016"/>
    <cellStyle name="Note 18 2 2_Table 2A-1_EFT (Annual)" xfId="7250"/>
    <cellStyle name="Note 18 2 3" xfId="1067"/>
    <cellStyle name="Note 18 2 3 2" xfId="4628"/>
    <cellStyle name="Note 18 2 3 2 2" xfId="12888"/>
    <cellStyle name="Note 18 2 3 2 2 2" xfId="24894"/>
    <cellStyle name="Note 18 2 3 2 2 2 2" xfId="46080"/>
    <cellStyle name="Note 18 2 3 2 2 3" xfId="35476"/>
    <cellStyle name="Note 18 2 3 2 3" xfId="19781"/>
    <cellStyle name="Note 18 2 3 2 3 2" xfId="40968"/>
    <cellStyle name="Note 18 2 3 2 4" xfId="30285"/>
    <cellStyle name="Note 18 2 3 2_Table 2A-1_EFT (Annual)" xfId="15550"/>
    <cellStyle name="Note 18 2 3 3" xfId="10232"/>
    <cellStyle name="Note 18 2 3 3 2" xfId="22348"/>
    <cellStyle name="Note 18 2 3 3 2 2" xfId="43534"/>
    <cellStyle name="Note 18 2 3 3 3" xfId="32930"/>
    <cellStyle name="Note 18 2 3 4" xfId="17235"/>
    <cellStyle name="Note 18 2 3 4 2" xfId="38422"/>
    <cellStyle name="Note 18 2 3 5" xfId="27542"/>
    <cellStyle name="Note 18 2 3_Table 2A-1_EFT (Annual)" xfId="7252"/>
    <cellStyle name="Note 18 2 4" xfId="2280"/>
    <cellStyle name="Note 18 2 4 2" xfId="5841"/>
    <cellStyle name="Note 18 2 4 2 2" xfId="14056"/>
    <cellStyle name="Note 18 2 4 2 2 2" xfId="26044"/>
    <cellStyle name="Note 18 2 4 2 2 2 2" xfId="47230"/>
    <cellStyle name="Note 18 2 4 2 2 3" xfId="36626"/>
    <cellStyle name="Note 18 2 4 2 3" xfId="20931"/>
    <cellStyle name="Note 18 2 4 2 3 2" xfId="42118"/>
    <cellStyle name="Note 18 2 4 2 4" xfId="31498"/>
    <cellStyle name="Note 18 2 4 2_Table 2A-1_EFT (Annual)" xfId="15551"/>
    <cellStyle name="Note 18 2 4 3" xfId="11400"/>
    <cellStyle name="Note 18 2 4 3 2" xfId="23498"/>
    <cellStyle name="Note 18 2 4 3 2 2" xfId="44684"/>
    <cellStyle name="Note 18 2 4 3 3" xfId="34080"/>
    <cellStyle name="Note 18 2 4 4" xfId="18385"/>
    <cellStyle name="Note 18 2 4 4 2" xfId="39572"/>
    <cellStyle name="Note 18 2 4 5" xfId="28755"/>
    <cellStyle name="Note 18 2 4_Table 2A-1_EFT (Annual)" xfId="7253"/>
    <cellStyle name="Note 18 2 5" xfId="4134"/>
    <cellStyle name="Note 18 2 5 2" xfId="12458"/>
    <cellStyle name="Note 18 2 5 2 2" xfId="24480"/>
    <cellStyle name="Note 18 2 5 2 2 2" xfId="45666"/>
    <cellStyle name="Note 18 2 5 2 3" xfId="35062"/>
    <cellStyle name="Note 18 2 5 3" xfId="19367"/>
    <cellStyle name="Note 18 2 5 3 2" xfId="40554"/>
    <cellStyle name="Note 18 2 5 4" xfId="29822"/>
    <cellStyle name="Note 18 2 5_Table 2A-1_EFT (Annual)" xfId="15552"/>
    <cellStyle name="Note 18 2 6" xfId="9797"/>
    <cellStyle name="Note 18 2 6 2" xfId="21934"/>
    <cellStyle name="Note 18 2 6 2 2" xfId="43120"/>
    <cellStyle name="Note 18 2 6 3" xfId="32516"/>
    <cellStyle name="Note 18 2 7" xfId="16821"/>
    <cellStyle name="Note 18 2 7 2" xfId="38008"/>
    <cellStyle name="Note 18 2 8" xfId="27079"/>
    <cellStyle name="Note 18 2_Table 2A-1_EFT (Annual)" xfId="3249"/>
    <cellStyle name="Note 18 3" xfId="402"/>
    <cellStyle name="Note 18 3 2" xfId="1385"/>
    <cellStyle name="Note 18 3 2 2" xfId="2655"/>
    <cellStyle name="Note 18 3 2 2 2" xfId="6216"/>
    <cellStyle name="Note 18 3 2 2 2 2" xfId="14410"/>
    <cellStyle name="Note 18 3 2 2 2 2 2" xfId="26382"/>
    <cellStyle name="Note 18 3 2 2 2 2 2 2" xfId="47568"/>
    <cellStyle name="Note 18 3 2 2 2 2 3" xfId="36964"/>
    <cellStyle name="Note 18 3 2 2 2 3" xfId="21269"/>
    <cellStyle name="Note 18 3 2 2 2 3 2" xfId="42456"/>
    <cellStyle name="Note 18 3 2 2 2 4" xfId="31872"/>
    <cellStyle name="Note 18 3 2 2 2_Table 2A-1_EFT (Annual)" xfId="15553"/>
    <cellStyle name="Note 18 3 2 2 3" xfId="11752"/>
    <cellStyle name="Note 18 3 2 2 3 2" xfId="23836"/>
    <cellStyle name="Note 18 3 2 2 3 2 2" xfId="45022"/>
    <cellStyle name="Note 18 3 2 2 3 3" xfId="34418"/>
    <cellStyle name="Note 18 3 2 2 4" xfId="18723"/>
    <cellStyle name="Note 18 3 2 2 4 2" xfId="39910"/>
    <cellStyle name="Note 18 3 2 2 5" xfId="29129"/>
    <cellStyle name="Note 18 3 2 2_Table 2A-1_EFT (Annual)" xfId="7255"/>
    <cellStyle name="Note 18 3 2 3" xfId="4946"/>
    <cellStyle name="Note 18 3 2 3 2" xfId="13206"/>
    <cellStyle name="Note 18 3 2 3 2 2" xfId="25212"/>
    <cellStyle name="Note 18 3 2 3 2 2 2" xfId="46398"/>
    <cellStyle name="Note 18 3 2 3 2 3" xfId="35794"/>
    <cellStyle name="Note 18 3 2 3 3" xfId="20099"/>
    <cellStyle name="Note 18 3 2 3 3 2" xfId="41286"/>
    <cellStyle name="Note 18 3 2 3 4" xfId="30603"/>
    <cellStyle name="Note 18 3 2 3_Table 2A-1_EFT (Annual)" xfId="15554"/>
    <cellStyle name="Note 18 3 2 4" xfId="10550"/>
    <cellStyle name="Note 18 3 2 4 2" xfId="22666"/>
    <cellStyle name="Note 18 3 2 4 2 2" xfId="43852"/>
    <cellStyle name="Note 18 3 2 4 3" xfId="33248"/>
    <cellStyle name="Note 18 3 2 5" xfId="17553"/>
    <cellStyle name="Note 18 3 2 5 2" xfId="38740"/>
    <cellStyle name="Note 18 3 2 6" xfId="27860"/>
    <cellStyle name="Note 18 3 2_Table 2A-1_EFT (Annual)" xfId="7254"/>
    <cellStyle name="Note 18 3 3" xfId="935"/>
    <cellStyle name="Note 18 3 3 2" xfId="4496"/>
    <cellStyle name="Note 18 3 3 2 2" xfId="12758"/>
    <cellStyle name="Note 18 3 3 2 2 2" xfId="24768"/>
    <cellStyle name="Note 18 3 3 2 2 2 2" xfId="45954"/>
    <cellStyle name="Note 18 3 3 2 2 3" xfId="35350"/>
    <cellStyle name="Note 18 3 3 2 3" xfId="19655"/>
    <cellStyle name="Note 18 3 3 2 3 2" xfId="40842"/>
    <cellStyle name="Note 18 3 3 2 4" xfId="30153"/>
    <cellStyle name="Note 18 3 3 2_Table 2A-1_EFT (Annual)" xfId="15555"/>
    <cellStyle name="Note 18 3 3 3" xfId="10105"/>
    <cellStyle name="Note 18 3 3 3 2" xfId="22222"/>
    <cellStyle name="Note 18 3 3 3 2 2" xfId="43408"/>
    <cellStyle name="Note 18 3 3 3 3" xfId="32804"/>
    <cellStyle name="Note 18 3 3 4" xfId="17109"/>
    <cellStyle name="Note 18 3 3 4 2" xfId="38296"/>
    <cellStyle name="Note 18 3 3 5" xfId="27410"/>
    <cellStyle name="Note 18 3 3_Table 2A-1_EFT (Annual)" xfId="7256"/>
    <cellStyle name="Note 18 3 4" xfId="2124"/>
    <cellStyle name="Note 18 3 4 2" xfId="5685"/>
    <cellStyle name="Note 18 3 4 2 2" xfId="13900"/>
    <cellStyle name="Note 18 3 4 2 2 2" xfId="25888"/>
    <cellStyle name="Note 18 3 4 2 2 2 2" xfId="47074"/>
    <cellStyle name="Note 18 3 4 2 2 3" xfId="36470"/>
    <cellStyle name="Note 18 3 4 2 3" xfId="20775"/>
    <cellStyle name="Note 18 3 4 2 3 2" xfId="41962"/>
    <cellStyle name="Note 18 3 4 2 4" xfId="31342"/>
    <cellStyle name="Note 18 3 4 2_Table 2A-1_EFT (Annual)" xfId="15556"/>
    <cellStyle name="Note 18 3 4 3" xfId="11244"/>
    <cellStyle name="Note 18 3 4 3 2" xfId="23342"/>
    <cellStyle name="Note 18 3 4 3 2 2" xfId="44528"/>
    <cellStyle name="Note 18 3 4 3 3" xfId="33924"/>
    <cellStyle name="Note 18 3 4 4" xfId="18229"/>
    <cellStyle name="Note 18 3 4 4 2" xfId="39416"/>
    <cellStyle name="Note 18 3 4 5" xfId="28599"/>
    <cellStyle name="Note 18 3 4_Table 2A-1_EFT (Annual)" xfId="7257"/>
    <cellStyle name="Note 18 3 5" xfId="3972"/>
    <cellStyle name="Note 18 3 5 2" xfId="12300"/>
    <cellStyle name="Note 18 3 5 2 2" xfId="24324"/>
    <cellStyle name="Note 18 3 5 2 2 2" xfId="45510"/>
    <cellStyle name="Note 18 3 5 2 3" xfId="34906"/>
    <cellStyle name="Note 18 3 5 3" xfId="19211"/>
    <cellStyle name="Note 18 3 5 3 2" xfId="40398"/>
    <cellStyle name="Note 18 3 5 4" xfId="29660"/>
    <cellStyle name="Note 18 3 5_Table 2A-1_EFT (Annual)" xfId="15557"/>
    <cellStyle name="Note 18 3 6" xfId="9637"/>
    <cellStyle name="Note 18 3 6 2" xfId="21778"/>
    <cellStyle name="Note 18 3 6 2 2" xfId="42964"/>
    <cellStyle name="Note 18 3 6 3" xfId="32360"/>
    <cellStyle name="Note 18 3 7" xfId="16665"/>
    <cellStyle name="Note 18 3 7 2" xfId="37852"/>
    <cellStyle name="Note 18 3 8" xfId="26917"/>
    <cellStyle name="Note 18 3_Table 2A-1_EFT (Annual)" xfId="3250"/>
    <cellStyle name="Note 18 4" xfId="1219"/>
    <cellStyle name="Note 18 4 2" xfId="2489"/>
    <cellStyle name="Note 18 4 2 2" xfId="6050"/>
    <cellStyle name="Note 18 4 2 2 2" xfId="14244"/>
    <cellStyle name="Note 18 4 2 2 2 2" xfId="26216"/>
    <cellStyle name="Note 18 4 2 2 2 2 2" xfId="47402"/>
    <cellStyle name="Note 18 4 2 2 2 3" xfId="36798"/>
    <cellStyle name="Note 18 4 2 2 3" xfId="21103"/>
    <cellStyle name="Note 18 4 2 2 3 2" xfId="42290"/>
    <cellStyle name="Note 18 4 2 2 4" xfId="31706"/>
    <cellStyle name="Note 18 4 2 2_Table 2A-1_EFT (Annual)" xfId="15558"/>
    <cellStyle name="Note 18 4 2 3" xfId="11586"/>
    <cellStyle name="Note 18 4 2 3 2" xfId="23670"/>
    <cellStyle name="Note 18 4 2 3 2 2" xfId="44856"/>
    <cellStyle name="Note 18 4 2 3 3" xfId="34252"/>
    <cellStyle name="Note 18 4 2 4" xfId="18557"/>
    <cellStyle name="Note 18 4 2 4 2" xfId="39744"/>
    <cellStyle name="Note 18 4 2 5" xfId="28963"/>
    <cellStyle name="Note 18 4 2_Table 2A-1_EFT (Annual)" xfId="7259"/>
    <cellStyle name="Note 18 4 3" xfId="4780"/>
    <cellStyle name="Note 18 4 3 2" xfId="13040"/>
    <cellStyle name="Note 18 4 3 2 2" xfId="25046"/>
    <cellStyle name="Note 18 4 3 2 2 2" xfId="46232"/>
    <cellStyle name="Note 18 4 3 2 3" xfId="35628"/>
    <cellStyle name="Note 18 4 3 3" xfId="19933"/>
    <cellStyle name="Note 18 4 3 3 2" xfId="41120"/>
    <cellStyle name="Note 18 4 3 4" xfId="30437"/>
    <cellStyle name="Note 18 4 3_Table 2A-1_EFT (Annual)" xfId="15559"/>
    <cellStyle name="Note 18 4 4" xfId="10384"/>
    <cellStyle name="Note 18 4 4 2" xfId="22500"/>
    <cellStyle name="Note 18 4 4 2 2" xfId="43686"/>
    <cellStyle name="Note 18 4 4 3" xfId="33082"/>
    <cellStyle name="Note 18 4 5" xfId="17387"/>
    <cellStyle name="Note 18 4 5 2" xfId="38574"/>
    <cellStyle name="Note 18 4 6" xfId="27694"/>
    <cellStyle name="Note 18 4_Table 2A-1_EFT (Annual)" xfId="7258"/>
    <cellStyle name="Note 18 5" xfId="776"/>
    <cellStyle name="Note 18 5 2" xfId="4337"/>
    <cellStyle name="Note 18 5 2 2" xfId="12617"/>
    <cellStyle name="Note 18 5 2 2 2" xfId="24634"/>
    <cellStyle name="Note 18 5 2 2 2 2" xfId="45820"/>
    <cellStyle name="Note 18 5 2 2 3" xfId="35216"/>
    <cellStyle name="Note 18 5 2 3" xfId="19521"/>
    <cellStyle name="Note 18 5 2 3 2" xfId="40708"/>
    <cellStyle name="Note 18 5 2 4" xfId="29994"/>
    <cellStyle name="Note 18 5 2_Table 2A-1_EFT (Annual)" xfId="15560"/>
    <cellStyle name="Note 18 5 3" xfId="9965"/>
    <cellStyle name="Note 18 5 3 2" xfId="22088"/>
    <cellStyle name="Note 18 5 3 2 2" xfId="43274"/>
    <cellStyle name="Note 18 5 3 3" xfId="32670"/>
    <cellStyle name="Note 18 5 4" xfId="16975"/>
    <cellStyle name="Note 18 5 4 2" xfId="38162"/>
    <cellStyle name="Note 18 5 5" xfId="27251"/>
    <cellStyle name="Note 18 5_Table 2A-1_EFT (Annual)" xfId="7260"/>
    <cellStyle name="Note 18 6" xfId="1958"/>
    <cellStyle name="Note 18 6 2" xfId="5519"/>
    <cellStyle name="Note 18 6 2 2" xfId="13734"/>
    <cellStyle name="Note 18 6 2 2 2" xfId="25722"/>
    <cellStyle name="Note 18 6 2 2 2 2" xfId="46908"/>
    <cellStyle name="Note 18 6 2 2 3" xfId="36304"/>
    <cellStyle name="Note 18 6 2 3" xfId="20609"/>
    <cellStyle name="Note 18 6 2 3 2" xfId="41796"/>
    <cellStyle name="Note 18 6 2 4" xfId="31176"/>
    <cellStyle name="Note 18 6 2_Table 2A-1_EFT (Annual)" xfId="15561"/>
    <cellStyle name="Note 18 6 3" xfId="11078"/>
    <cellStyle name="Note 18 6 3 2" xfId="23176"/>
    <cellStyle name="Note 18 6 3 2 2" xfId="44362"/>
    <cellStyle name="Note 18 6 3 3" xfId="33758"/>
    <cellStyle name="Note 18 6 4" xfId="18063"/>
    <cellStyle name="Note 18 6 4 2" xfId="39250"/>
    <cellStyle name="Note 18 6 5" xfId="28433"/>
    <cellStyle name="Note 18 6_Table 2A-1_EFT (Annual)" xfId="7261"/>
    <cellStyle name="Note 18 7" xfId="3760"/>
    <cellStyle name="Note 18 7 2" xfId="12128"/>
    <cellStyle name="Note 18 7 2 2" xfId="24158"/>
    <cellStyle name="Note 18 7 2 2 2" xfId="45344"/>
    <cellStyle name="Note 18 7 2 3" xfId="34740"/>
    <cellStyle name="Note 18 7 3" xfId="19045"/>
    <cellStyle name="Note 18 7 3 2" xfId="40232"/>
    <cellStyle name="Note 18 7 4" xfId="29469"/>
    <cellStyle name="Note 18 7_Table 2A-1_EFT (Annual)" xfId="15562"/>
    <cellStyle name="Note 18 8" xfId="9447"/>
    <cellStyle name="Note 18 8 2" xfId="21612"/>
    <cellStyle name="Note 18 8 2 2" xfId="42798"/>
    <cellStyle name="Note 18 8 3" xfId="32194"/>
    <cellStyle name="Note 18 9" xfId="16499"/>
    <cellStyle name="Note 18 9 2" xfId="37686"/>
    <cellStyle name="Note 18_Table 2A-1_EFT (Annual)" xfId="3248"/>
    <cellStyle name="Note 19" xfId="170"/>
    <cellStyle name="Note 19 10" xfId="26725"/>
    <cellStyle name="Note 19 2" xfId="563"/>
    <cellStyle name="Note 19 2 2" xfId="1540"/>
    <cellStyle name="Note 19 2 2 2" xfId="2810"/>
    <cellStyle name="Note 19 2 2 2 2" xfId="6371"/>
    <cellStyle name="Note 19 2 2 2 2 2" xfId="14565"/>
    <cellStyle name="Note 19 2 2 2 2 2 2" xfId="26537"/>
    <cellStyle name="Note 19 2 2 2 2 2 2 2" xfId="47723"/>
    <cellStyle name="Note 19 2 2 2 2 2 3" xfId="37119"/>
    <cellStyle name="Note 19 2 2 2 2 3" xfId="21424"/>
    <cellStyle name="Note 19 2 2 2 2 3 2" xfId="42611"/>
    <cellStyle name="Note 19 2 2 2 2 4" xfId="32027"/>
    <cellStyle name="Note 19 2 2 2 2_Table 2A-1_EFT (Annual)" xfId="15563"/>
    <cellStyle name="Note 19 2 2 2 3" xfId="11907"/>
    <cellStyle name="Note 19 2 2 2 3 2" xfId="23991"/>
    <cellStyle name="Note 19 2 2 2 3 2 2" xfId="45177"/>
    <cellStyle name="Note 19 2 2 2 3 3" xfId="34573"/>
    <cellStyle name="Note 19 2 2 2 4" xfId="18878"/>
    <cellStyle name="Note 19 2 2 2 4 2" xfId="40065"/>
    <cellStyle name="Note 19 2 2 2 5" xfId="29284"/>
    <cellStyle name="Note 19 2 2 2_Table 2A-1_EFT (Annual)" xfId="7263"/>
    <cellStyle name="Note 19 2 2 3" xfId="5101"/>
    <cellStyle name="Note 19 2 2 3 2" xfId="13361"/>
    <cellStyle name="Note 19 2 2 3 2 2" xfId="25367"/>
    <cellStyle name="Note 19 2 2 3 2 2 2" xfId="46553"/>
    <cellStyle name="Note 19 2 2 3 2 3" xfId="35949"/>
    <cellStyle name="Note 19 2 2 3 3" xfId="20254"/>
    <cellStyle name="Note 19 2 2 3 3 2" xfId="41441"/>
    <cellStyle name="Note 19 2 2 3 4" xfId="30758"/>
    <cellStyle name="Note 19 2 2 3_Table 2A-1_EFT (Annual)" xfId="15564"/>
    <cellStyle name="Note 19 2 2 4" xfId="10705"/>
    <cellStyle name="Note 19 2 2 4 2" xfId="22821"/>
    <cellStyle name="Note 19 2 2 4 2 2" xfId="44007"/>
    <cellStyle name="Note 19 2 2 4 3" xfId="33403"/>
    <cellStyle name="Note 19 2 2 5" xfId="17708"/>
    <cellStyle name="Note 19 2 2 5 2" xfId="38895"/>
    <cellStyle name="Note 19 2 2 6" xfId="28015"/>
    <cellStyle name="Note 19 2 2_Table 2A-1_EFT (Annual)" xfId="7262"/>
    <cellStyle name="Note 19 2 3" xfId="1066"/>
    <cellStyle name="Note 19 2 3 2" xfId="4627"/>
    <cellStyle name="Note 19 2 3 2 2" xfId="12887"/>
    <cellStyle name="Note 19 2 3 2 2 2" xfId="24893"/>
    <cellStyle name="Note 19 2 3 2 2 2 2" xfId="46079"/>
    <cellStyle name="Note 19 2 3 2 2 3" xfId="35475"/>
    <cellStyle name="Note 19 2 3 2 3" xfId="19780"/>
    <cellStyle name="Note 19 2 3 2 3 2" xfId="40967"/>
    <cellStyle name="Note 19 2 3 2 4" xfId="30284"/>
    <cellStyle name="Note 19 2 3 2_Table 2A-1_EFT (Annual)" xfId="15565"/>
    <cellStyle name="Note 19 2 3 3" xfId="10231"/>
    <cellStyle name="Note 19 2 3 3 2" xfId="22347"/>
    <cellStyle name="Note 19 2 3 3 2 2" xfId="43533"/>
    <cellStyle name="Note 19 2 3 3 3" xfId="32929"/>
    <cellStyle name="Note 19 2 3 4" xfId="17234"/>
    <cellStyle name="Note 19 2 3 4 2" xfId="38421"/>
    <cellStyle name="Note 19 2 3 5" xfId="27541"/>
    <cellStyle name="Note 19 2 3_Table 2A-1_EFT (Annual)" xfId="7264"/>
    <cellStyle name="Note 19 2 4" xfId="2279"/>
    <cellStyle name="Note 19 2 4 2" xfId="5840"/>
    <cellStyle name="Note 19 2 4 2 2" xfId="14055"/>
    <cellStyle name="Note 19 2 4 2 2 2" xfId="26043"/>
    <cellStyle name="Note 19 2 4 2 2 2 2" xfId="47229"/>
    <cellStyle name="Note 19 2 4 2 2 3" xfId="36625"/>
    <cellStyle name="Note 19 2 4 2 3" xfId="20930"/>
    <cellStyle name="Note 19 2 4 2 3 2" xfId="42117"/>
    <cellStyle name="Note 19 2 4 2 4" xfId="31497"/>
    <cellStyle name="Note 19 2 4 2_Table 2A-1_EFT (Annual)" xfId="15566"/>
    <cellStyle name="Note 19 2 4 3" xfId="11399"/>
    <cellStyle name="Note 19 2 4 3 2" xfId="23497"/>
    <cellStyle name="Note 19 2 4 3 2 2" xfId="44683"/>
    <cellStyle name="Note 19 2 4 3 3" xfId="34079"/>
    <cellStyle name="Note 19 2 4 4" xfId="18384"/>
    <cellStyle name="Note 19 2 4 4 2" xfId="39571"/>
    <cellStyle name="Note 19 2 4 5" xfId="28754"/>
    <cellStyle name="Note 19 2 4_Table 2A-1_EFT (Annual)" xfId="7265"/>
    <cellStyle name="Note 19 2 5" xfId="4133"/>
    <cellStyle name="Note 19 2 5 2" xfId="12457"/>
    <cellStyle name="Note 19 2 5 2 2" xfId="24479"/>
    <cellStyle name="Note 19 2 5 2 2 2" xfId="45665"/>
    <cellStyle name="Note 19 2 5 2 3" xfId="35061"/>
    <cellStyle name="Note 19 2 5 3" xfId="19366"/>
    <cellStyle name="Note 19 2 5 3 2" xfId="40553"/>
    <cellStyle name="Note 19 2 5 4" xfId="29821"/>
    <cellStyle name="Note 19 2 5_Table 2A-1_EFT (Annual)" xfId="15567"/>
    <cellStyle name="Note 19 2 6" xfId="9796"/>
    <cellStyle name="Note 19 2 6 2" xfId="21933"/>
    <cellStyle name="Note 19 2 6 2 2" xfId="43119"/>
    <cellStyle name="Note 19 2 6 3" xfId="32515"/>
    <cellStyle name="Note 19 2 7" xfId="16820"/>
    <cellStyle name="Note 19 2 7 2" xfId="38007"/>
    <cellStyle name="Note 19 2 8" xfId="27078"/>
    <cellStyle name="Note 19 2_Table 2A-1_EFT (Annual)" xfId="3252"/>
    <cellStyle name="Note 19 3" xfId="401"/>
    <cellStyle name="Note 19 3 2" xfId="1384"/>
    <cellStyle name="Note 19 3 2 2" xfId="2654"/>
    <cellStyle name="Note 19 3 2 2 2" xfId="6215"/>
    <cellStyle name="Note 19 3 2 2 2 2" xfId="14409"/>
    <cellStyle name="Note 19 3 2 2 2 2 2" xfId="26381"/>
    <cellStyle name="Note 19 3 2 2 2 2 2 2" xfId="47567"/>
    <cellStyle name="Note 19 3 2 2 2 2 3" xfId="36963"/>
    <cellStyle name="Note 19 3 2 2 2 3" xfId="21268"/>
    <cellStyle name="Note 19 3 2 2 2 3 2" xfId="42455"/>
    <cellStyle name="Note 19 3 2 2 2 4" xfId="31871"/>
    <cellStyle name="Note 19 3 2 2 2_Table 2A-1_EFT (Annual)" xfId="15568"/>
    <cellStyle name="Note 19 3 2 2 3" xfId="11751"/>
    <cellStyle name="Note 19 3 2 2 3 2" xfId="23835"/>
    <cellStyle name="Note 19 3 2 2 3 2 2" xfId="45021"/>
    <cellStyle name="Note 19 3 2 2 3 3" xfId="34417"/>
    <cellStyle name="Note 19 3 2 2 4" xfId="18722"/>
    <cellStyle name="Note 19 3 2 2 4 2" xfId="39909"/>
    <cellStyle name="Note 19 3 2 2 5" xfId="29128"/>
    <cellStyle name="Note 19 3 2 2_Table 2A-1_EFT (Annual)" xfId="7267"/>
    <cellStyle name="Note 19 3 2 3" xfId="4945"/>
    <cellStyle name="Note 19 3 2 3 2" xfId="13205"/>
    <cellStyle name="Note 19 3 2 3 2 2" xfId="25211"/>
    <cellStyle name="Note 19 3 2 3 2 2 2" xfId="46397"/>
    <cellStyle name="Note 19 3 2 3 2 3" xfId="35793"/>
    <cellStyle name="Note 19 3 2 3 3" xfId="20098"/>
    <cellStyle name="Note 19 3 2 3 3 2" xfId="41285"/>
    <cellStyle name="Note 19 3 2 3 4" xfId="30602"/>
    <cellStyle name="Note 19 3 2 3_Table 2A-1_EFT (Annual)" xfId="15569"/>
    <cellStyle name="Note 19 3 2 4" xfId="10549"/>
    <cellStyle name="Note 19 3 2 4 2" xfId="22665"/>
    <cellStyle name="Note 19 3 2 4 2 2" xfId="43851"/>
    <cellStyle name="Note 19 3 2 4 3" xfId="33247"/>
    <cellStyle name="Note 19 3 2 5" xfId="17552"/>
    <cellStyle name="Note 19 3 2 5 2" xfId="38739"/>
    <cellStyle name="Note 19 3 2 6" xfId="27859"/>
    <cellStyle name="Note 19 3 2_Table 2A-1_EFT (Annual)" xfId="7266"/>
    <cellStyle name="Note 19 3 3" xfId="934"/>
    <cellStyle name="Note 19 3 3 2" xfId="4495"/>
    <cellStyle name="Note 19 3 3 2 2" xfId="12757"/>
    <cellStyle name="Note 19 3 3 2 2 2" xfId="24767"/>
    <cellStyle name="Note 19 3 3 2 2 2 2" xfId="45953"/>
    <cellStyle name="Note 19 3 3 2 2 3" xfId="35349"/>
    <cellStyle name="Note 19 3 3 2 3" xfId="19654"/>
    <cellStyle name="Note 19 3 3 2 3 2" xfId="40841"/>
    <cellStyle name="Note 19 3 3 2 4" xfId="30152"/>
    <cellStyle name="Note 19 3 3 2_Table 2A-1_EFT (Annual)" xfId="15570"/>
    <cellStyle name="Note 19 3 3 3" xfId="10104"/>
    <cellStyle name="Note 19 3 3 3 2" xfId="22221"/>
    <cellStyle name="Note 19 3 3 3 2 2" xfId="43407"/>
    <cellStyle name="Note 19 3 3 3 3" xfId="32803"/>
    <cellStyle name="Note 19 3 3 4" xfId="17108"/>
    <cellStyle name="Note 19 3 3 4 2" xfId="38295"/>
    <cellStyle name="Note 19 3 3 5" xfId="27409"/>
    <cellStyle name="Note 19 3 3_Table 2A-1_EFT (Annual)" xfId="7268"/>
    <cellStyle name="Note 19 3 4" xfId="2123"/>
    <cellStyle name="Note 19 3 4 2" xfId="5684"/>
    <cellStyle name="Note 19 3 4 2 2" xfId="13899"/>
    <cellStyle name="Note 19 3 4 2 2 2" xfId="25887"/>
    <cellStyle name="Note 19 3 4 2 2 2 2" xfId="47073"/>
    <cellStyle name="Note 19 3 4 2 2 3" xfId="36469"/>
    <cellStyle name="Note 19 3 4 2 3" xfId="20774"/>
    <cellStyle name="Note 19 3 4 2 3 2" xfId="41961"/>
    <cellStyle name="Note 19 3 4 2 4" xfId="31341"/>
    <cellStyle name="Note 19 3 4 2_Table 2A-1_EFT (Annual)" xfId="15571"/>
    <cellStyle name="Note 19 3 4 3" xfId="11243"/>
    <cellStyle name="Note 19 3 4 3 2" xfId="23341"/>
    <cellStyle name="Note 19 3 4 3 2 2" xfId="44527"/>
    <cellStyle name="Note 19 3 4 3 3" xfId="33923"/>
    <cellStyle name="Note 19 3 4 4" xfId="18228"/>
    <cellStyle name="Note 19 3 4 4 2" xfId="39415"/>
    <cellStyle name="Note 19 3 4 5" xfId="28598"/>
    <cellStyle name="Note 19 3 4_Table 2A-1_EFT (Annual)" xfId="7269"/>
    <cellStyle name="Note 19 3 5" xfId="3971"/>
    <cellStyle name="Note 19 3 5 2" xfId="12299"/>
    <cellStyle name="Note 19 3 5 2 2" xfId="24323"/>
    <cellStyle name="Note 19 3 5 2 2 2" xfId="45509"/>
    <cellStyle name="Note 19 3 5 2 3" xfId="34905"/>
    <cellStyle name="Note 19 3 5 3" xfId="19210"/>
    <cellStyle name="Note 19 3 5 3 2" xfId="40397"/>
    <cellStyle name="Note 19 3 5 4" xfId="29659"/>
    <cellStyle name="Note 19 3 5_Table 2A-1_EFT (Annual)" xfId="15572"/>
    <cellStyle name="Note 19 3 6" xfId="9636"/>
    <cellStyle name="Note 19 3 6 2" xfId="21777"/>
    <cellStyle name="Note 19 3 6 2 2" xfId="42963"/>
    <cellStyle name="Note 19 3 6 3" xfId="32359"/>
    <cellStyle name="Note 19 3 7" xfId="16664"/>
    <cellStyle name="Note 19 3 7 2" xfId="37851"/>
    <cellStyle name="Note 19 3 8" xfId="26916"/>
    <cellStyle name="Note 19 3_Table 2A-1_EFT (Annual)" xfId="3253"/>
    <cellStyle name="Note 19 4" xfId="1218"/>
    <cellStyle name="Note 19 4 2" xfId="2488"/>
    <cellStyle name="Note 19 4 2 2" xfId="6049"/>
    <cellStyle name="Note 19 4 2 2 2" xfId="14243"/>
    <cellStyle name="Note 19 4 2 2 2 2" xfId="26215"/>
    <cellStyle name="Note 19 4 2 2 2 2 2" xfId="47401"/>
    <cellStyle name="Note 19 4 2 2 2 3" xfId="36797"/>
    <cellStyle name="Note 19 4 2 2 3" xfId="21102"/>
    <cellStyle name="Note 19 4 2 2 3 2" xfId="42289"/>
    <cellStyle name="Note 19 4 2 2 4" xfId="31705"/>
    <cellStyle name="Note 19 4 2 2_Table 2A-1_EFT (Annual)" xfId="15573"/>
    <cellStyle name="Note 19 4 2 3" xfId="11585"/>
    <cellStyle name="Note 19 4 2 3 2" xfId="23669"/>
    <cellStyle name="Note 19 4 2 3 2 2" xfId="44855"/>
    <cellStyle name="Note 19 4 2 3 3" xfId="34251"/>
    <cellStyle name="Note 19 4 2 4" xfId="18556"/>
    <cellStyle name="Note 19 4 2 4 2" xfId="39743"/>
    <cellStyle name="Note 19 4 2 5" xfId="28962"/>
    <cellStyle name="Note 19 4 2_Table 2A-1_EFT (Annual)" xfId="7271"/>
    <cellStyle name="Note 19 4 3" xfId="4779"/>
    <cellStyle name="Note 19 4 3 2" xfId="13039"/>
    <cellStyle name="Note 19 4 3 2 2" xfId="25045"/>
    <cellStyle name="Note 19 4 3 2 2 2" xfId="46231"/>
    <cellStyle name="Note 19 4 3 2 3" xfId="35627"/>
    <cellStyle name="Note 19 4 3 3" xfId="19932"/>
    <cellStyle name="Note 19 4 3 3 2" xfId="41119"/>
    <cellStyle name="Note 19 4 3 4" xfId="30436"/>
    <cellStyle name="Note 19 4 3_Table 2A-1_EFT (Annual)" xfId="15574"/>
    <cellStyle name="Note 19 4 4" xfId="10383"/>
    <cellStyle name="Note 19 4 4 2" xfId="22499"/>
    <cellStyle name="Note 19 4 4 2 2" xfId="43685"/>
    <cellStyle name="Note 19 4 4 3" xfId="33081"/>
    <cellStyle name="Note 19 4 5" xfId="17386"/>
    <cellStyle name="Note 19 4 5 2" xfId="38573"/>
    <cellStyle name="Note 19 4 6" xfId="27693"/>
    <cellStyle name="Note 19 4_Table 2A-1_EFT (Annual)" xfId="7270"/>
    <cellStyle name="Note 19 5" xfId="775"/>
    <cellStyle name="Note 19 5 2" xfId="4336"/>
    <cellStyle name="Note 19 5 2 2" xfId="12616"/>
    <cellStyle name="Note 19 5 2 2 2" xfId="24633"/>
    <cellStyle name="Note 19 5 2 2 2 2" xfId="45819"/>
    <cellStyle name="Note 19 5 2 2 3" xfId="35215"/>
    <cellStyle name="Note 19 5 2 3" xfId="19520"/>
    <cellStyle name="Note 19 5 2 3 2" xfId="40707"/>
    <cellStyle name="Note 19 5 2 4" xfId="29993"/>
    <cellStyle name="Note 19 5 2_Table 2A-1_EFT (Annual)" xfId="15575"/>
    <cellStyle name="Note 19 5 3" xfId="9964"/>
    <cellStyle name="Note 19 5 3 2" xfId="22087"/>
    <cellStyle name="Note 19 5 3 2 2" xfId="43273"/>
    <cellStyle name="Note 19 5 3 3" xfId="32669"/>
    <cellStyle name="Note 19 5 4" xfId="16974"/>
    <cellStyle name="Note 19 5 4 2" xfId="38161"/>
    <cellStyle name="Note 19 5 5" xfId="27250"/>
    <cellStyle name="Note 19 5_Table 2A-1_EFT (Annual)" xfId="7272"/>
    <cellStyle name="Note 19 6" xfId="1957"/>
    <cellStyle name="Note 19 6 2" xfId="5518"/>
    <cellStyle name="Note 19 6 2 2" xfId="13733"/>
    <cellStyle name="Note 19 6 2 2 2" xfId="25721"/>
    <cellStyle name="Note 19 6 2 2 2 2" xfId="46907"/>
    <cellStyle name="Note 19 6 2 2 3" xfId="36303"/>
    <cellStyle name="Note 19 6 2 3" xfId="20608"/>
    <cellStyle name="Note 19 6 2 3 2" xfId="41795"/>
    <cellStyle name="Note 19 6 2 4" xfId="31175"/>
    <cellStyle name="Note 19 6 2_Table 2A-1_EFT (Annual)" xfId="15576"/>
    <cellStyle name="Note 19 6 3" xfId="11077"/>
    <cellStyle name="Note 19 6 3 2" xfId="23175"/>
    <cellStyle name="Note 19 6 3 2 2" xfId="44361"/>
    <cellStyle name="Note 19 6 3 3" xfId="33757"/>
    <cellStyle name="Note 19 6 4" xfId="18062"/>
    <cellStyle name="Note 19 6 4 2" xfId="39249"/>
    <cellStyle name="Note 19 6 5" xfId="28432"/>
    <cellStyle name="Note 19 6_Table 2A-1_EFT (Annual)" xfId="7273"/>
    <cellStyle name="Note 19 7" xfId="3759"/>
    <cellStyle name="Note 19 7 2" xfId="12127"/>
    <cellStyle name="Note 19 7 2 2" xfId="24157"/>
    <cellStyle name="Note 19 7 2 2 2" xfId="45343"/>
    <cellStyle name="Note 19 7 2 3" xfId="34739"/>
    <cellStyle name="Note 19 7 3" xfId="19044"/>
    <cellStyle name="Note 19 7 3 2" xfId="40231"/>
    <cellStyle name="Note 19 7 4" xfId="29468"/>
    <cellStyle name="Note 19 7_Table 2A-1_EFT (Annual)" xfId="15577"/>
    <cellStyle name="Note 19 8" xfId="9446"/>
    <cellStyle name="Note 19 8 2" xfId="21611"/>
    <cellStyle name="Note 19 8 2 2" xfId="42797"/>
    <cellStyle name="Note 19 8 3" xfId="32193"/>
    <cellStyle name="Note 19 9" xfId="16498"/>
    <cellStyle name="Note 19 9 2" xfId="37685"/>
    <cellStyle name="Note 19_Table 2A-1_EFT (Annual)" xfId="3251"/>
    <cellStyle name="Note 2" xfId="99"/>
    <cellStyle name="Note 2 10" xfId="21512"/>
    <cellStyle name="Note 2 10 2" xfId="42699"/>
    <cellStyle name="Note 2 11" xfId="26654"/>
    <cellStyle name="Note 2 2" xfId="497"/>
    <cellStyle name="Note 2 2 2" xfId="1474"/>
    <cellStyle name="Note 2 2 2 2" xfId="2744"/>
    <cellStyle name="Note 2 2 2 2 2" xfId="6305"/>
    <cellStyle name="Note 2 2 2 2 2 2" xfId="14499"/>
    <cellStyle name="Note 2 2 2 2 2 2 2" xfId="26471"/>
    <cellStyle name="Note 2 2 2 2 2 2 2 2" xfId="47657"/>
    <cellStyle name="Note 2 2 2 2 2 2 3" xfId="37053"/>
    <cellStyle name="Note 2 2 2 2 2 3" xfId="21358"/>
    <cellStyle name="Note 2 2 2 2 2 3 2" xfId="42545"/>
    <cellStyle name="Note 2 2 2 2 2 4" xfId="31961"/>
    <cellStyle name="Note 2 2 2 2 2_Table 2A-1_EFT (Annual)" xfId="15578"/>
    <cellStyle name="Note 2 2 2 2 3" xfId="11841"/>
    <cellStyle name="Note 2 2 2 2 3 2" xfId="23925"/>
    <cellStyle name="Note 2 2 2 2 3 2 2" xfId="45111"/>
    <cellStyle name="Note 2 2 2 2 3 3" xfId="34507"/>
    <cellStyle name="Note 2 2 2 2 4" xfId="18812"/>
    <cellStyle name="Note 2 2 2 2 4 2" xfId="39999"/>
    <cellStyle name="Note 2 2 2 2 5" xfId="29218"/>
    <cellStyle name="Note 2 2 2 2_Table 2A-1_EFT (Annual)" xfId="7275"/>
    <cellStyle name="Note 2 2 2 3" xfId="5035"/>
    <cellStyle name="Note 2 2 2 3 2" xfId="13295"/>
    <cellStyle name="Note 2 2 2 3 2 2" xfId="25301"/>
    <cellStyle name="Note 2 2 2 3 2 2 2" xfId="46487"/>
    <cellStyle name="Note 2 2 2 3 2 3" xfId="35883"/>
    <cellStyle name="Note 2 2 2 3 3" xfId="20188"/>
    <cellStyle name="Note 2 2 2 3 3 2" xfId="41375"/>
    <cellStyle name="Note 2 2 2 3 4" xfId="30692"/>
    <cellStyle name="Note 2 2 2 3_Table 2A-1_EFT (Annual)" xfId="15579"/>
    <cellStyle name="Note 2 2 2 4" xfId="10639"/>
    <cellStyle name="Note 2 2 2 4 2" xfId="22755"/>
    <cellStyle name="Note 2 2 2 4 2 2" xfId="43941"/>
    <cellStyle name="Note 2 2 2 4 3" xfId="33337"/>
    <cellStyle name="Note 2 2 2 5" xfId="17642"/>
    <cellStyle name="Note 2 2 2 5 2" xfId="38829"/>
    <cellStyle name="Note 2 2 2 6" xfId="27949"/>
    <cellStyle name="Note 2 2 2_Table 2A-1_EFT (Annual)" xfId="7274"/>
    <cellStyle name="Note 2 2 3" xfId="1012"/>
    <cellStyle name="Note 2 2 3 2" xfId="4573"/>
    <cellStyle name="Note 2 2 3 2 2" xfId="12833"/>
    <cellStyle name="Note 2 2 3 2 2 2" xfId="24839"/>
    <cellStyle name="Note 2 2 3 2 2 2 2" xfId="46025"/>
    <cellStyle name="Note 2 2 3 2 2 3" xfId="35421"/>
    <cellStyle name="Note 2 2 3 2 3" xfId="19726"/>
    <cellStyle name="Note 2 2 3 2 3 2" xfId="40913"/>
    <cellStyle name="Note 2 2 3 2 4" xfId="30230"/>
    <cellStyle name="Note 2 2 3 2_Table 2A-1_EFT (Annual)" xfId="15580"/>
    <cellStyle name="Note 2 2 3 3" xfId="10177"/>
    <cellStyle name="Note 2 2 3 3 2" xfId="22293"/>
    <cellStyle name="Note 2 2 3 3 2 2" xfId="43479"/>
    <cellStyle name="Note 2 2 3 3 3" xfId="32875"/>
    <cellStyle name="Note 2 2 3 4" xfId="17180"/>
    <cellStyle name="Note 2 2 3 4 2" xfId="38367"/>
    <cellStyle name="Note 2 2 3 5" xfId="27487"/>
    <cellStyle name="Note 2 2 3_Table 2A-1_EFT (Annual)" xfId="7276"/>
    <cellStyle name="Note 2 2 4" xfId="2213"/>
    <cellStyle name="Note 2 2 4 2" xfId="5774"/>
    <cellStyle name="Note 2 2 4 2 2" xfId="13989"/>
    <cellStyle name="Note 2 2 4 2 2 2" xfId="25977"/>
    <cellStyle name="Note 2 2 4 2 2 2 2" xfId="47163"/>
    <cellStyle name="Note 2 2 4 2 2 3" xfId="36559"/>
    <cellStyle name="Note 2 2 4 2 3" xfId="20864"/>
    <cellStyle name="Note 2 2 4 2 3 2" xfId="42051"/>
    <cellStyle name="Note 2 2 4 2 4" xfId="31431"/>
    <cellStyle name="Note 2 2 4 2_Table 2A-1_EFT (Annual)" xfId="15581"/>
    <cellStyle name="Note 2 2 4 3" xfId="11333"/>
    <cellStyle name="Note 2 2 4 3 2" xfId="23431"/>
    <cellStyle name="Note 2 2 4 3 2 2" xfId="44617"/>
    <cellStyle name="Note 2 2 4 3 3" xfId="34013"/>
    <cellStyle name="Note 2 2 4 4" xfId="18318"/>
    <cellStyle name="Note 2 2 4 4 2" xfId="39505"/>
    <cellStyle name="Note 2 2 4 5" xfId="28688"/>
    <cellStyle name="Note 2 2 4_Table 2A-1_EFT (Annual)" xfId="7277"/>
    <cellStyle name="Note 2 2 5" xfId="4067"/>
    <cellStyle name="Note 2 2 5 2" xfId="12391"/>
    <cellStyle name="Note 2 2 5 2 2" xfId="24413"/>
    <cellStyle name="Note 2 2 5 2 2 2" xfId="45599"/>
    <cellStyle name="Note 2 2 5 2 3" xfId="34995"/>
    <cellStyle name="Note 2 2 5 3" xfId="19300"/>
    <cellStyle name="Note 2 2 5 3 2" xfId="40487"/>
    <cellStyle name="Note 2 2 5 4" xfId="29755"/>
    <cellStyle name="Note 2 2 5_Table 2A-1_EFT (Annual)" xfId="15582"/>
    <cellStyle name="Note 2 2 6" xfId="9730"/>
    <cellStyle name="Note 2 2 6 2" xfId="21867"/>
    <cellStyle name="Note 2 2 6 2 2" xfId="43053"/>
    <cellStyle name="Note 2 2 6 3" xfId="32449"/>
    <cellStyle name="Note 2 2 7" xfId="16754"/>
    <cellStyle name="Note 2 2 7 2" xfId="37941"/>
    <cellStyle name="Note 2 2 8" xfId="27012"/>
    <cellStyle name="Note 2 2_Table 2A-1_EFT (Annual)" xfId="3255"/>
    <cellStyle name="Note 2 3" xfId="330"/>
    <cellStyle name="Note 2 3 2" xfId="1318"/>
    <cellStyle name="Note 2 3 2 2" xfId="2588"/>
    <cellStyle name="Note 2 3 2 2 2" xfId="6149"/>
    <cellStyle name="Note 2 3 2 2 2 2" xfId="14343"/>
    <cellStyle name="Note 2 3 2 2 2 2 2" xfId="26315"/>
    <cellStyle name="Note 2 3 2 2 2 2 2 2" xfId="47501"/>
    <cellStyle name="Note 2 3 2 2 2 2 3" xfId="36897"/>
    <cellStyle name="Note 2 3 2 2 2 3" xfId="21202"/>
    <cellStyle name="Note 2 3 2 2 2 3 2" xfId="42389"/>
    <cellStyle name="Note 2 3 2 2 2 4" xfId="31805"/>
    <cellStyle name="Note 2 3 2 2 2_Table 2A-1_EFT (Annual)" xfId="15583"/>
    <cellStyle name="Note 2 3 2 2 3" xfId="11685"/>
    <cellStyle name="Note 2 3 2 2 3 2" xfId="23769"/>
    <cellStyle name="Note 2 3 2 2 3 2 2" xfId="44955"/>
    <cellStyle name="Note 2 3 2 2 3 3" xfId="34351"/>
    <cellStyle name="Note 2 3 2 2 4" xfId="18656"/>
    <cellStyle name="Note 2 3 2 2 4 2" xfId="39843"/>
    <cellStyle name="Note 2 3 2 2 5" xfId="29062"/>
    <cellStyle name="Note 2 3 2 2_Table 2A-1_EFT (Annual)" xfId="7279"/>
    <cellStyle name="Note 2 3 2 3" xfId="4879"/>
    <cellStyle name="Note 2 3 2 3 2" xfId="13139"/>
    <cellStyle name="Note 2 3 2 3 2 2" xfId="25145"/>
    <cellStyle name="Note 2 3 2 3 2 2 2" xfId="46331"/>
    <cellStyle name="Note 2 3 2 3 2 3" xfId="35727"/>
    <cellStyle name="Note 2 3 2 3 3" xfId="20032"/>
    <cellStyle name="Note 2 3 2 3 3 2" xfId="41219"/>
    <cellStyle name="Note 2 3 2 3 4" xfId="30536"/>
    <cellStyle name="Note 2 3 2 3_Table 2A-1_EFT (Annual)" xfId="15584"/>
    <cellStyle name="Note 2 3 2 4" xfId="10483"/>
    <cellStyle name="Note 2 3 2 4 2" xfId="22599"/>
    <cellStyle name="Note 2 3 2 4 2 2" xfId="43785"/>
    <cellStyle name="Note 2 3 2 4 3" xfId="33181"/>
    <cellStyle name="Note 2 3 2 5" xfId="17486"/>
    <cellStyle name="Note 2 3 2 5 2" xfId="38673"/>
    <cellStyle name="Note 2 3 2 6" xfId="27793"/>
    <cellStyle name="Note 2 3 2_Table 2A-1_EFT (Annual)" xfId="7278"/>
    <cellStyle name="Note 2 3 3" xfId="875"/>
    <cellStyle name="Note 2 3 3 2" xfId="4436"/>
    <cellStyle name="Note 2 3 3 2 2" xfId="12701"/>
    <cellStyle name="Note 2 3 3 2 2 2" xfId="24713"/>
    <cellStyle name="Note 2 3 3 2 2 2 2" xfId="45899"/>
    <cellStyle name="Note 2 3 3 2 2 3" xfId="35295"/>
    <cellStyle name="Note 2 3 3 2 3" xfId="19600"/>
    <cellStyle name="Note 2 3 3 2 3 2" xfId="40787"/>
    <cellStyle name="Note 2 3 3 2 4" xfId="30093"/>
    <cellStyle name="Note 2 3 3 2_Table 2A-1_EFT (Annual)" xfId="15585"/>
    <cellStyle name="Note 2 3 3 3" xfId="10048"/>
    <cellStyle name="Note 2 3 3 3 2" xfId="22167"/>
    <cellStyle name="Note 2 3 3 3 2 2" xfId="43353"/>
    <cellStyle name="Note 2 3 3 3 3" xfId="32749"/>
    <cellStyle name="Note 2 3 3 4" xfId="17054"/>
    <cellStyle name="Note 2 3 3 4 2" xfId="38241"/>
    <cellStyle name="Note 2 3 3 5" xfId="27350"/>
    <cellStyle name="Note 2 3 3_Table 2A-1_EFT (Annual)" xfId="7280"/>
    <cellStyle name="Note 2 3 4" xfId="2057"/>
    <cellStyle name="Note 2 3 4 2" xfId="5618"/>
    <cellStyle name="Note 2 3 4 2 2" xfId="13833"/>
    <cellStyle name="Note 2 3 4 2 2 2" xfId="25821"/>
    <cellStyle name="Note 2 3 4 2 2 2 2" xfId="47007"/>
    <cellStyle name="Note 2 3 4 2 2 3" xfId="36403"/>
    <cellStyle name="Note 2 3 4 2 3" xfId="20708"/>
    <cellStyle name="Note 2 3 4 2 3 2" xfId="41895"/>
    <cellStyle name="Note 2 3 4 2 4" xfId="31275"/>
    <cellStyle name="Note 2 3 4 2_Table 2A-1_EFT (Annual)" xfId="15586"/>
    <cellStyle name="Note 2 3 4 3" xfId="11177"/>
    <cellStyle name="Note 2 3 4 3 2" xfId="23275"/>
    <cellStyle name="Note 2 3 4 3 2 2" xfId="44461"/>
    <cellStyle name="Note 2 3 4 3 3" xfId="33857"/>
    <cellStyle name="Note 2 3 4 4" xfId="18162"/>
    <cellStyle name="Note 2 3 4 4 2" xfId="39349"/>
    <cellStyle name="Note 2 3 4 5" xfId="28532"/>
    <cellStyle name="Note 2 3 4_Table 2A-1_EFT (Annual)" xfId="7281"/>
    <cellStyle name="Note 2 3 5" xfId="3900"/>
    <cellStyle name="Note 2 3 5 2" xfId="12232"/>
    <cellStyle name="Note 2 3 5 2 2" xfId="24257"/>
    <cellStyle name="Note 2 3 5 2 2 2" xfId="45443"/>
    <cellStyle name="Note 2 3 5 2 3" xfId="34839"/>
    <cellStyle name="Note 2 3 5 3" xfId="19144"/>
    <cellStyle name="Note 2 3 5 3 2" xfId="40331"/>
    <cellStyle name="Note 2 3 5 4" xfId="29588"/>
    <cellStyle name="Note 2 3 5_Table 2A-1_EFT (Annual)" xfId="15587"/>
    <cellStyle name="Note 2 3 6" xfId="9569"/>
    <cellStyle name="Note 2 3 6 2" xfId="21711"/>
    <cellStyle name="Note 2 3 6 2 2" xfId="42897"/>
    <cellStyle name="Note 2 3 6 3" xfId="32293"/>
    <cellStyle name="Note 2 3 7" xfId="16598"/>
    <cellStyle name="Note 2 3 7 2" xfId="37785"/>
    <cellStyle name="Note 2 3 8" xfId="26845"/>
    <cellStyle name="Note 2 3_Table 2A-1_EFT (Annual)" xfId="3256"/>
    <cellStyle name="Note 2 4" xfId="1152"/>
    <cellStyle name="Note 2 4 2" xfId="2422"/>
    <cellStyle name="Note 2 4 2 2" xfId="5983"/>
    <cellStyle name="Note 2 4 2 2 2" xfId="14177"/>
    <cellStyle name="Note 2 4 2 2 2 2" xfId="26149"/>
    <cellStyle name="Note 2 4 2 2 2 2 2" xfId="47335"/>
    <cellStyle name="Note 2 4 2 2 2 3" xfId="36731"/>
    <cellStyle name="Note 2 4 2 2 3" xfId="21036"/>
    <cellStyle name="Note 2 4 2 2 3 2" xfId="42223"/>
    <cellStyle name="Note 2 4 2 2 4" xfId="31639"/>
    <cellStyle name="Note 2 4 2 2_Table 2A-1_EFT (Annual)" xfId="15588"/>
    <cellStyle name="Note 2 4 2 3" xfId="11519"/>
    <cellStyle name="Note 2 4 2 3 2" xfId="23603"/>
    <cellStyle name="Note 2 4 2 3 2 2" xfId="44789"/>
    <cellStyle name="Note 2 4 2 3 3" xfId="34185"/>
    <cellStyle name="Note 2 4 2 4" xfId="18490"/>
    <cellStyle name="Note 2 4 2 4 2" xfId="39677"/>
    <cellStyle name="Note 2 4 2 5" xfId="28896"/>
    <cellStyle name="Note 2 4 2_Table 2A-1_EFT (Annual)" xfId="7283"/>
    <cellStyle name="Note 2 4 3" xfId="4713"/>
    <cellStyle name="Note 2 4 3 2" xfId="12973"/>
    <cellStyle name="Note 2 4 3 2 2" xfId="24979"/>
    <cellStyle name="Note 2 4 3 2 2 2" xfId="46165"/>
    <cellStyle name="Note 2 4 3 2 3" xfId="35561"/>
    <cellStyle name="Note 2 4 3 3" xfId="19866"/>
    <cellStyle name="Note 2 4 3 3 2" xfId="41053"/>
    <cellStyle name="Note 2 4 3 4" xfId="30370"/>
    <cellStyle name="Note 2 4 3_Table 2A-1_EFT (Annual)" xfId="15589"/>
    <cellStyle name="Note 2 4 4" xfId="10317"/>
    <cellStyle name="Note 2 4 4 2" xfId="22433"/>
    <cellStyle name="Note 2 4 4 2 2" xfId="43619"/>
    <cellStyle name="Note 2 4 4 3" xfId="33015"/>
    <cellStyle name="Note 2 4 5" xfId="17320"/>
    <cellStyle name="Note 2 4 5 2" xfId="38507"/>
    <cellStyle name="Note 2 4 6" xfId="27627"/>
    <cellStyle name="Note 2 4_Table 2A-1_EFT (Annual)" xfId="7282"/>
    <cellStyle name="Note 2 5" xfId="716"/>
    <cellStyle name="Note 2 5 2" xfId="4277"/>
    <cellStyle name="Note 2 5 2 2" xfId="12561"/>
    <cellStyle name="Note 2 5 2 2 2" xfId="24579"/>
    <cellStyle name="Note 2 5 2 2 2 2" xfId="45765"/>
    <cellStyle name="Note 2 5 2 2 3" xfId="35161"/>
    <cellStyle name="Note 2 5 2 3" xfId="19466"/>
    <cellStyle name="Note 2 5 2 3 2" xfId="40653"/>
    <cellStyle name="Note 2 5 2 4" xfId="29934"/>
    <cellStyle name="Note 2 5 2_Table 2A-1_EFT (Annual)" xfId="15590"/>
    <cellStyle name="Note 2 5 3" xfId="9908"/>
    <cellStyle name="Note 2 5 3 2" xfId="22033"/>
    <cellStyle name="Note 2 5 3 2 2" xfId="43219"/>
    <cellStyle name="Note 2 5 3 3" xfId="32615"/>
    <cellStyle name="Note 2 5 4" xfId="16920"/>
    <cellStyle name="Note 2 5 4 2" xfId="38107"/>
    <cellStyle name="Note 2 5 5" xfId="27191"/>
    <cellStyle name="Note 2 5_Table 2A-1_EFT (Annual)" xfId="7284"/>
    <cellStyle name="Note 2 6" xfId="1805"/>
    <cellStyle name="Note 2 6 2" xfId="5366"/>
    <cellStyle name="Note 2 6 2 2" xfId="13581"/>
    <cellStyle name="Note 2 6 2 2 2" xfId="25569"/>
    <cellStyle name="Note 2 6 2 2 2 2" xfId="46755"/>
    <cellStyle name="Note 2 6 2 2 3" xfId="36151"/>
    <cellStyle name="Note 2 6 2 3" xfId="20456"/>
    <cellStyle name="Note 2 6 2 3 2" xfId="41643"/>
    <cellStyle name="Note 2 6 2 4" xfId="31023"/>
    <cellStyle name="Note 2 6 2_Table 2A-1_EFT (Annual)" xfId="15591"/>
    <cellStyle name="Note 2 6 3" xfId="10925"/>
    <cellStyle name="Note 2 6 3 2" xfId="23023"/>
    <cellStyle name="Note 2 6 3 2 2" xfId="44209"/>
    <cellStyle name="Note 2 6 3 3" xfId="33605"/>
    <cellStyle name="Note 2 6 4" xfId="17910"/>
    <cellStyle name="Note 2 6 4 2" xfId="39097"/>
    <cellStyle name="Note 2 6 5" xfId="28280"/>
    <cellStyle name="Note 2 6_Table 2A-1_EFT (Annual)" xfId="7285"/>
    <cellStyle name="Note 2 7" xfId="3688"/>
    <cellStyle name="Note 2 7 2" xfId="12060"/>
    <cellStyle name="Note 2 7 2 2" xfId="24091"/>
    <cellStyle name="Note 2 7 2 2 2" xfId="45277"/>
    <cellStyle name="Note 2 7 2 3" xfId="34673"/>
    <cellStyle name="Note 2 7 3" xfId="18978"/>
    <cellStyle name="Note 2 7 3 2" xfId="40165"/>
    <cellStyle name="Note 2 7 4" xfId="29397"/>
    <cellStyle name="Note 2 7_Table 2A-1_EFT (Annual)" xfId="15592"/>
    <cellStyle name="Note 2 8" xfId="9378"/>
    <cellStyle name="Note 2 8 2" xfId="21545"/>
    <cellStyle name="Note 2 8 2 2" xfId="42731"/>
    <cellStyle name="Note 2 8 3" xfId="32127"/>
    <cellStyle name="Note 2 9" xfId="16432"/>
    <cellStyle name="Note 2 9 2" xfId="37619"/>
    <cellStyle name="Note 2_Table 2A-1_EFT (Annual)" xfId="3254"/>
    <cellStyle name="Note 20" xfId="178"/>
    <cellStyle name="Note 20 10" xfId="26733"/>
    <cellStyle name="Note 20 2" xfId="571"/>
    <cellStyle name="Note 20 2 2" xfId="1548"/>
    <cellStyle name="Note 20 2 2 2" xfId="2818"/>
    <cellStyle name="Note 20 2 2 2 2" xfId="6379"/>
    <cellStyle name="Note 20 2 2 2 2 2" xfId="14573"/>
    <cellStyle name="Note 20 2 2 2 2 2 2" xfId="26545"/>
    <cellStyle name="Note 20 2 2 2 2 2 2 2" xfId="47731"/>
    <cellStyle name="Note 20 2 2 2 2 2 3" xfId="37127"/>
    <cellStyle name="Note 20 2 2 2 2 3" xfId="21432"/>
    <cellStyle name="Note 20 2 2 2 2 3 2" xfId="42619"/>
    <cellStyle name="Note 20 2 2 2 2 4" xfId="32035"/>
    <cellStyle name="Note 20 2 2 2 2_Table 2A-1_EFT (Annual)" xfId="15593"/>
    <cellStyle name="Note 20 2 2 2 3" xfId="11915"/>
    <cellStyle name="Note 20 2 2 2 3 2" xfId="23999"/>
    <cellStyle name="Note 20 2 2 2 3 2 2" xfId="45185"/>
    <cellStyle name="Note 20 2 2 2 3 3" xfId="34581"/>
    <cellStyle name="Note 20 2 2 2 4" xfId="18886"/>
    <cellStyle name="Note 20 2 2 2 4 2" xfId="40073"/>
    <cellStyle name="Note 20 2 2 2 5" xfId="29292"/>
    <cellStyle name="Note 20 2 2 2_Table 2A-1_EFT (Annual)" xfId="7287"/>
    <cellStyle name="Note 20 2 2 3" xfId="5109"/>
    <cellStyle name="Note 20 2 2 3 2" xfId="13369"/>
    <cellStyle name="Note 20 2 2 3 2 2" xfId="25375"/>
    <cellStyle name="Note 20 2 2 3 2 2 2" xfId="46561"/>
    <cellStyle name="Note 20 2 2 3 2 3" xfId="35957"/>
    <cellStyle name="Note 20 2 2 3 3" xfId="20262"/>
    <cellStyle name="Note 20 2 2 3 3 2" xfId="41449"/>
    <cellStyle name="Note 20 2 2 3 4" xfId="30766"/>
    <cellStyle name="Note 20 2 2 3_Table 2A-1_EFT (Annual)" xfId="15594"/>
    <cellStyle name="Note 20 2 2 4" xfId="10713"/>
    <cellStyle name="Note 20 2 2 4 2" xfId="22829"/>
    <cellStyle name="Note 20 2 2 4 2 2" xfId="44015"/>
    <cellStyle name="Note 20 2 2 4 3" xfId="33411"/>
    <cellStyle name="Note 20 2 2 5" xfId="17716"/>
    <cellStyle name="Note 20 2 2 5 2" xfId="38903"/>
    <cellStyle name="Note 20 2 2 6" xfId="28023"/>
    <cellStyle name="Note 20 2 2_Table 2A-1_EFT (Annual)" xfId="7286"/>
    <cellStyle name="Note 20 2 3" xfId="1073"/>
    <cellStyle name="Note 20 2 3 2" xfId="4634"/>
    <cellStyle name="Note 20 2 3 2 2" xfId="12894"/>
    <cellStyle name="Note 20 2 3 2 2 2" xfId="24900"/>
    <cellStyle name="Note 20 2 3 2 2 2 2" xfId="46086"/>
    <cellStyle name="Note 20 2 3 2 2 3" xfId="35482"/>
    <cellStyle name="Note 20 2 3 2 3" xfId="19787"/>
    <cellStyle name="Note 20 2 3 2 3 2" xfId="40974"/>
    <cellStyle name="Note 20 2 3 2 4" xfId="30291"/>
    <cellStyle name="Note 20 2 3 2_Table 2A-1_EFT (Annual)" xfId="15595"/>
    <cellStyle name="Note 20 2 3 3" xfId="10238"/>
    <cellStyle name="Note 20 2 3 3 2" xfId="22354"/>
    <cellStyle name="Note 20 2 3 3 2 2" xfId="43540"/>
    <cellStyle name="Note 20 2 3 3 3" xfId="32936"/>
    <cellStyle name="Note 20 2 3 4" xfId="17241"/>
    <cellStyle name="Note 20 2 3 4 2" xfId="38428"/>
    <cellStyle name="Note 20 2 3 5" xfId="27548"/>
    <cellStyle name="Note 20 2 3_Table 2A-1_EFT (Annual)" xfId="7288"/>
    <cellStyle name="Note 20 2 4" xfId="2287"/>
    <cellStyle name="Note 20 2 4 2" xfId="5848"/>
    <cellStyle name="Note 20 2 4 2 2" xfId="14063"/>
    <cellStyle name="Note 20 2 4 2 2 2" xfId="26051"/>
    <cellStyle name="Note 20 2 4 2 2 2 2" xfId="47237"/>
    <cellStyle name="Note 20 2 4 2 2 3" xfId="36633"/>
    <cellStyle name="Note 20 2 4 2 3" xfId="20938"/>
    <cellStyle name="Note 20 2 4 2 3 2" xfId="42125"/>
    <cellStyle name="Note 20 2 4 2 4" xfId="31505"/>
    <cellStyle name="Note 20 2 4 2_Table 2A-1_EFT (Annual)" xfId="15596"/>
    <cellStyle name="Note 20 2 4 3" xfId="11407"/>
    <cellStyle name="Note 20 2 4 3 2" xfId="23505"/>
    <cellStyle name="Note 20 2 4 3 2 2" xfId="44691"/>
    <cellStyle name="Note 20 2 4 3 3" xfId="34087"/>
    <cellStyle name="Note 20 2 4 4" xfId="18392"/>
    <cellStyle name="Note 20 2 4 4 2" xfId="39579"/>
    <cellStyle name="Note 20 2 4 5" xfId="28762"/>
    <cellStyle name="Note 20 2 4_Table 2A-1_EFT (Annual)" xfId="7289"/>
    <cellStyle name="Note 20 2 5" xfId="4141"/>
    <cellStyle name="Note 20 2 5 2" xfId="12465"/>
    <cellStyle name="Note 20 2 5 2 2" xfId="24487"/>
    <cellStyle name="Note 20 2 5 2 2 2" xfId="45673"/>
    <cellStyle name="Note 20 2 5 2 3" xfId="35069"/>
    <cellStyle name="Note 20 2 5 3" xfId="19374"/>
    <cellStyle name="Note 20 2 5 3 2" xfId="40561"/>
    <cellStyle name="Note 20 2 5 4" xfId="29829"/>
    <cellStyle name="Note 20 2 5_Table 2A-1_EFT (Annual)" xfId="15597"/>
    <cellStyle name="Note 20 2 6" xfId="9804"/>
    <cellStyle name="Note 20 2 6 2" xfId="21941"/>
    <cellStyle name="Note 20 2 6 2 2" xfId="43127"/>
    <cellStyle name="Note 20 2 6 3" xfId="32523"/>
    <cellStyle name="Note 20 2 7" xfId="16828"/>
    <cellStyle name="Note 20 2 7 2" xfId="38015"/>
    <cellStyle name="Note 20 2 8" xfId="27086"/>
    <cellStyle name="Note 20 2_Table 2A-1_EFT (Annual)" xfId="3258"/>
    <cellStyle name="Note 20 3" xfId="409"/>
    <cellStyle name="Note 20 3 2" xfId="1392"/>
    <cellStyle name="Note 20 3 2 2" xfId="2662"/>
    <cellStyle name="Note 20 3 2 2 2" xfId="6223"/>
    <cellStyle name="Note 20 3 2 2 2 2" xfId="14417"/>
    <cellStyle name="Note 20 3 2 2 2 2 2" xfId="26389"/>
    <cellStyle name="Note 20 3 2 2 2 2 2 2" xfId="47575"/>
    <cellStyle name="Note 20 3 2 2 2 2 3" xfId="36971"/>
    <cellStyle name="Note 20 3 2 2 2 3" xfId="21276"/>
    <cellStyle name="Note 20 3 2 2 2 3 2" xfId="42463"/>
    <cellStyle name="Note 20 3 2 2 2 4" xfId="31879"/>
    <cellStyle name="Note 20 3 2 2 2_Table 2A-1_EFT (Annual)" xfId="15598"/>
    <cellStyle name="Note 20 3 2 2 3" xfId="11759"/>
    <cellStyle name="Note 20 3 2 2 3 2" xfId="23843"/>
    <cellStyle name="Note 20 3 2 2 3 2 2" xfId="45029"/>
    <cellStyle name="Note 20 3 2 2 3 3" xfId="34425"/>
    <cellStyle name="Note 20 3 2 2 4" xfId="18730"/>
    <cellStyle name="Note 20 3 2 2 4 2" xfId="39917"/>
    <cellStyle name="Note 20 3 2 2 5" xfId="29136"/>
    <cellStyle name="Note 20 3 2 2_Table 2A-1_EFT (Annual)" xfId="7291"/>
    <cellStyle name="Note 20 3 2 3" xfId="4953"/>
    <cellStyle name="Note 20 3 2 3 2" xfId="13213"/>
    <cellStyle name="Note 20 3 2 3 2 2" xfId="25219"/>
    <cellStyle name="Note 20 3 2 3 2 2 2" xfId="46405"/>
    <cellStyle name="Note 20 3 2 3 2 3" xfId="35801"/>
    <cellStyle name="Note 20 3 2 3 3" xfId="20106"/>
    <cellStyle name="Note 20 3 2 3 3 2" xfId="41293"/>
    <cellStyle name="Note 20 3 2 3 4" xfId="30610"/>
    <cellStyle name="Note 20 3 2 3_Table 2A-1_EFT (Annual)" xfId="15599"/>
    <cellStyle name="Note 20 3 2 4" xfId="10557"/>
    <cellStyle name="Note 20 3 2 4 2" xfId="22673"/>
    <cellStyle name="Note 20 3 2 4 2 2" xfId="43859"/>
    <cellStyle name="Note 20 3 2 4 3" xfId="33255"/>
    <cellStyle name="Note 20 3 2 5" xfId="17560"/>
    <cellStyle name="Note 20 3 2 5 2" xfId="38747"/>
    <cellStyle name="Note 20 3 2 6" xfId="27867"/>
    <cellStyle name="Note 20 3 2_Table 2A-1_EFT (Annual)" xfId="7290"/>
    <cellStyle name="Note 20 3 3" xfId="941"/>
    <cellStyle name="Note 20 3 3 2" xfId="4502"/>
    <cellStyle name="Note 20 3 3 2 2" xfId="12764"/>
    <cellStyle name="Note 20 3 3 2 2 2" xfId="24774"/>
    <cellStyle name="Note 20 3 3 2 2 2 2" xfId="45960"/>
    <cellStyle name="Note 20 3 3 2 2 3" xfId="35356"/>
    <cellStyle name="Note 20 3 3 2 3" xfId="19661"/>
    <cellStyle name="Note 20 3 3 2 3 2" xfId="40848"/>
    <cellStyle name="Note 20 3 3 2 4" xfId="30159"/>
    <cellStyle name="Note 20 3 3 2_Table 2A-1_EFT (Annual)" xfId="15600"/>
    <cellStyle name="Note 20 3 3 3" xfId="10111"/>
    <cellStyle name="Note 20 3 3 3 2" xfId="22228"/>
    <cellStyle name="Note 20 3 3 3 2 2" xfId="43414"/>
    <cellStyle name="Note 20 3 3 3 3" xfId="32810"/>
    <cellStyle name="Note 20 3 3 4" xfId="17115"/>
    <cellStyle name="Note 20 3 3 4 2" xfId="38302"/>
    <cellStyle name="Note 20 3 3 5" xfId="27416"/>
    <cellStyle name="Note 20 3 3_Table 2A-1_EFT (Annual)" xfId="7292"/>
    <cellStyle name="Note 20 3 4" xfId="2131"/>
    <cellStyle name="Note 20 3 4 2" xfId="5692"/>
    <cellStyle name="Note 20 3 4 2 2" xfId="13907"/>
    <cellStyle name="Note 20 3 4 2 2 2" xfId="25895"/>
    <cellStyle name="Note 20 3 4 2 2 2 2" xfId="47081"/>
    <cellStyle name="Note 20 3 4 2 2 3" xfId="36477"/>
    <cellStyle name="Note 20 3 4 2 3" xfId="20782"/>
    <cellStyle name="Note 20 3 4 2 3 2" xfId="41969"/>
    <cellStyle name="Note 20 3 4 2 4" xfId="31349"/>
    <cellStyle name="Note 20 3 4 2_Table 2A-1_EFT (Annual)" xfId="15601"/>
    <cellStyle name="Note 20 3 4 3" xfId="11251"/>
    <cellStyle name="Note 20 3 4 3 2" xfId="23349"/>
    <cellStyle name="Note 20 3 4 3 2 2" xfId="44535"/>
    <cellStyle name="Note 20 3 4 3 3" xfId="33931"/>
    <cellStyle name="Note 20 3 4 4" xfId="18236"/>
    <cellStyle name="Note 20 3 4 4 2" xfId="39423"/>
    <cellStyle name="Note 20 3 4 5" xfId="28606"/>
    <cellStyle name="Note 20 3 4_Table 2A-1_EFT (Annual)" xfId="7293"/>
    <cellStyle name="Note 20 3 5" xfId="3979"/>
    <cellStyle name="Note 20 3 5 2" xfId="12307"/>
    <cellStyle name="Note 20 3 5 2 2" xfId="24331"/>
    <cellStyle name="Note 20 3 5 2 2 2" xfId="45517"/>
    <cellStyle name="Note 20 3 5 2 3" xfId="34913"/>
    <cellStyle name="Note 20 3 5 3" xfId="19218"/>
    <cellStyle name="Note 20 3 5 3 2" xfId="40405"/>
    <cellStyle name="Note 20 3 5 4" xfId="29667"/>
    <cellStyle name="Note 20 3 5_Table 2A-1_EFT (Annual)" xfId="15602"/>
    <cellStyle name="Note 20 3 6" xfId="9644"/>
    <cellStyle name="Note 20 3 6 2" xfId="21785"/>
    <cellStyle name="Note 20 3 6 2 2" xfId="42971"/>
    <cellStyle name="Note 20 3 6 3" xfId="32367"/>
    <cellStyle name="Note 20 3 7" xfId="16672"/>
    <cellStyle name="Note 20 3 7 2" xfId="37859"/>
    <cellStyle name="Note 20 3 8" xfId="26924"/>
    <cellStyle name="Note 20 3_Table 2A-1_EFT (Annual)" xfId="3259"/>
    <cellStyle name="Note 20 4" xfId="1226"/>
    <cellStyle name="Note 20 4 2" xfId="2496"/>
    <cellStyle name="Note 20 4 2 2" xfId="6057"/>
    <cellStyle name="Note 20 4 2 2 2" xfId="14251"/>
    <cellStyle name="Note 20 4 2 2 2 2" xfId="26223"/>
    <cellStyle name="Note 20 4 2 2 2 2 2" xfId="47409"/>
    <cellStyle name="Note 20 4 2 2 2 3" xfId="36805"/>
    <cellStyle name="Note 20 4 2 2 3" xfId="21110"/>
    <cellStyle name="Note 20 4 2 2 3 2" xfId="42297"/>
    <cellStyle name="Note 20 4 2 2 4" xfId="31713"/>
    <cellStyle name="Note 20 4 2 2_Table 2A-1_EFT (Annual)" xfId="15603"/>
    <cellStyle name="Note 20 4 2 3" xfId="11593"/>
    <cellStyle name="Note 20 4 2 3 2" xfId="23677"/>
    <cellStyle name="Note 20 4 2 3 2 2" xfId="44863"/>
    <cellStyle name="Note 20 4 2 3 3" xfId="34259"/>
    <cellStyle name="Note 20 4 2 4" xfId="18564"/>
    <cellStyle name="Note 20 4 2 4 2" xfId="39751"/>
    <cellStyle name="Note 20 4 2 5" xfId="28970"/>
    <cellStyle name="Note 20 4 2_Table 2A-1_EFT (Annual)" xfId="7295"/>
    <cellStyle name="Note 20 4 3" xfId="4787"/>
    <cellStyle name="Note 20 4 3 2" xfId="13047"/>
    <cellStyle name="Note 20 4 3 2 2" xfId="25053"/>
    <cellStyle name="Note 20 4 3 2 2 2" xfId="46239"/>
    <cellStyle name="Note 20 4 3 2 3" xfId="35635"/>
    <cellStyle name="Note 20 4 3 3" xfId="19940"/>
    <cellStyle name="Note 20 4 3 3 2" xfId="41127"/>
    <cellStyle name="Note 20 4 3 4" xfId="30444"/>
    <cellStyle name="Note 20 4 3_Table 2A-1_EFT (Annual)" xfId="15604"/>
    <cellStyle name="Note 20 4 4" xfId="10391"/>
    <cellStyle name="Note 20 4 4 2" xfId="22507"/>
    <cellStyle name="Note 20 4 4 2 2" xfId="43693"/>
    <cellStyle name="Note 20 4 4 3" xfId="33089"/>
    <cellStyle name="Note 20 4 5" xfId="17394"/>
    <cellStyle name="Note 20 4 5 2" xfId="38581"/>
    <cellStyle name="Note 20 4 6" xfId="27701"/>
    <cellStyle name="Note 20 4_Table 2A-1_EFT (Annual)" xfId="7294"/>
    <cellStyle name="Note 20 5" xfId="782"/>
    <cellStyle name="Note 20 5 2" xfId="4343"/>
    <cellStyle name="Note 20 5 2 2" xfId="12623"/>
    <cellStyle name="Note 20 5 2 2 2" xfId="24640"/>
    <cellStyle name="Note 20 5 2 2 2 2" xfId="45826"/>
    <cellStyle name="Note 20 5 2 2 3" xfId="35222"/>
    <cellStyle name="Note 20 5 2 3" xfId="19527"/>
    <cellStyle name="Note 20 5 2 3 2" xfId="40714"/>
    <cellStyle name="Note 20 5 2 4" xfId="30000"/>
    <cellStyle name="Note 20 5 2_Table 2A-1_EFT (Annual)" xfId="15605"/>
    <cellStyle name="Note 20 5 3" xfId="9971"/>
    <cellStyle name="Note 20 5 3 2" xfId="22094"/>
    <cellStyle name="Note 20 5 3 2 2" xfId="43280"/>
    <cellStyle name="Note 20 5 3 3" xfId="32676"/>
    <cellStyle name="Note 20 5 4" xfId="16981"/>
    <cellStyle name="Note 20 5 4 2" xfId="38168"/>
    <cellStyle name="Note 20 5 5" xfId="27257"/>
    <cellStyle name="Note 20 5_Table 2A-1_EFT (Annual)" xfId="7296"/>
    <cellStyle name="Note 20 6" xfId="1965"/>
    <cellStyle name="Note 20 6 2" xfId="5526"/>
    <cellStyle name="Note 20 6 2 2" xfId="13741"/>
    <cellStyle name="Note 20 6 2 2 2" xfId="25729"/>
    <cellStyle name="Note 20 6 2 2 2 2" xfId="46915"/>
    <cellStyle name="Note 20 6 2 2 3" xfId="36311"/>
    <cellStyle name="Note 20 6 2 3" xfId="20616"/>
    <cellStyle name="Note 20 6 2 3 2" xfId="41803"/>
    <cellStyle name="Note 20 6 2 4" xfId="31183"/>
    <cellStyle name="Note 20 6 2_Table 2A-1_EFT (Annual)" xfId="15606"/>
    <cellStyle name="Note 20 6 3" xfId="11085"/>
    <cellStyle name="Note 20 6 3 2" xfId="23183"/>
    <cellStyle name="Note 20 6 3 2 2" xfId="44369"/>
    <cellStyle name="Note 20 6 3 3" xfId="33765"/>
    <cellStyle name="Note 20 6 4" xfId="18070"/>
    <cellStyle name="Note 20 6 4 2" xfId="39257"/>
    <cellStyle name="Note 20 6 5" xfId="28440"/>
    <cellStyle name="Note 20 6_Table 2A-1_EFT (Annual)" xfId="7297"/>
    <cellStyle name="Note 20 7" xfId="3767"/>
    <cellStyle name="Note 20 7 2" xfId="12135"/>
    <cellStyle name="Note 20 7 2 2" xfId="24165"/>
    <cellStyle name="Note 20 7 2 2 2" xfId="45351"/>
    <cellStyle name="Note 20 7 2 3" xfId="34747"/>
    <cellStyle name="Note 20 7 3" xfId="19052"/>
    <cellStyle name="Note 20 7 3 2" xfId="40239"/>
    <cellStyle name="Note 20 7 4" xfId="29476"/>
    <cellStyle name="Note 20 7_Table 2A-1_EFT (Annual)" xfId="15607"/>
    <cellStyle name="Note 20 8" xfId="9454"/>
    <cellStyle name="Note 20 8 2" xfId="21619"/>
    <cellStyle name="Note 20 8 2 2" xfId="42805"/>
    <cellStyle name="Note 20 8 3" xfId="32201"/>
    <cellStyle name="Note 20 9" xfId="16506"/>
    <cellStyle name="Note 20 9 2" xfId="37693"/>
    <cellStyle name="Note 20_Table 2A-1_EFT (Annual)" xfId="3257"/>
    <cellStyle name="Note 21" xfId="201"/>
    <cellStyle name="Note 21 10" xfId="26756"/>
    <cellStyle name="Note 21 2" xfId="594"/>
    <cellStyle name="Note 21 2 2" xfId="1571"/>
    <cellStyle name="Note 21 2 2 2" xfId="2841"/>
    <cellStyle name="Note 21 2 2 2 2" xfId="6402"/>
    <cellStyle name="Note 21 2 2 2 2 2" xfId="14596"/>
    <cellStyle name="Note 21 2 2 2 2 2 2" xfId="26568"/>
    <cellStyle name="Note 21 2 2 2 2 2 2 2" xfId="47754"/>
    <cellStyle name="Note 21 2 2 2 2 2 3" xfId="37150"/>
    <cellStyle name="Note 21 2 2 2 2 3" xfId="21455"/>
    <cellStyle name="Note 21 2 2 2 2 3 2" xfId="42642"/>
    <cellStyle name="Note 21 2 2 2 2 4" xfId="32058"/>
    <cellStyle name="Note 21 2 2 2 2_Table 2A-1_EFT (Annual)" xfId="15608"/>
    <cellStyle name="Note 21 2 2 2 3" xfId="11938"/>
    <cellStyle name="Note 21 2 2 2 3 2" xfId="24022"/>
    <cellStyle name="Note 21 2 2 2 3 2 2" xfId="45208"/>
    <cellStyle name="Note 21 2 2 2 3 3" xfId="34604"/>
    <cellStyle name="Note 21 2 2 2 4" xfId="18909"/>
    <cellStyle name="Note 21 2 2 2 4 2" xfId="40096"/>
    <cellStyle name="Note 21 2 2 2 5" xfId="29315"/>
    <cellStyle name="Note 21 2 2 2_Table 2A-1_EFT (Annual)" xfId="7299"/>
    <cellStyle name="Note 21 2 2 3" xfId="5132"/>
    <cellStyle name="Note 21 2 2 3 2" xfId="13392"/>
    <cellStyle name="Note 21 2 2 3 2 2" xfId="25398"/>
    <cellStyle name="Note 21 2 2 3 2 2 2" xfId="46584"/>
    <cellStyle name="Note 21 2 2 3 2 3" xfId="35980"/>
    <cellStyle name="Note 21 2 2 3 3" xfId="20285"/>
    <cellStyle name="Note 21 2 2 3 3 2" xfId="41472"/>
    <cellStyle name="Note 21 2 2 3 4" xfId="30789"/>
    <cellStyle name="Note 21 2 2 3_Table 2A-1_EFT (Annual)" xfId="15609"/>
    <cellStyle name="Note 21 2 2 4" xfId="10736"/>
    <cellStyle name="Note 21 2 2 4 2" xfId="22852"/>
    <cellStyle name="Note 21 2 2 4 2 2" xfId="44038"/>
    <cellStyle name="Note 21 2 2 4 3" xfId="33434"/>
    <cellStyle name="Note 21 2 2 5" xfId="17739"/>
    <cellStyle name="Note 21 2 2 5 2" xfId="38926"/>
    <cellStyle name="Note 21 2 2 6" xfId="28046"/>
    <cellStyle name="Note 21 2 2_Table 2A-1_EFT (Annual)" xfId="7298"/>
    <cellStyle name="Note 21 2 3" xfId="1091"/>
    <cellStyle name="Note 21 2 3 2" xfId="4652"/>
    <cellStyle name="Note 21 2 3 2 2" xfId="12912"/>
    <cellStyle name="Note 21 2 3 2 2 2" xfId="24918"/>
    <cellStyle name="Note 21 2 3 2 2 2 2" xfId="46104"/>
    <cellStyle name="Note 21 2 3 2 2 3" xfId="35500"/>
    <cellStyle name="Note 21 2 3 2 3" xfId="19805"/>
    <cellStyle name="Note 21 2 3 2 3 2" xfId="40992"/>
    <cellStyle name="Note 21 2 3 2 4" xfId="30309"/>
    <cellStyle name="Note 21 2 3 2_Table 2A-1_EFT (Annual)" xfId="15610"/>
    <cellStyle name="Note 21 2 3 3" xfId="10256"/>
    <cellStyle name="Note 21 2 3 3 2" xfId="22372"/>
    <cellStyle name="Note 21 2 3 3 2 2" xfId="43558"/>
    <cellStyle name="Note 21 2 3 3 3" xfId="32954"/>
    <cellStyle name="Note 21 2 3 4" xfId="17259"/>
    <cellStyle name="Note 21 2 3 4 2" xfId="38446"/>
    <cellStyle name="Note 21 2 3 5" xfId="27566"/>
    <cellStyle name="Note 21 2 3_Table 2A-1_EFT (Annual)" xfId="7300"/>
    <cellStyle name="Note 21 2 4" xfId="2310"/>
    <cellStyle name="Note 21 2 4 2" xfId="5871"/>
    <cellStyle name="Note 21 2 4 2 2" xfId="14086"/>
    <cellStyle name="Note 21 2 4 2 2 2" xfId="26074"/>
    <cellStyle name="Note 21 2 4 2 2 2 2" xfId="47260"/>
    <cellStyle name="Note 21 2 4 2 2 3" xfId="36656"/>
    <cellStyle name="Note 21 2 4 2 3" xfId="20961"/>
    <cellStyle name="Note 21 2 4 2 3 2" xfId="42148"/>
    <cellStyle name="Note 21 2 4 2 4" xfId="31528"/>
    <cellStyle name="Note 21 2 4 2_Table 2A-1_EFT (Annual)" xfId="15611"/>
    <cellStyle name="Note 21 2 4 3" xfId="11430"/>
    <cellStyle name="Note 21 2 4 3 2" xfId="23528"/>
    <cellStyle name="Note 21 2 4 3 2 2" xfId="44714"/>
    <cellStyle name="Note 21 2 4 3 3" xfId="34110"/>
    <cellStyle name="Note 21 2 4 4" xfId="18415"/>
    <cellStyle name="Note 21 2 4 4 2" xfId="39602"/>
    <cellStyle name="Note 21 2 4 5" xfId="28785"/>
    <cellStyle name="Note 21 2 4_Table 2A-1_EFT (Annual)" xfId="7301"/>
    <cellStyle name="Note 21 2 5" xfId="4164"/>
    <cellStyle name="Note 21 2 5 2" xfId="12488"/>
    <cellStyle name="Note 21 2 5 2 2" xfId="24510"/>
    <cellStyle name="Note 21 2 5 2 2 2" xfId="45696"/>
    <cellStyle name="Note 21 2 5 2 3" xfId="35092"/>
    <cellStyle name="Note 21 2 5 3" xfId="19397"/>
    <cellStyle name="Note 21 2 5 3 2" xfId="40584"/>
    <cellStyle name="Note 21 2 5 4" xfId="29852"/>
    <cellStyle name="Note 21 2 5_Table 2A-1_EFT (Annual)" xfId="15612"/>
    <cellStyle name="Note 21 2 6" xfId="9827"/>
    <cellStyle name="Note 21 2 6 2" xfId="21964"/>
    <cellStyle name="Note 21 2 6 2 2" xfId="43150"/>
    <cellStyle name="Note 21 2 6 3" xfId="32546"/>
    <cellStyle name="Note 21 2 7" xfId="16851"/>
    <cellStyle name="Note 21 2 7 2" xfId="38038"/>
    <cellStyle name="Note 21 2 8" xfId="27109"/>
    <cellStyle name="Note 21 2_Table 2A-1_EFT (Annual)" xfId="3261"/>
    <cellStyle name="Note 21 3" xfId="430"/>
    <cellStyle name="Note 21 3 2" xfId="1413"/>
    <cellStyle name="Note 21 3 2 2" xfId="2683"/>
    <cellStyle name="Note 21 3 2 2 2" xfId="6244"/>
    <cellStyle name="Note 21 3 2 2 2 2" xfId="14438"/>
    <cellStyle name="Note 21 3 2 2 2 2 2" xfId="26410"/>
    <cellStyle name="Note 21 3 2 2 2 2 2 2" xfId="47596"/>
    <cellStyle name="Note 21 3 2 2 2 2 3" xfId="36992"/>
    <cellStyle name="Note 21 3 2 2 2 3" xfId="21297"/>
    <cellStyle name="Note 21 3 2 2 2 3 2" xfId="42484"/>
    <cellStyle name="Note 21 3 2 2 2 4" xfId="31900"/>
    <cellStyle name="Note 21 3 2 2 2_Table 2A-1_EFT (Annual)" xfId="15613"/>
    <cellStyle name="Note 21 3 2 2 3" xfId="11780"/>
    <cellStyle name="Note 21 3 2 2 3 2" xfId="23864"/>
    <cellStyle name="Note 21 3 2 2 3 2 2" xfId="45050"/>
    <cellStyle name="Note 21 3 2 2 3 3" xfId="34446"/>
    <cellStyle name="Note 21 3 2 2 4" xfId="18751"/>
    <cellStyle name="Note 21 3 2 2 4 2" xfId="39938"/>
    <cellStyle name="Note 21 3 2 2 5" xfId="29157"/>
    <cellStyle name="Note 21 3 2 2_Table 2A-1_EFT (Annual)" xfId="7303"/>
    <cellStyle name="Note 21 3 2 3" xfId="4974"/>
    <cellStyle name="Note 21 3 2 3 2" xfId="13234"/>
    <cellStyle name="Note 21 3 2 3 2 2" xfId="25240"/>
    <cellStyle name="Note 21 3 2 3 2 2 2" xfId="46426"/>
    <cellStyle name="Note 21 3 2 3 2 3" xfId="35822"/>
    <cellStyle name="Note 21 3 2 3 3" xfId="20127"/>
    <cellStyle name="Note 21 3 2 3 3 2" xfId="41314"/>
    <cellStyle name="Note 21 3 2 3 4" xfId="30631"/>
    <cellStyle name="Note 21 3 2 3_Table 2A-1_EFT (Annual)" xfId="15614"/>
    <cellStyle name="Note 21 3 2 4" xfId="10578"/>
    <cellStyle name="Note 21 3 2 4 2" xfId="22694"/>
    <cellStyle name="Note 21 3 2 4 2 2" xfId="43880"/>
    <cellStyle name="Note 21 3 2 4 3" xfId="33276"/>
    <cellStyle name="Note 21 3 2 5" xfId="17581"/>
    <cellStyle name="Note 21 3 2 5 2" xfId="38768"/>
    <cellStyle name="Note 21 3 2 6" xfId="27888"/>
    <cellStyle name="Note 21 3 2_Table 2A-1_EFT (Annual)" xfId="7302"/>
    <cellStyle name="Note 21 3 3" xfId="957"/>
    <cellStyle name="Note 21 3 3 2" xfId="4518"/>
    <cellStyle name="Note 21 3 3 2 2" xfId="12780"/>
    <cellStyle name="Note 21 3 3 2 2 2" xfId="24790"/>
    <cellStyle name="Note 21 3 3 2 2 2 2" xfId="45976"/>
    <cellStyle name="Note 21 3 3 2 2 3" xfId="35372"/>
    <cellStyle name="Note 21 3 3 2 3" xfId="19677"/>
    <cellStyle name="Note 21 3 3 2 3 2" xfId="40864"/>
    <cellStyle name="Note 21 3 3 2 4" xfId="30175"/>
    <cellStyle name="Note 21 3 3 2_Table 2A-1_EFT (Annual)" xfId="15615"/>
    <cellStyle name="Note 21 3 3 3" xfId="10127"/>
    <cellStyle name="Note 21 3 3 3 2" xfId="22244"/>
    <cellStyle name="Note 21 3 3 3 2 2" xfId="43430"/>
    <cellStyle name="Note 21 3 3 3 3" xfId="32826"/>
    <cellStyle name="Note 21 3 3 4" xfId="17131"/>
    <cellStyle name="Note 21 3 3 4 2" xfId="38318"/>
    <cellStyle name="Note 21 3 3 5" xfId="27432"/>
    <cellStyle name="Note 21 3 3_Table 2A-1_EFT (Annual)" xfId="7304"/>
    <cellStyle name="Note 21 3 4" xfId="2152"/>
    <cellStyle name="Note 21 3 4 2" xfId="5713"/>
    <cellStyle name="Note 21 3 4 2 2" xfId="13928"/>
    <cellStyle name="Note 21 3 4 2 2 2" xfId="25916"/>
    <cellStyle name="Note 21 3 4 2 2 2 2" xfId="47102"/>
    <cellStyle name="Note 21 3 4 2 2 3" xfId="36498"/>
    <cellStyle name="Note 21 3 4 2 3" xfId="20803"/>
    <cellStyle name="Note 21 3 4 2 3 2" xfId="41990"/>
    <cellStyle name="Note 21 3 4 2 4" xfId="31370"/>
    <cellStyle name="Note 21 3 4 2_Table 2A-1_EFT (Annual)" xfId="15616"/>
    <cellStyle name="Note 21 3 4 3" xfId="11272"/>
    <cellStyle name="Note 21 3 4 3 2" xfId="23370"/>
    <cellStyle name="Note 21 3 4 3 2 2" xfId="44556"/>
    <cellStyle name="Note 21 3 4 3 3" xfId="33952"/>
    <cellStyle name="Note 21 3 4 4" xfId="18257"/>
    <cellStyle name="Note 21 3 4 4 2" xfId="39444"/>
    <cellStyle name="Note 21 3 4 5" xfId="28627"/>
    <cellStyle name="Note 21 3 4_Table 2A-1_EFT (Annual)" xfId="7305"/>
    <cellStyle name="Note 21 3 5" xfId="4000"/>
    <cellStyle name="Note 21 3 5 2" xfId="12328"/>
    <cellStyle name="Note 21 3 5 2 2" xfId="24352"/>
    <cellStyle name="Note 21 3 5 2 2 2" xfId="45538"/>
    <cellStyle name="Note 21 3 5 2 3" xfId="34934"/>
    <cellStyle name="Note 21 3 5 3" xfId="19239"/>
    <cellStyle name="Note 21 3 5 3 2" xfId="40426"/>
    <cellStyle name="Note 21 3 5 4" xfId="29688"/>
    <cellStyle name="Note 21 3 5_Table 2A-1_EFT (Annual)" xfId="15617"/>
    <cellStyle name="Note 21 3 6" xfId="9665"/>
    <cellStyle name="Note 21 3 6 2" xfId="21806"/>
    <cellStyle name="Note 21 3 6 2 2" xfId="42992"/>
    <cellStyle name="Note 21 3 6 3" xfId="32388"/>
    <cellStyle name="Note 21 3 7" xfId="16693"/>
    <cellStyle name="Note 21 3 7 2" xfId="37880"/>
    <cellStyle name="Note 21 3 8" xfId="26945"/>
    <cellStyle name="Note 21 3_Table 2A-1_EFT (Annual)" xfId="3262"/>
    <cellStyle name="Note 21 4" xfId="1249"/>
    <cellStyle name="Note 21 4 2" xfId="2519"/>
    <cellStyle name="Note 21 4 2 2" xfId="6080"/>
    <cellStyle name="Note 21 4 2 2 2" xfId="14274"/>
    <cellStyle name="Note 21 4 2 2 2 2" xfId="26246"/>
    <cellStyle name="Note 21 4 2 2 2 2 2" xfId="47432"/>
    <cellStyle name="Note 21 4 2 2 2 3" xfId="36828"/>
    <cellStyle name="Note 21 4 2 2 3" xfId="21133"/>
    <cellStyle name="Note 21 4 2 2 3 2" xfId="42320"/>
    <cellStyle name="Note 21 4 2 2 4" xfId="31736"/>
    <cellStyle name="Note 21 4 2 2_Table 2A-1_EFT (Annual)" xfId="15618"/>
    <cellStyle name="Note 21 4 2 3" xfId="11616"/>
    <cellStyle name="Note 21 4 2 3 2" xfId="23700"/>
    <cellStyle name="Note 21 4 2 3 2 2" xfId="44886"/>
    <cellStyle name="Note 21 4 2 3 3" xfId="34282"/>
    <cellStyle name="Note 21 4 2 4" xfId="18587"/>
    <cellStyle name="Note 21 4 2 4 2" xfId="39774"/>
    <cellStyle name="Note 21 4 2 5" xfId="28993"/>
    <cellStyle name="Note 21 4 2_Table 2A-1_EFT (Annual)" xfId="7307"/>
    <cellStyle name="Note 21 4 3" xfId="4810"/>
    <cellStyle name="Note 21 4 3 2" xfId="13070"/>
    <cellStyle name="Note 21 4 3 2 2" xfId="25076"/>
    <cellStyle name="Note 21 4 3 2 2 2" xfId="46262"/>
    <cellStyle name="Note 21 4 3 2 3" xfId="35658"/>
    <cellStyle name="Note 21 4 3 3" xfId="19963"/>
    <cellStyle name="Note 21 4 3 3 2" xfId="41150"/>
    <cellStyle name="Note 21 4 3 4" xfId="30467"/>
    <cellStyle name="Note 21 4 3_Table 2A-1_EFT (Annual)" xfId="15619"/>
    <cellStyle name="Note 21 4 4" xfId="10414"/>
    <cellStyle name="Note 21 4 4 2" xfId="22530"/>
    <cellStyle name="Note 21 4 4 2 2" xfId="43716"/>
    <cellStyle name="Note 21 4 4 3" xfId="33112"/>
    <cellStyle name="Note 21 4 5" xfId="17417"/>
    <cellStyle name="Note 21 4 5 2" xfId="38604"/>
    <cellStyle name="Note 21 4 6" xfId="27724"/>
    <cellStyle name="Note 21 4_Table 2A-1_EFT (Annual)" xfId="7306"/>
    <cellStyle name="Note 21 5" xfId="800"/>
    <cellStyle name="Note 21 5 2" xfId="4361"/>
    <cellStyle name="Note 21 5 2 2" xfId="12641"/>
    <cellStyle name="Note 21 5 2 2 2" xfId="24658"/>
    <cellStyle name="Note 21 5 2 2 2 2" xfId="45844"/>
    <cellStyle name="Note 21 5 2 2 3" xfId="35240"/>
    <cellStyle name="Note 21 5 2 3" xfId="19545"/>
    <cellStyle name="Note 21 5 2 3 2" xfId="40732"/>
    <cellStyle name="Note 21 5 2 4" xfId="30018"/>
    <cellStyle name="Note 21 5 2_Table 2A-1_EFT (Annual)" xfId="15620"/>
    <cellStyle name="Note 21 5 3" xfId="9989"/>
    <cellStyle name="Note 21 5 3 2" xfId="22112"/>
    <cellStyle name="Note 21 5 3 2 2" xfId="43298"/>
    <cellStyle name="Note 21 5 3 3" xfId="32694"/>
    <cellStyle name="Note 21 5 4" xfId="16999"/>
    <cellStyle name="Note 21 5 4 2" xfId="38186"/>
    <cellStyle name="Note 21 5 5" xfId="27275"/>
    <cellStyle name="Note 21 5_Table 2A-1_EFT (Annual)" xfId="7308"/>
    <cellStyle name="Note 21 6" xfId="1988"/>
    <cellStyle name="Note 21 6 2" xfId="5549"/>
    <cellStyle name="Note 21 6 2 2" xfId="13764"/>
    <cellStyle name="Note 21 6 2 2 2" xfId="25752"/>
    <cellStyle name="Note 21 6 2 2 2 2" xfId="46938"/>
    <cellStyle name="Note 21 6 2 2 3" xfId="36334"/>
    <cellStyle name="Note 21 6 2 3" xfId="20639"/>
    <cellStyle name="Note 21 6 2 3 2" xfId="41826"/>
    <cellStyle name="Note 21 6 2 4" xfId="31206"/>
    <cellStyle name="Note 21 6 2_Table 2A-1_EFT (Annual)" xfId="15621"/>
    <cellStyle name="Note 21 6 3" xfId="11108"/>
    <cellStyle name="Note 21 6 3 2" xfId="23206"/>
    <cellStyle name="Note 21 6 3 2 2" xfId="44392"/>
    <cellStyle name="Note 21 6 3 3" xfId="33788"/>
    <cellStyle name="Note 21 6 4" xfId="18093"/>
    <cellStyle name="Note 21 6 4 2" xfId="39280"/>
    <cellStyle name="Note 21 6 5" xfId="28463"/>
    <cellStyle name="Note 21 6_Table 2A-1_EFT (Annual)" xfId="7309"/>
    <cellStyle name="Note 21 7" xfId="3790"/>
    <cellStyle name="Note 21 7 2" xfId="12158"/>
    <cellStyle name="Note 21 7 2 2" xfId="24188"/>
    <cellStyle name="Note 21 7 2 2 2" xfId="45374"/>
    <cellStyle name="Note 21 7 2 3" xfId="34770"/>
    <cellStyle name="Note 21 7 3" xfId="19075"/>
    <cellStyle name="Note 21 7 3 2" xfId="40262"/>
    <cellStyle name="Note 21 7 4" xfId="29499"/>
    <cellStyle name="Note 21 7_Table 2A-1_EFT (Annual)" xfId="15622"/>
    <cellStyle name="Note 21 8" xfId="9477"/>
    <cellStyle name="Note 21 8 2" xfId="21642"/>
    <cellStyle name="Note 21 8 2 2" xfId="42828"/>
    <cellStyle name="Note 21 8 3" xfId="32224"/>
    <cellStyle name="Note 21 9" xfId="16529"/>
    <cellStyle name="Note 21 9 2" xfId="37716"/>
    <cellStyle name="Note 21_Table 2A-1_EFT (Annual)" xfId="3260"/>
    <cellStyle name="Note 22" xfId="186"/>
    <cellStyle name="Note 22 10" xfId="26741"/>
    <cellStyle name="Note 22 2" xfId="579"/>
    <cellStyle name="Note 22 2 2" xfId="1556"/>
    <cellStyle name="Note 22 2 2 2" xfId="2826"/>
    <cellStyle name="Note 22 2 2 2 2" xfId="6387"/>
    <cellStyle name="Note 22 2 2 2 2 2" xfId="14581"/>
    <cellStyle name="Note 22 2 2 2 2 2 2" xfId="26553"/>
    <cellStyle name="Note 22 2 2 2 2 2 2 2" xfId="47739"/>
    <cellStyle name="Note 22 2 2 2 2 2 3" xfId="37135"/>
    <cellStyle name="Note 22 2 2 2 2 3" xfId="21440"/>
    <cellStyle name="Note 22 2 2 2 2 3 2" xfId="42627"/>
    <cellStyle name="Note 22 2 2 2 2 4" xfId="32043"/>
    <cellStyle name="Note 22 2 2 2 2_Table 2A-1_EFT (Annual)" xfId="15623"/>
    <cellStyle name="Note 22 2 2 2 3" xfId="11923"/>
    <cellStyle name="Note 22 2 2 2 3 2" xfId="24007"/>
    <cellStyle name="Note 22 2 2 2 3 2 2" xfId="45193"/>
    <cellStyle name="Note 22 2 2 2 3 3" xfId="34589"/>
    <cellStyle name="Note 22 2 2 2 4" xfId="18894"/>
    <cellStyle name="Note 22 2 2 2 4 2" xfId="40081"/>
    <cellStyle name="Note 22 2 2 2 5" xfId="29300"/>
    <cellStyle name="Note 22 2 2 2_Table 2A-1_EFT (Annual)" xfId="7311"/>
    <cellStyle name="Note 22 2 2 3" xfId="5117"/>
    <cellStyle name="Note 22 2 2 3 2" xfId="13377"/>
    <cellStyle name="Note 22 2 2 3 2 2" xfId="25383"/>
    <cellStyle name="Note 22 2 2 3 2 2 2" xfId="46569"/>
    <cellStyle name="Note 22 2 2 3 2 3" xfId="35965"/>
    <cellStyle name="Note 22 2 2 3 3" xfId="20270"/>
    <cellStyle name="Note 22 2 2 3 3 2" xfId="41457"/>
    <cellStyle name="Note 22 2 2 3 4" xfId="30774"/>
    <cellStyle name="Note 22 2 2 3_Table 2A-1_EFT (Annual)" xfId="15624"/>
    <cellStyle name="Note 22 2 2 4" xfId="10721"/>
    <cellStyle name="Note 22 2 2 4 2" xfId="22837"/>
    <cellStyle name="Note 22 2 2 4 2 2" xfId="44023"/>
    <cellStyle name="Note 22 2 2 4 3" xfId="33419"/>
    <cellStyle name="Note 22 2 2 5" xfId="17724"/>
    <cellStyle name="Note 22 2 2 5 2" xfId="38911"/>
    <cellStyle name="Note 22 2 2 6" xfId="28031"/>
    <cellStyle name="Note 22 2 2_Table 2A-1_EFT (Annual)" xfId="7310"/>
    <cellStyle name="Note 22 2 3" xfId="1079"/>
    <cellStyle name="Note 22 2 3 2" xfId="4640"/>
    <cellStyle name="Note 22 2 3 2 2" xfId="12900"/>
    <cellStyle name="Note 22 2 3 2 2 2" xfId="24906"/>
    <cellStyle name="Note 22 2 3 2 2 2 2" xfId="46092"/>
    <cellStyle name="Note 22 2 3 2 2 3" xfId="35488"/>
    <cellStyle name="Note 22 2 3 2 3" xfId="19793"/>
    <cellStyle name="Note 22 2 3 2 3 2" xfId="40980"/>
    <cellStyle name="Note 22 2 3 2 4" xfId="30297"/>
    <cellStyle name="Note 22 2 3 2_Table 2A-1_EFT (Annual)" xfId="15625"/>
    <cellStyle name="Note 22 2 3 3" xfId="10244"/>
    <cellStyle name="Note 22 2 3 3 2" xfId="22360"/>
    <cellStyle name="Note 22 2 3 3 2 2" xfId="43546"/>
    <cellStyle name="Note 22 2 3 3 3" xfId="32942"/>
    <cellStyle name="Note 22 2 3 4" xfId="17247"/>
    <cellStyle name="Note 22 2 3 4 2" xfId="38434"/>
    <cellStyle name="Note 22 2 3 5" xfId="27554"/>
    <cellStyle name="Note 22 2 3_Table 2A-1_EFT (Annual)" xfId="7312"/>
    <cellStyle name="Note 22 2 4" xfId="2295"/>
    <cellStyle name="Note 22 2 4 2" xfId="5856"/>
    <cellStyle name="Note 22 2 4 2 2" xfId="14071"/>
    <cellStyle name="Note 22 2 4 2 2 2" xfId="26059"/>
    <cellStyle name="Note 22 2 4 2 2 2 2" xfId="47245"/>
    <cellStyle name="Note 22 2 4 2 2 3" xfId="36641"/>
    <cellStyle name="Note 22 2 4 2 3" xfId="20946"/>
    <cellStyle name="Note 22 2 4 2 3 2" xfId="42133"/>
    <cellStyle name="Note 22 2 4 2 4" xfId="31513"/>
    <cellStyle name="Note 22 2 4 2_Table 2A-1_EFT (Annual)" xfId="15626"/>
    <cellStyle name="Note 22 2 4 3" xfId="11415"/>
    <cellStyle name="Note 22 2 4 3 2" xfId="23513"/>
    <cellStyle name="Note 22 2 4 3 2 2" xfId="44699"/>
    <cellStyle name="Note 22 2 4 3 3" xfId="34095"/>
    <cellStyle name="Note 22 2 4 4" xfId="18400"/>
    <cellStyle name="Note 22 2 4 4 2" xfId="39587"/>
    <cellStyle name="Note 22 2 4 5" xfId="28770"/>
    <cellStyle name="Note 22 2 4_Table 2A-1_EFT (Annual)" xfId="7313"/>
    <cellStyle name="Note 22 2 5" xfId="4149"/>
    <cellStyle name="Note 22 2 5 2" xfId="12473"/>
    <cellStyle name="Note 22 2 5 2 2" xfId="24495"/>
    <cellStyle name="Note 22 2 5 2 2 2" xfId="45681"/>
    <cellStyle name="Note 22 2 5 2 3" xfId="35077"/>
    <cellStyle name="Note 22 2 5 3" xfId="19382"/>
    <cellStyle name="Note 22 2 5 3 2" xfId="40569"/>
    <cellStyle name="Note 22 2 5 4" xfId="29837"/>
    <cellStyle name="Note 22 2 5_Table 2A-1_EFT (Annual)" xfId="15627"/>
    <cellStyle name="Note 22 2 6" xfId="9812"/>
    <cellStyle name="Note 22 2 6 2" xfId="21949"/>
    <cellStyle name="Note 22 2 6 2 2" xfId="43135"/>
    <cellStyle name="Note 22 2 6 3" xfId="32531"/>
    <cellStyle name="Note 22 2 7" xfId="16836"/>
    <cellStyle name="Note 22 2 7 2" xfId="38023"/>
    <cellStyle name="Note 22 2 8" xfId="27094"/>
    <cellStyle name="Note 22 2_Table 2A-1_EFT (Annual)" xfId="3264"/>
    <cellStyle name="Note 22 3" xfId="416"/>
    <cellStyle name="Note 22 3 2" xfId="1399"/>
    <cellStyle name="Note 22 3 2 2" xfId="2669"/>
    <cellStyle name="Note 22 3 2 2 2" xfId="6230"/>
    <cellStyle name="Note 22 3 2 2 2 2" xfId="14424"/>
    <cellStyle name="Note 22 3 2 2 2 2 2" xfId="26396"/>
    <cellStyle name="Note 22 3 2 2 2 2 2 2" xfId="47582"/>
    <cellStyle name="Note 22 3 2 2 2 2 3" xfId="36978"/>
    <cellStyle name="Note 22 3 2 2 2 3" xfId="21283"/>
    <cellStyle name="Note 22 3 2 2 2 3 2" xfId="42470"/>
    <cellStyle name="Note 22 3 2 2 2 4" xfId="31886"/>
    <cellStyle name="Note 22 3 2 2 2_Table 2A-1_EFT (Annual)" xfId="15628"/>
    <cellStyle name="Note 22 3 2 2 3" xfId="11766"/>
    <cellStyle name="Note 22 3 2 2 3 2" xfId="23850"/>
    <cellStyle name="Note 22 3 2 2 3 2 2" xfId="45036"/>
    <cellStyle name="Note 22 3 2 2 3 3" xfId="34432"/>
    <cellStyle name="Note 22 3 2 2 4" xfId="18737"/>
    <cellStyle name="Note 22 3 2 2 4 2" xfId="39924"/>
    <cellStyle name="Note 22 3 2 2 5" xfId="29143"/>
    <cellStyle name="Note 22 3 2 2_Table 2A-1_EFT (Annual)" xfId="7315"/>
    <cellStyle name="Note 22 3 2 3" xfId="4960"/>
    <cellStyle name="Note 22 3 2 3 2" xfId="13220"/>
    <cellStyle name="Note 22 3 2 3 2 2" xfId="25226"/>
    <cellStyle name="Note 22 3 2 3 2 2 2" xfId="46412"/>
    <cellStyle name="Note 22 3 2 3 2 3" xfId="35808"/>
    <cellStyle name="Note 22 3 2 3 3" xfId="20113"/>
    <cellStyle name="Note 22 3 2 3 3 2" xfId="41300"/>
    <cellStyle name="Note 22 3 2 3 4" xfId="30617"/>
    <cellStyle name="Note 22 3 2 3_Table 2A-1_EFT (Annual)" xfId="15629"/>
    <cellStyle name="Note 22 3 2 4" xfId="10564"/>
    <cellStyle name="Note 22 3 2 4 2" xfId="22680"/>
    <cellStyle name="Note 22 3 2 4 2 2" xfId="43866"/>
    <cellStyle name="Note 22 3 2 4 3" xfId="33262"/>
    <cellStyle name="Note 22 3 2 5" xfId="17567"/>
    <cellStyle name="Note 22 3 2 5 2" xfId="38754"/>
    <cellStyle name="Note 22 3 2 6" xfId="27874"/>
    <cellStyle name="Note 22 3 2_Table 2A-1_EFT (Annual)" xfId="7314"/>
    <cellStyle name="Note 22 3 3" xfId="946"/>
    <cellStyle name="Note 22 3 3 2" xfId="4507"/>
    <cellStyle name="Note 22 3 3 2 2" xfId="12769"/>
    <cellStyle name="Note 22 3 3 2 2 2" xfId="24779"/>
    <cellStyle name="Note 22 3 3 2 2 2 2" xfId="45965"/>
    <cellStyle name="Note 22 3 3 2 2 3" xfId="35361"/>
    <cellStyle name="Note 22 3 3 2 3" xfId="19666"/>
    <cellStyle name="Note 22 3 3 2 3 2" xfId="40853"/>
    <cellStyle name="Note 22 3 3 2 4" xfId="30164"/>
    <cellStyle name="Note 22 3 3 2_Table 2A-1_EFT (Annual)" xfId="15630"/>
    <cellStyle name="Note 22 3 3 3" xfId="10116"/>
    <cellStyle name="Note 22 3 3 3 2" xfId="22233"/>
    <cellStyle name="Note 22 3 3 3 2 2" xfId="43419"/>
    <cellStyle name="Note 22 3 3 3 3" xfId="32815"/>
    <cellStyle name="Note 22 3 3 4" xfId="17120"/>
    <cellStyle name="Note 22 3 3 4 2" xfId="38307"/>
    <cellStyle name="Note 22 3 3 5" xfId="27421"/>
    <cellStyle name="Note 22 3 3_Table 2A-1_EFT (Annual)" xfId="7316"/>
    <cellStyle name="Note 22 3 4" xfId="2138"/>
    <cellStyle name="Note 22 3 4 2" xfId="5699"/>
    <cellStyle name="Note 22 3 4 2 2" xfId="13914"/>
    <cellStyle name="Note 22 3 4 2 2 2" xfId="25902"/>
    <cellStyle name="Note 22 3 4 2 2 2 2" xfId="47088"/>
    <cellStyle name="Note 22 3 4 2 2 3" xfId="36484"/>
    <cellStyle name="Note 22 3 4 2 3" xfId="20789"/>
    <cellStyle name="Note 22 3 4 2 3 2" xfId="41976"/>
    <cellStyle name="Note 22 3 4 2 4" xfId="31356"/>
    <cellStyle name="Note 22 3 4 2_Table 2A-1_EFT (Annual)" xfId="15631"/>
    <cellStyle name="Note 22 3 4 3" xfId="11258"/>
    <cellStyle name="Note 22 3 4 3 2" xfId="23356"/>
    <cellStyle name="Note 22 3 4 3 2 2" xfId="44542"/>
    <cellStyle name="Note 22 3 4 3 3" xfId="33938"/>
    <cellStyle name="Note 22 3 4 4" xfId="18243"/>
    <cellStyle name="Note 22 3 4 4 2" xfId="39430"/>
    <cellStyle name="Note 22 3 4 5" xfId="28613"/>
    <cellStyle name="Note 22 3 4_Table 2A-1_EFT (Annual)" xfId="7317"/>
    <cellStyle name="Note 22 3 5" xfId="3986"/>
    <cellStyle name="Note 22 3 5 2" xfId="12314"/>
    <cellStyle name="Note 22 3 5 2 2" xfId="24338"/>
    <cellStyle name="Note 22 3 5 2 2 2" xfId="45524"/>
    <cellStyle name="Note 22 3 5 2 3" xfId="34920"/>
    <cellStyle name="Note 22 3 5 3" xfId="19225"/>
    <cellStyle name="Note 22 3 5 3 2" xfId="40412"/>
    <cellStyle name="Note 22 3 5 4" xfId="29674"/>
    <cellStyle name="Note 22 3 5_Table 2A-1_EFT (Annual)" xfId="15632"/>
    <cellStyle name="Note 22 3 6" xfId="9651"/>
    <cellStyle name="Note 22 3 6 2" xfId="21792"/>
    <cellStyle name="Note 22 3 6 2 2" xfId="42978"/>
    <cellStyle name="Note 22 3 6 3" xfId="32374"/>
    <cellStyle name="Note 22 3 7" xfId="16679"/>
    <cellStyle name="Note 22 3 7 2" xfId="37866"/>
    <cellStyle name="Note 22 3 8" xfId="26931"/>
    <cellStyle name="Note 22 3_Table 2A-1_EFT (Annual)" xfId="3265"/>
    <cellStyle name="Note 22 4" xfId="1234"/>
    <cellStyle name="Note 22 4 2" xfId="2504"/>
    <cellStyle name="Note 22 4 2 2" xfId="6065"/>
    <cellStyle name="Note 22 4 2 2 2" xfId="14259"/>
    <cellStyle name="Note 22 4 2 2 2 2" xfId="26231"/>
    <cellStyle name="Note 22 4 2 2 2 2 2" xfId="47417"/>
    <cellStyle name="Note 22 4 2 2 2 3" xfId="36813"/>
    <cellStyle name="Note 22 4 2 2 3" xfId="21118"/>
    <cellStyle name="Note 22 4 2 2 3 2" xfId="42305"/>
    <cellStyle name="Note 22 4 2 2 4" xfId="31721"/>
    <cellStyle name="Note 22 4 2 2_Table 2A-1_EFT (Annual)" xfId="15633"/>
    <cellStyle name="Note 22 4 2 3" xfId="11601"/>
    <cellStyle name="Note 22 4 2 3 2" xfId="23685"/>
    <cellStyle name="Note 22 4 2 3 2 2" xfId="44871"/>
    <cellStyle name="Note 22 4 2 3 3" xfId="34267"/>
    <cellStyle name="Note 22 4 2 4" xfId="18572"/>
    <cellStyle name="Note 22 4 2 4 2" xfId="39759"/>
    <cellStyle name="Note 22 4 2 5" xfId="28978"/>
    <cellStyle name="Note 22 4 2_Table 2A-1_EFT (Annual)" xfId="7319"/>
    <cellStyle name="Note 22 4 3" xfId="4795"/>
    <cellStyle name="Note 22 4 3 2" xfId="13055"/>
    <cellStyle name="Note 22 4 3 2 2" xfId="25061"/>
    <cellStyle name="Note 22 4 3 2 2 2" xfId="46247"/>
    <cellStyle name="Note 22 4 3 2 3" xfId="35643"/>
    <cellStyle name="Note 22 4 3 3" xfId="19948"/>
    <cellStyle name="Note 22 4 3 3 2" xfId="41135"/>
    <cellStyle name="Note 22 4 3 4" xfId="30452"/>
    <cellStyle name="Note 22 4 3_Table 2A-1_EFT (Annual)" xfId="15634"/>
    <cellStyle name="Note 22 4 4" xfId="10399"/>
    <cellStyle name="Note 22 4 4 2" xfId="22515"/>
    <cellStyle name="Note 22 4 4 2 2" xfId="43701"/>
    <cellStyle name="Note 22 4 4 3" xfId="33097"/>
    <cellStyle name="Note 22 4 5" xfId="17402"/>
    <cellStyle name="Note 22 4 5 2" xfId="38589"/>
    <cellStyle name="Note 22 4 6" xfId="27709"/>
    <cellStyle name="Note 22 4_Table 2A-1_EFT (Annual)" xfId="7318"/>
    <cellStyle name="Note 22 5" xfId="788"/>
    <cellStyle name="Note 22 5 2" xfId="4349"/>
    <cellStyle name="Note 22 5 2 2" xfId="12629"/>
    <cellStyle name="Note 22 5 2 2 2" xfId="24646"/>
    <cellStyle name="Note 22 5 2 2 2 2" xfId="45832"/>
    <cellStyle name="Note 22 5 2 2 3" xfId="35228"/>
    <cellStyle name="Note 22 5 2 3" xfId="19533"/>
    <cellStyle name="Note 22 5 2 3 2" xfId="40720"/>
    <cellStyle name="Note 22 5 2 4" xfId="30006"/>
    <cellStyle name="Note 22 5 2_Table 2A-1_EFT (Annual)" xfId="15635"/>
    <cellStyle name="Note 22 5 3" xfId="9977"/>
    <cellStyle name="Note 22 5 3 2" xfId="22100"/>
    <cellStyle name="Note 22 5 3 2 2" xfId="43286"/>
    <cellStyle name="Note 22 5 3 3" xfId="32682"/>
    <cellStyle name="Note 22 5 4" xfId="16987"/>
    <cellStyle name="Note 22 5 4 2" xfId="38174"/>
    <cellStyle name="Note 22 5 5" xfId="27263"/>
    <cellStyle name="Note 22 5_Table 2A-1_EFT (Annual)" xfId="7320"/>
    <cellStyle name="Note 22 6" xfId="1973"/>
    <cellStyle name="Note 22 6 2" xfId="5534"/>
    <cellStyle name="Note 22 6 2 2" xfId="13749"/>
    <cellStyle name="Note 22 6 2 2 2" xfId="25737"/>
    <cellStyle name="Note 22 6 2 2 2 2" xfId="46923"/>
    <cellStyle name="Note 22 6 2 2 3" xfId="36319"/>
    <cellStyle name="Note 22 6 2 3" xfId="20624"/>
    <cellStyle name="Note 22 6 2 3 2" xfId="41811"/>
    <cellStyle name="Note 22 6 2 4" xfId="31191"/>
    <cellStyle name="Note 22 6 2_Table 2A-1_EFT (Annual)" xfId="15636"/>
    <cellStyle name="Note 22 6 3" xfId="11093"/>
    <cellStyle name="Note 22 6 3 2" xfId="23191"/>
    <cellStyle name="Note 22 6 3 2 2" xfId="44377"/>
    <cellStyle name="Note 22 6 3 3" xfId="33773"/>
    <cellStyle name="Note 22 6 4" xfId="18078"/>
    <cellStyle name="Note 22 6 4 2" xfId="39265"/>
    <cellStyle name="Note 22 6 5" xfId="28448"/>
    <cellStyle name="Note 22 6_Table 2A-1_EFT (Annual)" xfId="7321"/>
    <cellStyle name="Note 22 7" xfId="3775"/>
    <cellStyle name="Note 22 7 2" xfId="12143"/>
    <cellStyle name="Note 22 7 2 2" xfId="24173"/>
    <cellStyle name="Note 22 7 2 2 2" xfId="45359"/>
    <cellStyle name="Note 22 7 2 3" xfId="34755"/>
    <cellStyle name="Note 22 7 3" xfId="19060"/>
    <cellStyle name="Note 22 7 3 2" xfId="40247"/>
    <cellStyle name="Note 22 7 4" xfId="29484"/>
    <cellStyle name="Note 22 7_Table 2A-1_EFT (Annual)" xfId="15637"/>
    <cellStyle name="Note 22 8" xfId="9462"/>
    <cellStyle name="Note 22 8 2" xfId="21627"/>
    <cellStyle name="Note 22 8 2 2" xfId="42813"/>
    <cellStyle name="Note 22 8 3" xfId="32209"/>
    <cellStyle name="Note 22 9" xfId="16514"/>
    <cellStyle name="Note 22 9 2" xfId="37701"/>
    <cellStyle name="Note 22_Table 2A-1_EFT (Annual)" xfId="3263"/>
    <cellStyle name="Note 23" xfId="212"/>
    <cellStyle name="Note 23 10" xfId="26767"/>
    <cellStyle name="Note 23 2" xfId="605"/>
    <cellStyle name="Note 23 2 2" xfId="1582"/>
    <cellStyle name="Note 23 2 2 2" xfId="2852"/>
    <cellStyle name="Note 23 2 2 2 2" xfId="6413"/>
    <cellStyle name="Note 23 2 2 2 2 2" xfId="14607"/>
    <cellStyle name="Note 23 2 2 2 2 2 2" xfId="26579"/>
    <cellStyle name="Note 23 2 2 2 2 2 2 2" xfId="47765"/>
    <cellStyle name="Note 23 2 2 2 2 2 3" xfId="37161"/>
    <cellStyle name="Note 23 2 2 2 2 3" xfId="21466"/>
    <cellStyle name="Note 23 2 2 2 2 3 2" xfId="42653"/>
    <cellStyle name="Note 23 2 2 2 2 4" xfId="32069"/>
    <cellStyle name="Note 23 2 2 2 2_Table 2A-1_EFT (Annual)" xfId="15638"/>
    <cellStyle name="Note 23 2 2 2 3" xfId="11949"/>
    <cellStyle name="Note 23 2 2 2 3 2" xfId="24033"/>
    <cellStyle name="Note 23 2 2 2 3 2 2" xfId="45219"/>
    <cellStyle name="Note 23 2 2 2 3 3" xfId="34615"/>
    <cellStyle name="Note 23 2 2 2 4" xfId="18920"/>
    <cellStyle name="Note 23 2 2 2 4 2" xfId="40107"/>
    <cellStyle name="Note 23 2 2 2 5" xfId="29326"/>
    <cellStyle name="Note 23 2 2 2_Table 2A-1_EFT (Annual)" xfId="7323"/>
    <cellStyle name="Note 23 2 2 3" xfId="5143"/>
    <cellStyle name="Note 23 2 2 3 2" xfId="13403"/>
    <cellStyle name="Note 23 2 2 3 2 2" xfId="25409"/>
    <cellStyle name="Note 23 2 2 3 2 2 2" xfId="46595"/>
    <cellStyle name="Note 23 2 2 3 2 3" xfId="35991"/>
    <cellStyle name="Note 23 2 2 3 3" xfId="20296"/>
    <cellStyle name="Note 23 2 2 3 3 2" xfId="41483"/>
    <cellStyle name="Note 23 2 2 3 4" xfId="30800"/>
    <cellStyle name="Note 23 2 2 3_Table 2A-1_EFT (Annual)" xfId="15639"/>
    <cellStyle name="Note 23 2 2 4" xfId="10747"/>
    <cellStyle name="Note 23 2 2 4 2" xfId="22863"/>
    <cellStyle name="Note 23 2 2 4 2 2" xfId="44049"/>
    <cellStyle name="Note 23 2 2 4 3" xfId="33445"/>
    <cellStyle name="Note 23 2 2 5" xfId="17750"/>
    <cellStyle name="Note 23 2 2 5 2" xfId="38937"/>
    <cellStyle name="Note 23 2 2 6" xfId="28057"/>
    <cellStyle name="Note 23 2 2_Table 2A-1_EFT (Annual)" xfId="7322"/>
    <cellStyle name="Note 23 2 3" xfId="1100"/>
    <cellStyle name="Note 23 2 3 2" xfId="4661"/>
    <cellStyle name="Note 23 2 3 2 2" xfId="12921"/>
    <cellStyle name="Note 23 2 3 2 2 2" xfId="24927"/>
    <cellStyle name="Note 23 2 3 2 2 2 2" xfId="46113"/>
    <cellStyle name="Note 23 2 3 2 2 3" xfId="35509"/>
    <cellStyle name="Note 23 2 3 2 3" xfId="19814"/>
    <cellStyle name="Note 23 2 3 2 3 2" xfId="41001"/>
    <cellStyle name="Note 23 2 3 2 4" xfId="30318"/>
    <cellStyle name="Note 23 2 3 2_Table 2A-1_EFT (Annual)" xfId="15640"/>
    <cellStyle name="Note 23 2 3 3" xfId="10265"/>
    <cellStyle name="Note 23 2 3 3 2" xfId="22381"/>
    <cellStyle name="Note 23 2 3 3 2 2" xfId="43567"/>
    <cellStyle name="Note 23 2 3 3 3" xfId="32963"/>
    <cellStyle name="Note 23 2 3 4" xfId="17268"/>
    <cellStyle name="Note 23 2 3 4 2" xfId="38455"/>
    <cellStyle name="Note 23 2 3 5" xfId="27575"/>
    <cellStyle name="Note 23 2 3_Table 2A-1_EFT (Annual)" xfId="7324"/>
    <cellStyle name="Note 23 2 4" xfId="2321"/>
    <cellStyle name="Note 23 2 4 2" xfId="5882"/>
    <cellStyle name="Note 23 2 4 2 2" xfId="14097"/>
    <cellStyle name="Note 23 2 4 2 2 2" xfId="26085"/>
    <cellStyle name="Note 23 2 4 2 2 2 2" xfId="47271"/>
    <cellStyle name="Note 23 2 4 2 2 3" xfId="36667"/>
    <cellStyle name="Note 23 2 4 2 3" xfId="20972"/>
    <cellStyle name="Note 23 2 4 2 3 2" xfId="42159"/>
    <cellStyle name="Note 23 2 4 2 4" xfId="31539"/>
    <cellStyle name="Note 23 2 4 2_Table 2A-1_EFT (Annual)" xfId="15641"/>
    <cellStyle name="Note 23 2 4 3" xfId="11441"/>
    <cellStyle name="Note 23 2 4 3 2" xfId="23539"/>
    <cellStyle name="Note 23 2 4 3 2 2" xfId="44725"/>
    <cellStyle name="Note 23 2 4 3 3" xfId="34121"/>
    <cellStyle name="Note 23 2 4 4" xfId="18426"/>
    <cellStyle name="Note 23 2 4 4 2" xfId="39613"/>
    <cellStyle name="Note 23 2 4 5" xfId="28796"/>
    <cellStyle name="Note 23 2 4_Table 2A-1_EFT (Annual)" xfId="7325"/>
    <cellStyle name="Note 23 2 5" xfId="4175"/>
    <cellStyle name="Note 23 2 5 2" xfId="12499"/>
    <cellStyle name="Note 23 2 5 2 2" xfId="24521"/>
    <cellStyle name="Note 23 2 5 2 2 2" xfId="45707"/>
    <cellStyle name="Note 23 2 5 2 3" xfId="35103"/>
    <cellStyle name="Note 23 2 5 3" xfId="19408"/>
    <cellStyle name="Note 23 2 5 3 2" xfId="40595"/>
    <cellStyle name="Note 23 2 5 4" xfId="29863"/>
    <cellStyle name="Note 23 2 5_Table 2A-1_EFT (Annual)" xfId="15642"/>
    <cellStyle name="Note 23 2 6" xfId="9838"/>
    <cellStyle name="Note 23 2 6 2" xfId="21975"/>
    <cellStyle name="Note 23 2 6 2 2" xfId="43161"/>
    <cellStyle name="Note 23 2 6 3" xfId="32557"/>
    <cellStyle name="Note 23 2 7" xfId="16862"/>
    <cellStyle name="Note 23 2 7 2" xfId="38049"/>
    <cellStyle name="Note 23 2 8" xfId="27120"/>
    <cellStyle name="Note 23 2_Table 2A-1_EFT (Annual)" xfId="3267"/>
    <cellStyle name="Note 23 3" xfId="440"/>
    <cellStyle name="Note 23 3 2" xfId="1423"/>
    <cellStyle name="Note 23 3 2 2" xfId="2693"/>
    <cellStyle name="Note 23 3 2 2 2" xfId="6254"/>
    <cellStyle name="Note 23 3 2 2 2 2" xfId="14448"/>
    <cellStyle name="Note 23 3 2 2 2 2 2" xfId="26420"/>
    <cellStyle name="Note 23 3 2 2 2 2 2 2" xfId="47606"/>
    <cellStyle name="Note 23 3 2 2 2 2 3" xfId="37002"/>
    <cellStyle name="Note 23 3 2 2 2 3" xfId="21307"/>
    <cellStyle name="Note 23 3 2 2 2 3 2" xfId="42494"/>
    <cellStyle name="Note 23 3 2 2 2 4" xfId="31910"/>
    <cellStyle name="Note 23 3 2 2 2_Table 2A-1_EFT (Annual)" xfId="15643"/>
    <cellStyle name="Note 23 3 2 2 3" xfId="11790"/>
    <cellStyle name="Note 23 3 2 2 3 2" xfId="23874"/>
    <cellStyle name="Note 23 3 2 2 3 2 2" xfId="45060"/>
    <cellStyle name="Note 23 3 2 2 3 3" xfId="34456"/>
    <cellStyle name="Note 23 3 2 2 4" xfId="18761"/>
    <cellStyle name="Note 23 3 2 2 4 2" xfId="39948"/>
    <cellStyle name="Note 23 3 2 2 5" xfId="29167"/>
    <cellStyle name="Note 23 3 2 2_Table 2A-1_EFT (Annual)" xfId="7327"/>
    <cellStyle name="Note 23 3 2 3" xfId="4984"/>
    <cellStyle name="Note 23 3 2 3 2" xfId="13244"/>
    <cellStyle name="Note 23 3 2 3 2 2" xfId="25250"/>
    <cellStyle name="Note 23 3 2 3 2 2 2" xfId="46436"/>
    <cellStyle name="Note 23 3 2 3 2 3" xfId="35832"/>
    <cellStyle name="Note 23 3 2 3 3" xfId="20137"/>
    <cellStyle name="Note 23 3 2 3 3 2" xfId="41324"/>
    <cellStyle name="Note 23 3 2 3 4" xfId="30641"/>
    <cellStyle name="Note 23 3 2 3_Table 2A-1_EFT (Annual)" xfId="15644"/>
    <cellStyle name="Note 23 3 2 4" xfId="10588"/>
    <cellStyle name="Note 23 3 2 4 2" xfId="22704"/>
    <cellStyle name="Note 23 3 2 4 2 2" xfId="43890"/>
    <cellStyle name="Note 23 3 2 4 3" xfId="33286"/>
    <cellStyle name="Note 23 3 2 5" xfId="17591"/>
    <cellStyle name="Note 23 3 2 5 2" xfId="38778"/>
    <cellStyle name="Note 23 3 2 6" xfId="27898"/>
    <cellStyle name="Note 23 3 2_Table 2A-1_EFT (Annual)" xfId="7326"/>
    <cellStyle name="Note 23 3 3" xfId="965"/>
    <cellStyle name="Note 23 3 3 2" xfId="4526"/>
    <cellStyle name="Note 23 3 3 2 2" xfId="12788"/>
    <cellStyle name="Note 23 3 3 2 2 2" xfId="24798"/>
    <cellStyle name="Note 23 3 3 2 2 2 2" xfId="45984"/>
    <cellStyle name="Note 23 3 3 2 2 3" xfId="35380"/>
    <cellStyle name="Note 23 3 3 2 3" xfId="19685"/>
    <cellStyle name="Note 23 3 3 2 3 2" xfId="40872"/>
    <cellStyle name="Note 23 3 3 2 4" xfId="30183"/>
    <cellStyle name="Note 23 3 3 2_Table 2A-1_EFT (Annual)" xfId="15645"/>
    <cellStyle name="Note 23 3 3 3" xfId="10135"/>
    <cellStyle name="Note 23 3 3 3 2" xfId="22252"/>
    <cellStyle name="Note 23 3 3 3 2 2" xfId="43438"/>
    <cellStyle name="Note 23 3 3 3 3" xfId="32834"/>
    <cellStyle name="Note 23 3 3 4" xfId="17139"/>
    <cellStyle name="Note 23 3 3 4 2" xfId="38326"/>
    <cellStyle name="Note 23 3 3 5" xfId="27440"/>
    <cellStyle name="Note 23 3 3_Table 2A-1_EFT (Annual)" xfId="7328"/>
    <cellStyle name="Note 23 3 4" xfId="2162"/>
    <cellStyle name="Note 23 3 4 2" xfId="5723"/>
    <cellStyle name="Note 23 3 4 2 2" xfId="13938"/>
    <cellStyle name="Note 23 3 4 2 2 2" xfId="25926"/>
    <cellStyle name="Note 23 3 4 2 2 2 2" xfId="47112"/>
    <cellStyle name="Note 23 3 4 2 2 3" xfId="36508"/>
    <cellStyle name="Note 23 3 4 2 3" xfId="20813"/>
    <cellStyle name="Note 23 3 4 2 3 2" xfId="42000"/>
    <cellStyle name="Note 23 3 4 2 4" xfId="31380"/>
    <cellStyle name="Note 23 3 4 2_Table 2A-1_EFT (Annual)" xfId="15646"/>
    <cellStyle name="Note 23 3 4 3" xfId="11282"/>
    <cellStyle name="Note 23 3 4 3 2" xfId="23380"/>
    <cellStyle name="Note 23 3 4 3 2 2" xfId="44566"/>
    <cellStyle name="Note 23 3 4 3 3" xfId="33962"/>
    <cellStyle name="Note 23 3 4 4" xfId="18267"/>
    <cellStyle name="Note 23 3 4 4 2" xfId="39454"/>
    <cellStyle name="Note 23 3 4 5" xfId="28637"/>
    <cellStyle name="Note 23 3 4_Table 2A-1_EFT (Annual)" xfId="7329"/>
    <cellStyle name="Note 23 3 5" xfId="4010"/>
    <cellStyle name="Note 23 3 5 2" xfId="12338"/>
    <cellStyle name="Note 23 3 5 2 2" xfId="24362"/>
    <cellStyle name="Note 23 3 5 2 2 2" xfId="45548"/>
    <cellStyle name="Note 23 3 5 2 3" xfId="34944"/>
    <cellStyle name="Note 23 3 5 3" xfId="19249"/>
    <cellStyle name="Note 23 3 5 3 2" xfId="40436"/>
    <cellStyle name="Note 23 3 5 4" xfId="29698"/>
    <cellStyle name="Note 23 3 5_Table 2A-1_EFT (Annual)" xfId="15647"/>
    <cellStyle name="Note 23 3 6" xfId="9675"/>
    <cellStyle name="Note 23 3 6 2" xfId="21816"/>
    <cellStyle name="Note 23 3 6 2 2" xfId="43002"/>
    <cellStyle name="Note 23 3 6 3" xfId="32398"/>
    <cellStyle name="Note 23 3 7" xfId="16703"/>
    <cellStyle name="Note 23 3 7 2" xfId="37890"/>
    <cellStyle name="Note 23 3 8" xfId="26955"/>
    <cellStyle name="Note 23 3_Table 2A-1_EFT (Annual)" xfId="3268"/>
    <cellStyle name="Note 23 4" xfId="1260"/>
    <cellStyle name="Note 23 4 2" xfId="2530"/>
    <cellStyle name="Note 23 4 2 2" xfId="6091"/>
    <cellStyle name="Note 23 4 2 2 2" xfId="14285"/>
    <cellStyle name="Note 23 4 2 2 2 2" xfId="26257"/>
    <cellStyle name="Note 23 4 2 2 2 2 2" xfId="47443"/>
    <cellStyle name="Note 23 4 2 2 2 3" xfId="36839"/>
    <cellStyle name="Note 23 4 2 2 3" xfId="21144"/>
    <cellStyle name="Note 23 4 2 2 3 2" xfId="42331"/>
    <cellStyle name="Note 23 4 2 2 4" xfId="31747"/>
    <cellStyle name="Note 23 4 2 2_Table 2A-1_EFT (Annual)" xfId="15648"/>
    <cellStyle name="Note 23 4 2 3" xfId="11627"/>
    <cellStyle name="Note 23 4 2 3 2" xfId="23711"/>
    <cellStyle name="Note 23 4 2 3 2 2" xfId="44897"/>
    <cellStyle name="Note 23 4 2 3 3" xfId="34293"/>
    <cellStyle name="Note 23 4 2 4" xfId="18598"/>
    <cellStyle name="Note 23 4 2 4 2" xfId="39785"/>
    <cellStyle name="Note 23 4 2 5" xfId="29004"/>
    <cellStyle name="Note 23 4 2_Table 2A-1_EFT (Annual)" xfId="7331"/>
    <cellStyle name="Note 23 4 3" xfId="4821"/>
    <cellStyle name="Note 23 4 3 2" xfId="13081"/>
    <cellStyle name="Note 23 4 3 2 2" xfId="25087"/>
    <cellStyle name="Note 23 4 3 2 2 2" xfId="46273"/>
    <cellStyle name="Note 23 4 3 2 3" xfId="35669"/>
    <cellStyle name="Note 23 4 3 3" xfId="19974"/>
    <cellStyle name="Note 23 4 3 3 2" xfId="41161"/>
    <cellStyle name="Note 23 4 3 4" xfId="30478"/>
    <cellStyle name="Note 23 4 3_Table 2A-1_EFT (Annual)" xfId="15649"/>
    <cellStyle name="Note 23 4 4" xfId="10425"/>
    <cellStyle name="Note 23 4 4 2" xfId="22541"/>
    <cellStyle name="Note 23 4 4 2 2" xfId="43727"/>
    <cellStyle name="Note 23 4 4 3" xfId="33123"/>
    <cellStyle name="Note 23 4 5" xfId="17428"/>
    <cellStyle name="Note 23 4 5 2" xfId="38615"/>
    <cellStyle name="Note 23 4 6" xfId="27735"/>
    <cellStyle name="Note 23 4_Table 2A-1_EFT (Annual)" xfId="7330"/>
    <cellStyle name="Note 23 5" xfId="809"/>
    <cellStyle name="Note 23 5 2" xfId="4370"/>
    <cellStyle name="Note 23 5 2 2" xfId="12650"/>
    <cellStyle name="Note 23 5 2 2 2" xfId="24667"/>
    <cellStyle name="Note 23 5 2 2 2 2" xfId="45853"/>
    <cellStyle name="Note 23 5 2 2 3" xfId="35249"/>
    <cellStyle name="Note 23 5 2 3" xfId="19554"/>
    <cellStyle name="Note 23 5 2 3 2" xfId="40741"/>
    <cellStyle name="Note 23 5 2 4" xfId="30027"/>
    <cellStyle name="Note 23 5 2_Table 2A-1_EFT (Annual)" xfId="15650"/>
    <cellStyle name="Note 23 5 3" xfId="9998"/>
    <cellStyle name="Note 23 5 3 2" xfId="22121"/>
    <cellStyle name="Note 23 5 3 2 2" xfId="43307"/>
    <cellStyle name="Note 23 5 3 3" xfId="32703"/>
    <cellStyle name="Note 23 5 4" xfId="17008"/>
    <cellStyle name="Note 23 5 4 2" xfId="38195"/>
    <cellStyle name="Note 23 5 5" xfId="27284"/>
    <cellStyle name="Note 23 5_Table 2A-1_EFT (Annual)" xfId="7332"/>
    <cellStyle name="Note 23 6" xfId="1999"/>
    <cellStyle name="Note 23 6 2" xfId="5560"/>
    <cellStyle name="Note 23 6 2 2" xfId="13775"/>
    <cellStyle name="Note 23 6 2 2 2" xfId="25763"/>
    <cellStyle name="Note 23 6 2 2 2 2" xfId="46949"/>
    <cellStyle name="Note 23 6 2 2 3" xfId="36345"/>
    <cellStyle name="Note 23 6 2 3" xfId="20650"/>
    <cellStyle name="Note 23 6 2 3 2" xfId="41837"/>
    <cellStyle name="Note 23 6 2 4" xfId="31217"/>
    <cellStyle name="Note 23 6 2_Table 2A-1_EFT (Annual)" xfId="15651"/>
    <cellStyle name="Note 23 6 3" xfId="11119"/>
    <cellStyle name="Note 23 6 3 2" xfId="23217"/>
    <cellStyle name="Note 23 6 3 2 2" xfId="44403"/>
    <cellStyle name="Note 23 6 3 3" xfId="33799"/>
    <cellStyle name="Note 23 6 4" xfId="18104"/>
    <cellStyle name="Note 23 6 4 2" xfId="39291"/>
    <cellStyle name="Note 23 6 5" xfId="28474"/>
    <cellStyle name="Note 23 6_Table 2A-1_EFT (Annual)" xfId="7333"/>
    <cellStyle name="Note 23 7" xfId="3801"/>
    <cellStyle name="Note 23 7 2" xfId="12169"/>
    <cellStyle name="Note 23 7 2 2" xfId="24199"/>
    <cellStyle name="Note 23 7 2 2 2" xfId="45385"/>
    <cellStyle name="Note 23 7 2 3" xfId="34781"/>
    <cellStyle name="Note 23 7 3" xfId="19086"/>
    <cellStyle name="Note 23 7 3 2" xfId="40273"/>
    <cellStyle name="Note 23 7 4" xfId="29510"/>
    <cellStyle name="Note 23 7_Table 2A-1_EFT (Annual)" xfId="15652"/>
    <cellStyle name="Note 23 8" xfId="9488"/>
    <cellStyle name="Note 23 8 2" xfId="21653"/>
    <cellStyle name="Note 23 8 2 2" xfId="42839"/>
    <cellStyle name="Note 23 8 3" xfId="32235"/>
    <cellStyle name="Note 23 9" xfId="16540"/>
    <cellStyle name="Note 23 9 2" xfId="37727"/>
    <cellStyle name="Note 23_Table 2A-1_EFT (Annual)" xfId="3266"/>
    <cellStyle name="Note 24" xfId="184"/>
    <cellStyle name="Note 24 10" xfId="26739"/>
    <cellStyle name="Note 24 2" xfId="577"/>
    <cellStyle name="Note 24 2 2" xfId="1554"/>
    <cellStyle name="Note 24 2 2 2" xfId="2824"/>
    <cellStyle name="Note 24 2 2 2 2" xfId="6385"/>
    <cellStyle name="Note 24 2 2 2 2 2" xfId="14579"/>
    <cellStyle name="Note 24 2 2 2 2 2 2" xfId="26551"/>
    <cellStyle name="Note 24 2 2 2 2 2 2 2" xfId="47737"/>
    <cellStyle name="Note 24 2 2 2 2 2 3" xfId="37133"/>
    <cellStyle name="Note 24 2 2 2 2 3" xfId="21438"/>
    <cellStyle name="Note 24 2 2 2 2 3 2" xfId="42625"/>
    <cellStyle name="Note 24 2 2 2 2 4" xfId="32041"/>
    <cellStyle name="Note 24 2 2 2 2_Table 2A-1_EFT (Annual)" xfId="15653"/>
    <cellStyle name="Note 24 2 2 2 3" xfId="11921"/>
    <cellStyle name="Note 24 2 2 2 3 2" xfId="24005"/>
    <cellStyle name="Note 24 2 2 2 3 2 2" xfId="45191"/>
    <cellStyle name="Note 24 2 2 2 3 3" xfId="34587"/>
    <cellStyle name="Note 24 2 2 2 4" xfId="18892"/>
    <cellStyle name="Note 24 2 2 2 4 2" xfId="40079"/>
    <cellStyle name="Note 24 2 2 2 5" xfId="29298"/>
    <cellStyle name="Note 24 2 2 2_Table 2A-1_EFT (Annual)" xfId="7335"/>
    <cellStyle name="Note 24 2 2 3" xfId="5115"/>
    <cellStyle name="Note 24 2 2 3 2" xfId="13375"/>
    <cellStyle name="Note 24 2 2 3 2 2" xfId="25381"/>
    <cellStyle name="Note 24 2 2 3 2 2 2" xfId="46567"/>
    <cellStyle name="Note 24 2 2 3 2 3" xfId="35963"/>
    <cellStyle name="Note 24 2 2 3 3" xfId="20268"/>
    <cellStyle name="Note 24 2 2 3 3 2" xfId="41455"/>
    <cellStyle name="Note 24 2 2 3 4" xfId="30772"/>
    <cellStyle name="Note 24 2 2 3_Table 2A-1_EFT (Annual)" xfId="15654"/>
    <cellStyle name="Note 24 2 2 4" xfId="10719"/>
    <cellStyle name="Note 24 2 2 4 2" xfId="22835"/>
    <cellStyle name="Note 24 2 2 4 2 2" xfId="44021"/>
    <cellStyle name="Note 24 2 2 4 3" xfId="33417"/>
    <cellStyle name="Note 24 2 2 5" xfId="17722"/>
    <cellStyle name="Note 24 2 2 5 2" xfId="38909"/>
    <cellStyle name="Note 24 2 2 6" xfId="28029"/>
    <cellStyle name="Note 24 2 2_Table 2A-1_EFT (Annual)" xfId="7334"/>
    <cellStyle name="Note 24 2 3" xfId="1077"/>
    <cellStyle name="Note 24 2 3 2" xfId="4638"/>
    <cellStyle name="Note 24 2 3 2 2" xfId="12898"/>
    <cellStyle name="Note 24 2 3 2 2 2" xfId="24904"/>
    <cellStyle name="Note 24 2 3 2 2 2 2" xfId="46090"/>
    <cellStyle name="Note 24 2 3 2 2 3" xfId="35486"/>
    <cellStyle name="Note 24 2 3 2 3" xfId="19791"/>
    <cellStyle name="Note 24 2 3 2 3 2" xfId="40978"/>
    <cellStyle name="Note 24 2 3 2 4" xfId="30295"/>
    <cellStyle name="Note 24 2 3 2_Table 2A-1_EFT (Annual)" xfId="15655"/>
    <cellStyle name="Note 24 2 3 3" xfId="10242"/>
    <cellStyle name="Note 24 2 3 3 2" xfId="22358"/>
    <cellStyle name="Note 24 2 3 3 2 2" xfId="43544"/>
    <cellStyle name="Note 24 2 3 3 3" xfId="32940"/>
    <cellStyle name="Note 24 2 3 4" xfId="17245"/>
    <cellStyle name="Note 24 2 3 4 2" xfId="38432"/>
    <cellStyle name="Note 24 2 3 5" xfId="27552"/>
    <cellStyle name="Note 24 2 3_Table 2A-1_EFT (Annual)" xfId="7336"/>
    <cellStyle name="Note 24 2 4" xfId="2293"/>
    <cellStyle name="Note 24 2 4 2" xfId="5854"/>
    <cellStyle name="Note 24 2 4 2 2" xfId="14069"/>
    <cellStyle name="Note 24 2 4 2 2 2" xfId="26057"/>
    <cellStyle name="Note 24 2 4 2 2 2 2" xfId="47243"/>
    <cellStyle name="Note 24 2 4 2 2 3" xfId="36639"/>
    <cellStyle name="Note 24 2 4 2 3" xfId="20944"/>
    <cellStyle name="Note 24 2 4 2 3 2" xfId="42131"/>
    <cellStyle name="Note 24 2 4 2 4" xfId="31511"/>
    <cellStyle name="Note 24 2 4 2_Table 2A-1_EFT (Annual)" xfId="15656"/>
    <cellStyle name="Note 24 2 4 3" xfId="11413"/>
    <cellStyle name="Note 24 2 4 3 2" xfId="23511"/>
    <cellStyle name="Note 24 2 4 3 2 2" xfId="44697"/>
    <cellStyle name="Note 24 2 4 3 3" xfId="34093"/>
    <cellStyle name="Note 24 2 4 4" xfId="18398"/>
    <cellStyle name="Note 24 2 4 4 2" xfId="39585"/>
    <cellStyle name="Note 24 2 4 5" xfId="28768"/>
    <cellStyle name="Note 24 2 4_Table 2A-1_EFT (Annual)" xfId="7337"/>
    <cellStyle name="Note 24 2 5" xfId="4147"/>
    <cellStyle name="Note 24 2 5 2" xfId="12471"/>
    <cellStyle name="Note 24 2 5 2 2" xfId="24493"/>
    <cellStyle name="Note 24 2 5 2 2 2" xfId="45679"/>
    <cellStyle name="Note 24 2 5 2 3" xfId="35075"/>
    <cellStyle name="Note 24 2 5 3" xfId="19380"/>
    <cellStyle name="Note 24 2 5 3 2" xfId="40567"/>
    <cellStyle name="Note 24 2 5 4" xfId="29835"/>
    <cellStyle name="Note 24 2 5_Table 2A-1_EFT (Annual)" xfId="15657"/>
    <cellStyle name="Note 24 2 6" xfId="9810"/>
    <cellStyle name="Note 24 2 6 2" xfId="21947"/>
    <cellStyle name="Note 24 2 6 2 2" xfId="43133"/>
    <cellStyle name="Note 24 2 6 3" xfId="32529"/>
    <cellStyle name="Note 24 2 7" xfId="16834"/>
    <cellStyle name="Note 24 2 7 2" xfId="38021"/>
    <cellStyle name="Note 24 2 8" xfId="27092"/>
    <cellStyle name="Note 24 2_Table 2A-1_EFT (Annual)" xfId="3270"/>
    <cellStyle name="Note 24 3" xfId="415"/>
    <cellStyle name="Note 24 3 2" xfId="1398"/>
    <cellStyle name="Note 24 3 2 2" xfId="2668"/>
    <cellStyle name="Note 24 3 2 2 2" xfId="6229"/>
    <cellStyle name="Note 24 3 2 2 2 2" xfId="14423"/>
    <cellStyle name="Note 24 3 2 2 2 2 2" xfId="26395"/>
    <cellStyle name="Note 24 3 2 2 2 2 2 2" xfId="47581"/>
    <cellStyle name="Note 24 3 2 2 2 2 3" xfId="36977"/>
    <cellStyle name="Note 24 3 2 2 2 3" xfId="21282"/>
    <cellStyle name="Note 24 3 2 2 2 3 2" xfId="42469"/>
    <cellStyle name="Note 24 3 2 2 2 4" xfId="31885"/>
    <cellStyle name="Note 24 3 2 2 2_Table 2A-1_EFT (Annual)" xfId="15658"/>
    <cellStyle name="Note 24 3 2 2 3" xfId="11765"/>
    <cellStyle name="Note 24 3 2 2 3 2" xfId="23849"/>
    <cellStyle name="Note 24 3 2 2 3 2 2" xfId="45035"/>
    <cellStyle name="Note 24 3 2 2 3 3" xfId="34431"/>
    <cellStyle name="Note 24 3 2 2 4" xfId="18736"/>
    <cellStyle name="Note 24 3 2 2 4 2" xfId="39923"/>
    <cellStyle name="Note 24 3 2 2 5" xfId="29142"/>
    <cellStyle name="Note 24 3 2 2_Table 2A-1_EFT (Annual)" xfId="7339"/>
    <cellStyle name="Note 24 3 2 3" xfId="4959"/>
    <cellStyle name="Note 24 3 2 3 2" xfId="13219"/>
    <cellStyle name="Note 24 3 2 3 2 2" xfId="25225"/>
    <cellStyle name="Note 24 3 2 3 2 2 2" xfId="46411"/>
    <cellStyle name="Note 24 3 2 3 2 3" xfId="35807"/>
    <cellStyle name="Note 24 3 2 3 3" xfId="20112"/>
    <cellStyle name="Note 24 3 2 3 3 2" xfId="41299"/>
    <cellStyle name="Note 24 3 2 3 4" xfId="30616"/>
    <cellStyle name="Note 24 3 2 3_Table 2A-1_EFT (Annual)" xfId="15659"/>
    <cellStyle name="Note 24 3 2 4" xfId="10563"/>
    <cellStyle name="Note 24 3 2 4 2" xfId="22679"/>
    <cellStyle name="Note 24 3 2 4 2 2" xfId="43865"/>
    <cellStyle name="Note 24 3 2 4 3" xfId="33261"/>
    <cellStyle name="Note 24 3 2 5" xfId="17566"/>
    <cellStyle name="Note 24 3 2 5 2" xfId="38753"/>
    <cellStyle name="Note 24 3 2 6" xfId="27873"/>
    <cellStyle name="Note 24 3 2_Table 2A-1_EFT (Annual)" xfId="7338"/>
    <cellStyle name="Note 24 3 3" xfId="945"/>
    <cellStyle name="Note 24 3 3 2" xfId="4506"/>
    <cellStyle name="Note 24 3 3 2 2" xfId="12768"/>
    <cellStyle name="Note 24 3 3 2 2 2" xfId="24778"/>
    <cellStyle name="Note 24 3 3 2 2 2 2" xfId="45964"/>
    <cellStyle name="Note 24 3 3 2 2 3" xfId="35360"/>
    <cellStyle name="Note 24 3 3 2 3" xfId="19665"/>
    <cellStyle name="Note 24 3 3 2 3 2" xfId="40852"/>
    <cellStyle name="Note 24 3 3 2 4" xfId="30163"/>
    <cellStyle name="Note 24 3 3 2_Table 2A-1_EFT (Annual)" xfId="15660"/>
    <cellStyle name="Note 24 3 3 3" xfId="10115"/>
    <cellStyle name="Note 24 3 3 3 2" xfId="22232"/>
    <cellStyle name="Note 24 3 3 3 2 2" xfId="43418"/>
    <cellStyle name="Note 24 3 3 3 3" xfId="32814"/>
    <cellStyle name="Note 24 3 3 4" xfId="17119"/>
    <cellStyle name="Note 24 3 3 4 2" xfId="38306"/>
    <cellStyle name="Note 24 3 3 5" xfId="27420"/>
    <cellStyle name="Note 24 3 3_Table 2A-1_EFT (Annual)" xfId="7340"/>
    <cellStyle name="Note 24 3 4" xfId="2137"/>
    <cellStyle name="Note 24 3 4 2" xfId="5698"/>
    <cellStyle name="Note 24 3 4 2 2" xfId="13913"/>
    <cellStyle name="Note 24 3 4 2 2 2" xfId="25901"/>
    <cellStyle name="Note 24 3 4 2 2 2 2" xfId="47087"/>
    <cellStyle name="Note 24 3 4 2 2 3" xfId="36483"/>
    <cellStyle name="Note 24 3 4 2 3" xfId="20788"/>
    <cellStyle name="Note 24 3 4 2 3 2" xfId="41975"/>
    <cellStyle name="Note 24 3 4 2 4" xfId="31355"/>
    <cellStyle name="Note 24 3 4 2_Table 2A-1_EFT (Annual)" xfId="15661"/>
    <cellStyle name="Note 24 3 4 3" xfId="11257"/>
    <cellStyle name="Note 24 3 4 3 2" xfId="23355"/>
    <cellStyle name="Note 24 3 4 3 2 2" xfId="44541"/>
    <cellStyle name="Note 24 3 4 3 3" xfId="33937"/>
    <cellStyle name="Note 24 3 4 4" xfId="18242"/>
    <cellStyle name="Note 24 3 4 4 2" xfId="39429"/>
    <cellStyle name="Note 24 3 4 5" xfId="28612"/>
    <cellStyle name="Note 24 3 4_Table 2A-1_EFT (Annual)" xfId="7341"/>
    <cellStyle name="Note 24 3 5" xfId="3985"/>
    <cellStyle name="Note 24 3 5 2" xfId="12313"/>
    <cellStyle name="Note 24 3 5 2 2" xfId="24337"/>
    <cellStyle name="Note 24 3 5 2 2 2" xfId="45523"/>
    <cellStyle name="Note 24 3 5 2 3" xfId="34919"/>
    <cellStyle name="Note 24 3 5 3" xfId="19224"/>
    <cellStyle name="Note 24 3 5 3 2" xfId="40411"/>
    <cellStyle name="Note 24 3 5 4" xfId="29673"/>
    <cellStyle name="Note 24 3 5_Table 2A-1_EFT (Annual)" xfId="15662"/>
    <cellStyle name="Note 24 3 6" xfId="9650"/>
    <cellStyle name="Note 24 3 6 2" xfId="21791"/>
    <cellStyle name="Note 24 3 6 2 2" xfId="42977"/>
    <cellStyle name="Note 24 3 6 3" xfId="32373"/>
    <cellStyle name="Note 24 3 7" xfId="16678"/>
    <cellStyle name="Note 24 3 7 2" xfId="37865"/>
    <cellStyle name="Note 24 3 8" xfId="26930"/>
    <cellStyle name="Note 24 3_Table 2A-1_EFT (Annual)" xfId="3271"/>
    <cellStyle name="Note 24 4" xfId="1232"/>
    <cellStyle name="Note 24 4 2" xfId="2502"/>
    <cellStyle name="Note 24 4 2 2" xfId="6063"/>
    <cellStyle name="Note 24 4 2 2 2" xfId="14257"/>
    <cellStyle name="Note 24 4 2 2 2 2" xfId="26229"/>
    <cellStyle name="Note 24 4 2 2 2 2 2" xfId="47415"/>
    <cellStyle name="Note 24 4 2 2 2 3" xfId="36811"/>
    <cellStyle name="Note 24 4 2 2 3" xfId="21116"/>
    <cellStyle name="Note 24 4 2 2 3 2" xfId="42303"/>
    <cellStyle name="Note 24 4 2 2 4" xfId="31719"/>
    <cellStyle name="Note 24 4 2 2_Table 2A-1_EFT (Annual)" xfId="15663"/>
    <cellStyle name="Note 24 4 2 3" xfId="11599"/>
    <cellStyle name="Note 24 4 2 3 2" xfId="23683"/>
    <cellStyle name="Note 24 4 2 3 2 2" xfId="44869"/>
    <cellStyle name="Note 24 4 2 3 3" xfId="34265"/>
    <cellStyle name="Note 24 4 2 4" xfId="18570"/>
    <cellStyle name="Note 24 4 2 4 2" xfId="39757"/>
    <cellStyle name="Note 24 4 2 5" xfId="28976"/>
    <cellStyle name="Note 24 4 2_Table 2A-1_EFT (Annual)" xfId="7343"/>
    <cellStyle name="Note 24 4 3" xfId="4793"/>
    <cellStyle name="Note 24 4 3 2" xfId="13053"/>
    <cellStyle name="Note 24 4 3 2 2" xfId="25059"/>
    <cellStyle name="Note 24 4 3 2 2 2" xfId="46245"/>
    <cellStyle name="Note 24 4 3 2 3" xfId="35641"/>
    <cellStyle name="Note 24 4 3 3" xfId="19946"/>
    <cellStyle name="Note 24 4 3 3 2" xfId="41133"/>
    <cellStyle name="Note 24 4 3 4" xfId="30450"/>
    <cellStyle name="Note 24 4 3_Table 2A-1_EFT (Annual)" xfId="15664"/>
    <cellStyle name="Note 24 4 4" xfId="10397"/>
    <cellStyle name="Note 24 4 4 2" xfId="22513"/>
    <cellStyle name="Note 24 4 4 2 2" xfId="43699"/>
    <cellStyle name="Note 24 4 4 3" xfId="33095"/>
    <cellStyle name="Note 24 4 5" xfId="17400"/>
    <cellStyle name="Note 24 4 5 2" xfId="38587"/>
    <cellStyle name="Note 24 4 6" xfId="27707"/>
    <cellStyle name="Note 24 4_Table 2A-1_EFT (Annual)" xfId="7342"/>
    <cellStyle name="Note 24 5" xfId="786"/>
    <cellStyle name="Note 24 5 2" xfId="4347"/>
    <cellStyle name="Note 24 5 2 2" xfId="12627"/>
    <cellStyle name="Note 24 5 2 2 2" xfId="24644"/>
    <cellStyle name="Note 24 5 2 2 2 2" xfId="45830"/>
    <cellStyle name="Note 24 5 2 2 3" xfId="35226"/>
    <cellStyle name="Note 24 5 2 3" xfId="19531"/>
    <cellStyle name="Note 24 5 2 3 2" xfId="40718"/>
    <cellStyle name="Note 24 5 2 4" xfId="30004"/>
    <cellStyle name="Note 24 5 2_Table 2A-1_EFT (Annual)" xfId="15665"/>
    <cellStyle name="Note 24 5 3" xfId="9975"/>
    <cellStyle name="Note 24 5 3 2" xfId="22098"/>
    <cellStyle name="Note 24 5 3 2 2" xfId="43284"/>
    <cellStyle name="Note 24 5 3 3" xfId="32680"/>
    <cellStyle name="Note 24 5 4" xfId="16985"/>
    <cellStyle name="Note 24 5 4 2" xfId="38172"/>
    <cellStyle name="Note 24 5 5" xfId="27261"/>
    <cellStyle name="Note 24 5_Table 2A-1_EFT (Annual)" xfId="7344"/>
    <cellStyle name="Note 24 6" xfId="1971"/>
    <cellStyle name="Note 24 6 2" xfId="5532"/>
    <cellStyle name="Note 24 6 2 2" xfId="13747"/>
    <cellStyle name="Note 24 6 2 2 2" xfId="25735"/>
    <cellStyle name="Note 24 6 2 2 2 2" xfId="46921"/>
    <cellStyle name="Note 24 6 2 2 3" xfId="36317"/>
    <cellStyle name="Note 24 6 2 3" xfId="20622"/>
    <cellStyle name="Note 24 6 2 3 2" xfId="41809"/>
    <cellStyle name="Note 24 6 2 4" xfId="31189"/>
    <cellStyle name="Note 24 6 2_Table 2A-1_EFT (Annual)" xfId="15666"/>
    <cellStyle name="Note 24 6 3" xfId="11091"/>
    <cellStyle name="Note 24 6 3 2" xfId="23189"/>
    <cellStyle name="Note 24 6 3 2 2" xfId="44375"/>
    <cellStyle name="Note 24 6 3 3" xfId="33771"/>
    <cellStyle name="Note 24 6 4" xfId="18076"/>
    <cellStyle name="Note 24 6 4 2" xfId="39263"/>
    <cellStyle name="Note 24 6 5" xfId="28446"/>
    <cellStyle name="Note 24 6_Table 2A-1_EFT (Annual)" xfId="7345"/>
    <cellStyle name="Note 24 7" xfId="3773"/>
    <cellStyle name="Note 24 7 2" xfId="12141"/>
    <cellStyle name="Note 24 7 2 2" xfId="24171"/>
    <cellStyle name="Note 24 7 2 2 2" xfId="45357"/>
    <cellStyle name="Note 24 7 2 3" xfId="34753"/>
    <cellStyle name="Note 24 7 3" xfId="19058"/>
    <cellStyle name="Note 24 7 3 2" xfId="40245"/>
    <cellStyle name="Note 24 7 4" xfId="29482"/>
    <cellStyle name="Note 24 7_Table 2A-1_EFT (Annual)" xfId="15667"/>
    <cellStyle name="Note 24 8" xfId="9460"/>
    <cellStyle name="Note 24 8 2" xfId="21625"/>
    <cellStyle name="Note 24 8 2 2" xfId="42811"/>
    <cellStyle name="Note 24 8 3" xfId="32207"/>
    <cellStyle name="Note 24 9" xfId="16512"/>
    <cellStyle name="Note 24 9 2" xfId="37699"/>
    <cellStyle name="Note 24_Table 2A-1_EFT (Annual)" xfId="3269"/>
    <cellStyle name="Note 25" xfId="238"/>
    <cellStyle name="Note 25 10" xfId="26793"/>
    <cellStyle name="Note 25 2" xfId="625"/>
    <cellStyle name="Note 25 2 2" xfId="1602"/>
    <cellStyle name="Note 25 2 2 2" xfId="2872"/>
    <cellStyle name="Note 25 2 2 2 2" xfId="6433"/>
    <cellStyle name="Note 25 2 2 2 2 2" xfId="14627"/>
    <cellStyle name="Note 25 2 2 2 2 2 2" xfId="26599"/>
    <cellStyle name="Note 25 2 2 2 2 2 2 2" xfId="47785"/>
    <cellStyle name="Note 25 2 2 2 2 2 3" xfId="37181"/>
    <cellStyle name="Note 25 2 2 2 2 3" xfId="21486"/>
    <cellStyle name="Note 25 2 2 2 2 3 2" xfId="42673"/>
    <cellStyle name="Note 25 2 2 2 2 4" xfId="32089"/>
    <cellStyle name="Note 25 2 2 2 2_Table 2A-1_EFT (Annual)" xfId="15668"/>
    <cellStyle name="Note 25 2 2 2 3" xfId="11969"/>
    <cellStyle name="Note 25 2 2 2 3 2" xfId="24053"/>
    <cellStyle name="Note 25 2 2 2 3 2 2" xfId="45239"/>
    <cellStyle name="Note 25 2 2 2 3 3" xfId="34635"/>
    <cellStyle name="Note 25 2 2 2 4" xfId="18940"/>
    <cellStyle name="Note 25 2 2 2 4 2" xfId="40127"/>
    <cellStyle name="Note 25 2 2 2 5" xfId="29346"/>
    <cellStyle name="Note 25 2 2 2_Table 2A-1_EFT (Annual)" xfId="7347"/>
    <cellStyle name="Note 25 2 2 3" xfId="5163"/>
    <cellStyle name="Note 25 2 2 3 2" xfId="13423"/>
    <cellStyle name="Note 25 2 2 3 2 2" xfId="25429"/>
    <cellStyle name="Note 25 2 2 3 2 2 2" xfId="46615"/>
    <cellStyle name="Note 25 2 2 3 2 3" xfId="36011"/>
    <cellStyle name="Note 25 2 2 3 3" xfId="20316"/>
    <cellStyle name="Note 25 2 2 3 3 2" xfId="41503"/>
    <cellStyle name="Note 25 2 2 3 4" xfId="30820"/>
    <cellStyle name="Note 25 2 2 3_Table 2A-1_EFT (Annual)" xfId="15669"/>
    <cellStyle name="Note 25 2 2 4" xfId="10767"/>
    <cellStyle name="Note 25 2 2 4 2" xfId="22883"/>
    <cellStyle name="Note 25 2 2 4 2 2" xfId="44069"/>
    <cellStyle name="Note 25 2 2 4 3" xfId="33465"/>
    <cellStyle name="Note 25 2 2 5" xfId="17770"/>
    <cellStyle name="Note 25 2 2 5 2" xfId="38957"/>
    <cellStyle name="Note 25 2 2 6" xfId="28077"/>
    <cellStyle name="Note 25 2 2_Table 2A-1_EFT (Annual)" xfId="7346"/>
    <cellStyle name="Note 25 2 3" xfId="1116"/>
    <cellStyle name="Note 25 2 3 2" xfId="4677"/>
    <cellStyle name="Note 25 2 3 2 2" xfId="12937"/>
    <cellStyle name="Note 25 2 3 2 2 2" xfId="24943"/>
    <cellStyle name="Note 25 2 3 2 2 2 2" xfId="46129"/>
    <cellStyle name="Note 25 2 3 2 2 3" xfId="35525"/>
    <cellStyle name="Note 25 2 3 2 3" xfId="19830"/>
    <cellStyle name="Note 25 2 3 2 3 2" xfId="41017"/>
    <cellStyle name="Note 25 2 3 2 4" xfId="30334"/>
    <cellStyle name="Note 25 2 3 2_Table 2A-1_EFT (Annual)" xfId="15670"/>
    <cellStyle name="Note 25 2 3 3" xfId="10281"/>
    <cellStyle name="Note 25 2 3 3 2" xfId="22397"/>
    <cellStyle name="Note 25 2 3 3 2 2" xfId="43583"/>
    <cellStyle name="Note 25 2 3 3 3" xfId="32979"/>
    <cellStyle name="Note 25 2 3 4" xfId="17284"/>
    <cellStyle name="Note 25 2 3 4 2" xfId="38471"/>
    <cellStyle name="Note 25 2 3 5" xfId="27591"/>
    <cellStyle name="Note 25 2 3_Table 2A-1_EFT (Annual)" xfId="7348"/>
    <cellStyle name="Note 25 2 4" xfId="2341"/>
    <cellStyle name="Note 25 2 4 2" xfId="5902"/>
    <cellStyle name="Note 25 2 4 2 2" xfId="14117"/>
    <cellStyle name="Note 25 2 4 2 2 2" xfId="26105"/>
    <cellStyle name="Note 25 2 4 2 2 2 2" xfId="47291"/>
    <cellStyle name="Note 25 2 4 2 2 3" xfId="36687"/>
    <cellStyle name="Note 25 2 4 2 3" xfId="20992"/>
    <cellStyle name="Note 25 2 4 2 3 2" xfId="42179"/>
    <cellStyle name="Note 25 2 4 2 4" xfId="31559"/>
    <cellStyle name="Note 25 2 4 2_Table 2A-1_EFT (Annual)" xfId="15671"/>
    <cellStyle name="Note 25 2 4 3" xfId="11461"/>
    <cellStyle name="Note 25 2 4 3 2" xfId="23559"/>
    <cellStyle name="Note 25 2 4 3 2 2" xfId="44745"/>
    <cellStyle name="Note 25 2 4 3 3" xfId="34141"/>
    <cellStyle name="Note 25 2 4 4" xfId="18446"/>
    <cellStyle name="Note 25 2 4 4 2" xfId="39633"/>
    <cellStyle name="Note 25 2 4 5" xfId="28816"/>
    <cellStyle name="Note 25 2 4_Table 2A-1_EFT (Annual)" xfId="7349"/>
    <cellStyle name="Note 25 2 5" xfId="4195"/>
    <cellStyle name="Note 25 2 5 2" xfId="12519"/>
    <cellStyle name="Note 25 2 5 2 2" xfId="24541"/>
    <cellStyle name="Note 25 2 5 2 2 2" xfId="45727"/>
    <cellStyle name="Note 25 2 5 2 3" xfId="35123"/>
    <cellStyle name="Note 25 2 5 3" xfId="19428"/>
    <cellStyle name="Note 25 2 5 3 2" xfId="40615"/>
    <cellStyle name="Note 25 2 5 4" xfId="29883"/>
    <cellStyle name="Note 25 2 5_Table 2A-1_EFT (Annual)" xfId="15672"/>
    <cellStyle name="Note 25 2 6" xfId="9858"/>
    <cellStyle name="Note 25 2 6 2" xfId="21995"/>
    <cellStyle name="Note 25 2 6 2 2" xfId="43181"/>
    <cellStyle name="Note 25 2 6 3" xfId="32577"/>
    <cellStyle name="Note 25 2 7" xfId="16882"/>
    <cellStyle name="Note 25 2 7 2" xfId="38069"/>
    <cellStyle name="Note 25 2 8" xfId="27140"/>
    <cellStyle name="Note 25 2_Table 2A-1_EFT (Annual)" xfId="3273"/>
    <cellStyle name="Note 25 3" xfId="464"/>
    <cellStyle name="Note 25 3 2" xfId="1441"/>
    <cellStyle name="Note 25 3 2 2" xfId="2711"/>
    <cellStyle name="Note 25 3 2 2 2" xfId="6272"/>
    <cellStyle name="Note 25 3 2 2 2 2" xfId="14466"/>
    <cellStyle name="Note 25 3 2 2 2 2 2" xfId="26438"/>
    <cellStyle name="Note 25 3 2 2 2 2 2 2" xfId="47624"/>
    <cellStyle name="Note 25 3 2 2 2 2 3" xfId="37020"/>
    <cellStyle name="Note 25 3 2 2 2 3" xfId="21325"/>
    <cellStyle name="Note 25 3 2 2 2 3 2" xfId="42512"/>
    <cellStyle name="Note 25 3 2 2 2 4" xfId="31928"/>
    <cellStyle name="Note 25 3 2 2 2_Table 2A-1_EFT (Annual)" xfId="15673"/>
    <cellStyle name="Note 25 3 2 2 3" xfId="11808"/>
    <cellStyle name="Note 25 3 2 2 3 2" xfId="23892"/>
    <cellStyle name="Note 25 3 2 2 3 2 2" xfId="45078"/>
    <cellStyle name="Note 25 3 2 2 3 3" xfId="34474"/>
    <cellStyle name="Note 25 3 2 2 4" xfId="18779"/>
    <cellStyle name="Note 25 3 2 2 4 2" xfId="39966"/>
    <cellStyle name="Note 25 3 2 2 5" xfId="29185"/>
    <cellStyle name="Note 25 3 2 2_Table 2A-1_EFT (Annual)" xfId="7351"/>
    <cellStyle name="Note 25 3 2 3" xfId="5002"/>
    <cellStyle name="Note 25 3 2 3 2" xfId="13262"/>
    <cellStyle name="Note 25 3 2 3 2 2" xfId="25268"/>
    <cellStyle name="Note 25 3 2 3 2 2 2" xfId="46454"/>
    <cellStyle name="Note 25 3 2 3 2 3" xfId="35850"/>
    <cellStyle name="Note 25 3 2 3 3" xfId="20155"/>
    <cellStyle name="Note 25 3 2 3 3 2" xfId="41342"/>
    <cellStyle name="Note 25 3 2 3 4" xfId="30659"/>
    <cellStyle name="Note 25 3 2 3_Table 2A-1_EFT (Annual)" xfId="15674"/>
    <cellStyle name="Note 25 3 2 4" xfId="10606"/>
    <cellStyle name="Note 25 3 2 4 2" xfId="22722"/>
    <cellStyle name="Note 25 3 2 4 2 2" xfId="43908"/>
    <cellStyle name="Note 25 3 2 4 3" xfId="33304"/>
    <cellStyle name="Note 25 3 2 5" xfId="17609"/>
    <cellStyle name="Note 25 3 2 5 2" xfId="38796"/>
    <cellStyle name="Note 25 3 2 6" xfId="27916"/>
    <cellStyle name="Note 25 3 2_Table 2A-1_EFT (Annual)" xfId="7350"/>
    <cellStyle name="Note 25 3 3" xfId="986"/>
    <cellStyle name="Note 25 3 3 2" xfId="4547"/>
    <cellStyle name="Note 25 3 3 2 2" xfId="12807"/>
    <cellStyle name="Note 25 3 3 2 2 2" xfId="24813"/>
    <cellStyle name="Note 25 3 3 2 2 2 2" xfId="45999"/>
    <cellStyle name="Note 25 3 3 2 2 3" xfId="35395"/>
    <cellStyle name="Note 25 3 3 2 3" xfId="19700"/>
    <cellStyle name="Note 25 3 3 2 3 2" xfId="40887"/>
    <cellStyle name="Note 25 3 3 2 4" xfId="30204"/>
    <cellStyle name="Note 25 3 3 2_Table 2A-1_EFT (Annual)" xfId="15675"/>
    <cellStyle name="Note 25 3 3 3" xfId="10151"/>
    <cellStyle name="Note 25 3 3 3 2" xfId="22267"/>
    <cellStyle name="Note 25 3 3 3 2 2" xfId="43453"/>
    <cellStyle name="Note 25 3 3 3 3" xfId="32849"/>
    <cellStyle name="Note 25 3 3 4" xfId="17154"/>
    <cellStyle name="Note 25 3 3 4 2" xfId="38341"/>
    <cellStyle name="Note 25 3 3 5" xfId="27461"/>
    <cellStyle name="Note 25 3 3_Table 2A-1_EFT (Annual)" xfId="7352"/>
    <cellStyle name="Note 25 3 4" xfId="2180"/>
    <cellStyle name="Note 25 3 4 2" xfId="5741"/>
    <cellStyle name="Note 25 3 4 2 2" xfId="13956"/>
    <cellStyle name="Note 25 3 4 2 2 2" xfId="25944"/>
    <cellStyle name="Note 25 3 4 2 2 2 2" xfId="47130"/>
    <cellStyle name="Note 25 3 4 2 2 3" xfId="36526"/>
    <cellStyle name="Note 25 3 4 2 3" xfId="20831"/>
    <cellStyle name="Note 25 3 4 2 3 2" xfId="42018"/>
    <cellStyle name="Note 25 3 4 2 4" xfId="31398"/>
    <cellStyle name="Note 25 3 4 2_Table 2A-1_EFT (Annual)" xfId="15676"/>
    <cellStyle name="Note 25 3 4 3" xfId="11300"/>
    <cellStyle name="Note 25 3 4 3 2" xfId="23398"/>
    <cellStyle name="Note 25 3 4 3 2 2" xfId="44584"/>
    <cellStyle name="Note 25 3 4 3 3" xfId="33980"/>
    <cellStyle name="Note 25 3 4 4" xfId="18285"/>
    <cellStyle name="Note 25 3 4 4 2" xfId="39472"/>
    <cellStyle name="Note 25 3 4 5" xfId="28655"/>
    <cellStyle name="Note 25 3 4_Table 2A-1_EFT (Annual)" xfId="7353"/>
    <cellStyle name="Note 25 3 5" xfId="4034"/>
    <cellStyle name="Note 25 3 5 2" xfId="12358"/>
    <cellStyle name="Note 25 3 5 2 2" xfId="24380"/>
    <cellStyle name="Note 25 3 5 2 2 2" xfId="45566"/>
    <cellStyle name="Note 25 3 5 2 3" xfId="34962"/>
    <cellStyle name="Note 25 3 5 3" xfId="19267"/>
    <cellStyle name="Note 25 3 5 3 2" xfId="40454"/>
    <cellStyle name="Note 25 3 5 4" xfId="29722"/>
    <cellStyle name="Note 25 3 5_Table 2A-1_EFT (Annual)" xfId="15677"/>
    <cellStyle name="Note 25 3 6" xfId="9697"/>
    <cellStyle name="Note 25 3 6 2" xfId="21834"/>
    <cellStyle name="Note 25 3 6 2 2" xfId="43020"/>
    <cellStyle name="Note 25 3 6 3" xfId="32416"/>
    <cellStyle name="Note 25 3 7" xfId="16721"/>
    <cellStyle name="Note 25 3 7 2" xfId="37908"/>
    <cellStyle name="Note 25 3 8" xfId="26979"/>
    <cellStyle name="Note 25 3_Table 2A-1_EFT (Annual)" xfId="3274"/>
    <cellStyle name="Note 25 4" xfId="1280"/>
    <cellStyle name="Note 25 4 2" xfId="2550"/>
    <cellStyle name="Note 25 4 2 2" xfId="6111"/>
    <cellStyle name="Note 25 4 2 2 2" xfId="14305"/>
    <cellStyle name="Note 25 4 2 2 2 2" xfId="26277"/>
    <cellStyle name="Note 25 4 2 2 2 2 2" xfId="47463"/>
    <cellStyle name="Note 25 4 2 2 2 3" xfId="36859"/>
    <cellStyle name="Note 25 4 2 2 3" xfId="21164"/>
    <cellStyle name="Note 25 4 2 2 3 2" xfId="42351"/>
    <cellStyle name="Note 25 4 2 2 4" xfId="31767"/>
    <cellStyle name="Note 25 4 2 2_Table 2A-1_EFT (Annual)" xfId="15678"/>
    <cellStyle name="Note 25 4 2 3" xfId="11647"/>
    <cellStyle name="Note 25 4 2 3 2" xfId="23731"/>
    <cellStyle name="Note 25 4 2 3 2 2" xfId="44917"/>
    <cellStyle name="Note 25 4 2 3 3" xfId="34313"/>
    <cellStyle name="Note 25 4 2 4" xfId="18618"/>
    <cellStyle name="Note 25 4 2 4 2" xfId="39805"/>
    <cellStyle name="Note 25 4 2 5" xfId="29024"/>
    <cellStyle name="Note 25 4 2_Table 2A-1_EFT (Annual)" xfId="7355"/>
    <cellStyle name="Note 25 4 3" xfId="4841"/>
    <cellStyle name="Note 25 4 3 2" xfId="13101"/>
    <cellStyle name="Note 25 4 3 2 2" xfId="25107"/>
    <cellStyle name="Note 25 4 3 2 2 2" xfId="46293"/>
    <cellStyle name="Note 25 4 3 2 3" xfId="35689"/>
    <cellStyle name="Note 25 4 3 3" xfId="19994"/>
    <cellStyle name="Note 25 4 3 3 2" xfId="41181"/>
    <cellStyle name="Note 25 4 3 4" xfId="30498"/>
    <cellStyle name="Note 25 4 3_Table 2A-1_EFT (Annual)" xfId="15679"/>
    <cellStyle name="Note 25 4 4" xfId="10445"/>
    <cellStyle name="Note 25 4 4 2" xfId="22561"/>
    <cellStyle name="Note 25 4 4 2 2" xfId="43747"/>
    <cellStyle name="Note 25 4 4 3" xfId="33143"/>
    <cellStyle name="Note 25 4 5" xfId="17448"/>
    <cellStyle name="Note 25 4 5 2" xfId="38635"/>
    <cellStyle name="Note 25 4 6" xfId="27755"/>
    <cellStyle name="Note 25 4_Table 2A-1_EFT (Annual)" xfId="7354"/>
    <cellStyle name="Note 25 5" xfId="831"/>
    <cellStyle name="Note 25 5 2" xfId="4392"/>
    <cellStyle name="Note 25 5 2 2" xfId="12666"/>
    <cellStyle name="Note 25 5 2 2 2" xfId="24683"/>
    <cellStyle name="Note 25 5 2 2 2 2" xfId="45869"/>
    <cellStyle name="Note 25 5 2 2 3" xfId="35265"/>
    <cellStyle name="Note 25 5 2 3" xfId="19570"/>
    <cellStyle name="Note 25 5 2 3 2" xfId="40757"/>
    <cellStyle name="Note 25 5 2 4" xfId="30049"/>
    <cellStyle name="Note 25 5 2_Table 2A-1_EFT (Annual)" xfId="15680"/>
    <cellStyle name="Note 25 5 3" xfId="10015"/>
    <cellStyle name="Note 25 5 3 2" xfId="22137"/>
    <cellStyle name="Note 25 5 3 2 2" xfId="43323"/>
    <cellStyle name="Note 25 5 3 3" xfId="32719"/>
    <cellStyle name="Note 25 5 4" xfId="17024"/>
    <cellStyle name="Note 25 5 4 2" xfId="38211"/>
    <cellStyle name="Note 25 5 5" xfId="27306"/>
    <cellStyle name="Note 25 5_Table 2A-1_EFT (Annual)" xfId="7356"/>
    <cellStyle name="Note 25 6" xfId="2019"/>
    <cellStyle name="Note 25 6 2" xfId="5580"/>
    <cellStyle name="Note 25 6 2 2" xfId="13795"/>
    <cellStyle name="Note 25 6 2 2 2" xfId="25783"/>
    <cellStyle name="Note 25 6 2 2 2 2" xfId="46969"/>
    <cellStyle name="Note 25 6 2 2 3" xfId="36365"/>
    <cellStyle name="Note 25 6 2 3" xfId="20670"/>
    <cellStyle name="Note 25 6 2 3 2" xfId="41857"/>
    <cellStyle name="Note 25 6 2 4" xfId="31237"/>
    <cellStyle name="Note 25 6 2_Table 2A-1_EFT (Annual)" xfId="15681"/>
    <cellStyle name="Note 25 6 3" xfId="11139"/>
    <cellStyle name="Note 25 6 3 2" xfId="23237"/>
    <cellStyle name="Note 25 6 3 2 2" xfId="44423"/>
    <cellStyle name="Note 25 6 3 3" xfId="33819"/>
    <cellStyle name="Note 25 6 4" xfId="18124"/>
    <cellStyle name="Note 25 6 4 2" xfId="39311"/>
    <cellStyle name="Note 25 6 5" xfId="28494"/>
    <cellStyle name="Note 25 6_Table 2A-1_EFT (Annual)" xfId="7357"/>
    <cellStyle name="Note 25 7" xfId="3827"/>
    <cellStyle name="Note 25 7 2" xfId="12190"/>
    <cellStyle name="Note 25 7 2 2" xfId="24219"/>
    <cellStyle name="Note 25 7 2 2 2" xfId="45405"/>
    <cellStyle name="Note 25 7 2 3" xfId="34801"/>
    <cellStyle name="Note 25 7 3" xfId="19106"/>
    <cellStyle name="Note 25 7 3 2" xfId="40293"/>
    <cellStyle name="Note 25 7 4" xfId="29536"/>
    <cellStyle name="Note 25 7_Table 2A-1_EFT (Annual)" xfId="15682"/>
    <cellStyle name="Note 25 8" xfId="9509"/>
    <cellStyle name="Note 25 8 2" xfId="21673"/>
    <cellStyle name="Note 25 8 2 2" xfId="42859"/>
    <cellStyle name="Note 25 8 3" xfId="32255"/>
    <cellStyle name="Note 25 9" xfId="16560"/>
    <cellStyle name="Note 25 9 2" xfId="37747"/>
    <cellStyle name="Note 25_Table 2A-1_EFT (Annual)" xfId="3272"/>
    <cellStyle name="Note 26" xfId="206"/>
    <cellStyle name="Note 26 10" xfId="26761"/>
    <cellStyle name="Note 26 2" xfId="599"/>
    <cellStyle name="Note 26 2 2" xfId="1576"/>
    <cellStyle name="Note 26 2 2 2" xfId="2846"/>
    <cellStyle name="Note 26 2 2 2 2" xfId="6407"/>
    <cellStyle name="Note 26 2 2 2 2 2" xfId="14601"/>
    <cellStyle name="Note 26 2 2 2 2 2 2" xfId="26573"/>
    <cellStyle name="Note 26 2 2 2 2 2 2 2" xfId="47759"/>
    <cellStyle name="Note 26 2 2 2 2 2 3" xfId="37155"/>
    <cellStyle name="Note 26 2 2 2 2 3" xfId="21460"/>
    <cellStyle name="Note 26 2 2 2 2 3 2" xfId="42647"/>
    <cellStyle name="Note 26 2 2 2 2 4" xfId="32063"/>
    <cellStyle name="Note 26 2 2 2 2_Table 2A-1_EFT (Annual)" xfId="15683"/>
    <cellStyle name="Note 26 2 2 2 3" xfId="11943"/>
    <cellStyle name="Note 26 2 2 2 3 2" xfId="24027"/>
    <cellStyle name="Note 26 2 2 2 3 2 2" xfId="45213"/>
    <cellStyle name="Note 26 2 2 2 3 3" xfId="34609"/>
    <cellStyle name="Note 26 2 2 2 4" xfId="18914"/>
    <cellStyle name="Note 26 2 2 2 4 2" xfId="40101"/>
    <cellStyle name="Note 26 2 2 2 5" xfId="29320"/>
    <cellStyle name="Note 26 2 2 2_Table 2A-1_EFT (Annual)" xfId="7359"/>
    <cellStyle name="Note 26 2 2 3" xfId="5137"/>
    <cellStyle name="Note 26 2 2 3 2" xfId="13397"/>
    <cellStyle name="Note 26 2 2 3 2 2" xfId="25403"/>
    <cellStyle name="Note 26 2 2 3 2 2 2" xfId="46589"/>
    <cellStyle name="Note 26 2 2 3 2 3" xfId="35985"/>
    <cellStyle name="Note 26 2 2 3 3" xfId="20290"/>
    <cellStyle name="Note 26 2 2 3 3 2" xfId="41477"/>
    <cellStyle name="Note 26 2 2 3 4" xfId="30794"/>
    <cellStyle name="Note 26 2 2 3_Table 2A-1_EFT (Annual)" xfId="15684"/>
    <cellStyle name="Note 26 2 2 4" xfId="10741"/>
    <cellStyle name="Note 26 2 2 4 2" xfId="22857"/>
    <cellStyle name="Note 26 2 2 4 2 2" xfId="44043"/>
    <cellStyle name="Note 26 2 2 4 3" xfId="33439"/>
    <cellStyle name="Note 26 2 2 5" xfId="17744"/>
    <cellStyle name="Note 26 2 2 5 2" xfId="38931"/>
    <cellStyle name="Note 26 2 2 6" xfId="28051"/>
    <cellStyle name="Note 26 2 2_Table 2A-1_EFT (Annual)" xfId="7358"/>
    <cellStyle name="Note 26 2 3" xfId="1096"/>
    <cellStyle name="Note 26 2 3 2" xfId="4657"/>
    <cellStyle name="Note 26 2 3 2 2" xfId="12917"/>
    <cellStyle name="Note 26 2 3 2 2 2" xfId="24923"/>
    <cellStyle name="Note 26 2 3 2 2 2 2" xfId="46109"/>
    <cellStyle name="Note 26 2 3 2 2 3" xfId="35505"/>
    <cellStyle name="Note 26 2 3 2 3" xfId="19810"/>
    <cellStyle name="Note 26 2 3 2 3 2" xfId="40997"/>
    <cellStyle name="Note 26 2 3 2 4" xfId="30314"/>
    <cellStyle name="Note 26 2 3 2_Table 2A-1_EFT (Annual)" xfId="15685"/>
    <cellStyle name="Note 26 2 3 3" xfId="10261"/>
    <cellStyle name="Note 26 2 3 3 2" xfId="22377"/>
    <cellStyle name="Note 26 2 3 3 2 2" xfId="43563"/>
    <cellStyle name="Note 26 2 3 3 3" xfId="32959"/>
    <cellStyle name="Note 26 2 3 4" xfId="17264"/>
    <cellStyle name="Note 26 2 3 4 2" xfId="38451"/>
    <cellStyle name="Note 26 2 3 5" xfId="27571"/>
    <cellStyle name="Note 26 2 3_Table 2A-1_EFT (Annual)" xfId="7360"/>
    <cellStyle name="Note 26 2 4" xfId="2315"/>
    <cellStyle name="Note 26 2 4 2" xfId="5876"/>
    <cellStyle name="Note 26 2 4 2 2" xfId="14091"/>
    <cellStyle name="Note 26 2 4 2 2 2" xfId="26079"/>
    <cellStyle name="Note 26 2 4 2 2 2 2" xfId="47265"/>
    <cellStyle name="Note 26 2 4 2 2 3" xfId="36661"/>
    <cellStyle name="Note 26 2 4 2 3" xfId="20966"/>
    <cellStyle name="Note 26 2 4 2 3 2" xfId="42153"/>
    <cellStyle name="Note 26 2 4 2 4" xfId="31533"/>
    <cellStyle name="Note 26 2 4 2_Table 2A-1_EFT (Annual)" xfId="15686"/>
    <cellStyle name="Note 26 2 4 3" xfId="11435"/>
    <cellStyle name="Note 26 2 4 3 2" xfId="23533"/>
    <cellStyle name="Note 26 2 4 3 2 2" xfId="44719"/>
    <cellStyle name="Note 26 2 4 3 3" xfId="34115"/>
    <cellStyle name="Note 26 2 4 4" xfId="18420"/>
    <cellStyle name="Note 26 2 4 4 2" xfId="39607"/>
    <cellStyle name="Note 26 2 4 5" xfId="28790"/>
    <cellStyle name="Note 26 2 4_Table 2A-1_EFT (Annual)" xfId="7361"/>
    <cellStyle name="Note 26 2 5" xfId="4169"/>
    <cellStyle name="Note 26 2 5 2" xfId="12493"/>
    <cellStyle name="Note 26 2 5 2 2" xfId="24515"/>
    <cellStyle name="Note 26 2 5 2 2 2" xfId="45701"/>
    <cellStyle name="Note 26 2 5 2 3" xfId="35097"/>
    <cellStyle name="Note 26 2 5 3" xfId="19402"/>
    <cellStyle name="Note 26 2 5 3 2" xfId="40589"/>
    <cellStyle name="Note 26 2 5 4" xfId="29857"/>
    <cellStyle name="Note 26 2 5_Table 2A-1_EFT (Annual)" xfId="15687"/>
    <cellStyle name="Note 26 2 6" xfId="9832"/>
    <cellStyle name="Note 26 2 6 2" xfId="21969"/>
    <cellStyle name="Note 26 2 6 2 2" xfId="43155"/>
    <cellStyle name="Note 26 2 6 3" xfId="32551"/>
    <cellStyle name="Note 26 2 7" xfId="16856"/>
    <cellStyle name="Note 26 2 7 2" xfId="38043"/>
    <cellStyle name="Note 26 2 8" xfId="27114"/>
    <cellStyle name="Note 26 2_Table 2A-1_EFT (Annual)" xfId="3276"/>
    <cellStyle name="Note 26 3" xfId="434"/>
    <cellStyle name="Note 26 3 2" xfId="1417"/>
    <cellStyle name="Note 26 3 2 2" xfId="2687"/>
    <cellStyle name="Note 26 3 2 2 2" xfId="6248"/>
    <cellStyle name="Note 26 3 2 2 2 2" xfId="14442"/>
    <cellStyle name="Note 26 3 2 2 2 2 2" xfId="26414"/>
    <cellStyle name="Note 26 3 2 2 2 2 2 2" xfId="47600"/>
    <cellStyle name="Note 26 3 2 2 2 2 3" xfId="36996"/>
    <cellStyle name="Note 26 3 2 2 2 3" xfId="21301"/>
    <cellStyle name="Note 26 3 2 2 2 3 2" xfId="42488"/>
    <cellStyle name="Note 26 3 2 2 2 4" xfId="31904"/>
    <cellStyle name="Note 26 3 2 2 2_Table 2A-1_EFT (Annual)" xfId="15688"/>
    <cellStyle name="Note 26 3 2 2 3" xfId="11784"/>
    <cellStyle name="Note 26 3 2 2 3 2" xfId="23868"/>
    <cellStyle name="Note 26 3 2 2 3 2 2" xfId="45054"/>
    <cellStyle name="Note 26 3 2 2 3 3" xfId="34450"/>
    <cellStyle name="Note 26 3 2 2 4" xfId="18755"/>
    <cellStyle name="Note 26 3 2 2 4 2" xfId="39942"/>
    <cellStyle name="Note 26 3 2 2 5" xfId="29161"/>
    <cellStyle name="Note 26 3 2 2_Table 2A-1_EFT (Annual)" xfId="7363"/>
    <cellStyle name="Note 26 3 2 3" xfId="4978"/>
    <cellStyle name="Note 26 3 2 3 2" xfId="13238"/>
    <cellStyle name="Note 26 3 2 3 2 2" xfId="25244"/>
    <cellStyle name="Note 26 3 2 3 2 2 2" xfId="46430"/>
    <cellStyle name="Note 26 3 2 3 2 3" xfId="35826"/>
    <cellStyle name="Note 26 3 2 3 3" xfId="20131"/>
    <cellStyle name="Note 26 3 2 3 3 2" xfId="41318"/>
    <cellStyle name="Note 26 3 2 3 4" xfId="30635"/>
    <cellStyle name="Note 26 3 2 3_Table 2A-1_EFT (Annual)" xfId="15689"/>
    <cellStyle name="Note 26 3 2 4" xfId="10582"/>
    <cellStyle name="Note 26 3 2 4 2" xfId="22698"/>
    <cellStyle name="Note 26 3 2 4 2 2" xfId="43884"/>
    <cellStyle name="Note 26 3 2 4 3" xfId="33280"/>
    <cellStyle name="Note 26 3 2 5" xfId="17585"/>
    <cellStyle name="Note 26 3 2 5 2" xfId="38772"/>
    <cellStyle name="Note 26 3 2 6" xfId="27892"/>
    <cellStyle name="Note 26 3 2_Table 2A-1_EFT (Annual)" xfId="7362"/>
    <cellStyle name="Note 26 3 3" xfId="961"/>
    <cellStyle name="Note 26 3 3 2" xfId="4522"/>
    <cellStyle name="Note 26 3 3 2 2" xfId="12784"/>
    <cellStyle name="Note 26 3 3 2 2 2" xfId="24794"/>
    <cellStyle name="Note 26 3 3 2 2 2 2" xfId="45980"/>
    <cellStyle name="Note 26 3 3 2 2 3" xfId="35376"/>
    <cellStyle name="Note 26 3 3 2 3" xfId="19681"/>
    <cellStyle name="Note 26 3 3 2 3 2" xfId="40868"/>
    <cellStyle name="Note 26 3 3 2 4" xfId="30179"/>
    <cellStyle name="Note 26 3 3 2_Table 2A-1_EFT (Annual)" xfId="15690"/>
    <cellStyle name="Note 26 3 3 3" xfId="10131"/>
    <cellStyle name="Note 26 3 3 3 2" xfId="22248"/>
    <cellStyle name="Note 26 3 3 3 2 2" xfId="43434"/>
    <cellStyle name="Note 26 3 3 3 3" xfId="32830"/>
    <cellStyle name="Note 26 3 3 4" xfId="17135"/>
    <cellStyle name="Note 26 3 3 4 2" xfId="38322"/>
    <cellStyle name="Note 26 3 3 5" xfId="27436"/>
    <cellStyle name="Note 26 3 3_Table 2A-1_EFT (Annual)" xfId="7364"/>
    <cellStyle name="Note 26 3 4" xfId="2156"/>
    <cellStyle name="Note 26 3 4 2" xfId="5717"/>
    <cellStyle name="Note 26 3 4 2 2" xfId="13932"/>
    <cellStyle name="Note 26 3 4 2 2 2" xfId="25920"/>
    <cellStyle name="Note 26 3 4 2 2 2 2" xfId="47106"/>
    <cellStyle name="Note 26 3 4 2 2 3" xfId="36502"/>
    <cellStyle name="Note 26 3 4 2 3" xfId="20807"/>
    <cellStyle name="Note 26 3 4 2 3 2" xfId="41994"/>
    <cellStyle name="Note 26 3 4 2 4" xfId="31374"/>
    <cellStyle name="Note 26 3 4 2_Table 2A-1_EFT (Annual)" xfId="15691"/>
    <cellStyle name="Note 26 3 4 3" xfId="11276"/>
    <cellStyle name="Note 26 3 4 3 2" xfId="23374"/>
    <cellStyle name="Note 26 3 4 3 2 2" xfId="44560"/>
    <cellStyle name="Note 26 3 4 3 3" xfId="33956"/>
    <cellStyle name="Note 26 3 4 4" xfId="18261"/>
    <cellStyle name="Note 26 3 4 4 2" xfId="39448"/>
    <cellStyle name="Note 26 3 4 5" xfId="28631"/>
    <cellStyle name="Note 26 3 4_Table 2A-1_EFT (Annual)" xfId="7365"/>
    <cellStyle name="Note 26 3 5" xfId="4004"/>
    <cellStyle name="Note 26 3 5 2" xfId="12332"/>
    <cellStyle name="Note 26 3 5 2 2" xfId="24356"/>
    <cellStyle name="Note 26 3 5 2 2 2" xfId="45542"/>
    <cellStyle name="Note 26 3 5 2 3" xfId="34938"/>
    <cellStyle name="Note 26 3 5 3" xfId="19243"/>
    <cellStyle name="Note 26 3 5 3 2" xfId="40430"/>
    <cellStyle name="Note 26 3 5 4" xfId="29692"/>
    <cellStyle name="Note 26 3 5_Table 2A-1_EFT (Annual)" xfId="15692"/>
    <cellStyle name="Note 26 3 6" xfId="9669"/>
    <cellStyle name="Note 26 3 6 2" xfId="21810"/>
    <cellStyle name="Note 26 3 6 2 2" xfId="42996"/>
    <cellStyle name="Note 26 3 6 3" xfId="32392"/>
    <cellStyle name="Note 26 3 7" xfId="16697"/>
    <cellStyle name="Note 26 3 7 2" xfId="37884"/>
    <cellStyle name="Note 26 3 8" xfId="26949"/>
    <cellStyle name="Note 26 3_Table 2A-1_EFT (Annual)" xfId="3277"/>
    <cellStyle name="Note 26 4" xfId="1254"/>
    <cellStyle name="Note 26 4 2" xfId="2524"/>
    <cellStyle name="Note 26 4 2 2" xfId="6085"/>
    <cellStyle name="Note 26 4 2 2 2" xfId="14279"/>
    <cellStyle name="Note 26 4 2 2 2 2" xfId="26251"/>
    <cellStyle name="Note 26 4 2 2 2 2 2" xfId="47437"/>
    <cellStyle name="Note 26 4 2 2 2 3" xfId="36833"/>
    <cellStyle name="Note 26 4 2 2 3" xfId="21138"/>
    <cellStyle name="Note 26 4 2 2 3 2" xfId="42325"/>
    <cellStyle name="Note 26 4 2 2 4" xfId="31741"/>
    <cellStyle name="Note 26 4 2 2_Table 2A-1_EFT (Annual)" xfId="15693"/>
    <cellStyle name="Note 26 4 2 3" xfId="11621"/>
    <cellStyle name="Note 26 4 2 3 2" xfId="23705"/>
    <cellStyle name="Note 26 4 2 3 2 2" xfId="44891"/>
    <cellStyle name="Note 26 4 2 3 3" xfId="34287"/>
    <cellStyle name="Note 26 4 2 4" xfId="18592"/>
    <cellStyle name="Note 26 4 2 4 2" xfId="39779"/>
    <cellStyle name="Note 26 4 2 5" xfId="28998"/>
    <cellStyle name="Note 26 4 2_Table 2A-1_EFT (Annual)" xfId="7367"/>
    <cellStyle name="Note 26 4 3" xfId="4815"/>
    <cellStyle name="Note 26 4 3 2" xfId="13075"/>
    <cellStyle name="Note 26 4 3 2 2" xfId="25081"/>
    <cellStyle name="Note 26 4 3 2 2 2" xfId="46267"/>
    <cellStyle name="Note 26 4 3 2 3" xfId="35663"/>
    <cellStyle name="Note 26 4 3 3" xfId="19968"/>
    <cellStyle name="Note 26 4 3 3 2" xfId="41155"/>
    <cellStyle name="Note 26 4 3 4" xfId="30472"/>
    <cellStyle name="Note 26 4 3_Table 2A-1_EFT (Annual)" xfId="15694"/>
    <cellStyle name="Note 26 4 4" xfId="10419"/>
    <cellStyle name="Note 26 4 4 2" xfId="22535"/>
    <cellStyle name="Note 26 4 4 2 2" xfId="43721"/>
    <cellStyle name="Note 26 4 4 3" xfId="33117"/>
    <cellStyle name="Note 26 4 5" xfId="17422"/>
    <cellStyle name="Note 26 4 5 2" xfId="38609"/>
    <cellStyle name="Note 26 4 6" xfId="27729"/>
    <cellStyle name="Note 26 4_Table 2A-1_EFT (Annual)" xfId="7366"/>
    <cellStyle name="Note 26 5" xfId="805"/>
    <cellStyle name="Note 26 5 2" xfId="4366"/>
    <cellStyle name="Note 26 5 2 2" xfId="12646"/>
    <cellStyle name="Note 26 5 2 2 2" xfId="24663"/>
    <cellStyle name="Note 26 5 2 2 2 2" xfId="45849"/>
    <cellStyle name="Note 26 5 2 2 3" xfId="35245"/>
    <cellStyle name="Note 26 5 2 3" xfId="19550"/>
    <cellStyle name="Note 26 5 2 3 2" xfId="40737"/>
    <cellStyle name="Note 26 5 2 4" xfId="30023"/>
    <cellStyle name="Note 26 5 2_Table 2A-1_EFT (Annual)" xfId="15695"/>
    <cellStyle name="Note 26 5 3" xfId="9994"/>
    <cellStyle name="Note 26 5 3 2" xfId="22117"/>
    <cellStyle name="Note 26 5 3 2 2" xfId="43303"/>
    <cellStyle name="Note 26 5 3 3" xfId="32699"/>
    <cellStyle name="Note 26 5 4" xfId="17004"/>
    <cellStyle name="Note 26 5 4 2" xfId="38191"/>
    <cellStyle name="Note 26 5 5" xfId="27280"/>
    <cellStyle name="Note 26 5_Table 2A-1_EFT (Annual)" xfId="7368"/>
    <cellStyle name="Note 26 6" xfId="1993"/>
    <cellStyle name="Note 26 6 2" xfId="5554"/>
    <cellStyle name="Note 26 6 2 2" xfId="13769"/>
    <cellStyle name="Note 26 6 2 2 2" xfId="25757"/>
    <cellStyle name="Note 26 6 2 2 2 2" xfId="46943"/>
    <cellStyle name="Note 26 6 2 2 3" xfId="36339"/>
    <cellStyle name="Note 26 6 2 3" xfId="20644"/>
    <cellStyle name="Note 26 6 2 3 2" xfId="41831"/>
    <cellStyle name="Note 26 6 2 4" xfId="31211"/>
    <cellStyle name="Note 26 6 2_Table 2A-1_EFT (Annual)" xfId="15696"/>
    <cellStyle name="Note 26 6 3" xfId="11113"/>
    <cellStyle name="Note 26 6 3 2" xfId="23211"/>
    <cellStyle name="Note 26 6 3 2 2" xfId="44397"/>
    <cellStyle name="Note 26 6 3 3" xfId="33793"/>
    <cellStyle name="Note 26 6 4" xfId="18098"/>
    <cellStyle name="Note 26 6 4 2" xfId="39285"/>
    <cellStyle name="Note 26 6 5" xfId="28468"/>
    <cellStyle name="Note 26 6_Table 2A-1_EFT (Annual)" xfId="7369"/>
    <cellStyle name="Note 26 7" xfId="3795"/>
    <cellStyle name="Note 26 7 2" xfId="12163"/>
    <cellStyle name="Note 26 7 2 2" xfId="24193"/>
    <cellStyle name="Note 26 7 2 2 2" xfId="45379"/>
    <cellStyle name="Note 26 7 2 3" xfId="34775"/>
    <cellStyle name="Note 26 7 3" xfId="19080"/>
    <cellStyle name="Note 26 7 3 2" xfId="40267"/>
    <cellStyle name="Note 26 7 4" xfId="29504"/>
    <cellStyle name="Note 26 7_Table 2A-1_EFT (Annual)" xfId="15697"/>
    <cellStyle name="Note 26 8" xfId="9482"/>
    <cellStyle name="Note 26 8 2" xfId="21647"/>
    <cellStyle name="Note 26 8 2 2" xfId="42833"/>
    <cellStyle name="Note 26 8 3" xfId="32229"/>
    <cellStyle name="Note 26 9" xfId="16534"/>
    <cellStyle name="Note 26 9 2" xfId="37721"/>
    <cellStyle name="Note 26_Table 2A-1_EFT (Annual)" xfId="3275"/>
    <cellStyle name="Note 27" xfId="196"/>
    <cellStyle name="Note 27 10" xfId="26751"/>
    <cellStyle name="Note 27 2" xfId="589"/>
    <cellStyle name="Note 27 2 2" xfId="1566"/>
    <cellStyle name="Note 27 2 2 2" xfId="2836"/>
    <cellStyle name="Note 27 2 2 2 2" xfId="6397"/>
    <cellStyle name="Note 27 2 2 2 2 2" xfId="14591"/>
    <cellStyle name="Note 27 2 2 2 2 2 2" xfId="26563"/>
    <cellStyle name="Note 27 2 2 2 2 2 2 2" xfId="47749"/>
    <cellStyle name="Note 27 2 2 2 2 2 3" xfId="37145"/>
    <cellStyle name="Note 27 2 2 2 2 3" xfId="21450"/>
    <cellStyle name="Note 27 2 2 2 2 3 2" xfId="42637"/>
    <cellStyle name="Note 27 2 2 2 2 4" xfId="32053"/>
    <cellStyle name="Note 27 2 2 2 2_Table 2A-1_EFT (Annual)" xfId="15698"/>
    <cellStyle name="Note 27 2 2 2 3" xfId="11933"/>
    <cellStyle name="Note 27 2 2 2 3 2" xfId="24017"/>
    <cellStyle name="Note 27 2 2 2 3 2 2" xfId="45203"/>
    <cellStyle name="Note 27 2 2 2 3 3" xfId="34599"/>
    <cellStyle name="Note 27 2 2 2 4" xfId="18904"/>
    <cellStyle name="Note 27 2 2 2 4 2" xfId="40091"/>
    <cellStyle name="Note 27 2 2 2 5" xfId="29310"/>
    <cellStyle name="Note 27 2 2 2_Table 2A-1_EFT (Annual)" xfId="7371"/>
    <cellStyle name="Note 27 2 2 3" xfId="5127"/>
    <cellStyle name="Note 27 2 2 3 2" xfId="13387"/>
    <cellStyle name="Note 27 2 2 3 2 2" xfId="25393"/>
    <cellStyle name="Note 27 2 2 3 2 2 2" xfId="46579"/>
    <cellStyle name="Note 27 2 2 3 2 3" xfId="35975"/>
    <cellStyle name="Note 27 2 2 3 3" xfId="20280"/>
    <cellStyle name="Note 27 2 2 3 3 2" xfId="41467"/>
    <cellStyle name="Note 27 2 2 3 4" xfId="30784"/>
    <cellStyle name="Note 27 2 2 3_Table 2A-1_EFT (Annual)" xfId="15699"/>
    <cellStyle name="Note 27 2 2 4" xfId="10731"/>
    <cellStyle name="Note 27 2 2 4 2" xfId="22847"/>
    <cellStyle name="Note 27 2 2 4 2 2" xfId="44033"/>
    <cellStyle name="Note 27 2 2 4 3" xfId="33429"/>
    <cellStyle name="Note 27 2 2 5" xfId="17734"/>
    <cellStyle name="Note 27 2 2 5 2" xfId="38921"/>
    <cellStyle name="Note 27 2 2 6" xfId="28041"/>
    <cellStyle name="Note 27 2 2_Table 2A-1_EFT (Annual)" xfId="7370"/>
    <cellStyle name="Note 27 2 3" xfId="1087"/>
    <cellStyle name="Note 27 2 3 2" xfId="4648"/>
    <cellStyle name="Note 27 2 3 2 2" xfId="12908"/>
    <cellStyle name="Note 27 2 3 2 2 2" xfId="24914"/>
    <cellStyle name="Note 27 2 3 2 2 2 2" xfId="46100"/>
    <cellStyle name="Note 27 2 3 2 2 3" xfId="35496"/>
    <cellStyle name="Note 27 2 3 2 3" xfId="19801"/>
    <cellStyle name="Note 27 2 3 2 3 2" xfId="40988"/>
    <cellStyle name="Note 27 2 3 2 4" xfId="30305"/>
    <cellStyle name="Note 27 2 3 2_Table 2A-1_EFT (Annual)" xfId="15700"/>
    <cellStyle name="Note 27 2 3 3" xfId="10252"/>
    <cellStyle name="Note 27 2 3 3 2" xfId="22368"/>
    <cellStyle name="Note 27 2 3 3 2 2" xfId="43554"/>
    <cellStyle name="Note 27 2 3 3 3" xfId="32950"/>
    <cellStyle name="Note 27 2 3 4" xfId="17255"/>
    <cellStyle name="Note 27 2 3 4 2" xfId="38442"/>
    <cellStyle name="Note 27 2 3 5" xfId="27562"/>
    <cellStyle name="Note 27 2 3_Table 2A-1_EFT (Annual)" xfId="7372"/>
    <cellStyle name="Note 27 2 4" xfId="2305"/>
    <cellStyle name="Note 27 2 4 2" xfId="5866"/>
    <cellStyle name="Note 27 2 4 2 2" xfId="14081"/>
    <cellStyle name="Note 27 2 4 2 2 2" xfId="26069"/>
    <cellStyle name="Note 27 2 4 2 2 2 2" xfId="47255"/>
    <cellStyle name="Note 27 2 4 2 2 3" xfId="36651"/>
    <cellStyle name="Note 27 2 4 2 3" xfId="20956"/>
    <cellStyle name="Note 27 2 4 2 3 2" xfId="42143"/>
    <cellStyle name="Note 27 2 4 2 4" xfId="31523"/>
    <cellStyle name="Note 27 2 4 2_Table 2A-1_EFT (Annual)" xfId="15701"/>
    <cellStyle name="Note 27 2 4 3" xfId="11425"/>
    <cellStyle name="Note 27 2 4 3 2" xfId="23523"/>
    <cellStyle name="Note 27 2 4 3 2 2" xfId="44709"/>
    <cellStyle name="Note 27 2 4 3 3" xfId="34105"/>
    <cellStyle name="Note 27 2 4 4" xfId="18410"/>
    <cellStyle name="Note 27 2 4 4 2" xfId="39597"/>
    <cellStyle name="Note 27 2 4 5" xfId="28780"/>
    <cellStyle name="Note 27 2 4_Table 2A-1_EFT (Annual)" xfId="7373"/>
    <cellStyle name="Note 27 2 5" xfId="4159"/>
    <cellStyle name="Note 27 2 5 2" xfId="12483"/>
    <cellStyle name="Note 27 2 5 2 2" xfId="24505"/>
    <cellStyle name="Note 27 2 5 2 2 2" xfId="45691"/>
    <cellStyle name="Note 27 2 5 2 3" xfId="35087"/>
    <cellStyle name="Note 27 2 5 3" xfId="19392"/>
    <cellStyle name="Note 27 2 5 3 2" xfId="40579"/>
    <cellStyle name="Note 27 2 5 4" xfId="29847"/>
    <cellStyle name="Note 27 2 5_Table 2A-1_EFT (Annual)" xfId="15702"/>
    <cellStyle name="Note 27 2 6" xfId="9822"/>
    <cellStyle name="Note 27 2 6 2" xfId="21959"/>
    <cellStyle name="Note 27 2 6 2 2" xfId="43145"/>
    <cellStyle name="Note 27 2 6 3" xfId="32541"/>
    <cellStyle name="Note 27 2 7" xfId="16846"/>
    <cellStyle name="Note 27 2 7 2" xfId="38033"/>
    <cellStyle name="Note 27 2 8" xfId="27104"/>
    <cellStyle name="Note 27 2_Table 2A-1_EFT (Annual)" xfId="3279"/>
    <cellStyle name="Note 27 3" xfId="425"/>
    <cellStyle name="Note 27 3 2" xfId="1408"/>
    <cellStyle name="Note 27 3 2 2" xfId="2678"/>
    <cellStyle name="Note 27 3 2 2 2" xfId="6239"/>
    <cellStyle name="Note 27 3 2 2 2 2" xfId="14433"/>
    <cellStyle name="Note 27 3 2 2 2 2 2" xfId="26405"/>
    <cellStyle name="Note 27 3 2 2 2 2 2 2" xfId="47591"/>
    <cellStyle name="Note 27 3 2 2 2 2 3" xfId="36987"/>
    <cellStyle name="Note 27 3 2 2 2 3" xfId="21292"/>
    <cellStyle name="Note 27 3 2 2 2 3 2" xfId="42479"/>
    <cellStyle name="Note 27 3 2 2 2 4" xfId="31895"/>
    <cellStyle name="Note 27 3 2 2 2_Table 2A-1_EFT (Annual)" xfId="15703"/>
    <cellStyle name="Note 27 3 2 2 3" xfId="11775"/>
    <cellStyle name="Note 27 3 2 2 3 2" xfId="23859"/>
    <cellStyle name="Note 27 3 2 2 3 2 2" xfId="45045"/>
    <cellStyle name="Note 27 3 2 2 3 3" xfId="34441"/>
    <cellStyle name="Note 27 3 2 2 4" xfId="18746"/>
    <cellStyle name="Note 27 3 2 2 4 2" xfId="39933"/>
    <cellStyle name="Note 27 3 2 2 5" xfId="29152"/>
    <cellStyle name="Note 27 3 2 2_Table 2A-1_EFT (Annual)" xfId="7375"/>
    <cellStyle name="Note 27 3 2 3" xfId="4969"/>
    <cellStyle name="Note 27 3 2 3 2" xfId="13229"/>
    <cellStyle name="Note 27 3 2 3 2 2" xfId="25235"/>
    <cellStyle name="Note 27 3 2 3 2 2 2" xfId="46421"/>
    <cellStyle name="Note 27 3 2 3 2 3" xfId="35817"/>
    <cellStyle name="Note 27 3 2 3 3" xfId="20122"/>
    <cellStyle name="Note 27 3 2 3 3 2" xfId="41309"/>
    <cellStyle name="Note 27 3 2 3 4" xfId="30626"/>
    <cellStyle name="Note 27 3 2 3_Table 2A-1_EFT (Annual)" xfId="15704"/>
    <cellStyle name="Note 27 3 2 4" xfId="10573"/>
    <cellStyle name="Note 27 3 2 4 2" xfId="22689"/>
    <cellStyle name="Note 27 3 2 4 2 2" xfId="43875"/>
    <cellStyle name="Note 27 3 2 4 3" xfId="33271"/>
    <cellStyle name="Note 27 3 2 5" xfId="17576"/>
    <cellStyle name="Note 27 3 2 5 2" xfId="38763"/>
    <cellStyle name="Note 27 3 2 6" xfId="27883"/>
    <cellStyle name="Note 27 3 2_Table 2A-1_EFT (Annual)" xfId="7374"/>
    <cellStyle name="Note 27 3 3" xfId="953"/>
    <cellStyle name="Note 27 3 3 2" xfId="4514"/>
    <cellStyle name="Note 27 3 3 2 2" xfId="12776"/>
    <cellStyle name="Note 27 3 3 2 2 2" xfId="24786"/>
    <cellStyle name="Note 27 3 3 2 2 2 2" xfId="45972"/>
    <cellStyle name="Note 27 3 3 2 2 3" xfId="35368"/>
    <cellStyle name="Note 27 3 3 2 3" xfId="19673"/>
    <cellStyle name="Note 27 3 3 2 3 2" xfId="40860"/>
    <cellStyle name="Note 27 3 3 2 4" xfId="30171"/>
    <cellStyle name="Note 27 3 3 2_Table 2A-1_EFT (Annual)" xfId="15705"/>
    <cellStyle name="Note 27 3 3 3" xfId="10123"/>
    <cellStyle name="Note 27 3 3 3 2" xfId="22240"/>
    <cellStyle name="Note 27 3 3 3 2 2" xfId="43426"/>
    <cellStyle name="Note 27 3 3 3 3" xfId="32822"/>
    <cellStyle name="Note 27 3 3 4" xfId="17127"/>
    <cellStyle name="Note 27 3 3 4 2" xfId="38314"/>
    <cellStyle name="Note 27 3 3 5" xfId="27428"/>
    <cellStyle name="Note 27 3 3_Table 2A-1_EFT (Annual)" xfId="7376"/>
    <cellStyle name="Note 27 3 4" xfId="2147"/>
    <cellStyle name="Note 27 3 4 2" xfId="5708"/>
    <cellStyle name="Note 27 3 4 2 2" xfId="13923"/>
    <cellStyle name="Note 27 3 4 2 2 2" xfId="25911"/>
    <cellStyle name="Note 27 3 4 2 2 2 2" xfId="47097"/>
    <cellStyle name="Note 27 3 4 2 2 3" xfId="36493"/>
    <cellStyle name="Note 27 3 4 2 3" xfId="20798"/>
    <cellStyle name="Note 27 3 4 2 3 2" xfId="41985"/>
    <cellStyle name="Note 27 3 4 2 4" xfId="31365"/>
    <cellStyle name="Note 27 3 4 2_Table 2A-1_EFT (Annual)" xfId="15706"/>
    <cellStyle name="Note 27 3 4 3" xfId="11267"/>
    <cellStyle name="Note 27 3 4 3 2" xfId="23365"/>
    <cellStyle name="Note 27 3 4 3 2 2" xfId="44551"/>
    <cellStyle name="Note 27 3 4 3 3" xfId="33947"/>
    <cellStyle name="Note 27 3 4 4" xfId="18252"/>
    <cellStyle name="Note 27 3 4 4 2" xfId="39439"/>
    <cellStyle name="Note 27 3 4 5" xfId="28622"/>
    <cellStyle name="Note 27 3 4_Table 2A-1_EFT (Annual)" xfId="7377"/>
    <cellStyle name="Note 27 3 5" xfId="3995"/>
    <cellStyle name="Note 27 3 5 2" xfId="12323"/>
    <cellStyle name="Note 27 3 5 2 2" xfId="24347"/>
    <cellStyle name="Note 27 3 5 2 2 2" xfId="45533"/>
    <cellStyle name="Note 27 3 5 2 3" xfId="34929"/>
    <cellStyle name="Note 27 3 5 3" xfId="19234"/>
    <cellStyle name="Note 27 3 5 3 2" xfId="40421"/>
    <cellStyle name="Note 27 3 5 4" xfId="29683"/>
    <cellStyle name="Note 27 3 5_Table 2A-1_EFT (Annual)" xfId="15707"/>
    <cellStyle name="Note 27 3 6" xfId="9660"/>
    <cellStyle name="Note 27 3 6 2" xfId="21801"/>
    <cellStyle name="Note 27 3 6 2 2" xfId="42987"/>
    <cellStyle name="Note 27 3 6 3" xfId="32383"/>
    <cellStyle name="Note 27 3 7" xfId="16688"/>
    <cellStyle name="Note 27 3 7 2" xfId="37875"/>
    <cellStyle name="Note 27 3 8" xfId="26940"/>
    <cellStyle name="Note 27 3_Table 2A-1_EFT (Annual)" xfId="3280"/>
    <cellStyle name="Note 27 4" xfId="1244"/>
    <cellStyle name="Note 27 4 2" xfId="2514"/>
    <cellStyle name="Note 27 4 2 2" xfId="6075"/>
    <cellStyle name="Note 27 4 2 2 2" xfId="14269"/>
    <cellStyle name="Note 27 4 2 2 2 2" xfId="26241"/>
    <cellStyle name="Note 27 4 2 2 2 2 2" xfId="47427"/>
    <cellStyle name="Note 27 4 2 2 2 3" xfId="36823"/>
    <cellStyle name="Note 27 4 2 2 3" xfId="21128"/>
    <cellStyle name="Note 27 4 2 2 3 2" xfId="42315"/>
    <cellStyle name="Note 27 4 2 2 4" xfId="31731"/>
    <cellStyle name="Note 27 4 2 2_Table 2A-1_EFT (Annual)" xfId="15708"/>
    <cellStyle name="Note 27 4 2 3" xfId="11611"/>
    <cellStyle name="Note 27 4 2 3 2" xfId="23695"/>
    <cellStyle name="Note 27 4 2 3 2 2" xfId="44881"/>
    <cellStyle name="Note 27 4 2 3 3" xfId="34277"/>
    <cellStyle name="Note 27 4 2 4" xfId="18582"/>
    <cellStyle name="Note 27 4 2 4 2" xfId="39769"/>
    <cellStyle name="Note 27 4 2 5" xfId="28988"/>
    <cellStyle name="Note 27 4 2_Table 2A-1_EFT (Annual)" xfId="7379"/>
    <cellStyle name="Note 27 4 3" xfId="4805"/>
    <cellStyle name="Note 27 4 3 2" xfId="13065"/>
    <cellStyle name="Note 27 4 3 2 2" xfId="25071"/>
    <cellStyle name="Note 27 4 3 2 2 2" xfId="46257"/>
    <cellStyle name="Note 27 4 3 2 3" xfId="35653"/>
    <cellStyle name="Note 27 4 3 3" xfId="19958"/>
    <cellStyle name="Note 27 4 3 3 2" xfId="41145"/>
    <cellStyle name="Note 27 4 3 4" xfId="30462"/>
    <cellStyle name="Note 27 4 3_Table 2A-1_EFT (Annual)" xfId="15709"/>
    <cellStyle name="Note 27 4 4" xfId="10409"/>
    <cellStyle name="Note 27 4 4 2" xfId="22525"/>
    <cellStyle name="Note 27 4 4 2 2" xfId="43711"/>
    <cellStyle name="Note 27 4 4 3" xfId="33107"/>
    <cellStyle name="Note 27 4 5" xfId="17412"/>
    <cellStyle name="Note 27 4 5 2" xfId="38599"/>
    <cellStyle name="Note 27 4 6" xfId="27719"/>
    <cellStyle name="Note 27 4_Table 2A-1_EFT (Annual)" xfId="7378"/>
    <cellStyle name="Note 27 5" xfId="796"/>
    <cellStyle name="Note 27 5 2" xfId="4357"/>
    <cellStyle name="Note 27 5 2 2" xfId="12637"/>
    <cellStyle name="Note 27 5 2 2 2" xfId="24654"/>
    <cellStyle name="Note 27 5 2 2 2 2" xfId="45840"/>
    <cellStyle name="Note 27 5 2 2 3" xfId="35236"/>
    <cellStyle name="Note 27 5 2 3" xfId="19541"/>
    <cellStyle name="Note 27 5 2 3 2" xfId="40728"/>
    <cellStyle name="Note 27 5 2 4" xfId="30014"/>
    <cellStyle name="Note 27 5 2_Table 2A-1_EFT (Annual)" xfId="15710"/>
    <cellStyle name="Note 27 5 3" xfId="9985"/>
    <cellStyle name="Note 27 5 3 2" xfId="22108"/>
    <cellStyle name="Note 27 5 3 2 2" xfId="43294"/>
    <cellStyle name="Note 27 5 3 3" xfId="32690"/>
    <cellStyle name="Note 27 5 4" xfId="16995"/>
    <cellStyle name="Note 27 5 4 2" xfId="38182"/>
    <cellStyle name="Note 27 5 5" xfId="27271"/>
    <cellStyle name="Note 27 5_Table 2A-1_EFT (Annual)" xfId="7380"/>
    <cellStyle name="Note 27 6" xfId="1983"/>
    <cellStyle name="Note 27 6 2" xfId="5544"/>
    <cellStyle name="Note 27 6 2 2" xfId="13759"/>
    <cellStyle name="Note 27 6 2 2 2" xfId="25747"/>
    <cellStyle name="Note 27 6 2 2 2 2" xfId="46933"/>
    <cellStyle name="Note 27 6 2 2 3" xfId="36329"/>
    <cellStyle name="Note 27 6 2 3" xfId="20634"/>
    <cellStyle name="Note 27 6 2 3 2" xfId="41821"/>
    <cellStyle name="Note 27 6 2 4" xfId="31201"/>
    <cellStyle name="Note 27 6 2_Table 2A-1_EFT (Annual)" xfId="15711"/>
    <cellStyle name="Note 27 6 3" xfId="11103"/>
    <cellStyle name="Note 27 6 3 2" xfId="23201"/>
    <cellStyle name="Note 27 6 3 2 2" xfId="44387"/>
    <cellStyle name="Note 27 6 3 3" xfId="33783"/>
    <cellStyle name="Note 27 6 4" xfId="18088"/>
    <cellStyle name="Note 27 6 4 2" xfId="39275"/>
    <cellStyle name="Note 27 6 5" xfId="28458"/>
    <cellStyle name="Note 27 6_Table 2A-1_EFT (Annual)" xfId="7381"/>
    <cellStyle name="Note 27 7" xfId="3785"/>
    <cellStyle name="Note 27 7 2" xfId="12153"/>
    <cellStyle name="Note 27 7 2 2" xfId="24183"/>
    <cellStyle name="Note 27 7 2 2 2" xfId="45369"/>
    <cellStyle name="Note 27 7 2 3" xfId="34765"/>
    <cellStyle name="Note 27 7 3" xfId="19070"/>
    <cellStyle name="Note 27 7 3 2" xfId="40257"/>
    <cellStyle name="Note 27 7 4" xfId="29494"/>
    <cellStyle name="Note 27 7_Table 2A-1_EFT (Annual)" xfId="15712"/>
    <cellStyle name="Note 27 8" xfId="9472"/>
    <cellStyle name="Note 27 8 2" xfId="21637"/>
    <cellStyle name="Note 27 8 2 2" xfId="42823"/>
    <cellStyle name="Note 27 8 3" xfId="32219"/>
    <cellStyle name="Note 27 9" xfId="16524"/>
    <cellStyle name="Note 27 9 2" xfId="37711"/>
    <cellStyle name="Note 27_Table 2A-1_EFT (Annual)" xfId="3278"/>
    <cellStyle name="Note 28" xfId="211"/>
    <cellStyle name="Note 28 10" xfId="26766"/>
    <cellStyle name="Note 28 2" xfId="604"/>
    <cellStyle name="Note 28 2 2" xfId="1581"/>
    <cellStyle name="Note 28 2 2 2" xfId="2851"/>
    <cellStyle name="Note 28 2 2 2 2" xfId="6412"/>
    <cellStyle name="Note 28 2 2 2 2 2" xfId="14606"/>
    <cellStyle name="Note 28 2 2 2 2 2 2" xfId="26578"/>
    <cellStyle name="Note 28 2 2 2 2 2 2 2" xfId="47764"/>
    <cellStyle name="Note 28 2 2 2 2 2 3" xfId="37160"/>
    <cellStyle name="Note 28 2 2 2 2 3" xfId="21465"/>
    <cellStyle name="Note 28 2 2 2 2 3 2" xfId="42652"/>
    <cellStyle name="Note 28 2 2 2 2 4" xfId="32068"/>
    <cellStyle name="Note 28 2 2 2 2_Table 2A-1_EFT (Annual)" xfId="15713"/>
    <cellStyle name="Note 28 2 2 2 3" xfId="11948"/>
    <cellStyle name="Note 28 2 2 2 3 2" xfId="24032"/>
    <cellStyle name="Note 28 2 2 2 3 2 2" xfId="45218"/>
    <cellStyle name="Note 28 2 2 2 3 3" xfId="34614"/>
    <cellStyle name="Note 28 2 2 2 4" xfId="18919"/>
    <cellStyle name="Note 28 2 2 2 4 2" xfId="40106"/>
    <cellStyle name="Note 28 2 2 2 5" xfId="29325"/>
    <cellStyle name="Note 28 2 2 2_Table 2A-1_EFT (Annual)" xfId="7383"/>
    <cellStyle name="Note 28 2 2 3" xfId="5142"/>
    <cellStyle name="Note 28 2 2 3 2" xfId="13402"/>
    <cellStyle name="Note 28 2 2 3 2 2" xfId="25408"/>
    <cellStyle name="Note 28 2 2 3 2 2 2" xfId="46594"/>
    <cellStyle name="Note 28 2 2 3 2 3" xfId="35990"/>
    <cellStyle name="Note 28 2 2 3 3" xfId="20295"/>
    <cellStyle name="Note 28 2 2 3 3 2" xfId="41482"/>
    <cellStyle name="Note 28 2 2 3 4" xfId="30799"/>
    <cellStyle name="Note 28 2 2 3_Table 2A-1_EFT (Annual)" xfId="15714"/>
    <cellStyle name="Note 28 2 2 4" xfId="10746"/>
    <cellStyle name="Note 28 2 2 4 2" xfId="22862"/>
    <cellStyle name="Note 28 2 2 4 2 2" xfId="44048"/>
    <cellStyle name="Note 28 2 2 4 3" xfId="33444"/>
    <cellStyle name="Note 28 2 2 5" xfId="17749"/>
    <cellStyle name="Note 28 2 2 5 2" xfId="38936"/>
    <cellStyle name="Note 28 2 2 6" xfId="28056"/>
    <cellStyle name="Note 28 2 2_Table 2A-1_EFT (Annual)" xfId="7382"/>
    <cellStyle name="Note 28 2 3" xfId="1099"/>
    <cellStyle name="Note 28 2 3 2" xfId="4660"/>
    <cellStyle name="Note 28 2 3 2 2" xfId="12920"/>
    <cellStyle name="Note 28 2 3 2 2 2" xfId="24926"/>
    <cellStyle name="Note 28 2 3 2 2 2 2" xfId="46112"/>
    <cellStyle name="Note 28 2 3 2 2 3" xfId="35508"/>
    <cellStyle name="Note 28 2 3 2 3" xfId="19813"/>
    <cellStyle name="Note 28 2 3 2 3 2" xfId="41000"/>
    <cellStyle name="Note 28 2 3 2 4" xfId="30317"/>
    <cellStyle name="Note 28 2 3 2_Table 2A-1_EFT (Annual)" xfId="15715"/>
    <cellStyle name="Note 28 2 3 3" xfId="10264"/>
    <cellStyle name="Note 28 2 3 3 2" xfId="22380"/>
    <cellStyle name="Note 28 2 3 3 2 2" xfId="43566"/>
    <cellStyle name="Note 28 2 3 3 3" xfId="32962"/>
    <cellStyle name="Note 28 2 3 4" xfId="17267"/>
    <cellStyle name="Note 28 2 3 4 2" xfId="38454"/>
    <cellStyle name="Note 28 2 3 5" xfId="27574"/>
    <cellStyle name="Note 28 2 3_Table 2A-1_EFT (Annual)" xfId="7384"/>
    <cellStyle name="Note 28 2 4" xfId="2320"/>
    <cellStyle name="Note 28 2 4 2" xfId="5881"/>
    <cellStyle name="Note 28 2 4 2 2" xfId="14096"/>
    <cellStyle name="Note 28 2 4 2 2 2" xfId="26084"/>
    <cellStyle name="Note 28 2 4 2 2 2 2" xfId="47270"/>
    <cellStyle name="Note 28 2 4 2 2 3" xfId="36666"/>
    <cellStyle name="Note 28 2 4 2 3" xfId="20971"/>
    <cellStyle name="Note 28 2 4 2 3 2" xfId="42158"/>
    <cellStyle name="Note 28 2 4 2 4" xfId="31538"/>
    <cellStyle name="Note 28 2 4 2_Table 2A-1_EFT (Annual)" xfId="15716"/>
    <cellStyle name="Note 28 2 4 3" xfId="11440"/>
    <cellStyle name="Note 28 2 4 3 2" xfId="23538"/>
    <cellStyle name="Note 28 2 4 3 2 2" xfId="44724"/>
    <cellStyle name="Note 28 2 4 3 3" xfId="34120"/>
    <cellStyle name="Note 28 2 4 4" xfId="18425"/>
    <cellStyle name="Note 28 2 4 4 2" xfId="39612"/>
    <cellStyle name="Note 28 2 4 5" xfId="28795"/>
    <cellStyle name="Note 28 2 4_Table 2A-1_EFT (Annual)" xfId="7385"/>
    <cellStyle name="Note 28 2 5" xfId="4174"/>
    <cellStyle name="Note 28 2 5 2" xfId="12498"/>
    <cellStyle name="Note 28 2 5 2 2" xfId="24520"/>
    <cellStyle name="Note 28 2 5 2 2 2" xfId="45706"/>
    <cellStyle name="Note 28 2 5 2 3" xfId="35102"/>
    <cellStyle name="Note 28 2 5 3" xfId="19407"/>
    <cellStyle name="Note 28 2 5 3 2" xfId="40594"/>
    <cellStyle name="Note 28 2 5 4" xfId="29862"/>
    <cellStyle name="Note 28 2 5_Table 2A-1_EFT (Annual)" xfId="15717"/>
    <cellStyle name="Note 28 2 6" xfId="9837"/>
    <cellStyle name="Note 28 2 6 2" xfId="21974"/>
    <cellStyle name="Note 28 2 6 2 2" xfId="43160"/>
    <cellStyle name="Note 28 2 6 3" xfId="32556"/>
    <cellStyle name="Note 28 2 7" xfId="16861"/>
    <cellStyle name="Note 28 2 7 2" xfId="38048"/>
    <cellStyle name="Note 28 2 8" xfId="27119"/>
    <cellStyle name="Note 28 2_Table 2A-1_EFT (Annual)" xfId="3282"/>
    <cellStyle name="Note 28 3" xfId="439"/>
    <cellStyle name="Note 28 3 2" xfId="1422"/>
    <cellStyle name="Note 28 3 2 2" xfId="2692"/>
    <cellStyle name="Note 28 3 2 2 2" xfId="6253"/>
    <cellStyle name="Note 28 3 2 2 2 2" xfId="14447"/>
    <cellStyle name="Note 28 3 2 2 2 2 2" xfId="26419"/>
    <cellStyle name="Note 28 3 2 2 2 2 2 2" xfId="47605"/>
    <cellStyle name="Note 28 3 2 2 2 2 3" xfId="37001"/>
    <cellStyle name="Note 28 3 2 2 2 3" xfId="21306"/>
    <cellStyle name="Note 28 3 2 2 2 3 2" xfId="42493"/>
    <cellStyle name="Note 28 3 2 2 2 4" xfId="31909"/>
    <cellStyle name="Note 28 3 2 2 2_Table 2A-1_EFT (Annual)" xfId="15718"/>
    <cellStyle name="Note 28 3 2 2 3" xfId="11789"/>
    <cellStyle name="Note 28 3 2 2 3 2" xfId="23873"/>
    <cellStyle name="Note 28 3 2 2 3 2 2" xfId="45059"/>
    <cellStyle name="Note 28 3 2 2 3 3" xfId="34455"/>
    <cellStyle name="Note 28 3 2 2 4" xfId="18760"/>
    <cellStyle name="Note 28 3 2 2 4 2" xfId="39947"/>
    <cellStyle name="Note 28 3 2 2 5" xfId="29166"/>
    <cellStyle name="Note 28 3 2 2_Table 2A-1_EFT (Annual)" xfId="7387"/>
    <cellStyle name="Note 28 3 2 3" xfId="4983"/>
    <cellStyle name="Note 28 3 2 3 2" xfId="13243"/>
    <cellStyle name="Note 28 3 2 3 2 2" xfId="25249"/>
    <cellStyle name="Note 28 3 2 3 2 2 2" xfId="46435"/>
    <cellStyle name="Note 28 3 2 3 2 3" xfId="35831"/>
    <cellStyle name="Note 28 3 2 3 3" xfId="20136"/>
    <cellStyle name="Note 28 3 2 3 3 2" xfId="41323"/>
    <cellStyle name="Note 28 3 2 3 4" xfId="30640"/>
    <cellStyle name="Note 28 3 2 3_Table 2A-1_EFT (Annual)" xfId="15719"/>
    <cellStyle name="Note 28 3 2 4" xfId="10587"/>
    <cellStyle name="Note 28 3 2 4 2" xfId="22703"/>
    <cellStyle name="Note 28 3 2 4 2 2" xfId="43889"/>
    <cellStyle name="Note 28 3 2 4 3" xfId="33285"/>
    <cellStyle name="Note 28 3 2 5" xfId="17590"/>
    <cellStyle name="Note 28 3 2 5 2" xfId="38777"/>
    <cellStyle name="Note 28 3 2 6" xfId="27897"/>
    <cellStyle name="Note 28 3 2_Table 2A-1_EFT (Annual)" xfId="7386"/>
    <cellStyle name="Note 28 3 3" xfId="964"/>
    <cellStyle name="Note 28 3 3 2" xfId="4525"/>
    <cellStyle name="Note 28 3 3 2 2" xfId="12787"/>
    <cellStyle name="Note 28 3 3 2 2 2" xfId="24797"/>
    <cellStyle name="Note 28 3 3 2 2 2 2" xfId="45983"/>
    <cellStyle name="Note 28 3 3 2 2 3" xfId="35379"/>
    <cellStyle name="Note 28 3 3 2 3" xfId="19684"/>
    <cellStyle name="Note 28 3 3 2 3 2" xfId="40871"/>
    <cellStyle name="Note 28 3 3 2 4" xfId="30182"/>
    <cellStyle name="Note 28 3 3 2_Table 2A-1_EFT (Annual)" xfId="15720"/>
    <cellStyle name="Note 28 3 3 3" xfId="10134"/>
    <cellStyle name="Note 28 3 3 3 2" xfId="22251"/>
    <cellStyle name="Note 28 3 3 3 2 2" xfId="43437"/>
    <cellStyle name="Note 28 3 3 3 3" xfId="32833"/>
    <cellStyle name="Note 28 3 3 4" xfId="17138"/>
    <cellStyle name="Note 28 3 3 4 2" xfId="38325"/>
    <cellStyle name="Note 28 3 3 5" xfId="27439"/>
    <cellStyle name="Note 28 3 3_Table 2A-1_EFT (Annual)" xfId="7388"/>
    <cellStyle name="Note 28 3 4" xfId="2161"/>
    <cellStyle name="Note 28 3 4 2" xfId="5722"/>
    <cellStyle name="Note 28 3 4 2 2" xfId="13937"/>
    <cellStyle name="Note 28 3 4 2 2 2" xfId="25925"/>
    <cellStyle name="Note 28 3 4 2 2 2 2" xfId="47111"/>
    <cellStyle name="Note 28 3 4 2 2 3" xfId="36507"/>
    <cellStyle name="Note 28 3 4 2 3" xfId="20812"/>
    <cellStyle name="Note 28 3 4 2 3 2" xfId="41999"/>
    <cellStyle name="Note 28 3 4 2 4" xfId="31379"/>
    <cellStyle name="Note 28 3 4 2_Table 2A-1_EFT (Annual)" xfId="15721"/>
    <cellStyle name="Note 28 3 4 3" xfId="11281"/>
    <cellStyle name="Note 28 3 4 3 2" xfId="23379"/>
    <cellStyle name="Note 28 3 4 3 2 2" xfId="44565"/>
    <cellStyle name="Note 28 3 4 3 3" xfId="33961"/>
    <cellStyle name="Note 28 3 4 4" xfId="18266"/>
    <cellStyle name="Note 28 3 4 4 2" xfId="39453"/>
    <cellStyle name="Note 28 3 4 5" xfId="28636"/>
    <cellStyle name="Note 28 3 4_Table 2A-1_EFT (Annual)" xfId="7389"/>
    <cellStyle name="Note 28 3 5" xfId="4009"/>
    <cellStyle name="Note 28 3 5 2" xfId="12337"/>
    <cellStyle name="Note 28 3 5 2 2" xfId="24361"/>
    <cellStyle name="Note 28 3 5 2 2 2" xfId="45547"/>
    <cellStyle name="Note 28 3 5 2 3" xfId="34943"/>
    <cellStyle name="Note 28 3 5 3" xfId="19248"/>
    <cellStyle name="Note 28 3 5 3 2" xfId="40435"/>
    <cellStyle name="Note 28 3 5 4" xfId="29697"/>
    <cellStyle name="Note 28 3 5_Table 2A-1_EFT (Annual)" xfId="15722"/>
    <cellStyle name="Note 28 3 6" xfId="9674"/>
    <cellStyle name="Note 28 3 6 2" xfId="21815"/>
    <cellStyle name="Note 28 3 6 2 2" xfId="43001"/>
    <cellStyle name="Note 28 3 6 3" xfId="32397"/>
    <cellStyle name="Note 28 3 7" xfId="16702"/>
    <cellStyle name="Note 28 3 7 2" xfId="37889"/>
    <cellStyle name="Note 28 3 8" xfId="26954"/>
    <cellStyle name="Note 28 3_Table 2A-1_EFT (Annual)" xfId="3283"/>
    <cellStyle name="Note 28 4" xfId="1259"/>
    <cellStyle name="Note 28 4 2" xfId="2529"/>
    <cellStyle name="Note 28 4 2 2" xfId="6090"/>
    <cellStyle name="Note 28 4 2 2 2" xfId="14284"/>
    <cellStyle name="Note 28 4 2 2 2 2" xfId="26256"/>
    <cellStyle name="Note 28 4 2 2 2 2 2" xfId="47442"/>
    <cellStyle name="Note 28 4 2 2 2 3" xfId="36838"/>
    <cellStyle name="Note 28 4 2 2 3" xfId="21143"/>
    <cellStyle name="Note 28 4 2 2 3 2" xfId="42330"/>
    <cellStyle name="Note 28 4 2 2 4" xfId="31746"/>
    <cellStyle name="Note 28 4 2 2_Table 2A-1_EFT (Annual)" xfId="15723"/>
    <cellStyle name="Note 28 4 2 3" xfId="11626"/>
    <cellStyle name="Note 28 4 2 3 2" xfId="23710"/>
    <cellStyle name="Note 28 4 2 3 2 2" xfId="44896"/>
    <cellStyle name="Note 28 4 2 3 3" xfId="34292"/>
    <cellStyle name="Note 28 4 2 4" xfId="18597"/>
    <cellStyle name="Note 28 4 2 4 2" xfId="39784"/>
    <cellStyle name="Note 28 4 2 5" xfId="29003"/>
    <cellStyle name="Note 28 4 2_Table 2A-1_EFT (Annual)" xfId="7391"/>
    <cellStyle name="Note 28 4 3" xfId="4820"/>
    <cellStyle name="Note 28 4 3 2" xfId="13080"/>
    <cellStyle name="Note 28 4 3 2 2" xfId="25086"/>
    <cellStyle name="Note 28 4 3 2 2 2" xfId="46272"/>
    <cellStyle name="Note 28 4 3 2 3" xfId="35668"/>
    <cellStyle name="Note 28 4 3 3" xfId="19973"/>
    <cellStyle name="Note 28 4 3 3 2" xfId="41160"/>
    <cellStyle name="Note 28 4 3 4" xfId="30477"/>
    <cellStyle name="Note 28 4 3_Table 2A-1_EFT (Annual)" xfId="15724"/>
    <cellStyle name="Note 28 4 4" xfId="10424"/>
    <cellStyle name="Note 28 4 4 2" xfId="22540"/>
    <cellStyle name="Note 28 4 4 2 2" xfId="43726"/>
    <cellStyle name="Note 28 4 4 3" xfId="33122"/>
    <cellStyle name="Note 28 4 5" xfId="17427"/>
    <cellStyle name="Note 28 4 5 2" xfId="38614"/>
    <cellStyle name="Note 28 4 6" xfId="27734"/>
    <cellStyle name="Note 28 4_Table 2A-1_EFT (Annual)" xfId="7390"/>
    <cellStyle name="Note 28 5" xfId="808"/>
    <cellStyle name="Note 28 5 2" xfId="4369"/>
    <cellStyle name="Note 28 5 2 2" xfId="12649"/>
    <cellStyle name="Note 28 5 2 2 2" xfId="24666"/>
    <cellStyle name="Note 28 5 2 2 2 2" xfId="45852"/>
    <cellStyle name="Note 28 5 2 2 3" xfId="35248"/>
    <cellStyle name="Note 28 5 2 3" xfId="19553"/>
    <cellStyle name="Note 28 5 2 3 2" xfId="40740"/>
    <cellStyle name="Note 28 5 2 4" xfId="30026"/>
    <cellStyle name="Note 28 5 2_Table 2A-1_EFT (Annual)" xfId="15725"/>
    <cellStyle name="Note 28 5 3" xfId="9997"/>
    <cellStyle name="Note 28 5 3 2" xfId="22120"/>
    <cellStyle name="Note 28 5 3 2 2" xfId="43306"/>
    <cellStyle name="Note 28 5 3 3" xfId="32702"/>
    <cellStyle name="Note 28 5 4" xfId="17007"/>
    <cellStyle name="Note 28 5 4 2" xfId="38194"/>
    <cellStyle name="Note 28 5 5" xfId="27283"/>
    <cellStyle name="Note 28 5_Table 2A-1_EFT (Annual)" xfId="7392"/>
    <cellStyle name="Note 28 6" xfId="1998"/>
    <cellStyle name="Note 28 6 2" xfId="5559"/>
    <cellStyle name="Note 28 6 2 2" xfId="13774"/>
    <cellStyle name="Note 28 6 2 2 2" xfId="25762"/>
    <cellStyle name="Note 28 6 2 2 2 2" xfId="46948"/>
    <cellStyle name="Note 28 6 2 2 3" xfId="36344"/>
    <cellStyle name="Note 28 6 2 3" xfId="20649"/>
    <cellStyle name="Note 28 6 2 3 2" xfId="41836"/>
    <cellStyle name="Note 28 6 2 4" xfId="31216"/>
    <cellStyle name="Note 28 6 2_Table 2A-1_EFT (Annual)" xfId="15726"/>
    <cellStyle name="Note 28 6 3" xfId="11118"/>
    <cellStyle name="Note 28 6 3 2" xfId="23216"/>
    <cellStyle name="Note 28 6 3 2 2" xfId="44402"/>
    <cellStyle name="Note 28 6 3 3" xfId="33798"/>
    <cellStyle name="Note 28 6 4" xfId="18103"/>
    <cellStyle name="Note 28 6 4 2" xfId="39290"/>
    <cellStyle name="Note 28 6 5" xfId="28473"/>
    <cellStyle name="Note 28 6_Table 2A-1_EFT (Annual)" xfId="7393"/>
    <cellStyle name="Note 28 7" xfId="3800"/>
    <cellStyle name="Note 28 7 2" xfId="12168"/>
    <cellStyle name="Note 28 7 2 2" xfId="24198"/>
    <cellStyle name="Note 28 7 2 2 2" xfId="45384"/>
    <cellStyle name="Note 28 7 2 3" xfId="34780"/>
    <cellStyle name="Note 28 7 3" xfId="19085"/>
    <cellStyle name="Note 28 7 3 2" xfId="40272"/>
    <cellStyle name="Note 28 7 4" xfId="29509"/>
    <cellStyle name="Note 28 7_Table 2A-1_EFT (Annual)" xfId="15727"/>
    <cellStyle name="Note 28 8" xfId="9487"/>
    <cellStyle name="Note 28 8 2" xfId="21652"/>
    <cellStyle name="Note 28 8 2 2" xfId="42838"/>
    <cellStyle name="Note 28 8 3" xfId="32234"/>
    <cellStyle name="Note 28 9" xfId="16539"/>
    <cellStyle name="Note 28 9 2" xfId="37726"/>
    <cellStyle name="Note 28_Table 2A-1_EFT (Annual)" xfId="3281"/>
    <cellStyle name="Note 29" xfId="199"/>
    <cellStyle name="Note 29 10" xfId="26754"/>
    <cellStyle name="Note 29 2" xfId="592"/>
    <cellStyle name="Note 29 2 2" xfId="1569"/>
    <cellStyle name="Note 29 2 2 2" xfId="2839"/>
    <cellStyle name="Note 29 2 2 2 2" xfId="6400"/>
    <cellStyle name="Note 29 2 2 2 2 2" xfId="14594"/>
    <cellStyle name="Note 29 2 2 2 2 2 2" xfId="26566"/>
    <cellStyle name="Note 29 2 2 2 2 2 2 2" xfId="47752"/>
    <cellStyle name="Note 29 2 2 2 2 2 3" xfId="37148"/>
    <cellStyle name="Note 29 2 2 2 2 3" xfId="21453"/>
    <cellStyle name="Note 29 2 2 2 2 3 2" xfId="42640"/>
    <cellStyle name="Note 29 2 2 2 2 4" xfId="32056"/>
    <cellStyle name="Note 29 2 2 2 2_Table 2A-1_EFT (Annual)" xfId="15728"/>
    <cellStyle name="Note 29 2 2 2 3" xfId="11936"/>
    <cellStyle name="Note 29 2 2 2 3 2" xfId="24020"/>
    <cellStyle name="Note 29 2 2 2 3 2 2" xfId="45206"/>
    <cellStyle name="Note 29 2 2 2 3 3" xfId="34602"/>
    <cellStyle name="Note 29 2 2 2 4" xfId="18907"/>
    <cellStyle name="Note 29 2 2 2 4 2" xfId="40094"/>
    <cellStyle name="Note 29 2 2 2 5" xfId="29313"/>
    <cellStyle name="Note 29 2 2 2_Table 2A-1_EFT (Annual)" xfId="7395"/>
    <cellStyle name="Note 29 2 2 3" xfId="5130"/>
    <cellStyle name="Note 29 2 2 3 2" xfId="13390"/>
    <cellStyle name="Note 29 2 2 3 2 2" xfId="25396"/>
    <cellStyle name="Note 29 2 2 3 2 2 2" xfId="46582"/>
    <cellStyle name="Note 29 2 2 3 2 3" xfId="35978"/>
    <cellStyle name="Note 29 2 2 3 3" xfId="20283"/>
    <cellStyle name="Note 29 2 2 3 3 2" xfId="41470"/>
    <cellStyle name="Note 29 2 2 3 4" xfId="30787"/>
    <cellStyle name="Note 29 2 2 3_Table 2A-1_EFT (Annual)" xfId="15729"/>
    <cellStyle name="Note 29 2 2 4" xfId="10734"/>
    <cellStyle name="Note 29 2 2 4 2" xfId="22850"/>
    <cellStyle name="Note 29 2 2 4 2 2" xfId="44036"/>
    <cellStyle name="Note 29 2 2 4 3" xfId="33432"/>
    <cellStyle name="Note 29 2 2 5" xfId="17737"/>
    <cellStyle name="Note 29 2 2 5 2" xfId="38924"/>
    <cellStyle name="Note 29 2 2 6" xfId="28044"/>
    <cellStyle name="Note 29 2 2_Table 2A-1_EFT (Annual)" xfId="7394"/>
    <cellStyle name="Note 29 2 3" xfId="1090"/>
    <cellStyle name="Note 29 2 3 2" xfId="4651"/>
    <cellStyle name="Note 29 2 3 2 2" xfId="12911"/>
    <cellStyle name="Note 29 2 3 2 2 2" xfId="24917"/>
    <cellStyle name="Note 29 2 3 2 2 2 2" xfId="46103"/>
    <cellStyle name="Note 29 2 3 2 2 3" xfId="35499"/>
    <cellStyle name="Note 29 2 3 2 3" xfId="19804"/>
    <cellStyle name="Note 29 2 3 2 3 2" xfId="40991"/>
    <cellStyle name="Note 29 2 3 2 4" xfId="30308"/>
    <cellStyle name="Note 29 2 3 2_Table 2A-1_EFT (Annual)" xfId="15730"/>
    <cellStyle name="Note 29 2 3 3" xfId="10255"/>
    <cellStyle name="Note 29 2 3 3 2" xfId="22371"/>
    <cellStyle name="Note 29 2 3 3 2 2" xfId="43557"/>
    <cellStyle name="Note 29 2 3 3 3" xfId="32953"/>
    <cellStyle name="Note 29 2 3 4" xfId="17258"/>
    <cellStyle name="Note 29 2 3 4 2" xfId="38445"/>
    <cellStyle name="Note 29 2 3 5" xfId="27565"/>
    <cellStyle name="Note 29 2 3_Table 2A-1_EFT (Annual)" xfId="7396"/>
    <cellStyle name="Note 29 2 4" xfId="2308"/>
    <cellStyle name="Note 29 2 4 2" xfId="5869"/>
    <cellStyle name="Note 29 2 4 2 2" xfId="14084"/>
    <cellStyle name="Note 29 2 4 2 2 2" xfId="26072"/>
    <cellStyle name="Note 29 2 4 2 2 2 2" xfId="47258"/>
    <cellStyle name="Note 29 2 4 2 2 3" xfId="36654"/>
    <cellStyle name="Note 29 2 4 2 3" xfId="20959"/>
    <cellStyle name="Note 29 2 4 2 3 2" xfId="42146"/>
    <cellStyle name="Note 29 2 4 2 4" xfId="31526"/>
    <cellStyle name="Note 29 2 4 2_Table 2A-1_EFT (Annual)" xfId="15731"/>
    <cellStyle name="Note 29 2 4 3" xfId="11428"/>
    <cellStyle name="Note 29 2 4 3 2" xfId="23526"/>
    <cellStyle name="Note 29 2 4 3 2 2" xfId="44712"/>
    <cellStyle name="Note 29 2 4 3 3" xfId="34108"/>
    <cellStyle name="Note 29 2 4 4" xfId="18413"/>
    <cellStyle name="Note 29 2 4 4 2" xfId="39600"/>
    <cellStyle name="Note 29 2 4 5" xfId="28783"/>
    <cellStyle name="Note 29 2 4_Table 2A-1_EFT (Annual)" xfId="7397"/>
    <cellStyle name="Note 29 2 5" xfId="4162"/>
    <cellStyle name="Note 29 2 5 2" xfId="12486"/>
    <cellStyle name="Note 29 2 5 2 2" xfId="24508"/>
    <cellStyle name="Note 29 2 5 2 2 2" xfId="45694"/>
    <cellStyle name="Note 29 2 5 2 3" xfId="35090"/>
    <cellStyle name="Note 29 2 5 3" xfId="19395"/>
    <cellStyle name="Note 29 2 5 3 2" xfId="40582"/>
    <cellStyle name="Note 29 2 5 4" xfId="29850"/>
    <cellStyle name="Note 29 2 5_Table 2A-1_EFT (Annual)" xfId="15732"/>
    <cellStyle name="Note 29 2 6" xfId="9825"/>
    <cellStyle name="Note 29 2 6 2" xfId="21962"/>
    <cellStyle name="Note 29 2 6 2 2" xfId="43148"/>
    <cellStyle name="Note 29 2 6 3" xfId="32544"/>
    <cellStyle name="Note 29 2 7" xfId="16849"/>
    <cellStyle name="Note 29 2 7 2" xfId="38036"/>
    <cellStyle name="Note 29 2 8" xfId="27107"/>
    <cellStyle name="Note 29 2_Table 2A-1_EFT (Annual)" xfId="3285"/>
    <cellStyle name="Note 29 3" xfId="428"/>
    <cellStyle name="Note 29 3 2" xfId="1411"/>
    <cellStyle name="Note 29 3 2 2" xfId="2681"/>
    <cellStyle name="Note 29 3 2 2 2" xfId="6242"/>
    <cellStyle name="Note 29 3 2 2 2 2" xfId="14436"/>
    <cellStyle name="Note 29 3 2 2 2 2 2" xfId="26408"/>
    <cellStyle name="Note 29 3 2 2 2 2 2 2" xfId="47594"/>
    <cellStyle name="Note 29 3 2 2 2 2 3" xfId="36990"/>
    <cellStyle name="Note 29 3 2 2 2 3" xfId="21295"/>
    <cellStyle name="Note 29 3 2 2 2 3 2" xfId="42482"/>
    <cellStyle name="Note 29 3 2 2 2 4" xfId="31898"/>
    <cellStyle name="Note 29 3 2 2 2_Table 2A-1_EFT (Annual)" xfId="15733"/>
    <cellStyle name="Note 29 3 2 2 3" xfId="11778"/>
    <cellStyle name="Note 29 3 2 2 3 2" xfId="23862"/>
    <cellStyle name="Note 29 3 2 2 3 2 2" xfId="45048"/>
    <cellStyle name="Note 29 3 2 2 3 3" xfId="34444"/>
    <cellStyle name="Note 29 3 2 2 4" xfId="18749"/>
    <cellStyle name="Note 29 3 2 2 4 2" xfId="39936"/>
    <cellStyle name="Note 29 3 2 2 5" xfId="29155"/>
    <cellStyle name="Note 29 3 2 2_Table 2A-1_EFT (Annual)" xfId="7399"/>
    <cellStyle name="Note 29 3 2 3" xfId="4972"/>
    <cellStyle name="Note 29 3 2 3 2" xfId="13232"/>
    <cellStyle name="Note 29 3 2 3 2 2" xfId="25238"/>
    <cellStyle name="Note 29 3 2 3 2 2 2" xfId="46424"/>
    <cellStyle name="Note 29 3 2 3 2 3" xfId="35820"/>
    <cellStyle name="Note 29 3 2 3 3" xfId="20125"/>
    <cellStyle name="Note 29 3 2 3 3 2" xfId="41312"/>
    <cellStyle name="Note 29 3 2 3 4" xfId="30629"/>
    <cellStyle name="Note 29 3 2 3_Table 2A-1_EFT (Annual)" xfId="15734"/>
    <cellStyle name="Note 29 3 2 4" xfId="10576"/>
    <cellStyle name="Note 29 3 2 4 2" xfId="22692"/>
    <cellStyle name="Note 29 3 2 4 2 2" xfId="43878"/>
    <cellStyle name="Note 29 3 2 4 3" xfId="33274"/>
    <cellStyle name="Note 29 3 2 5" xfId="17579"/>
    <cellStyle name="Note 29 3 2 5 2" xfId="38766"/>
    <cellStyle name="Note 29 3 2 6" xfId="27886"/>
    <cellStyle name="Note 29 3 2_Table 2A-1_EFT (Annual)" xfId="7398"/>
    <cellStyle name="Note 29 3 3" xfId="956"/>
    <cellStyle name="Note 29 3 3 2" xfId="4517"/>
    <cellStyle name="Note 29 3 3 2 2" xfId="12779"/>
    <cellStyle name="Note 29 3 3 2 2 2" xfId="24789"/>
    <cellStyle name="Note 29 3 3 2 2 2 2" xfId="45975"/>
    <cellStyle name="Note 29 3 3 2 2 3" xfId="35371"/>
    <cellStyle name="Note 29 3 3 2 3" xfId="19676"/>
    <cellStyle name="Note 29 3 3 2 3 2" xfId="40863"/>
    <cellStyle name="Note 29 3 3 2 4" xfId="30174"/>
    <cellStyle name="Note 29 3 3 2_Table 2A-1_EFT (Annual)" xfId="15735"/>
    <cellStyle name="Note 29 3 3 3" xfId="10126"/>
    <cellStyle name="Note 29 3 3 3 2" xfId="22243"/>
    <cellStyle name="Note 29 3 3 3 2 2" xfId="43429"/>
    <cellStyle name="Note 29 3 3 3 3" xfId="32825"/>
    <cellStyle name="Note 29 3 3 4" xfId="17130"/>
    <cellStyle name="Note 29 3 3 4 2" xfId="38317"/>
    <cellStyle name="Note 29 3 3 5" xfId="27431"/>
    <cellStyle name="Note 29 3 3_Table 2A-1_EFT (Annual)" xfId="7400"/>
    <cellStyle name="Note 29 3 4" xfId="2150"/>
    <cellStyle name="Note 29 3 4 2" xfId="5711"/>
    <cellStyle name="Note 29 3 4 2 2" xfId="13926"/>
    <cellStyle name="Note 29 3 4 2 2 2" xfId="25914"/>
    <cellStyle name="Note 29 3 4 2 2 2 2" xfId="47100"/>
    <cellStyle name="Note 29 3 4 2 2 3" xfId="36496"/>
    <cellStyle name="Note 29 3 4 2 3" xfId="20801"/>
    <cellStyle name="Note 29 3 4 2 3 2" xfId="41988"/>
    <cellStyle name="Note 29 3 4 2 4" xfId="31368"/>
    <cellStyle name="Note 29 3 4 2_Table 2A-1_EFT (Annual)" xfId="15736"/>
    <cellStyle name="Note 29 3 4 3" xfId="11270"/>
    <cellStyle name="Note 29 3 4 3 2" xfId="23368"/>
    <cellStyle name="Note 29 3 4 3 2 2" xfId="44554"/>
    <cellStyle name="Note 29 3 4 3 3" xfId="33950"/>
    <cellStyle name="Note 29 3 4 4" xfId="18255"/>
    <cellStyle name="Note 29 3 4 4 2" xfId="39442"/>
    <cellStyle name="Note 29 3 4 5" xfId="28625"/>
    <cellStyle name="Note 29 3 4_Table 2A-1_EFT (Annual)" xfId="7401"/>
    <cellStyle name="Note 29 3 5" xfId="3998"/>
    <cellStyle name="Note 29 3 5 2" xfId="12326"/>
    <cellStyle name="Note 29 3 5 2 2" xfId="24350"/>
    <cellStyle name="Note 29 3 5 2 2 2" xfId="45536"/>
    <cellStyle name="Note 29 3 5 2 3" xfId="34932"/>
    <cellStyle name="Note 29 3 5 3" xfId="19237"/>
    <cellStyle name="Note 29 3 5 3 2" xfId="40424"/>
    <cellStyle name="Note 29 3 5 4" xfId="29686"/>
    <cellStyle name="Note 29 3 5_Table 2A-1_EFT (Annual)" xfId="15737"/>
    <cellStyle name="Note 29 3 6" xfId="9663"/>
    <cellStyle name="Note 29 3 6 2" xfId="21804"/>
    <cellStyle name="Note 29 3 6 2 2" xfId="42990"/>
    <cellStyle name="Note 29 3 6 3" xfId="32386"/>
    <cellStyle name="Note 29 3 7" xfId="16691"/>
    <cellStyle name="Note 29 3 7 2" xfId="37878"/>
    <cellStyle name="Note 29 3 8" xfId="26943"/>
    <cellStyle name="Note 29 3_Table 2A-1_EFT (Annual)" xfId="3286"/>
    <cellStyle name="Note 29 4" xfId="1247"/>
    <cellStyle name="Note 29 4 2" xfId="2517"/>
    <cellStyle name="Note 29 4 2 2" xfId="6078"/>
    <cellStyle name="Note 29 4 2 2 2" xfId="14272"/>
    <cellStyle name="Note 29 4 2 2 2 2" xfId="26244"/>
    <cellStyle name="Note 29 4 2 2 2 2 2" xfId="47430"/>
    <cellStyle name="Note 29 4 2 2 2 3" xfId="36826"/>
    <cellStyle name="Note 29 4 2 2 3" xfId="21131"/>
    <cellStyle name="Note 29 4 2 2 3 2" xfId="42318"/>
    <cellStyle name="Note 29 4 2 2 4" xfId="31734"/>
    <cellStyle name="Note 29 4 2 2_Table 2A-1_EFT (Annual)" xfId="15738"/>
    <cellStyle name="Note 29 4 2 3" xfId="11614"/>
    <cellStyle name="Note 29 4 2 3 2" xfId="23698"/>
    <cellStyle name="Note 29 4 2 3 2 2" xfId="44884"/>
    <cellStyle name="Note 29 4 2 3 3" xfId="34280"/>
    <cellStyle name="Note 29 4 2 4" xfId="18585"/>
    <cellStyle name="Note 29 4 2 4 2" xfId="39772"/>
    <cellStyle name="Note 29 4 2 5" xfId="28991"/>
    <cellStyle name="Note 29 4 2_Table 2A-1_EFT (Annual)" xfId="7403"/>
    <cellStyle name="Note 29 4 3" xfId="4808"/>
    <cellStyle name="Note 29 4 3 2" xfId="13068"/>
    <cellStyle name="Note 29 4 3 2 2" xfId="25074"/>
    <cellStyle name="Note 29 4 3 2 2 2" xfId="46260"/>
    <cellStyle name="Note 29 4 3 2 3" xfId="35656"/>
    <cellStyle name="Note 29 4 3 3" xfId="19961"/>
    <cellStyle name="Note 29 4 3 3 2" xfId="41148"/>
    <cellStyle name="Note 29 4 3 4" xfId="30465"/>
    <cellStyle name="Note 29 4 3_Table 2A-1_EFT (Annual)" xfId="15739"/>
    <cellStyle name="Note 29 4 4" xfId="10412"/>
    <cellStyle name="Note 29 4 4 2" xfId="22528"/>
    <cellStyle name="Note 29 4 4 2 2" xfId="43714"/>
    <cellStyle name="Note 29 4 4 3" xfId="33110"/>
    <cellStyle name="Note 29 4 5" xfId="17415"/>
    <cellStyle name="Note 29 4 5 2" xfId="38602"/>
    <cellStyle name="Note 29 4 6" xfId="27722"/>
    <cellStyle name="Note 29 4_Table 2A-1_EFT (Annual)" xfId="7402"/>
    <cellStyle name="Note 29 5" xfId="799"/>
    <cellStyle name="Note 29 5 2" xfId="4360"/>
    <cellStyle name="Note 29 5 2 2" xfId="12640"/>
    <cellStyle name="Note 29 5 2 2 2" xfId="24657"/>
    <cellStyle name="Note 29 5 2 2 2 2" xfId="45843"/>
    <cellStyle name="Note 29 5 2 2 3" xfId="35239"/>
    <cellStyle name="Note 29 5 2 3" xfId="19544"/>
    <cellStyle name="Note 29 5 2 3 2" xfId="40731"/>
    <cellStyle name="Note 29 5 2 4" xfId="30017"/>
    <cellStyle name="Note 29 5 2_Table 2A-1_EFT (Annual)" xfId="15740"/>
    <cellStyle name="Note 29 5 3" xfId="9988"/>
    <cellStyle name="Note 29 5 3 2" xfId="22111"/>
    <cellStyle name="Note 29 5 3 2 2" xfId="43297"/>
    <cellStyle name="Note 29 5 3 3" xfId="32693"/>
    <cellStyle name="Note 29 5 4" xfId="16998"/>
    <cellStyle name="Note 29 5 4 2" xfId="38185"/>
    <cellStyle name="Note 29 5 5" xfId="27274"/>
    <cellStyle name="Note 29 5_Table 2A-1_EFT (Annual)" xfId="7404"/>
    <cellStyle name="Note 29 6" xfId="1986"/>
    <cellStyle name="Note 29 6 2" xfId="5547"/>
    <cellStyle name="Note 29 6 2 2" xfId="13762"/>
    <cellStyle name="Note 29 6 2 2 2" xfId="25750"/>
    <cellStyle name="Note 29 6 2 2 2 2" xfId="46936"/>
    <cellStyle name="Note 29 6 2 2 3" xfId="36332"/>
    <cellStyle name="Note 29 6 2 3" xfId="20637"/>
    <cellStyle name="Note 29 6 2 3 2" xfId="41824"/>
    <cellStyle name="Note 29 6 2 4" xfId="31204"/>
    <cellStyle name="Note 29 6 2_Table 2A-1_EFT (Annual)" xfId="15741"/>
    <cellStyle name="Note 29 6 3" xfId="11106"/>
    <cellStyle name="Note 29 6 3 2" xfId="23204"/>
    <cellStyle name="Note 29 6 3 2 2" xfId="44390"/>
    <cellStyle name="Note 29 6 3 3" xfId="33786"/>
    <cellStyle name="Note 29 6 4" xfId="18091"/>
    <cellStyle name="Note 29 6 4 2" xfId="39278"/>
    <cellStyle name="Note 29 6 5" xfId="28461"/>
    <cellStyle name="Note 29 6_Table 2A-1_EFT (Annual)" xfId="7405"/>
    <cellStyle name="Note 29 7" xfId="3788"/>
    <cellStyle name="Note 29 7 2" xfId="12156"/>
    <cellStyle name="Note 29 7 2 2" xfId="24186"/>
    <cellStyle name="Note 29 7 2 2 2" xfId="45372"/>
    <cellStyle name="Note 29 7 2 3" xfId="34768"/>
    <cellStyle name="Note 29 7 3" xfId="19073"/>
    <cellStyle name="Note 29 7 3 2" xfId="40260"/>
    <cellStyle name="Note 29 7 4" xfId="29497"/>
    <cellStyle name="Note 29 7_Table 2A-1_EFT (Annual)" xfId="15742"/>
    <cellStyle name="Note 29 8" xfId="9475"/>
    <cellStyle name="Note 29 8 2" xfId="21640"/>
    <cellStyle name="Note 29 8 2 2" xfId="42826"/>
    <cellStyle name="Note 29 8 3" xfId="32222"/>
    <cellStyle name="Note 29 9" xfId="16527"/>
    <cellStyle name="Note 29 9 2" xfId="37714"/>
    <cellStyle name="Note 29_Table 2A-1_EFT (Annual)" xfId="3284"/>
    <cellStyle name="Note 3" xfId="112"/>
    <cellStyle name="Note 3 10" xfId="21507"/>
    <cellStyle name="Note 3 10 2" xfId="42694"/>
    <cellStyle name="Note 3 11" xfId="26667"/>
    <cellStyle name="Note 3 2" xfId="505"/>
    <cellStyle name="Note 3 2 2" xfId="1482"/>
    <cellStyle name="Note 3 2 2 2" xfId="2752"/>
    <cellStyle name="Note 3 2 2 2 2" xfId="6313"/>
    <cellStyle name="Note 3 2 2 2 2 2" xfId="14507"/>
    <cellStyle name="Note 3 2 2 2 2 2 2" xfId="26479"/>
    <cellStyle name="Note 3 2 2 2 2 2 2 2" xfId="47665"/>
    <cellStyle name="Note 3 2 2 2 2 2 3" xfId="37061"/>
    <cellStyle name="Note 3 2 2 2 2 3" xfId="21366"/>
    <cellStyle name="Note 3 2 2 2 2 3 2" xfId="42553"/>
    <cellStyle name="Note 3 2 2 2 2 4" xfId="31969"/>
    <cellStyle name="Note 3 2 2 2 2_Table 2A-1_EFT (Annual)" xfId="15743"/>
    <cellStyle name="Note 3 2 2 2 3" xfId="11849"/>
    <cellStyle name="Note 3 2 2 2 3 2" xfId="23933"/>
    <cellStyle name="Note 3 2 2 2 3 2 2" xfId="45119"/>
    <cellStyle name="Note 3 2 2 2 3 3" xfId="34515"/>
    <cellStyle name="Note 3 2 2 2 4" xfId="18820"/>
    <cellStyle name="Note 3 2 2 2 4 2" xfId="40007"/>
    <cellStyle name="Note 3 2 2 2 5" xfId="29226"/>
    <cellStyle name="Note 3 2 2 2_Table 2A-1_EFT (Annual)" xfId="7407"/>
    <cellStyle name="Note 3 2 2 3" xfId="5043"/>
    <cellStyle name="Note 3 2 2 3 2" xfId="13303"/>
    <cellStyle name="Note 3 2 2 3 2 2" xfId="25309"/>
    <cellStyle name="Note 3 2 2 3 2 2 2" xfId="46495"/>
    <cellStyle name="Note 3 2 2 3 2 3" xfId="35891"/>
    <cellStyle name="Note 3 2 2 3 3" xfId="20196"/>
    <cellStyle name="Note 3 2 2 3 3 2" xfId="41383"/>
    <cellStyle name="Note 3 2 2 3 4" xfId="30700"/>
    <cellStyle name="Note 3 2 2 3_Table 2A-1_EFT (Annual)" xfId="15744"/>
    <cellStyle name="Note 3 2 2 4" xfId="10647"/>
    <cellStyle name="Note 3 2 2 4 2" xfId="22763"/>
    <cellStyle name="Note 3 2 2 4 2 2" xfId="43949"/>
    <cellStyle name="Note 3 2 2 4 3" xfId="33345"/>
    <cellStyle name="Note 3 2 2 5" xfId="17650"/>
    <cellStyle name="Note 3 2 2 5 2" xfId="38837"/>
    <cellStyle name="Note 3 2 2 6" xfId="27957"/>
    <cellStyle name="Note 3 2 2_Table 2A-1_EFT (Annual)" xfId="7406"/>
    <cellStyle name="Note 3 2 3" xfId="1018"/>
    <cellStyle name="Note 3 2 3 2" xfId="4579"/>
    <cellStyle name="Note 3 2 3 2 2" xfId="12839"/>
    <cellStyle name="Note 3 2 3 2 2 2" xfId="24845"/>
    <cellStyle name="Note 3 2 3 2 2 2 2" xfId="46031"/>
    <cellStyle name="Note 3 2 3 2 2 3" xfId="35427"/>
    <cellStyle name="Note 3 2 3 2 3" xfId="19732"/>
    <cellStyle name="Note 3 2 3 2 3 2" xfId="40919"/>
    <cellStyle name="Note 3 2 3 2 4" xfId="30236"/>
    <cellStyle name="Note 3 2 3 2_Table 2A-1_EFT (Annual)" xfId="15745"/>
    <cellStyle name="Note 3 2 3 3" xfId="10183"/>
    <cellStyle name="Note 3 2 3 3 2" xfId="22299"/>
    <cellStyle name="Note 3 2 3 3 2 2" xfId="43485"/>
    <cellStyle name="Note 3 2 3 3 3" xfId="32881"/>
    <cellStyle name="Note 3 2 3 4" xfId="17186"/>
    <cellStyle name="Note 3 2 3 4 2" xfId="38373"/>
    <cellStyle name="Note 3 2 3 5" xfId="27493"/>
    <cellStyle name="Note 3 2 3_Table 2A-1_EFT (Annual)" xfId="7408"/>
    <cellStyle name="Note 3 2 4" xfId="2221"/>
    <cellStyle name="Note 3 2 4 2" xfId="5782"/>
    <cellStyle name="Note 3 2 4 2 2" xfId="13997"/>
    <cellStyle name="Note 3 2 4 2 2 2" xfId="25985"/>
    <cellStyle name="Note 3 2 4 2 2 2 2" xfId="47171"/>
    <cellStyle name="Note 3 2 4 2 2 3" xfId="36567"/>
    <cellStyle name="Note 3 2 4 2 3" xfId="20872"/>
    <cellStyle name="Note 3 2 4 2 3 2" xfId="42059"/>
    <cellStyle name="Note 3 2 4 2 4" xfId="31439"/>
    <cellStyle name="Note 3 2 4 2_Table 2A-1_EFT (Annual)" xfId="15746"/>
    <cellStyle name="Note 3 2 4 3" xfId="11341"/>
    <cellStyle name="Note 3 2 4 3 2" xfId="23439"/>
    <cellStyle name="Note 3 2 4 3 2 2" xfId="44625"/>
    <cellStyle name="Note 3 2 4 3 3" xfId="34021"/>
    <cellStyle name="Note 3 2 4 4" xfId="18326"/>
    <cellStyle name="Note 3 2 4 4 2" xfId="39513"/>
    <cellStyle name="Note 3 2 4 5" xfId="28696"/>
    <cellStyle name="Note 3 2 4_Table 2A-1_EFT (Annual)" xfId="7409"/>
    <cellStyle name="Note 3 2 5" xfId="4075"/>
    <cellStyle name="Note 3 2 5 2" xfId="12399"/>
    <cellStyle name="Note 3 2 5 2 2" xfId="24421"/>
    <cellStyle name="Note 3 2 5 2 2 2" xfId="45607"/>
    <cellStyle name="Note 3 2 5 2 3" xfId="35003"/>
    <cellStyle name="Note 3 2 5 3" xfId="19308"/>
    <cellStyle name="Note 3 2 5 3 2" xfId="40495"/>
    <cellStyle name="Note 3 2 5 4" xfId="29763"/>
    <cellStyle name="Note 3 2 5_Table 2A-1_EFT (Annual)" xfId="15747"/>
    <cellStyle name="Note 3 2 6" xfId="9738"/>
    <cellStyle name="Note 3 2 6 2" xfId="21875"/>
    <cellStyle name="Note 3 2 6 2 2" xfId="43061"/>
    <cellStyle name="Note 3 2 6 3" xfId="32457"/>
    <cellStyle name="Note 3 2 7" xfId="16762"/>
    <cellStyle name="Note 3 2 7 2" xfId="37949"/>
    <cellStyle name="Note 3 2 8" xfId="27020"/>
    <cellStyle name="Note 3 2_Table 2A-1_EFT (Annual)" xfId="3288"/>
    <cellStyle name="Note 3 3" xfId="343"/>
    <cellStyle name="Note 3 3 2" xfId="1326"/>
    <cellStyle name="Note 3 3 2 2" xfId="2596"/>
    <cellStyle name="Note 3 3 2 2 2" xfId="6157"/>
    <cellStyle name="Note 3 3 2 2 2 2" xfId="14351"/>
    <cellStyle name="Note 3 3 2 2 2 2 2" xfId="26323"/>
    <cellStyle name="Note 3 3 2 2 2 2 2 2" xfId="47509"/>
    <cellStyle name="Note 3 3 2 2 2 2 3" xfId="36905"/>
    <cellStyle name="Note 3 3 2 2 2 3" xfId="21210"/>
    <cellStyle name="Note 3 3 2 2 2 3 2" xfId="42397"/>
    <cellStyle name="Note 3 3 2 2 2 4" xfId="31813"/>
    <cellStyle name="Note 3 3 2 2 2_Table 2A-1_EFT (Annual)" xfId="15748"/>
    <cellStyle name="Note 3 3 2 2 3" xfId="11693"/>
    <cellStyle name="Note 3 3 2 2 3 2" xfId="23777"/>
    <cellStyle name="Note 3 3 2 2 3 2 2" xfId="44963"/>
    <cellStyle name="Note 3 3 2 2 3 3" xfId="34359"/>
    <cellStyle name="Note 3 3 2 2 4" xfId="18664"/>
    <cellStyle name="Note 3 3 2 2 4 2" xfId="39851"/>
    <cellStyle name="Note 3 3 2 2 5" xfId="29070"/>
    <cellStyle name="Note 3 3 2 2_Table 2A-1_EFT (Annual)" xfId="7411"/>
    <cellStyle name="Note 3 3 2 3" xfId="4887"/>
    <cellStyle name="Note 3 3 2 3 2" xfId="13147"/>
    <cellStyle name="Note 3 3 2 3 2 2" xfId="25153"/>
    <cellStyle name="Note 3 3 2 3 2 2 2" xfId="46339"/>
    <cellStyle name="Note 3 3 2 3 2 3" xfId="35735"/>
    <cellStyle name="Note 3 3 2 3 3" xfId="20040"/>
    <cellStyle name="Note 3 3 2 3 3 2" xfId="41227"/>
    <cellStyle name="Note 3 3 2 3 4" xfId="30544"/>
    <cellStyle name="Note 3 3 2 3_Table 2A-1_EFT (Annual)" xfId="15749"/>
    <cellStyle name="Note 3 3 2 4" xfId="10491"/>
    <cellStyle name="Note 3 3 2 4 2" xfId="22607"/>
    <cellStyle name="Note 3 3 2 4 2 2" xfId="43793"/>
    <cellStyle name="Note 3 3 2 4 3" xfId="33189"/>
    <cellStyle name="Note 3 3 2 5" xfId="17494"/>
    <cellStyle name="Note 3 3 2 5 2" xfId="38681"/>
    <cellStyle name="Note 3 3 2 6" xfId="27801"/>
    <cellStyle name="Note 3 3 2_Table 2A-1_EFT (Annual)" xfId="7410"/>
    <cellStyle name="Note 3 3 3" xfId="886"/>
    <cellStyle name="Note 3 3 3 2" xfId="4447"/>
    <cellStyle name="Note 3 3 3 2 2" xfId="12709"/>
    <cellStyle name="Note 3 3 3 2 2 2" xfId="24719"/>
    <cellStyle name="Note 3 3 3 2 2 2 2" xfId="45905"/>
    <cellStyle name="Note 3 3 3 2 2 3" xfId="35301"/>
    <cellStyle name="Note 3 3 3 2 3" xfId="19606"/>
    <cellStyle name="Note 3 3 3 2 3 2" xfId="40793"/>
    <cellStyle name="Note 3 3 3 2 4" xfId="30104"/>
    <cellStyle name="Note 3 3 3 2_Table 2A-1_EFT (Annual)" xfId="15750"/>
    <cellStyle name="Note 3 3 3 3" xfId="10056"/>
    <cellStyle name="Note 3 3 3 3 2" xfId="22173"/>
    <cellStyle name="Note 3 3 3 3 2 2" xfId="43359"/>
    <cellStyle name="Note 3 3 3 3 3" xfId="32755"/>
    <cellStyle name="Note 3 3 3 4" xfId="17060"/>
    <cellStyle name="Note 3 3 3 4 2" xfId="38247"/>
    <cellStyle name="Note 3 3 3 5" xfId="27361"/>
    <cellStyle name="Note 3 3 3_Table 2A-1_EFT (Annual)" xfId="7412"/>
    <cellStyle name="Note 3 3 4" xfId="2065"/>
    <cellStyle name="Note 3 3 4 2" xfId="5626"/>
    <cellStyle name="Note 3 3 4 2 2" xfId="13841"/>
    <cellStyle name="Note 3 3 4 2 2 2" xfId="25829"/>
    <cellStyle name="Note 3 3 4 2 2 2 2" xfId="47015"/>
    <cellStyle name="Note 3 3 4 2 2 3" xfId="36411"/>
    <cellStyle name="Note 3 3 4 2 3" xfId="20716"/>
    <cellStyle name="Note 3 3 4 2 3 2" xfId="41903"/>
    <cellStyle name="Note 3 3 4 2 4" xfId="31283"/>
    <cellStyle name="Note 3 3 4 2_Table 2A-1_EFT (Annual)" xfId="15751"/>
    <cellStyle name="Note 3 3 4 3" xfId="11185"/>
    <cellStyle name="Note 3 3 4 3 2" xfId="23283"/>
    <cellStyle name="Note 3 3 4 3 2 2" xfId="44469"/>
    <cellStyle name="Note 3 3 4 3 3" xfId="33865"/>
    <cellStyle name="Note 3 3 4 4" xfId="18170"/>
    <cellStyle name="Note 3 3 4 4 2" xfId="39357"/>
    <cellStyle name="Note 3 3 4 5" xfId="28540"/>
    <cellStyle name="Note 3 3 4_Table 2A-1_EFT (Annual)" xfId="7413"/>
    <cellStyle name="Note 3 3 5" xfId="3913"/>
    <cellStyle name="Note 3 3 5 2" xfId="12241"/>
    <cellStyle name="Note 3 3 5 2 2" xfId="24265"/>
    <cellStyle name="Note 3 3 5 2 2 2" xfId="45451"/>
    <cellStyle name="Note 3 3 5 2 3" xfId="34847"/>
    <cellStyle name="Note 3 3 5 3" xfId="19152"/>
    <cellStyle name="Note 3 3 5 3 2" xfId="40339"/>
    <cellStyle name="Note 3 3 5 4" xfId="29601"/>
    <cellStyle name="Note 3 3 5_Table 2A-1_EFT (Annual)" xfId="15752"/>
    <cellStyle name="Note 3 3 6" xfId="9578"/>
    <cellStyle name="Note 3 3 6 2" xfId="21719"/>
    <cellStyle name="Note 3 3 6 2 2" xfId="42905"/>
    <cellStyle name="Note 3 3 6 3" xfId="32301"/>
    <cellStyle name="Note 3 3 7" xfId="16606"/>
    <cellStyle name="Note 3 3 7 2" xfId="37793"/>
    <cellStyle name="Note 3 3 8" xfId="26858"/>
    <cellStyle name="Note 3 3_Table 2A-1_EFT (Annual)" xfId="3289"/>
    <cellStyle name="Note 3 4" xfId="1160"/>
    <cellStyle name="Note 3 4 2" xfId="2430"/>
    <cellStyle name="Note 3 4 2 2" xfId="5991"/>
    <cellStyle name="Note 3 4 2 2 2" xfId="14185"/>
    <cellStyle name="Note 3 4 2 2 2 2" xfId="26157"/>
    <cellStyle name="Note 3 4 2 2 2 2 2" xfId="47343"/>
    <cellStyle name="Note 3 4 2 2 2 3" xfId="36739"/>
    <cellStyle name="Note 3 4 2 2 3" xfId="21044"/>
    <cellStyle name="Note 3 4 2 2 3 2" xfId="42231"/>
    <cellStyle name="Note 3 4 2 2 4" xfId="31647"/>
    <cellStyle name="Note 3 4 2 2_Table 2A-1_EFT (Annual)" xfId="15753"/>
    <cellStyle name="Note 3 4 2 3" xfId="11527"/>
    <cellStyle name="Note 3 4 2 3 2" xfId="23611"/>
    <cellStyle name="Note 3 4 2 3 2 2" xfId="44797"/>
    <cellStyle name="Note 3 4 2 3 3" xfId="34193"/>
    <cellStyle name="Note 3 4 2 4" xfId="18498"/>
    <cellStyle name="Note 3 4 2 4 2" xfId="39685"/>
    <cellStyle name="Note 3 4 2 5" xfId="28904"/>
    <cellStyle name="Note 3 4 2_Table 2A-1_EFT (Annual)" xfId="7415"/>
    <cellStyle name="Note 3 4 3" xfId="4721"/>
    <cellStyle name="Note 3 4 3 2" xfId="12981"/>
    <cellStyle name="Note 3 4 3 2 2" xfId="24987"/>
    <cellStyle name="Note 3 4 3 2 2 2" xfId="46173"/>
    <cellStyle name="Note 3 4 3 2 3" xfId="35569"/>
    <cellStyle name="Note 3 4 3 3" xfId="19874"/>
    <cellStyle name="Note 3 4 3 3 2" xfId="41061"/>
    <cellStyle name="Note 3 4 3 4" xfId="30378"/>
    <cellStyle name="Note 3 4 3_Table 2A-1_EFT (Annual)" xfId="15754"/>
    <cellStyle name="Note 3 4 4" xfId="10325"/>
    <cellStyle name="Note 3 4 4 2" xfId="22441"/>
    <cellStyle name="Note 3 4 4 2 2" xfId="43627"/>
    <cellStyle name="Note 3 4 4 3" xfId="33023"/>
    <cellStyle name="Note 3 4 5" xfId="17328"/>
    <cellStyle name="Note 3 4 5 2" xfId="38515"/>
    <cellStyle name="Note 3 4 6" xfId="27635"/>
    <cellStyle name="Note 3 4_Table 2A-1_EFT (Annual)" xfId="7414"/>
    <cellStyle name="Note 3 5" xfId="727"/>
    <cellStyle name="Note 3 5 2" xfId="4288"/>
    <cellStyle name="Note 3 5 2 2" xfId="12568"/>
    <cellStyle name="Note 3 5 2 2 2" xfId="24585"/>
    <cellStyle name="Note 3 5 2 2 2 2" xfId="45771"/>
    <cellStyle name="Note 3 5 2 2 3" xfId="35167"/>
    <cellStyle name="Note 3 5 2 3" xfId="19472"/>
    <cellStyle name="Note 3 5 2 3 2" xfId="40659"/>
    <cellStyle name="Note 3 5 2 4" xfId="29945"/>
    <cellStyle name="Note 3 5 2_Table 2A-1_EFT (Annual)" xfId="15755"/>
    <cellStyle name="Note 3 5 3" xfId="9916"/>
    <cellStyle name="Note 3 5 3 2" xfId="22039"/>
    <cellStyle name="Note 3 5 3 2 2" xfId="43225"/>
    <cellStyle name="Note 3 5 3 3" xfId="32621"/>
    <cellStyle name="Note 3 5 4" xfId="16926"/>
    <cellStyle name="Note 3 5 4 2" xfId="38113"/>
    <cellStyle name="Note 3 5 5" xfId="27202"/>
    <cellStyle name="Note 3 5_Table 2A-1_EFT (Annual)" xfId="7416"/>
    <cellStyle name="Note 3 6" xfId="1799"/>
    <cellStyle name="Note 3 6 2" xfId="5360"/>
    <cellStyle name="Note 3 6 2 2" xfId="13575"/>
    <cellStyle name="Note 3 6 2 2 2" xfId="25563"/>
    <cellStyle name="Note 3 6 2 2 2 2" xfId="46749"/>
    <cellStyle name="Note 3 6 2 2 3" xfId="36145"/>
    <cellStyle name="Note 3 6 2 3" xfId="20450"/>
    <cellStyle name="Note 3 6 2 3 2" xfId="41637"/>
    <cellStyle name="Note 3 6 2 4" xfId="31017"/>
    <cellStyle name="Note 3 6 2_Table 2A-1_EFT (Annual)" xfId="15756"/>
    <cellStyle name="Note 3 6 3" xfId="10919"/>
    <cellStyle name="Note 3 6 3 2" xfId="23017"/>
    <cellStyle name="Note 3 6 3 2 2" xfId="44203"/>
    <cellStyle name="Note 3 6 3 3" xfId="33599"/>
    <cellStyle name="Note 3 6 4" xfId="17904"/>
    <cellStyle name="Note 3 6 4 2" xfId="39091"/>
    <cellStyle name="Note 3 6 5" xfId="28274"/>
    <cellStyle name="Note 3 6_Table 2A-1_EFT (Annual)" xfId="7417"/>
    <cellStyle name="Note 3 7" xfId="3701"/>
    <cellStyle name="Note 3 7 2" xfId="12069"/>
    <cellStyle name="Note 3 7 2 2" xfId="24099"/>
    <cellStyle name="Note 3 7 2 2 2" xfId="45285"/>
    <cellStyle name="Note 3 7 2 3" xfId="34681"/>
    <cellStyle name="Note 3 7 3" xfId="18986"/>
    <cellStyle name="Note 3 7 3 2" xfId="40173"/>
    <cellStyle name="Note 3 7 4" xfId="29410"/>
    <cellStyle name="Note 3 7_Table 2A-1_EFT (Annual)" xfId="15757"/>
    <cellStyle name="Note 3 8" xfId="9388"/>
    <cellStyle name="Note 3 8 2" xfId="21553"/>
    <cellStyle name="Note 3 8 2 2" xfId="42739"/>
    <cellStyle name="Note 3 8 3" xfId="32135"/>
    <cellStyle name="Note 3 9" xfId="16440"/>
    <cellStyle name="Note 3 9 2" xfId="37627"/>
    <cellStyle name="Note 3_Table 2A-1_EFT (Annual)" xfId="3287"/>
    <cellStyle name="Note 30" xfId="241"/>
    <cellStyle name="Note 30 10" xfId="26796"/>
    <cellStyle name="Note 30 2" xfId="628"/>
    <cellStyle name="Note 30 2 2" xfId="1605"/>
    <cellStyle name="Note 30 2 2 2" xfId="2875"/>
    <cellStyle name="Note 30 2 2 2 2" xfId="6436"/>
    <cellStyle name="Note 30 2 2 2 2 2" xfId="14630"/>
    <cellStyle name="Note 30 2 2 2 2 2 2" xfId="26602"/>
    <cellStyle name="Note 30 2 2 2 2 2 2 2" xfId="47788"/>
    <cellStyle name="Note 30 2 2 2 2 2 3" xfId="37184"/>
    <cellStyle name="Note 30 2 2 2 2 3" xfId="21489"/>
    <cellStyle name="Note 30 2 2 2 2 3 2" xfId="42676"/>
    <cellStyle name="Note 30 2 2 2 2 4" xfId="32092"/>
    <cellStyle name="Note 30 2 2 2 2_Table 2A-1_EFT (Annual)" xfId="15758"/>
    <cellStyle name="Note 30 2 2 2 3" xfId="11972"/>
    <cellStyle name="Note 30 2 2 2 3 2" xfId="24056"/>
    <cellStyle name="Note 30 2 2 2 3 2 2" xfId="45242"/>
    <cellStyle name="Note 30 2 2 2 3 3" xfId="34638"/>
    <cellStyle name="Note 30 2 2 2 4" xfId="18943"/>
    <cellStyle name="Note 30 2 2 2 4 2" xfId="40130"/>
    <cellStyle name="Note 30 2 2 2 5" xfId="29349"/>
    <cellStyle name="Note 30 2 2 2_Table 2A-1_EFT (Annual)" xfId="7419"/>
    <cellStyle name="Note 30 2 2 3" xfId="5166"/>
    <cellStyle name="Note 30 2 2 3 2" xfId="13426"/>
    <cellStyle name="Note 30 2 2 3 2 2" xfId="25432"/>
    <cellStyle name="Note 30 2 2 3 2 2 2" xfId="46618"/>
    <cellStyle name="Note 30 2 2 3 2 3" xfId="36014"/>
    <cellStyle name="Note 30 2 2 3 3" xfId="20319"/>
    <cellStyle name="Note 30 2 2 3 3 2" xfId="41506"/>
    <cellStyle name="Note 30 2 2 3 4" xfId="30823"/>
    <cellStyle name="Note 30 2 2 3_Table 2A-1_EFT (Annual)" xfId="15759"/>
    <cellStyle name="Note 30 2 2 4" xfId="10770"/>
    <cellStyle name="Note 30 2 2 4 2" xfId="22886"/>
    <cellStyle name="Note 30 2 2 4 2 2" xfId="44072"/>
    <cellStyle name="Note 30 2 2 4 3" xfId="33468"/>
    <cellStyle name="Note 30 2 2 5" xfId="17773"/>
    <cellStyle name="Note 30 2 2 5 2" xfId="38960"/>
    <cellStyle name="Note 30 2 2 6" xfId="28080"/>
    <cellStyle name="Note 30 2 2_Table 2A-1_EFT (Annual)" xfId="7418"/>
    <cellStyle name="Note 30 2 3" xfId="1118"/>
    <cellStyle name="Note 30 2 3 2" xfId="4679"/>
    <cellStyle name="Note 30 2 3 2 2" xfId="12939"/>
    <cellStyle name="Note 30 2 3 2 2 2" xfId="24945"/>
    <cellStyle name="Note 30 2 3 2 2 2 2" xfId="46131"/>
    <cellStyle name="Note 30 2 3 2 2 3" xfId="35527"/>
    <cellStyle name="Note 30 2 3 2 3" xfId="19832"/>
    <cellStyle name="Note 30 2 3 2 3 2" xfId="41019"/>
    <cellStyle name="Note 30 2 3 2 4" xfId="30336"/>
    <cellStyle name="Note 30 2 3 2_Table 2A-1_EFT (Annual)" xfId="15760"/>
    <cellStyle name="Note 30 2 3 3" xfId="10283"/>
    <cellStyle name="Note 30 2 3 3 2" xfId="22399"/>
    <cellStyle name="Note 30 2 3 3 2 2" xfId="43585"/>
    <cellStyle name="Note 30 2 3 3 3" xfId="32981"/>
    <cellStyle name="Note 30 2 3 4" xfId="17286"/>
    <cellStyle name="Note 30 2 3 4 2" xfId="38473"/>
    <cellStyle name="Note 30 2 3 5" xfId="27593"/>
    <cellStyle name="Note 30 2 3_Table 2A-1_EFT (Annual)" xfId="7420"/>
    <cellStyle name="Note 30 2 4" xfId="2344"/>
    <cellStyle name="Note 30 2 4 2" xfId="5905"/>
    <cellStyle name="Note 30 2 4 2 2" xfId="14120"/>
    <cellStyle name="Note 30 2 4 2 2 2" xfId="26108"/>
    <cellStyle name="Note 30 2 4 2 2 2 2" xfId="47294"/>
    <cellStyle name="Note 30 2 4 2 2 3" xfId="36690"/>
    <cellStyle name="Note 30 2 4 2 3" xfId="20995"/>
    <cellStyle name="Note 30 2 4 2 3 2" xfId="42182"/>
    <cellStyle name="Note 30 2 4 2 4" xfId="31562"/>
    <cellStyle name="Note 30 2 4 2_Table 2A-1_EFT (Annual)" xfId="15761"/>
    <cellStyle name="Note 30 2 4 3" xfId="11464"/>
    <cellStyle name="Note 30 2 4 3 2" xfId="23562"/>
    <cellStyle name="Note 30 2 4 3 2 2" xfId="44748"/>
    <cellStyle name="Note 30 2 4 3 3" xfId="34144"/>
    <cellStyle name="Note 30 2 4 4" xfId="18449"/>
    <cellStyle name="Note 30 2 4 4 2" xfId="39636"/>
    <cellStyle name="Note 30 2 4 5" xfId="28819"/>
    <cellStyle name="Note 30 2 4_Table 2A-1_EFT (Annual)" xfId="7421"/>
    <cellStyle name="Note 30 2 5" xfId="4198"/>
    <cellStyle name="Note 30 2 5 2" xfId="12522"/>
    <cellStyle name="Note 30 2 5 2 2" xfId="24544"/>
    <cellStyle name="Note 30 2 5 2 2 2" xfId="45730"/>
    <cellStyle name="Note 30 2 5 2 3" xfId="35126"/>
    <cellStyle name="Note 30 2 5 3" xfId="19431"/>
    <cellStyle name="Note 30 2 5 3 2" xfId="40618"/>
    <cellStyle name="Note 30 2 5 4" xfId="29886"/>
    <cellStyle name="Note 30 2 5_Table 2A-1_EFT (Annual)" xfId="15762"/>
    <cellStyle name="Note 30 2 6" xfId="9861"/>
    <cellStyle name="Note 30 2 6 2" xfId="21998"/>
    <cellStyle name="Note 30 2 6 2 2" xfId="43184"/>
    <cellStyle name="Note 30 2 6 3" xfId="32580"/>
    <cellStyle name="Note 30 2 7" xfId="16885"/>
    <cellStyle name="Note 30 2 7 2" xfId="38072"/>
    <cellStyle name="Note 30 2 8" xfId="27143"/>
    <cellStyle name="Note 30 2_Table 2A-1_EFT (Annual)" xfId="3291"/>
    <cellStyle name="Note 30 3" xfId="467"/>
    <cellStyle name="Note 30 3 2" xfId="1444"/>
    <cellStyle name="Note 30 3 2 2" xfId="2714"/>
    <cellStyle name="Note 30 3 2 2 2" xfId="6275"/>
    <cellStyle name="Note 30 3 2 2 2 2" xfId="14469"/>
    <cellStyle name="Note 30 3 2 2 2 2 2" xfId="26441"/>
    <cellStyle name="Note 30 3 2 2 2 2 2 2" xfId="47627"/>
    <cellStyle name="Note 30 3 2 2 2 2 3" xfId="37023"/>
    <cellStyle name="Note 30 3 2 2 2 3" xfId="21328"/>
    <cellStyle name="Note 30 3 2 2 2 3 2" xfId="42515"/>
    <cellStyle name="Note 30 3 2 2 2 4" xfId="31931"/>
    <cellStyle name="Note 30 3 2 2 2_Table 2A-1_EFT (Annual)" xfId="15763"/>
    <cellStyle name="Note 30 3 2 2 3" xfId="11811"/>
    <cellStyle name="Note 30 3 2 2 3 2" xfId="23895"/>
    <cellStyle name="Note 30 3 2 2 3 2 2" xfId="45081"/>
    <cellStyle name="Note 30 3 2 2 3 3" xfId="34477"/>
    <cellStyle name="Note 30 3 2 2 4" xfId="18782"/>
    <cellStyle name="Note 30 3 2 2 4 2" xfId="39969"/>
    <cellStyle name="Note 30 3 2 2 5" xfId="29188"/>
    <cellStyle name="Note 30 3 2 2_Table 2A-1_EFT (Annual)" xfId="7423"/>
    <cellStyle name="Note 30 3 2 3" xfId="5005"/>
    <cellStyle name="Note 30 3 2 3 2" xfId="13265"/>
    <cellStyle name="Note 30 3 2 3 2 2" xfId="25271"/>
    <cellStyle name="Note 30 3 2 3 2 2 2" xfId="46457"/>
    <cellStyle name="Note 30 3 2 3 2 3" xfId="35853"/>
    <cellStyle name="Note 30 3 2 3 3" xfId="20158"/>
    <cellStyle name="Note 30 3 2 3 3 2" xfId="41345"/>
    <cellStyle name="Note 30 3 2 3 4" xfId="30662"/>
    <cellStyle name="Note 30 3 2 3_Table 2A-1_EFT (Annual)" xfId="15764"/>
    <cellStyle name="Note 30 3 2 4" xfId="10609"/>
    <cellStyle name="Note 30 3 2 4 2" xfId="22725"/>
    <cellStyle name="Note 30 3 2 4 2 2" xfId="43911"/>
    <cellStyle name="Note 30 3 2 4 3" xfId="33307"/>
    <cellStyle name="Note 30 3 2 5" xfId="17612"/>
    <cellStyle name="Note 30 3 2 5 2" xfId="38799"/>
    <cellStyle name="Note 30 3 2 6" xfId="27919"/>
    <cellStyle name="Note 30 3 2_Table 2A-1_EFT (Annual)" xfId="7422"/>
    <cellStyle name="Note 30 3 3" xfId="988"/>
    <cellStyle name="Note 30 3 3 2" xfId="4549"/>
    <cellStyle name="Note 30 3 3 2 2" xfId="12809"/>
    <cellStyle name="Note 30 3 3 2 2 2" xfId="24815"/>
    <cellStyle name="Note 30 3 3 2 2 2 2" xfId="46001"/>
    <cellStyle name="Note 30 3 3 2 2 3" xfId="35397"/>
    <cellStyle name="Note 30 3 3 2 3" xfId="19702"/>
    <cellStyle name="Note 30 3 3 2 3 2" xfId="40889"/>
    <cellStyle name="Note 30 3 3 2 4" xfId="30206"/>
    <cellStyle name="Note 30 3 3 2_Table 2A-1_EFT (Annual)" xfId="15765"/>
    <cellStyle name="Note 30 3 3 3" xfId="10153"/>
    <cellStyle name="Note 30 3 3 3 2" xfId="22269"/>
    <cellStyle name="Note 30 3 3 3 2 2" xfId="43455"/>
    <cellStyle name="Note 30 3 3 3 3" xfId="32851"/>
    <cellStyle name="Note 30 3 3 4" xfId="17156"/>
    <cellStyle name="Note 30 3 3 4 2" xfId="38343"/>
    <cellStyle name="Note 30 3 3 5" xfId="27463"/>
    <cellStyle name="Note 30 3 3_Table 2A-1_EFT (Annual)" xfId="7424"/>
    <cellStyle name="Note 30 3 4" xfId="2183"/>
    <cellStyle name="Note 30 3 4 2" xfId="5744"/>
    <cellStyle name="Note 30 3 4 2 2" xfId="13959"/>
    <cellStyle name="Note 30 3 4 2 2 2" xfId="25947"/>
    <cellStyle name="Note 30 3 4 2 2 2 2" xfId="47133"/>
    <cellStyle name="Note 30 3 4 2 2 3" xfId="36529"/>
    <cellStyle name="Note 30 3 4 2 3" xfId="20834"/>
    <cellStyle name="Note 30 3 4 2 3 2" xfId="42021"/>
    <cellStyle name="Note 30 3 4 2 4" xfId="31401"/>
    <cellStyle name="Note 30 3 4 2_Table 2A-1_EFT (Annual)" xfId="15766"/>
    <cellStyle name="Note 30 3 4 3" xfId="11303"/>
    <cellStyle name="Note 30 3 4 3 2" xfId="23401"/>
    <cellStyle name="Note 30 3 4 3 2 2" xfId="44587"/>
    <cellStyle name="Note 30 3 4 3 3" xfId="33983"/>
    <cellStyle name="Note 30 3 4 4" xfId="18288"/>
    <cellStyle name="Note 30 3 4 4 2" xfId="39475"/>
    <cellStyle name="Note 30 3 4 5" xfId="28658"/>
    <cellStyle name="Note 30 3 4_Table 2A-1_EFT (Annual)" xfId="7425"/>
    <cellStyle name="Note 30 3 5" xfId="4037"/>
    <cellStyle name="Note 30 3 5 2" xfId="12361"/>
    <cellStyle name="Note 30 3 5 2 2" xfId="24383"/>
    <cellStyle name="Note 30 3 5 2 2 2" xfId="45569"/>
    <cellStyle name="Note 30 3 5 2 3" xfId="34965"/>
    <cellStyle name="Note 30 3 5 3" xfId="19270"/>
    <cellStyle name="Note 30 3 5 3 2" xfId="40457"/>
    <cellStyle name="Note 30 3 5 4" xfId="29725"/>
    <cellStyle name="Note 30 3 5_Table 2A-1_EFT (Annual)" xfId="15767"/>
    <cellStyle name="Note 30 3 6" xfId="9700"/>
    <cellStyle name="Note 30 3 6 2" xfId="21837"/>
    <cellStyle name="Note 30 3 6 2 2" xfId="43023"/>
    <cellStyle name="Note 30 3 6 3" xfId="32419"/>
    <cellStyle name="Note 30 3 7" xfId="16724"/>
    <cellStyle name="Note 30 3 7 2" xfId="37911"/>
    <cellStyle name="Note 30 3 8" xfId="26982"/>
    <cellStyle name="Note 30 3_Table 2A-1_EFT (Annual)" xfId="3292"/>
    <cellStyle name="Note 30 4" xfId="1283"/>
    <cellStyle name="Note 30 4 2" xfId="2553"/>
    <cellStyle name="Note 30 4 2 2" xfId="6114"/>
    <cellStyle name="Note 30 4 2 2 2" xfId="14308"/>
    <cellStyle name="Note 30 4 2 2 2 2" xfId="26280"/>
    <cellStyle name="Note 30 4 2 2 2 2 2" xfId="47466"/>
    <cellStyle name="Note 30 4 2 2 2 3" xfId="36862"/>
    <cellStyle name="Note 30 4 2 2 3" xfId="21167"/>
    <cellStyle name="Note 30 4 2 2 3 2" xfId="42354"/>
    <cellStyle name="Note 30 4 2 2 4" xfId="31770"/>
    <cellStyle name="Note 30 4 2 2_Table 2A-1_EFT (Annual)" xfId="15768"/>
    <cellStyle name="Note 30 4 2 3" xfId="11650"/>
    <cellStyle name="Note 30 4 2 3 2" xfId="23734"/>
    <cellStyle name="Note 30 4 2 3 2 2" xfId="44920"/>
    <cellStyle name="Note 30 4 2 3 3" xfId="34316"/>
    <cellStyle name="Note 30 4 2 4" xfId="18621"/>
    <cellStyle name="Note 30 4 2 4 2" xfId="39808"/>
    <cellStyle name="Note 30 4 2 5" xfId="29027"/>
    <cellStyle name="Note 30 4 2_Table 2A-1_EFT (Annual)" xfId="7427"/>
    <cellStyle name="Note 30 4 3" xfId="4844"/>
    <cellStyle name="Note 30 4 3 2" xfId="13104"/>
    <cellStyle name="Note 30 4 3 2 2" xfId="25110"/>
    <cellStyle name="Note 30 4 3 2 2 2" xfId="46296"/>
    <cellStyle name="Note 30 4 3 2 3" xfId="35692"/>
    <cellStyle name="Note 30 4 3 3" xfId="19997"/>
    <cellStyle name="Note 30 4 3 3 2" xfId="41184"/>
    <cellStyle name="Note 30 4 3 4" xfId="30501"/>
    <cellStyle name="Note 30 4 3_Table 2A-1_EFT (Annual)" xfId="15769"/>
    <cellStyle name="Note 30 4 4" xfId="10448"/>
    <cellStyle name="Note 30 4 4 2" xfId="22564"/>
    <cellStyle name="Note 30 4 4 2 2" xfId="43750"/>
    <cellStyle name="Note 30 4 4 3" xfId="33146"/>
    <cellStyle name="Note 30 4 5" xfId="17451"/>
    <cellStyle name="Note 30 4 5 2" xfId="38638"/>
    <cellStyle name="Note 30 4 6" xfId="27758"/>
    <cellStyle name="Note 30 4_Table 2A-1_EFT (Annual)" xfId="7426"/>
    <cellStyle name="Note 30 5" xfId="833"/>
    <cellStyle name="Note 30 5 2" xfId="4394"/>
    <cellStyle name="Note 30 5 2 2" xfId="12668"/>
    <cellStyle name="Note 30 5 2 2 2" xfId="24685"/>
    <cellStyle name="Note 30 5 2 2 2 2" xfId="45871"/>
    <cellStyle name="Note 30 5 2 2 3" xfId="35267"/>
    <cellStyle name="Note 30 5 2 3" xfId="19572"/>
    <cellStyle name="Note 30 5 2 3 2" xfId="40759"/>
    <cellStyle name="Note 30 5 2 4" xfId="30051"/>
    <cellStyle name="Note 30 5 2_Table 2A-1_EFT (Annual)" xfId="15770"/>
    <cellStyle name="Note 30 5 3" xfId="10017"/>
    <cellStyle name="Note 30 5 3 2" xfId="22139"/>
    <cellStyle name="Note 30 5 3 2 2" xfId="43325"/>
    <cellStyle name="Note 30 5 3 3" xfId="32721"/>
    <cellStyle name="Note 30 5 4" xfId="17026"/>
    <cellStyle name="Note 30 5 4 2" xfId="38213"/>
    <cellStyle name="Note 30 5 5" xfId="27308"/>
    <cellStyle name="Note 30 5_Table 2A-1_EFT (Annual)" xfId="7428"/>
    <cellStyle name="Note 30 6" xfId="2022"/>
    <cellStyle name="Note 30 6 2" xfId="5583"/>
    <cellStyle name="Note 30 6 2 2" xfId="13798"/>
    <cellStyle name="Note 30 6 2 2 2" xfId="25786"/>
    <cellStyle name="Note 30 6 2 2 2 2" xfId="46972"/>
    <cellStyle name="Note 30 6 2 2 3" xfId="36368"/>
    <cellStyle name="Note 30 6 2 3" xfId="20673"/>
    <cellStyle name="Note 30 6 2 3 2" xfId="41860"/>
    <cellStyle name="Note 30 6 2 4" xfId="31240"/>
    <cellStyle name="Note 30 6 2_Table 2A-1_EFT (Annual)" xfId="15771"/>
    <cellStyle name="Note 30 6 3" xfId="11142"/>
    <cellStyle name="Note 30 6 3 2" xfId="23240"/>
    <cellStyle name="Note 30 6 3 2 2" xfId="44426"/>
    <cellStyle name="Note 30 6 3 3" xfId="33822"/>
    <cellStyle name="Note 30 6 4" xfId="18127"/>
    <cellStyle name="Note 30 6 4 2" xfId="39314"/>
    <cellStyle name="Note 30 6 5" xfId="28497"/>
    <cellStyle name="Note 30 6_Table 2A-1_EFT (Annual)" xfId="7429"/>
    <cellStyle name="Note 30 7" xfId="3830"/>
    <cellStyle name="Note 30 7 2" xfId="12193"/>
    <cellStyle name="Note 30 7 2 2" xfId="24222"/>
    <cellStyle name="Note 30 7 2 2 2" xfId="45408"/>
    <cellStyle name="Note 30 7 2 3" xfId="34804"/>
    <cellStyle name="Note 30 7 3" xfId="19109"/>
    <cellStyle name="Note 30 7 3 2" xfId="40296"/>
    <cellStyle name="Note 30 7 4" xfId="29539"/>
    <cellStyle name="Note 30 7_Table 2A-1_EFT (Annual)" xfId="15772"/>
    <cellStyle name="Note 30 8" xfId="9512"/>
    <cellStyle name="Note 30 8 2" xfId="21676"/>
    <cellStyle name="Note 30 8 2 2" xfId="42862"/>
    <cellStyle name="Note 30 8 3" xfId="32258"/>
    <cellStyle name="Note 30 9" xfId="16563"/>
    <cellStyle name="Note 30 9 2" xfId="37750"/>
    <cellStyle name="Note 30_Table 2A-1_EFT (Annual)" xfId="3290"/>
    <cellStyle name="Note 31" xfId="249"/>
    <cellStyle name="Note 31 10" xfId="26804"/>
    <cellStyle name="Note 31 2" xfId="636"/>
    <cellStyle name="Note 31 2 2" xfId="1613"/>
    <cellStyle name="Note 31 2 2 2" xfId="2883"/>
    <cellStyle name="Note 31 2 2 2 2" xfId="6444"/>
    <cellStyle name="Note 31 2 2 2 2 2" xfId="14638"/>
    <cellStyle name="Note 31 2 2 2 2 2 2" xfId="26610"/>
    <cellStyle name="Note 31 2 2 2 2 2 2 2" xfId="47796"/>
    <cellStyle name="Note 31 2 2 2 2 2 3" xfId="37192"/>
    <cellStyle name="Note 31 2 2 2 2 3" xfId="21497"/>
    <cellStyle name="Note 31 2 2 2 2 3 2" xfId="42684"/>
    <cellStyle name="Note 31 2 2 2 2 4" xfId="32100"/>
    <cellStyle name="Note 31 2 2 2 2_Table 2A-1_EFT (Annual)" xfId="15773"/>
    <cellStyle name="Note 31 2 2 2 3" xfId="11980"/>
    <cellStyle name="Note 31 2 2 2 3 2" xfId="24064"/>
    <cellStyle name="Note 31 2 2 2 3 2 2" xfId="45250"/>
    <cellStyle name="Note 31 2 2 2 3 3" xfId="34646"/>
    <cellStyle name="Note 31 2 2 2 4" xfId="18951"/>
    <cellStyle name="Note 31 2 2 2 4 2" xfId="40138"/>
    <cellStyle name="Note 31 2 2 2 5" xfId="29357"/>
    <cellStyle name="Note 31 2 2 2_Table 2A-1_EFT (Annual)" xfId="7431"/>
    <cellStyle name="Note 31 2 2 3" xfId="5174"/>
    <cellStyle name="Note 31 2 2 3 2" xfId="13434"/>
    <cellStyle name="Note 31 2 2 3 2 2" xfId="25440"/>
    <cellStyle name="Note 31 2 2 3 2 2 2" xfId="46626"/>
    <cellStyle name="Note 31 2 2 3 2 3" xfId="36022"/>
    <cellStyle name="Note 31 2 2 3 3" xfId="20327"/>
    <cellStyle name="Note 31 2 2 3 3 2" xfId="41514"/>
    <cellStyle name="Note 31 2 2 3 4" xfId="30831"/>
    <cellStyle name="Note 31 2 2 3_Table 2A-1_EFT (Annual)" xfId="15774"/>
    <cellStyle name="Note 31 2 2 4" xfId="10778"/>
    <cellStyle name="Note 31 2 2 4 2" xfId="22894"/>
    <cellStyle name="Note 31 2 2 4 2 2" xfId="44080"/>
    <cellStyle name="Note 31 2 2 4 3" xfId="33476"/>
    <cellStyle name="Note 31 2 2 5" xfId="17781"/>
    <cellStyle name="Note 31 2 2 5 2" xfId="38968"/>
    <cellStyle name="Note 31 2 2 6" xfId="28088"/>
    <cellStyle name="Note 31 2 2_Table 2A-1_EFT (Annual)" xfId="7430"/>
    <cellStyle name="Note 31 2 3" xfId="1125"/>
    <cellStyle name="Note 31 2 3 2" xfId="4686"/>
    <cellStyle name="Note 31 2 3 2 2" xfId="12946"/>
    <cellStyle name="Note 31 2 3 2 2 2" xfId="24952"/>
    <cellStyle name="Note 31 2 3 2 2 2 2" xfId="46138"/>
    <cellStyle name="Note 31 2 3 2 2 3" xfId="35534"/>
    <cellStyle name="Note 31 2 3 2 3" xfId="19839"/>
    <cellStyle name="Note 31 2 3 2 3 2" xfId="41026"/>
    <cellStyle name="Note 31 2 3 2 4" xfId="30343"/>
    <cellStyle name="Note 31 2 3 2_Table 2A-1_EFT (Annual)" xfId="15775"/>
    <cellStyle name="Note 31 2 3 3" xfId="10290"/>
    <cellStyle name="Note 31 2 3 3 2" xfId="22406"/>
    <cellStyle name="Note 31 2 3 3 2 2" xfId="43592"/>
    <cellStyle name="Note 31 2 3 3 3" xfId="32988"/>
    <cellStyle name="Note 31 2 3 4" xfId="17293"/>
    <cellStyle name="Note 31 2 3 4 2" xfId="38480"/>
    <cellStyle name="Note 31 2 3 5" xfId="27600"/>
    <cellStyle name="Note 31 2 3_Table 2A-1_EFT (Annual)" xfId="7432"/>
    <cellStyle name="Note 31 2 4" xfId="2352"/>
    <cellStyle name="Note 31 2 4 2" xfId="5913"/>
    <cellStyle name="Note 31 2 4 2 2" xfId="14128"/>
    <cellStyle name="Note 31 2 4 2 2 2" xfId="26116"/>
    <cellStyle name="Note 31 2 4 2 2 2 2" xfId="47302"/>
    <cellStyle name="Note 31 2 4 2 2 3" xfId="36698"/>
    <cellStyle name="Note 31 2 4 2 3" xfId="21003"/>
    <cellStyle name="Note 31 2 4 2 3 2" xfId="42190"/>
    <cellStyle name="Note 31 2 4 2 4" xfId="31570"/>
    <cellStyle name="Note 31 2 4 2_Table 2A-1_EFT (Annual)" xfId="15776"/>
    <cellStyle name="Note 31 2 4 3" xfId="11472"/>
    <cellStyle name="Note 31 2 4 3 2" xfId="23570"/>
    <cellStyle name="Note 31 2 4 3 2 2" xfId="44756"/>
    <cellStyle name="Note 31 2 4 3 3" xfId="34152"/>
    <cellStyle name="Note 31 2 4 4" xfId="18457"/>
    <cellStyle name="Note 31 2 4 4 2" xfId="39644"/>
    <cellStyle name="Note 31 2 4 5" xfId="28827"/>
    <cellStyle name="Note 31 2 4_Table 2A-1_EFT (Annual)" xfId="7433"/>
    <cellStyle name="Note 31 2 5" xfId="4206"/>
    <cellStyle name="Note 31 2 5 2" xfId="12530"/>
    <cellStyle name="Note 31 2 5 2 2" xfId="24552"/>
    <cellStyle name="Note 31 2 5 2 2 2" xfId="45738"/>
    <cellStyle name="Note 31 2 5 2 3" xfId="35134"/>
    <cellStyle name="Note 31 2 5 3" xfId="19439"/>
    <cellStyle name="Note 31 2 5 3 2" xfId="40626"/>
    <cellStyle name="Note 31 2 5 4" xfId="29894"/>
    <cellStyle name="Note 31 2 5_Table 2A-1_EFT (Annual)" xfId="15777"/>
    <cellStyle name="Note 31 2 6" xfId="9869"/>
    <cellStyle name="Note 31 2 6 2" xfId="22006"/>
    <cellStyle name="Note 31 2 6 2 2" xfId="43192"/>
    <cellStyle name="Note 31 2 6 3" xfId="32588"/>
    <cellStyle name="Note 31 2 7" xfId="16893"/>
    <cellStyle name="Note 31 2 7 2" xfId="38080"/>
    <cellStyle name="Note 31 2 8" xfId="27151"/>
    <cellStyle name="Note 31 2_Table 2A-1_EFT (Annual)" xfId="3294"/>
    <cellStyle name="Note 31 3" xfId="475"/>
    <cellStyle name="Note 31 3 2" xfId="1452"/>
    <cellStyle name="Note 31 3 2 2" xfId="2722"/>
    <cellStyle name="Note 31 3 2 2 2" xfId="6283"/>
    <cellStyle name="Note 31 3 2 2 2 2" xfId="14477"/>
    <cellStyle name="Note 31 3 2 2 2 2 2" xfId="26449"/>
    <cellStyle name="Note 31 3 2 2 2 2 2 2" xfId="47635"/>
    <cellStyle name="Note 31 3 2 2 2 2 3" xfId="37031"/>
    <cellStyle name="Note 31 3 2 2 2 3" xfId="21336"/>
    <cellStyle name="Note 31 3 2 2 2 3 2" xfId="42523"/>
    <cellStyle name="Note 31 3 2 2 2 4" xfId="31939"/>
    <cellStyle name="Note 31 3 2 2 2_Table 2A-1_EFT (Annual)" xfId="15778"/>
    <cellStyle name="Note 31 3 2 2 3" xfId="11819"/>
    <cellStyle name="Note 31 3 2 2 3 2" xfId="23903"/>
    <cellStyle name="Note 31 3 2 2 3 2 2" xfId="45089"/>
    <cellStyle name="Note 31 3 2 2 3 3" xfId="34485"/>
    <cellStyle name="Note 31 3 2 2 4" xfId="18790"/>
    <cellStyle name="Note 31 3 2 2 4 2" xfId="39977"/>
    <cellStyle name="Note 31 3 2 2 5" xfId="29196"/>
    <cellStyle name="Note 31 3 2 2_Table 2A-1_EFT (Annual)" xfId="7435"/>
    <cellStyle name="Note 31 3 2 3" xfId="5013"/>
    <cellStyle name="Note 31 3 2 3 2" xfId="13273"/>
    <cellStyle name="Note 31 3 2 3 2 2" xfId="25279"/>
    <cellStyle name="Note 31 3 2 3 2 2 2" xfId="46465"/>
    <cellStyle name="Note 31 3 2 3 2 3" xfId="35861"/>
    <cellStyle name="Note 31 3 2 3 3" xfId="20166"/>
    <cellStyle name="Note 31 3 2 3 3 2" xfId="41353"/>
    <cellStyle name="Note 31 3 2 3 4" xfId="30670"/>
    <cellStyle name="Note 31 3 2 3_Table 2A-1_EFT (Annual)" xfId="15779"/>
    <cellStyle name="Note 31 3 2 4" xfId="10617"/>
    <cellStyle name="Note 31 3 2 4 2" xfId="22733"/>
    <cellStyle name="Note 31 3 2 4 2 2" xfId="43919"/>
    <cellStyle name="Note 31 3 2 4 3" xfId="33315"/>
    <cellStyle name="Note 31 3 2 5" xfId="17620"/>
    <cellStyle name="Note 31 3 2 5 2" xfId="38807"/>
    <cellStyle name="Note 31 3 2 6" xfId="27927"/>
    <cellStyle name="Note 31 3 2_Table 2A-1_EFT (Annual)" xfId="7434"/>
    <cellStyle name="Note 31 3 3" xfId="995"/>
    <cellStyle name="Note 31 3 3 2" xfId="4556"/>
    <cellStyle name="Note 31 3 3 2 2" xfId="12816"/>
    <cellStyle name="Note 31 3 3 2 2 2" xfId="24822"/>
    <cellStyle name="Note 31 3 3 2 2 2 2" xfId="46008"/>
    <cellStyle name="Note 31 3 3 2 2 3" xfId="35404"/>
    <cellStyle name="Note 31 3 3 2 3" xfId="19709"/>
    <cellStyle name="Note 31 3 3 2 3 2" xfId="40896"/>
    <cellStyle name="Note 31 3 3 2 4" xfId="30213"/>
    <cellStyle name="Note 31 3 3 2_Table 2A-1_EFT (Annual)" xfId="15780"/>
    <cellStyle name="Note 31 3 3 3" xfId="10160"/>
    <cellStyle name="Note 31 3 3 3 2" xfId="22276"/>
    <cellStyle name="Note 31 3 3 3 2 2" xfId="43462"/>
    <cellStyle name="Note 31 3 3 3 3" xfId="32858"/>
    <cellStyle name="Note 31 3 3 4" xfId="17163"/>
    <cellStyle name="Note 31 3 3 4 2" xfId="38350"/>
    <cellStyle name="Note 31 3 3 5" xfId="27470"/>
    <cellStyle name="Note 31 3 3_Table 2A-1_EFT (Annual)" xfId="7436"/>
    <cellStyle name="Note 31 3 4" xfId="2191"/>
    <cellStyle name="Note 31 3 4 2" xfId="5752"/>
    <cellStyle name="Note 31 3 4 2 2" xfId="13967"/>
    <cellStyle name="Note 31 3 4 2 2 2" xfId="25955"/>
    <cellStyle name="Note 31 3 4 2 2 2 2" xfId="47141"/>
    <cellStyle name="Note 31 3 4 2 2 3" xfId="36537"/>
    <cellStyle name="Note 31 3 4 2 3" xfId="20842"/>
    <cellStyle name="Note 31 3 4 2 3 2" xfId="42029"/>
    <cellStyle name="Note 31 3 4 2 4" xfId="31409"/>
    <cellStyle name="Note 31 3 4 2_Table 2A-1_EFT (Annual)" xfId="15781"/>
    <cellStyle name="Note 31 3 4 3" xfId="11311"/>
    <cellStyle name="Note 31 3 4 3 2" xfId="23409"/>
    <cellStyle name="Note 31 3 4 3 2 2" xfId="44595"/>
    <cellStyle name="Note 31 3 4 3 3" xfId="33991"/>
    <cellStyle name="Note 31 3 4 4" xfId="18296"/>
    <cellStyle name="Note 31 3 4 4 2" xfId="39483"/>
    <cellStyle name="Note 31 3 4 5" xfId="28666"/>
    <cellStyle name="Note 31 3 4_Table 2A-1_EFT (Annual)" xfId="7437"/>
    <cellStyle name="Note 31 3 5" xfId="4045"/>
    <cellStyle name="Note 31 3 5 2" xfId="12369"/>
    <cellStyle name="Note 31 3 5 2 2" xfId="24391"/>
    <cellStyle name="Note 31 3 5 2 2 2" xfId="45577"/>
    <cellStyle name="Note 31 3 5 2 3" xfId="34973"/>
    <cellStyle name="Note 31 3 5 3" xfId="19278"/>
    <cellStyle name="Note 31 3 5 3 2" xfId="40465"/>
    <cellStyle name="Note 31 3 5 4" xfId="29733"/>
    <cellStyle name="Note 31 3 5_Table 2A-1_EFT (Annual)" xfId="15782"/>
    <cellStyle name="Note 31 3 6" xfId="9708"/>
    <cellStyle name="Note 31 3 6 2" xfId="21845"/>
    <cellStyle name="Note 31 3 6 2 2" xfId="43031"/>
    <cellStyle name="Note 31 3 6 3" xfId="32427"/>
    <cellStyle name="Note 31 3 7" xfId="16732"/>
    <cellStyle name="Note 31 3 7 2" xfId="37919"/>
    <cellStyle name="Note 31 3 8" xfId="26990"/>
    <cellStyle name="Note 31 3_Table 2A-1_EFT (Annual)" xfId="3295"/>
    <cellStyle name="Note 31 4" xfId="1291"/>
    <cellStyle name="Note 31 4 2" xfId="2561"/>
    <cellStyle name="Note 31 4 2 2" xfId="6122"/>
    <cellStyle name="Note 31 4 2 2 2" xfId="14316"/>
    <cellStyle name="Note 31 4 2 2 2 2" xfId="26288"/>
    <cellStyle name="Note 31 4 2 2 2 2 2" xfId="47474"/>
    <cellStyle name="Note 31 4 2 2 2 3" xfId="36870"/>
    <cellStyle name="Note 31 4 2 2 3" xfId="21175"/>
    <cellStyle name="Note 31 4 2 2 3 2" xfId="42362"/>
    <cellStyle name="Note 31 4 2 2 4" xfId="31778"/>
    <cellStyle name="Note 31 4 2 2_Table 2A-1_EFT (Annual)" xfId="15783"/>
    <cellStyle name="Note 31 4 2 3" xfId="11658"/>
    <cellStyle name="Note 31 4 2 3 2" xfId="23742"/>
    <cellStyle name="Note 31 4 2 3 2 2" xfId="44928"/>
    <cellStyle name="Note 31 4 2 3 3" xfId="34324"/>
    <cellStyle name="Note 31 4 2 4" xfId="18629"/>
    <cellStyle name="Note 31 4 2 4 2" xfId="39816"/>
    <cellStyle name="Note 31 4 2 5" xfId="29035"/>
    <cellStyle name="Note 31 4 2_Table 2A-1_EFT (Annual)" xfId="7439"/>
    <cellStyle name="Note 31 4 3" xfId="4852"/>
    <cellStyle name="Note 31 4 3 2" xfId="13112"/>
    <cellStyle name="Note 31 4 3 2 2" xfId="25118"/>
    <cellStyle name="Note 31 4 3 2 2 2" xfId="46304"/>
    <cellStyle name="Note 31 4 3 2 3" xfId="35700"/>
    <cellStyle name="Note 31 4 3 3" xfId="20005"/>
    <cellStyle name="Note 31 4 3 3 2" xfId="41192"/>
    <cellStyle name="Note 31 4 3 4" xfId="30509"/>
    <cellStyle name="Note 31 4 3_Table 2A-1_EFT (Annual)" xfId="15784"/>
    <cellStyle name="Note 31 4 4" xfId="10456"/>
    <cellStyle name="Note 31 4 4 2" xfId="22572"/>
    <cellStyle name="Note 31 4 4 2 2" xfId="43758"/>
    <cellStyle name="Note 31 4 4 3" xfId="33154"/>
    <cellStyle name="Note 31 4 5" xfId="17459"/>
    <cellStyle name="Note 31 4 5 2" xfId="38646"/>
    <cellStyle name="Note 31 4 6" xfId="27766"/>
    <cellStyle name="Note 31 4_Table 2A-1_EFT (Annual)" xfId="7438"/>
    <cellStyle name="Note 31 5" xfId="840"/>
    <cellStyle name="Note 31 5 2" xfId="4401"/>
    <cellStyle name="Note 31 5 2 2" xfId="12675"/>
    <cellStyle name="Note 31 5 2 2 2" xfId="24692"/>
    <cellStyle name="Note 31 5 2 2 2 2" xfId="45878"/>
    <cellStyle name="Note 31 5 2 2 3" xfId="35274"/>
    <cellStyle name="Note 31 5 2 3" xfId="19579"/>
    <cellStyle name="Note 31 5 2 3 2" xfId="40766"/>
    <cellStyle name="Note 31 5 2 4" xfId="30058"/>
    <cellStyle name="Note 31 5 2_Table 2A-1_EFT (Annual)" xfId="15785"/>
    <cellStyle name="Note 31 5 3" xfId="10024"/>
    <cellStyle name="Note 31 5 3 2" xfId="22146"/>
    <cellStyle name="Note 31 5 3 2 2" xfId="43332"/>
    <cellStyle name="Note 31 5 3 3" xfId="32728"/>
    <cellStyle name="Note 31 5 4" xfId="17033"/>
    <cellStyle name="Note 31 5 4 2" xfId="38220"/>
    <cellStyle name="Note 31 5 5" xfId="27315"/>
    <cellStyle name="Note 31 5_Table 2A-1_EFT (Annual)" xfId="7440"/>
    <cellStyle name="Note 31 6" xfId="2030"/>
    <cellStyle name="Note 31 6 2" xfId="5591"/>
    <cellStyle name="Note 31 6 2 2" xfId="13806"/>
    <cellStyle name="Note 31 6 2 2 2" xfId="25794"/>
    <cellStyle name="Note 31 6 2 2 2 2" xfId="46980"/>
    <cellStyle name="Note 31 6 2 2 3" xfId="36376"/>
    <cellStyle name="Note 31 6 2 3" xfId="20681"/>
    <cellStyle name="Note 31 6 2 3 2" xfId="41868"/>
    <cellStyle name="Note 31 6 2 4" xfId="31248"/>
    <cellStyle name="Note 31 6 2_Table 2A-1_EFT (Annual)" xfId="15786"/>
    <cellStyle name="Note 31 6 3" xfId="11150"/>
    <cellStyle name="Note 31 6 3 2" xfId="23248"/>
    <cellStyle name="Note 31 6 3 2 2" xfId="44434"/>
    <cellStyle name="Note 31 6 3 3" xfId="33830"/>
    <cellStyle name="Note 31 6 4" xfId="18135"/>
    <cellStyle name="Note 31 6 4 2" xfId="39322"/>
    <cellStyle name="Note 31 6 5" xfId="28505"/>
    <cellStyle name="Note 31 6_Table 2A-1_EFT (Annual)" xfId="7441"/>
    <cellStyle name="Note 31 7" xfId="3838"/>
    <cellStyle name="Note 31 7 2" xfId="12201"/>
    <cellStyle name="Note 31 7 2 2" xfId="24230"/>
    <cellStyle name="Note 31 7 2 2 2" xfId="45416"/>
    <cellStyle name="Note 31 7 2 3" xfId="34812"/>
    <cellStyle name="Note 31 7 3" xfId="19117"/>
    <cellStyle name="Note 31 7 3 2" xfId="40304"/>
    <cellStyle name="Note 31 7 4" xfId="29547"/>
    <cellStyle name="Note 31 7_Table 2A-1_EFT (Annual)" xfId="15787"/>
    <cellStyle name="Note 31 8" xfId="9520"/>
    <cellStyle name="Note 31 8 2" xfId="21684"/>
    <cellStyle name="Note 31 8 2 2" xfId="42870"/>
    <cellStyle name="Note 31 8 3" xfId="32266"/>
    <cellStyle name="Note 31 9" xfId="16571"/>
    <cellStyle name="Note 31 9 2" xfId="37758"/>
    <cellStyle name="Note 31_Table 2A-1_EFT (Annual)" xfId="3293"/>
    <cellStyle name="Note 32" xfId="233"/>
    <cellStyle name="Note 32 10" xfId="26788"/>
    <cellStyle name="Note 32 2" xfId="620"/>
    <cellStyle name="Note 32 2 2" xfId="1597"/>
    <cellStyle name="Note 32 2 2 2" xfId="2867"/>
    <cellStyle name="Note 32 2 2 2 2" xfId="6428"/>
    <cellStyle name="Note 32 2 2 2 2 2" xfId="14622"/>
    <cellStyle name="Note 32 2 2 2 2 2 2" xfId="26594"/>
    <cellStyle name="Note 32 2 2 2 2 2 2 2" xfId="47780"/>
    <cellStyle name="Note 32 2 2 2 2 2 3" xfId="37176"/>
    <cellStyle name="Note 32 2 2 2 2 3" xfId="21481"/>
    <cellStyle name="Note 32 2 2 2 2 3 2" xfId="42668"/>
    <cellStyle name="Note 32 2 2 2 2 4" xfId="32084"/>
    <cellStyle name="Note 32 2 2 2 2_Table 2A-1_EFT (Annual)" xfId="15788"/>
    <cellStyle name="Note 32 2 2 2 3" xfId="11964"/>
    <cellStyle name="Note 32 2 2 2 3 2" xfId="24048"/>
    <cellStyle name="Note 32 2 2 2 3 2 2" xfId="45234"/>
    <cellStyle name="Note 32 2 2 2 3 3" xfId="34630"/>
    <cellStyle name="Note 32 2 2 2 4" xfId="18935"/>
    <cellStyle name="Note 32 2 2 2 4 2" xfId="40122"/>
    <cellStyle name="Note 32 2 2 2 5" xfId="29341"/>
    <cellStyle name="Note 32 2 2 2_Table 2A-1_EFT (Annual)" xfId="7443"/>
    <cellStyle name="Note 32 2 2 3" xfId="5158"/>
    <cellStyle name="Note 32 2 2 3 2" xfId="13418"/>
    <cellStyle name="Note 32 2 2 3 2 2" xfId="25424"/>
    <cellStyle name="Note 32 2 2 3 2 2 2" xfId="46610"/>
    <cellStyle name="Note 32 2 2 3 2 3" xfId="36006"/>
    <cellStyle name="Note 32 2 2 3 3" xfId="20311"/>
    <cellStyle name="Note 32 2 2 3 3 2" xfId="41498"/>
    <cellStyle name="Note 32 2 2 3 4" xfId="30815"/>
    <cellStyle name="Note 32 2 2 3_Table 2A-1_EFT (Annual)" xfId="15789"/>
    <cellStyle name="Note 32 2 2 4" xfId="10762"/>
    <cellStyle name="Note 32 2 2 4 2" xfId="22878"/>
    <cellStyle name="Note 32 2 2 4 2 2" xfId="44064"/>
    <cellStyle name="Note 32 2 2 4 3" xfId="33460"/>
    <cellStyle name="Note 32 2 2 5" xfId="17765"/>
    <cellStyle name="Note 32 2 2 5 2" xfId="38952"/>
    <cellStyle name="Note 32 2 2 6" xfId="28072"/>
    <cellStyle name="Note 32 2 2_Table 2A-1_EFT (Annual)" xfId="7442"/>
    <cellStyle name="Note 32 2 3" xfId="1112"/>
    <cellStyle name="Note 32 2 3 2" xfId="4673"/>
    <cellStyle name="Note 32 2 3 2 2" xfId="12933"/>
    <cellStyle name="Note 32 2 3 2 2 2" xfId="24939"/>
    <cellStyle name="Note 32 2 3 2 2 2 2" xfId="46125"/>
    <cellStyle name="Note 32 2 3 2 2 3" xfId="35521"/>
    <cellStyle name="Note 32 2 3 2 3" xfId="19826"/>
    <cellStyle name="Note 32 2 3 2 3 2" xfId="41013"/>
    <cellStyle name="Note 32 2 3 2 4" xfId="30330"/>
    <cellStyle name="Note 32 2 3 2_Table 2A-1_EFT (Annual)" xfId="15790"/>
    <cellStyle name="Note 32 2 3 3" xfId="10277"/>
    <cellStyle name="Note 32 2 3 3 2" xfId="22393"/>
    <cellStyle name="Note 32 2 3 3 2 2" xfId="43579"/>
    <cellStyle name="Note 32 2 3 3 3" xfId="32975"/>
    <cellStyle name="Note 32 2 3 4" xfId="17280"/>
    <cellStyle name="Note 32 2 3 4 2" xfId="38467"/>
    <cellStyle name="Note 32 2 3 5" xfId="27587"/>
    <cellStyle name="Note 32 2 3_Table 2A-1_EFT (Annual)" xfId="7444"/>
    <cellStyle name="Note 32 2 4" xfId="2336"/>
    <cellStyle name="Note 32 2 4 2" xfId="5897"/>
    <cellStyle name="Note 32 2 4 2 2" xfId="14112"/>
    <cellStyle name="Note 32 2 4 2 2 2" xfId="26100"/>
    <cellStyle name="Note 32 2 4 2 2 2 2" xfId="47286"/>
    <cellStyle name="Note 32 2 4 2 2 3" xfId="36682"/>
    <cellStyle name="Note 32 2 4 2 3" xfId="20987"/>
    <cellStyle name="Note 32 2 4 2 3 2" xfId="42174"/>
    <cellStyle name="Note 32 2 4 2 4" xfId="31554"/>
    <cellStyle name="Note 32 2 4 2_Table 2A-1_EFT (Annual)" xfId="15791"/>
    <cellStyle name="Note 32 2 4 3" xfId="11456"/>
    <cellStyle name="Note 32 2 4 3 2" xfId="23554"/>
    <cellStyle name="Note 32 2 4 3 2 2" xfId="44740"/>
    <cellStyle name="Note 32 2 4 3 3" xfId="34136"/>
    <cellStyle name="Note 32 2 4 4" xfId="18441"/>
    <cellStyle name="Note 32 2 4 4 2" xfId="39628"/>
    <cellStyle name="Note 32 2 4 5" xfId="28811"/>
    <cellStyle name="Note 32 2 4_Table 2A-1_EFT (Annual)" xfId="7445"/>
    <cellStyle name="Note 32 2 5" xfId="4190"/>
    <cellStyle name="Note 32 2 5 2" xfId="12514"/>
    <cellStyle name="Note 32 2 5 2 2" xfId="24536"/>
    <cellStyle name="Note 32 2 5 2 2 2" xfId="45722"/>
    <cellStyle name="Note 32 2 5 2 3" xfId="35118"/>
    <cellStyle name="Note 32 2 5 3" xfId="19423"/>
    <cellStyle name="Note 32 2 5 3 2" xfId="40610"/>
    <cellStyle name="Note 32 2 5 4" xfId="29878"/>
    <cellStyle name="Note 32 2 5_Table 2A-1_EFT (Annual)" xfId="15792"/>
    <cellStyle name="Note 32 2 6" xfId="9853"/>
    <cellStyle name="Note 32 2 6 2" xfId="21990"/>
    <cellStyle name="Note 32 2 6 2 2" xfId="43176"/>
    <cellStyle name="Note 32 2 6 3" xfId="32572"/>
    <cellStyle name="Note 32 2 7" xfId="16877"/>
    <cellStyle name="Note 32 2 7 2" xfId="38064"/>
    <cellStyle name="Note 32 2 8" xfId="27135"/>
    <cellStyle name="Note 32 2_Table 2A-1_EFT (Annual)" xfId="3297"/>
    <cellStyle name="Note 32 3" xfId="459"/>
    <cellStyle name="Note 32 3 2" xfId="1436"/>
    <cellStyle name="Note 32 3 2 2" xfId="2706"/>
    <cellStyle name="Note 32 3 2 2 2" xfId="6267"/>
    <cellStyle name="Note 32 3 2 2 2 2" xfId="14461"/>
    <cellStyle name="Note 32 3 2 2 2 2 2" xfId="26433"/>
    <cellStyle name="Note 32 3 2 2 2 2 2 2" xfId="47619"/>
    <cellStyle name="Note 32 3 2 2 2 2 3" xfId="37015"/>
    <cellStyle name="Note 32 3 2 2 2 3" xfId="21320"/>
    <cellStyle name="Note 32 3 2 2 2 3 2" xfId="42507"/>
    <cellStyle name="Note 32 3 2 2 2 4" xfId="31923"/>
    <cellStyle name="Note 32 3 2 2 2_Table 2A-1_EFT (Annual)" xfId="15793"/>
    <cellStyle name="Note 32 3 2 2 3" xfId="11803"/>
    <cellStyle name="Note 32 3 2 2 3 2" xfId="23887"/>
    <cellStyle name="Note 32 3 2 2 3 2 2" xfId="45073"/>
    <cellStyle name="Note 32 3 2 2 3 3" xfId="34469"/>
    <cellStyle name="Note 32 3 2 2 4" xfId="18774"/>
    <cellStyle name="Note 32 3 2 2 4 2" xfId="39961"/>
    <cellStyle name="Note 32 3 2 2 5" xfId="29180"/>
    <cellStyle name="Note 32 3 2 2_Table 2A-1_EFT (Annual)" xfId="7447"/>
    <cellStyle name="Note 32 3 2 3" xfId="4997"/>
    <cellStyle name="Note 32 3 2 3 2" xfId="13257"/>
    <cellStyle name="Note 32 3 2 3 2 2" xfId="25263"/>
    <cellStyle name="Note 32 3 2 3 2 2 2" xfId="46449"/>
    <cellStyle name="Note 32 3 2 3 2 3" xfId="35845"/>
    <cellStyle name="Note 32 3 2 3 3" xfId="20150"/>
    <cellStyle name="Note 32 3 2 3 3 2" xfId="41337"/>
    <cellStyle name="Note 32 3 2 3 4" xfId="30654"/>
    <cellStyle name="Note 32 3 2 3_Table 2A-1_EFT (Annual)" xfId="15794"/>
    <cellStyle name="Note 32 3 2 4" xfId="10601"/>
    <cellStyle name="Note 32 3 2 4 2" xfId="22717"/>
    <cellStyle name="Note 32 3 2 4 2 2" xfId="43903"/>
    <cellStyle name="Note 32 3 2 4 3" xfId="33299"/>
    <cellStyle name="Note 32 3 2 5" xfId="17604"/>
    <cellStyle name="Note 32 3 2 5 2" xfId="38791"/>
    <cellStyle name="Note 32 3 2 6" xfId="27911"/>
    <cellStyle name="Note 32 3 2_Table 2A-1_EFT (Annual)" xfId="7446"/>
    <cellStyle name="Note 32 3 3" xfId="982"/>
    <cellStyle name="Note 32 3 3 2" xfId="4543"/>
    <cellStyle name="Note 32 3 3 2 2" xfId="12803"/>
    <cellStyle name="Note 32 3 3 2 2 2" xfId="24809"/>
    <cellStyle name="Note 32 3 3 2 2 2 2" xfId="45995"/>
    <cellStyle name="Note 32 3 3 2 2 3" xfId="35391"/>
    <cellStyle name="Note 32 3 3 2 3" xfId="19696"/>
    <cellStyle name="Note 32 3 3 2 3 2" xfId="40883"/>
    <cellStyle name="Note 32 3 3 2 4" xfId="30200"/>
    <cellStyle name="Note 32 3 3 2_Table 2A-1_EFT (Annual)" xfId="15795"/>
    <cellStyle name="Note 32 3 3 3" xfId="10147"/>
    <cellStyle name="Note 32 3 3 3 2" xfId="22263"/>
    <cellStyle name="Note 32 3 3 3 2 2" xfId="43449"/>
    <cellStyle name="Note 32 3 3 3 3" xfId="32845"/>
    <cellStyle name="Note 32 3 3 4" xfId="17150"/>
    <cellStyle name="Note 32 3 3 4 2" xfId="38337"/>
    <cellStyle name="Note 32 3 3 5" xfId="27457"/>
    <cellStyle name="Note 32 3 3_Table 2A-1_EFT (Annual)" xfId="7448"/>
    <cellStyle name="Note 32 3 4" xfId="2175"/>
    <cellStyle name="Note 32 3 4 2" xfId="5736"/>
    <cellStyle name="Note 32 3 4 2 2" xfId="13951"/>
    <cellStyle name="Note 32 3 4 2 2 2" xfId="25939"/>
    <cellStyle name="Note 32 3 4 2 2 2 2" xfId="47125"/>
    <cellStyle name="Note 32 3 4 2 2 3" xfId="36521"/>
    <cellStyle name="Note 32 3 4 2 3" xfId="20826"/>
    <cellStyle name="Note 32 3 4 2 3 2" xfId="42013"/>
    <cellStyle name="Note 32 3 4 2 4" xfId="31393"/>
    <cellStyle name="Note 32 3 4 2_Table 2A-1_EFT (Annual)" xfId="15796"/>
    <cellStyle name="Note 32 3 4 3" xfId="11295"/>
    <cellStyle name="Note 32 3 4 3 2" xfId="23393"/>
    <cellStyle name="Note 32 3 4 3 2 2" xfId="44579"/>
    <cellStyle name="Note 32 3 4 3 3" xfId="33975"/>
    <cellStyle name="Note 32 3 4 4" xfId="18280"/>
    <cellStyle name="Note 32 3 4 4 2" xfId="39467"/>
    <cellStyle name="Note 32 3 4 5" xfId="28650"/>
    <cellStyle name="Note 32 3 4_Table 2A-1_EFT (Annual)" xfId="7449"/>
    <cellStyle name="Note 32 3 5" xfId="4029"/>
    <cellStyle name="Note 32 3 5 2" xfId="12353"/>
    <cellStyle name="Note 32 3 5 2 2" xfId="24375"/>
    <cellStyle name="Note 32 3 5 2 2 2" xfId="45561"/>
    <cellStyle name="Note 32 3 5 2 3" xfId="34957"/>
    <cellStyle name="Note 32 3 5 3" xfId="19262"/>
    <cellStyle name="Note 32 3 5 3 2" xfId="40449"/>
    <cellStyle name="Note 32 3 5 4" xfId="29717"/>
    <cellStyle name="Note 32 3 5_Table 2A-1_EFT (Annual)" xfId="15797"/>
    <cellStyle name="Note 32 3 6" xfId="9692"/>
    <cellStyle name="Note 32 3 6 2" xfId="21829"/>
    <cellStyle name="Note 32 3 6 2 2" xfId="43015"/>
    <cellStyle name="Note 32 3 6 3" xfId="32411"/>
    <cellStyle name="Note 32 3 7" xfId="16716"/>
    <cellStyle name="Note 32 3 7 2" xfId="37903"/>
    <cellStyle name="Note 32 3 8" xfId="26974"/>
    <cellStyle name="Note 32 3_Table 2A-1_EFT (Annual)" xfId="3298"/>
    <cellStyle name="Note 32 4" xfId="1275"/>
    <cellStyle name="Note 32 4 2" xfId="2545"/>
    <cellStyle name="Note 32 4 2 2" xfId="6106"/>
    <cellStyle name="Note 32 4 2 2 2" xfId="14300"/>
    <cellStyle name="Note 32 4 2 2 2 2" xfId="26272"/>
    <cellStyle name="Note 32 4 2 2 2 2 2" xfId="47458"/>
    <cellStyle name="Note 32 4 2 2 2 3" xfId="36854"/>
    <cellStyle name="Note 32 4 2 2 3" xfId="21159"/>
    <cellStyle name="Note 32 4 2 2 3 2" xfId="42346"/>
    <cellStyle name="Note 32 4 2 2 4" xfId="31762"/>
    <cellStyle name="Note 32 4 2 2_Table 2A-1_EFT (Annual)" xfId="15798"/>
    <cellStyle name="Note 32 4 2 3" xfId="11642"/>
    <cellStyle name="Note 32 4 2 3 2" xfId="23726"/>
    <cellStyle name="Note 32 4 2 3 2 2" xfId="44912"/>
    <cellStyle name="Note 32 4 2 3 3" xfId="34308"/>
    <cellStyle name="Note 32 4 2 4" xfId="18613"/>
    <cellStyle name="Note 32 4 2 4 2" xfId="39800"/>
    <cellStyle name="Note 32 4 2 5" xfId="29019"/>
    <cellStyle name="Note 32 4 2_Table 2A-1_EFT (Annual)" xfId="7451"/>
    <cellStyle name="Note 32 4 3" xfId="4836"/>
    <cellStyle name="Note 32 4 3 2" xfId="13096"/>
    <cellStyle name="Note 32 4 3 2 2" xfId="25102"/>
    <cellStyle name="Note 32 4 3 2 2 2" xfId="46288"/>
    <cellStyle name="Note 32 4 3 2 3" xfId="35684"/>
    <cellStyle name="Note 32 4 3 3" xfId="19989"/>
    <cellStyle name="Note 32 4 3 3 2" xfId="41176"/>
    <cellStyle name="Note 32 4 3 4" xfId="30493"/>
    <cellStyle name="Note 32 4 3_Table 2A-1_EFT (Annual)" xfId="15799"/>
    <cellStyle name="Note 32 4 4" xfId="10440"/>
    <cellStyle name="Note 32 4 4 2" xfId="22556"/>
    <cellStyle name="Note 32 4 4 2 2" xfId="43742"/>
    <cellStyle name="Note 32 4 4 3" xfId="33138"/>
    <cellStyle name="Note 32 4 5" xfId="17443"/>
    <cellStyle name="Note 32 4 5 2" xfId="38630"/>
    <cellStyle name="Note 32 4 6" xfId="27750"/>
    <cellStyle name="Note 32 4_Table 2A-1_EFT (Annual)" xfId="7450"/>
    <cellStyle name="Note 32 5" xfId="827"/>
    <cellStyle name="Note 32 5 2" xfId="4388"/>
    <cellStyle name="Note 32 5 2 2" xfId="12662"/>
    <cellStyle name="Note 32 5 2 2 2" xfId="24679"/>
    <cellStyle name="Note 32 5 2 2 2 2" xfId="45865"/>
    <cellStyle name="Note 32 5 2 2 3" xfId="35261"/>
    <cellStyle name="Note 32 5 2 3" xfId="19566"/>
    <cellStyle name="Note 32 5 2 3 2" xfId="40753"/>
    <cellStyle name="Note 32 5 2 4" xfId="30045"/>
    <cellStyle name="Note 32 5 2_Table 2A-1_EFT (Annual)" xfId="15800"/>
    <cellStyle name="Note 32 5 3" xfId="10011"/>
    <cellStyle name="Note 32 5 3 2" xfId="22133"/>
    <cellStyle name="Note 32 5 3 2 2" xfId="43319"/>
    <cellStyle name="Note 32 5 3 3" xfId="32715"/>
    <cellStyle name="Note 32 5 4" xfId="17020"/>
    <cellStyle name="Note 32 5 4 2" xfId="38207"/>
    <cellStyle name="Note 32 5 5" xfId="27302"/>
    <cellStyle name="Note 32 5_Table 2A-1_EFT (Annual)" xfId="7452"/>
    <cellStyle name="Note 32 6" xfId="2014"/>
    <cellStyle name="Note 32 6 2" xfId="5575"/>
    <cellStyle name="Note 32 6 2 2" xfId="13790"/>
    <cellStyle name="Note 32 6 2 2 2" xfId="25778"/>
    <cellStyle name="Note 32 6 2 2 2 2" xfId="46964"/>
    <cellStyle name="Note 32 6 2 2 3" xfId="36360"/>
    <cellStyle name="Note 32 6 2 3" xfId="20665"/>
    <cellStyle name="Note 32 6 2 3 2" xfId="41852"/>
    <cellStyle name="Note 32 6 2 4" xfId="31232"/>
    <cellStyle name="Note 32 6 2_Table 2A-1_EFT (Annual)" xfId="15801"/>
    <cellStyle name="Note 32 6 3" xfId="11134"/>
    <cellStyle name="Note 32 6 3 2" xfId="23232"/>
    <cellStyle name="Note 32 6 3 2 2" xfId="44418"/>
    <cellStyle name="Note 32 6 3 3" xfId="33814"/>
    <cellStyle name="Note 32 6 4" xfId="18119"/>
    <cellStyle name="Note 32 6 4 2" xfId="39306"/>
    <cellStyle name="Note 32 6 5" xfId="28489"/>
    <cellStyle name="Note 32 6_Table 2A-1_EFT (Annual)" xfId="7453"/>
    <cellStyle name="Note 32 7" xfId="3822"/>
    <cellStyle name="Note 32 7 2" xfId="12185"/>
    <cellStyle name="Note 32 7 2 2" xfId="24214"/>
    <cellStyle name="Note 32 7 2 2 2" xfId="45400"/>
    <cellStyle name="Note 32 7 2 3" xfId="34796"/>
    <cellStyle name="Note 32 7 3" xfId="19101"/>
    <cellStyle name="Note 32 7 3 2" xfId="40288"/>
    <cellStyle name="Note 32 7 4" xfId="29531"/>
    <cellStyle name="Note 32 7_Table 2A-1_EFT (Annual)" xfId="15802"/>
    <cellStyle name="Note 32 8" xfId="9504"/>
    <cellStyle name="Note 32 8 2" xfId="21668"/>
    <cellStyle name="Note 32 8 2 2" xfId="42854"/>
    <cellStyle name="Note 32 8 3" xfId="32250"/>
    <cellStyle name="Note 32 9" xfId="16555"/>
    <cellStyle name="Note 32 9 2" xfId="37742"/>
    <cellStyle name="Note 32_Table 2A-1_EFT (Annual)" xfId="3296"/>
    <cellStyle name="Note 33" xfId="204"/>
    <cellStyle name="Note 33 2" xfId="597"/>
    <cellStyle name="Note 33 2 2" xfId="1574"/>
    <cellStyle name="Note 33 2 2 2" xfId="2844"/>
    <cellStyle name="Note 33 2 2 2 2" xfId="6405"/>
    <cellStyle name="Note 33 2 2 2 2 2" xfId="14599"/>
    <cellStyle name="Note 33 2 2 2 2 2 2" xfId="26571"/>
    <cellStyle name="Note 33 2 2 2 2 2 2 2" xfId="47757"/>
    <cellStyle name="Note 33 2 2 2 2 2 3" xfId="37153"/>
    <cellStyle name="Note 33 2 2 2 2 3" xfId="21458"/>
    <cellStyle name="Note 33 2 2 2 2 3 2" xfId="42645"/>
    <cellStyle name="Note 33 2 2 2 2 4" xfId="32061"/>
    <cellStyle name="Note 33 2 2 2 2_Table 2A-1_EFT (Annual)" xfId="15803"/>
    <cellStyle name="Note 33 2 2 2 3" xfId="11941"/>
    <cellStyle name="Note 33 2 2 2 3 2" xfId="24025"/>
    <cellStyle name="Note 33 2 2 2 3 2 2" xfId="45211"/>
    <cellStyle name="Note 33 2 2 2 3 3" xfId="34607"/>
    <cellStyle name="Note 33 2 2 2 4" xfId="18912"/>
    <cellStyle name="Note 33 2 2 2 4 2" xfId="40099"/>
    <cellStyle name="Note 33 2 2 2 5" xfId="29318"/>
    <cellStyle name="Note 33 2 2 2_Table 2A-1_EFT (Annual)" xfId="7455"/>
    <cellStyle name="Note 33 2 2 3" xfId="5135"/>
    <cellStyle name="Note 33 2 2 3 2" xfId="13395"/>
    <cellStyle name="Note 33 2 2 3 2 2" xfId="25401"/>
    <cellStyle name="Note 33 2 2 3 2 2 2" xfId="46587"/>
    <cellStyle name="Note 33 2 2 3 2 3" xfId="35983"/>
    <cellStyle name="Note 33 2 2 3 3" xfId="20288"/>
    <cellStyle name="Note 33 2 2 3 3 2" xfId="41475"/>
    <cellStyle name="Note 33 2 2 3 4" xfId="30792"/>
    <cellStyle name="Note 33 2 2 3_Table 2A-1_EFT (Annual)" xfId="15804"/>
    <cellStyle name="Note 33 2 2 4" xfId="10739"/>
    <cellStyle name="Note 33 2 2 4 2" xfId="22855"/>
    <cellStyle name="Note 33 2 2 4 2 2" xfId="44041"/>
    <cellStyle name="Note 33 2 2 4 3" xfId="33437"/>
    <cellStyle name="Note 33 2 2 5" xfId="17742"/>
    <cellStyle name="Note 33 2 2 5 2" xfId="38929"/>
    <cellStyle name="Note 33 2 2 6" xfId="28049"/>
    <cellStyle name="Note 33 2 2_Table 2A-1_EFT (Annual)" xfId="7454"/>
    <cellStyle name="Note 33 2 3" xfId="1094"/>
    <cellStyle name="Note 33 2 3 2" xfId="4655"/>
    <cellStyle name="Note 33 2 3 2 2" xfId="12915"/>
    <cellStyle name="Note 33 2 3 2 2 2" xfId="24921"/>
    <cellStyle name="Note 33 2 3 2 2 2 2" xfId="46107"/>
    <cellStyle name="Note 33 2 3 2 2 3" xfId="35503"/>
    <cellStyle name="Note 33 2 3 2 3" xfId="19808"/>
    <cellStyle name="Note 33 2 3 2 3 2" xfId="40995"/>
    <cellStyle name="Note 33 2 3 2 4" xfId="30312"/>
    <cellStyle name="Note 33 2 3 2_Table 2A-1_EFT (Annual)" xfId="15805"/>
    <cellStyle name="Note 33 2 3 3" xfId="10259"/>
    <cellStyle name="Note 33 2 3 3 2" xfId="22375"/>
    <cellStyle name="Note 33 2 3 3 2 2" xfId="43561"/>
    <cellStyle name="Note 33 2 3 3 3" xfId="32957"/>
    <cellStyle name="Note 33 2 3 4" xfId="17262"/>
    <cellStyle name="Note 33 2 3 4 2" xfId="38449"/>
    <cellStyle name="Note 33 2 3 5" xfId="27569"/>
    <cellStyle name="Note 33 2 3_Table 2A-1_EFT (Annual)" xfId="7456"/>
    <cellStyle name="Note 33 2 4" xfId="2313"/>
    <cellStyle name="Note 33 2 4 2" xfId="5874"/>
    <cellStyle name="Note 33 2 4 2 2" xfId="14089"/>
    <cellStyle name="Note 33 2 4 2 2 2" xfId="26077"/>
    <cellStyle name="Note 33 2 4 2 2 2 2" xfId="47263"/>
    <cellStyle name="Note 33 2 4 2 2 3" xfId="36659"/>
    <cellStyle name="Note 33 2 4 2 3" xfId="20964"/>
    <cellStyle name="Note 33 2 4 2 3 2" xfId="42151"/>
    <cellStyle name="Note 33 2 4 2 4" xfId="31531"/>
    <cellStyle name="Note 33 2 4 2_Table 2A-1_EFT (Annual)" xfId="15806"/>
    <cellStyle name="Note 33 2 4 3" xfId="11433"/>
    <cellStyle name="Note 33 2 4 3 2" xfId="23531"/>
    <cellStyle name="Note 33 2 4 3 2 2" xfId="44717"/>
    <cellStyle name="Note 33 2 4 3 3" xfId="34113"/>
    <cellStyle name="Note 33 2 4 4" xfId="18418"/>
    <cellStyle name="Note 33 2 4 4 2" xfId="39605"/>
    <cellStyle name="Note 33 2 4 5" xfId="28788"/>
    <cellStyle name="Note 33 2 4_Table 2A-1_EFT (Annual)" xfId="7457"/>
    <cellStyle name="Note 33 2 5" xfId="4167"/>
    <cellStyle name="Note 33 2 5 2" xfId="12491"/>
    <cellStyle name="Note 33 2 5 2 2" xfId="24513"/>
    <cellStyle name="Note 33 2 5 2 2 2" xfId="45699"/>
    <cellStyle name="Note 33 2 5 2 3" xfId="35095"/>
    <cellStyle name="Note 33 2 5 3" xfId="19400"/>
    <cellStyle name="Note 33 2 5 3 2" xfId="40587"/>
    <cellStyle name="Note 33 2 5 4" xfId="29855"/>
    <cellStyle name="Note 33 2 5_Table 2A-1_EFT (Annual)" xfId="15807"/>
    <cellStyle name="Note 33 2 6" xfId="9830"/>
    <cellStyle name="Note 33 2 6 2" xfId="21967"/>
    <cellStyle name="Note 33 2 6 2 2" xfId="43153"/>
    <cellStyle name="Note 33 2 6 3" xfId="32549"/>
    <cellStyle name="Note 33 2 7" xfId="16854"/>
    <cellStyle name="Note 33 2 7 2" xfId="38041"/>
    <cellStyle name="Note 33 2 8" xfId="27112"/>
    <cellStyle name="Note 33 2_Table 2A-1_EFT (Annual)" xfId="3300"/>
    <cellStyle name="Note 33 3" xfId="1252"/>
    <cellStyle name="Note 33 3 2" xfId="2522"/>
    <cellStyle name="Note 33 3 2 2" xfId="6083"/>
    <cellStyle name="Note 33 3 2 2 2" xfId="14277"/>
    <cellStyle name="Note 33 3 2 2 2 2" xfId="26249"/>
    <cellStyle name="Note 33 3 2 2 2 2 2" xfId="47435"/>
    <cellStyle name="Note 33 3 2 2 2 3" xfId="36831"/>
    <cellStyle name="Note 33 3 2 2 3" xfId="21136"/>
    <cellStyle name="Note 33 3 2 2 3 2" xfId="42323"/>
    <cellStyle name="Note 33 3 2 2 4" xfId="31739"/>
    <cellStyle name="Note 33 3 2 2_Table 2A-1_EFT (Annual)" xfId="15808"/>
    <cellStyle name="Note 33 3 2 3" xfId="11619"/>
    <cellStyle name="Note 33 3 2 3 2" xfId="23703"/>
    <cellStyle name="Note 33 3 2 3 2 2" xfId="44889"/>
    <cellStyle name="Note 33 3 2 3 3" xfId="34285"/>
    <cellStyle name="Note 33 3 2 4" xfId="18590"/>
    <cellStyle name="Note 33 3 2 4 2" xfId="39777"/>
    <cellStyle name="Note 33 3 2 5" xfId="28996"/>
    <cellStyle name="Note 33 3 2_Table 2A-1_EFT (Annual)" xfId="7459"/>
    <cellStyle name="Note 33 3 3" xfId="4813"/>
    <cellStyle name="Note 33 3 3 2" xfId="13073"/>
    <cellStyle name="Note 33 3 3 2 2" xfId="25079"/>
    <cellStyle name="Note 33 3 3 2 2 2" xfId="46265"/>
    <cellStyle name="Note 33 3 3 2 3" xfId="35661"/>
    <cellStyle name="Note 33 3 3 3" xfId="19966"/>
    <cellStyle name="Note 33 3 3 3 2" xfId="41153"/>
    <cellStyle name="Note 33 3 3 4" xfId="30470"/>
    <cellStyle name="Note 33 3 3_Table 2A-1_EFT (Annual)" xfId="15809"/>
    <cellStyle name="Note 33 3 4" xfId="10417"/>
    <cellStyle name="Note 33 3 4 2" xfId="22533"/>
    <cellStyle name="Note 33 3 4 2 2" xfId="43719"/>
    <cellStyle name="Note 33 3 4 3" xfId="33115"/>
    <cellStyle name="Note 33 3 5" xfId="17420"/>
    <cellStyle name="Note 33 3 5 2" xfId="38607"/>
    <cellStyle name="Note 33 3 6" xfId="27727"/>
    <cellStyle name="Note 33 3_Table 2A-1_EFT (Annual)" xfId="7458"/>
    <cellStyle name="Note 33 4" xfId="803"/>
    <cellStyle name="Note 33 4 2" xfId="4364"/>
    <cellStyle name="Note 33 4 2 2" xfId="12644"/>
    <cellStyle name="Note 33 4 2 2 2" xfId="24661"/>
    <cellStyle name="Note 33 4 2 2 2 2" xfId="45847"/>
    <cellStyle name="Note 33 4 2 2 3" xfId="35243"/>
    <cellStyle name="Note 33 4 2 3" xfId="19548"/>
    <cellStyle name="Note 33 4 2 3 2" xfId="40735"/>
    <cellStyle name="Note 33 4 2 4" xfId="30021"/>
    <cellStyle name="Note 33 4 2_Table 2A-1_EFT (Annual)" xfId="15810"/>
    <cellStyle name="Note 33 4 3" xfId="9992"/>
    <cellStyle name="Note 33 4 3 2" xfId="22115"/>
    <cellStyle name="Note 33 4 3 2 2" xfId="43301"/>
    <cellStyle name="Note 33 4 3 3" xfId="32697"/>
    <cellStyle name="Note 33 4 4" xfId="17002"/>
    <cellStyle name="Note 33 4 4 2" xfId="38189"/>
    <cellStyle name="Note 33 4 5" xfId="27278"/>
    <cellStyle name="Note 33 4_Table 2A-1_EFT (Annual)" xfId="7460"/>
    <cellStyle name="Note 33 5" xfId="1991"/>
    <cellStyle name="Note 33 5 2" xfId="5552"/>
    <cellStyle name="Note 33 5 2 2" xfId="13767"/>
    <cellStyle name="Note 33 5 2 2 2" xfId="25755"/>
    <cellStyle name="Note 33 5 2 2 2 2" xfId="46941"/>
    <cellStyle name="Note 33 5 2 2 3" xfId="36337"/>
    <cellStyle name="Note 33 5 2 3" xfId="20642"/>
    <cellStyle name="Note 33 5 2 3 2" xfId="41829"/>
    <cellStyle name="Note 33 5 2 4" xfId="31209"/>
    <cellStyle name="Note 33 5 2_Table 2A-1_EFT (Annual)" xfId="15811"/>
    <cellStyle name="Note 33 5 3" xfId="11111"/>
    <cellStyle name="Note 33 5 3 2" xfId="23209"/>
    <cellStyle name="Note 33 5 3 2 2" xfId="44395"/>
    <cellStyle name="Note 33 5 3 3" xfId="33791"/>
    <cellStyle name="Note 33 5 4" xfId="18096"/>
    <cellStyle name="Note 33 5 4 2" xfId="39283"/>
    <cellStyle name="Note 33 5 5" xfId="28466"/>
    <cellStyle name="Note 33 5_Table 2A-1_EFT (Annual)" xfId="7461"/>
    <cellStyle name="Note 33 6" xfId="3793"/>
    <cellStyle name="Note 33 6 2" xfId="12161"/>
    <cellStyle name="Note 33 6 2 2" xfId="24191"/>
    <cellStyle name="Note 33 6 2 2 2" xfId="45377"/>
    <cellStyle name="Note 33 6 2 3" xfId="34773"/>
    <cellStyle name="Note 33 6 3" xfId="19078"/>
    <cellStyle name="Note 33 6 3 2" xfId="40265"/>
    <cellStyle name="Note 33 6 4" xfId="29502"/>
    <cellStyle name="Note 33 6_Table 2A-1_EFT (Annual)" xfId="15812"/>
    <cellStyle name="Note 33 7" xfId="9480"/>
    <cellStyle name="Note 33 7 2" xfId="21645"/>
    <cellStyle name="Note 33 7 2 2" xfId="42831"/>
    <cellStyle name="Note 33 7 3" xfId="32227"/>
    <cellStyle name="Note 33 8" xfId="16532"/>
    <cellStyle name="Note 33 8 2" xfId="37719"/>
    <cellStyle name="Note 33 9" xfId="26759"/>
    <cellStyle name="Note 33_Table 2A-1_EFT (Annual)" xfId="3299"/>
    <cellStyle name="Note 34" xfId="291"/>
    <cellStyle name="Note 34 2" xfId="1295"/>
    <cellStyle name="Note 34 2 2" xfId="2565"/>
    <cellStyle name="Note 34 2 2 2" xfId="6126"/>
    <cellStyle name="Note 34 2 2 2 2" xfId="14320"/>
    <cellStyle name="Note 34 2 2 2 2 2" xfId="26292"/>
    <cellStyle name="Note 34 2 2 2 2 2 2" xfId="47478"/>
    <cellStyle name="Note 34 2 2 2 2 3" xfId="36874"/>
    <cellStyle name="Note 34 2 2 2 3" xfId="21179"/>
    <cellStyle name="Note 34 2 2 2 3 2" xfId="42366"/>
    <cellStyle name="Note 34 2 2 2 4" xfId="31782"/>
    <cellStyle name="Note 34 2 2 2_Table 2A-1_EFT (Annual)" xfId="15813"/>
    <cellStyle name="Note 34 2 2 3" xfId="11662"/>
    <cellStyle name="Note 34 2 2 3 2" xfId="23746"/>
    <cellStyle name="Note 34 2 2 3 2 2" xfId="44932"/>
    <cellStyle name="Note 34 2 2 3 3" xfId="34328"/>
    <cellStyle name="Note 34 2 2 4" xfId="18633"/>
    <cellStyle name="Note 34 2 2 4 2" xfId="39820"/>
    <cellStyle name="Note 34 2 2 5" xfId="29039"/>
    <cellStyle name="Note 34 2 2_Table 2A-1_EFT (Annual)" xfId="7463"/>
    <cellStyle name="Note 34 2 3" xfId="4856"/>
    <cellStyle name="Note 34 2 3 2" xfId="13116"/>
    <cellStyle name="Note 34 2 3 2 2" xfId="25122"/>
    <cellStyle name="Note 34 2 3 2 2 2" xfId="46308"/>
    <cellStyle name="Note 34 2 3 2 3" xfId="35704"/>
    <cellStyle name="Note 34 2 3 3" xfId="20009"/>
    <cellStyle name="Note 34 2 3 3 2" xfId="41196"/>
    <cellStyle name="Note 34 2 3 4" xfId="30513"/>
    <cellStyle name="Note 34 2 3_Table 2A-1_EFT (Annual)" xfId="15814"/>
    <cellStyle name="Note 34 2 4" xfId="10460"/>
    <cellStyle name="Note 34 2 4 2" xfId="22576"/>
    <cellStyle name="Note 34 2 4 2 2" xfId="43762"/>
    <cellStyle name="Note 34 2 4 3" xfId="33158"/>
    <cellStyle name="Note 34 2 5" xfId="17463"/>
    <cellStyle name="Note 34 2 5 2" xfId="38650"/>
    <cellStyle name="Note 34 2 6" xfId="27770"/>
    <cellStyle name="Note 34 2_Table 2A-1_EFT (Annual)" xfId="7462"/>
    <cellStyle name="Note 34 3" xfId="845"/>
    <cellStyle name="Note 34 3 2" xfId="4406"/>
    <cellStyle name="Note 34 3 2 2" xfId="12679"/>
    <cellStyle name="Note 34 3 2 2 2" xfId="24696"/>
    <cellStyle name="Note 34 3 2 2 2 2" xfId="45882"/>
    <cellStyle name="Note 34 3 2 2 3" xfId="35278"/>
    <cellStyle name="Note 34 3 2 3" xfId="19583"/>
    <cellStyle name="Note 34 3 2 3 2" xfId="40770"/>
    <cellStyle name="Note 34 3 2 4" xfId="30063"/>
    <cellStyle name="Note 34 3 2_Table 2A-1_EFT (Annual)" xfId="15815"/>
    <cellStyle name="Note 34 3 3" xfId="10028"/>
    <cellStyle name="Note 34 3 3 2" xfId="22150"/>
    <cellStyle name="Note 34 3 3 2 2" xfId="43336"/>
    <cellStyle name="Note 34 3 3 3" xfId="32732"/>
    <cellStyle name="Note 34 3 4" xfId="17037"/>
    <cellStyle name="Note 34 3 4 2" xfId="38224"/>
    <cellStyle name="Note 34 3 5" xfId="27320"/>
    <cellStyle name="Note 34 3_Table 2A-1_EFT (Annual)" xfId="7464"/>
    <cellStyle name="Note 34 4" xfId="2034"/>
    <cellStyle name="Note 34 4 2" xfId="5595"/>
    <cellStyle name="Note 34 4 2 2" xfId="13810"/>
    <cellStyle name="Note 34 4 2 2 2" xfId="25798"/>
    <cellStyle name="Note 34 4 2 2 2 2" xfId="46984"/>
    <cellStyle name="Note 34 4 2 2 3" xfId="36380"/>
    <cellStyle name="Note 34 4 2 3" xfId="20685"/>
    <cellStyle name="Note 34 4 2 3 2" xfId="41872"/>
    <cellStyle name="Note 34 4 2 4" xfId="31252"/>
    <cellStyle name="Note 34 4 2_Table 2A-1_EFT (Annual)" xfId="15816"/>
    <cellStyle name="Note 34 4 3" xfId="11154"/>
    <cellStyle name="Note 34 4 3 2" xfId="23252"/>
    <cellStyle name="Note 34 4 3 2 2" xfId="44438"/>
    <cellStyle name="Note 34 4 3 3" xfId="33834"/>
    <cellStyle name="Note 34 4 4" xfId="18139"/>
    <cellStyle name="Note 34 4 4 2" xfId="39326"/>
    <cellStyle name="Note 34 4 5" xfId="28509"/>
    <cellStyle name="Note 34 4_Table 2A-1_EFT (Annual)" xfId="7465"/>
    <cellStyle name="Note 34 5" xfId="3863"/>
    <cellStyle name="Note 34 5 2" xfId="12205"/>
    <cellStyle name="Note 34 5 2 2" xfId="24234"/>
    <cellStyle name="Note 34 5 2 2 2" xfId="45420"/>
    <cellStyle name="Note 34 5 2 3" xfId="34816"/>
    <cellStyle name="Note 34 5 3" xfId="19121"/>
    <cellStyle name="Note 34 5 3 2" xfId="40308"/>
    <cellStyle name="Note 34 5 4" xfId="29552"/>
    <cellStyle name="Note 34 5_Table 2A-1_EFT (Annual)" xfId="15817"/>
    <cellStyle name="Note 34 6" xfId="9540"/>
    <cellStyle name="Note 34 6 2" xfId="21688"/>
    <cellStyle name="Note 34 6 2 2" xfId="42874"/>
    <cellStyle name="Note 34 6 3" xfId="32270"/>
    <cellStyle name="Note 34 7" xfId="16575"/>
    <cellStyle name="Note 34 7 2" xfId="37762"/>
    <cellStyle name="Note 34 8" xfId="26809"/>
    <cellStyle name="Note 34_Table 2A-1_EFT (Annual)" xfId="3301"/>
    <cellStyle name="Note 35" xfId="640"/>
    <cellStyle name="Note 35 2" xfId="1617"/>
    <cellStyle name="Note 35 2 2" xfId="2887"/>
    <cellStyle name="Note 35 2 2 2" xfId="6448"/>
    <cellStyle name="Note 35 2 2 2 2" xfId="14642"/>
    <cellStyle name="Note 35 2 2 2 2 2" xfId="26614"/>
    <cellStyle name="Note 35 2 2 2 2 2 2" xfId="47800"/>
    <cellStyle name="Note 35 2 2 2 2 3" xfId="37196"/>
    <cellStyle name="Note 35 2 2 2 3" xfId="21501"/>
    <cellStyle name="Note 35 2 2 2 3 2" xfId="42688"/>
    <cellStyle name="Note 35 2 2 2 4" xfId="32104"/>
    <cellStyle name="Note 35 2 2 2_Table 2A-1_EFT (Annual)" xfId="15818"/>
    <cellStyle name="Note 35 2 2 3" xfId="11984"/>
    <cellStyle name="Note 35 2 2 3 2" xfId="24068"/>
    <cellStyle name="Note 35 2 2 3 2 2" xfId="45254"/>
    <cellStyle name="Note 35 2 2 3 3" xfId="34650"/>
    <cellStyle name="Note 35 2 2 4" xfId="18955"/>
    <cellStyle name="Note 35 2 2 4 2" xfId="40142"/>
    <cellStyle name="Note 35 2 2 5" xfId="29361"/>
    <cellStyle name="Note 35 2 2_Table 2A-1_EFT (Annual)" xfId="7467"/>
    <cellStyle name="Note 35 2 3" xfId="5178"/>
    <cellStyle name="Note 35 2 3 2" xfId="13438"/>
    <cellStyle name="Note 35 2 3 2 2" xfId="25444"/>
    <cellStyle name="Note 35 2 3 2 2 2" xfId="46630"/>
    <cellStyle name="Note 35 2 3 2 3" xfId="36026"/>
    <cellStyle name="Note 35 2 3 3" xfId="20331"/>
    <cellStyle name="Note 35 2 3 3 2" xfId="41518"/>
    <cellStyle name="Note 35 2 3 4" xfId="30835"/>
    <cellStyle name="Note 35 2 3_Table 2A-1_EFT (Annual)" xfId="15819"/>
    <cellStyle name="Note 35 2 4" xfId="10782"/>
    <cellStyle name="Note 35 2 4 2" xfId="22898"/>
    <cellStyle name="Note 35 2 4 2 2" xfId="44084"/>
    <cellStyle name="Note 35 2 4 3" xfId="33480"/>
    <cellStyle name="Note 35 2 5" xfId="17785"/>
    <cellStyle name="Note 35 2 5 2" xfId="38972"/>
    <cellStyle name="Note 35 2 6" xfId="28092"/>
    <cellStyle name="Note 35 2_Table 2A-1_EFT (Annual)" xfId="7466"/>
    <cellStyle name="Note 35 3" xfId="1129"/>
    <cellStyle name="Note 35 3 2" xfId="4690"/>
    <cellStyle name="Note 35 3 2 2" xfId="12950"/>
    <cellStyle name="Note 35 3 2 2 2" xfId="24956"/>
    <cellStyle name="Note 35 3 2 2 2 2" xfId="46142"/>
    <cellStyle name="Note 35 3 2 2 3" xfId="35538"/>
    <cellStyle name="Note 35 3 2 3" xfId="19843"/>
    <cellStyle name="Note 35 3 2 3 2" xfId="41030"/>
    <cellStyle name="Note 35 3 2 4" xfId="30347"/>
    <cellStyle name="Note 35 3 2_Table 2A-1_EFT (Annual)" xfId="15820"/>
    <cellStyle name="Note 35 3 3" xfId="10294"/>
    <cellStyle name="Note 35 3 3 2" xfId="22410"/>
    <cellStyle name="Note 35 3 3 2 2" xfId="43596"/>
    <cellStyle name="Note 35 3 3 3" xfId="32992"/>
    <cellStyle name="Note 35 3 4" xfId="17297"/>
    <cellStyle name="Note 35 3 4 2" xfId="38484"/>
    <cellStyle name="Note 35 3 5" xfId="27604"/>
    <cellStyle name="Note 35 3_Table 2A-1_EFT (Annual)" xfId="7468"/>
    <cellStyle name="Note 35 4" xfId="2356"/>
    <cellStyle name="Note 35 4 2" xfId="5917"/>
    <cellStyle name="Note 35 4 2 2" xfId="14132"/>
    <cellStyle name="Note 35 4 2 2 2" xfId="26120"/>
    <cellStyle name="Note 35 4 2 2 2 2" xfId="47306"/>
    <cellStyle name="Note 35 4 2 2 3" xfId="36702"/>
    <cellStyle name="Note 35 4 2 3" xfId="21007"/>
    <cellStyle name="Note 35 4 2 3 2" xfId="42194"/>
    <cellStyle name="Note 35 4 2 4" xfId="31574"/>
    <cellStyle name="Note 35 4 2_Table 2A-1_EFT (Annual)" xfId="15821"/>
    <cellStyle name="Note 35 4 3" xfId="11476"/>
    <cellStyle name="Note 35 4 3 2" xfId="23574"/>
    <cellStyle name="Note 35 4 3 2 2" xfId="44760"/>
    <cellStyle name="Note 35 4 3 3" xfId="34156"/>
    <cellStyle name="Note 35 4 4" xfId="18461"/>
    <cellStyle name="Note 35 4 4 2" xfId="39648"/>
    <cellStyle name="Note 35 4 5" xfId="28831"/>
    <cellStyle name="Note 35 4_Table 2A-1_EFT (Annual)" xfId="7469"/>
    <cellStyle name="Note 35 5" xfId="4210"/>
    <cellStyle name="Note 35 5 2" xfId="12534"/>
    <cellStyle name="Note 35 5 2 2" xfId="24556"/>
    <cellStyle name="Note 35 5 2 2 2" xfId="45742"/>
    <cellStyle name="Note 35 5 2 3" xfId="35138"/>
    <cellStyle name="Note 35 5 3" xfId="19443"/>
    <cellStyle name="Note 35 5 3 2" xfId="40630"/>
    <cellStyle name="Note 35 5 4" xfId="29898"/>
    <cellStyle name="Note 35 5_Table 2A-1_EFT (Annual)" xfId="15822"/>
    <cellStyle name="Note 35 6" xfId="9873"/>
    <cellStyle name="Note 35 6 2" xfId="22010"/>
    <cellStyle name="Note 35 6 2 2" xfId="43196"/>
    <cellStyle name="Note 35 6 3" xfId="32592"/>
    <cellStyle name="Note 35 7" xfId="16897"/>
    <cellStyle name="Note 35 7 2" xfId="38084"/>
    <cellStyle name="Note 35 8" xfId="27155"/>
    <cellStyle name="Note 35_Table 2A-1_EFT (Annual)" xfId="3302"/>
    <cellStyle name="Note 36" xfId="695"/>
    <cellStyle name="Note 36 2" xfId="2362"/>
    <cellStyle name="Note 36 2 2" xfId="5923"/>
    <cellStyle name="Note 36 2 2 2" xfId="14137"/>
    <cellStyle name="Note 36 2 2 2 2" xfId="26125"/>
    <cellStyle name="Note 36 2 2 2 2 2" xfId="47311"/>
    <cellStyle name="Note 36 2 2 2 3" xfId="36707"/>
    <cellStyle name="Note 36 2 2 3" xfId="21012"/>
    <cellStyle name="Note 36 2 2 3 2" xfId="42199"/>
    <cellStyle name="Note 36 2 2 4" xfId="31579"/>
    <cellStyle name="Note 36 2 2_Table 2A-1_EFT (Annual)" xfId="15823"/>
    <cellStyle name="Note 36 2 3" xfId="11482"/>
    <cellStyle name="Note 36 2 3 2" xfId="23579"/>
    <cellStyle name="Note 36 2 3 2 2" xfId="44765"/>
    <cellStyle name="Note 36 2 3 3" xfId="34161"/>
    <cellStyle name="Note 36 2 4" xfId="18466"/>
    <cellStyle name="Note 36 2 4 2" xfId="39653"/>
    <cellStyle name="Note 36 2 5" xfId="28836"/>
    <cellStyle name="Note 36 2_Table 2A-1_EFT (Annual)" xfId="7471"/>
    <cellStyle name="Note 36 3" xfId="4258"/>
    <cellStyle name="Note 36 3 2" xfId="12543"/>
    <cellStyle name="Note 36 3 2 2" xfId="24561"/>
    <cellStyle name="Note 36 3 2 2 2" xfId="45747"/>
    <cellStyle name="Note 36 3 2 3" xfId="35143"/>
    <cellStyle name="Note 36 3 3" xfId="19448"/>
    <cellStyle name="Note 36 3 3 2" xfId="40635"/>
    <cellStyle name="Note 36 3 4" xfId="29916"/>
    <cellStyle name="Note 36 3_Table 2A-1_EFT (Annual)" xfId="15824"/>
    <cellStyle name="Note 36 4" xfId="9889"/>
    <cellStyle name="Note 36 4 2" xfId="22015"/>
    <cellStyle name="Note 36 4 2 2" xfId="43201"/>
    <cellStyle name="Note 36 4 3" xfId="32597"/>
    <cellStyle name="Note 36 5" xfId="16902"/>
    <cellStyle name="Note 36 5 2" xfId="38089"/>
    <cellStyle name="Note 36 6" xfId="27173"/>
    <cellStyle name="Note 36_Table 2A-1_EFT (Annual)" xfId="7470"/>
    <cellStyle name="Note 37" xfId="16009"/>
    <cellStyle name="Note 37 2" xfId="37202"/>
    <cellStyle name="Note 38" xfId="47806"/>
    <cellStyle name="Note 4" xfId="90"/>
    <cellStyle name="Note 4 10" xfId="21518"/>
    <cellStyle name="Note 4 10 2" xfId="42705"/>
    <cellStyle name="Note 4 11" xfId="26646"/>
    <cellStyle name="Note 4 2" xfId="489"/>
    <cellStyle name="Note 4 2 2" xfId="1466"/>
    <cellStyle name="Note 4 2 2 2" xfId="2736"/>
    <cellStyle name="Note 4 2 2 2 2" xfId="6297"/>
    <cellStyle name="Note 4 2 2 2 2 2" xfId="14491"/>
    <cellStyle name="Note 4 2 2 2 2 2 2" xfId="26463"/>
    <cellStyle name="Note 4 2 2 2 2 2 2 2" xfId="47649"/>
    <cellStyle name="Note 4 2 2 2 2 2 3" xfId="37045"/>
    <cellStyle name="Note 4 2 2 2 2 3" xfId="21350"/>
    <cellStyle name="Note 4 2 2 2 2 3 2" xfId="42537"/>
    <cellStyle name="Note 4 2 2 2 2 4" xfId="31953"/>
    <cellStyle name="Note 4 2 2 2 2_Table 2A-1_EFT (Annual)" xfId="15825"/>
    <cellStyle name="Note 4 2 2 2 3" xfId="11833"/>
    <cellStyle name="Note 4 2 2 2 3 2" xfId="23917"/>
    <cellStyle name="Note 4 2 2 2 3 2 2" xfId="45103"/>
    <cellStyle name="Note 4 2 2 2 3 3" xfId="34499"/>
    <cellStyle name="Note 4 2 2 2 4" xfId="18804"/>
    <cellStyle name="Note 4 2 2 2 4 2" xfId="39991"/>
    <cellStyle name="Note 4 2 2 2 5" xfId="29210"/>
    <cellStyle name="Note 4 2 2 2_Table 2A-1_EFT (Annual)" xfId="7473"/>
    <cellStyle name="Note 4 2 2 3" xfId="5027"/>
    <cellStyle name="Note 4 2 2 3 2" xfId="13287"/>
    <cellStyle name="Note 4 2 2 3 2 2" xfId="25293"/>
    <cellStyle name="Note 4 2 2 3 2 2 2" xfId="46479"/>
    <cellStyle name="Note 4 2 2 3 2 3" xfId="35875"/>
    <cellStyle name="Note 4 2 2 3 3" xfId="20180"/>
    <cellStyle name="Note 4 2 2 3 3 2" xfId="41367"/>
    <cellStyle name="Note 4 2 2 3 4" xfId="30684"/>
    <cellStyle name="Note 4 2 2 3_Table 2A-1_EFT (Annual)" xfId="15826"/>
    <cellStyle name="Note 4 2 2 4" xfId="10631"/>
    <cellStyle name="Note 4 2 2 4 2" xfId="22747"/>
    <cellStyle name="Note 4 2 2 4 2 2" xfId="43933"/>
    <cellStyle name="Note 4 2 2 4 3" xfId="33329"/>
    <cellStyle name="Note 4 2 2 5" xfId="17634"/>
    <cellStyle name="Note 4 2 2 5 2" xfId="38821"/>
    <cellStyle name="Note 4 2 2 6" xfId="27941"/>
    <cellStyle name="Note 4 2 2_Table 2A-1_EFT (Annual)" xfId="7472"/>
    <cellStyle name="Note 4 2 3" xfId="1006"/>
    <cellStyle name="Note 4 2 3 2" xfId="4567"/>
    <cellStyle name="Note 4 2 3 2 2" xfId="12827"/>
    <cellStyle name="Note 4 2 3 2 2 2" xfId="24833"/>
    <cellStyle name="Note 4 2 3 2 2 2 2" xfId="46019"/>
    <cellStyle name="Note 4 2 3 2 2 3" xfId="35415"/>
    <cellStyle name="Note 4 2 3 2 3" xfId="19720"/>
    <cellStyle name="Note 4 2 3 2 3 2" xfId="40907"/>
    <cellStyle name="Note 4 2 3 2 4" xfId="30224"/>
    <cellStyle name="Note 4 2 3 2_Table 2A-1_EFT (Annual)" xfId="15827"/>
    <cellStyle name="Note 4 2 3 3" xfId="10171"/>
    <cellStyle name="Note 4 2 3 3 2" xfId="22287"/>
    <cellStyle name="Note 4 2 3 3 2 2" xfId="43473"/>
    <cellStyle name="Note 4 2 3 3 3" xfId="32869"/>
    <cellStyle name="Note 4 2 3 4" xfId="17174"/>
    <cellStyle name="Note 4 2 3 4 2" xfId="38361"/>
    <cellStyle name="Note 4 2 3 5" xfId="27481"/>
    <cellStyle name="Note 4 2 3_Table 2A-1_EFT (Annual)" xfId="7474"/>
    <cellStyle name="Note 4 2 4" xfId="2205"/>
    <cellStyle name="Note 4 2 4 2" xfId="5766"/>
    <cellStyle name="Note 4 2 4 2 2" xfId="13981"/>
    <cellStyle name="Note 4 2 4 2 2 2" xfId="25969"/>
    <cellStyle name="Note 4 2 4 2 2 2 2" xfId="47155"/>
    <cellStyle name="Note 4 2 4 2 2 3" xfId="36551"/>
    <cellStyle name="Note 4 2 4 2 3" xfId="20856"/>
    <cellStyle name="Note 4 2 4 2 3 2" xfId="42043"/>
    <cellStyle name="Note 4 2 4 2 4" xfId="31423"/>
    <cellStyle name="Note 4 2 4 2_Table 2A-1_EFT (Annual)" xfId="15828"/>
    <cellStyle name="Note 4 2 4 3" xfId="11325"/>
    <cellStyle name="Note 4 2 4 3 2" xfId="23423"/>
    <cellStyle name="Note 4 2 4 3 2 2" xfId="44609"/>
    <cellStyle name="Note 4 2 4 3 3" xfId="34005"/>
    <cellStyle name="Note 4 2 4 4" xfId="18310"/>
    <cellStyle name="Note 4 2 4 4 2" xfId="39497"/>
    <cellStyle name="Note 4 2 4 5" xfId="28680"/>
    <cellStyle name="Note 4 2 4_Table 2A-1_EFT (Annual)" xfId="7475"/>
    <cellStyle name="Note 4 2 5" xfId="4059"/>
    <cellStyle name="Note 4 2 5 2" xfId="12383"/>
    <cellStyle name="Note 4 2 5 2 2" xfId="24405"/>
    <cellStyle name="Note 4 2 5 2 2 2" xfId="45591"/>
    <cellStyle name="Note 4 2 5 2 3" xfId="34987"/>
    <cellStyle name="Note 4 2 5 3" xfId="19292"/>
    <cellStyle name="Note 4 2 5 3 2" xfId="40479"/>
    <cellStyle name="Note 4 2 5 4" xfId="29747"/>
    <cellStyle name="Note 4 2 5_Table 2A-1_EFT (Annual)" xfId="15829"/>
    <cellStyle name="Note 4 2 6" xfId="9722"/>
    <cellStyle name="Note 4 2 6 2" xfId="21859"/>
    <cellStyle name="Note 4 2 6 2 2" xfId="43045"/>
    <cellStyle name="Note 4 2 6 3" xfId="32441"/>
    <cellStyle name="Note 4 2 7" xfId="16746"/>
    <cellStyle name="Note 4 2 7 2" xfId="37933"/>
    <cellStyle name="Note 4 2 8" xfId="27004"/>
    <cellStyle name="Note 4 2_Table 2A-1_EFT (Annual)" xfId="3304"/>
    <cellStyle name="Note 4 3" xfId="322"/>
    <cellStyle name="Note 4 3 2" xfId="1310"/>
    <cellStyle name="Note 4 3 2 2" xfId="2580"/>
    <cellStyle name="Note 4 3 2 2 2" xfId="6141"/>
    <cellStyle name="Note 4 3 2 2 2 2" xfId="14335"/>
    <cellStyle name="Note 4 3 2 2 2 2 2" xfId="26307"/>
    <cellStyle name="Note 4 3 2 2 2 2 2 2" xfId="47493"/>
    <cellStyle name="Note 4 3 2 2 2 2 3" xfId="36889"/>
    <cellStyle name="Note 4 3 2 2 2 3" xfId="21194"/>
    <cellStyle name="Note 4 3 2 2 2 3 2" xfId="42381"/>
    <cellStyle name="Note 4 3 2 2 2 4" xfId="31797"/>
    <cellStyle name="Note 4 3 2 2 2_Table 2A-1_EFT (Annual)" xfId="15830"/>
    <cellStyle name="Note 4 3 2 2 3" xfId="11677"/>
    <cellStyle name="Note 4 3 2 2 3 2" xfId="23761"/>
    <cellStyle name="Note 4 3 2 2 3 2 2" xfId="44947"/>
    <cellStyle name="Note 4 3 2 2 3 3" xfId="34343"/>
    <cellStyle name="Note 4 3 2 2 4" xfId="18648"/>
    <cellStyle name="Note 4 3 2 2 4 2" xfId="39835"/>
    <cellStyle name="Note 4 3 2 2 5" xfId="29054"/>
    <cellStyle name="Note 4 3 2 2_Table 2A-1_EFT (Annual)" xfId="7477"/>
    <cellStyle name="Note 4 3 2 3" xfId="4871"/>
    <cellStyle name="Note 4 3 2 3 2" xfId="13131"/>
    <cellStyle name="Note 4 3 2 3 2 2" xfId="25137"/>
    <cellStyle name="Note 4 3 2 3 2 2 2" xfId="46323"/>
    <cellStyle name="Note 4 3 2 3 2 3" xfId="35719"/>
    <cellStyle name="Note 4 3 2 3 3" xfId="20024"/>
    <cellStyle name="Note 4 3 2 3 3 2" xfId="41211"/>
    <cellStyle name="Note 4 3 2 3 4" xfId="30528"/>
    <cellStyle name="Note 4 3 2 3_Table 2A-1_EFT (Annual)" xfId="15831"/>
    <cellStyle name="Note 4 3 2 4" xfId="10475"/>
    <cellStyle name="Note 4 3 2 4 2" xfId="22591"/>
    <cellStyle name="Note 4 3 2 4 2 2" xfId="43777"/>
    <cellStyle name="Note 4 3 2 4 3" xfId="33173"/>
    <cellStyle name="Note 4 3 2 5" xfId="17478"/>
    <cellStyle name="Note 4 3 2 5 2" xfId="38665"/>
    <cellStyle name="Note 4 3 2 6" xfId="27785"/>
    <cellStyle name="Note 4 3 2_Table 2A-1_EFT (Annual)" xfId="7476"/>
    <cellStyle name="Note 4 3 3" xfId="869"/>
    <cellStyle name="Note 4 3 3 2" xfId="4430"/>
    <cellStyle name="Note 4 3 3 2 2" xfId="12695"/>
    <cellStyle name="Note 4 3 3 2 2 2" xfId="24707"/>
    <cellStyle name="Note 4 3 3 2 2 2 2" xfId="45893"/>
    <cellStyle name="Note 4 3 3 2 2 3" xfId="35289"/>
    <cellStyle name="Note 4 3 3 2 3" xfId="19594"/>
    <cellStyle name="Note 4 3 3 2 3 2" xfId="40781"/>
    <cellStyle name="Note 4 3 3 2 4" xfId="30087"/>
    <cellStyle name="Note 4 3 3 2_Table 2A-1_EFT (Annual)" xfId="15832"/>
    <cellStyle name="Note 4 3 3 3" xfId="10042"/>
    <cellStyle name="Note 4 3 3 3 2" xfId="22161"/>
    <cellStyle name="Note 4 3 3 3 2 2" xfId="43347"/>
    <cellStyle name="Note 4 3 3 3 3" xfId="32743"/>
    <cellStyle name="Note 4 3 3 4" xfId="17048"/>
    <cellStyle name="Note 4 3 3 4 2" xfId="38235"/>
    <cellStyle name="Note 4 3 3 5" xfId="27344"/>
    <cellStyle name="Note 4 3 3_Table 2A-1_EFT (Annual)" xfId="7478"/>
    <cellStyle name="Note 4 3 4" xfId="2049"/>
    <cellStyle name="Note 4 3 4 2" xfId="5610"/>
    <cellStyle name="Note 4 3 4 2 2" xfId="13825"/>
    <cellStyle name="Note 4 3 4 2 2 2" xfId="25813"/>
    <cellStyle name="Note 4 3 4 2 2 2 2" xfId="46999"/>
    <cellStyle name="Note 4 3 4 2 2 3" xfId="36395"/>
    <cellStyle name="Note 4 3 4 2 3" xfId="20700"/>
    <cellStyle name="Note 4 3 4 2 3 2" xfId="41887"/>
    <cellStyle name="Note 4 3 4 2 4" xfId="31267"/>
    <cellStyle name="Note 4 3 4 2_Table 2A-1_EFT (Annual)" xfId="15833"/>
    <cellStyle name="Note 4 3 4 3" xfId="11169"/>
    <cellStyle name="Note 4 3 4 3 2" xfId="23267"/>
    <cellStyle name="Note 4 3 4 3 2 2" xfId="44453"/>
    <cellStyle name="Note 4 3 4 3 3" xfId="33849"/>
    <cellStyle name="Note 4 3 4 4" xfId="18154"/>
    <cellStyle name="Note 4 3 4 4 2" xfId="39341"/>
    <cellStyle name="Note 4 3 4 5" xfId="28524"/>
    <cellStyle name="Note 4 3 4_Table 2A-1_EFT (Annual)" xfId="7479"/>
    <cellStyle name="Note 4 3 5" xfId="3892"/>
    <cellStyle name="Note 4 3 5 2" xfId="12224"/>
    <cellStyle name="Note 4 3 5 2 2" xfId="24249"/>
    <cellStyle name="Note 4 3 5 2 2 2" xfId="45435"/>
    <cellStyle name="Note 4 3 5 2 3" xfId="34831"/>
    <cellStyle name="Note 4 3 5 3" xfId="19136"/>
    <cellStyle name="Note 4 3 5 3 2" xfId="40323"/>
    <cellStyle name="Note 4 3 5 4" xfId="29580"/>
    <cellStyle name="Note 4 3 5_Table 2A-1_EFT (Annual)" xfId="15834"/>
    <cellStyle name="Note 4 3 6" xfId="9561"/>
    <cellStyle name="Note 4 3 6 2" xfId="21703"/>
    <cellStyle name="Note 4 3 6 2 2" xfId="42889"/>
    <cellStyle name="Note 4 3 6 3" xfId="32285"/>
    <cellStyle name="Note 4 3 7" xfId="16590"/>
    <cellStyle name="Note 4 3 7 2" xfId="37777"/>
    <cellStyle name="Note 4 3 8" xfId="26837"/>
    <cellStyle name="Note 4 3_Table 2A-1_EFT (Annual)" xfId="3305"/>
    <cellStyle name="Note 4 4" xfId="1144"/>
    <cellStyle name="Note 4 4 2" xfId="2414"/>
    <cellStyle name="Note 4 4 2 2" xfId="5975"/>
    <cellStyle name="Note 4 4 2 2 2" xfId="14169"/>
    <cellStyle name="Note 4 4 2 2 2 2" xfId="26141"/>
    <cellStyle name="Note 4 4 2 2 2 2 2" xfId="47327"/>
    <cellStyle name="Note 4 4 2 2 2 3" xfId="36723"/>
    <cellStyle name="Note 4 4 2 2 3" xfId="21028"/>
    <cellStyle name="Note 4 4 2 2 3 2" xfId="42215"/>
    <cellStyle name="Note 4 4 2 2 4" xfId="31631"/>
    <cellStyle name="Note 4 4 2 2_Table 2A-1_EFT (Annual)" xfId="15835"/>
    <cellStyle name="Note 4 4 2 3" xfId="11511"/>
    <cellStyle name="Note 4 4 2 3 2" xfId="23595"/>
    <cellStyle name="Note 4 4 2 3 2 2" xfId="44781"/>
    <cellStyle name="Note 4 4 2 3 3" xfId="34177"/>
    <cellStyle name="Note 4 4 2 4" xfId="18482"/>
    <cellStyle name="Note 4 4 2 4 2" xfId="39669"/>
    <cellStyle name="Note 4 4 2 5" xfId="28888"/>
    <cellStyle name="Note 4 4 2_Table 2A-1_EFT (Annual)" xfId="7481"/>
    <cellStyle name="Note 4 4 3" xfId="4705"/>
    <cellStyle name="Note 4 4 3 2" xfId="12965"/>
    <cellStyle name="Note 4 4 3 2 2" xfId="24971"/>
    <cellStyle name="Note 4 4 3 2 2 2" xfId="46157"/>
    <cellStyle name="Note 4 4 3 2 3" xfId="35553"/>
    <cellStyle name="Note 4 4 3 3" xfId="19858"/>
    <cellStyle name="Note 4 4 3 3 2" xfId="41045"/>
    <cellStyle name="Note 4 4 3 4" xfId="30362"/>
    <cellStyle name="Note 4 4 3_Table 2A-1_EFT (Annual)" xfId="15836"/>
    <cellStyle name="Note 4 4 4" xfId="10309"/>
    <cellStyle name="Note 4 4 4 2" xfId="22425"/>
    <cellStyle name="Note 4 4 4 2 2" xfId="43611"/>
    <cellStyle name="Note 4 4 4 3" xfId="33007"/>
    <cellStyle name="Note 4 4 5" xfId="17312"/>
    <cellStyle name="Note 4 4 5 2" xfId="38499"/>
    <cellStyle name="Note 4 4 6" xfId="27619"/>
    <cellStyle name="Note 4 4_Table 2A-1_EFT (Annual)" xfId="7480"/>
    <cellStyle name="Note 4 5" xfId="710"/>
    <cellStyle name="Note 4 5 2" xfId="4271"/>
    <cellStyle name="Note 4 5 2 2" xfId="12555"/>
    <cellStyle name="Note 4 5 2 2 2" xfId="24573"/>
    <cellStyle name="Note 4 5 2 2 2 2" xfId="45759"/>
    <cellStyle name="Note 4 5 2 2 3" xfId="35155"/>
    <cellStyle name="Note 4 5 2 3" xfId="19460"/>
    <cellStyle name="Note 4 5 2 3 2" xfId="40647"/>
    <cellStyle name="Note 4 5 2 4" xfId="29928"/>
    <cellStyle name="Note 4 5 2_Table 2A-1_EFT (Annual)" xfId="15837"/>
    <cellStyle name="Note 4 5 3" xfId="9902"/>
    <cellStyle name="Note 4 5 3 2" xfId="22027"/>
    <cellStyle name="Note 4 5 3 2 2" xfId="43213"/>
    <cellStyle name="Note 4 5 3 3" xfId="32609"/>
    <cellStyle name="Note 4 5 4" xfId="16914"/>
    <cellStyle name="Note 4 5 4 2" xfId="38101"/>
    <cellStyle name="Note 4 5 5" xfId="27185"/>
    <cellStyle name="Note 4 5_Table 2A-1_EFT (Annual)" xfId="7482"/>
    <cellStyle name="Note 4 6" xfId="1940"/>
    <cellStyle name="Note 4 6 2" xfId="5501"/>
    <cellStyle name="Note 4 6 2 2" xfId="13716"/>
    <cellStyle name="Note 4 6 2 2 2" xfId="25704"/>
    <cellStyle name="Note 4 6 2 2 2 2" xfId="46890"/>
    <cellStyle name="Note 4 6 2 2 3" xfId="36286"/>
    <cellStyle name="Note 4 6 2 3" xfId="20591"/>
    <cellStyle name="Note 4 6 2 3 2" xfId="41778"/>
    <cellStyle name="Note 4 6 2 4" xfId="31158"/>
    <cellStyle name="Note 4 6 2_Table 2A-1_EFT (Annual)" xfId="15838"/>
    <cellStyle name="Note 4 6 3" xfId="11060"/>
    <cellStyle name="Note 4 6 3 2" xfId="23158"/>
    <cellStyle name="Note 4 6 3 2 2" xfId="44344"/>
    <cellStyle name="Note 4 6 3 3" xfId="33740"/>
    <cellStyle name="Note 4 6 4" xfId="18045"/>
    <cellStyle name="Note 4 6 4 2" xfId="39232"/>
    <cellStyle name="Note 4 6 5" xfId="28415"/>
    <cellStyle name="Note 4 6_Table 2A-1_EFT (Annual)" xfId="7483"/>
    <cellStyle name="Note 4 7" xfId="3679"/>
    <cellStyle name="Note 4 7 2" xfId="12052"/>
    <cellStyle name="Note 4 7 2 2" xfId="24083"/>
    <cellStyle name="Note 4 7 2 2 2" xfId="45269"/>
    <cellStyle name="Note 4 7 2 3" xfId="34665"/>
    <cellStyle name="Note 4 7 3" xfId="18970"/>
    <cellStyle name="Note 4 7 3 2" xfId="40157"/>
    <cellStyle name="Note 4 7 4" xfId="29389"/>
    <cellStyle name="Note 4 7_Table 2A-1_EFT (Annual)" xfId="15839"/>
    <cellStyle name="Note 4 8" xfId="9369"/>
    <cellStyle name="Note 4 8 2" xfId="21537"/>
    <cellStyle name="Note 4 8 2 2" xfId="42723"/>
    <cellStyle name="Note 4 8 3" xfId="32119"/>
    <cellStyle name="Note 4 9" xfId="16424"/>
    <cellStyle name="Note 4 9 2" xfId="37611"/>
    <cellStyle name="Note 4_Table 2A-1_EFT (Annual)" xfId="3303"/>
    <cellStyle name="Note 5" xfId="80"/>
    <cellStyle name="Note 5 10" xfId="21523"/>
    <cellStyle name="Note 5 10 2" xfId="42710"/>
    <cellStyle name="Note 5 11" xfId="26636"/>
    <cellStyle name="Note 5 2" xfId="479"/>
    <cellStyle name="Note 5 2 2" xfId="1456"/>
    <cellStyle name="Note 5 2 2 2" xfId="2726"/>
    <cellStyle name="Note 5 2 2 2 2" xfId="6287"/>
    <cellStyle name="Note 5 2 2 2 2 2" xfId="14481"/>
    <cellStyle name="Note 5 2 2 2 2 2 2" xfId="26453"/>
    <cellStyle name="Note 5 2 2 2 2 2 2 2" xfId="47639"/>
    <cellStyle name="Note 5 2 2 2 2 2 3" xfId="37035"/>
    <cellStyle name="Note 5 2 2 2 2 3" xfId="21340"/>
    <cellStyle name="Note 5 2 2 2 2 3 2" xfId="42527"/>
    <cellStyle name="Note 5 2 2 2 2 4" xfId="31943"/>
    <cellStyle name="Note 5 2 2 2 2_Table 2A-1_EFT (Annual)" xfId="15840"/>
    <cellStyle name="Note 5 2 2 2 3" xfId="11823"/>
    <cellStyle name="Note 5 2 2 2 3 2" xfId="23907"/>
    <cellStyle name="Note 5 2 2 2 3 2 2" xfId="45093"/>
    <cellStyle name="Note 5 2 2 2 3 3" xfId="34489"/>
    <cellStyle name="Note 5 2 2 2 4" xfId="18794"/>
    <cellStyle name="Note 5 2 2 2 4 2" xfId="39981"/>
    <cellStyle name="Note 5 2 2 2 5" xfId="29200"/>
    <cellStyle name="Note 5 2 2 2_Table 2A-1_EFT (Annual)" xfId="7485"/>
    <cellStyle name="Note 5 2 2 3" xfId="5017"/>
    <cellStyle name="Note 5 2 2 3 2" xfId="13277"/>
    <cellStyle name="Note 5 2 2 3 2 2" xfId="25283"/>
    <cellStyle name="Note 5 2 2 3 2 2 2" xfId="46469"/>
    <cellStyle name="Note 5 2 2 3 2 3" xfId="35865"/>
    <cellStyle name="Note 5 2 2 3 3" xfId="20170"/>
    <cellStyle name="Note 5 2 2 3 3 2" xfId="41357"/>
    <cellStyle name="Note 5 2 2 3 4" xfId="30674"/>
    <cellStyle name="Note 5 2 2 3_Table 2A-1_EFT (Annual)" xfId="15841"/>
    <cellStyle name="Note 5 2 2 4" xfId="10621"/>
    <cellStyle name="Note 5 2 2 4 2" xfId="22737"/>
    <cellStyle name="Note 5 2 2 4 2 2" xfId="43923"/>
    <cellStyle name="Note 5 2 2 4 3" xfId="33319"/>
    <cellStyle name="Note 5 2 2 5" xfId="17624"/>
    <cellStyle name="Note 5 2 2 5 2" xfId="38811"/>
    <cellStyle name="Note 5 2 2 6" xfId="27931"/>
    <cellStyle name="Note 5 2 2_Table 2A-1_EFT (Annual)" xfId="7484"/>
    <cellStyle name="Note 5 2 3" xfId="999"/>
    <cellStyle name="Note 5 2 3 2" xfId="4560"/>
    <cellStyle name="Note 5 2 3 2 2" xfId="12820"/>
    <cellStyle name="Note 5 2 3 2 2 2" xfId="24826"/>
    <cellStyle name="Note 5 2 3 2 2 2 2" xfId="46012"/>
    <cellStyle name="Note 5 2 3 2 2 3" xfId="35408"/>
    <cellStyle name="Note 5 2 3 2 3" xfId="19713"/>
    <cellStyle name="Note 5 2 3 2 3 2" xfId="40900"/>
    <cellStyle name="Note 5 2 3 2 4" xfId="30217"/>
    <cellStyle name="Note 5 2 3 2_Table 2A-1_EFT (Annual)" xfId="15842"/>
    <cellStyle name="Note 5 2 3 3" xfId="10164"/>
    <cellStyle name="Note 5 2 3 3 2" xfId="22280"/>
    <cellStyle name="Note 5 2 3 3 2 2" xfId="43466"/>
    <cellStyle name="Note 5 2 3 3 3" xfId="32862"/>
    <cellStyle name="Note 5 2 3 4" xfId="17167"/>
    <cellStyle name="Note 5 2 3 4 2" xfId="38354"/>
    <cellStyle name="Note 5 2 3 5" xfId="27474"/>
    <cellStyle name="Note 5 2 3_Table 2A-1_EFT (Annual)" xfId="7486"/>
    <cellStyle name="Note 5 2 4" xfId="2195"/>
    <cellStyle name="Note 5 2 4 2" xfId="5756"/>
    <cellStyle name="Note 5 2 4 2 2" xfId="13971"/>
    <cellStyle name="Note 5 2 4 2 2 2" xfId="25959"/>
    <cellStyle name="Note 5 2 4 2 2 2 2" xfId="47145"/>
    <cellStyle name="Note 5 2 4 2 2 3" xfId="36541"/>
    <cellStyle name="Note 5 2 4 2 3" xfId="20846"/>
    <cellStyle name="Note 5 2 4 2 3 2" xfId="42033"/>
    <cellStyle name="Note 5 2 4 2 4" xfId="31413"/>
    <cellStyle name="Note 5 2 4 2_Table 2A-1_EFT (Annual)" xfId="15843"/>
    <cellStyle name="Note 5 2 4 3" xfId="11315"/>
    <cellStyle name="Note 5 2 4 3 2" xfId="23413"/>
    <cellStyle name="Note 5 2 4 3 2 2" xfId="44599"/>
    <cellStyle name="Note 5 2 4 3 3" xfId="33995"/>
    <cellStyle name="Note 5 2 4 4" xfId="18300"/>
    <cellStyle name="Note 5 2 4 4 2" xfId="39487"/>
    <cellStyle name="Note 5 2 4 5" xfId="28670"/>
    <cellStyle name="Note 5 2 4_Table 2A-1_EFT (Annual)" xfId="7487"/>
    <cellStyle name="Note 5 2 5" xfId="4049"/>
    <cellStyle name="Note 5 2 5 2" xfId="12373"/>
    <cellStyle name="Note 5 2 5 2 2" xfId="24395"/>
    <cellStyle name="Note 5 2 5 2 2 2" xfId="45581"/>
    <cellStyle name="Note 5 2 5 2 3" xfId="34977"/>
    <cellStyle name="Note 5 2 5 3" xfId="19282"/>
    <cellStyle name="Note 5 2 5 3 2" xfId="40469"/>
    <cellStyle name="Note 5 2 5 4" xfId="29737"/>
    <cellStyle name="Note 5 2 5_Table 2A-1_EFT (Annual)" xfId="15844"/>
    <cellStyle name="Note 5 2 6" xfId="9712"/>
    <cellStyle name="Note 5 2 6 2" xfId="21849"/>
    <cellStyle name="Note 5 2 6 2 2" xfId="43035"/>
    <cellStyle name="Note 5 2 6 3" xfId="32431"/>
    <cellStyle name="Note 5 2 7" xfId="16736"/>
    <cellStyle name="Note 5 2 7 2" xfId="37923"/>
    <cellStyle name="Note 5 2 8" xfId="26994"/>
    <cellStyle name="Note 5 2_Table 2A-1_EFT (Annual)" xfId="3307"/>
    <cellStyle name="Note 5 3" xfId="312"/>
    <cellStyle name="Note 5 3 2" xfId="1300"/>
    <cellStyle name="Note 5 3 2 2" xfId="2570"/>
    <cellStyle name="Note 5 3 2 2 2" xfId="6131"/>
    <cellStyle name="Note 5 3 2 2 2 2" xfId="14325"/>
    <cellStyle name="Note 5 3 2 2 2 2 2" xfId="26297"/>
    <cellStyle name="Note 5 3 2 2 2 2 2 2" xfId="47483"/>
    <cellStyle name="Note 5 3 2 2 2 2 3" xfId="36879"/>
    <cellStyle name="Note 5 3 2 2 2 3" xfId="21184"/>
    <cellStyle name="Note 5 3 2 2 2 3 2" xfId="42371"/>
    <cellStyle name="Note 5 3 2 2 2 4" xfId="31787"/>
    <cellStyle name="Note 5 3 2 2 2_Table 2A-1_EFT (Annual)" xfId="15845"/>
    <cellStyle name="Note 5 3 2 2 3" xfId="11667"/>
    <cellStyle name="Note 5 3 2 2 3 2" xfId="23751"/>
    <cellStyle name="Note 5 3 2 2 3 2 2" xfId="44937"/>
    <cellStyle name="Note 5 3 2 2 3 3" xfId="34333"/>
    <cellStyle name="Note 5 3 2 2 4" xfId="18638"/>
    <cellStyle name="Note 5 3 2 2 4 2" xfId="39825"/>
    <cellStyle name="Note 5 3 2 2 5" xfId="29044"/>
    <cellStyle name="Note 5 3 2 2_Table 2A-1_EFT (Annual)" xfId="7489"/>
    <cellStyle name="Note 5 3 2 3" xfId="4861"/>
    <cellStyle name="Note 5 3 2 3 2" xfId="13121"/>
    <cellStyle name="Note 5 3 2 3 2 2" xfId="25127"/>
    <cellStyle name="Note 5 3 2 3 2 2 2" xfId="46313"/>
    <cellStyle name="Note 5 3 2 3 2 3" xfId="35709"/>
    <cellStyle name="Note 5 3 2 3 3" xfId="20014"/>
    <cellStyle name="Note 5 3 2 3 3 2" xfId="41201"/>
    <cellStyle name="Note 5 3 2 3 4" xfId="30518"/>
    <cellStyle name="Note 5 3 2 3_Table 2A-1_EFT (Annual)" xfId="15846"/>
    <cellStyle name="Note 5 3 2 4" xfId="10465"/>
    <cellStyle name="Note 5 3 2 4 2" xfId="22581"/>
    <cellStyle name="Note 5 3 2 4 2 2" xfId="43767"/>
    <cellStyle name="Note 5 3 2 4 3" xfId="33163"/>
    <cellStyle name="Note 5 3 2 5" xfId="17468"/>
    <cellStyle name="Note 5 3 2 5 2" xfId="38655"/>
    <cellStyle name="Note 5 3 2 6" xfId="27775"/>
    <cellStyle name="Note 5 3 2_Table 2A-1_EFT (Annual)" xfId="7488"/>
    <cellStyle name="Note 5 3 3" xfId="862"/>
    <cellStyle name="Note 5 3 3 2" xfId="4423"/>
    <cellStyle name="Note 5 3 3 2 2" xfId="12688"/>
    <cellStyle name="Note 5 3 3 2 2 2" xfId="24700"/>
    <cellStyle name="Note 5 3 3 2 2 2 2" xfId="45886"/>
    <cellStyle name="Note 5 3 3 2 2 3" xfId="35282"/>
    <cellStyle name="Note 5 3 3 2 3" xfId="19587"/>
    <cellStyle name="Note 5 3 3 2 3 2" xfId="40774"/>
    <cellStyle name="Note 5 3 3 2 4" xfId="30080"/>
    <cellStyle name="Note 5 3 3 2_Table 2A-1_EFT (Annual)" xfId="15847"/>
    <cellStyle name="Note 5 3 3 3" xfId="10035"/>
    <cellStyle name="Note 5 3 3 3 2" xfId="22154"/>
    <cellStyle name="Note 5 3 3 3 2 2" xfId="43340"/>
    <cellStyle name="Note 5 3 3 3 3" xfId="32736"/>
    <cellStyle name="Note 5 3 3 4" xfId="17041"/>
    <cellStyle name="Note 5 3 3 4 2" xfId="38228"/>
    <cellStyle name="Note 5 3 3 5" xfId="27337"/>
    <cellStyle name="Note 5 3 3_Table 2A-1_EFT (Annual)" xfId="7490"/>
    <cellStyle name="Note 5 3 4" xfId="2039"/>
    <cellStyle name="Note 5 3 4 2" xfId="5600"/>
    <cellStyle name="Note 5 3 4 2 2" xfId="13815"/>
    <cellStyle name="Note 5 3 4 2 2 2" xfId="25803"/>
    <cellStyle name="Note 5 3 4 2 2 2 2" xfId="46989"/>
    <cellStyle name="Note 5 3 4 2 2 3" xfId="36385"/>
    <cellStyle name="Note 5 3 4 2 3" xfId="20690"/>
    <cellStyle name="Note 5 3 4 2 3 2" xfId="41877"/>
    <cellStyle name="Note 5 3 4 2 4" xfId="31257"/>
    <cellStyle name="Note 5 3 4 2_Table 2A-1_EFT (Annual)" xfId="15848"/>
    <cellStyle name="Note 5 3 4 3" xfId="11159"/>
    <cellStyle name="Note 5 3 4 3 2" xfId="23257"/>
    <cellStyle name="Note 5 3 4 3 2 2" xfId="44443"/>
    <cellStyle name="Note 5 3 4 3 3" xfId="33839"/>
    <cellStyle name="Note 5 3 4 4" xfId="18144"/>
    <cellStyle name="Note 5 3 4 4 2" xfId="39331"/>
    <cellStyle name="Note 5 3 4 5" xfId="28514"/>
    <cellStyle name="Note 5 3 4_Table 2A-1_EFT (Annual)" xfId="7491"/>
    <cellStyle name="Note 5 3 5" xfId="3882"/>
    <cellStyle name="Note 5 3 5 2" xfId="12214"/>
    <cellStyle name="Note 5 3 5 2 2" xfId="24239"/>
    <cellStyle name="Note 5 3 5 2 2 2" xfId="45425"/>
    <cellStyle name="Note 5 3 5 2 3" xfId="34821"/>
    <cellStyle name="Note 5 3 5 3" xfId="19126"/>
    <cellStyle name="Note 5 3 5 3 2" xfId="40313"/>
    <cellStyle name="Note 5 3 5 4" xfId="29570"/>
    <cellStyle name="Note 5 3 5_Table 2A-1_EFT (Annual)" xfId="15849"/>
    <cellStyle name="Note 5 3 6" xfId="9551"/>
    <cellStyle name="Note 5 3 6 2" xfId="21693"/>
    <cellStyle name="Note 5 3 6 2 2" xfId="42879"/>
    <cellStyle name="Note 5 3 6 3" xfId="32275"/>
    <cellStyle name="Note 5 3 7" xfId="16580"/>
    <cellStyle name="Note 5 3 7 2" xfId="37767"/>
    <cellStyle name="Note 5 3 8" xfId="26827"/>
    <cellStyle name="Note 5 3_Table 2A-1_EFT (Annual)" xfId="3308"/>
    <cellStyle name="Note 5 4" xfId="1134"/>
    <cellStyle name="Note 5 4 2" xfId="2404"/>
    <cellStyle name="Note 5 4 2 2" xfId="5965"/>
    <cellStyle name="Note 5 4 2 2 2" xfId="14159"/>
    <cellStyle name="Note 5 4 2 2 2 2" xfId="26131"/>
    <cellStyle name="Note 5 4 2 2 2 2 2" xfId="47317"/>
    <cellStyle name="Note 5 4 2 2 2 3" xfId="36713"/>
    <cellStyle name="Note 5 4 2 2 3" xfId="21018"/>
    <cellStyle name="Note 5 4 2 2 3 2" xfId="42205"/>
    <cellStyle name="Note 5 4 2 2 4" xfId="31621"/>
    <cellStyle name="Note 5 4 2 2_Table 2A-1_EFT (Annual)" xfId="15850"/>
    <cellStyle name="Note 5 4 2 3" xfId="11501"/>
    <cellStyle name="Note 5 4 2 3 2" xfId="23585"/>
    <cellStyle name="Note 5 4 2 3 2 2" xfId="44771"/>
    <cellStyle name="Note 5 4 2 3 3" xfId="34167"/>
    <cellStyle name="Note 5 4 2 4" xfId="18472"/>
    <cellStyle name="Note 5 4 2 4 2" xfId="39659"/>
    <cellStyle name="Note 5 4 2 5" xfId="28878"/>
    <cellStyle name="Note 5 4 2_Table 2A-1_EFT (Annual)" xfId="7493"/>
    <cellStyle name="Note 5 4 3" xfId="4695"/>
    <cellStyle name="Note 5 4 3 2" xfId="12955"/>
    <cellStyle name="Note 5 4 3 2 2" xfId="24961"/>
    <cellStyle name="Note 5 4 3 2 2 2" xfId="46147"/>
    <cellStyle name="Note 5 4 3 2 3" xfId="35543"/>
    <cellStyle name="Note 5 4 3 3" xfId="19848"/>
    <cellStyle name="Note 5 4 3 3 2" xfId="41035"/>
    <cellStyle name="Note 5 4 3 4" xfId="30352"/>
    <cellStyle name="Note 5 4 3_Table 2A-1_EFT (Annual)" xfId="15851"/>
    <cellStyle name="Note 5 4 4" xfId="10299"/>
    <cellStyle name="Note 5 4 4 2" xfId="22415"/>
    <cellStyle name="Note 5 4 4 2 2" xfId="43601"/>
    <cellStyle name="Note 5 4 4 3" xfId="32997"/>
    <cellStyle name="Note 5 4 5" xfId="17302"/>
    <cellStyle name="Note 5 4 5 2" xfId="38489"/>
    <cellStyle name="Note 5 4 6" xfId="27609"/>
    <cellStyle name="Note 5 4_Table 2A-1_EFT (Annual)" xfId="7492"/>
    <cellStyle name="Note 5 5" xfId="703"/>
    <cellStyle name="Note 5 5 2" xfId="4264"/>
    <cellStyle name="Note 5 5 2 2" xfId="12548"/>
    <cellStyle name="Note 5 5 2 2 2" xfId="24566"/>
    <cellStyle name="Note 5 5 2 2 2 2" xfId="45752"/>
    <cellStyle name="Note 5 5 2 2 3" xfId="35148"/>
    <cellStyle name="Note 5 5 2 3" xfId="19453"/>
    <cellStyle name="Note 5 5 2 3 2" xfId="40640"/>
    <cellStyle name="Note 5 5 2 4" xfId="29921"/>
    <cellStyle name="Note 5 5 2_Table 2A-1_EFT (Annual)" xfId="15852"/>
    <cellStyle name="Note 5 5 3" xfId="9895"/>
    <cellStyle name="Note 5 5 3 2" xfId="22020"/>
    <cellStyle name="Note 5 5 3 2 2" xfId="43206"/>
    <cellStyle name="Note 5 5 3 3" xfId="32602"/>
    <cellStyle name="Note 5 5 4" xfId="16907"/>
    <cellStyle name="Note 5 5 4 2" xfId="38094"/>
    <cellStyle name="Note 5 5 5" xfId="27178"/>
    <cellStyle name="Note 5 5_Table 2A-1_EFT (Annual)" xfId="7494"/>
    <cellStyle name="Note 5 6" xfId="1942"/>
    <cellStyle name="Note 5 6 2" xfId="5503"/>
    <cellStyle name="Note 5 6 2 2" xfId="13718"/>
    <cellStyle name="Note 5 6 2 2 2" xfId="25706"/>
    <cellStyle name="Note 5 6 2 2 2 2" xfId="46892"/>
    <cellStyle name="Note 5 6 2 2 3" xfId="36288"/>
    <cellStyle name="Note 5 6 2 3" xfId="20593"/>
    <cellStyle name="Note 5 6 2 3 2" xfId="41780"/>
    <cellStyle name="Note 5 6 2 4" xfId="31160"/>
    <cellStyle name="Note 5 6 2_Table 2A-1_EFT (Annual)" xfId="15853"/>
    <cellStyle name="Note 5 6 3" xfId="11062"/>
    <cellStyle name="Note 5 6 3 2" xfId="23160"/>
    <cellStyle name="Note 5 6 3 2 2" xfId="44346"/>
    <cellStyle name="Note 5 6 3 3" xfId="33742"/>
    <cellStyle name="Note 5 6 4" xfId="18047"/>
    <cellStyle name="Note 5 6 4 2" xfId="39234"/>
    <cellStyle name="Note 5 6 5" xfId="28417"/>
    <cellStyle name="Note 5 6_Table 2A-1_EFT (Annual)" xfId="7495"/>
    <cellStyle name="Note 5 7" xfId="3669"/>
    <cellStyle name="Note 5 7 2" xfId="12042"/>
    <cellStyle name="Note 5 7 2 2" xfId="24073"/>
    <cellStyle name="Note 5 7 2 2 2" xfId="45259"/>
    <cellStyle name="Note 5 7 2 3" xfId="34655"/>
    <cellStyle name="Note 5 7 3" xfId="18960"/>
    <cellStyle name="Note 5 7 3 2" xfId="40147"/>
    <cellStyle name="Note 5 7 4" xfId="29379"/>
    <cellStyle name="Note 5 7_Table 2A-1_EFT (Annual)" xfId="15854"/>
    <cellStyle name="Note 5 8" xfId="9359"/>
    <cellStyle name="Note 5 8 2" xfId="21527"/>
    <cellStyle name="Note 5 8 2 2" xfId="42713"/>
    <cellStyle name="Note 5 8 3" xfId="32109"/>
    <cellStyle name="Note 5 9" xfId="16414"/>
    <cellStyle name="Note 5 9 2" xfId="37601"/>
    <cellStyle name="Note 5_Table 2A-1_EFT (Annual)" xfId="3306"/>
    <cellStyle name="Note 6" xfId="88"/>
    <cellStyle name="Note 6 10" xfId="26644"/>
    <cellStyle name="Note 6 2" xfId="487"/>
    <cellStyle name="Note 6 2 2" xfId="1464"/>
    <cellStyle name="Note 6 2 2 2" xfId="2734"/>
    <cellStyle name="Note 6 2 2 2 2" xfId="6295"/>
    <cellStyle name="Note 6 2 2 2 2 2" xfId="14489"/>
    <cellStyle name="Note 6 2 2 2 2 2 2" xfId="26461"/>
    <cellStyle name="Note 6 2 2 2 2 2 2 2" xfId="47647"/>
    <cellStyle name="Note 6 2 2 2 2 2 3" xfId="37043"/>
    <cellStyle name="Note 6 2 2 2 2 3" xfId="21348"/>
    <cellStyle name="Note 6 2 2 2 2 3 2" xfId="42535"/>
    <cellStyle name="Note 6 2 2 2 2 4" xfId="31951"/>
    <cellStyle name="Note 6 2 2 2 2_Table 2A-1_EFT (Annual)" xfId="15855"/>
    <cellStyle name="Note 6 2 2 2 3" xfId="11831"/>
    <cellStyle name="Note 6 2 2 2 3 2" xfId="23915"/>
    <cellStyle name="Note 6 2 2 2 3 2 2" xfId="45101"/>
    <cellStyle name="Note 6 2 2 2 3 3" xfId="34497"/>
    <cellStyle name="Note 6 2 2 2 4" xfId="18802"/>
    <cellStyle name="Note 6 2 2 2 4 2" xfId="39989"/>
    <cellStyle name="Note 6 2 2 2 5" xfId="29208"/>
    <cellStyle name="Note 6 2 2 2_Table 2A-1_EFT (Annual)" xfId="7497"/>
    <cellStyle name="Note 6 2 2 3" xfId="5025"/>
    <cellStyle name="Note 6 2 2 3 2" xfId="13285"/>
    <cellStyle name="Note 6 2 2 3 2 2" xfId="25291"/>
    <cellStyle name="Note 6 2 2 3 2 2 2" xfId="46477"/>
    <cellStyle name="Note 6 2 2 3 2 3" xfId="35873"/>
    <cellStyle name="Note 6 2 2 3 3" xfId="20178"/>
    <cellStyle name="Note 6 2 2 3 3 2" xfId="41365"/>
    <cellStyle name="Note 6 2 2 3 4" xfId="30682"/>
    <cellStyle name="Note 6 2 2 3_Table 2A-1_EFT (Annual)" xfId="15856"/>
    <cellStyle name="Note 6 2 2 4" xfId="10629"/>
    <cellStyle name="Note 6 2 2 4 2" xfId="22745"/>
    <cellStyle name="Note 6 2 2 4 2 2" xfId="43931"/>
    <cellStyle name="Note 6 2 2 4 3" xfId="33327"/>
    <cellStyle name="Note 6 2 2 5" xfId="17632"/>
    <cellStyle name="Note 6 2 2 5 2" xfId="38819"/>
    <cellStyle name="Note 6 2 2 6" xfId="27939"/>
    <cellStyle name="Note 6 2 2_Table 2A-1_EFT (Annual)" xfId="7496"/>
    <cellStyle name="Note 6 2 3" xfId="1005"/>
    <cellStyle name="Note 6 2 3 2" xfId="4566"/>
    <cellStyle name="Note 6 2 3 2 2" xfId="12826"/>
    <cellStyle name="Note 6 2 3 2 2 2" xfId="24832"/>
    <cellStyle name="Note 6 2 3 2 2 2 2" xfId="46018"/>
    <cellStyle name="Note 6 2 3 2 2 3" xfId="35414"/>
    <cellStyle name="Note 6 2 3 2 3" xfId="19719"/>
    <cellStyle name="Note 6 2 3 2 3 2" xfId="40906"/>
    <cellStyle name="Note 6 2 3 2 4" xfId="30223"/>
    <cellStyle name="Note 6 2 3 2_Table 2A-1_EFT (Annual)" xfId="15857"/>
    <cellStyle name="Note 6 2 3 3" xfId="10170"/>
    <cellStyle name="Note 6 2 3 3 2" xfId="22286"/>
    <cellStyle name="Note 6 2 3 3 2 2" xfId="43472"/>
    <cellStyle name="Note 6 2 3 3 3" xfId="32868"/>
    <cellStyle name="Note 6 2 3 4" xfId="17173"/>
    <cellStyle name="Note 6 2 3 4 2" xfId="38360"/>
    <cellStyle name="Note 6 2 3 5" xfId="27480"/>
    <cellStyle name="Note 6 2 3_Table 2A-1_EFT (Annual)" xfId="7498"/>
    <cellStyle name="Note 6 2 4" xfId="2203"/>
    <cellStyle name="Note 6 2 4 2" xfId="5764"/>
    <cellStyle name="Note 6 2 4 2 2" xfId="13979"/>
    <cellStyle name="Note 6 2 4 2 2 2" xfId="25967"/>
    <cellStyle name="Note 6 2 4 2 2 2 2" xfId="47153"/>
    <cellStyle name="Note 6 2 4 2 2 3" xfId="36549"/>
    <cellStyle name="Note 6 2 4 2 3" xfId="20854"/>
    <cellStyle name="Note 6 2 4 2 3 2" xfId="42041"/>
    <cellStyle name="Note 6 2 4 2 4" xfId="31421"/>
    <cellStyle name="Note 6 2 4 2_Table 2A-1_EFT (Annual)" xfId="15858"/>
    <cellStyle name="Note 6 2 4 3" xfId="11323"/>
    <cellStyle name="Note 6 2 4 3 2" xfId="23421"/>
    <cellStyle name="Note 6 2 4 3 2 2" xfId="44607"/>
    <cellStyle name="Note 6 2 4 3 3" xfId="34003"/>
    <cellStyle name="Note 6 2 4 4" xfId="18308"/>
    <cellStyle name="Note 6 2 4 4 2" xfId="39495"/>
    <cellStyle name="Note 6 2 4 5" xfId="28678"/>
    <cellStyle name="Note 6 2 4_Table 2A-1_EFT (Annual)" xfId="7499"/>
    <cellStyle name="Note 6 2 5" xfId="4057"/>
    <cellStyle name="Note 6 2 5 2" xfId="12381"/>
    <cellStyle name="Note 6 2 5 2 2" xfId="24403"/>
    <cellStyle name="Note 6 2 5 2 2 2" xfId="45589"/>
    <cellStyle name="Note 6 2 5 2 3" xfId="34985"/>
    <cellStyle name="Note 6 2 5 3" xfId="19290"/>
    <cellStyle name="Note 6 2 5 3 2" xfId="40477"/>
    <cellStyle name="Note 6 2 5 4" xfId="29745"/>
    <cellStyle name="Note 6 2 5_Table 2A-1_EFT (Annual)" xfId="15859"/>
    <cellStyle name="Note 6 2 6" xfId="9720"/>
    <cellStyle name="Note 6 2 6 2" xfId="21857"/>
    <cellStyle name="Note 6 2 6 2 2" xfId="43043"/>
    <cellStyle name="Note 6 2 6 3" xfId="32439"/>
    <cellStyle name="Note 6 2 7" xfId="16744"/>
    <cellStyle name="Note 6 2 7 2" xfId="37931"/>
    <cellStyle name="Note 6 2 8" xfId="27002"/>
    <cellStyle name="Note 6 2_Table 2A-1_EFT (Annual)" xfId="3310"/>
    <cellStyle name="Note 6 3" xfId="320"/>
    <cellStyle name="Note 6 3 2" xfId="1308"/>
    <cellStyle name="Note 6 3 2 2" xfId="2578"/>
    <cellStyle name="Note 6 3 2 2 2" xfId="6139"/>
    <cellStyle name="Note 6 3 2 2 2 2" xfId="14333"/>
    <cellStyle name="Note 6 3 2 2 2 2 2" xfId="26305"/>
    <cellStyle name="Note 6 3 2 2 2 2 2 2" xfId="47491"/>
    <cellStyle name="Note 6 3 2 2 2 2 3" xfId="36887"/>
    <cellStyle name="Note 6 3 2 2 2 3" xfId="21192"/>
    <cellStyle name="Note 6 3 2 2 2 3 2" xfId="42379"/>
    <cellStyle name="Note 6 3 2 2 2 4" xfId="31795"/>
    <cellStyle name="Note 6 3 2 2 2_Table 2A-1_EFT (Annual)" xfId="15860"/>
    <cellStyle name="Note 6 3 2 2 3" xfId="11675"/>
    <cellStyle name="Note 6 3 2 2 3 2" xfId="23759"/>
    <cellStyle name="Note 6 3 2 2 3 2 2" xfId="44945"/>
    <cellStyle name="Note 6 3 2 2 3 3" xfId="34341"/>
    <cellStyle name="Note 6 3 2 2 4" xfId="18646"/>
    <cellStyle name="Note 6 3 2 2 4 2" xfId="39833"/>
    <cellStyle name="Note 6 3 2 2 5" xfId="29052"/>
    <cellStyle name="Note 6 3 2 2_Table 2A-1_EFT (Annual)" xfId="7501"/>
    <cellStyle name="Note 6 3 2 3" xfId="4869"/>
    <cellStyle name="Note 6 3 2 3 2" xfId="13129"/>
    <cellStyle name="Note 6 3 2 3 2 2" xfId="25135"/>
    <cellStyle name="Note 6 3 2 3 2 2 2" xfId="46321"/>
    <cellStyle name="Note 6 3 2 3 2 3" xfId="35717"/>
    <cellStyle name="Note 6 3 2 3 3" xfId="20022"/>
    <cellStyle name="Note 6 3 2 3 3 2" xfId="41209"/>
    <cellStyle name="Note 6 3 2 3 4" xfId="30526"/>
    <cellStyle name="Note 6 3 2 3_Table 2A-1_EFT (Annual)" xfId="15861"/>
    <cellStyle name="Note 6 3 2 4" xfId="10473"/>
    <cellStyle name="Note 6 3 2 4 2" xfId="22589"/>
    <cellStyle name="Note 6 3 2 4 2 2" xfId="43775"/>
    <cellStyle name="Note 6 3 2 4 3" xfId="33171"/>
    <cellStyle name="Note 6 3 2 5" xfId="17476"/>
    <cellStyle name="Note 6 3 2 5 2" xfId="38663"/>
    <cellStyle name="Note 6 3 2 6" xfId="27783"/>
    <cellStyle name="Note 6 3 2_Table 2A-1_EFT (Annual)" xfId="7500"/>
    <cellStyle name="Note 6 3 3" xfId="868"/>
    <cellStyle name="Note 6 3 3 2" xfId="4429"/>
    <cellStyle name="Note 6 3 3 2 2" xfId="12694"/>
    <cellStyle name="Note 6 3 3 2 2 2" xfId="24706"/>
    <cellStyle name="Note 6 3 3 2 2 2 2" xfId="45892"/>
    <cellStyle name="Note 6 3 3 2 2 3" xfId="35288"/>
    <cellStyle name="Note 6 3 3 2 3" xfId="19593"/>
    <cellStyle name="Note 6 3 3 2 3 2" xfId="40780"/>
    <cellStyle name="Note 6 3 3 2 4" xfId="30086"/>
    <cellStyle name="Note 6 3 3 2_Table 2A-1_EFT (Annual)" xfId="15862"/>
    <cellStyle name="Note 6 3 3 3" xfId="10041"/>
    <cellStyle name="Note 6 3 3 3 2" xfId="22160"/>
    <cellStyle name="Note 6 3 3 3 2 2" xfId="43346"/>
    <cellStyle name="Note 6 3 3 3 3" xfId="32742"/>
    <cellStyle name="Note 6 3 3 4" xfId="17047"/>
    <cellStyle name="Note 6 3 3 4 2" xfId="38234"/>
    <cellStyle name="Note 6 3 3 5" xfId="27343"/>
    <cellStyle name="Note 6 3 3_Table 2A-1_EFT (Annual)" xfId="7502"/>
    <cellStyle name="Note 6 3 4" xfId="2047"/>
    <cellStyle name="Note 6 3 4 2" xfId="5608"/>
    <cellStyle name="Note 6 3 4 2 2" xfId="13823"/>
    <cellStyle name="Note 6 3 4 2 2 2" xfId="25811"/>
    <cellStyle name="Note 6 3 4 2 2 2 2" xfId="46997"/>
    <cellStyle name="Note 6 3 4 2 2 3" xfId="36393"/>
    <cellStyle name="Note 6 3 4 2 3" xfId="20698"/>
    <cellStyle name="Note 6 3 4 2 3 2" xfId="41885"/>
    <cellStyle name="Note 6 3 4 2 4" xfId="31265"/>
    <cellStyle name="Note 6 3 4 2_Table 2A-1_EFT (Annual)" xfId="15863"/>
    <cellStyle name="Note 6 3 4 3" xfId="11167"/>
    <cellStyle name="Note 6 3 4 3 2" xfId="23265"/>
    <cellStyle name="Note 6 3 4 3 2 2" xfId="44451"/>
    <cellStyle name="Note 6 3 4 3 3" xfId="33847"/>
    <cellStyle name="Note 6 3 4 4" xfId="18152"/>
    <cellStyle name="Note 6 3 4 4 2" xfId="39339"/>
    <cellStyle name="Note 6 3 4 5" xfId="28522"/>
    <cellStyle name="Note 6 3 4_Table 2A-1_EFT (Annual)" xfId="7503"/>
    <cellStyle name="Note 6 3 5" xfId="3890"/>
    <cellStyle name="Note 6 3 5 2" xfId="12222"/>
    <cellStyle name="Note 6 3 5 2 2" xfId="24247"/>
    <cellStyle name="Note 6 3 5 2 2 2" xfId="45433"/>
    <cellStyle name="Note 6 3 5 2 3" xfId="34829"/>
    <cellStyle name="Note 6 3 5 3" xfId="19134"/>
    <cellStyle name="Note 6 3 5 3 2" xfId="40321"/>
    <cellStyle name="Note 6 3 5 4" xfId="29578"/>
    <cellStyle name="Note 6 3 5_Table 2A-1_EFT (Annual)" xfId="15864"/>
    <cellStyle name="Note 6 3 6" xfId="9559"/>
    <cellStyle name="Note 6 3 6 2" xfId="21701"/>
    <cellStyle name="Note 6 3 6 2 2" xfId="42887"/>
    <cellStyle name="Note 6 3 6 3" xfId="32283"/>
    <cellStyle name="Note 6 3 7" xfId="16588"/>
    <cellStyle name="Note 6 3 7 2" xfId="37775"/>
    <cellStyle name="Note 6 3 8" xfId="26835"/>
    <cellStyle name="Note 6 3_Table 2A-1_EFT (Annual)" xfId="3311"/>
    <cellStyle name="Note 6 4" xfId="1142"/>
    <cellStyle name="Note 6 4 2" xfId="2412"/>
    <cellStyle name="Note 6 4 2 2" xfId="5973"/>
    <cellStyle name="Note 6 4 2 2 2" xfId="14167"/>
    <cellStyle name="Note 6 4 2 2 2 2" xfId="26139"/>
    <cellStyle name="Note 6 4 2 2 2 2 2" xfId="47325"/>
    <cellStyle name="Note 6 4 2 2 2 3" xfId="36721"/>
    <cellStyle name="Note 6 4 2 2 3" xfId="21026"/>
    <cellStyle name="Note 6 4 2 2 3 2" xfId="42213"/>
    <cellStyle name="Note 6 4 2 2 4" xfId="31629"/>
    <cellStyle name="Note 6 4 2 2_Table 2A-1_EFT (Annual)" xfId="15865"/>
    <cellStyle name="Note 6 4 2 3" xfId="11509"/>
    <cellStyle name="Note 6 4 2 3 2" xfId="23593"/>
    <cellStyle name="Note 6 4 2 3 2 2" xfId="44779"/>
    <cellStyle name="Note 6 4 2 3 3" xfId="34175"/>
    <cellStyle name="Note 6 4 2 4" xfId="18480"/>
    <cellStyle name="Note 6 4 2 4 2" xfId="39667"/>
    <cellStyle name="Note 6 4 2 5" xfId="28886"/>
    <cellStyle name="Note 6 4 2_Table 2A-1_EFT (Annual)" xfId="7505"/>
    <cellStyle name="Note 6 4 3" xfId="4703"/>
    <cellStyle name="Note 6 4 3 2" xfId="12963"/>
    <cellStyle name="Note 6 4 3 2 2" xfId="24969"/>
    <cellStyle name="Note 6 4 3 2 2 2" xfId="46155"/>
    <cellStyle name="Note 6 4 3 2 3" xfId="35551"/>
    <cellStyle name="Note 6 4 3 3" xfId="19856"/>
    <cellStyle name="Note 6 4 3 3 2" xfId="41043"/>
    <cellStyle name="Note 6 4 3 4" xfId="30360"/>
    <cellStyle name="Note 6 4 3_Table 2A-1_EFT (Annual)" xfId="15866"/>
    <cellStyle name="Note 6 4 4" xfId="10307"/>
    <cellStyle name="Note 6 4 4 2" xfId="22423"/>
    <cellStyle name="Note 6 4 4 2 2" xfId="43609"/>
    <cellStyle name="Note 6 4 4 3" xfId="33005"/>
    <cellStyle name="Note 6 4 5" xfId="17310"/>
    <cellStyle name="Note 6 4 5 2" xfId="38497"/>
    <cellStyle name="Note 6 4 6" xfId="27617"/>
    <cellStyle name="Note 6 4_Table 2A-1_EFT (Annual)" xfId="7504"/>
    <cellStyle name="Note 6 5" xfId="709"/>
    <cellStyle name="Note 6 5 2" xfId="4270"/>
    <cellStyle name="Note 6 5 2 2" xfId="12554"/>
    <cellStyle name="Note 6 5 2 2 2" xfId="24572"/>
    <cellStyle name="Note 6 5 2 2 2 2" xfId="45758"/>
    <cellStyle name="Note 6 5 2 2 3" xfId="35154"/>
    <cellStyle name="Note 6 5 2 3" xfId="19459"/>
    <cellStyle name="Note 6 5 2 3 2" xfId="40646"/>
    <cellStyle name="Note 6 5 2 4" xfId="29927"/>
    <cellStyle name="Note 6 5 2_Table 2A-1_EFT (Annual)" xfId="15867"/>
    <cellStyle name="Note 6 5 3" xfId="9901"/>
    <cellStyle name="Note 6 5 3 2" xfId="22026"/>
    <cellStyle name="Note 6 5 3 2 2" xfId="43212"/>
    <cellStyle name="Note 6 5 3 3" xfId="32608"/>
    <cellStyle name="Note 6 5 4" xfId="16913"/>
    <cellStyle name="Note 6 5 4 2" xfId="38100"/>
    <cellStyle name="Note 6 5 5" xfId="27184"/>
    <cellStyle name="Note 6 5_Table 2A-1_EFT (Annual)" xfId="7506"/>
    <cellStyle name="Note 6 6" xfId="1818"/>
    <cellStyle name="Note 6 6 2" xfId="5379"/>
    <cellStyle name="Note 6 6 2 2" xfId="13594"/>
    <cellStyle name="Note 6 6 2 2 2" xfId="25582"/>
    <cellStyle name="Note 6 6 2 2 2 2" xfId="46768"/>
    <cellStyle name="Note 6 6 2 2 3" xfId="36164"/>
    <cellStyle name="Note 6 6 2 3" xfId="20469"/>
    <cellStyle name="Note 6 6 2 3 2" xfId="41656"/>
    <cellStyle name="Note 6 6 2 4" xfId="31036"/>
    <cellStyle name="Note 6 6 2_Table 2A-1_EFT (Annual)" xfId="15868"/>
    <cellStyle name="Note 6 6 3" xfId="10938"/>
    <cellStyle name="Note 6 6 3 2" xfId="23036"/>
    <cellStyle name="Note 6 6 3 2 2" xfId="44222"/>
    <cellStyle name="Note 6 6 3 3" xfId="33618"/>
    <cellStyle name="Note 6 6 4" xfId="17923"/>
    <cellStyle name="Note 6 6 4 2" xfId="39110"/>
    <cellStyle name="Note 6 6 5" xfId="28293"/>
    <cellStyle name="Note 6 6_Table 2A-1_EFT (Annual)" xfId="7507"/>
    <cellStyle name="Note 6 7" xfId="3677"/>
    <cellStyle name="Note 6 7 2" xfId="12050"/>
    <cellStyle name="Note 6 7 2 2" xfId="24081"/>
    <cellStyle name="Note 6 7 2 2 2" xfId="45267"/>
    <cellStyle name="Note 6 7 2 3" xfId="34663"/>
    <cellStyle name="Note 6 7 3" xfId="18968"/>
    <cellStyle name="Note 6 7 3 2" xfId="40155"/>
    <cellStyle name="Note 6 7 4" xfId="29387"/>
    <cellStyle name="Note 6 7_Table 2A-1_EFT (Annual)" xfId="15869"/>
    <cellStyle name="Note 6 8" xfId="9367"/>
    <cellStyle name="Note 6 8 2" xfId="21535"/>
    <cellStyle name="Note 6 8 2 2" xfId="42721"/>
    <cellStyle name="Note 6 8 3" xfId="32117"/>
    <cellStyle name="Note 6 9" xfId="16422"/>
    <cellStyle name="Note 6 9 2" xfId="37609"/>
    <cellStyle name="Note 6_Table 2A-1_EFT (Annual)" xfId="3309"/>
    <cellStyle name="Note 7" xfId="107"/>
    <cellStyle name="Note 7 10" xfId="26662"/>
    <cellStyle name="Note 7 2" xfId="500"/>
    <cellStyle name="Note 7 2 2" xfId="1477"/>
    <cellStyle name="Note 7 2 2 2" xfId="2747"/>
    <cellStyle name="Note 7 2 2 2 2" xfId="6308"/>
    <cellStyle name="Note 7 2 2 2 2 2" xfId="14502"/>
    <cellStyle name="Note 7 2 2 2 2 2 2" xfId="26474"/>
    <cellStyle name="Note 7 2 2 2 2 2 2 2" xfId="47660"/>
    <cellStyle name="Note 7 2 2 2 2 2 3" xfId="37056"/>
    <cellStyle name="Note 7 2 2 2 2 3" xfId="21361"/>
    <cellStyle name="Note 7 2 2 2 2 3 2" xfId="42548"/>
    <cellStyle name="Note 7 2 2 2 2 4" xfId="31964"/>
    <cellStyle name="Note 7 2 2 2 2_Table 2A-1_EFT (Annual)" xfId="15870"/>
    <cellStyle name="Note 7 2 2 2 3" xfId="11844"/>
    <cellStyle name="Note 7 2 2 2 3 2" xfId="23928"/>
    <cellStyle name="Note 7 2 2 2 3 2 2" xfId="45114"/>
    <cellStyle name="Note 7 2 2 2 3 3" xfId="34510"/>
    <cellStyle name="Note 7 2 2 2 4" xfId="18815"/>
    <cellStyle name="Note 7 2 2 2 4 2" xfId="40002"/>
    <cellStyle name="Note 7 2 2 2 5" xfId="29221"/>
    <cellStyle name="Note 7 2 2 2_Table 2A-1_EFT (Annual)" xfId="7509"/>
    <cellStyle name="Note 7 2 2 3" xfId="5038"/>
    <cellStyle name="Note 7 2 2 3 2" xfId="13298"/>
    <cellStyle name="Note 7 2 2 3 2 2" xfId="25304"/>
    <cellStyle name="Note 7 2 2 3 2 2 2" xfId="46490"/>
    <cellStyle name="Note 7 2 2 3 2 3" xfId="35886"/>
    <cellStyle name="Note 7 2 2 3 3" xfId="20191"/>
    <cellStyle name="Note 7 2 2 3 3 2" xfId="41378"/>
    <cellStyle name="Note 7 2 2 3 4" xfId="30695"/>
    <cellStyle name="Note 7 2 2 3_Table 2A-1_EFT (Annual)" xfId="15871"/>
    <cellStyle name="Note 7 2 2 4" xfId="10642"/>
    <cellStyle name="Note 7 2 2 4 2" xfId="22758"/>
    <cellStyle name="Note 7 2 2 4 2 2" xfId="43944"/>
    <cellStyle name="Note 7 2 2 4 3" xfId="33340"/>
    <cellStyle name="Note 7 2 2 5" xfId="17645"/>
    <cellStyle name="Note 7 2 2 5 2" xfId="38832"/>
    <cellStyle name="Note 7 2 2 6" xfId="27952"/>
    <cellStyle name="Note 7 2 2_Table 2A-1_EFT (Annual)" xfId="7508"/>
    <cellStyle name="Note 7 2 3" xfId="1014"/>
    <cellStyle name="Note 7 2 3 2" xfId="4575"/>
    <cellStyle name="Note 7 2 3 2 2" xfId="12835"/>
    <cellStyle name="Note 7 2 3 2 2 2" xfId="24841"/>
    <cellStyle name="Note 7 2 3 2 2 2 2" xfId="46027"/>
    <cellStyle name="Note 7 2 3 2 2 3" xfId="35423"/>
    <cellStyle name="Note 7 2 3 2 3" xfId="19728"/>
    <cellStyle name="Note 7 2 3 2 3 2" xfId="40915"/>
    <cellStyle name="Note 7 2 3 2 4" xfId="30232"/>
    <cellStyle name="Note 7 2 3 2_Table 2A-1_EFT (Annual)" xfId="15872"/>
    <cellStyle name="Note 7 2 3 3" xfId="10179"/>
    <cellStyle name="Note 7 2 3 3 2" xfId="22295"/>
    <cellStyle name="Note 7 2 3 3 2 2" xfId="43481"/>
    <cellStyle name="Note 7 2 3 3 3" xfId="32877"/>
    <cellStyle name="Note 7 2 3 4" xfId="17182"/>
    <cellStyle name="Note 7 2 3 4 2" xfId="38369"/>
    <cellStyle name="Note 7 2 3 5" xfId="27489"/>
    <cellStyle name="Note 7 2 3_Table 2A-1_EFT (Annual)" xfId="7510"/>
    <cellStyle name="Note 7 2 4" xfId="2216"/>
    <cellStyle name="Note 7 2 4 2" xfId="5777"/>
    <cellStyle name="Note 7 2 4 2 2" xfId="13992"/>
    <cellStyle name="Note 7 2 4 2 2 2" xfId="25980"/>
    <cellStyle name="Note 7 2 4 2 2 2 2" xfId="47166"/>
    <cellStyle name="Note 7 2 4 2 2 3" xfId="36562"/>
    <cellStyle name="Note 7 2 4 2 3" xfId="20867"/>
    <cellStyle name="Note 7 2 4 2 3 2" xfId="42054"/>
    <cellStyle name="Note 7 2 4 2 4" xfId="31434"/>
    <cellStyle name="Note 7 2 4 2_Table 2A-1_EFT (Annual)" xfId="15873"/>
    <cellStyle name="Note 7 2 4 3" xfId="11336"/>
    <cellStyle name="Note 7 2 4 3 2" xfId="23434"/>
    <cellStyle name="Note 7 2 4 3 2 2" xfId="44620"/>
    <cellStyle name="Note 7 2 4 3 3" xfId="34016"/>
    <cellStyle name="Note 7 2 4 4" xfId="18321"/>
    <cellStyle name="Note 7 2 4 4 2" xfId="39508"/>
    <cellStyle name="Note 7 2 4 5" xfId="28691"/>
    <cellStyle name="Note 7 2 4_Table 2A-1_EFT (Annual)" xfId="7511"/>
    <cellStyle name="Note 7 2 5" xfId="4070"/>
    <cellStyle name="Note 7 2 5 2" xfId="12394"/>
    <cellStyle name="Note 7 2 5 2 2" xfId="24416"/>
    <cellStyle name="Note 7 2 5 2 2 2" xfId="45602"/>
    <cellStyle name="Note 7 2 5 2 3" xfId="34998"/>
    <cellStyle name="Note 7 2 5 3" xfId="19303"/>
    <cellStyle name="Note 7 2 5 3 2" xfId="40490"/>
    <cellStyle name="Note 7 2 5 4" xfId="29758"/>
    <cellStyle name="Note 7 2 5_Table 2A-1_EFT (Annual)" xfId="15874"/>
    <cellStyle name="Note 7 2 6" xfId="9733"/>
    <cellStyle name="Note 7 2 6 2" xfId="21870"/>
    <cellStyle name="Note 7 2 6 2 2" xfId="43056"/>
    <cellStyle name="Note 7 2 6 3" xfId="32452"/>
    <cellStyle name="Note 7 2 7" xfId="16757"/>
    <cellStyle name="Note 7 2 7 2" xfId="37944"/>
    <cellStyle name="Note 7 2 8" xfId="27015"/>
    <cellStyle name="Note 7 2_Table 2A-1_EFT (Annual)" xfId="3313"/>
    <cellStyle name="Note 7 3" xfId="338"/>
    <cellStyle name="Note 7 3 2" xfId="1321"/>
    <cellStyle name="Note 7 3 2 2" xfId="2591"/>
    <cellStyle name="Note 7 3 2 2 2" xfId="6152"/>
    <cellStyle name="Note 7 3 2 2 2 2" xfId="14346"/>
    <cellStyle name="Note 7 3 2 2 2 2 2" xfId="26318"/>
    <cellStyle name="Note 7 3 2 2 2 2 2 2" xfId="47504"/>
    <cellStyle name="Note 7 3 2 2 2 2 3" xfId="36900"/>
    <cellStyle name="Note 7 3 2 2 2 3" xfId="21205"/>
    <cellStyle name="Note 7 3 2 2 2 3 2" xfId="42392"/>
    <cellStyle name="Note 7 3 2 2 2 4" xfId="31808"/>
    <cellStyle name="Note 7 3 2 2 2_Table 2A-1_EFT (Annual)" xfId="15875"/>
    <cellStyle name="Note 7 3 2 2 3" xfId="11688"/>
    <cellStyle name="Note 7 3 2 2 3 2" xfId="23772"/>
    <cellStyle name="Note 7 3 2 2 3 2 2" xfId="44958"/>
    <cellStyle name="Note 7 3 2 2 3 3" xfId="34354"/>
    <cellStyle name="Note 7 3 2 2 4" xfId="18659"/>
    <cellStyle name="Note 7 3 2 2 4 2" xfId="39846"/>
    <cellStyle name="Note 7 3 2 2 5" xfId="29065"/>
    <cellStyle name="Note 7 3 2 2_Table 2A-1_EFT (Annual)" xfId="7513"/>
    <cellStyle name="Note 7 3 2 3" xfId="4882"/>
    <cellStyle name="Note 7 3 2 3 2" xfId="13142"/>
    <cellStyle name="Note 7 3 2 3 2 2" xfId="25148"/>
    <cellStyle name="Note 7 3 2 3 2 2 2" xfId="46334"/>
    <cellStyle name="Note 7 3 2 3 2 3" xfId="35730"/>
    <cellStyle name="Note 7 3 2 3 3" xfId="20035"/>
    <cellStyle name="Note 7 3 2 3 3 2" xfId="41222"/>
    <cellStyle name="Note 7 3 2 3 4" xfId="30539"/>
    <cellStyle name="Note 7 3 2 3_Table 2A-1_EFT (Annual)" xfId="15876"/>
    <cellStyle name="Note 7 3 2 4" xfId="10486"/>
    <cellStyle name="Note 7 3 2 4 2" xfId="22602"/>
    <cellStyle name="Note 7 3 2 4 2 2" xfId="43788"/>
    <cellStyle name="Note 7 3 2 4 3" xfId="33184"/>
    <cellStyle name="Note 7 3 2 5" xfId="17489"/>
    <cellStyle name="Note 7 3 2 5 2" xfId="38676"/>
    <cellStyle name="Note 7 3 2 6" xfId="27796"/>
    <cellStyle name="Note 7 3 2_Table 2A-1_EFT (Annual)" xfId="7512"/>
    <cellStyle name="Note 7 3 3" xfId="882"/>
    <cellStyle name="Note 7 3 3 2" xfId="4443"/>
    <cellStyle name="Note 7 3 3 2 2" xfId="12705"/>
    <cellStyle name="Note 7 3 3 2 2 2" xfId="24715"/>
    <cellStyle name="Note 7 3 3 2 2 2 2" xfId="45901"/>
    <cellStyle name="Note 7 3 3 2 2 3" xfId="35297"/>
    <cellStyle name="Note 7 3 3 2 3" xfId="19602"/>
    <cellStyle name="Note 7 3 3 2 3 2" xfId="40789"/>
    <cellStyle name="Note 7 3 3 2 4" xfId="30100"/>
    <cellStyle name="Note 7 3 3 2_Table 2A-1_EFT (Annual)" xfId="15877"/>
    <cellStyle name="Note 7 3 3 3" xfId="10052"/>
    <cellStyle name="Note 7 3 3 3 2" xfId="22169"/>
    <cellStyle name="Note 7 3 3 3 2 2" xfId="43355"/>
    <cellStyle name="Note 7 3 3 3 3" xfId="32751"/>
    <cellStyle name="Note 7 3 3 4" xfId="17056"/>
    <cellStyle name="Note 7 3 3 4 2" xfId="38243"/>
    <cellStyle name="Note 7 3 3 5" xfId="27357"/>
    <cellStyle name="Note 7 3 3_Table 2A-1_EFT (Annual)" xfId="7514"/>
    <cellStyle name="Note 7 3 4" xfId="2060"/>
    <cellStyle name="Note 7 3 4 2" xfId="5621"/>
    <cellStyle name="Note 7 3 4 2 2" xfId="13836"/>
    <cellStyle name="Note 7 3 4 2 2 2" xfId="25824"/>
    <cellStyle name="Note 7 3 4 2 2 2 2" xfId="47010"/>
    <cellStyle name="Note 7 3 4 2 2 3" xfId="36406"/>
    <cellStyle name="Note 7 3 4 2 3" xfId="20711"/>
    <cellStyle name="Note 7 3 4 2 3 2" xfId="41898"/>
    <cellStyle name="Note 7 3 4 2 4" xfId="31278"/>
    <cellStyle name="Note 7 3 4 2_Table 2A-1_EFT (Annual)" xfId="15878"/>
    <cellStyle name="Note 7 3 4 3" xfId="11180"/>
    <cellStyle name="Note 7 3 4 3 2" xfId="23278"/>
    <cellStyle name="Note 7 3 4 3 2 2" xfId="44464"/>
    <cellStyle name="Note 7 3 4 3 3" xfId="33860"/>
    <cellStyle name="Note 7 3 4 4" xfId="18165"/>
    <cellStyle name="Note 7 3 4 4 2" xfId="39352"/>
    <cellStyle name="Note 7 3 4 5" xfId="28535"/>
    <cellStyle name="Note 7 3 4_Table 2A-1_EFT (Annual)" xfId="7515"/>
    <cellStyle name="Note 7 3 5" xfId="3908"/>
    <cellStyle name="Note 7 3 5 2" xfId="12236"/>
    <cellStyle name="Note 7 3 5 2 2" xfId="24260"/>
    <cellStyle name="Note 7 3 5 2 2 2" xfId="45446"/>
    <cellStyle name="Note 7 3 5 2 3" xfId="34842"/>
    <cellStyle name="Note 7 3 5 3" xfId="19147"/>
    <cellStyle name="Note 7 3 5 3 2" xfId="40334"/>
    <cellStyle name="Note 7 3 5 4" xfId="29596"/>
    <cellStyle name="Note 7 3 5_Table 2A-1_EFT (Annual)" xfId="15879"/>
    <cellStyle name="Note 7 3 6" xfId="9573"/>
    <cellStyle name="Note 7 3 6 2" xfId="21714"/>
    <cellStyle name="Note 7 3 6 2 2" xfId="42900"/>
    <cellStyle name="Note 7 3 6 3" xfId="32296"/>
    <cellStyle name="Note 7 3 7" xfId="16601"/>
    <cellStyle name="Note 7 3 7 2" xfId="37788"/>
    <cellStyle name="Note 7 3 8" xfId="26853"/>
    <cellStyle name="Note 7 3_Table 2A-1_EFT (Annual)" xfId="3314"/>
    <cellStyle name="Note 7 4" xfId="1155"/>
    <cellStyle name="Note 7 4 2" xfId="2425"/>
    <cellStyle name="Note 7 4 2 2" xfId="5986"/>
    <cellStyle name="Note 7 4 2 2 2" xfId="14180"/>
    <cellStyle name="Note 7 4 2 2 2 2" xfId="26152"/>
    <cellStyle name="Note 7 4 2 2 2 2 2" xfId="47338"/>
    <cellStyle name="Note 7 4 2 2 2 3" xfId="36734"/>
    <cellStyle name="Note 7 4 2 2 3" xfId="21039"/>
    <cellStyle name="Note 7 4 2 2 3 2" xfId="42226"/>
    <cellStyle name="Note 7 4 2 2 4" xfId="31642"/>
    <cellStyle name="Note 7 4 2 2_Table 2A-1_EFT (Annual)" xfId="15880"/>
    <cellStyle name="Note 7 4 2 3" xfId="11522"/>
    <cellStyle name="Note 7 4 2 3 2" xfId="23606"/>
    <cellStyle name="Note 7 4 2 3 2 2" xfId="44792"/>
    <cellStyle name="Note 7 4 2 3 3" xfId="34188"/>
    <cellStyle name="Note 7 4 2 4" xfId="18493"/>
    <cellStyle name="Note 7 4 2 4 2" xfId="39680"/>
    <cellStyle name="Note 7 4 2 5" xfId="28899"/>
    <cellStyle name="Note 7 4 2_Table 2A-1_EFT (Annual)" xfId="7517"/>
    <cellStyle name="Note 7 4 3" xfId="4716"/>
    <cellStyle name="Note 7 4 3 2" xfId="12976"/>
    <cellStyle name="Note 7 4 3 2 2" xfId="24982"/>
    <cellStyle name="Note 7 4 3 2 2 2" xfId="46168"/>
    <cellStyle name="Note 7 4 3 2 3" xfId="35564"/>
    <cellStyle name="Note 7 4 3 3" xfId="19869"/>
    <cellStyle name="Note 7 4 3 3 2" xfId="41056"/>
    <cellStyle name="Note 7 4 3 4" xfId="30373"/>
    <cellStyle name="Note 7 4 3_Table 2A-1_EFT (Annual)" xfId="15881"/>
    <cellStyle name="Note 7 4 4" xfId="10320"/>
    <cellStyle name="Note 7 4 4 2" xfId="22436"/>
    <cellStyle name="Note 7 4 4 2 2" xfId="43622"/>
    <cellStyle name="Note 7 4 4 3" xfId="33018"/>
    <cellStyle name="Note 7 4 5" xfId="17323"/>
    <cellStyle name="Note 7 4 5 2" xfId="38510"/>
    <cellStyle name="Note 7 4 6" xfId="27630"/>
    <cellStyle name="Note 7 4_Table 2A-1_EFT (Annual)" xfId="7516"/>
    <cellStyle name="Note 7 5" xfId="723"/>
    <cellStyle name="Note 7 5 2" xfId="4284"/>
    <cellStyle name="Note 7 5 2 2" xfId="12564"/>
    <cellStyle name="Note 7 5 2 2 2" xfId="24581"/>
    <cellStyle name="Note 7 5 2 2 2 2" xfId="45767"/>
    <cellStyle name="Note 7 5 2 2 3" xfId="35163"/>
    <cellStyle name="Note 7 5 2 3" xfId="19468"/>
    <cellStyle name="Note 7 5 2 3 2" xfId="40655"/>
    <cellStyle name="Note 7 5 2 4" xfId="29941"/>
    <cellStyle name="Note 7 5 2_Table 2A-1_EFT (Annual)" xfId="15882"/>
    <cellStyle name="Note 7 5 3" xfId="9912"/>
    <cellStyle name="Note 7 5 3 2" xfId="22035"/>
    <cellStyle name="Note 7 5 3 2 2" xfId="43221"/>
    <cellStyle name="Note 7 5 3 3" xfId="32617"/>
    <cellStyle name="Note 7 5 4" xfId="16922"/>
    <cellStyle name="Note 7 5 4 2" xfId="38109"/>
    <cellStyle name="Note 7 5 5" xfId="27198"/>
    <cellStyle name="Note 7 5_Table 2A-1_EFT (Annual)" xfId="7518"/>
    <cellStyle name="Note 7 6" xfId="1869"/>
    <cellStyle name="Note 7 6 2" xfId="5430"/>
    <cellStyle name="Note 7 6 2 2" xfId="13645"/>
    <cellStyle name="Note 7 6 2 2 2" xfId="25633"/>
    <cellStyle name="Note 7 6 2 2 2 2" xfId="46819"/>
    <cellStyle name="Note 7 6 2 2 3" xfId="36215"/>
    <cellStyle name="Note 7 6 2 3" xfId="20520"/>
    <cellStyle name="Note 7 6 2 3 2" xfId="41707"/>
    <cellStyle name="Note 7 6 2 4" xfId="31087"/>
    <cellStyle name="Note 7 6 2_Table 2A-1_EFT (Annual)" xfId="15883"/>
    <cellStyle name="Note 7 6 3" xfId="10989"/>
    <cellStyle name="Note 7 6 3 2" xfId="23087"/>
    <cellStyle name="Note 7 6 3 2 2" xfId="44273"/>
    <cellStyle name="Note 7 6 3 3" xfId="33669"/>
    <cellStyle name="Note 7 6 4" xfId="17974"/>
    <cellStyle name="Note 7 6 4 2" xfId="39161"/>
    <cellStyle name="Note 7 6 5" xfId="28344"/>
    <cellStyle name="Note 7 6_Table 2A-1_EFT (Annual)" xfId="7519"/>
    <cellStyle name="Note 7 7" xfId="3696"/>
    <cellStyle name="Note 7 7 2" xfId="12064"/>
    <cellStyle name="Note 7 7 2 2" xfId="24094"/>
    <cellStyle name="Note 7 7 2 2 2" xfId="45280"/>
    <cellStyle name="Note 7 7 2 3" xfId="34676"/>
    <cellStyle name="Note 7 7 3" xfId="18981"/>
    <cellStyle name="Note 7 7 3 2" xfId="40168"/>
    <cellStyle name="Note 7 7 4" xfId="29405"/>
    <cellStyle name="Note 7 7_Table 2A-1_EFT (Annual)" xfId="15884"/>
    <cellStyle name="Note 7 8" xfId="9383"/>
    <cellStyle name="Note 7 8 2" xfId="21548"/>
    <cellStyle name="Note 7 8 2 2" xfId="42734"/>
    <cellStyle name="Note 7 8 3" xfId="32130"/>
    <cellStyle name="Note 7 9" xfId="16435"/>
    <cellStyle name="Note 7 9 2" xfId="37622"/>
    <cellStyle name="Note 7_Table 2A-1_EFT (Annual)" xfId="3312"/>
    <cellStyle name="Note 8" xfId="129"/>
    <cellStyle name="Note 8 10" xfId="26684"/>
    <cellStyle name="Note 8 2" xfId="522"/>
    <cellStyle name="Note 8 2 2" xfId="1499"/>
    <cellStyle name="Note 8 2 2 2" xfId="2769"/>
    <cellStyle name="Note 8 2 2 2 2" xfId="6330"/>
    <cellStyle name="Note 8 2 2 2 2 2" xfId="14524"/>
    <cellStyle name="Note 8 2 2 2 2 2 2" xfId="26496"/>
    <cellStyle name="Note 8 2 2 2 2 2 2 2" xfId="47682"/>
    <cellStyle name="Note 8 2 2 2 2 2 3" xfId="37078"/>
    <cellStyle name="Note 8 2 2 2 2 3" xfId="21383"/>
    <cellStyle name="Note 8 2 2 2 2 3 2" xfId="42570"/>
    <cellStyle name="Note 8 2 2 2 2 4" xfId="31986"/>
    <cellStyle name="Note 8 2 2 2 2_Table 2A-1_EFT (Annual)" xfId="15885"/>
    <cellStyle name="Note 8 2 2 2 3" xfId="11866"/>
    <cellStyle name="Note 8 2 2 2 3 2" xfId="23950"/>
    <cellStyle name="Note 8 2 2 2 3 2 2" xfId="45136"/>
    <cellStyle name="Note 8 2 2 2 3 3" xfId="34532"/>
    <cellStyle name="Note 8 2 2 2 4" xfId="18837"/>
    <cellStyle name="Note 8 2 2 2 4 2" xfId="40024"/>
    <cellStyle name="Note 8 2 2 2 5" xfId="29243"/>
    <cellStyle name="Note 8 2 2 2_Table 2A-1_EFT (Annual)" xfId="7521"/>
    <cellStyle name="Note 8 2 2 3" xfId="5060"/>
    <cellStyle name="Note 8 2 2 3 2" xfId="13320"/>
    <cellStyle name="Note 8 2 2 3 2 2" xfId="25326"/>
    <cellStyle name="Note 8 2 2 3 2 2 2" xfId="46512"/>
    <cellStyle name="Note 8 2 2 3 2 3" xfId="35908"/>
    <cellStyle name="Note 8 2 2 3 3" xfId="20213"/>
    <cellStyle name="Note 8 2 2 3 3 2" xfId="41400"/>
    <cellStyle name="Note 8 2 2 3 4" xfId="30717"/>
    <cellStyle name="Note 8 2 2 3_Table 2A-1_EFT (Annual)" xfId="15886"/>
    <cellStyle name="Note 8 2 2 4" xfId="10664"/>
    <cellStyle name="Note 8 2 2 4 2" xfId="22780"/>
    <cellStyle name="Note 8 2 2 4 2 2" xfId="43966"/>
    <cellStyle name="Note 8 2 2 4 3" xfId="33362"/>
    <cellStyle name="Note 8 2 2 5" xfId="17667"/>
    <cellStyle name="Note 8 2 2 5 2" xfId="38854"/>
    <cellStyle name="Note 8 2 2 6" xfId="27974"/>
    <cellStyle name="Note 8 2 2_Table 2A-1_EFT (Annual)" xfId="7520"/>
    <cellStyle name="Note 8 2 3" xfId="1032"/>
    <cellStyle name="Note 8 2 3 2" xfId="4593"/>
    <cellStyle name="Note 8 2 3 2 2" xfId="12853"/>
    <cellStyle name="Note 8 2 3 2 2 2" xfId="24859"/>
    <cellStyle name="Note 8 2 3 2 2 2 2" xfId="46045"/>
    <cellStyle name="Note 8 2 3 2 2 3" xfId="35441"/>
    <cellStyle name="Note 8 2 3 2 3" xfId="19746"/>
    <cellStyle name="Note 8 2 3 2 3 2" xfId="40933"/>
    <cellStyle name="Note 8 2 3 2 4" xfId="30250"/>
    <cellStyle name="Note 8 2 3 2_Table 2A-1_EFT (Annual)" xfId="15887"/>
    <cellStyle name="Note 8 2 3 3" xfId="10197"/>
    <cellStyle name="Note 8 2 3 3 2" xfId="22313"/>
    <cellStyle name="Note 8 2 3 3 2 2" xfId="43499"/>
    <cellStyle name="Note 8 2 3 3 3" xfId="32895"/>
    <cellStyle name="Note 8 2 3 4" xfId="17200"/>
    <cellStyle name="Note 8 2 3 4 2" xfId="38387"/>
    <cellStyle name="Note 8 2 3 5" xfId="27507"/>
    <cellStyle name="Note 8 2 3_Table 2A-1_EFT (Annual)" xfId="7522"/>
    <cellStyle name="Note 8 2 4" xfId="2238"/>
    <cellStyle name="Note 8 2 4 2" xfId="5799"/>
    <cellStyle name="Note 8 2 4 2 2" xfId="14014"/>
    <cellStyle name="Note 8 2 4 2 2 2" xfId="26002"/>
    <cellStyle name="Note 8 2 4 2 2 2 2" xfId="47188"/>
    <cellStyle name="Note 8 2 4 2 2 3" xfId="36584"/>
    <cellStyle name="Note 8 2 4 2 3" xfId="20889"/>
    <cellStyle name="Note 8 2 4 2 3 2" xfId="42076"/>
    <cellStyle name="Note 8 2 4 2 4" xfId="31456"/>
    <cellStyle name="Note 8 2 4 2_Table 2A-1_EFT (Annual)" xfId="15888"/>
    <cellStyle name="Note 8 2 4 3" xfId="11358"/>
    <cellStyle name="Note 8 2 4 3 2" xfId="23456"/>
    <cellStyle name="Note 8 2 4 3 2 2" xfId="44642"/>
    <cellStyle name="Note 8 2 4 3 3" xfId="34038"/>
    <cellStyle name="Note 8 2 4 4" xfId="18343"/>
    <cellStyle name="Note 8 2 4 4 2" xfId="39530"/>
    <cellStyle name="Note 8 2 4 5" xfId="28713"/>
    <cellStyle name="Note 8 2 4_Table 2A-1_EFT (Annual)" xfId="7523"/>
    <cellStyle name="Note 8 2 5" xfId="4092"/>
    <cellStyle name="Note 8 2 5 2" xfId="12416"/>
    <cellStyle name="Note 8 2 5 2 2" xfId="24438"/>
    <cellStyle name="Note 8 2 5 2 2 2" xfId="45624"/>
    <cellStyle name="Note 8 2 5 2 3" xfId="35020"/>
    <cellStyle name="Note 8 2 5 3" xfId="19325"/>
    <cellStyle name="Note 8 2 5 3 2" xfId="40512"/>
    <cellStyle name="Note 8 2 5 4" xfId="29780"/>
    <cellStyle name="Note 8 2 5_Table 2A-1_EFT (Annual)" xfId="15889"/>
    <cellStyle name="Note 8 2 6" xfId="9755"/>
    <cellStyle name="Note 8 2 6 2" xfId="21892"/>
    <cellStyle name="Note 8 2 6 2 2" xfId="43078"/>
    <cellStyle name="Note 8 2 6 3" xfId="32474"/>
    <cellStyle name="Note 8 2 7" xfId="16779"/>
    <cellStyle name="Note 8 2 7 2" xfId="37966"/>
    <cellStyle name="Note 8 2 8" xfId="27037"/>
    <cellStyle name="Note 8 2_Table 2A-1_EFT (Annual)" xfId="3316"/>
    <cellStyle name="Note 8 3" xfId="360"/>
    <cellStyle name="Note 8 3 2" xfId="1343"/>
    <cellStyle name="Note 8 3 2 2" xfId="2613"/>
    <cellStyle name="Note 8 3 2 2 2" xfId="6174"/>
    <cellStyle name="Note 8 3 2 2 2 2" xfId="14368"/>
    <cellStyle name="Note 8 3 2 2 2 2 2" xfId="26340"/>
    <cellStyle name="Note 8 3 2 2 2 2 2 2" xfId="47526"/>
    <cellStyle name="Note 8 3 2 2 2 2 3" xfId="36922"/>
    <cellStyle name="Note 8 3 2 2 2 3" xfId="21227"/>
    <cellStyle name="Note 8 3 2 2 2 3 2" xfId="42414"/>
    <cellStyle name="Note 8 3 2 2 2 4" xfId="31830"/>
    <cellStyle name="Note 8 3 2 2 2_Table 2A-1_EFT (Annual)" xfId="15890"/>
    <cellStyle name="Note 8 3 2 2 3" xfId="11710"/>
    <cellStyle name="Note 8 3 2 2 3 2" xfId="23794"/>
    <cellStyle name="Note 8 3 2 2 3 2 2" xfId="44980"/>
    <cellStyle name="Note 8 3 2 2 3 3" xfId="34376"/>
    <cellStyle name="Note 8 3 2 2 4" xfId="18681"/>
    <cellStyle name="Note 8 3 2 2 4 2" xfId="39868"/>
    <cellStyle name="Note 8 3 2 2 5" xfId="29087"/>
    <cellStyle name="Note 8 3 2 2_Table 2A-1_EFT (Annual)" xfId="7525"/>
    <cellStyle name="Note 8 3 2 3" xfId="4904"/>
    <cellStyle name="Note 8 3 2 3 2" xfId="13164"/>
    <cellStyle name="Note 8 3 2 3 2 2" xfId="25170"/>
    <cellStyle name="Note 8 3 2 3 2 2 2" xfId="46356"/>
    <cellStyle name="Note 8 3 2 3 2 3" xfId="35752"/>
    <cellStyle name="Note 8 3 2 3 3" xfId="20057"/>
    <cellStyle name="Note 8 3 2 3 3 2" xfId="41244"/>
    <cellStyle name="Note 8 3 2 3 4" xfId="30561"/>
    <cellStyle name="Note 8 3 2 3_Table 2A-1_EFT (Annual)" xfId="15891"/>
    <cellStyle name="Note 8 3 2 4" xfId="10508"/>
    <cellStyle name="Note 8 3 2 4 2" xfId="22624"/>
    <cellStyle name="Note 8 3 2 4 2 2" xfId="43810"/>
    <cellStyle name="Note 8 3 2 4 3" xfId="33206"/>
    <cellStyle name="Note 8 3 2 5" xfId="17511"/>
    <cellStyle name="Note 8 3 2 5 2" xfId="38698"/>
    <cellStyle name="Note 8 3 2 6" xfId="27818"/>
    <cellStyle name="Note 8 3 2_Table 2A-1_EFT (Annual)" xfId="7524"/>
    <cellStyle name="Note 8 3 3" xfId="900"/>
    <cellStyle name="Note 8 3 3 2" xfId="4461"/>
    <cellStyle name="Note 8 3 3 2 2" xfId="12723"/>
    <cellStyle name="Note 8 3 3 2 2 2" xfId="24733"/>
    <cellStyle name="Note 8 3 3 2 2 2 2" xfId="45919"/>
    <cellStyle name="Note 8 3 3 2 2 3" xfId="35315"/>
    <cellStyle name="Note 8 3 3 2 3" xfId="19620"/>
    <cellStyle name="Note 8 3 3 2 3 2" xfId="40807"/>
    <cellStyle name="Note 8 3 3 2 4" xfId="30118"/>
    <cellStyle name="Note 8 3 3 2_Table 2A-1_EFT (Annual)" xfId="15892"/>
    <cellStyle name="Note 8 3 3 3" xfId="10070"/>
    <cellStyle name="Note 8 3 3 3 2" xfId="22187"/>
    <cellStyle name="Note 8 3 3 3 2 2" xfId="43373"/>
    <cellStyle name="Note 8 3 3 3 3" xfId="32769"/>
    <cellStyle name="Note 8 3 3 4" xfId="17074"/>
    <cellStyle name="Note 8 3 3 4 2" xfId="38261"/>
    <cellStyle name="Note 8 3 3 5" xfId="27375"/>
    <cellStyle name="Note 8 3 3_Table 2A-1_EFT (Annual)" xfId="7526"/>
    <cellStyle name="Note 8 3 4" xfId="2082"/>
    <cellStyle name="Note 8 3 4 2" xfId="5643"/>
    <cellStyle name="Note 8 3 4 2 2" xfId="13858"/>
    <cellStyle name="Note 8 3 4 2 2 2" xfId="25846"/>
    <cellStyle name="Note 8 3 4 2 2 2 2" xfId="47032"/>
    <cellStyle name="Note 8 3 4 2 2 3" xfId="36428"/>
    <cellStyle name="Note 8 3 4 2 3" xfId="20733"/>
    <cellStyle name="Note 8 3 4 2 3 2" xfId="41920"/>
    <cellStyle name="Note 8 3 4 2 4" xfId="31300"/>
    <cellStyle name="Note 8 3 4 2_Table 2A-1_EFT (Annual)" xfId="15893"/>
    <cellStyle name="Note 8 3 4 3" xfId="11202"/>
    <cellStyle name="Note 8 3 4 3 2" xfId="23300"/>
    <cellStyle name="Note 8 3 4 3 2 2" xfId="44486"/>
    <cellStyle name="Note 8 3 4 3 3" xfId="33882"/>
    <cellStyle name="Note 8 3 4 4" xfId="18187"/>
    <cellStyle name="Note 8 3 4 4 2" xfId="39374"/>
    <cellStyle name="Note 8 3 4 5" xfId="28557"/>
    <cellStyle name="Note 8 3 4_Table 2A-1_EFT (Annual)" xfId="7527"/>
    <cellStyle name="Note 8 3 5" xfId="3930"/>
    <cellStyle name="Note 8 3 5 2" xfId="12258"/>
    <cellStyle name="Note 8 3 5 2 2" xfId="24282"/>
    <cellStyle name="Note 8 3 5 2 2 2" xfId="45468"/>
    <cellStyle name="Note 8 3 5 2 3" xfId="34864"/>
    <cellStyle name="Note 8 3 5 3" xfId="19169"/>
    <cellStyle name="Note 8 3 5 3 2" xfId="40356"/>
    <cellStyle name="Note 8 3 5 4" xfId="29618"/>
    <cellStyle name="Note 8 3 5_Table 2A-1_EFT (Annual)" xfId="15894"/>
    <cellStyle name="Note 8 3 6" xfId="9595"/>
    <cellStyle name="Note 8 3 6 2" xfId="21736"/>
    <cellStyle name="Note 8 3 6 2 2" xfId="42922"/>
    <cellStyle name="Note 8 3 6 3" xfId="32318"/>
    <cellStyle name="Note 8 3 7" xfId="16623"/>
    <cellStyle name="Note 8 3 7 2" xfId="37810"/>
    <cellStyle name="Note 8 3 8" xfId="26875"/>
    <cellStyle name="Note 8 3_Table 2A-1_EFT (Annual)" xfId="3317"/>
    <cellStyle name="Note 8 4" xfId="1177"/>
    <cellStyle name="Note 8 4 2" xfId="2447"/>
    <cellStyle name="Note 8 4 2 2" xfId="6008"/>
    <cellStyle name="Note 8 4 2 2 2" xfId="14202"/>
    <cellStyle name="Note 8 4 2 2 2 2" xfId="26174"/>
    <cellStyle name="Note 8 4 2 2 2 2 2" xfId="47360"/>
    <cellStyle name="Note 8 4 2 2 2 3" xfId="36756"/>
    <cellStyle name="Note 8 4 2 2 3" xfId="21061"/>
    <cellStyle name="Note 8 4 2 2 3 2" xfId="42248"/>
    <cellStyle name="Note 8 4 2 2 4" xfId="31664"/>
    <cellStyle name="Note 8 4 2 2_Table 2A-1_EFT (Annual)" xfId="15895"/>
    <cellStyle name="Note 8 4 2 3" xfId="11544"/>
    <cellStyle name="Note 8 4 2 3 2" xfId="23628"/>
    <cellStyle name="Note 8 4 2 3 2 2" xfId="44814"/>
    <cellStyle name="Note 8 4 2 3 3" xfId="34210"/>
    <cellStyle name="Note 8 4 2 4" xfId="18515"/>
    <cellStyle name="Note 8 4 2 4 2" xfId="39702"/>
    <cellStyle name="Note 8 4 2 5" xfId="28921"/>
    <cellStyle name="Note 8 4 2_Table 2A-1_EFT (Annual)" xfId="7529"/>
    <cellStyle name="Note 8 4 3" xfId="4738"/>
    <cellStyle name="Note 8 4 3 2" xfId="12998"/>
    <cellStyle name="Note 8 4 3 2 2" xfId="25004"/>
    <cellStyle name="Note 8 4 3 2 2 2" xfId="46190"/>
    <cellStyle name="Note 8 4 3 2 3" xfId="35586"/>
    <cellStyle name="Note 8 4 3 3" xfId="19891"/>
    <cellStyle name="Note 8 4 3 3 2" xfId="41078"/>
    <cellStyle name="Note 8 4 3 4" xfId="30395"/>
    <cellStyle name="Note 8 4 3_Table 2A-1_EFT (Annual)" xfId="15896"/>
    <cellStyle name="Note 8 4 4" xfId="10342"/>
    <cellStyle name="Note 8 4 4 2" xfId="22458"/>
    <cellStyle name="Note 8 4 4 2 2" xfId="43644"/>
    <cellStyle name="Note 8 4 4 3" xfId="33040"/>
    <cellStyle name="Note 8 4 5" xfId="17345"/>
    <cellStyle name="Note 8 4 5 2" xfId="38532"/>
    <cellStyle name="Note 8 4 6" xfId="27652"/>
    <cellStyle name="Note 8 4_Table 2A-1_EFT (Annual)" xfId="7528"/>
    <cellStyle name="Note 8 5" xfId="741"/>
    <cellStyle name="Note 8 5 2" xfId="4302"/>
    <cellStyle name="Note 8 5 2 2" xfId="12582"/>
    <cellStyle name="Note 8 5 2 2 2" xfId="24599"/>
    <cellStyle name="Note 8 5 2 2 2 2" xfId="45785"/>
    <cellStyle name="Note 8 5 2 2 3" xfId="35181"/>
    <cellStyle name="Note 8 5 2 3" xfId="19486"/>
    <cellStyle name="Note 8 5 2 3 2" xfId="40673"/>
    <cellStyle name="Note 8 5 2 4" xfId="29959"/>
    <cellStyle name="Note 8 5 2_Table 2A-1_EFT (Annual)" xfId="15897"/>
    <cellStyle name="Note 8 5 3" xfId="9930"/>
    <cellStyle name="Note 8 5 3 2" xfId="22053"/>
    <cellStyle name="Note 8 5 3 2 2" xfId="43239"/>
    <cellStyle name="Note 8 5 3 3" xfId="32635"/>
    <cellStyle name="Note 8 5 4" xfId="16940"/>
    <cellStyle name="Note 8 5 4 2" xfId="38127"/>
    <cellStyle name="Note 8 5 5" xfId="27216"/>
    <cellStyle name="Note 8 5_Table 2A-1_EFT (Annual)" xfId="7530"/>
    <cellStyle name="Note 8 6" xfId="1858"/>
    <cellStyle name="Note 8 6 2" xfId="5419"/>
    <cellStyle name="Note 8 6 2 2" xfId="13634"/>
    <cellStyle name="Note 8 6 2 2 2" xfId="25622"/>
    <cellStyle name="Note 8 6 2 2 2 2" xfId="46808"/>
    <cellStyle name="Note 8 6 2 2 3" xfId="36204"/>
    <cellStyle name="Note 8 6 2 3" xfId="20509"/>
    <cellStyle name="Note 8 6 2 3 2" xfId="41696"/>
    <cellStyle name="Note 8 6 2 4" xfId="31076"/>
    <cellStyle name="Note 8 6 2_Table 2A-1_EFT (Annual)" xfId="15898"/>
    <cellStyle name="Note 8 6 3" xfId="10978"/>
    <cellStyle name="Note 8 6 3 2" xfId="23076"/>
    <cellStyle name="Note 8 6 3 2 2" xfId="44262"/>
    <cellStyle name="Note 8 6 3 3" xfId="33658"/>
    <cellStyle name="Note 8 6 4" xfId="17963"/>
    <cellStyle name="Note 8 6 4 2" xfId="39150"/>
    <cellStyle name="Note 8 6 5" xfId="28333"/>
    <cellStyle name="Note 8 6_Table 2A-1_EFT (Annual)" xfId="7531"/>
    <cellStyle name="Note 8 7" xfId="3718"/>
    <cellStyle name="Note 8 7 2" xfId="12086"/>
    <cellStyle name="Note 8 7 2 2" xfId="24116"/>
    <cellStyle name="Note 8 7 2 2 2" xfId="45302"/>
    <cellStyle name="Note 8 7 2 3" xfId="34698"/>
    <cellStyle name="Note 8 7 3" xfId="19003"/>
    <cellStyle name="Note 8 7 3 2" xfId="40190"/>
    <cellStyle name="Note 8 7 4" xfId="29427"/>
    <cellStyle name="Note 8 7_Table 2A-1_EFT (Annual)" xfId="15899"/>
    <cellStyle name="Note 8 8" xfId="9405"/>
    <cellStyle name="Note 8 8 2" xfId="21570"/>
    <cellStyle name="Note 8 8 2 2" xfId="42756"/>
    <cellStyle name="Note 8 8 3" xfId="32152"/>
    <cellStyle name="Note 8 9" xfId="16457"/>
    <cellStyle name="Note 8 9 2" xfId="37644"/>
    <cellStyle name="Note 8_Table 2A-1_EFT (Annual)" xfId="3315"/>
    <cellStyle name="Note 9" xfId="79"/>
    <cellStyle name="Note 9 10" xfId="26635"/>
    <cellStyle name="Note 9 2" xfId="478"/>
    <cellStyle name="Note 9 2 2" xfId="1455"/>
    <cellStyle name="Note 9 2 2 2" xfId="2725"/>
    <cellStyle name="Note 9 2 2 2 2" xfId="6286"/>
    <cellStyle name="Note 9 2 2 2 2 2" xfId="14480"/>
    <cellStyle name="Note 9 2 2 2 2 2 2" xfId="26452"/>
    <cellStyle name="Note 9 2 2 2 2 2 2 2" xfId="47638"/>
    <cellStyle name="Note 9 2 2 2 2 2 3" xfId="37034"/>
    <cellStyle name="Note 9 2 2 2 2 3" xfId="21339"/>
    <cellStyle name="Note 9 2 2 2 2 3 2" xfId="42526"/>
    <cellStyle name="Note 9 2 2 2 2 4" xfId="31942"/>
    <cellStyle name="Note 9 2 2 2 2_Table 2A-1_EFT (Annual)" xfId="15900"/>
    <cellStyle name="Note 9 2 2 2 3" xfId="11822"/>
    <cellStyle name="Note 9 2 2 2 3 2" xfId="23906"/>
    <cellStyle name="Note 9 2 2 2 3 2 2" xfId="45092"/>
    <cellStyle name="Note 9 2 2 2 3 3" xfId="34488"/>
    <cellStyle name="Note 9 2 2 2 4" xfId="18793"/>
    <cellStyle name="Note 9 2 2 2 4 2" xfId="39980"/>
    <cellStyle name="Note 9 2 2 2 5" xfId="29199"/>
    <cellStyle name="Note 9 2 2 2_Table 2A-1_EFT (Annual)" xfId="7533"/>
    <cellStyle name="Note 9 2 2 3" xfId="5016"/>
    <cellStyle name="Note 9 2 2 3 2" xfId="13276"/>
    <cellStyle name="Note 9 2 2 3 2 2" xfId="25282"/>
    <cellStyle name="Note 9 2 2 3 2 2 2" xfId="46468"/>
    <cellStyle name="Note 9 2 2 3 2 3" xfId="35864"/>
    <cellStyle name="Note 9 2 2 3 3" xfId="20169"/>
    <cellStyle name="Note 9 2 2 3 3 2" xfId="41356"/>
    <cellStyle name="Note 9 2 2 3 4" xfId="30673"/>
    <cellStyle name="Note 9 2 2 3_Table 2A-1_EFT (Annual)" xfId="15901"/>
    <cellStyle name="Note 9 2 2 4" xfId="10620"/>
    <cellStyle name="Note 9 2 2 4 2" xfId="22736"/>
    <cellStyle name="Note 9 2 2 4 2 2" xfId="43922"/>
    <cellStyle name="Note 9 2 2 4 3" xfId="33318"/>
    <cellStyle name="Note 9 2 2 5" xfId="17623"/>
    <cellStyle name="Note 9 2 2 5 2" xfId="38810"/>
    <cellStyle name="Note 9 2 2 6" xfId="27930"/>
    <cellStyle name="Note 9 2 2_Table 2A-1_EFT (Annual)" xfId="7532"/>
    <cellStyle name="Note 9 2 3" xfId="998"/>
    <cellStyle name="Note 9 2 3 2" xfId="4559"/>
    <cellStyle name="Note 9 2 3 2 2" xfId="12819"/>
    <cellStyle name="Note 9 2 3 2 2 2" xfId="24825"/>
    <cellStyle name="Note 9 2 3 2 2 2 2" xfId="46011"/>
    <cellStyle name="Note 9 2 3 2 2 3" xfId="35407"/>
    <cellStyle name="Note 9 2 3 2 3" xfId="19712"/>
    <cellStyle name="Note 9 2 3 2 3 2" xfId="40899"/>
    <cellStyle name="Note 9 2 3 2 4" xfId="30216"/>
    <cellStyle name="Note 9 2 3 2_Table 2A-1_EFT (Annual)" xfId="15902"/>
    <cellStyle name="Note 9 2 3 3" xfId="10163"/>
    <cellStyle name="Note 9 2 3 3 2" xfId="22279"/>
    <cellStyle name="Note 9 2 3 3 2 2" xfId="43465"/>
    <cellStyle name="Note 9 2 3 3 3" xfId="32861"/>
    <cellStyle name="Note 9 2 3 4" xfId="17166"/>
    <cellStyle name="Note 9 2 3 4 2" xfId="38353"/>
    <cellStyle name="Note 9 2 3 5" xfId="27473"/>
    <cellStyle name="Note 9 2 3_Table 2A-1_EFT (Annual)" xfId="7534"/>
    <cellStyle name="Note 9 2 4" xfId="2194"/>
    <cellStyle name="Note 9 2 4 2" xfId="5755"/>
    <cellStyle name="Note 9 2 4 2 2" xfId="13970"/>
    <cellStyle name="Note 9 2 4 2 2 2" xfId="25958"/>
    <cellStyle name="Note 9 2 4 2 2 2 2" xfId="47144"/>
    <cellStyle name="Note 9 2 4 2 2 3" xfId="36540"/>
    <cellStyle name="Note 9 2 4 2 3" xfId="20845"/>
    <cellStyle name="Note 9 2 4 2 3 2" xfId="42032"/>
    <cellStyle name="Note 9 2 4 2 4" xfId="31412"/>
    <cellStyle name="Note 9 2 4 2_Table 2A-1_EFT (Annual)" xfId="15903"/>
    <cellStyle name="Note 9 2 4 3" xfId="11314"/>
    <cellStyle name="Note 9 2 4 3 2" xfId="23412"/>
    <cellStyle name="Note 9 2 4 3 2 2" xfId="44598"/>
    <cellStyle name="Note 9 2 4 3 3" xfId="33994"/>
    <cellStyle name="Note 9 2 4 4" xfId="18299"/>
    <cellStyle name="Note 9 2 4 4 2" xfId="39486"/>
    <cellStyle name="Note 9 2 4 5" xfId="28669"/>
    <cellStyle name="Note 9 2 4_Table 2A-1_EFT (Annual)" xfId="7535"/>
    <cellStyle name="Note 9 2 5" xfId="4048"/>
    <cellStyle name="Note 9 2 5 2" xfId="12372"/>
    <cellStyle name="Note 9 2 5 2 2" xfId="24394"/>
    <cellStyle name="Note 9 2 5 2 2 2" xfId="45580"/>
    <cellStyle name="Note 9 2 5 2 3" xfId="34976"/>
    <cellStyle name="Note 9 2 5 3" xfId="19281"/>
    <cellStyle name="Note 9 2 5 3 2" xfId="40468"/>
    <cellStyle name="Note 9 2 5 4" xfId="29736"/>
    <cellStyle name="Note 9 2 5_Table 2A-1_EFT (Annual)" xfId="15904"/>
    <cellStyle name="Note 9 2 6" xfId="9711"/>
    <cellStyle name="Note 9 2 6 2" xfId="21848"/>
    <cellStyle name="Note 9 2 6 2 2" xfId="43034"/>
    <cellStyle name="Note 9 2 6 3" xfId="32430"/>
    <cellStyle name="Note 9 2 7" xfId="16735"/>
    <cellStyle name="Note 9 2 7 2" xfId="37922"/>
    <cellStyle name="Note 9 2 8" xfId="26993"/>
    <cellStyle name="Note 9 2_Table 2A-1_EFT (Annual)" xfId="3319"/>
    <cellStyle name="Note 9 3" xfId="311"/>
    <cellStyle name="Note 9 3 2" xfId="1299"/>
    <cellStyle name="Note 9 3 2 2" xfId="2569"/>
    <cellStyle name="Note 9 3 2 2 2" xfId="6130"/>
    <cellStyle name="Note 9 3 2 2 2 2" xfId="14324"/>
    <cellStyle name="Note 9 3 2 2 2 2 2" xfId="26296"/>
    <cellStyle name="Note 9 3 2 2 2 2 2 2" xfId="47482"/>
    <cellStyle name="Note 9 3 2 2 2 2 3" xfId="36878"/>
    <cellStyle name="Note 9 3 2 2 2 3" xfId="21183"/>
    <cellStyle name="Note 9 3 2 2 2 3 2" xfId="42370"/>
    <cellStyle name="Note 9 3 2 2 2 4" xfId="31786"/>
    <cellStyle name="Note 9 3 2 2 2_Table 2A-1_EFT (Annual)" xfId="15905"/>
    <cellStyle name="Note 9 3 2 2 3" xfId="11666"/>
    <cellStyle name="Note 9 3 2 2 3 2" xfId="23750"/>
    <cellStyle name="Note 9 3 2 2 3 2 2" xfId="44936"/>
    <cellStyle name="Note 9 3 2 2 3 3" xfId="34332"/>
    <cellStyle name="Note 9 3 2 2 4" xfId="18637"/>
    <cellStyle name="Note 9 3 2 2 4 2" xfId="39824"/>
    <cellStyle name="Note 9 3 2 2 5" xfId="29043"/>
    <cellStyle name="Note 9 3 2 2_Table 2A-1_EFT (Annual)" xfId="7537"/>
    <cellStyle name="Note 9 3 2 3" xfId="4860"/>
    <cellStyle name="Note 9 3 2 3 2" xfId="13120"/>
    <cellStyle name="Note 9 3 2 3 2 2" xfId="25126"/>
    <cellStyle name="Note 9 3 2 3 2 2 2" xfId="46312"/>
    <cellStyle name="Note 9 3 2 3 2 3" xfId="35708"/>
    <cellStyle name="Note 9 3 2 3 3" xfId="20013"/>
    <cellStyle name="Note 9 3 2 3 3 2" xfId="41200"/>
    <cellStyle name="Note 9 3 2 3 4" xfId="30517"/>
    <cellStyle name="Note 9 3 2 3_Table 2A-1_EFT (Annual)" xfId="15906"/>
    <cellStyle name="Note 9 3 2 4" xfId="10464"/>
    <cellStyle name="Note 9 3 2 4 2" xfId="22580"/>
    <cellStyle name="Note 9 3 2 4 2 2" xfId="43766"/>
    <cellStyle name="Note 9 3 2 4 3" xfId="33162"/>
    <cellStyle name="Note 9 3 2 5" xfId="17467"/>
    <cellStyle name="Note 9 3 2 5 2" xfId="38654"/>
    <cellStyle name="Note 9 3 2 6" xfId="27774"/>
    <cellStyle name="Note 9 3 2_Table 2A-1_EFT (Annual)" xfId="7536"/>
    <cellStyle name="Note 9 3 3" xfId="861"/>
    <cellStyle name="Note 9 3 3 2" xfId="4422"/>
    <cellStyle name="Note 9 3 3 2 2" xfId="12687"/>
    <cellStyle name="Note 9 3 3 2 2 2" xfId="24699"/>
    <cellStyle name="Note 9 3 3 2 2 2 2" xfId="45885"/>
    <cellStyle name="Note 9 3 3 2 2 3" xfId="35281"/>
    <cellStyle name="Note 9 3 3 2 3" xfId="19586"/>
    <cellStyle name="Note 9 3 3 2 3 2" xfId="40773"/>
    <cellStyle name="Note 9 3 3 2 4" xfId="30079"/>
    <cellStyle name="Note 9 3 3 2_Table 2A-1_EFT (Annual)" xfId="15907"/>
    <cellStyle name="Note 9 3 3 3" xfId="10034"/>
    <cellStyle name="Note 9 3 3 3 2" xfId="22153"/>
    <cellStyle name="Note 9 3 3 3 2 2" xfId="43339"/>
    <cellStyle name="Note 9 3 3 3 3" xfId="32735"/>
    <cellStyle name="Note 9 3 3 4" xfId="17040"/>
    <cellStyle name="Note 9 3 3 4 2" xfId="38227"/>
    <cellStyle name="Note 9 3 3 5" xfId="27336"/>
    <cellStyle name="Note 9 3 3_Table 2A-1_EFT (Annual)" xfId="7538"/>
    <cellStyle name="Note 9 3 4" xfId="2038"/>
    <cellStyle name="Note 9 3 4 2" xfId="5599"/>
    <cellStyle name="Note 9 3 4 2 2" xfId="13814"/>
    <cellStyle name="Note 9 3 4 2 2 2" xfId="25802"/>
    <cellStyle name="Note 9 3 4 2 2 2 2" xfId="46988"/>
    <cellStyle name="Note 9 3 4 2 2 3" xfId="36384"/>
    <cellStyle name="Note 9 3 4 2 3" xfId="20689"/>
    <cellStyle name="Note 9 3 4 2 3 2" xfId="41876"/>
    <cellStyle name="Note 9 3 4 2 4" xfId="31256"/>
    <cellStyle name="Note 9 3 4 2_Table 2A-1_EFT (Annual)" xfId="15908"/>
    <cellStyle name="Note 9 3 4 3" xfId="11158"/>
    <cellStyle name="Note 9 3 4 3 2" xfId="23256"/>
    <cellStyle name="Note 9 3 4 3 2 2" xfId="44442"/>
    <cellStyle name="Note 9 3 4 3 3" xfId="33838"/>
    <cellStyle name="Note 9 3 4 4" xfId="18143"/>
    <cellStyle name="Note 9 3 4 4 2" xfId="39330"/>
    <cellStyle name="Note 9 3 4 5" xfId="28513"/>
    <cellStyle name="Note 9 3 4_Table 2A-1_EFT (Annual)" xfId="7539"/>
    <cellStyle name="Note 9 3 5" xfId="3881"/>
    <cellStyle name="Note 9 3 5 2" xfId="12213"/>
    <cellStyle name="Note 9 3 5 2 2" xfId="24238"/>
    <cellStyle name="Note 9 3 5 2 2 2" xfId="45424"/>
    <cellStyle name="Note 9 3 5 2 3" xfId="34820"/>
    <cellStyle name="Note 9 3 5 3" xfId="19125"/>
    <cellStyle name="Note 9 3 5 3 2" xfId="40312"/>
    <cellStyle name="Note 9 3 5 4" xfId="29569"/>
    <cellStyle name="Note 9 3 5_Table 2A-1_EFT (Annual)" xfId="15909"/>
    <cellStyle name="Note 9 3 6" xfId="9550"/>
    <cellStyle name="Note 9 3 6 2" xfId="21692"/>
    <cellStyle name="Note 9 3 6 2 2" xfId="42878"/>
    <cellStyle name="Note 9 3 6 3" xfId="32274"/>
    <cellStyle name="Note 9 3 7" xfId="16579"/>
    <cellStyle name="Note 9 3 7 2" xfId="37766"/>
    <cellStyle name="Note 9 3 8" xfId="26826"/>
    <cellStyle name="Note 9 3_Table 2A-1_EFT (Annual)" xfId="3320"/>
    <cellStyle name="Note 9 4" xfId="1133"/>
    <cellStyle name="Note 9 4 2" xfId="2403"/>
    <cellStyle name="Note 9 4 2 2" xfId="5964"/>
    <cellStyle name="Note 9 4 2 2 2" xfId="14158"/>
    <cellStyle name="Note 9 4 2 2 2 2" xfId="26130"/>
    <cellStyle name="Note 9 4 2 2 2 2 2" xfId="47316"/>
    <cellStyle name="Note 9 4 2 2 2 3" xfId="36712"/>
    <cellStyle name="Note 9 4 2 2 3" xfId="21017"/>
    <cellStyle name="Note 9 4 2 2 3 2" xfId="42204"/>
    <cellStyle name="Note 9 4 2 2 4" xfId="31620"/>
    <cellStyle name="Note 9 4 2 2_Table 2A-1_EFT (Annual)" xfId="15910"/>
    <cellStyle name="Note 9 4 2 3" xfId="11500"/>
    <cellStyle name="Note 9 4 2 3 2" xfId="23584"/>
    <cellStyle name="Note 9 4 2 3 2 2" xfId="44770"/>
    <cellStyle name="Note 9 4 2 3 3" xfId="34166"/>
    <cellStyle name="Note 9 4 2 4" xfId="18471"/>
    <cellStyle name="Note 9 4 2 4 2" xfId="39658"/>
    <cellStyle name="Note 9 4 2 5" xfId="28877"/>
    <cellStyle name="Note 9 4 2_Table 2A-1_EFT (Annual)" xfId="7541"/>
    <cellStyle name="Note 9 4 3" xfId="4694"/>
    <cellStyle name="Note 9 4 3 2" xfId="12954"/>
    <cellStyle name="Note 9 4 3 2 2" xfId="24960"/>
    <cellStyle name="Note 9 4 3 2 2 2" xfId="46146"/>
    <cellStyle name="Note 9 4 3 2 3" xfId="35542"/>
    <cellStyle name="Note 9 4 3 3" xfId="19847"/>
    <cellStyle name="Note 9 4 3 3 2" xfId="41034"/>
    <cellStyle name="Note 9 4 3 4" xfId="30351"/>
    <cellStyle name="Note 9 4 3_Table 2A-1_EFT (Annual)" xfId="15911"/>
    <cellStyle name="Note 9 4 4" xfId="10298"/>
    <cellStyle name="Note 9 4 4 2" xfId="22414"/>
    <cellStyle name="Note 9 4 4 2 2" xfId="43600"/>
    <cellStyle name="Note 9 4 4 3" xfId="32996"/>
    <cellStyle name="Note 9 4 5" xfId="17301"/>
    <cellStyle name="Note 9 4 5 2" xfId="38488"/>
    <cellStyle name="Note 9 4 6" xfId="27608"/>
    <cellStyle name="Note 9 4_Table 2A-1_EFT (Annual)" xfId="7540"/>
    <cellStyle name="Note 9 5" xfId="702"/>
    <cellStyle name="Note 9 5 2" xfId="4263"/>
    <cellStyle name="Note 9 5 2 2" xfId="12547"/>
    <cellStyle name="Note 9 5 2 2 2" xfId="24565"/>
    <cellStyle name="Note 9 5 2 2 2 2" xfId="45751"/>
    <cellStyle name="Note 9 5 2 2 3" xfId="35147"/>
    <cellStyle name="Note 9 5 2 3" xfId="19452"/>
    <cellStyle name="Note 9 5 2 3 2" xfId="40639"/>
    <cellStyle name="Note 9 5 2 4" xfId="29920"/>
    <cellStyle name="Note 9 5 2_Table 2A-1_EFT (Annual)" xfId="15912"/>
    <cellStyle name="Note 9 5 3" xfId="9894"/>
    <cellStyle name="Note 9 5 3 2" xfId="22019"/>
    <cellStyle name="Note 9 5 3 2 2" xfId="43205"/>
    <cellStyle name="Note 9 5 3 3" xfId="32601"/>
    <cellStyle name="Note 9 5 4" xfId="16906"/>
    <cellStyle name="Note 9 5 4 2" xfId="38093"/>
    <cellStyle name="Note 9 5 5" xfId="27177"/>
    <cellStyle name="Note 9 5_Table 2A-1_EFT (Annual)" xfId="7542"/>
    <cellStyle name="Note 9 6" xfId="1870"/>
    <cellStyle name="Note 9 6 2" xfId="5431"/>
    <cellStyle name="Note 9 6 2 2" xfId="13646"/>
    <cellStyle name="Note 9 6 2 2 2" xfId="25634"/>
    <cellStyle name="Note 9 6 2 2 2 2" xfId="46820"/>
    <cellStyle name="Note 9 6 2 2 3" xfId="36216"/>
    <cellStyle name="Note 9 6 2 3" xfId="20521"/>
    <cellStyle name="Note 9 6 2 3 2" xfId="41708"/>
    <cellStyle name="Note 9 6 2 4" xfId="31088"/>
    <cellStyle name="Note 9 6 2_Table 2A-1_EFT (Annual)" xfId="15913"/>
    <cellStyle name="Note 9 6 3" xfId="10990"/>
    <cellStyle name="Note 9 6 3 2" xfId="23088"/>
    <cellStyle name="Note 9 6 3 2 2" xfId="44274"/>
    <cellStyle name="Note 9 6 3 3" xfId="33670"/>
    <cellStyle name="Note 9 6 4" xfId="17975"/>
    <cellStyle name="Note 9 6 4 2" xfId="39162"/>
    <cellStyle name="Note 9 6 5" xfId="28345"/>
    <cellStyle name="Note 9 6_Table 2A-1_EFT (Annual)" xfId="7543"/>
    <cellStyle name="Note 9 7" xfId="3668"/>
    <cellStyle name="Note 9 7 2" xfId="12041"/>
    <cellStyle name="Note 9 7 2 2" xfId="24072"/>
    <cellStyle name="Note 9 7 2 2 2" xfId="45258"/>
    <cellStyle name="Note 9 7 2 3" xfId="34654"/>
    <cellStyle name="Note 9 7 3" xfId="18959"/>
    <cellStyle name="Note 9 7 3 2" xfId="40146"/>
    <cellStyle name="Note 9 7 4" xfId="29378"/>
    <cellStyle name="Note 9 7_Table 2A-1_EFT (Annual)" xfId="15914"/>
    <cellStyle name="Note 9 8" xfId="9358"/>
    <cellStyle name="Note 9 8 2" xfId="21526"/>
    <cellStyle name="Note 9 8 2 2" xfId="42712"/>
    <cellStyle name="Note 9 8 3" xfId="32108"/>
    <cellStyle name="Note 9 9" xfId="16413"/>
    <cellStyle name="Note 9 9 2" xfId="37600"/>
    <cellStyle name="Note 9_Table 2A-1_EFT (Annual)" xfId="3318"/>
    <cellStyle name="Output" xfId="47" builtinId="21" customBuiltin="1"/>
    <cellStyle name="Output 10" xfId="136"/>
    <cellStyle name="Output 10 10" xfId="26691"/>
    <cellStyle name="Output 10 2" xfId="529"/>
    <cellStyle name="Output 10 2 2" xfId="1506"/>
    <cellStyle name="Output 10 2 2 2" xfId="2776"/>
    <cellStyle name="Output 10 2 2 2 2" xfId="6337"/>
    <cellStyle name="Output 10 2 2 2 2 2" xfId="14531"/>
    <cellStyle name="Output 10 2 2 2 2 2 2" xfId="26503"/>
    <cellStyle name="Output 10 2 2 2 2 2 2 2" xfId="47689"/>
    <cellStyle name="Output 10 2 2 2 2 2 3" xfId="37085"/>
    <cellStyle name="Output 10 2 2 2 2 3" xfId="21390"/>
    <cellStyle name="Output 10 2 2 2 2 3 2" xfId="42577"/>
    <cellStyle name="Output 10 2 2 2 2 4" xfId="31993"/>
    <cellStyle name="Output 10 2 2 2 2_Table 2A-1_EFT (Annual)" xfId="15915"/>
    <cellStyle name="Output 10 2 2 2 3" xfId="11873"/>
    <cellStyle name="Output 10 2 2 2 3 2" xfId="23957"/>
    <cellStyle name="Output 10 2 2 2 3 2 2" xfId="45143"/>
    <cellStyle name="Output 10 2 2 2 3 3" xfId="34539"/>
    <cellStyle name="Output 10 2 2 2 4" xfId="18844"/>
    <cellStyle name="Output 10 2 2 2 4 2" xfId="40031"/>
    <cellStyle name="Output 10 2 2 2 5" xfId="29250"/>
    <cellStyle name="Output 10 2 2 2_Table 2A-1_EFT (Annual)" xfId="7544"/>
    <cellStyle name="Output 10 2 2 3" xfId="1918"/>
    <cellStyle name="Output 10 2 2 3 2" xfId="5479"/>
    <cellStyle name="Output 10 2 2 3 2 2" xfId="13694"/>
    <cellStyle name="Output 10 2 2 3 2 2 2" xfId="25682"/>
    <cellStyle name="Output 10 2 2 3 2 2 2 2" xfId="46868"/>
    <cellStyle name="Output 10 2 2 3 2 2 3" xfId="36264"/>
    <cellStyle name="Output 10 2 2 3 2 3" xfId="20569"/>
    <cellStyle name="Output 10 2 2 3 2 3 2" xfId="41756"/>
    <cellStyle name="Output 10 2 2 3 2 4" xfId="31136"/>
    <cellStyle name="Output 10 2 2 3 2_Table 2A-1_EFT (Annual)" xfId="15916"/>
    <cellStyle name="Output 10 2 2 3 3" xfId="11038"/>
    <cellStyle name="Output 10 2 2 3 3 2" xfId="23136"/>
    <cellStyle name="Output 10 2 2 3 3 2 2" xfId="44322"/>
    <cellStyle name="Output 10 2 2 3 3 3" xfId="33718"/>
    <cellStyle name="Output 10 2 2 3 4" xfId="18023"/>
    <cellStyle name="Output 10 2 2 3 4 2" xfId="39210"/>
    <cellStyle name="Output 10 2 2 3 5" xfId="28393"/>
    <cellStyle name="Output 10 2 2 3_Table 2A-1_EFT (Annual)" xfId="7545"/>
    <cellStyle name="Output 10 2 2 4" xfId="5067"/>
    <cellStyle name="Output 10 2 2 4 2" xfId="13327"/>
    <cellStyle name="Output 10 2 2 4 2 2" xfId="25333"/>
    <cellStyle name="Output 10 2 2 4 2 2 2" xfId="46519"/>
    <cellStyle name="Output 10 2 2 4 2 3" xfId="35915"/>
    <cellStyle name="Output 10 2 2 4 3" xfId="20220"/>
    <cellStyle name="Output 10 2 2 4 3 2" xfId="41407"/>
    <cellStyle name="Output 10 2 2 4 4" xfId="30724"/>
    <cellStyle name="Output 10 2 2 4_Table 2A-1_EFT (Annual)" xfId="15917"/>
    <cellStyle name="Output 10 2 2 5" xfId="10671"/>
    <cellStyle name="Output 10 2 2 5 2" xfId="22787"/>
    <cellStyle name="Output 10 2 2 5 2 2" xfId="43973"/>
    <cellStyle name="Output 10 2 2 5 3" xfId="33369"/>
    <cellStyle name="Output 10 2 2 6" xfId="17674"/>
    <cellStyle name="Output 10 2 2 6 2" xfId="38861"/>
    <cellStyle name="Output 10 2 2 7" xfId="27981"/>
    <cellStyle name="Output 10 2 2_Table 2A-1_EFT (Annual)" xfId="3323"/>
    <cellStyle name="Output 10 2 3" xfId="2245"/>
    <cellStyle name="Output 10 2 3 2" xfId="5806"/>
    <cellStyle name="Output 10 2 3 2 2" xfId="14021"/>
    <cellStyle name="Output 10 2 3 2 2 2" xfId="26009"/>
    <cellStyle name="Output 10 2 3 2 2 2 2" xfId="47195"/>
    <cellStyle name="Output 10 2 3 2 2 3" xfId="36591"/>
    <cellStyle name="Output 10 2 3 2 3" xfId="20896"/>
    <cellStyle name="Output 10 2 3 2 3 2" xfId="42083"/>
    <cellStyle name="Output 10 2 3 2 4" xfId="31463"/>
    <cellStyle name="Output 10 2 3 2_Table 2A-1_EFT (Annual)" xfId="15918"/>
    <cellStyle name="Output 10 2 3 3" xfId="11365"/>
    <cellStyle name="Output 10 2 3 3 2" xfId="23463"/>
    <cellStyle name="Output 10 2 3 3 2 2" xfId="44649"/>
    <cellStyle name="Output 10 2 3 3 3" xfId="34045"/>
    <cellStyle name="Output 10 2 3 4" xfId="18350"/>
    <cellStyle name="Output 10 2 3 4 2" xfId="39537"/>
    <cellStyle name="Output 10 2 3 5" xfId="28720"/>
    <cellStyle name="Output 10 2 3_Table 2A-1_EFT (Annual)" xfId="7546"/>
    <cellStyle name="Output 10 2 4" xfId="1743"/>
    <cellStyle name="Output 10 2 4 2" xfId="5304"/>
    <cellStyle name="Output 10 2 4 2 2" xfId="13529"/>
    <cellStyle name="Output 10 2 4 2 2 2" xfId="25520"/>
    <cellStyle name="Output 10 2 4 2 2 2 2" xfId="46706"/>
    <cellStyle name="Output 10 2 4 2 2 3" xfId="36102"/>
    <cellStyle name="Output 10 2 4 2 3" xfId="20407"/>
    <cellStyle name="Output 10 2 4 2 3 2" xfId="41594"/>
    <cellStyle name="Output 10 2 4 2 4" xfId="30961"/>
    <cellStyle name="Output 10 2 4 2_Table 2A-1_EFT (Annual)" xfId="15919"/>
    <cellStyle name="Output 10 2 4 3" xfId="10872"/>
    <cellStyle name="Output 10 2 4 3 2" xfId="22974"/>
    <cellStyle name="Output 10 2 4 3 2 2" xfId="44160"/>
    <cellStyle name="Output 10 2 4 3 3" xfId="33556"/>
    <cellStyle name="Output 10 2 4 4" xfId="17861"/>
    <cellStyle name="Output 10 2 4 4 2" xfId="39048"/>
    <cellStyle name="Output 10 2 4 5" xfId="28218"/>
    <cellStyle name="Output 10 2 4_Table 2A-1_EFT (Annual)" xfId="7547"/>
    <cellStyle name="Output 10 2 5" xfId="4099"/>
    <cellStyle name="Output 10 2 5 2" xfId="12423"/>
    <cellStyle name="Output 10 2 5 2 2" xfId="24445"/>
    <cellStyle name="Output 10 2 5 2 2 2" xfId="45631"/>
    <cellStyle name="Output 10 2 5 2 3" xfId="35027"/>
    <cellStyle name="Output 10 2 5 3" xfId="19332"/>
    <cellStyle name="Output 10 2 5 3 2" xfId="40519"/>
    <cellStyle name="Output 10 2 5 4" xfId="29787"/>
    <cellStyle name="Output 10 2 5_Table 2A-1_EFT (Annual)" xfId="15920"/>
    <cellStyle name="Output 10 2 6" xfId="9762"/>
    <cellStyle name="Output 10 2 6 2" xfId="21899"/>
    <cellStyle name="Output 10 2 6 2 2" xfId="43085"/>
    <cellStyle name="Output 10 2 6 3" xfId="32481"/>
    <cellStyle name="Output 10 2 7" xfId="16786"/>
    <cellStyle name="Output 10 2 7 2" xfId="37973"/>
    <cellStyle name="Output 10 2 8" xfId="27044"/>
    <cellStyle name="Output 10 2_Table 2A-1_EFT (Annual)" xfId="3322"/>
    <cellStyle name="Output 10 3" xfId="367"/>
    <cellStyle name="Output 10 3 2" xfId="1350"/>
    <cellStyle name="Output 10 3 2 2" xfId="2620"/>
    <cellStyle name="Output 10 3 2 2 2" xfId="6181"/>
    <cellStyle name="Output 10 3 2 2 2 2" xfId="14375"/>
    <cellStyle name="Output 10 3 2 2 2 2 2" xfId="26347"/>
    <cellStyle name="Output 10 3 2 2 2 2 2 2" xfId="47533"/>
    <cellStyle name="Output 10 3 2 2 2 2 3" xfId="36929"/>
    <cellStyle name="Output 10 3 2 2 2 3" xfId="21234"/>
    <cellStyle name="Output 10 3 2 2 2 3 2" xfId="42421"/>
    <cellStyle name="Output 10 3 2 2 2 4" xfId="31837"/>
    <cellStyle name="Output 10 3 2 2 2_Table 2A-1_EFT (Annual)" xfId="15921"/>
    <cellStyle name="Output 10 3 2 2 3" xfId="11717"/>
    <cellStyle name="Output 10 3 2 2 3 2" xfId="23801"/>
    <cellStyle name="Output 10 3 2 2 3 2 2" xfId="44987"/>
    <cellStyle name="Output 10 3 2 2 3 3" xfId="34383"/>
    <cellStyle name="Output 10 3 2 2 4" xfId="18688"/>
    <cellStyle name="Output 10 3 2 2 4 2" xfId="39875"/>
    <cellStyle name="Output 10 3 2 2 5" xfId="29094"/>
    <cellStyle name="Output 10 3 2 2_Table 2A-1_EFT (Annual)" xfId="7548"/>
    <cellStyle name="Output 10 3 2 3" xfId="1887"/>
    <cellStyle name="Output 10 3 2 3 2" xfId="5448"/>
    <cellStyle name="Output 10 3 2 3 2 2" xfId="13663"/>
    <cellStyle name="Output 10 3 2 3 2 2 2" xfId="25651"/>
    <cellStyle name="Output 10 3 2 3 2 2 2 2" xfId="46837"/>
    <cellStyle name="Output 10 3 2 3 2 2 3" xfId="36233"/>
    <cellStyle name="Output 10 3 2 3 2 3" xfId="20538"/>
    <cellStyle name="Output 10 3 2 3 2 3 2" xfId="41725"/>
    <cellStyle name="Output 10 3 2 3 2 4" xfId="31105"/>
    <cellStyle name="Output 10 3 2 3 2_Table 2A-1_EFT (Annual)" xfId="15922"/>
    <cellStyle name="Output 10 3 2 3 3" xfId="11007"/>
    <cellStyle name="Output 10 3 2 3 3 2" xfId="23105"/>
    <cellStyle name="Output 10 3 2 3 3 2 2" xfId="44291"/>
    <cellStyle name="Output 10 3 2 3 3 3" xfId="33687"/>
    <cellStyle name="Output 10 3 2 3 4" xfId="17992"/>
    <cellStyle name="Output 10 3 2 3 4 2" xfId="39179"/>
    <cellStyle name="Output 10 3 2 3 5" xfId="28362"/>
    <cellStyle name="Output 10 3 2 3_Table 2A-1_EFT (Annual)" xfId="7549"/>
    <cellStyle name="Output 10 3 2 4" xfId="4911"/>
    <cellStyle name="Output 10 3 2 4 2" xfId="13171"/>
    <cellStyle name="Output 10 3 2 4 2 2" xfId="25177"/>
    <cellStyle name="Output 10 3 2 4 2 2 2" xfId="46363"/>
    <cellStyle name="Output 10 3 2 4 2 3" xfId="35759"/>
    <cellStyle name="Output 10 3 2 4 3" xfId="20064"/>
    <cellStyle name="Output 10 3 2 4 3 2" xfId="41251"/>
    <cellStyle name="Output 10 3 2 4 4" xfId="30568"/>
    <cellStyle name="Output 10 3 2 4_Table 2A-1_EFT (Annual)" xfId="15923"/>
    <cellStyle name="Output 10 3 2 5" xfId="10515"/>
    <cellStyle name="Output 10 3 2 5 2" xfId="22631"/>
    <cellStyle name="Output 10 3 2 5 2 2" xfId="43817"/>
    <cellStyle name="Output 10 3 2 5 3" xfId="33213"/>
    <cellStyle name="Output 10 3 2 6" xfId="17518"/>
    <cellStyle name="Output 10 3 2 6 2" xfId="38705"/>
    <cellStyle name="Output 10 3 2 7" xfId="27825"/>
    <cellStyle name="Output 10 3 2_Table 2A-1_EFT (Annual)" xfId="3325"/>
    <cellStyle name="Output 10 3 3" xfId="2089"/>
    <cellStyle name="Output 10 3 3 2" xfId="5650"/>
    <cellStyle name="Output 10 3 3 2 2" xfId="13865"/>
    <cellStyle name="Output 10 3 3 2 2 2" xfId="25853"/>
    <cellStyle name="Output 10 3 3 2 2 2 2" xfId="47039"/>
    <cellStyle name="Output 10 3 3 2 2 3" xfId="36435"/>
    <cellStyle name="Output 10 3 3 2 3" xfId="20740"/>
    <cellStyle name="Output 10 3 3 2 3 2" xfId="41927"/>
    <cellStyle name="Output 10 3 3 2 4" xfId="31307"/>
    <cellStyle name="Output 10 3 3 2_Table 2A-1_EFT (Annual)" xfId="15924"/>
    <cellStyle name="Output 10 3 3 3" xfId="11209"/>
    <cellStyle name="Output 10 3 3 3 2" xfId="23307"/>
    <cellStyle name="Output 10 3 3 3 2 2" xfId="44493"/>
    <cellStyle name="Output 10 3 3 3 3" xfId="33889"/>
    <cellStyle name="Output 10 3 3 4" xfId="18194"/>
    <cellStyle name="Output 10 3 3 4 2" xfId="39381"/>
    <cellStyle name="Output 10 3 3 5" xfId="28564"/>
    <cellStyle name="Output 10 3 3_Table 2A-1_EFT (Annual)" xfId="7550"/>
    <cellStyle name="Output 10 3 4" xfId="1707"/>
    <cellStyle name="Output 10 3 4 2" xfId="5268"/>
    <cellStyle name="Output 10 3 4 2 2" xfId="13497"/>
    <cellStyle name="Output 10 3 4 2 2 2" xfId="25490"/>
    <cellStyle name="Output 10 3 4 2 2 2 2" xfId="46676"/>
    <cellStyle name="Output 10 3 4 2 2 3" xfId="36072"/>
    <cellStyle name="Output 10 3 4 2 3" xfId="20377"/>
    <cellStyle name="Output 10 3 4 2 3 2" xfId="41564"/>
    <cellStyle name="Output 10 3 4 2 4" xfId="30925"/>
    <cellStyle name="Output 10 3 4 2_Table 2A-1_EFT (Annual)" xfId="15925"/>
    <cellStyle name="Output 10 3 4 3" xfId="10841"/>
    <cellStyle name="Output 10 3 4 3 2" xfId="22944"/>
    <cellStyle name="Output 10 3 4 3 2 2" xfId="44130"/>
    <cellStyle name="Output 10 3 4 3 3" xfId="33526"/>
    <cellStyle name="Output 10 3 4 4" xfId="17831"/>
    <cellStyle name="Output 10 3 4 4 2" xfId="39018"/>
    <cellStyle name="Output 10 3 4 5" xfId="28182"/>
    <cellStyle name="Output 10 3 4_Table 2A-1_EFT (Annual)" xfId="7551"/>
    <cellStyle name="Output 10 3 5" xfId="3937"/>
    <cellStyle name="Output 10 3 5 2" xfId="12265"/>
    <cellStyle name="Output 10 3 5 2 2" xfId="24289"/>
    <cellStyle name="Output 10 3 5 2 2 2" xfId="45475"/>
    <cellStyle name="Output 10 3 5 2 3" xfId="34871"/>
    <cellStyle name="Output 10 3 5 3" xfId="19176"/>
    <cellStyle name="Output 10 3 5 3 2" xfId="40363"/>
    <cellStyle name="Output 10 3 5 4" xfId="29625"/>
    <cellStyle name="Output 10 3 5_Table 2A-1_EFT (Annual)" xfId="15926"/>
    <cellStyle name="Output 10 3 6" xfId="9602"/>
    <cellStyle name="Output 10 3 6 2" xfId="21743"/>
    <cellStyle name="Output 10 3 6 2 2" xfId="42929"/>
    <cellStyle name="Output 10 3 6 3" xfId="32325"/>
    <cellStyle name="Output 10 3 7" xfId="16630"/>
    <cellStyle name="Output 10 3 7 2" xfId="37817"/>
    <cellStyle name="Output 10 3 8" xfId="26882"/>
    <cellStyle name="Output 10 3_Table 2A-1_EFT (Annual)" xfId="3324"/>
    <cellStyle name="Output 10 4" xfId="1184"/>
    <cellStyle name="Output 10 4 2" xfId="2454"/>
    <cellStyle name="Output 10 4 2 2" xfId="6015"/>
    <cellStyle name="Output 10 4 2 2 2" xfId="14209"/>
    <cellStyle name="Output 10 4 2 2 2 2" xfId="26181"/>
    <cellStyle name="Output 10 4 2 2 2 2 2" xfId="47367"/>
    <cellStyle name="Output 10 4 2 2 2 3" xfId="36763"/>
    <cellStyle name="Output 10 4 2 2 3" xfId="21068"/>
    <cellStyle name="Output 10 4 2 2 3 2" xfId="42255"/>
    <cellStyle name="Output 10 4 2 2 4" xfId="31671"/>
    <cellStyle name="Output 10 4 2 2_Table 2A-1_EFT (Annual)" xfId="15927"/>
    <cellStyle name="Output 10 4 2 3" xfId="11551"/>
    <cellStyle name="Output 10 4 2 3 2" xfId="23635"/>
    <cellStyle name="Output 10 4 2 3 2 2" xfId="44821"/>
    <cellStyle name="Output 10 4 2 3 3" xfId="34217"/>
    <cellStyle name="Output 10 4 2 4" xfId="18522"/>
    <cellStyle name="Output 10 4 2 4 2" xfId="39709"/>
    <cellStyle name="Output 10 4 2 5" xfId="28928"/>
    <cellStyle name="Output 10 4 2_Table 2A-1_EFT (Annual)" xfId="7552"/>
    <cellStyle name="Output 10 4 3" xfId="1823"/>
    <cellStyle name="Output 10 4 3 2" xfId="5384"/>
    <cellStyle name="Output 10 4 3 2 2" xfId="13599"/>
    <cellStyle name="Output 10 4 3 2 2 2" xfId="25587"/>
    <cellStyle name="Output 10 4 3 2 2 2 2" xfId="46773"/>
    <cellStyle name="Output 10 4 3 2 2 3" xfId="36169"/>
    <cellStyle name="Output 10 4 3 2 3" xfId="20474"/>
    <cellStyle name="Output 10 4 3 2 3 2" xfId="41661"/>
    <cellStyle name="Output 10 4 3 2 4" xfId="31041"/>
    <cellStyle name="Output 10 4 3 2_Table 2A-1_EFT (Annual)" xfId="15928"/>
    <cellStyle name="Output 10 4 3 3" xfId="10943"/>
    <cellStyle name="Output 10 4 3 3 2" xfId="23041"/>
    <cellStyle name="Output 10 4 3 3 2 2" xfId="44227"/>
    <cellStyle name="Output 10 4 3 3 3" xfId="33623"/>
    <cellStyle name="Output 10 4 3 4" xfId="17928"/>
    <cellStyle name="Output 10 4 3 4 2" xfId="39115"/>
    <cellStyle name="Output 10 4 3 5" xfId="28298"/>
    <cellStyle name="Output 10 4 3_Table 2A-1_EFT (Annual)" xfId="7553"/>
    <cellStyle name="Output 10 4 4" xfId="4745"/>
    <cellStyle name="Output 10 4 4 2" xfId="13005"/>
    <cellStyle name="Output 10 4 4 2 2" xfId="25011"/>
    <cellStyle name="Output 10 4 4 2 2 2" xfId="46197"/>
    <cellStyle name="Output 10 4 4 2 3" xfId="35593"/>
    <cellStyle name="Output 10 4 4 3" xfId="19898"/>
    <cellStyle name="Output 10 4 4 3 2" xfId="41085"/>
    <cellStyle name="Output 10 4 4 4" xfId="30402"/>
    <cellStyle name="Output 10 4 4_Table 2A-1_EFT (Annual)" xfId="15929"/>
    <cellStyle name="Output 10 4 5" xfId="10349"/>
    <cellStyle name="Output 10 4 5 2" xfId="22465"/>
    <cellStyle name="Output 10 4 5 2 2" xfId="43651"/>
    <cellStyle name="Output 10 4 5 3" xfId="33047"/>
    <cellStyle name="Output 10 4 6" xfId="17352"/>
    <cellStyle name="Output 10 4 6 2" xfId="38539"/>
    <cellStyle name="Output 10 4 7" xfId="27659"/>
    <cellStyle name="Output 10 4_Table 2A-1_EFT (Annual)" xfId="3326"/>
    <cellStyle name="Output 10 5" xfId="1787"/>
    <cellStyle name="Output 10 5 2" xfId="5348"/>
    <cellStyle name="Output 10 5 2 2" xfId="13563"/>
    <cellStyle name="Output 10 5 2 2 2" xfId="25551"/>
    <cellStyle name="Output 10 5 2 2 2 2" xfId="46737"/>
    <cellStyle name="Output 10 5 2 2 3" xfId="36133"/>
    <cellStyle name="Output 10 5 2 3" xfId="20438"/>
    <cellStyle name="Output 10 5 2 3 2" xfId="41625"/>
    <cellStyle name="Output 10 5 2 4" xfId="31005"/>
    <cellStyle name="Output 10 5 2_Table 2A-1_EFT (Annual)" xfId="15930"/>
    <cellStyle name="Output 10 5 3" xfId="10907"/>
    <cellStyle name="Output 10 5 3 2" xfId="23005"/>
    <cellStyle name="Output 10 5 3 2 2" xfId="44191"/>
    <cellStyle name="Output 10 5 3 3" xfId="33587"/>
    <cellStyle name="Output 10 5 4" xfId="17892"/>
    <cellStyle name="Output 10 5 4 2" xfId="39079"/>
    <cellStyle name="Output 10 5 5" xfId="28262"/>
    <cellStyle name="Output 10 5_Table 2A-1_EFT (Annual)" xfId="7554"/>
    <cellStyle name="Output 10 6" xfId="1650"/>
    <cellStyle name="Output 10 6 2" xfId="5211"/>
    <cellStyle name="Output 10 6 2 2" xfId="13458"/>
    <cellStyle name="Output 10 6 2 2 2" xfId="25458"/>
    <cellStyle name="Output 10 6 2 2 2 2" xfId="46644"/>
    <cellStyle name="Output 10 6 2 2 3" xfId="36040"/>
    <cellStyle name="Output 10 6 2 3" xfId="20345"/>
    <cellStyle name="Output 10 6 2 3 2" xfId="41532"/>
    <cellStyle name="Output 10 6 2 4" xfId="30868"/>
    <cellStyle name="Output 10 6 2_Table 2A-1_EFT (Annual)" xfId="15931"/>
    <cellStyle name="Output 10 6 3" xfId="10803"/>
    <cellStyle name="Output 10 6 3 2" xfId="22912"/>
    <cellStyle name="Output 10 6 3 2 2" xfId="44098"/>
    <cellStyle name="Output 10 6 3 3" xfId="33494"/>
    <cellStyle name="Output 10 6 4" xfId="17799"/>
    <cellStyle name="Output 10 6 4 2" xfId="38986"/>
    <cellStyle name="Output 10 6 5" xfId="28125"/>
    <cellStyle name="Output 10 6_Table 2A-1_EFT (Annual)" xfId="7555"/>
    <cellStyle name="Output 10 7" xfId="3725"/>
    <cellStyle name="Output 10 7 2" xfId="12093"/>
    <cellStyle name="Output 10 7 2 2" xfId="24123"/>
    <cellStyle name="Output 10 7 2 2 2" xfId="45309"/>
    <cellStyle name="Output 10 7 2 3" xfId="34705"/>
    <cellStyle name="Output 10 7 3" xfId="19010"/>
    <cellStyle name="Output 10 7 3 2" xfId="40197"/>
    <cellStyle name="Output 10 7 4" xfId="29434"/>
    <cellStyle name="Output 10 7_Table 2A-1_EFT (Annual)" xfId="15932"/>
    <cellStyle name="Output 10 8" xfId="9412"/>
    <cellStyle name="Output 10 8 2" xfId="21577"/>
    <cellStyle name="Output 10 8 2 2" xfId="42763"/>
    <cellStyle name="Output 10 8 3" xfId="32159"/>
    <cellStyle name="Output 10 9" xfId="16464"/>
    <cellStyle name="Output 10 9 2" xfId="37651"/>
    <cellStyle name="Output 10_Table 2A-1_EFT (Annual)" xfId="3321"/>
    <cellStyle name="Output 11" xfId="85"/>
    <cellStyle name="Output 11 10" xfId="26641"/>
    <cellStyle name="Output 11 2" xfId="484"/>
    <cellStyle name="Output 11 2 2" xfId="1461"/>
    <cellStyle name="Output 11 2 2 2" xfId="2731"/>
    <cellStyle name="Output 11 2 2 2 2" xfId="6292"/>
    <cellStyle name="Output 11 2 2 2 2 2" xfId="14486"/>
    <cellStyle name="Output 11 2 2 2 2 2 2" xfId="26458"/>
    <cellStyle name="Output 11 2 2 2 2 2 2 2" xfId="47644"/>
    <cellStyle name="Output 11 2 2 2 2 2 3" xfId="37040"/>
    <cellStyle name="Output 11 2 2 2 2 3" xfId="21345"/>
    <cellStyle name="Output 11 2 2 2 2 3 2" xfId="42532"/>
    <cellStyle name="Output 11 2 2 2 2 4" xfId="31948"/>
    <cellStyle name="Output 11 2 2 2 2_Table 2A-1_EFT (Annual)" xfId="15933"/>
    <cellStyle name="Output 11 2 2 2 3" xfId="11828"/>
    <cellStyle name="Output 11 2 2 2 3 2" xfId="23912"/>
    <cellStyle name="Output 11 2 2 2 3 2 2" xfId="45098"/>
    <cellStyle name="Output 11 2 2 2 3 3" xfId="34494"/>
    <cellStyle name="Output 11 2 2 2 4" xfId="18799"/>
    <cellStyle name="Output 11 2 2 2 4 2" xfId="39986"/>
    <cellStyle name="Output 11 2 2 2 5" xfId="29205"/>
    <cellStyle name="Output 11 2 2 2_Table 2A-1_EFT (Annual)" xfId="7556"/>
    <cellStyle name="Output 11 2 2 3" xfId="1909"/>
    <cellStyle name="Output 11 2 2 3 2" xfId="5470"/>
    <cellStyle name="Output 11 2 2 3 2 2" xfId="13685"/>
    <cellStyle name="Output 11 2 2 3 2 2 2" xfId="25673"/>
    <cellStyle name="Output 11 2 2 3 2 2 2 2" xfId="46859"/>
    <cellStyle name="Output 11 2 2 3 2 2 3" xfId="36255"/>
    <cellStyle name="Output 11 2 2 3 2 3" xfId="20560"/>
    <cellStyle name="Output 11 2 2 3 2 3 2" xfId="41747"/>
    <cellStyle name="Output 11 2 2 3 2 4" xfId="31127"/>
    <cellStyle name="Output 11 2 2 3 2_Table 2A-1_EFT (Annual)" xfId="15934"/>
    <cellStyle name="Output 11 2 2 3 3" xfId="11029"/>
    <cellStyle name="Output 11 2 2 3 3 2" xfId="23127"/>
    <cellStyle name="Output 11 2 2 3 3 2 2" xfId="44313"/>
    <cellStyle name="Output 11 2 2 3 3 3" xfId="33709"/>
    <cellStyle name="Output 11 2 2 3 4" xfId="18014"/>
    <cellStyle name="Output 11 2 2 3 4 2" xfId="39201"/>
    <cellStyle name="Output 11 2 2 3 5" xfId="28384"/>
    <cellStyle name="Output 11 2 2 3_Table 2A-1_EFT (Annual)" xfId="7557"/>
    <cellStyle name="Output 11 2 2 4" xfId="5022"/>
    <cellStyle name="Output 11 2 2 4 2" xfId="13282"/>
    <cellStyle name="Output 11 2 2 4 2 2" xfId="25288"/>
    <cellStyle name="Output 11 2 2 4 2 2 2" xfId="46474"/>
    <cellStyle name="Output 11 2 2 4 2 3" xfId="35870"/>
    <cellStyle name="Output 11 2 2 4 3" xfId="20175"/>
    <cellStyle name="Output 11 2 2 4 3 2" xfId="41362"/>
    <cellStyle name="Output 11 2 2 4 4" xfId="30679"/>
    <cellStyle name="Output 11 2 2 4_Table 2A-1_EFT (Annual)" xfId="15935"/>
    <cellStyle name="Output 11 2 2 5" xfId="10626"/>
    <cellStyle name="Output 11 2 2 5 2" xfId="22742"/>
    <cellStyle name="Output 11 2 2 5 2 2" xfId="43928"/>
    <cellStyle name="Output 11 2 2 5 3" xfId="33324"/>
    <cellStyle name="Output 11 2 2 6" xfId="17629"/>
    <cellStyle name="Output 11 2 2 6 2" xfId="38816"/>
    <cellStyle name="Output 11 2 2 7" xfId="27936"/>
    <cellStyle name="Output 11 2 2_Table 2A-1_EFT (Annual)" xfId="3329"/>
    <cellStyle name="Output 11 2 3" xfId="2200"/>
    <cellStyle name="Output 11 2 3 2" xfId="5761"/>
    <cellStyle name="Output 11 2 3 2 2" xfId="13976"/>
    <cellStyle name="Output 11 2 3 2 2 2" xfId="25964"/>
    <cellStyle name="Output 11 2 3 2 2 2 2" xfId="47150"/>
    <cellStyle name="Output 11 2 3 2 2 3" xfId="36546"/>
    <cellStyle name="Output 11 2 3 2 3" xfId="20851"/>
    <cellStyle name="Output 11 2 3 2 3 2" xfId="42038"/>
    <cellStyle name="Output 11 2 3 2 4" xfId="31418"/>
    <cellStyle name="Output 11 2 3 2_Table 2A-1_EFT (Annual)" xfId="15936"/>
    <cellStyle name="Output 11 2 3 3" xfId="11320"/>
    <cellStyle name="Output 11 2 3 3 2" xfId="23418"/>
    <cellStyle name="Output 11 2 3 3 2 2" xfId="44604"/>
    <cellStyle name="Output 11 2 3 3 3" xfId="34000"/>
    <cellStyle name="Output 11 2 3 4" xfId="18305"/>
    <cellStyle name="Output 11 2 3 4 2" xfId="39492"/>
    <cellStyle name="Output 11 2 3 5" xfId="28675"/>
    <cellStyle name="Output 11 2 3_Table 2A-1_EFT (Annual)" xfId="7558"/>
    <cellStyle name="Output 11 2 4" xfId="1734"/>
    <cellStyle name="Output 11 2 4 2" xfId="5295"/>
    <cellStyle name="Output 11 2 4 2 2" xfId="13520"/>
    <cellStyle name="Output 11 2 4 2 2 2" xfId="25511"/>
    <cellStyle name="Output 11 2 4 2 2 2 2" xfId="46697"/>
    <cellStyle name="Output 11 2 4 2 2 3" xfId="36093"/>
    <cellStyle name="Output 11 2 4 2 3" xfId="20398"/>
    <cellStyle name="Output 11 2 4 2 3 2" xfId="41585"/>
    <cellStyle name="Output 11 2 4 2 4" xfId="30952"/>
    <cellStyle name="Output 11 2 4 2_Table 2A-1_EFT (Annual)" xfId="15937"/>
    <cellStyle name="Output 11 2 4 3" xfId="10863"/>
    <cellStyle name="Output 11 2 4 3 2" xfId="22965"/>
    <cellStyle name="Output 11 2 4 3 2 2" xfId="44151"/>
    <cellStyle name="Output 11 2 4 3 3" xfId="33547"/>
    <cellStyle name="Output 11 2 4 4" xfId="17852"/>
    <cellStyle name="Output 11 2 4 4 2" xfId="39039"/>
    <cellStyle name="Output 11 2 4 5" xfId="28209"/>
    <cellStyle name="Output 11 2 4_Table 2A-1_EFT (Annual)" xfId="7559"/>
    <cellStyle name="Output 11 2 5" xfId="4054"/>
    <cellStyle name="Output 11 2 5 2" xfId="12378"/>
    <cellStyle name="Output 11 2 5 2 2" xfId="24400"/>
    <cellStyle name="Output 11 2 5 2 2 2" xfId="45586"/>
    <cellStyle name="Output 11 2 5 2 3" xfId="34982"/>
    <cellStyle name="Output 11 2 5 3" xfId="19287"/>
    <cellStyle name="Output 11 2 5 3 2" xfId="40474"/>
    <cellStyle name="Output 11 2 5 4" xfId="29742"/>
    <cellStyle name="Output 11 2 5_Table 2A-1_EFT (Annual)" xfId="15938"/>
    <cellStyle name="Output 11 2 6" xfId="9717"/>
    <cellStyle name="Output 11 2 6 2" xfId="21854"/>
    <cellStyle name="Output 11 2 6 2 2" xfId="43040"/>
    <cellStyle name="Output 11 2 6 3" xfId="32436"/>
    <cellStyle name="Output 11 2 7" xfId="16741"/>
    <cellStyle name="Output 11 2 7 2" xfId="37928"/>
    <cellStyle name="Output 11 2 8" xfId="26999"/>
    <cellStyle name="Output 11 2_Table 2A-1_EFT (Annual)" xfId="3328"/>
    <cellStyle name="Output 11 3" xfId="317"/>
    <cellStyle name="Output 11 3 2" xfId="1305"/>
    <cellStyle name="Output 11 3 2 2" xfId="2575"/>
    <cellStyle name="Output 11 3 2 2 2" xfId="6136"/>
    <cellStyle name="Output 11 3 2 2 2 2" xfId="14330"/>
    <cellStyle name="Output 11 3 2 2 2 2 2" xfId="26302"/>
    <cellStyle name="Output 11 3 2 2 2 2 2 2" xfId="47488"/>
    <cellStyle name="Output 11 3 2 2 2 2 3" xfId="36884"/>
    <cellStyle name="Output 11 3 2 2 2 3" xfId="21189"/>
    <cellStyle name="Output 11 3 2 2 2 3 2" xfId="42376"/>
    <cellStyle name="Output 11 3 2 2 2 4" xfId="31792"/>
    <cellStyle name="Output 11 3 2 2 2_Table 2A-1_EFT (Annual)" xfId="15939"/>
    <cellStyle name="Output 11 3 2 2 3" xfId="11672"/>
    <cellStyle name="Output 11 3 2 2 3 2" xfId="23756"/>
    <cellStyle name="Output 11 3 2 2 3 2 2" xfId="44942"/>
    <cellStyle name="Output 11 3 2 2 3 3" xfId="34338"/>
    <cellStyle name="Output 11 3 2 2 4" xfId="18643"/>
    <cellStyle name="Output 11 3 2 2 4 2" xfId="39830"/>
    <cellStyle name="Output 11 3 2 2 5" xfId="29049"/>
    <cellStyle name="Output 11 3 2 2_Table 2A-1_EFT (Annual)" xfId="7560"/>
    <cellStyle name="Output 11 3 2 3" xfId="1877"/>
    <cellStyle name="Output 11 3 2 3 2" xfId="5438"/>
    <cellStyle name="Output 11 3 2 3 2 2" xfId="13653"/>
    <cellStyle name="Output 11 3 2 3 2 2 2" xfId="25641"/>
    <cellStyle name="Output 11 3 2 3 2 2 2 2" xfId="46827"/>
    <cellStyle name="Output 11 3 2 3 2 2 3" xfId="36223"/>
    <cellStyle name="Output 11 3 2 3 2 3" xfId="20528"/>
    <cellStyle name="Output 11 3 2 3 2 3 2" xfId="41715"/>
    <cellStyle name="Output 11 3 2 3 2 4" xfId="31095"/>
    <cellStyle name="Output 11 3 2 3 2_Table 2A-1_EFT (Annual)" xfId="15940"/>
    <cellStyle name="Output 11 3 2 3 3" xfId="10997"/>
    <cellStyle name="Output 11 3 2 3 3 2" xfId="23095"/>
    <cellStyle name="Output 11 3 2 3 3 2 2" xfId="44281"/>
    <cellStyle name="Output 11 3 2 3 3 3" xfId="33677"/>
    <cellStyle name="Output 11 3 2 3 4" xfId="17982"/>
    <cellStyle name="Output 11 3 2 3 4 2" xfId="39169"/>
    <cellStyle name="Output 11 3 2 3 5" xfId="28352"/>
    <cellStyle name="Output 11 3 2 3_Table 2A-1_EFT (Annual)" xfId="7561"/>
    <cellStyle name="Output 11 3 2 4" xfId="4866"/>
    <cellStyle name="Output 11 3 2 4 2" xfId="13126"/>
    <cellStyle name="Output 11 3 2 4 2 2" xfId="25132"/>
    <cellStyle name="Output 11 3 2 4 2 2 2" xfId="46318"/>
    <cellStyle name="Output 11 3 2 4 2 3" xfId="35714"/>
    <cellStyle name="Output 11 3 2 4 3" xfId="20019"/>
    <cellStyle name="Output 11 3 2 4 3 2" xfId="41206"/>
    <cellStyle name="Output 11 3 2 4 4" xfId="30523"/>
    <cellStyle name="Output 11 3 2 4_Table 2A-1_EFT (Annual)" xfId="15941"/>
    <cellStyle name="Output 11 3 2 5" xfId="10470"/>
    <cellStyle name="Output 11 3 2 5 2" xfId="22586"/>
    <cellStyle name="Output 11 3 2 5 2 2" xfId="43772"/>
    <cellStyle name="Output 11 3 2 5 3" xfId="33168"/>
    <cellStyle name="Output 11 3 2 6" xfId="17473"/>
    <cellStyle name="Output 11 3 2 6 2" xfId="38660"/>
    <cellStyle name="Output 11 3 2 7" xfId="27780"/>
    <cellStyle name="Output 11 3 2_Table 2A-1_EFT (Annual)" xfId="3331"/>
    <cellStyle name="Output 11 3 3" xfId="2044"/>
    <cellStyle name="Output 11 3 3 2" xfId="5605"/>
    <cellStyle name="Output 11 3 3 2 2" xfId="13820"/>
    <cellStyle name="Output 11 3 3 2 2 2" xfId="25808"/>
    <cellStyle name="Output 11 3 3 2 2 2 2" xfId="46994"/>
    <cellStyle name="Output 11 3 3 2 2 3" xfId="36390"/>
    <cellStyle name="Output 11 3 3 2 3" xfId="20695"/>
    <cellStyle name="Output 11 3 3 2 3 2" xfId="41882"/>
    <cellStyle name="Output 11 3 3 2 4" xfId="31262"/>
    <cellStyle name="Output 11 3 3 2_Table 2A-1_EFT (Annual)" xfId="15942"/>
    <cellStyle name="Output 11 3 3 3" xfId="11164"/>
    <cellStyle name="Output 11 3 3 3 2" xfId="23262"/>
    <cellStyle name="Output 11 3 3 3 2 2" xfId="44448"/>
    <cellStyle name="Output 11 3 3 3 3" xfId="33844"/>
    <cellStyle name="Output 11 3 3 4" xfId="18149"/>
    <cellStyle name="Output 11 3 3 4 2" xfId="39336"/>
    <cellStyle name="Output 11 3 3 5" xfId="28519"/>
    <cellStyle name="Output 11 3 3_Table 2A-1_EFT (Annual)" xfId="7562"/>
    <cellStyle name="Output 11 3 4" xfId="1693"/>
    <cellStyle name="Output 11 3 4 2" xfId="5254"/>
    <cellStyle name="Output 11 3 4 2 2" xfId="13487"/>
    <cellStyle name="Output 11 3 4 2 2 2" xfId="25481"/>
    <cellStyle name="Output 11 3 4 2 2 2 2" xfId="46667"/>
    <cellStyle name="Output 11 3 4 2 2 3" xfId="36063"/>
    <cellStyle name="Output 11 3 4 2 3" xfId="20368"/>
    <cellStyle name="Output 11 3 4 2 3 2" xfId="41555"/>
    <cellStyle name="Output 11 3 4 2 4" xfId="30911"/>
    <cellStyle name="Output 11 3 4 2_Table 2A-1_EFT (Annual)" xfId="15943"/>
    <cellStyle name="Output 11 3 4 3" xfId="10831"/>
    <cellStyle name="Output 11 3 4 3 2" xfId="22935"/>
    <cellStyle name="Output 11 3 4 3 2 2" xfId="44121"/>
    <cellStyle name="Output 11 3 4 3 3" xfId="33517"/>
    <cellStyle name="Output 11 3 4 4" xfId="17822"/>
    <cellStyle name="Output 11 3 4 4 2" xfId="39009"/>
    <cellStyle name="Output 11 3 4 5" xfId="28168"/>
    <cellStyle name="Output 11 3 4_Table 2A-1_EFT (Annual)" xfId="7563"/>
    <cellStyle name="Output 11 3 5" xfId="3887"/>
    <cellStyle name="Output 11 3 5 2" xfId="12219"/>
    <cellStyle name="Output 11 3 5 2 2" xfId="24244"/>
    <cellStyle name="Output 11 3 5 2 2 2" xfId="45430"/>
    <cellStyle name="Output 11 3 5 2 3" xfId="34826"/>
    <cellStyle name="Output 11 3 5 3" xfId="19131"/>
    <cellStyle name="Output 11 3 5 3 2" xfId="40318"/>
    <cellStyle name="Output 11 3 5 4" xfId="29575"/>
    <cellStyle name="Output 11 3 5_Table 2A-1_EFT (Annual)" xfId="15944"/>
    <cellStyle name="Output 11 3 6" xfId="9556"/>
    <cellStyle name="Output 11 3 6 2" xfId="21698"/>
    <cellStyle name="Output 11 3 6 2 2" xfId="42884"/>
    <cellStyle name="Output 11 3 6 3" xfId="32280"/>
    <cellStyle name="Output 11 3 7" xfId="16585"/>
    <cellStyle name="Output 11 3 7 2" xfId="37772"/>
    <cellStyle name="Output 11 3 8" xfId="26832"/>
    <cellStyle name="Output 11 3_Table 2A-1_EFT (Annual)" xfId="3330"/>
    <cellStyle name="Output 11 4" xfId="1139"/>
    <cellStyle name="Output 11 4 2" xfId="2409"/>
    <cellStyle name="Output 11 4 2 2" xfId="5970"/>
    <cellStyle name="Output 11 4 2 2 2" xfId="14164"/>
    <cellStyle name="Output 11 4 2 2 2 2" xfId="26136"/>
    <cellStyle name="Output 11 4 2 2 2 2 2" xfId="47322"/>
    <cellStyle name="Output 11 4 2 2 2 3" xfId="36718"/>
    <cellStyle name="Output 11 4 2 2 3" xfId="21023"/>
    <cellStyle name="Output 11 4 2 2 3 2" xfId="42210"/>
    <cellStyle name="Output 11 4 2 2 4" xfId="31626"/>
    <cellStyle name="Output 11 4 2 2_Table 2A-1_EFT (Annual)" xfId="15945"/>
    <cellStyle name="Output 11 4 2 3" xfId="11506"/>
    <cellStyle name="Output 11 4 2 3 2" xfId="23590"/>
    <cellStyle name="Output 11 4 2 3 2 2" xfId="44776"/>
    <cellStyle name="Output 11 4 2 3 3" xfId="34172"/>
    <cellStyle name="Output 11 4 2 4" xfId="18477"/>
    <cellStyle name="Output 11 4 2 4 2" xfId="39664"/>
    <cellStyle name="Output 11 4 2 5" xfId="28883"/>
    <cellStyle name="Output 11 4 2_Table 2A-1_EFT (Annual)" xfId="7564"/>
    <cellStyle name="Output 11 4 3" xfId="1812"/>
    <cellStyle name="Output 11 4 3 2" xfId="5373"/>
    <cellStyle name="Output 11 4 3 2 2" xfId="13588"/>
    <cellStyle name="Output 11 4 3 2 2 2" xfId="25576"/>
    <cellStyle name="Output 11 4 3 2 2 2 2" xfId="46762"/>
    <cellStyle name="Output 11 4 3 2 2 3" xfId="36158"/>
    <cellStyle name="Output 11 4 3 2 3" xfId="20463"/>
    <cellStyle name="Output 11 4 3 2 3 2" xfId="41650"/>
    <cellStyle name="Output 11 4 3 2 4" xfId="31030"/>
    <cellStyle name="Output 11 4 3 2_Table 2A-1_EFT (Annual)" xfId="15946"/>
    <cellStyle name="Output 11 4 3 3" xfId="10932"/>
    <cellStyle name="Output 11 4 3 3 2" xfId="23030"/>
    <cellStyle name="Output 11 4 3 3 2 2" xfId="44216"/>
    <cellStyle name="Output 11 4 3 3 3" xfId="33612"/>
    <cellStyle name="Output 11 4 3 4" xfId="17917"/>
    <cellStyle name="Output 11 4 3 4 2" xfId="39104"/>
    <cellStyle name="Output 11 4 3 5" xfId="28287"/>
    <cellStyle name="Output 11 4 3_Table 2A-1_EFT (Annual)" xfId="7565"/>
    <cellStyle name="Output 11 4 4" xfId="4700"/>
    <cellStyle name="Output 11 4 4 2" xfId="12960"/>
    <cellStyle name="Output 11 4 4 2 2" xfId="24966"/>
    <cellStyle name="Output 11 4 4 2 2 2" xfId="46152"/>
    <cellStyle name="Output 11 4 4 2 3" xfId="35548"/>
    <cellStyle name="Output 11 4 4 3" xfId="19853"/>
    <cellStyle name="Output 11 4 4 3 2" xfId="41040"/>
    <cellStyle name="Output 11 4 4 4" xfId="30357"/>
    <cellStyle name="Output 11 4 4_Table 2A-1_EFT (Annual)" xfId="15947"/>
    <cellStyle name="Output 11 4 5" xfId="10304"/>
    <cellStyle name="Output 11 4 5 2" xfId="22420"/>
    <cellStyle name="Output 11 4 5 2 2" xfId="43606"/>
    <cellStyle name="Output 11 4 5 3" xfId="33002"/>
    <cellStyle name="Output 11 4 6" xfId="17307"/>
    <cellStyle name="Output 11 4 6 2" xfId="38494"/>
    <cellStyle name="Output 11 4 7" xfId="27614"/>
    <cellStyle name="Output 11 4_Table 2A-1_EFT (Annual)" xfId="3332"/>
    <cellStyle name="Output 11 5" xfId="1941"/>
    <cellStyle name="Output 11 5 2" xfId="5502"/>
    <cellStyle name="Output 11 5 2 2" xfId="13717"/>
    <cellStyle name="Output 11 5 2 2 2" xfId="25705"/>
    <cellStyle name="Output 11 5 2 2 2 2" xfId="46891"/>
    <cellStyle name="Output 11 5 2 2 3" xfId="36287"/>
    <cellStyle name="Output 11 5 2 3" xfId="20592"/>
    <cellStyle name="Output 11 5 2 3 2" xfId="41779"/>
    <cellStyle name="Output 11 5 2 4" xfId="31159"/>
    <cellStyle name="Output 11 5 2_Table 2A-1_EFT (Annual)" xfId="15948"/>
    <cellStyle name="Output 11 5 3" xfId="11061"/>
    <cellStyle name="Output 11 5 3 2" xfId="23159"/>
    <cellStyle name="Output 11 5 3 2 2" xfId="44345"/>
    <cellStyle name="Output 11 5 3 3" xfId="33741"/>
    <cellStyle name="Output 11 5 4" xfId="18046"/>
    <cellStyle name="Output 11 5 4 2" xfId="39233"/>
    <cellStyle name="Output 11 5 5" xfId="28416"/>
    <cellStyle name="Output 11 5_Table 2A-1_EFT (Annual)" xfId="7566"/>
    <cellStyle name="Output 11 6" xfId="1636"/>
    <cellStyle name="Output 11 6 2" xfId="5197"/>
    <cellStyle name="Output 11 6 2 2" xfId="13449"/>
    <cellStyle name="Output 11 6 2 2 2" xfId="25449"/>
    <cellStyle name="Output 11 6 2 2 2 2" xfId="46635"/>
    <cellStyle name="Output 11 6 2 2 3" xfId="36031"/>
    <cellStyle name="Output 11 6 2 3" xfId="20336"/>
    <cellStyle name="Output 11 6 2 3 2" xfId="41523"/>
    <cellStyle name="Output 11 6 2 4" xfId="30854"/>
    <cellStyle name="Output 11 6 2_Table 2A-1_EFT (Annual)" xfId="15949"/>
    <cellStyle name="Output 11 6 3" xfId="10793"/>
    <cellStyle name="Output 11 6 3 2" xfId="22903"/>
    <cellStyle name="Output 11 6 3 2 2" xfId="44089"/>
    <cellStyle name="Output 11 6 3 3" xfId="33485"/>
    <cellStyle name="Output 11 6 4" xfId="17790"/>
    <cellStyle name="Output 11 6 4 2" xfId="38977"/>
    <cellStyle name="Output 11 6 5" xfId="28111"/>
    <cellStyle name="Output 11 6_Table 2A-1_EFT (Annual)" xfId="7567"/>
    <cellStyle name="Output 11 7" xfId="3674"/>
    <cellStyle name="Output 11 7 2" xfId="12047"/>
    <cellStyle name="Output 11 7 2 2" xfId="24078"/>
    <cellStyle name="Output 11 7 2 2 2" xfId="45264"/>
    <cellStyle name="Output 11 7 2 3" xfId="34660"/>
    <cellStyle name="Output 11 7 3" xfId="18965"/>
    <cellStyle name="Output 11 7 3 2" xfId="40152"/>
    <cellStyle name="Output 11 7 4" xfId="29384"/>
    <cellStyle name="Output 11 7_Table 2A-1_EFT (Annual)" xfId="15950"/>
    <cellStyle name="Output 11 8" xfId="9364"/>
    <cellStyle name="Output 11 8 2" xfId="21532"/>
    <cellStyle name="Output 11 8 2 2" xfId="42718"/>
    <cellStyle name="Output 11 8 3" xfId="32114"/>
    <cellStyle name="Output 11 9" xfId="16419"/>
    <cellStyle name="Output 11 9 2" xfId="37606"/>
    <cellStyle name="Output 11_Table 2A-1_EFT (Annual)" xfId="3327"/>
    <cellStyle name="Output 12" xfId="84"/>
    <cellStyle name="Output 12 10" xfId="26640"/>
    <cellStyle name="Output 12 2" xfId="483"/>
    <cellStyle name="Output 12 2 2" xfId="1460"/>
    <cellStyle name="Output 12 2 2 2" xfId="2730"/>
    <cellStyle name="Output 12 2 2 2 2" xfId="6291"/>
    <cellStyle name="Output 12 2 2 2 2 2" xfId="14485"/>
    <cellStyle name="Output 12 2 2 2 2 2 2" xfId="26457"/>
    <cellStyle name="Output 12 2 2 2 2 2 2 2" xfId="47643"/>
    <cellStyle name="Output 12 2 2 2 2 2 3" xfId="37039"/>
    <cellStyle name="Output 12 2 2 2 2 3" xfId="21344"/>
    <cellStyle name="Output 12 2 2 2 2 3 2" xfId="42531"/>
    <cellStyle name="Output 12 2 2 2 2 4" xfId="31947"/>
    <cellStyle name="Output 12 2 2 2 2_Table 2A-1_EFT (Annual)" xfId="15951"/>
    <cellStyle name="Output 12 2 2 2 3" xfId="11827"/>
    <cellStyle name="Output 12 2 2 2 3 2" xfId="23911"/>
    <cellStyle name="Output 12 2 2 2 3 2 2" xfId="45097"/>
    <cellStyle name="Output 12 2 2 2 3 3" xfId="34493"/>
    <cellStyle name="Output 12 2 2 2 4" xfId="18798"/>
    <cellStyle name="Output 12 2 2 2 4 2" xfId="39985"/>
    <cellStyle name="Output 12 2 2 2 5" xfId="29204"/>
    <cellStyle name="Output 12 2 2 2_Table 2A-1_EFT (Annual)" xfId="7568"/>
    <cellStyle name="Output 12 2 2 3" xfId="1908"/>
    <cellStyle name="Output 12 2 2 3 2" xfId="5469"/>
    <cellStyle name="Output 12 2 2 3 2 2" xfId="13684"/>
    <cellStyle name="Output 12 2 2 3 2 2 2" xfId="25672"/>
    <cellStyle name="Output 12 2 2 3 2 2 2 2" xfId="46858"/>
    <cellStyle name="Output 12 2 2 3 2 2 3" xfId="36254"/>
    <cellStyle name="Output 12 2 2 3 2 3" xfId="20559"/>
    <cellStyle name="Output 12 2 2 3 2 3 2" xfId="41746"/>
    <cellStyle name="Output 12 2 2 3 2 4" xfId="31126"/>
    <cellStyle name="Output 12 2 2 3 2_Table 2A-1_EFT (Annual)" xfId="15952"/>
    <cellStyle name="Output 12 2 2 3 3" xfId="11028"/>
    <cellStyle name="Output 12 2 2 3 3 2" xfId="23126"/>
    <cellStyle name="Output 12 2 2 3 3 2 2" xfId="44312"/>
    <cellStyle name="Output 12 2 2 3 3 3" xfId="33708"/>
    <cellStyle name="Output 12 2 2 3 4" xfId="18013"/>
    <cellStyle name="Output 12 2 2 3 4 2" xfId="39200"/>
    <cellStyle name="Output 12 2 2 3 5" xfId="28383"/>
    <cellStyle name="Output 12 2 2 3_Table 2A-1_EFT (Annual)" xfId="7569"/>
    <cellStyle name="Output 12 2 2 4" xfId="5021"/>
    <cellStyle name="Output 12 2 2 4 2" xfId="13281"/>
    <cellStyle name="Output 12 2 2 4 2 2" xfId="25287"/>
    <cellStyle name="Output 12 2 2 4 2 2 2" xfId="46473"/>
    <cellStyle name="Output 12 2 2 4 2 3" xfId="35869"/>
    <cellStyle name="Output 12 2 2 4 3" xfId="20174"/>
    <cellStyle name="Output 12 2 2 4 3 2" xfId="41361"/>
    <cellStyle name="Output 12 2 2 4 4" xfId="30678"/>
    <cellStyle name="Output 12 2 2 4_Table 2A-1_EFT (Annual)" xfId="15953"/>
    <cellStyle name="Output 12 2 2 5" xfId="10625"/>
    <cellStyle name="Output 12 2 2 5 2" xfId="22741"/>
    <cellStyle name="Output 12 2 2 5 2 2" xfId="43927"/>
    <cellStyle name="Output 12 2 2 5 3" xfId="33323"/>
    <cellStyle name="Output 12 2 2 6" xfId="17628"/>
    <cellStyle name="Output 12 2 2 6 2" xfId="38815"/>
    <cellStyle name="Output 12 2 2 7" xfId="27935"/>
    <cellStyle name="Output 12 2 2_Table 2A-1_EFT (Annual)" xfId="3335"/>
    <cellStyle name="Output 12 2 3" xfId="2199"/>
    <cellStyle name="Output 12 2 3 2" xfId="5760"/>
    <cellStyle name="Output 12 2 3 2 2" xfId="13975"/>
    <cellStyle name="Output 12 2 3 2 2 2" xfId="25963"/>
    <cellStyle name="Output 12 2 3 2 2 2 2" xfId="47149"/>
    <cellStyle name="Output 12 2 3 2 2 3" xfId="36545"/>
    <cellStyle name="Output 12 2 3 2 3" xfId="20850"/>
    <cellStyle name="Output 12 2 3 2 3 2" xfId="42037"/>
    <cellStyle name="Output 12 2 3 2 4" xfId="31417"/>
    <cellStyle name="Output 12 2 3 2_Table 2A-1_EFT (Annual)" xfId="15954"/>
    <cellStyle name="Output 12 2 3 3" xfId="11319"/>
    <cellStyle name="Output 12 2 3 3 2" xfId="23417"/>
    <cellStyle name="Output 12 2 3 3 2 2" xfId="44603"/>
    <cellStyle name="Output 12 2 3 3 3" xfId="33999"/>
    <cellStyle name="Output 12 2 3 4" xfId="18304"/>
    <cellStyle name="Output 12 2 3 4 2" xfId="39491"/>
    <cellStyle name="Output 12 2 3 5" xfId="28674"/>
    <cellStyle name="Output 12 2 3_Table 2A-1_EFT (Annual)" xfId="7570"/>
    <cellStyle name="Output 12 2 4" xfId="1733"/>
    <cellStyle name="Output 12 2 4 2" xfId="5294"/>
    <cellStyle name="Output 12 2 4 2 2" xfId="13519"/>
    <cellStyle name="Output 12 2 4 2 2 2" xfId="25510"/>
    <cellStyle name="Output 12 2 4 2 2 2 2" xfId="46696"/>
    <cellStyle name="Output 12 2 4 2 2 3" xfId="36092"/>
    <cellStyle name="Output 12 2 4 2 3" xfId="20397"/>
    <cellStyle name="Output 12 2 4 2 3 2" xfId="41584"/>
    <cellStyle name="Output 12 2 4 2 4" xfId="30951"/>
    <cellStyle name="Output 12 2 4 2_Table 2A-1_EFT (Annual)" xfId="15955"/>
    <cellStyle name="Output 12 2 4 3" xfId="10862"/>
    <cellStyle name="Output 12 2 4 3 2" xfId="22964"/>
    <cellStyle name="Output 12 2 4 3 2 2" xfId="44150"/>
    <cellStyle name="Output 12 2 4 3 3" xfId="33546"/>
    <cellStyle name="Output 12 2 4 4" xfId="17851"/>
    <cellStyle name="Output 12 2 4 4 2" xfId="39038"/>
    <cellStyle name="Output 12 2 4 5" xfId="28208"/>
    <cellStyle name="Output 12 2 4_Table 2A-1_EFT (Annual)" xfId="7571"/>
    <cellStyle name="Output 12 2 5" xfId="4053"/>
    <cellStyle name="Output 12 2 5 2" xfId="12377"/>
    <cellStyle name="Output 12 2 5 2 2" xfId="24399"/>
    <cellStyle name="Output 12 2 5 2 2 2" xfId="45585"/>
    <cellStyle name="Output 12 2 5 2 3" xfId="34981"/>
    <cellStyle name="Output 12 2 5 3" xfId="19286"/>
    <cellStyle name="Output 12 2 5 3 2" xfId="40473"/>
    <cellStyle name="Output 12 2 5 4" xfId="29741"/>
    <cellStyle name="Output 12 2 5_Table 2A-1_EFT (Annual)" xfId="15956"/>
    <cellStyle name="Output 12 2 6" xfId="9716"/>
    <cellStyle name="Output 12 2 6 2" xfId="21853"/>
    <cellStyle name="Output 12 2 6 2 2" xfId="43039"/>
    <cellStyle name="Output 12 2 6 3" xfId="32435"/>
    <cellStyle name="Output 12 2 7" xfId="16740"/>
    <cellStyle name="Output 12 2 7 2" xfId="37927"/>
    <cellStyle name="Output 12 2 8" xfId="26998"/>
    <cellStyle name="Output 12 2_Table 2A-1_EFT (Annual)" xfId="3334"/>
    <cellStyle name="Output 12 3" xfId="316"/>
    <cellStyle name="Output 12 3 2" xfId="1304"/>
    <cellStyle name="Output 12 3 2 2" xfId="2574"/>
    <cellStyle name="Output 12 3 2 2 2" xfId="6135"/>
    <cellStyle name="Output 12 3 2 2 2 2" xfId="14329"/>
    <cellStyle name="Output 12 3 2 2 2 2 2" xfId="26301"/>
    <cellStyle name="Output 12 3 2 2 2 2 2 2" xfId="47487"/>
    <cellStyle name="Output 12 3 2 2 2 2 3" xfId="36883"/>
    <cellStyle name="Output 12 3 2 2 2 3" xfId="21188"/>
    <cellStyle name="Output 12 3 2 2 2 3 2" xfId="42375"/>
    <cellStyle name="Output 12 3 2 2 2 4" xfId="31791"/>
    <cellStyle name="Output 12 3 2 2 2_Table 2A-1_EFT (Annual)" xfId="15957"/>
    <cellStyle name="Output 12 3 2 2 3" xfId="11671"/>
    <cellStyle name="Output 12 3 2 2 3 2" xfId="23755"/>
    <cellStyle name="Output 12 3 2 2 3 2 2" xfId="44941"/>
    <cellStyle name="Output 12 3 2 2 3 3" xfId="34337"/>
    <cellStyle name="Output 12 3 2 2 4" xfId="18642"/>
    <cellStyle name="Output 12 3 2 2 4 2" xfId="39829"/>
    <cellStyle name="Output 12 3 2 2 5" xfId="29048"/>
    <cellStyle name="Output 12 3 2 2_Table 2A-1_EFT (Annual)" xfId="7572"/>
    <cellStyle name="Output 12 3 2 3" xfId="1876"/>
    <cellStyle name="Output 12 3 2 3 2" xfId="5437"/>
    <cellStyle name="Output 12 3 2 3 2 2" xfId="13652"/>
    <cellStyle name="Output 12 3 2 3 2 2 2" xfId="25640"/>
    <cellStyle name="Output 12 3 2 3 2 2 2 2" xfId="46826"/>
    <cellStyle name="Output 12 3 2 3 2 2 3" xfId="36222"/>
    <cellStyle name="Output 12 3 2 3 2 3" xfId="20527"/>
    <cellStyle name="Output 12 3 2 3 2 3 2" xfId="41714"/>
    <cellStyle name="Output 12 3 2 3 2 4" xfId="31094"/>
    <cellStyle name="Output 12 3 2 3 2_Table 2A-1_EFT (Annual)" xfId="15958"/>
    <cellStyle name="Output 12 3 2 3 3" xfId="10996"/>
    <cellStyle name="Output 12 3 2 3 3 2" xfId="23094"/>
    <cellStyle name="Output 12 3 2 3 3 2 2" xfId="44280"/>
    <cellStyle name="Output 12 3 2 3 3 3" xfId="33676"/>
    <cellStyle name="Output 12 3 2 3 4" xfId="17981"/>
    <cellStyle name="Output 12 3 2 3 4 2" xfId="39168"/>
    <cellStyle name="Output 12 3 2 3 5" xfId="28351"/>
    <cellStyle name="Output 12 3 2 3_Table 2A-1_EFT (Annual)" xfId="7573"/>
    <cellStyle name="Output 12 3 2 4" xfId="4865"/>
    <cellStyle name="Output 12 3 2 4 2" xfId="13125"/>
    <cellStyle name="Output 12 3 2 4 2 2" xfId="25131"/>
    <cellStyle name="Output 12 3 2 4 2 2 2" xfId="46317"/>
    <cellStyle name="Output 12 3 2 4 2 3" xfId="35713"/>
    <cellStyle name="Output 12 3 2 4 3" xfId="20018"/>
    <cellStyle name="Output 12 3 2 4 3 2" xfId="41205"/>
    <cellStyle name="Output 12 3 2 4 4" xfId="30522"/>
    <cellStyle name="Output 12 3 2 4_Table 2A-1_EFT (Annual)" xfId="15959"/>
    <cellStyle name="Output 12 3 2 5" xfId="10469"/>
    <cellStyle name="Output 12 3 2 5 2" xfId="22585"/>
    <cellStyle name="Output 12 3 2 5 2 2" xfId="43771"/>
    <cellStyle name="Output 12 3 2 5 3" xfId="33167"/>
    <cellStyle name="Output 12 3 2 6" xfId="17472"/>
    <cellStyle name="Output 12 3 2 6 2" xfId="38659"/>
    <cellStyle name="Output 12 3 2 7" xfId="27779"/>
    <cellStyle name="Output 12 3 2_Table 2A-1_EFT (Annual)" xfId="3337"/>
    <cellStyle name="Output 12 3 3" xfId="2043"/>
    <cellStyle name="Output 12 3 3 2" xfId="5604"/>
    <cellStyle name="Output 12 3 3 2 2" xfId="13819"/>
    <cellStyle name="Output 12 3 3 2 2 2" xfId="25807"/>
    <cellStyle name="Output 12 3 3 2 2 2 2" xfId="46993"/>
    <cellStyle name="Output 12 3 3 2 2 3" xfId="36389"/>
    <cellStyle name="Output 12 3 3 2 3" xfId="20694"/>
    <cellStyle name="Output 12 3 3 2 3 2" xfId="41881"/>
    <cellStyle name="Output 12 3 3 2 4" xfId="31261"/>
    <cellStyle name="Output 12 3 3 2_Table 2A-1_EFT (Annual)" xfId="15960"/>
    <cellStyle name="Output 12 3 3 3" xfId="11163"/>
    <cellStyle name="Output 12 3 3 3 2" xfId="23261"/>
    <cellStyle name="Output 12 3 3 3 2 2" xfId="44447"/>
    <cellStyle name="Output 12 3 3 3 3" xfId="33843"/>
    <cellStyle name="Output 12 3 3 4" xfId="18148"/>
    <cellStyle name="Output 12 3 3 4 2" xfId="39335"/>
    <cellStyle name="Output 12 3 3 5" xfId="28518"/>
    <cellStyle name="Output 12 3 3_Table 2A-1_EFT (Annual)" xfId="7574"/>
    <cellStyle name="Output 12 3 4" xfId="1692"/>
    <cellStyle name="Output 12 3 4 2" xfId="5253"/>
    <cellStyle name="Output 12 3 4 2 2" xfId="13486"/>
    <cellStyle name="Output 12 3 4 2 2 2" xfId="25480"/>
    <cellStyle name="Output 12 3 4 2 2 2 2" xfId="46666"/>
    <cellStyle name="Output 12 3 4 2 2 3" xfId="36062"/>
    <cellStyle name="Output 12 3 4 2 3" xfId="20367"/>
    <cellStyle name="Output 12 3 4 2 3 2" xfId="41554"/>
    <cellStyle name="Output 12 3 4 2 4" xfId="30910"/>
    <cellStyle name="Output 12 3 4 2_Table 2A-1_EFT (Annual)" xfId="15961"/>
    <cellStyle name="Output 12 3 4 3" xfId="10830"/>
    <cellStyle name="Output 12 3 4 3 2" xfId="22934"/>
    <cellStyle name="Output 12 3 4 3 2 2" xfId="44120"/>
    <cellStyle name="Output 12 3 4 3 3" xfId="33516"/>
    <cellStyle name="Output 12 3 4 4" xfId="17821"/>
    <cellStyle name="Output 12 3 4 4 2" xfId="39008"/>
    <cellStyle name="Output 12 3 4 5" xfId="28167"/>
    <cellStyle name="Output 12 3 4_Table 2A-1_EFT (Annual)" xfId="7575"/>
    <cellStyle name="Output 12 3 5" xfId="3886"/>
    <cellStyle name="Output 12 3 5 2" xfId="12218"/>
    <cellStyle name="Output 12 3 5 2 2" xfId="24243"/>
    <cellStyle name="Output 12 3 5 2 2 2" xfId="45429"/>
    <cellStyle name="Output 12 3 5 2 3" xfId="34825"/>
    <cellStyle name="Output 12 3 5 3" xfId="19130"/>
    <cellStyle name="Output 12 3 5 3 2" xfId="40317"/>
    <cellStyle name="Output 12 3 5 4" xfId="29574"/>
    <cellStyle name="Output 12 3 5_Table 2A-1_EFT (Annual)" xfId="15962"/>
    <cellStyle name="Output 12 3 6" xfId="9555"/>
    <cellStyle name="Output 12 3 6 2" xfId="21697"/>
    <cellStyle name="Output 12 3 6 2 2" xfId="42883"/>
    <cellStyle name="Output 12 3 6 3" xfId="32279"/>
    <cellStyle name="Output 12 3 7" xfId="16584"/>
    <cellStyle name="Output 12 3 7 2" xfId="37771"/>
    <cellStyle name="Output 12 3 8" xfId="26831"/>
    <cellStyle name="Output 12 3_Table 2A-1_EFT (Annual)" xfId="3336"/>
    <cellStyle name="Output 12 4" xfId="1138"/>
    <cellStyle name="Output 12 4 2" xfId="2408"/>
    <cellStyle name="Output 12 4 2 2" xfId="5969"/>
    <cellStyle name="Output 12 4 2 2 2" xfId="14163"/>
    <cellStyle name="Output 12 4 2 2 2 2" xfId="26135"/>
    <cellStyle name="Output 12 4 2 2 2 2 2" xfId="47321"/>
    <cellStyle name="Output 12 4 2 2 2 3" xfId="36717"/>
    <cellStyle name="Output 12 4 2 2 3" xfId="21022"/>
    <cellStyle name="Output 12 4 2 2 3 2" xfId="42209"/>
    <cellStyle name="Output 12 4 2 2 4" xfId="31625"/>
    <cellStyle name="Output 12 4 2 2_Table 2A-1_EFT (Annual)" xfId="15963"/>
    <cellStyle name="Output 12 4 2 3" xfId="11505"/>
    <cellStyle name="Output 12 4 2 3 2" xfId="23589"/>
    <cellStyle name="Output 12 4 2 3 2 2" xfId="44775"/>
    <cellStyle name="Output 12 4 2 3 3" xfId="34171"/>
    <cellStyle name="Output 12 4 2 4" xfId="18476"/>
    <cellStyle name="Output 12 4 2 4 2" xfId="39663"/>
    <cellStyle name="Output 12 4 2 5" xfId="28882"/>
    <cellStyle name="Output 12 4 2_Table 2A-1_EFT (Annual)" xfId="7576"/>
    <cellStyle name="Output 12 4 3" xfId="1811"/>
    <cellStyle name="Output 12 4 3 2" xfId="5372"/>
    <cellStyle name="Output 12 4 3 2 2" xfId="13587"/>
    <cellStyle name="Output 12 4 3 2 2 2" xfId="25575"/>
    <cellStyle name="Output 12 4 3 2 2 2 2" xfId="46761"/>
    <cellStyle name="Output 12 4 3 2 2 3" xfId="36157"/>
    <cellStyle name="Output 12 4 3 2 3" xfId="20462"/>
    <cellStyle name="Output 12 4 3 2 3 2" xfId="41649"/>
    <cellStyle name="Output 12 4 3 2 4" xfId="31029"/>
    <cellStyle name="Output 12 4 3 2_Table 2A-1_EFT (Annual)" xfId="15964"/>
    <cellStyle name="Output 12 4 3 3" xfId="10931"/>
    <cellStyle name="Output 12 4 3 3 2" xfId="23029"/>
    <cellStyle name="Output 12 4 3 3 2 2" xfId="44215"/>
    <cellStyle name="Output 12 4 3 3 3" xfId="33611"/>
    <cellStyle name="Output 12 4 3 4" xfId="17916"/>
    <cellStyle name="Output 12 4 3 4 2" xfId="39103"/>
    <cellStyle name="Output 12 4 3 5" xfId="28286"/>
    <cellStyle name="Output 12 4 3_Table 2A-1_EFT (Annual)" xfId="7577"/>
    <cellStyle name="Output 12 4 4" xfId="4699"/>
    <cellStyle name="Output 12 4 4 2" xfId="12959"/>
    <cellStyle name="Output 12 4 4 2 2" xfId="24965"/>
    <cellStyle name="Output 12 4 4 2 2 2" xfId="46151"/>
    <cellStyle name="Output 12 4 4 2 3" xfId="35547"/>
    <cellStyle name="Output 12 4 4 3" xfId="19852"/>
    <cellStyle name="Output 12 4 4 3 2" xfId="41039"/>
    <cellStyle name="Output 12 4 4 4" xfId="30356"/>
    <cellStyle name="Output 12 4 4_Table 2A-1_EFT (Annual)" xfId="15965"/>
    <cellStyle name="Output 12 4 5" xfId="10303"/>
    <cellStyle name="Output 12 4 5 2" xfId="22419"/>
    <cellStyle name="Output 12 4 5 2 2" xfId="43605"/>
    <cellStyle name="Output 12 4 5 3" xfId="33001"/>
    <cellStyle name="Output 12 4 6" xfId="17306"/>
    <cellStyle name="Output 12 4 6 2" xfId="38493"/>
    <cellStyle name="Output 12 4 7" xfId="27613"/>
    <cellStyle name="Output 12 4_Table 2A-1_EFT (Annual)" xfId="3338"/>
    <cellStyle name="Output 12 5" xfId="1809"/>
    <cellStyle name="Output 12 5 2" xfId="5370"/>
    <cellStyle name="Output 12 5 2 2" xfId="13585"/>
    <cellStyle name="Output 12 5 2 2 2" xfId="25573"/>
    <cellStyle name="Output 12 5 2 2 2 2" xfId="46759"/>
    <cellStyle name="Output 12 5 2 2 3" xfId="36155"/>
    <cellStyle name="Output 12 5 2 3" xfId="20460"/>
    <cellStyle name="Output 12 5 2 3 2" xfId="41647"/>
    <cellStyle name="Output 12 5 2 4" xfId="31027"/>
    <cellStyle name="Output 12 5 2_Table 2A-1_EFT (Annual)" xfId="15966"/>
    <cellStyle name="Output 12 5 3" xfId="10929"/>
    <cellStyle name="Output 12 5 3 2" xfId="23027"/>
    <cellStyle name="Output 12 5 3 2 2" xfId="44213"/>
    <cellStyle name="Output 12 5 3 3" xfId="33609"/>
    <cellStyle name="Output 12 5 4" xfId="17914"/>
    <cellStyle name="Output 12 5 4 2" xfId="39101"/>
    <cellStyle name="Output 12 5 5" xfId="28284"/>
    <cellStyle name="Output 12 5_Table 2A-1_EFT (Annual)" xfId="7578"/>
    <cellStyle name="Output 12 6" xfId="1635"/>
    <cellStyle name="Output 12 6 2" xfId="5196"/>
    <cellStyle name="Output 12 6 2 2" xfId="13448"/>
    <cellStyle name="Output 12 6 2 2 2" xfId="25448"/>
    <cellStyle name="Output 12 6 2 2 2 2" xfId="46634"/>
    <cellStyle name="Output 12 6 2 2 3" xfId="36030"/>
    <cellStyle name="Output 12 6 2 3" xfId="20335"/>
    <cellStyle name="Output 12 6 2 3 2" xfId="41522"/>
    <cellStyle name="Output 12 6 2 4" xfId="30853"/>
    <cellStyle name="Output 12 6 2_Table 2A-1_EFT (Annual)" xfId="15967"/>
    <cellStyle name="Output 12 6 3" xfId="10792"/>
    <cellStyle name="Output 12 6 3 2" xfId="22902"/>
    <cellStyle name="Output 12 6 3 2 2" xfId="44088"/>
    <cellStyle name="Output 12 6 3 3" xfId="33484"/>
    <cellStyle name="Output 12 6 4" xfId="17789"/>
    <cellStyle name="Output 12 6 4 2" xfId="38976"/>
    <cellStyle name="Output 12 6 5" xfId="28110"/>
    <cellStyle name="Output 12 6_Table 2A-1_EFT (Annual)" xfId="7579"/>
    <cellStyle name="Output 12 7" xfId="3673"/>
    <cellStyle name="Output 12 7 2" xfId="12046"/>
    <cellStyle name="Output 12 7 2 2" xfId="24077"/>
    <cellStyle name="Output 12 7 2 2 2" xfId="45263"/>
    <cellStyle name="Output 12 7 2 3" xfId="34659"/>
    <cellStyle name="Output 12 7 3" xfId="18964"/>
    <cellStyle name="Output 12 7 3 2" xfId="40151"/>
    <cellStyle name="Output 12 7 4" xfId="29383"/>
    <cellStyle name="Output 12 7_Table 2A-1_EFT (Annual)" xfId="15968"/>
    <cellStyle name="Output 12 8" xfId="9363"/>
    <cellStyle name="Output 12 8 2" xfId="21531"/>
    <cellStyle name="Output 12 8 2 2" xfId="42717"/>
    <cellStyle name="Output 12 8 3" xfId="32113"/>
    <cellStyle name="Output 12 9" xfId="16418"/>
    <cellStyle name="Output 12 9 2" xfId="37605"/>
    <cellStyle name="Output 12_Table 2A-1_EFT (Annual)" xfId="3333"/>
    <cellStyle name="Output 13" xfId="150"/>
    <cellStyle name="Output 13 10" xfId="26705"/>
    <cellStyle name="Output 13 2" xfId="543"/>
    <cellStyle name="Output 13 2 2" xfId="1520"/>
    <cellStyle name="Output 13 2 2 2" xfId="2790"/>
    <cellStyle name="Output 13 2 2 2 2" xfId="6351"/>
    <cellStyle name="Output 13 2 2 2 2 2" xfId="14545"/>
    <cellStyle name="Output 13 2 2 2 2 2 2" xfId="26517"/>
    <cellStyle name="Output 13 2 2 2 2 2 2 2" xfId="47703"/>
    <cellStyle name="Output 13 2 2 2 2 2 3" xfId="37099"/>
    <cellStyle name="Output 13 2 2 2 2 3" xfId="21404"/>
    <cellStyle name="Output 13 2 2 2 2 3 2" xfId="42591"/>
    <cellStyle name="Output 13 2 2 2 2 4" xfId="32007"/>
    <cellStyle name="Output 13 2 2 2 2_Table 2A-1_EFT (Annual)" xfId="7581"/>
    <cellStyle name="Output 13 2 2 2 3" xfId="11887"/>
    <cellStyle name="Output 13 2 2 2 3 2" xfId="23971"/>
    <cellStyle name="Output 13 2 2 2 3 2 2" xfId="45157"/>
    <cellStyle name="Output 13 2 2 2 3 3" xfId="34553"/>
    <cellStyle name="Output 13 2 2 2 4" xfId="18858"/>
    <cellStyle name="Output 13 2 2 2 4 2" xfId="40045"/>
    <cellStyle name="Output 13 2 2 2 5" xfId="29264"/>
    <cellStyle name="Output 13 2 2 2_Table 2A-1_EFT (Annual)" xfId="7580"/>
    <cellStyle name="Output 13 2 2 3" xfId="1920"/>
    <cellStyle name="Output 13 2 2 3 2" xfId="5481"/>
    <cellStyle name="Output 13 2 2 3 2 2" xfId="13696"/>
    <cellStyle name="Output 13 2 2 3 2 2 2" xfId="25684"/>
    <cellStyle name="Output 13 2 2 3 2 2 2 2" xfId="46870"/>
    <cellStyle name="Output 13 2 2 3 2 2 3" xfId="36266"/>
    <cellStyle name="Output 13 2 2 3 2 3" xfId="20571"/>
    <cellStyle name="Output 13 2 2 3 2 3 2" xfId="41758"/>
    <cellStyle name="Output 13 2 2 3 2 4" xfId="31138"/>
    <cellStyle name="Output 13 2 2 3 2_Table 2A-1_EFT (Annual)" xfId="7583"/>
    <cellStyle name="Output 13 2 2 3 3" xfId="11040"/>
    <cellStyle name="Output 13 2 2 3 3 2" xfId="23138"/>
    <cellStyle name="Output 13 2 2 3 3 2 2" xfId="44324"/>
    <cellStyle name="Output 13 2 2 3 3 3" xfId="33720"/>
    <cellStyle name="Output 13 2 2 3 4" xfId="18025"/>
    <cellStyle name="Output 13 2 2 3 4 2" xfId="39212"/>
    <cellStyle name="Output 13 2 2 3 5" xfId="28395"/>
    <cellStyle name="Output 13 2 2 3_Table 2A-1_EFT (Annual)" xfId="7582"/>
    <cellStyle name="Output 13 2 2 4" xfId="5081"/>
    <cellStyle name="Output 13 2 2 4 2" xfId="13341"/>
    <cellStyle name="Output 13 2 2 4 2 2" xfId="25347"/>
    <cellStyle name="Output 13 2 2 4 2 2 2" xfId="46533"/>
    <cellStyle name="Output 13 2 2 4 2 3" xfId="35929"/>
    <cellStyle name="Output 13 2 2 4 3" xfId="20234"/>
    <cellStyle name="Output 13 2 2 4 3 2" xfId="41421"/>
    <cellStyle name="Output 13 2 2 4 4" xfId="30738"/>
    <cellStyle name="Output 13 2 2 4_Table 2A-1_EFT (Annual)" xfId="7584"/>
    <cellStyle name="Output 13 2 2 5" xfId="10685"/>
    <cellStyle name="Output 13 2 2 5 2" xfId="22801"/>
    <cellStyle name="Output 13 2 2 5 2 2" xfId="43987"/>
    <cellStyle name="Output 13 2 2 5 3" xfId="33383"/>
    <cellStyle name="Output 13 2 2 6" xfId="17688"/>
    <cellStyle name="Output 13 2 2 6 2" xfId="38875"/>
    <cellStyle name="Output 13 2 2 7" xfId="27995"/>
    <cellStyle name="Output 13 2 2_Table 2A-1_EFT (Annual)" xfId="3341"/>
    <cellStyle name="Output 13 2 3" xfId="2259"/>
    <cellStyle name="Output 13 2 3 2" xfId="5820"/>
    <cellStyle name="Output 13 2 3 2 2" xfId="14035"/>
    <cellStyle name="Output 13 2 3 2 2 2" xfId="26023"/>
    <cellStyle name="Output 13 2 3 2 2 2 2" xfId="47209"/>
    <cellStyle name="Output 13 2 3 2 2 3" xfId="36605"/>
    <cellStyle name="Output 13 2 3 2 3" xfId="20910"/>
    <cellStyle name="Output 13 2 3 2 3 2" xfId="42097"/>
    <cellStyle name="Output 13 2 3 2 4" xfId="31477"/>
    <cellStyle name="Output 13 2 3 2_Table 2A-1_EFT (Annual)" xfId="7586"/>
    <cellStyle name="Output 13 2 3 3" xfId="11379"/>
    <cellStyle name="Output 13 2 3 3 2" xfId="23477"/>
    <cellStyle name="Output 13 2 3 3 2 2" xfId="44663"/>
    <cellStyle name="Output 13 2 3 3 3" xfId="34059"/>
    <cellStyle name="Output 13 2 3 4" xfId="18364"/>
    <cellStyle name="Output 13 2 3 4 2" xfId="39551"/>
    <cellStyle name="Output 13 2 3 5" xfId="28734"/>
    <cellStyle name="Output 13 2 3_Table 2A-1_EFT (Annual)" xfId="7585"/>
    <cellStyle name="Output 13 2 4" xfId="1745"/>
    <cellStyle name="Output 13 2 4 2" xfId="5306"/>
    <cellStyle name="Output 13 2 4 2 2" xfId="13531"/>
    <cellStyle name="Output 13 2 4 2 2 2" xfId="25522"/>
    <cellStyle name="Output 13 2 4 2 2 2 2" xfId="46708"/>
    <cellStyle name="Output 13 2 4 2 2 3" xfId="36104"/>
    <cellStyle name="Output 13 2 4 2 3" xfId="20409"/>
    <cellStyle name="Output 13 2 4 2 3 2" xfId="41596"/>
    <cellStyle name="Output 13 2 4 2 4" xfId="30963"/>
    <cellStyle name="Output 13 2 4 2_Table 2A-1_EFT (Annual)" xfId="7588"/>
    <cellStyle name="Output 13 2 4 3" xfId="10874"/>
    <cellStyle name="Output 13 2 4 3 2" xfId="22976"/>
    <cellStyle name="Output 13 2 4 3 2 2" xfId="44162"/>
    <cellStyle name="Output 13 2 4 3 3" xfId="33558"/>
    <cellStyle name="Output 13 2 4 4" xfId="17863"/>
    <cellStyle name="Output 13 2 4 4 2" xfId="39050"/>
    <cellStyle name="Output 13 2 4 5" xfId="28220"/>
    <cellStyle name="Output 13 2 4_Table 2A-1_EFT (Annual)" xfId="7587"/>
    <cellStyle name="Output 13 2 5" xfId="4113"/>
    <cellStyle name="Output 13 2 5 2" xfId="12437"/>
    <cellStyle name="Output 13 2 5 2 2" xfId="24459"/>
    <cellStyle name="Output 13 2 5 2 2 2" xfId="45645"/>
    <cellStyle name="Output 13 2 5 2 3" xfId="35041"/>
    <cellStyle name="Output 13 2 5 3" xfId="19346"/>
    <cellStyle name="Output 13 2 5 3 2" xfId="40533"/>
    <cellStyle name="Output 13 2 5 4" xfId="29801"/>
    <cellStyle name="Output 13 2 5_Table 2A-1_EFT (Annual)" xfId="7589"/>
    <cellStyle name="Output 13 2 6" xfId="9776"/>
    <cellStyle name="Output 13 2 6 2" xfId="21913"/>
    <cellStyle name="Output 13 2 6 2 2" xfId="43099"/>
    <cellStyle name="Output 13 2 6 3" xfId="32495"/>
    <cellStyle name="Output 13 2 7" xfId="16800"/>
    <cellStyle name="Output 13 2 7 2" xfId="37987"/>
    <cellStyle name="Output 13 2 8" xfId="27058"/>
    <cellStyle name="Output 13 2_Table 2A-1_EFT (Annual)" xfId="3340"/>
    <cellStyle name="Output 13 3" xfId="381"/>
    <cellStyle name="Output 13 3 2" xfId="1364"/>
    <cellStyle name="Output 13 3 2 2" xfId="2634"/>
    <cellStyle name="Output 13 3 2 2 2" xfId="6195"/>
    <cellStyle name="Output 13 3 2 2 2 2" xfId="14389"/>
    <cellStyle name="Output 13 3 2 2 2 2 2" xfId="26361"/>
    <cellStyle name="Output 13 3 2 2 2 2 2 2" xfId="47547"/>
    <cellStyle name="Output 13 3 2 2 2 2 3" xfId="36943"/>
    <cellStyle name="Output 13 3 2 2 2 3" xfId="21248"/>
    <cellStyle name="Output 13 3 2 2 2 3 2" xfId="42435"/>
    <cellStyle name="Output 13 3 2 2 2 4" xfId="31851"/>
    <cellStyle name="Output 13 3 2 2 2_Table 2A-1_EFT (Annual)" xfId="7591"/>
    <cellStyle name="Output 13 3 2 2 3" xfId="11731"/>
    <cellStyle name="Output 13 3 2 2 3 2" xfId="23815"/>
    <cellStyle name="Output 13 3 2 2 3 2 2" xfId="45001"/>
    <cellStyle name="Output 13 3 2 2 3 3" xfId="34397"/>
    <cellStyle name="Output 13 3 2 2 4" xfId="18702"/>
    <cellStyle name="Output 13 3 2 2 4 2" xfId="39889"/>
    <cellStyle name="Output 13 3 2 2 5" xfId="29108"/>
    <cellStyle name="Output 13 3 2 2_Table 2A-1_EFT (Annual)" xfId="7590"/>
    <cellStyle name="Output 13 3 2 3" xfId="1889"/>
    <cellStyle name="Output 13 3 2 3 2" xfId="5450"/>
    <cellStyle name="Output 13 3 2 3 2 2" xfId="13665"/>
    <cellStyle name="Output 13 3 2 3 2 2 2" xfId="25653"/>
    <cellStyle name="Output 13 3 2 3 2 2 2 2" xfId="46839"/>
    <cellStyle name="Output 13 3 2 3 2 2 3" xfId="36235"/>
    <cellStyle name="Output 13 3 2 3 2 3" xfId="20540"/>
    <cellStyle name="Output 13 3 2 3 2 3 2" xfId="41727"/>
    <cellStyle name="Output 13 3 2 3 2 4" xfId="31107"/>
    <cellStyle name="Output 13 3 2 3 2_Table 2A-1_EFT (Annual)" xfId="7593"/>
    <cellStyle name="Output 13 3 2 3 3" xfId="11009"/>
    <cellStyle name="Output 13 3 2 3 3 2" xfId="23107"/>
    <cellStyle name="Output 13 3 2 3 3 2 2" xfId="44293"/>
    <cellStyle name="Output 13 3 2 3 3 3" xfId="33689"/>
    <cellStyle name="Output 13 3 2 3 4" xfId="17994"/>
    <cellStyle name="Output 13 3 2 3 4 2" xfId="39181"/>
    <cellStyle name="Output 13 3 2 3 5" xfId="28364"/>
    <cellStyle name="Output 13 3 2 3_Table 2A-1_EFT (Annual)" xfId="7592"/>
    <cellStyle name="Output 13 3 2 4" xfId="4925"/>
    <cellStyle name="Output 13 3 2 4 2" xfId="13185"/>
    <cellStyle name="Output 13 3 2 4 2 2" xfId="25191"/>
    <cellStyle name="Output 13 3 2 4 2 2 2" xfId="46377"/>
    <cellStyle name="Output 13 3 2 4 2 3" xfId="35773"/>
    <cellStyle name="Output 13 3 2 4 3" xfId="20078"/>
    <cellStyle name="Output 13 3 2 4 3 2" xfId="41265"/>
    <cellStyle name="Output 13 3 2 4 4" xfId="30582"/>
    <cellStyle name="Output 13 3 2 4_Table 2A-1_EFT (Annual)" xfId="7594"/>
    <cellStyle name="Output 13 3 2 5" xfId="10529"/>
    <cellStyle name="Output 13 3 2 5 2" xfId="22645"/>
    <cellStyle name="Output 13 3 2 5 2 2" xfId="43831"/>
    <cellStyle name="Output 13 3 2 5 3" xfId="33227"/>
    <cellStyle name="Output 13 3 2 6" xfId="17532"/>
    <cellStyle name="Output 13 3 2 6 2" xfId="38719"/>
    <cellStyle name="Output 13 3 2 7" xfId="27839"/>
    <cellStyle name="Output 13 3 2_Table 2A-1_EFT (Annual)" xfId="3343"/>
    <cellStyle name="Output 13 3 3" xfId="2103"/>
    <cellStyle name="Output 13 3 3 2" xfId="5664"/>
    <cellStyle name="Output 13 3 3 2 2" xfId="13879"/>
    <cellStyle name="Output 13 3 3 2 2 2" xfId="25867"/>
    <cellStyle name="Output 13 3 3 2 2 2 2" xfId="47053"/>
    <cellStyle name="Output 13 3 3 2 2 3" xfId="36449"/>
    <cellStyle name="Output 13 3 3 2 3" xfId="20754"/>
    <cellStyle name="Output 13 3 3 2 3 2" xfId="41941"/>
    <cellStyle name="Output 13 3 3 2 4" xfId="31321"/>
    <cellStyle name="Output 13 3 3 2_Table 2A-1_EFT (Annual)" xfId="7596"/>
    <cellStyle name="Output 13 3 3 3" xfId="11223"/>
    <cellStyle name="Output 13 3 3 3 2" xfId="23321"/>
    <cellStyle name="Output 13 3 3 3 2 2" xfId="44507"/>
    <cellStyle name="Output 13 3 3 3 3" xfId="33903"/>
    <cellStyle name="Output 13 3 3 4" xfId="18208"/>
    <cellStyle name="Output 13 3 3 4 2" xfId="39395"/>
    <cellStyle name="Output 13 3 3 5" xfId="28578"/>
    <cellStyle name="Output 13 3 3_Table 2A-1_EFT (Annual)" xfId="7595"/>
    <cellStyle name="Output 13 3 4" xfId="1709"/>
    <cellStyle name="Output 13 3 4 2" xfId="5270"/>
    <cellStyle name="Output 13 3 4 2 2" xfId="13499"/>
    <cellStyle name="Output 13 3 4 2 2 2" xfId="25492"/>
    <cellStyle name="Output 13 3 4 2 2 2 2" xfId="46678"/>
    <cellStyle name="Output 13 3 4 2 2 3" xfId="36074"/>
    <cellStyle name="Output 13 3 4 2 3" xfId="20379"/>
    <cellStyle name="Output 13 3 4 2 3 2" xfId="41566"/>
    <cellStyle name="Output 13 3 4 2 4" xfId="30927"/>
    <cellStyle name="Output 13 3 4 2_Table 2A-1_EFT (Annual)" xfId="7598"/>
    <cellStyle name="Output 13 3 4 3" xfId="10843"/>
    <cellStyle name="Output 13 3 4 3 2" xfId="22946"/>
    <cellStyle name="Output 13 3 4 3 2 2" xfId="44132"/>
    <cellStyle name="Output 13 3 4 3 3" xfId="33528"/>
    <cellStyle name="Output 13 3 4 4" xfId="17833"/>
    <cellStyle name="Output 13 3 4 4 2" xfId="39020"/>
    <cellStyle name="Output 13 3 4 5" xfId="28184"/>
    <cellStyle name="Output 13 3 4_Table 2A-1_EFT (Annual)" xfId="7597"/>
    <cellStyle name="Output 13 3 5" xfId="3951"/>
    <cellStyle name="Output 13 3 5 2" xfId="12279"/>
    <cellStyle name="Output 13 3 5 2 2" xfId="24303"/>
    <cellStyle name="Output 13 3 5 2 2 2" xfId="45489"/>
    <cellStyle name="Output 13 3 5 2 3" xfId="34885"/>
    <cellStyle name="Output 13 3 5 3" xfId="19190"/>
    <cellStyle name="Output 13 3 5 3 2" xfId="40377"/>
    <cellStyle name="Output 13 3 5 4" xfId="29639"/>
    <cellStyle name="Output 13 3 5_Table 2A-1_EFT (Annual)" xfId="7599"/>
    <cellStyle name="Output 13 3 6" xfId="9616"/>
    <cellStyle name="Output 13 3 6 2" xfId="21757"/>
    <cellStyle name="Output 13 3 6 2 2" xfId="42943"/>
    <cellStyle name="Output 13 3 6 3" xfId="32339"/>
    <cellStyle name="Output 13 3 7" xfId="16644"/>
    <cellStyle name="Output 13 3 7 2" xfId="37831"/>
    <cellStyle name="Output 13 3 8" xfId="26896"/>
    <cellStyle name="Output 13 3_Table 2A-1_EFT (Annual)" xfId="3342"/>
    <cellStyle name="Output 13 4" xfId="1198"/>
    <cellStyle name="Output 13 4 2" xfId="2468"/>
    <cellStyle name="Output 13 4 2 2" xfId="6029"/>
    <cellStyle name="Output 13 4 2 2 2" xfId="14223"/>
    <cellStyle name="Output 13 4 2 2 2 2" xfId="26195"/>
    <cellStyle name="Output 13 4 2 2 2 2 2" xfId="47381"/>
    <cellStyle name="Output 13 4 2 2 2 3" xfId="36777"/>
    <cellStyle name="Output 13 4 2 2 3" xfId="21082"/>
    <cellStyle name="Output 13 4 2 2 3 2" xfId="42269"/>
    <cellStyle name="Output 13 4 2 2 4" xfId="31685"/>
    <cellStyle name="Output 13 4 2 2_Table 2A-1_EFT (Annual)" xfId="7601"/>
    <cellStyle name="Output 13 4 2 3" xfId="11565"/>
    <cellStyle name="Output 13 4 2 3 2" xfId="23649"/>
    <cellStyle name="Output 13 4 2 3 2 2" xfId="44835"/>
    <cellStyle name="Output 13 4 2 3 3" xfId="34231"/>
    <cellStyle name="Output 13 4 2 4" xfId="18536"/>
    <cellStyle name="Output 13 4 2 4 2" xfId="39723"/>
    <cellStyle name="Output 13 4 2 5" xfId="28942"/>
    <cellStyle name="Output 13 4 2_Table 2A-1_EFT (Annual)" xfId="7600"/>
    <cellStyle name="Output 13 4 3" xfId="1825"/>
    <cellStyle name="Output 13 4 3 2" xfId="5386"/>
    <cellStyle name="Output 13 4 3 2 2" xfId="13601"/>
    <cellStyle name="Output 13 4 3 2 2 2" xfId="25589"/>
    <cellStyle name="Output 13 4 3 2 2 2 2" xfId="46775"/>
    <cellStyle name="Output 13 4 3 2 2 3" xfId="36171"/>
    <cellStyle name="Output 13 4 3 2 3" xfId="20476"/>
    <cellStyle name="Output 13 4 3 2 3 2" xfId="41663"/>
    <cellStyle name="Output 13 4 3 2 4" xfId="31043"/>
    <cellStyle name="Output 13 4 3 2_Table 2A-1_EFT (Annual)" xfId="7603"/>
    <cellStyle name="Output 13 4 3 3" xfId="10945"/>
    <cellStyle name="Output 13 4 3 3 2" xfId="23043"/>
    <cellStyle name="Output 13 4 3 3 2 2" xfId="44229"/>
    <cellStyle name="Output 13 4 3 3 3" xfId="33625"/>
    <cellStyle name="Output 13 4 3 4" xfId="17930"/>
    <cellStyle name="Output 13 4 3 4 2" xfId="39117"/>
    <cellStyle name="Output 13 4 3 5" xfId="28300"/>
    <cellStyle name="Output 13 4 3_Table 2A-1_EFT (Annual)" xfId="7602"/>
    <cellStyle name="Output 13 4 4" xfId="4759"/>
    <cellStyle name="Output 13 4 4 2" xfId="13019"/>
    <cellStyle name="Output 13 4 4 2 2" xfId="25025"/>
    <cellStyle name="Output 13 4 4 2 2 2" xfId="46211"/>
    <cellStyle name="Output 13 4 4 2 3" xfId="35607"/>
    <cellStyle name="Output 13 4 4 3" xfId="19912"/>
    <cellStyle name="Output 13 4 4 3 2" xfId="41099"/>
    <cellStyle name="Output 13 4 4 4" xfId="30416"/>
    <cellStyle name="Output 13 4 4_Table 2A-1_EFT (Annual)" xfId="7604"/>
    <cellStyle name="Output 13 4 5" xfId="10363"/>
    <cellStyle name="Output 13 4 5 2" xfId="22479"/>
    <cellStyle name="Output 13 4 5 2 2" xfId="43665"/>
    <cellStyle name="Output 13 4 5 3" xfId="33061"/>
    <cellStyle name="Output 13 4 6" xfId="17366"/>
    <cellStyle name="Output 13 4 6 2" xfId="38553"/>
    <cellStyle name="Output 13 4 7" xfId="27673"/>
    <cellStyle name="Output 13 4_Table 2A-1_EFT (Annual)" xfId="3344"/>
    <cellStyle name="Output 13 5" xfId="1780"/>
    <cellStyle name="Output 13 5 2" xfId="5341"/>
    <cellStyle name="Output 13 5 2 2" xfId="13556"/>
    <cellStyle name="Output 13 5 2 2 2" xfId="25544"/>
    <cellStyle name="Output 13 5 2 2 2 2" xfId="46730"/>
    <cellStyle name="Output 13 5 2 2 3" xfId="36126"/>
    <cellStyle name="Output 13 5 2 3" xfId="20431"/>
    <cellStyle name="Output 13 5 2 3 2" xfId="41618"/>
    <cellStyle name="Output 13 5 2 4" xfId="30998"/>
    <cellStyle name="Output 13 5 2_Table 2A-1_EFT (Annual)" xfId="7606"/>
    <cellStyle name="Output 13 5 3" xfId="10900"/>
    <cellStyle name="Output 13 5 3 2" xfId="22998"/>
    <cellStyle name="Output 13 5 3 2 2" xfId="44184"/>
    <cellStyle name="Output 13 5 3 3" xfId="33580"/>
    <cellStyle name="Output 13 5 4" xfId="17885"/>
    <cellStyle name="Output 13 5 4 2" xfId="39072"/>
    <cellStyle name="Output 13 5 5" xfId="28255"/>
    <cellStyle name="Output 13 5_Table 2A-1_EFT (Annual)" xfId="7605"/>
    <cellStyle name="Output 13 6" xfId="1652"/>
    <cellStyle name="Output 13 6 2" xfId="5213"/>
    <cellStyle name="Output 13 6 2 2" xfId="13460"/>
    <cellStyle name="Output 13 6 2 2 2" xfId="25460"/>
    <cellStyle name="Output 13 6 2 2 2 2" xfId="46646"/>
    <cellStyle name="Output 13 6 2 2 3" xfId="36042"/>
    <cellStyle name="Output 13 6 2 3" xfId="20347"/>
    <cellStyle name="Output 13 6 2 3 2" xfId="41534"/>
    <cellStyle name="Output 13 6 2 4" xfId="30870"/>
    <cellStyle name="Output 13 6 2_Table 2A-1_EFT (Annual)" xfId="7608"/>
    <cellStyle name="Output 13 6 3" xfId="10805"/>
    <cellStyle name="Output 13 6 3 2" xfId="22914"/>
    <cellStyle name="Output 13 6 3 2 2" xfId="44100"/>
    <cellStyle name="Output 13 6 3 3" xfId="33496"/>
    <cellStyle name="Output 13 6 4" xfId="17801"/>
    <cellStyle name="Output 13 6 4 2" xfId="38988"/>
    <cellStyle name="Output 13 6 5" xfId="28127"/>
    <cellStyle name="Output 13 6_Table 2A-1_EFT (Annual)" xfId="7607"/>
    <cellStyle name="Output 13 7" xfId="3739"/>
    <cellStyle name="Output 13 7 2" xfId="12107"/>
    <cellStyle name="Output 13 7 2 2" xfId="24137"/>
    <cellStyle name="Output 13 7 2 2 2" xfId="45323"/>
    <cellStyle name="Output 13 7 2 3" xfId="34719"/>
    <cellStyle name="Output 13 7 3" xfId="19024"/>
    <cellStyle name="Output 13 7 3 2" xfId="40211"/>
    <cellStyle name="Output 13 7 4" xfId="29448"/>
    <cellStyle name="Output 13 7_Table 2A-1_EFT (Annual)" xfId="7609"/>
    <cellStyle name="Output 13 8" xfId="9426"/>
    <cellStyle name="Output 13 8 2" xfId="21591"/>
    <cellStyle name="Output 13 8 2 2" xfId="42777"/>
    <cellStyle name="Output 13 8 3" xfId="32173"/>
    <cellStyle name="Output 13 9" xfId="16478"/>
    <cellStyle name="Output 13 9 2" xfId="37665"/>
    <cellStyle name="Output 13_Table 2A-1_EFT (Annual)" xfId="3339"/>
    <cellStyle name="Output 14" xfId="144"/>
    <cellStyle name="Output 14 10" xfId="26699"/>
    <cellStyle name="Output 14 2" xfId="537"/>
    <cellStyle name="Output 14 2 2" xfId="1514"/>
    <cellStyle name="Output 14 2 2 2" xfId="2784"/>
    <cellStyle name="Output 14 2 2 2 2" xfId="6345"/>
    <cellStyle name="Output 14 2 2 2 2 2" xfId="14539"/>
    <cellStyle name="Output 14 2 2 2 2 2 2" xfId="26511"/>
    <cellStyle name="Output 14 2 2 2 2 2 2 2" xfId="47697"/>
    <cellStyle name="Output 14 2 2 2 2 2 3" xfId="37093"/>
    <cellStyle name="Output 14 2 2 2 2 3" xfId="21398"/>
    <cellStyle name="Output 14 2 2 2 2 3 2" xfId="42585"/>
    <cellStyle name="Output 14 2 2 2 2 4" xfId="32001"/>
    <cellStyle name="Output 14 2 2 2 2_Table 2A-1_EFT (Annual)" xfId="7611"/>
    <cellStyle name="Output 14 2 2 2 3" xfId="11881"/>
    <cellStyle name="Output 14 2 2 2 3 2" xfId="23965"/>
    <cellStyle name="Output 14 2 2 2 3 2 2" xfId="45151"/>
    <cellStyle name="Output 14 2 2 2 3 3" xfId="34547"/>
    <cellStyle name="Output 14 2 2 2 4" xfId="18852"/>
    <cellStyle name="Output 14 2 2 2 4 2" xfId="40039"/>
    <cellStyle name="Output 14 2 2 2 5" xfId="29258"/>
    <cellStyle name="Output 14 2 2 2_Table 2A-1_EFT (Annual)" xfId="7610"/>
    <cellStyle name="Output 14 2 2 3" xfId="1919"/>
    <cellStyle name="Output 14 2 2 3 2" xfId="5480"/>
    <cellStyle name="Output 14 2 2 3 2 2" xfId="13695"/>
    <cellStyle name="Output 14 2 2 3 2 2 2" xfId="25683"/>
    <cellStyle name="Output 14 2 2 3 2 2 2 2" xfId="46869"/>
    <cellStyle name="Output 14 2 2 3 2 2 3" xfId="36265"/>
    <cellStyle name="Output 14 2 2 3 2 3" xfId="20570"/>
    <cellStyle name="Output 14 2 2 3 2 3 2" xfId="41757"/>
    <cellStyle name="Output 14 2 2 3 2 4" xfId="31137"/>
    <cellStyle name="Output 14 2 2 3 2_Table 2A-1_EFT (Annual)" xfId="7613"/>
    <cellStyle name="Output 14 2 2 3 3" xfId="11039"/>
    <cellStyle name="Output 14 2 2 3 3 2" xfId="23137"/>
    <cellStyle name="Output 14 2 2 3 3 2 2" xfId="44323"/>
    <cellStyle name="Output 14 2 2 3 3 3" xfId="33719"/>
    <cellStyle name="Output 14 2 2 3 4" xfId="18024"/>
    <cellStyle name="Output 14 2 2 3 4 2" xfId="39211"/>
    <cellStyle name="Output 14 2 2 3 5" xfId="28394"/>
    <cellStyle name="Output 14 2 2 3_Table 2A-1_EFT (Annual)" xfId="7612"/>
    <cellStyle name="Output 14 2 2 4" xfId="5075"/>
    <cellStyle name="Output 14 2 2 4 2" xfId="13335"/>
    <cellStyle name="Output 14 2 2 4 2 2" xfId="25341"/>
    <cellStyle name="Output 14 2 2 4 2 2 2" xfId="46527"/>
    <cellStyle name="Output 14 2 2 4 2 3" xfId="35923"/>
    <cellStyle name="Output 14 2 2 4 3" xfId="20228"/>
    <cellStyle name="Output 14 2 2 4 3 2" xfId="41415"/>
    <cellStyle name="Output 14 2 2 4 4" xfId="30732"/>
    <cellStyle name="Output 14 2 2 4_Table 2A-1_EFT (Annual)" xfId="7614"/>
    <cellStyle name="Output 14 2 2 5" xfId="10679"/>
    <cellStyle name="Output 14 2 2 5 2" xfId="22795"/>
    <cellStyle name="Output 14 2 2 5 2 2" xfId="43981"/>
    <cellStyle name="Output 14 2 2 5 3" xfId="33377"/>
    <cellStyle name="Output 14 2 2 6" xfId="17682"/>
    <cellStyle name="Output 14 2 2 6 2" xfId="38869"/>
    <cellStyle name="Output 14 2 2 7" xfId="27989"/>
    <cellStyle name="Output 14 2 2_Table 2A-1_EFT (Annual)" xfId="3347"/>
    <cellStyle name="Output 14 2 3" xfId="2253"/>
    <cellStyle name="Output 14 2 3 2" xfId="5814"/>
    <cellStyle name="Output 14 2 3 2 2" xfId="14029"/>
    <cellStyle name="Output 14 2 3 2 2 2" xfId="26017"/>
    <cellStyle name="Output 14 2 3 2 2 2 2" xfId="47203"/>
    <cellStyle name="Output 14 2 3 2 2 3" xfId="36599"/>
    <cellStyle name="Output 14 2 3 2 3" xfId="20904"/>
    <cellStyle name="Output 14 2 3 2 3 2" xfId="42091"/>
    <cellStyle name="Output 14 2 3 2 4" xfId="31471"/>
    <cellStyle name="Output 14 2 3 2_Table 2A-1_EFT (Annual)" xfId="7616"/>
    <cellStyle name="Output 14 2 3 3" xfId="11373"/>
    <cellStyle name="Output 14 2 3 3 2" xfId="23471"/>
    <cellStyle name="Output 14 2 3 3 2 2" xfId="44657"/>
    <cellStyle name="Output 14 2 3 3 3" xfId="34053"/>
    <cellStyle name="Output 14 2 3 4" xfId="18358"/>
    <cellStyle name="Output 14 2 3 4 2" xfId="39545"/>
    <cellStyle name="Output 14 2 3 5" xfId="28728"/>
    <cellStyle name="Output 14 2 3_Table 2A-1_EFT (Annual)" xfId="7615"/>
    <cellStyle name="Output 14 2 4" xfId="1744"/>
    <cellStyle name="Output 14 2 4 2" xfId="5305"/>
    <cellStyle name="Output 14 2 4 2 2" xfId="13530"/>
    <cellStyle name="Output 14 2 4 2 2 2" xfId="25521"/>
    <cellStyle name="Output 14 2 4 2 2 2 2" xfId="46707"/>
    <cellStyle name="Output 14 2 4 2 2 3" xfId="36103"/>
    <cellStyle name="Output 14 2 4 2 3" xfId="20408"/>
    <cellStyle name="Output 14 2 4 2 3 2" xfId="41595"/>
    <cellStyle name="Output 14 2 4 2 4" xfId="30962"/>
    <cellStyle name="Output 14 2 4 2_Table 2A-1_EFT (Annual)" xfId="7618"/>
    <cellStyle name="Output 14 2 4 3" xfId="10873"/>
    <cellStyle name="Output 14 2 4 3 2" xfId="22975"/>
    <cellStyle name="Output 14 2 4 3 2 2" xfId="44161"/>
    <cellStyle name="Output 14 2 4 3 3" xfId="33557"/>
    <cellStyle name="Output 14 2 4 4" xfId="17862"/>
    <cellStyle name="Output 14 2 4 4 2" xfId="39049"/>
    <cellStyle name="Output 14 2 4 5" xfId="28219"/>
    <cellStyle name="Output 14 2 4_Table 2A-1_EFT (Annual)" xfId="7617"/>
    <cellStyle name="Output 14 2 5" xfId="4107"/>
    <cellStyle name="Output 14 2 5 2" xfId="12431"/>
    <cellStyle name="Output 14 2 5 2 2" xfId="24453"/>
    <cellStyle name="Output 14 2 5 2 2 2" xfId="45639"/>
    <cellStyle name="Output 14 2 5 2 3" xfId="35035"/>
    <cellStyle name="Output 14 2 5 3" xfId="19340"/>
    <cellStyle name="Output 14 2 5 3 2" xfId="40527"/>
    <cellStyle name="Output 14 2 5 4" xfId="29795"/>
    <cellStyle name="Output 14 2 5_Table 2A-1_EFT (Annual)" xfId="7619"/>
    <cellStyle name="Output 14 2 6" xfId="9770"/>
    <cellStyle name="Output 14 2 6 2" xfId="21907"/>
    <cellStyle name="Output 14 2 6 2 2" xfId="43093"/>
    <cellStyle name="Output 14 2 6 3" xfId="32489"/>
    <cellStyle name="Output 14 2 7" xfId="16794"/>
    <cellStyle name="Output 14 2 7 2" xfId="37981"/>
    <cellStyle name="Output 14 2 8" xfId="27052"/>
    <cellStyle name="Output 14 2_Table 2A-1_EFT (Annual)" xfId="3346"/>
    <cellStyle name="Output 14 3" xfId="375"/>
    <cellStyle name="Output 14 3 2" xfId="1358"/>
    <cellStyle name="Output 14 3 2 2" xfId="2628"/>
    <cellStyle name="Output 14 3 2 2 2" xfId="6189"/>
    <cellStyle name="Output 14 3 2 2 2 2" xfId="14383"/>
    <cellStyle name="Output 14 3 2 2 2 2 2" xfId="26355"/>
    <cellStyle name="Output 14 3 2 2 2 2 2 2" xfId="47541"/>
    <cellStyle name="Output 14 3 2 2 2 2 3" xfId="36937"/>
    <cellStyle name="Output 14 3 2 2 2 3" xfId="21242"/>
    <cellStyle name="Output 14 3 2 2 2 3 2" xfId="42429"/>
    <cellStyle name="Output 14 3 2 2 2 4" xfId="31845"/>
    <cellStyle name="Output 14 3 2 2 2_Table 2A-1_EFT (Annual)" xfId="7621"/>
    <cellStyle name="Output 14 3 2 2 3" xfId="11725"/>
    <cellStyle name="Output 14 3 2 2 3 2" xfId="23809"/>
    <cellStyle name="Output 14 3 2 2 3 2 2" xfId="44995"/>
    <cellStyle name="Output 14 3 2 2 3 3" xfId="34391"/>
    <cellStyle name="Output 14 3 2 2 4" xfId="18696"/>
    <cellStyle name="Output 14 3 2 2 4 2" xfId="39883"/>
    <cellStyle name="Output 14 3 2 2 5" xfId="29102"/>
    <cellStyle name="Output 14 3 2 2_Table 2A-1_EFT (Annual)" xfId="7620"/>
    <cellStyle name="Output 14 3 2 3" xfId="1888"/>
    <cellStyle name="Output 14 3 2 3 2" xfId="5449"/>
    <cellStyle name="Output 14 3 2 3 2 2" xfId="13664"/>
    <cellStyle name="Output 14 3 2 3 2 2 2" xfId="25652"/>
    <cellStyle name="Output 14 3 2 3 2 2 2 2" xfId="46838"/>
    <cellStyle name="Output 14 3 2 3 2 2 3" xfId="36234"/>
    <cellStyle name="Output 14 3 2 3 2 3" xfId="20539"/>
    <cellStyle name="Output 14 3 2 3 2 3 2" xfId="41726"/>
    <cellStyle name="Output 14 3 2 3 2 4" xfId="31106"/>
    <cellStyle name="Output 14 3 2 3 2_Table 2A-1_EFT (Annual)" xfId="7623"/>
    <cellStyle name="Output 14 3 2 3 3" xfId="11008"/>
    <cellStyle name="Output 14 3 2 3 3 2" xfId="23106"/>
    <cellStyle name="Output 14 3 2 3 3 2 2" xfId="44292"/>
    <cellStyle name="Output 14 3 2 3 3 3" xfId="33688"/>
    <cellStyle name="Output 14 3 2 3 4" xfId="17993"/>
    <cellStyle name="Output 14 3 2 3 4 2" xfId="39180"/>
    <cellStyle name="Output 14 3 2 3 5" xfId="28363"/>
    <cellStyle name="Output 14 3 2 3_Table 2A-1_EFT (Annual)" xfId="7622"/>
    <cellStyle name="Output 14 3 2 4" xfId="4919"/>
    <cellStyle name="Output 14 3 2 4 2" xfId="13179"/>
    <cellStyle name="Output 14 3 2 4 2 2" xfId="25185"/>
    <cellStyle name="Output 14 3 2 4 2 2 2" xfId="46371"/>
    <cellStyle name="Output 14 3 2 4 2 3" xfId="35767"/>
    <cellStyle name="Output 14 3 2 4 3" xfId="20072"/>
    <cellStyle name="Output 14 3 2 4 3 2" xfId="41259"/>
    <cellStyle name="Output 14 3 2 4 4" xfId="30576"/>
    <cellStyle name="Output 14 3 2 4_Table 2A-1_EFT (Annual)" xfId="7624"/>
    <cellStyle name="Output 14 3 2 5" xfId="10523"/>
    <cellStyle name="Output 14 3 2 5 2" xfId="22639"/>
    <cellStyle name="Output 14 3 2 5 2 2" xfId="43825"/>
    <cellStyle name="Output 14 3 2 5 3" xfId="33221"/>
    <cellStyle name="Output 14 3 2 6" xfId="17526"/>
    <cellStyle name="Output 14 3 2 6 2" xfId="38713"/>
    <cellStyle name="Output 14 3 2 7" xfId="27833"/>
    <cellStyle name="Output 14 3 2_Table 2A-1_EFT (Annual)" xfId="3349"/>
    <cellStyle name="Output 14 3 3" xfId="2097"/>
    <cellStyle name="Output 14 3 3 2" xfId="5658"/>
    <cellStyle name="Output 14 3 3 2 2" xfId="13873"/>
    <cellStyle name="Output 14 3 3 2 2 2" xfId="25861"/>
    <cellStyle name="Output 14 3 3 2 2 2 2" xfId="47047"/>
    <cellStyle name="Output 14 3 3 2 2 3" xfId="36443"/>
    <cellStyle name="Output 14 3 3 2 3" xfId="20748"/>
    <cellStyle name="Output 14 3 3 2 3 2" xfId="41935"/>
    <cellStyle name="Output 14 3 3 2 4" xfId="31315"/>
    <cellStyle name="Output 14 3 3 2_Table 2A-1_EFT (Annual)" xfId="7626"/>
    <cellStyle name="Output 14 3 3 3" xfId="11217"/>
    <cellStyle name="Output 14 3 3 3 2" xfId="23315"/>
    <cellStyle name="Output 14 3 3 3 2 2" xfId="44501"/>
    <cellStyle name="Output 14 3 3 3 3" xfId="33897"/>
    <cellStyle name="Output 14 3 3 4" xfId="18202"/>
    <cellStyle name="Output 14 3 3 4 2" xfId="39389"/>
    <cellStyle name="Output 14 3 3 5" xfId="28572"/>
    <cellStyle name="Output 14 3 3_Table 2A-1_EFT (Annual)" xfId="7625"/>
    <cellStyle name="Output 14 3 4" xfId="1708"/>
    <cellStyle name="Output 14 3 4 2" xfId="5269"/>
    <cellStyle name="Output 14 3 4 2 2" xfId="13498"/>
    <cellStyle name="Output 14 3 4 2 2 2" xfId="25491"/>
    <cellStyle name="Output 14 3 4 2 2 2 2" xfId="46677"/>
    <cellStyle name="Output 14 3 4 2 2 3" xfId="36073"/>
    <cellStyle name="Output 14 3 4 2 3" xfId="20378"/>
    <cellStyle name="Output 14 3 4 2 3 2" xfId="41565"/>
    <cellStyle name="Output 14 3 4 2 4" xfId="30926"/>
    <cellStyle name="Output 14 3 4 2_Table 2A-1_EFT (Annual)" xfId="7628"/>
    <cellStyle name="Output 14 3 4 3" xfId="10842"/>
    <cellStyle name="Output 14 3 4 3 2" xfId="22945"/>
    <cellStyle name="Output 14 3 4 3 2 2" xfId="44131"/>
    <cellStyle name="Output 14 3 4 3 3" xfId="33527"/>
    <cellStyle name="Output 14 3 4 4" xfId="17832"/>
    <cellStyle name="Output 14 3 4 4 2" xfId="39019"/>
    <cellStyle name="Output 14 3 4 5" xfId="28183"/>
    <cellStyle name="Output 14 3 4_Table 2A-1_EFT (Annual)" xfId="7627"/>
    <cellStyle name="Output 14 3 5" xfId="3945"/>
    <cellStyle name="Output 14 3 5 2" xfId="12273"/>
    <cellStyle name="Output 14 3 5 2 2" xfId="24297"/>
    <cellStyle name="Output 14 3 5 2 2 2" xfId="45483"/>
    <cellStyle name="Output 14 3 5 2 3" xfId="34879"/>
    <cellStyle name="Output 14 3 5 3" xfId="19184"/>
    <cellStyle name="Output 14 3 5 3 2" xfId="40371"/>
    <cellStyle name="Output 14 3 5 4" xfId="29633"/>
    <cellStyle name="Output 14 3 5_Table 2A-1_EFT (Annual)" xfId="7629"/>
    <cellStyle name="Output 14 3 6" xfId="9610"/>
    <cellStyle name="Output 14 3 6 2" xfId="21751"/>
    <cellStyle name="Output 14 3 6 2 2" xfId="42937"/>
    <cellStyle name="Output 14 3 6 3" xfId="32333"/>
    <cellStyle name="Output 14 3 7" xfId="16638"/>
    <cellStyle name="Output 14 3 7 2" xfId="37825"/>
    <cellStyle name="Output 14 3 8" xfId="26890"/>
    <cellStyle name="Output 14 3_Table 2A-1_EFT (Annual)" xfId="3348"/>
    <cellStyle name="Output 14 4" xfId="1192"/>
    <cellStyle name="Output 14 4 2" xfId="2462"/>
    <cellStyle name="Output 14 4 2 2" xfId="6023"/>
    <cellStyle name="Output 14 4 2 2 2" xfId="14217"/>
    <cellStyle name="Output 14 4 2 2 2 2" xfId="26189"/>
    <cellStyle name="Output 14 4 2 2 2 2 2" xfId="47375"/>
    <cellStyle name="Output 14 4 2 2 2 3" xfId="36771"/>
    <cellStyle name="Output 14 4 2 2 3" xfId="21076"/>
    <cellStyle name="Output 14 4 2 2 3 2" xfId="42263"/>
    <cellStyle name="Output 14 4 2 2 4" xfId="31679"/>
    <cellStyle name="Output 14 4 2 2_Table 2A-1_EFT (Annual)" xfId="7631"/>
    <cellStyle name="Output 14 4 2 3" xfId="11559"/>
    <cellStyle name="Output 14 4 2 3 2" xfId="23643"/>
    <cellStyle name="Output 14 4 2 3 2 2" xfId="44829"/>
    <cellStyle name="Output 14 4 2 3 3" xfId="34225"/>
    <cellStyle name="Output 14 4 2 4" xfId="18530"/>
    <cellStyle name="Output 14 4 2 4 2" xfId="39717"/>
    <cellStyle name="Output 14 4 2 5" xfId="28936"/>
    <cellStyle name="Output 14 4 2_Table 2A-1_EFT (Annual)" xfId="7630"/>
    <cellStyle name="Output 14 4 3" xfId="1824"/>
    <cellStyle name="Output 14 4 3 2" xfId="5385"/>
    <cellStyle name="Output 14 4 3 2 2" xfId="13600"/>
    <cellStyle name="Output 14 4 3 2 2 2" xfId="25588"/>
    <cellStyle name="Output 14 4 3 2 2 2 2" xfId="46774"/>
    <cellStyle name="Output 14 4 3 2 2 3" xfId="36170"/>
    <cellStyle name="Output 14 4 3 2 3" xfId="20475"/>
    <cellStyle name="Output 14 4 3 2 3 2" xfId="41662"/>
    <cellStyle name="Output 14 4 3 2 4" xfId="31042"/>
    <cellStyle name="Output 14 4 3 2_Table 2A-1_EFT (Annual)" xfId="7633"/>
    <cellStyle name="Output 14 4 3 3" xfId="10944"/>
    <cellStyle name="Output 14 4 3 3 2" xfId="23042"/>
    <cellStyle name="Output 14 4 3 3 2 2" xfId="44228"/>
    <cellStyle name="Output 14 4 3 3 3" xfId="33624"/>
    <cellStyle name="Output 14 4 3 4" xfId="17929"/>
    <cellStyle name="Output 14 4 3 4 2" xfId="39116"/>
    <cellStyle name="Output 14 4 3 5" xfId="28299"/>
    <cellStyle name="Output 14 4 3_Table 2A-1_EFT (Annual)" xfId="7632"/>
    <cellStyle name="Output 14 4 4" xfId="4753"/>
    <cellStyle name="Output 14 4 4 2" xfId="13013"/>
    <cellStyle name="Output 14 4 4 2 2" xfId="25019"/>
    <cellStyle name="Output 14 4 4 2 2 2" xfId="46205"/>
    <cellStyle name="Output 14 4 4 2 3" xfId="35601"/>
    <cellStyle name="Output 14 4 4 3" xfId="19906"/>
    <cellStyle name="Output 14 4 4 3 2" xfId="41093"/>
    <cellStyle name="Output 14 4 4 4" xfId="30410"/>
    <cellStyle name="Output 14 4 4_Table 2A-1_EFT (Annual)" xfId="7634"/>
    <cellStyle name="Output 14 4 5" xfId="10357"/>
    <cellStyle name="Output 14 4 5 2" xfId="22473"/>
    <cellStyle name="Output 14 4 5 2 2" xfId="43659"/>
    <cellStyle name="Output 14 4 5 3" xfId="33055"/>
    <cellStyle name="Output 14 4 6" xfId="17360"/>
    <cellStyle name="Output 14 4 6 2" xfId="38547"/>
    <cellStyle name="Output 14 4 7" xfId="27667"/>
    <cellStyle name="Output 14 4_Table 2A-1_EFT (Annual)" xfId="3350"/>
    <cellStyle name="Output 14 5" xfId="1783"/>
    <cellStyle name="Output 14 5 2" xfId="5344"/>
    <cellStyle name="Output 14 5 2 2" xfId="13559"/>
    <cellStyle name="Output 14 5 2 2 2" xfId="25547"/>
    <cellStyle name="Output 14 5 2 2 2 2" xfId="46733"/>
    <cellStyle name="Output 14 5 2 2 3" xfId="36129"/>
    <cellStyle name="Output 14 5 2 3" xfId="20434"/>
    <cellStyle name="Output 14 5 2 3 2" xfId="41621"/>
    <cellStyle name="Output 14 5 2 4" xfId="31001"/>
    <cellStyle name="Output 14 5 2_Table 2A-1_EFT (Annual)" xfId="7636"/>
    <cellStyle name="Output 14 5 3" xfId="10903"/>
    <cellStyle name="Output 14 5 3 2" xfId="23001"/>
    <cellStyle name="Output 14 5 3 2 2" xfId="44187"/>
    <cellStyle name="Output 14 5 3 3" xfId="33583"/>
    <cellStyle name="Output 14 5 4" xfId="17888"/>
    <cellStyle name="Output 14 5 4 2" xfId="39075"/>
    <cellStyle name="Output 14 5 5" xfId="28258"/>
    <cellStyle name="Output 14 5_Table 2A-1_EFT (Annual)" xfId="7635"/>
    <cellStyle name="Output 14 6" xfId="1651"/>
    <cellStyle name="Output 14 6 2" xfId="5212"/>
    <cellStyle name="Output 14 6 2 2" xfId="13459"/>
    <cellStyle name="Output 14 6 2 2 2" xfId="25459"/>
    <cellStyle name="Output 14 6 2 2 2 2" xfId="46645"/>
    <cellStyle name="Output 14 6 2 2 3" xfId="36041"/>
    <cellStyle name="Output 14 6 2 3" xfId="20346"/>
    <cellStyle name="Output 14 6 2 3 2" xfId="41533"/>
    <cellStyle name="Output 14 6 2 4" xfId="30869"/>
    <cellStyle name="Output 14 6 2_Table 2A-1_EFT (Annual)" xfId="7638"/>
    <cellStyle name="Output 14 6 3" xfId="10804"/>
    <cellStyle name="Output 14 6 3 2" xfId="22913"/>
    <cellStyle name="Output 14 6 3 2 2" xfId="44099"/>
    <cellStyle name="Output 14 6 3 3" xfId="33495"/>
    <cellStyle name="Output 14 6 4" xfId="17800"/>
    <cellStyle name="Output 14 6 4 2" xfId="38987"/>
    <cellStyle name="Output 14 6 5" xfId="28126"/>
    <cellStyle name="Output 14 6_Table 2A-1_EFT (Annual)" xfId="7637"/>
    <cellStyle name="Output 14 7" xfId="3733"/>
    <cellStyle name="Output 14 7 2" xfId="12101"/>
    <cellStyle name="Output 14 7 2 2" xfId="24131"/>
    <cellStyle name="Output 14 7 2 2 2" xfId="45317"/>
    <cellStyle name="Output 14 7 2 3" xfId="34713"/>
    <cellStyle name="Output 14 7 3" xfId="19018"/>
    <cellStyle name="Output 14 7 3 2" xfId="40205"/>
    <cellStyle name="Output 14 7 4" xfId="29442"/>
    <cellStyle name="Output 14 7_Table 2A-1_EFT (Annual)" xfId="7639"/>
    <cellStyle name="Output 14 8" xfId="9420"/>
    <cellStyle name="Output 14 8 2" xfId="21585"/>
    <cellStyle name="Output 14 8 2 2" xfId="42771"/>
    <cellStyle name="Output 14 8 3" xfId="32167"/>
    <cellStyle name="Output 14 9" xfId="16472"/>
    <cellStyle name="Output 14 9 2" xfId="37659"/>
    <cellStyle name="Output 14_Table 2A-1_EFT (Annual)" xfId="3345"/>
    <cellStyle name="Output 15" xfId="152"/>
    <cellStyle name="Output 15 10" xfId="26707"/>
    <cellStyle name="Output 15 2" xfId="545"/>
    <cellStyle name="Output 15 2 2" xfId="1522"/>
    <cellStyle name="Output 15 2 2 2" xfId="2792"/>
    <cellStyle name="Output 15 2 2 2 2" xfId="6353"/>
    <cellStyle name="Output 15 2 2 2 2 2" xfId="14547"/>
    <cellStyle name="Output 15 2 2 2 2 2 2" xfId="26519"/>
    <cellStyle name="Output 15 2 2 2 2 2 2 2" xfId="47705"/>
    <cellStyle name="Output 15 2 2 2 2 2 3" xfId="37101"/>
    <cellStyle name="Output 15 2 2 2 2 3" xfId="21406"/>
    <cellStyle name="Output 15 2 2 2 2 3 2" xfId="42593"/>
    <cellStyle name="Output 15 2 2 2 2 4" xfId="32009"/>
    <cellStyle name="Output 15 2 2 2 2_Table 2A-1_EFT (Annual)" xfId="7641"/>
    <cellStyle name="Output 15 2 2 2 3" xfId="11889"/>
    <cellStyle name="Output 15 2 2 2 3 2" xfId="23973"/>
    <cellStyle name="Output 15 2 2 2 3 2 2" xfId="45159"/>
    <cellStyle name="Output 15 2 2 2 3 3" xfId="34555"/>
    <cellStyle name="Output 15 2 2 2 4" xfId="18860"/>
    <cellStyle name="Output 15 2 2 2 4 2" xfId="40047"/>
    <cellStyle name="Output 15 2 2 2 5" xfId="29266"/>
    <cellStyle name="Output 15 2 2 2_Table 2A-1_EFT (Annual)" xfId="7640"/>
    <cellStyle name="Output 15 2 2 3" xfId="1921"/>
    <cellStyle name="Output 15 2 2 3 2" xfId="5482"/>
    <cellStyle name="Output 15 2 2 3 2 2" xfId="13697"/>
    <cellStyle name="Output 15 2 2 3 2 2 2" xfId="25685"/>
    <cellStyle name="Output 15 2 2 3 2 2 2 2" xfId="46871"/>
    <cellStyle name="Output 15 2 2 3 2 2 3" xfId="36267"/>
    <cellStyle name="Output 15 2 2 3 2 3" xfId="20572"/>
    <cellStyle name="Output 15 2 2 3 2 3 2" xfId="41759"/>
    <cellStyle name="Output 15 2 2 3 2 4" xfId="31139"/>
    <cellStyle name="Output 15 2 2 3 2_Table 2A-1_EFT (Annual)" xfId="7643"/>
    <cellStyle name="Output 15 2 2 3 3" xfId="11041"/>
    <cellStyle name="Output 15 2 2 3 3 2" xfId="23139"/>
    <cellStyle name="Output 15 2 2 3 3 2 2" xfId="44325"/>
    <cellStyle name="Output 15 2 2 3 3 3" xfId="33721"/>
    <cellStyle name="Output 15 2 2 3 4" xfId="18026"/>
    <cellStyle name="Output 15 2 2 3 4 2" xfId="39213"/>
    <cellStyle name="Output 15 2 2 3 5" xfId="28396"/>
    <cellStyle name="Output 15 2 2 3_Table 2A-1_EFT (Annual)" xfId="7642"/>
    <cellStyle name="Output 15 2 2 4" xfId="5083"/>
    <cellStyle name="Output 15 2 2 4 2" xfId="13343"/>
    <cellStyle name="Output 15 2 2 4 2 2" xfId="25349"/>
    <cellStyle name="Output 15 2 2 4 2 2 2" xfId="46535"/>
    <cellStyle name="Output 15 2 2 4 2 3" xfId="35931"/>
    <cellStyle name="Output 15 2 2 4 3" xfId="20236"/>
    <cellStyle name="Output 15 2 2 4 3 2" xfId="41423"/>
    <cellStyle name="Output 15 2 2 4 4" xfId="30740"/>
    <cellStyle name="Output 15 2 2 4_Table 2A-1_EFT (Annual)" xfId="7644"/>
    <cellStyle name="Output 15 2 2 5" xfId="10687"/>
    <cellStyle name="Output 15 2 2 5 2" xfId="22803"/>
    <cellStyle name="Output 15 2 2 5 2 2" xfId="43989"/>
    <cellStyle name="Output 15 2 2 5 3" xfId="33385"/>
    <cellStyle name="Output 15 2 2 6" xfId="17690"/>
    <cellStyle name="Output 15 2 2 6 2" xfId="38877"/>
    <cellStyle name="Output 15 2 2 7" xfId="27997"/>
    <cellStyle name="Output 15 2 2_Table 2A-1_EFT (Annual)" xfId="3353"/>
    <cellStyle name="Output 15 2 3" xfId="2261"/>
    <cellStyle name="Output 15 2 3 2" xfId="5822"/>
    <cellStyle name="Output 15 2 3 2 2" xfId="14037"/>
    <cellStyle name="Output 15 2 3 2 2 2" xfId="26025"/>
    <cellStyle name="Output 15 2 3 2 2 2 2" xfId="47211"/>
    <cellStyle name="Output 15 2 3 2 2 3" xfId="36607"/>
    <cellStyle name="Output 15 2 3 2 3" xfId="20912"/>
    <cellStyle name="Output 15 2 3 2 3 2" xfId="42099"/>
    <cellStyle name="Output 15 2 3 2 4" xfId="31479"/>
    <cellStyle name="Output 15 2 3 2_Table 2A-1_EFT (Annual)" xfId="7646"/>
    <cellStyle name="Output 15 2 3 3" xfId="11381"/>
    <cellStyle name="Output 15 2 3 3 2" xfId="23479"/>
    <cellStyle name="Output 15 2 3 3 2 2" xfId="44665"/>
    <cellStyle name="Output 15 2 3 3 3" xfId="34061"/>
    <cellStyle name="Output 15 2 3 4" xfId="18366"/>
    <cellStyle name="Output 15 2 3 4 2" xfId="39553"/>
    <cellStyle name="Output 15 2 3 5" xfId="28736"/>
    <cellStyle name="Output 15 2 3_Table 2A-1_EFT (Annual)" xfId="7645"/>
    <cellStyle name="Output 15 2 4" xfId="1746"/>
    <cellStyle name="Output 15 2 4 2" xfId="5307"/>
    <cellStyle name="Output 15 2 4 2 2" xfId="13532"/>
    <cellStyle name="Output 15 2 4 2 2 2" xfId="25523"/>
    <cellStyle name="Output 15 2 4 2 2 2 2" xfId="46709"/>
    <cellStyle name="Output 15 2 4 2 2 3" xfId="36105"/>
    <cellStyle name="Output 15 2 4 2 3" xfId="20410"/>
    <cellStyle name="Output 15 2 4 2 3 2" xfId="41597"/>
    <cellStyle name="Output 15 2 4 2 4" xfId="30964"/>
    <cellStyle name="Output 15 2 4 2_Table 2A-1_EFT (Annual)" xfId="7648"/>
    <cellStyle name="Output 15 2 4 3" xfId="10875"/>
    <cellStyle name="Output 15 2 4 3 2" xfId="22977"/>
    <cellStyle name="Output 15 2 4 3 2 2" xfId="44163"/>
    <cellStyle name="Output 15 2 4 3 3" xfId="33559"/>
    <cellStyle name="Output 15 2 4 4" xfId="17864"/>
    <cellStyle name="Output 15 2 4 4 2" xfId="39051"/>
    <cellStyle name="Output 15 2 4 5" xfId="28221"/>
    <cellStyle name="Output 15 2 4_Table 2A-1_EFT (Annual)" xfId="7647"/>
    <cellStyle name="Output 15 2 5" xfId="4115"/>
    <cellStyle name="Output 15 2 5 2" xfId="12439"/>
    <cellStyle name="Output 15 2 5 2 2" xfId="24461"/>
    <cellStyle name="Output 15 2 5 2 2 2" xfId="45647"/>
    <cellStyle name="Output 15 2 5 2 3" xfId="35043"/>
    <cellStyle name="Output 15 2 5 3" xfId="19348"/>
    <cellStyle name="Output 15 2 5 3 2" xfId="40535"/>
    <cellStyle name="Output 15 2 5 4" xfId="29803"/>
    <cellStyle name="Output 15 2 5_Table 2A-1_EFT (Annual)" xfId="7649"/>
    <cellStyle name="Output 15 2 6" xfId="9778"/>
    <cellStyle name="Output 15 2 6 2" xfId="21915"/>
    <cellStyle name="Output 15 2 6 2 2" xfId="43101"/>
    <cellStyle name="Output 15 2 6 3" xfId="32497"/>
    <cellStyle name="Output 15 2 7" xfId="16802"/>
    <cellStyle name="Output 15 2 7 2" xfId="37989"/>
    <cellStyle name="Output 15 2 8" xfId="27060"/>
    <cellStyle name="Output 15 2_Table 2A-1_EFT (Annual)" xfId="3352"/>
    <cellStyle name="Output 15 3" xfId="383"/>
    <cellStyle name="Output 15 3 2" xfId="1366"/>
    <cellStyle name="Output 15 3 2 2" xfId="2636"/>
    <cellStyle name="Output 15 3 2 2 2" xfId="6197"/>
    <cellStyle name="Output 15 3 2 2 2 2" xfId="14391"/>
    <cellStyle name="Output 15 3 2 2 2 2 2" xfId="26363"/>
    <cellStyle name="Output 15 3 2 2 2 2 2 2" xfId="47549"/>
    <cellStyle name="Output 15 3 2 2 2 2 3" xfId="36945"/>
    <cellStyle name="Output 15 3 2 2 2 3" xfId="21250"/>
    <cellStyle name="Output 15 3 2 2 2 3 2" xfId="42437"/>
    <cellStyle name="Output 15 3 2 2 2 4" xfId="31853"/>
    <cellStyle name="Output 15 3 2 2 2_Table 2A-1_EFT (Annual)" xfId="7651"/>
    <cellStyle name="Output 15 3 2 2 3" xfId="11733"/>
    <cellStyle name="Output 15 3 2 2 3 2" xfId="23817"/>
    <cellStyle name="Output 15 3 2 2 3 2 2" xfId="45003"/>
    <cellStyle name="Output 15 3 2 2 3 3" xfId="34399"/>
    <cellStyle name="Output 15 3 2 2 4" xfId="18704"/>
    <cellStyle name="Output 15 3 2 2 4 2" xfId="39891"/>
    <cellStyle name="Output 15 3 2 2 5" xfId="29110"/>
    <cellStyle name="Output 15 3 2 2_Table 2A-1_EFT (Annual)" xfId="7650"/>
    <cellStyle name="Output 15 3 2 3" xfId="1890"/>
    <cellStyle name="Output 15 3 2 3 2" xfId="5451"/>
    <cellStyle name="Output 15 3 2 3 2 2" xfId="13666"/>
    <cellStyle name="Output 15 3 2 3 2 2 2" xfId="25654"/>
    <cellStyle name="Output 15 3 2 3 2 2 2 2" xfId="46840"/>
    <cellStyle name="Output 15 3 2 3 2 2 3" xfId="36236"/>
    <cellStyle name="Output 15 3 2 3 2 3" xfId="20541"/>
    <cellStyle name="Output 15 3 2 3 2 3 2" xfId="41728"/>
    <cellStyle name="Output 15 3 2 3 2 4" xfId="31108"/>
    <cellStyle name="Output 15 3 2 3 2_Table 2A-1_EFT (Annual)" xfId="7653"/>
    <cellStyle name="Output 15 3 2 3 3" xfId="11010"/>
    <cellStyle name="Output 15 3 2 3 3 2" xfId="23108"/>
    <cellStyle name="Output 15 3 2 3 3 2 2" xfId="44294"/>
    <cellStyle name="Output 15 3 2 3 3 3" xfId="33690"/>
    <cellStyle name="Output 15 3 2 3 4" xfId="17995"/>
    <cellStyle name="Output 15 3 2 3 4 2" xfId="39182"/>
    <cellStyle name="Output 15 3 2 3 5" xfId="28365"/>
    <cellStyle name="Output 15 3 2 3_Table 2A-1_EFT (Annual)" xfId="7652"/>
    <cellStyle name="Output 15 3 2 4" xfId="4927"/>
    <cellStyle name="Output 15 3 2 4 2" xfId="13187"/>
    <cellStyle name="Output 15 3 2 4 2 2" xfId="25193"/>
    <cellStyle name="Output 15 3 2 4 2 2 2" xfId="46379"/>
    <cellStyle name="Output 15 3 2 4 2 3" xfId="35775"/>
    <cellStyle name="Output 15 3 2 4 3" xfId="20080"/>
    <cellStyle name="Output 15 3 2 4 3 2" xfId="41267"/>
    <cellStyle name="Output 15 3 2 4 4" xfId="30584"/>
    <cellStyle name="Output 15 3 2 4_Table 2A-1_EFT (Annual)" xfId="7654"/>
    <cellStyle name="Output 15 3 2 5" xfId="10531"/>
    <cellStyle name="Output 15 3 2 5 2" xfId="22647"/>
    <cellStyle name="Output 15 3 2 5 2 2" xfId="43833"/>
    <cellStyle name="Output 15 3 2 5 3" xfId="33229"/>
    <cellStyle name="Output 15 3 2 6" xfId="17534"/>
    <cellStyle name="Output 15 3 2 6 2" xfId="38721"/>
    <cellStyle name="Output 15 3 2 7" xfId="27841"/>
    <cellStyle name="Output 15 3 2_Table 2A-1_EFT (Annual)" xfId="3355"/>
    <cellStyle name="Output 15 3 3" xfId="2105"/>
    <cellStyle name="Output 15 3 3 2" xfId="5666"/>
    <cellStyle name="Output 15 3 3 2 2" xfId="13881"/>
    <cellStyle name="Output 15 3 3 2 2 2" xfId="25869"/>
    <cellStyle name="Output 15 3 3 2 2 2 2" xfId="47055"/>
    <cellStyle name="Output 15 3 3 2 2 3" xfId="36451"/>
    <cellStyle name="Output 15 3 3 2 3" xfId="20756"/>
    <cellStyle name="Output 15 3 3 2 3 2" xfId="41943"/>
    <cellStyle name="Output 15 3 3 2 4" xfId="31323"/>
    <cellStyle name="Output 15 3 3 2_Table 2A-1_EFT (Annual)" xfId="7656"/>
    <cellStyle name="Output 15 3 3 3" xfId="11225"/>
    <cellStyle name="Output 15 3 3 3 2" xfId="23323"/>
    <cellStyle name="Output 15 3 3 3 2 2" xfId="44509"/>
    <cellStyle name="Output 15 3 3 3 3" xfId="33905"/>
    <cellStyle name="Output 15 3 3 4" xfId="18210"/>
    <cellStyle name="Output 15 3 3 4 2" xfId="39397"/>
    <cellStyle name="Output 15 3 3 5" xfId="28580"/>
    <cellStyle name="Output 15 3 3_Table 2A-1_EFT (Annual)" xfId="7655"/>
    <cellStyle name="Output 15 3 4" xfId="1710"/>
    <cellStyle name="Output 15 3 4 2" xfId="5271"/>
    <cellStyle name="Output 15 3 4 2 2" xfId="13500"/>
    <cellStyle name="Output 15 3 4 2 2 2" xfId="25493"/>
    <cellStyle name="Output 15 3 4 2 2 2 2" xfId="46679"/>
    <cellStyle name="Output 15 3 4 2 2 3" xfId="36075"/>
    <cellStyle name="Output 15 3 4 2 3" xfId="20380"/>
    <cellStyle name="Output 15 3 4 2 3 2" xfId="41567"/>
    <cellStyle name="Output 15 3 4 2 4" xfId="30928"/>
    <cellStyle name="Output 15 3 4 2_Table 2A-1_EFT (Annual)" xfId="7658"/>
    <cellStyle name="Output 15 3 4 3" xfId="10844"/>
    <cellStyle name="Output 15 3 4 3 2" xfId="22947"/>
    <cellStyle name="Output 15 3 4 3 2 2" xfId="44133"/>
    <cellStyle name="Output 15 3 4 3 3" xfId="33529"/>
    <cellStyle name="Output 15 3 4 4" xfId="17834"/>
    <cellStyle name="Output 15 3 4 4 2" xfId="39021"/>
    <cellStyle name="Output 15 3 4 5" xfId="28185"/>
    <cellStyle name="Output 15 3 4_Table 2A-1_EFT (Annual)" xfId="7657"/>
    <cellStyle name="Output 15 3 5" xfId="3953"/>
    <cellStyle name="Output 15 3 5 2" xfId="12281"/>
    <cellStyle name="Output 15 3 5 2 2" xfId="24305"/>
    <cellStyle name="Output 15 3 5 2 2 2" xfId="45491"/>
    <cellStyle name="Output 15 3 5 2 3" xfId="34887"/>
    <cellStyle name="Output 15 3 5 3" xfId="19192"/>
    <cellStyle name="Output 15 3 5 3 2" xfId="40379"/>
    <cellStyle name="Output 15 3 5 4" xfId="29641"/>
    <cellStyle name="Output 15 3 5_Table 2A-1_EFT (Annual)" xfId="7659"/>
    <cellStyle name="Output 15 3 6" xfId="9618"/>
    <cellStyle name="Output 15 3 6 2" xfId="21759"/>
    <cellStyle name="Output 15 3 6 2 2" xfId="42945"/>
    <cellStyle name="Output 15 3 6 3" xfId="32341"/>
    <cellStyle name="Output 15 3 7" xfId="16646"/>
    <cellStyle name="Output 15 3 7 2" xfId="37833"/>
    <cellStyle name="Output 15 3 8" xfId="26898"/>
    <cellStyle name="Output 15 3_Table 2A-1_EFT (Annual)" xfId="3354"/>
    <cellStyle name="Output 15 4" xfId="1200"/>
    <cellStyle name="Output 15 4 2" xfId="2470"/>
    <cellStyle name="Output 15 4 2 2" xfId="6031"/>
    <cellStyle name="Output 15 4 2 2 2" xfId="14225"/>
    <cellStyle name="Output 15 4 2 2 2 2" xfId="26197"/>
    <cellStyle name="Output 15 4 2 2 2 2 2" xfId="47383"/>
    <cellStyle name="Output 15 4 2 2 2 3" xfId="36779"/>
    <cellStyle name="Output 15 4 2 2 3" xfId="21084"/>
    <cellStyle name="Output 15 4 2 2 3 2" xfId="42271"/>
    <cellStyle name="Output 15 4 2 2 4" xfId="31687"/>
    <cellStyle name="Output 15 4 2 2_Table 2A-1_EFT (Annual)" xfId="7661"/>
    <cellStyle name="Output 15 4 2 3" xfId="11567"/>
    <cellStyle name="Output 15 4 2 3 2" xfId="23651"/>
    <cellStyle name="Output 15 4 2 3 2 2" xfId="44837"/>
    <cellStyle name="Output 15 4 2 3 3" xfId="34233"/>
    <cellStyle name="Output 15 4 2 4" xfId="18538"/>
    <cellStyle name="Output 15 4 2 4 2" xfId="39725"/>
    <cellStyle name="Output 15 4 2 5" xfId="28944"/>
    <cellStyle name="Output 15 4 2_Table 2A-1_EFT (Annual)" xfId="7660"/>
    <cellStyle name="Output 15 4 3" xfId="1826"/>
    <cellStyle name="Output 15 4 3 2" xfId="5387"/>
    <cellStyle name="Output 15 4 3 2 2" xfId="13602"/>
    <cellStyle name="Output 15 4 3 2 2 2" xfId="25590"/>
    <cellStyle name="Output 15 4 3 2 2 2 2" xfId="46776"/>
    <cellStyle name="Output 15 4 3 2 2 3" xfId="36172"/>
    <cellStyle name="Output 15 4 3 2 3" xfId="20477"/>
    <cellStyle name="Output 15 4 3 2 3 2" xfId="41664"/>
    <cellStyle name="Output 15 4 3 2 4" xfId="31044"/>
    <cellStyle name="Output 15 4 3 2_Table 2A-1_EFT (Annual)" xfId="7663"/>
    <cellStyle name="Output 15 4 3 3" xfId="10946"/>
    <cellStyle name="Output 15 4 3 3 2" xfId="23044"/>
    <cellStyle name="Output 15 4 3 3 2 2" xfId="44230"/>
    <cellStyle name="Output 15 4 3 3 3" xfId="33626"/>
    <cellStyle name="Output 15 4 3 4" xfId="17931"/>
    <cellStyle name="Output 15 4 3 4 2" xfId="39118"/>
    <cellStyle name="Output 15 4 3 5" xfId="28301"/>
    <cellStyle name="Output 15 4 3_Table 2A-1_EFT (Annual)" xfId="7662"/>
    <cellStyle name="Output 15 4 4" xfId="4761"/>
    <cellStyle name="Output 15 4 4 2" xfId="13021"/>
    <cellStyle name="Output 15 4 4 2 2" xfId="25027"/>
    <cellStyle name="Output 15 4 4 2 2 2" xfId="46213"/>
    <cellStyle name="Output 15 4 4 2 3" xfId="35609"/>
    <cellStyle name="Output 15 4 4 3" xfId="19914"/>
    <cellStyle name="Output 15 4 4 3 2" xfId="41101"/>
    <cellStyle name="Output 15 4 4 4" xfId="30418"/>
    <cellStyle name="Output 15 4 4_Table 2A-1_EFT (Annual)" xfId="7664"/>
    <cellStyle name="Output 15 4 5" xfId="10365"/>
    <cellStyle name="Output 15 4 5 2" xfId="22481"/>
    <cellStyle name="Output 15 4 5 2 2" xfId="43667"/>
    <cellStyle name="Output 15 4 5 3" xfId="33063"/>
    <cellStyle name="Output 15 4 6" xfId="17368"/>
    <cellStyle name="Output 15 4 6 2" xfId="38555"/>
    <cellStyle name="Output 15 4 7" xfId="27675"/>
    <cellStyle name="Output 15 4_Table 2A-1_EFT (Annual)" xfId="3356"/>
    <cellStyle name="Output 15 5" xfId="1779"/>
    <cellStyle name="Output 15 5 2" xfId="5340"/>
    <cellStyle name="Output 15 5 2 2" xfId="13555"/>
    <cellStyle name="Output 15 5 2 2 2" xfId="25543"/>
    <cellStyle name="Output 15 5 2 2 2 2" xfId="46729"/>
    <cellStyle name="Output 15 5 2 2 3" xfId="36125"/>
    <cellStyle name="Output 15 5 2 3" xfId="20430"/>
    <cellStyle name="Output 15 5 2 3 2" xfId="41617"/>
    <cellStyle name="Output 15 5 2 4" xfId="30997"/>
    <cellStyle name="Output 15 5 2_Table 2A-1_EFT (Annual)" xfId="7666"/>
    <cellStyle name="Output 15 5 3" xfId="10899"/>
    <cellStyle name="Output 15 5 3 2" xfId="22997"/>
    <cellStyle name="Output 15 5 3 2 2" xfId="44183"/>
    <cellStyle name="Output 15 5 3 3" xfId="33579"/>
    <cellStyle name="Output 15 5 4" xfId="17884"/>
    <cellStyle name="Output 15 5 4 2" xfId="39071"/>
    <cellStyle name="Output 15 5 5" xfId="28254"/>
    <cellStyle name="Output 15 5_Table 2A-1_EFT (Annual)" xfId="7665"/>
    <cellStyle name="Output 15 6" xfId="1653"/>
    <cellStyle name="Output 15 6 2" xfId="5214"/>
    <cellStyle name="Output 15 6 2 2" xfId="13461"/>
    <cellStyle name="Output 15 6 2 2 2" xfId="25461"/>
    <cellStyle name="Output 15 6 2 2 2 2" xfId="46647"/>
    <cellStyle name="Output 15 6 2 2 3" xfId="36043"/>
    <cellStyle name="Output 15 6 2 3" xfId="20348"/>
    <cellStyle name="Output 15 6 2 3 2" xfId="41535"/>
    <cellStyle name="Output 15 6 2 4" xfId="30871"/>
    <cellStyle name="Output 15 6 2_Table 2A-1_EFT (Annual)" xfId="7668"/>
    <cellStyle name="Output 15 6 3" xfId="10806"/>
    <cellStyle name="Output 15 6 3 2" xfId="22915"/>
    <cellStyle name="Output 15 6 3 2 2" xfId="44101"/>
    <cellStyle name="Output 15 6 3 3" xfId="33497"/>
    <cellStyle name="Output 15 6 4" xfId="17802"/>
    <cellStyle name="Output 15 6 4 2" xfId="38989"/>
    <cellStyle name="Output 15 6 5" xfId="28128"/>
    <cellStyle name="Output 15 6_Table 2A-1_EFT (Annual)" xfId="7667"/>
    <cellStyle name="Output 15 7" xfId="3741"/>
    <cellStyle name="Output 15 7 2" xfId="12109"/>
    <cellStyle name="Output 15 7 2 2" xfId="24139"/>
    <cellStyle name="Output 15 7 2 2 2" xfId="45325"/>
    <cellStyle name="Output 15 7 2 3" xfId="34721"/>
    <cellStyle name="Output 15 7 3" xfId="19026"/>
    <cellStyle name="Output 15 7 3 2" xfId="40213"/>
    <cellStyle name="Output 15 7 4" xfId="29450"/>
    <cellStyle name="Output 15 7_Table 2A-1_EFT (Annual)" xfId="7669"/>
    <cellStyle name="Output 15 8" xfId="9428"/>
    <cellStyle name="Output 15 8 2" xfId="21593"/>
    <cellStyle name="Output 15 8 2 2" xfId="42779"/>
    <cellStyle name="Output 15 8 3" xfId="32175"/>
    <cellStyle name="Output 15 9" xfId="16480"/>
    <cellStyle name="Output 15 9 2" xfId="37667"/>
    <cellStyle name="Output 15_Table 2A-1_EFT (Annual)" xfId="3351"/>
    <cellStyle name="Output 16" xfId="162"/>
    <cellStyle name="Output 16 10" xfId="26717"/>
    <cellStyle name="Output 16 2" xfId="555"/>
    <cellStyle name="Output 16 2 2" xfId="1532"/>
    <cellStyle name="Output 16 2 2 2" xfId="2802"/>
    <cellStyle name="Output 16 2 2 2 2" xfId="6363"/>
    <cellStyle name="Output 16 2 2 2 2 2" xfId="14557"/>
    <cellStyle name="Output 16 2 2 2 2 2 2" xfId="26529"/>
    <cellStyle name="Output 16 2 2 2 2 2 2 2" xfId="47715"/>
    <cellStyle name="Output 16 2 2 2 2 2 3" xfId="37111"/>
    <cellStyle name="Output 16 2 2 2 2 3" xfId="21416"/>
    <cellStyle name="Output 16 2 2 2 2 3 2" xfId="42603"/>
    <cellStyle name="Output 16 2 2 2 2 4" xfId="32019"/>
    <cellStyle name="Output 16 2 2 2 2_Table 2A-1_EFT (Annual)" xfId="7671"/>
    <cellStyle name="Output 16 2 2 2 3" xfId="11899"/>
    <cellStyle name="Output 16 2 2 2 3 2" xfId="23983"/>
    <cellStyle name="Output 16 2 2 2 3 2 2" xfId="45169"/>
    <cellStyle name="Output 16 2 2 2 3 3" xfId="34565"/>
    <cellStyle name="Output 16 2 2 2 4" xfId="18870"/>
    <cellStyle name="Output 16 2 2 2 4 2" xfId="40057"/>
    <cellStyle name="Output 16 2 2 2 5" xfId="29276"/>
    <cellStyle name="Output 16 2 2 2_Table 2A-1_EFT (Annual)" xfId="7670"/>
    <cellStyle name="Output 16 2 2 3" xfId="1923"/>
    <cellStyle name="Output 16 2 2 3 2" xfId="5484"/>
    <cellStyle name="Output 16 2 2 3 2 2" xfId="13699"/>
    <cellStyle name="Output 16 2 2 3 2 2 2" xfId="25687"/>
    <cellStyle name="Output 16 2 2 3 2 2 2 2" xfId="46873"/>
    <cellStyle name="Output 16 2 2 3 2 2 3" xfId="36269"/>
    <cellStyle name="Output 16 2 2 3 2 3" xfId="20574"/>
    <cellStyle name="Output 16 2 2 3 2 3 2" xfId="41761"/>
    <cellStyle name="Output 16 2 2 3 2 4" xfId="31141"/>
    <cellStyle name="Output 16 2 2 3 2_Table 2A-1_EFT (Annual)" xfId="7673"/>
    <cellStyle name="Output 16 2 2 3 3" xfId="11043"/>
    <cellStyle name="Output 16 2 2 3 3 2" xfId="23141"/>
    <cellStyle name="Output 16 2 2 3 3 2 2" xfId="44327"/>
    <cellStyle name="Output 16 2 2 3 3 3" xfId="33723"/>
    <cellStyle name="Output 16 2 2 3 4" xfId="18028"/>
    <cellStyle name="Output 16 2 2 3 4 2" xfId="39215"/>
    <cellStyle name="Output 16 2 2 3 5" xfId="28398"/>
    <cellStyle name="Output 16 2 2 3_Table 2A-1_EFT (Annual)" xfId="7672"/>
    <cellStyle name="Output 16 2 2 4" xfId="5093"/>
    <cellStyle name="Output 16 2 2 4 2" xfId="13353"/>
    <cellStyle name="Output 16 2 2 4 2 2" xfId="25359"/>
    <cellStyle name="Output 16 2 2 4 2 2 2" xfId="46545"/>
    <cellStyle name="Output 16 2 2 4 2 3" xfId="35941"/>
    <cellStyle name="Output 16 2 2 4 3" xfId="20246"/>
    <cellStyle name="Output 16 2 2 4 3 2" xfId="41433"/>
    <cellStyle name="Output 16 2 2 4 4" xfId="30750"/>
    <cellStyle name="Output 16 2 2 4_Table 2A-1_EFT (Annual)" xfId="7674"/>
    <cellStyle name="Output 16 2 2 5" xfId="10697"/>
    <cellStyle name="Output 16 2 2 5 2" xfId="22813"/>
    <cellStyle name="Output 16 2 2 5 2 2" xfId="43999"/>
    <cellStyle name="Output 16 2 2 5 3" xfId="33395"/>
    <cellStyle name="Output 16 2 2 6" xfId="17700"/>
    <cellStyle name="Output 16 2 2 6 2" xfId="38887"/>
    <cellStyle name="Output 16 2 2 7" xfId="28007"/>
    <cellStyle name="Output 16 2 2_Table 2A-1_EFT (Annual)" xfId="3359"/>
    <cellStyle name="Output 16 2 3" xfId="2271"/>
    <cellStyle name="Output 16 2 3 2" xfId="5832"/>
    <cellStyle name="Output 16 2 3 2 2" xfId="14047"/>
    <cellStyle name="Output 16 2 3 2 2 2" xfId="26035"/>
    <cellStyle name="Output 16 2 3 2 2 2 2" xfId="47221"/>
    <cellStyle name="Output 16 2 3 2 2 3" xfId="36617"/>
    <cellStyle name="Output 16 2 3 2 3" xfId="20922"/>
    <cellStyle name="Output 16 2 3 2 3 2" xfId="42109"/>
    <cellStyle name="Output 16 2 3 2 4" xfId="31489"/>
    <cellStyle name="Output 16 2 3 2_Table 2A-1_EFT (Annual)" xfId="7676"/>
    <cellStyle name="Output 16 2 3 3" xfId="11391"/>
    <cellStyle name="Output 16 2 3 3 2" xfId="23489"/>
    <cellStyle name="Output 16 2 3 3 2 2" xfId="44675"/>
    <cellStyle name="Output 16 2 3 3 3" xfId="34071"/>
    <cellStyle name="Output 16 2 3 4" xfId="18376"/>
    <cellStyle name="Output 16 2 3 4 2" xfId="39563"/>
    <cellStyle name="Output 16 2 3 5" xfId="28746"/>
    <cellStyle name="Output 16 2 3_Table 2A-1_EFT (Annual)" xfId="7675"/>
    <cellStyle name="Output 16 2 4" xfId="1748"/>
    <cellStyle name="Output 16 2 4 2" xfId="5309"/>
    <cellStyle name="Output 16 2 4 2 2" xfId="13534"/>
    <cellStyle name="Output 16 2 4 2 2 2" xfId="25525"/>
    <cellStyle name="Output 16 2 4 2 2 2 2" xfId="46711"/>
    <cellStyle name="Output 16 2 4 2 2 3" xfId="36107"/>
    <cellStyle name="Output 16 2 4 2 3" xfId="20412"/>
    <cellStyle name="Output 16 2 4 2 3 2" xfId="41599"/>
    <cellStyle name="Output 16 2 4 2 4" xfId="30966"/>
    <cellStyle name="Output 16 2 4 2_Table 2A-1_EFT (Annual)" xfId="7678"/>
    <cellStyle name="Output 16 2 4 3" xfId="10877"/>
    <cellStyle name="Output 16 2 4 3 2" xfId="22979"/>
    <cellStyle name="Output 16 2 4 3 2 2" xfId="44165"/>
    <cellStyle name="Output 16 2 4 3 3" xfId="33561"/>
    <cellStyle name="Output 16 2 4 4" xfId="17866"/>
    <cellStyle name="Output 16 2 4 4 2" xfId="39053"/>
    <cellStyle name="Output 16 2 4 5" xfId="28223"/>
    <cellStyle name="Output 16 2 4_Table 2A-1_EFT (Annual)" xfId="7677"/>
    <cellStyle name="Output 16 2 5" xfId="4125"/>
    <cellStyle name="Output 16 2 5 2" xfId="12449"/>
    <cellStyle name="Output 16 2 5 2 2" xfId="24471"/>
    <cellStyle name="Output 16 2 5 2 2 2" xfId="45657"/>
    <cellStyle name="Output 16 2 5 2 3" xfId="35053"/>
    <cellStyle name="Output 16 2 5 3" xfId="19358"/>
    <cellStyle name="Output 16 2 5 3 2" xfId="40545"/>
    <cellStyle name="Output 16 2 5 4" xfId="29813"/>
    <cellStyle name="Output 16 2 5_Table 2A-1_EFT (Annual)" xfId="7679"/>
    <cellStyle name="Output 16 2 6" xfId="9788"/>
    <cellStyle name="Output 16 2 6 2" xfId="21925"/>
    <cellStyle name="Output 16 2 6 2 2" xfId="43111"/>
    <cellStyle name="Output 16 2 6 3" xfId="32507"/>
    <cellStyle name="Output 16 2 7" xfId="16812"/>
    <cellStyle name="Output 16 2 7 2" xfId="37999"/>
    <cellStyle name="Output 16 2 8" xfId="27070"/>
    <cellStyle name="Output 16 2_Table 2A-1_EFT (Annual)" xfId="3358"/>
    <cellStyle name="Output 16 3" xfId="393"/>
    <cellStyle name="Output 16 3 2" xfId="1376"/>
    <cellStyle name="Output 16 3 2 2" xfId="2646"/>
    <cellStyle name="Output 16 3 2 2 2" xfId="6207"/>
    <cellStyle name="Output 16 3 2 2 2 2" xfId="14401"/>
    <cellStyle name="Output 16 3 2 2 2 2 2" xfId="26373"/>
    <cellStyle name="Output 16 3 2 2 2 2 2 2" xfId="47559"/>
    <cellStyle name="Output 16 3 2 2 2 2 3" xfId="36955"/>
    <cellStyle name="Output 16 3 2 2 2 3" xfId="21260"/>
    <cellStyle name="Output 16 3 2 2 2 3 2" xfId="42447"/>
    <cellStyle name="Output 16 3 2 2 2 4" xfId="31863"/>
    <cellStyle name="Output 16 3 2 2 2_Table 2A-1_EFT (Annual)" xfId="7681"/>
    <cellStyle name="Output 16 3 2 2 3" xfId="11743"/>
    <cellStyle name="Output 16 3 2 2 3 2" xfId="23827"/>
    <cellStyle name="Output 16 3 2 2 3 2 2" xfId="45013"/>
    <cellStyle name="Output 16 3 2 2 3 3" xfId="34409"/>
    <cellStyle name="Output 16 3 2 2 4" xfId="18714"/>
    <cellStyle name="Output 16 3 2 2 4 2" xfId="39901"/>
    <cellStyle name="Output 16 3 2 2 5" xfId="29120"/>
    <cellStyle name="Output 16 3 2 2_Table 2A-1_EFT (Annual)" xfId="7680"/>
    <cellStyle name="Output 16 3 2 3" xfId="1892"/>
    <cellStyle name="Output 16 3 2 3 2" xfId="5453"/>
    <cellStyle name="Output 16 3 2 3 2 2" xfId="13668"/>
    <cellStyle name="Output 16 3 2 3 2 2 2" xfId="25656"/>
    <cellStyle name="Output 16 3 2 3 2 2 2 2" xfId="46842"/>
    <cellStyle name="Output 16 3 2 3 2 2 3" xfId="36238"/>
    <cellStyle name="Output 16 3 2 3 2 3" xfId="20543"/>
    <cellStyle name="Output 16 3 2 3 2 3 2" xfId="41730"/>
    <cellStyle name="Output 16 3 2 3 2 4" xfId="31110"/>
    <cellStyle name="Output 16 3 2 3 2_Table 2A-1_EFT (Annual)" xfId="7683"/>
    <cellStyle name="Output 16 3 2 3 3" xfId="11012"/>
    <cellStyle name="Output 16 3 2 3 3 2" xfId="23110"/>
    <cellStyle name="Output 16 3 2 3 3 2 2" xfId="44296"/>
    <cellStyle name="Output 16 3 2 3 3 3" xfId="33692"/>
    <cellStyle name="Output 16 3 2 3 4" xfId="17997"/>
    <cellStyle name="Output 16 3 2 3 4 2" xfId="39184"/>
    <cellStyle name="Output 16 3 2 3 5" xfId="28367"/>
    <cellStyle name="Output 16 3 2 3_Table 2A-1_EFT (Annual)" xfId="7682"/>
    <cellStyle name="Output 16 3 2 4" xfId="4937"/>
    <cellStyle name="Output 16 3 2 4 2" xfId="13197"/>
    <cellStyle name="Output 16 3 2 4 2 2" xfId="25203"/>
    <cellStyle name="Output 16 3 2 4 2 2 2" xfId="46389"/>
    <cellStyle name="Output 16 3 2 4 2 3" xfId="35785"/>
    <cellStyle name="Output 16 3 2 4 3" xfId="20090"/>
    <cellStyle name="Output 16 3 2 4 3 2" xfId="41277"/>
    <cellStyle name="Output 16 3 2 4 4" xfId="30594"/>
    <cellStyle name="Output 16 3 2 4_Table 2A-1_EFT (Annual)" xfId="7684"/>
    <cellStyle name="Output 16 3 2 5" xfId="10541"/>
    <cellStyle name="Output 16 3 2 5 2" xfId="22657"/>
    <cellStyle name="Output 16 3 2 5 2 2" xfId="43843"/>
    <cellStyle name="Output 16 3 2 5 3" xfId="33239"/>
    <cellStyle name="Output 16 3 2 6" xfId="17544"/>
    <cellStyle name="Output 16 3 2 6 2" xfId="38731"/>
    <cellStyle name="Output 16 3 2 7" xfId="27851"/>
    <cellStyle name="Output 16 3 2_Table 2A-1_EFT (Annual)" xfId="3361"/>
    <cellStyle name="Output 16 3 3" xfId="2115"/>
    <cellStyle name="Output 16 3 3 2" xfId="5676"/>
    <cellStyle name="Output 16 3 3 2 2" xfId="13891"/>
    <cellStyle name="Output 16 3 3 2 2 2" xfId="25879"/>
    <cellStyle name="Output 16 3 3 2 2 2 2" xfId="47065"/>
    <cellStyle name="Output 16 3 3 2 2 3" xfId="36461"/>
    <cellStyle name="Output 16 3 3 2 3" xfId="20766"/>
    <cellStyle name="Output 16 3 3 2 3 2" xfId="41953"/>
    <cellStyle name="Output 16 3 3 2 4" xfId="31333"/>
    <cellStyle name="Output 16 3 3 2_Table 2A-1_EFT (Annual)" xfId="7686"/>
    <cellStyle name="Output 16 3 3 3" xfId="11235"/>
    <cellStyle name="Output 16 3 3 3 2" xfId="23333"/>
    <cellStyle name="Output 16 3 3 3 2 2" xfId="44519"/>
    <cellStyle name="Output 16 3 3 3 3" xfId="33915"/>
    <cellStyle name="Output 16 3 3 4" xfId="18220"/>
    <cellStyle name="Output 16 3 3 4 2" xfId="39407"/>
    <cellStyle name="Output 16 3 3 5" xfId="28590"/>
    <cellStyle name="Output 16 3 3_Table 2A-1_EFT (Annual)" xfId="7685"/>
    <cellStyle name="Output 16 3 4" xfId="1712"/>
    <cellStyle name="Output 16 3 4 2" xfId="5273"/>
    <cellStyle name="Output 16 3 4 2 2" xfId="13502"/>
    <cellStyle name="Output 16 3 4 2 2 2" xfId="25495"/>
    <cellStyle name="Output 16 3 4 2 2 2 2" xfId="46681"/>
    <cellStyle name="Output 16 3 4 2 2 3" xfId="36077"/>
    <cellStyle name="Output 16 3 4 2 3" xfId="20382"/>
    <cellStyle name="Output 16 3 4 2 3 2" xfId="41569"/>
    <cellStyle name="Output 16 3 4 2 4" xfId="30930"/>
    <cellStyle name="Output 16 3 4 2_Table 2A-1_EFT (Annual)" xfId="7688"/>
    <cellStyle name="Output 16 3 4 3" xfId="10846"/>
    <cellStyle name="Output 16 3 4 3 2" xfId="22949"/>
    <cellStyle name="Output 16 3 4 3 2 2" xfId="44135"/>
    <cellStyle name="Output 16 3 4 3 3" xfId="33531"/>
    <cellStyle name="Output 16 3 4 4" xfId="17836"/>
    <cellStyle name="Output 16 3 4 4 2" xfId="39023"/>
    <cellStyle name="Output 16 3 4 5" xfId="28187"/>
    <cellStyle name="Output 16 3 4_Table 2A-1_EFT (Annual)" xfId="7687"/>
    <cellStyle name="Output 16 3 5" xfId="3963"/>
    <cellStyle name="Output 16 3 5 2" xfId="12291"/>
    <cellStyle name="Output 16 3 5 2 2" xfId="24315"/>
    <cellStyle name="Output 16 3 5 2 2 2" xfId="45501"/>
    <cellStyle name="Output 16 3 5 2 3" xfId="34897"/>
    <cellStyle name="Output 16 3 5 3" xfId="19202"/>
    <cellStyle name="Output 16 3 5 3 2" xfId="40389"/>
    <cellStyle name="Output 16 3 5 4" xfId="29651"/>
    <cellStyle name="Output 16 3 5_Table 2A-1_EFT (Annual)" xfId="7689"/>
    <cellStyle name="Output 16 3 6" xfId="9628"/>
    <cellStyle name="Output 16 3 6 2" xfId="21769"/>
    <cellStyle name="Output 16 3 6 2 2" xfId="42955"/>
    <cellStyle name="Output 16 3 6 3" xfId="32351"/>
    <cellStyle name="Output 16 3 7" xfId="16656"/>
    <cellStyle name="Output 16 3 7 2" xfId="37843"/>
    <cellStyle name="Output 16 3 8" xfId="26908"/>
    <cellStyle name="Output 16 3_Table 2A-1_EFT (Annual)" xfId="3360"/>
    <cellStyle name="Output 16 4" xfId="1210"/>
    <cellStyle name="Output 16 4 2" xfId="2480"/>
    <cellStyle name="Output 16 4 2 2" xfId="6041"/>
    <cellStyle name="Output 16 4 2 2 2" xfId="14235"/>
    <cellStyle name="Output 16 4 2 2 2 2" xfId="26207"/>
    <cellStyle name="Output 16 4 2 2 2 2 2" xfId="47393"/>
    <cellStyle name="Output 16 4 2 2 2 3" xfId="36789"/>
    <cellStyle name="Output 16 4 2 2 3" xfId="21094"/>
    <cellStyle name="Output 16 4 2 2 3 2" xfId="42281"/>
    <cellStyle name="Output 16 4 2 2 4" xfId="31697"/>
    <cellStyle name="Output 16 4 2 2_Table 2A-1_EFT (Annual)" xfId="7691"/>
    <cellStyle name="Output 16 4 2 3" xfId="11577"/>
    <cellStyle name="Output 16 4 2 3 2" xfId="23661"/>
    <cellStyle name="Output 16 4 2 3 2 2" xfId="44847"/>
    <cellStyle name="Output 16 4 2 3 3" xfId="34243"/>
    <cellStyle name="Output 16 4 2 4" xfId="18548"/>
    <cellStyle name="Output 16 4 2 4 2" xfId="39735"/>
    <cellStyle name="Output 16 4 2 5" xfId="28954"/>
    <cellStyle name="Output 16 4 2_Table 2A-1_EFT (Annual)" xfId="7690"/>
    <cellStyle name="Output 16 4 3" xfId="1828"/>
    <cellStyle name="Output 16 4 3 2" xfId="5389"/>
    <cellStyle name="Output 16 4 3 2 2" xfId="13604"/>
    <cellStyle name="Output 16 4 3 2 2 2" xfId="25592"/>
    <cellStyle name="Output 16 4 3 2 2 2 2" xfId="46778"/>
    <cellStyle name="Output 16 4 3 2 2 3" xfId="36174"/>
    <cellStyle name="Output 16 4 3 2 3" xfId="20479"/>
    <cellStyle name="Output 16 4 3 2 3 2" xfId="41666"/>
    <cellStyle name="Output 16 4 3 2 4" xfId="31046"/>
    <cellStyle name="Output 16 4 3 2_Table 2A-1_EFT (Annual)" xfId="7693"/>
    <cellStyle name="Output 16 4 3 3" xfId="10948"/>
    <cellStyle name="Output 16 4 3 3 2" xfId="23046"/>
    <cellStyle name="Output 16 4 3 3 2 2" xfId="44232"/>
    <cellStyle name="Output 16 4 3 3 3" xfId="33628"/>
    <cellStyle name="Output 16 4 3 4" xfId="17933"/>
    <cellStyle name="Output 16 4 3 4 2" xfId="39120"/>
    <cellStyle name="Output 16 4 3 5" xfId="28303"/>
    <cellStyle name="Output 16 4 3_Table 2A-1_EFT (Annual)" xfId="7692"/>
    <cellStyle name="Output 16 4 4" xfId="4771"/>
    <cellStyle name="Output 16 4 4 2" xfId="13031"/>
    <cellStyle name="Output 16 4 4 2 2" xfId="25037"/>
    <cellStyle name="Output 16 4 4 2 2 2" xfId="46223"/>
    <cellStyle name="Output 16 4 4 2 3" xfId="35619"/>
    <cellStyle name="Output 16 4 4 3" xfId="19924"/>
    <cellStyle name="Output 16 4 4 3 2" xfId="41111"/>
    <cellStyle name="Output 16 4 4 4" xfId="30428"/>
    <cellStyle name="Output 16 4 4_Table 2A-1_EFT (Annual)" xfId="7694"/>
    <cellStyle name="Output 16 4 5" xfId="10375"/>
    <cellStyle name="Output 16 4 5 2" xfId="22491"/>
    <cellStyle name="Output 16 4 5 2 2" xfId="43677"/>
    <cellStyle name="Output 16 4 5 3" xfId="33073"/>
    <cellStyle name="Output 16 4 6" xfId="17378"/>
    <cellStyle name="Output 16 4 6 2" xfId="38565"/>
    <cellStyle name="Output 16 4 7" xfId="27685"/>
    <cellStyle name="Output 16 4_Table 2A-1_EFT (Annual)" xfId="3362"/>
    <cellStyle name="Output 16 5" xfId="1949"/>
    <cellStyle name="Output 16 5 2" xfId="5510"/>
    <cellStyle name="Output 16 5 2 2" xfId="13725"/>
    <cellStyle name="Output 16 5 2 2 2" xfId="25713"/>
    <cellStyle name="Output 16 5 2 2 2 2" xfId="46899"/>
    <cellStyle name="Output 16 5 2 2 3" xfId="36295"/>
    <cellStyle name="Output 16 5 2 3" xfId="20600"/>
    <cellStyle name="Output 16 5 2 3 2" xfId="41787"/>
    <cellStyle name="Output 16 5 2 4" xfId="31167"/>
    <cellStyle name="Output 16 5 2_Table 2A-1_EFT (Annual)" xfId="7696"/>
    <cellStyle name="Output 16 5 3" xfId="11069"/>
    <cellStyle name="Output 16 5 3 2" xfId="23167"/>
    <cellStyle name="Output 16 5 3 2 2" xfId="44353"/>
    <cellStyle name="Output 16 5 3 3" xfId="33749"/>
    <cellStyle name="Output 16 5 4" xfId="18054"/>
    <cellStyle name="Output 16 5 4 2" xfId="39241"/>
    <cellStyle name="Output 16 5 5" xfId="28424"/>
    <cellStyle name="Output 16 5_Table 2A-1_EFT (Annual)" xfId="7695"/>
    <cellStyle name="Output 16 6" xfId="1655"/>
    <cellStyle name="Output 16 6 2" xfId="5216"/>
    <cellStyle name="Output 16 6 2 2" xfId="13463"/>
    <cellStyle name="Output 16 6 2 2 2" xfId="25463"/>
    <cellStyle name="Output 16 6 2 2 2 2" xfId="46649"/>
    <cellStyle name="Output 16 6 2 2 3" xfId="36045"/>
    <cellStyle name="Output 16 6 2 3" xfId="20350"/>
    <cellStyle name="Output 16 6 2 3 2" xfId="41537"/>
    <cellStyle name="Output 16 6 2 4" xfId="30873"/>
    <cellStyle name="Output 16 6 2_Table 2A-1_EFT (Annual)" xfId="7698"/>
    <cellStyle name="Output 16 6 3" xfId="10808"/>
    <cellStyle name="Output 16 6 3 2" xfId="22917"/>
    <cellStyle name="Output 16 6 3 2 2" xfId="44103"/>
    <cellStyle name="Output 16 6 3 3" xfId="33499"/>
    <cellStyle name="Output 16 6 4" xfId="17804"/>
    <cellStyle name="Output 16 6 4 2" xfId="38991"/>
    <cellStyle name="Output 16 6 5" xfId="28130"/>
    <cellStyle name="Output 16 6_Table 2A-1_EFT (Annual)" xfId="7697"/>
    <cellStyle name="Output 16 7" xfId="3751"/>
    <cellStyle name="Output 16 7 2" xfId="12119"/>
    <cellStyle name="Output 16 7 2 2" xfId="24149"/>
    <cellStyle name="Output 16 7 2 2 2" xfId="45335"/>
    <cellStyle name="Output 16 7 2 3" xfId="34731"/>
    <cellStyle name="Output 16 7 3" xfId="19036"/>
    <cellStyle name="Output 16 7 3 2" xfId="40223"/>
    <cellStyle name="Output 16 7 4" xfId="29460"/>
    <cellStyle name="Output 16 7_Table 2A-1_EFT (Annual)" xfId="7699"/>
    <cellStyle name="Output 16 8" xfId="9438"/>
    <cellStyle name="Output 16 8 2" xfId="21603"/>
    <cellStyle name="Output 16 8 2 2" xfId="42789"/>
    <cellStyle name="Output 16 8 3" xfId="32185"/>
    <cellStyle name="Output 16 9" xfId="16490"/>
    <cellStyle name="Output 16 9 2" xfId="37677"/>
    <cellStyle name="Output 16_Table 2A-1_EFT (Annual)" xfId="3357"/>
    <cellStyle name="Output 17" xfId="157"/>
    <cellStyle name="Output 17 10" xfId="26712"/>
    <cellStyle name="Output 17 2" xfId="550"/>
    <cellStyle name="Output 17 2 2" xfId="1527"/>
    <cellStyle name="Output 17 2 2 2" xfId="2797"/>
    <cellStyle name="Output 17 2 2 2 2" xfId="6358"/>
    <cellStyle name="Output 17 2 2 2 2 2" xfId="14552"/>
    <cellStyle name="Output 17 2 2 2 2 2 2" xfId="26524"/>
    <cellStyle name="Output 17 2 2 2 2 2 2 2" xfId="47710"/>
    <cellStyle name="Output 17 2 2 2 2 2 3" xfId="37106"/>
    <cellStyle name="Output 17 2 2 2 2 3" xfId="21411"/>
    <cellStyle name="Output 17 2 2 2 2 3 2" xfId="42598"/>
    <cellStyle name="Output 17 2 2 2 2 4" xfId="32014"/>
    <cellStyle name="Output 17 2 2 2 2_Table 2A-1_EFT (Annual)" xfId="7701"/>
    <cellStyle name="Output 17 2 2 2 3" xfId="11894"/>
    <cellStyle name="Output 17 2 2 2 3 2" xfId="23978"/>
    <cellStyle name="Output 17 2 2 2 3 2 2" xfId="45164"/>
    <cellStyle name="Output 17 2 2 2 3 3" xfId="34560"/>
    <cellStyle name="Output 17 2 2 2 4" xfId="18865"/>
    <cellStyle name="Output 17 2 2 2 4 2" xfId="40052"/>
    <cellStyle name="Output 17 2 2 2 5" xfId="29271"/>
    <cellStyle name="Output 17 2 2 2_Table 2A-1_EFT (Annual)" xfId="7700"/>
    <cellStyle name="Output 17 2 2 3" xfId="1922"/>
    <cellStyle name="Output 17 2 2 3 2" xfId="5483"/>
    <cellStyle name="Output 17 2 2 3 2 2" xfId="13698"/>
    <cellStyle name="Output 17 2 2 3 2 2 2" xfId="25686"/>
    <cellStyle name="Output 17 2 2 3 2 2 2 2" xfId="46872"/>
    <cellStyle name="Output 17 2 2 3 2 2 3" xfId="36268"/>
    <cellStyle name="Output 17 2 2 3 2 3" xfId="20573"/>
    <cellStyle name="Output 17 2 2 3 2 3 2" xfId="41760"/>
    <cellStyle name="Output 17 2 2 3 2 4" xfId="31140"/>
    <cellStyle name="Output 17 2 2 3 2_Table 2A-1_EFT (Annual)" xfId="7703"/>
    <cellStyle name="Output 17 2 2 3 3" xfId="11042"/>
    <cellStyle name="Output 17 2 2 3 3 2" xfId="23140"/>
    <cellStyle name="Output 17 2 2 3 3 2 2" xfId="44326"/>
    <cellStyle name="Output 17 2 2 3 3 3" xfId="33722"/>
    <cellStyle name="Output 17 2 2 3 4" xfId="18027"/>
    <cellStyle name="Output 17 2 2 3 4 2" xfId="39214"/>
    <cellStyle name="Output 17 2 2 3 5" xfId="28397"/>
    <cellStyle name="Output 17 2 2 3_Table 2A-1_EFT (Annual)" xfId="7702"/>
    <cellStyle name="Output 17 2 2 4" xfId="5088"/>
    <cellStyle name="Output 17 2 2 4 2" xfId="13348"/>
    <cellStyle name="Output 17 2 2 4 2 2" xfId="25354"/>
    <cellStyle name="Output 17 2 2 4 2 2 2" xfId="46540"/>
    <cellStyle name="Output 17 2 2 4 2 3" xfId="35936"/>
    <cellStyle name="Output 17 2 2 4 3" xfId="20241"/>
    <cellStyle name="Output 17 2 2 4 3 2" xfId="41428"/>
    <cellStyle name="Output 17 2 2 4 4" xfId="30745"/>
    <cellStyle name="Output 17 2 2 4_Table 2A-1_EFT (Annual)" xfId="7704"/>
    <cellStyle name="Output 17 2 2 5" xfId="10692"/>
    <cellStyle name="Output 17 2 2 5 2" xfId="22808"/>
    <cellStyle name="Output 17 2 2 5 2 2" xfId="43994"/>
    <cellStyle name="Output 17 2 2 5 3" xfId="33390"/>
    <cellStyle name="Output 17 2 2 6" xfId="17695"/>
    <cellStyle name="Output 17 2 2 6 2" xfId="38882"/>
    <cellStyle name="Output 17 2 2 7" xfId="28002"/>
    <cellStyle name="Output 17 2 2_Table 2A-1_EFT (Annual)" xfId="3365"/>
    <cellStyle name="Output 17 2 3" xfId="2266"/>
    <cellStyle name="Output 17 2 3 2" xfId="5827"/>
    <cellStyle name="Output 17 2 3 2 2" xfId="14042"/>
    <cellStyle name="Output 17 2 3 2 2 2" xfId="26030"/>
    <cellStyle name="Output 17 2 3 2 2 2 2" xfId="47216"/>
    <cellStyle name="Output 17 2 3 2 2 3" xfId="36612"/>
    <cellStyle name="Output 17 2 3 2 3" xfId="20917"/>
    <cellStyle name="Output 17 2 3 2 3 2" xfId="42104"/>
    <cellStyle name="Output 17 2 3 2 4" xfId="31484"/>
    <cellStyle name="Output 17 2 3 2_Table 2A-1_EFT (Annual)" xfId="7706"/>
    <cellStyle name="Output 17 2 3 3" xfId="11386"/>
    <cellStyle name="Output 17 2 3 3 2" xfId="23484"/>
    <cellStyle name="Output 17 2 3 3 2 2" xfId="44670"/>
    <cellStyle name="Output 17 2 3 3 3" xfId="34066"/>
    <cellStyle name="Output 17 2 3 4" xfId="18371"/>
    <cellStyle name="Output 17 2 3 4 2" xfId="39558"/>
    <cellStyle name="Output 17 2 3 5" xfId="28741"/>
    <cellStyle name="Output 17 2 3_Table 2A-1_EFT (Annual)" xfId="7705"/>
    <cellStyle name="Output 17 2 4" xfId="1747"/>
    <cellStyle name="Output 17 2 4 2" xfId="5308"/>
    <cellStyle name="Output 17 2 4 2 2" xfId="13533"/>
    <cellStyle name="Output 17 2 4 2 2 2" xfId="25524"/>
    <cellStyle name="Output 17 2 4 2 2 2 2" xfId="46710"/>
    <cellStyle name="Output 17 2 4 2 2 3" xfId="36106"/>
    <cellStyle name="Output 17 2 4 2 3" xfId="20411"/>
    <cellStyle name="Output 17 2 4 2 3 2" xfId="41598"/>
    <cellStyle name="Output 17 2 4 2 4" xfId="30965"/>
    <cellStyle name="Output 17 2 4 2_Table 2A-1_EFT (Annual)" xfId="7708"/>
    <cellStyle name="Output 17 2 4 3" xfId="10876"/>
    <cellStyle name="Output 17 2 4 3 2" xfId="22978"/>
    <cellStyle name="Output 17 2 4 3 2 2" xfId="44164"/>
    <cellStyle name="Output 17 2 4 3 3" xfId="33560"/>
    <cellStyle name="Output 17 2 4 4" xfId="17865"/>
    <cellStyle name="Output 17 2 4 4 2" xfId="39052"/>
    <cellStyle name="Output 17 2 4 5" xfId="28222"/>
    <cellStyle name="Output 17 2 4_Table 2A-1_EFT (Annual)" xfId="7707"/>
    <cellStyle name="Output 17 2 5" xfId="4120"/>
    <cellStyle name="Output 17 2 5 2" xfId="12444"/>
    <cellStyle name="Output 17 2 5 2 2" xfId="24466"/>
    <cellStyle name="Output 17 2 5 2 2 2" xfId="45652"/>
    <cellStyle name="Output 17 2 5 2 3" xfId="35048"/>
    <cellStyle name="Output 17 2 5 3" xfId="19353"/>
    <cellStyle name="Output 17 2 5 3 2" xfId="40540"/>
    <cellStyle name="Output 17 2 5 4" xfId="29808"/>
    <cellStyle name="Output 17 2 5_Table 2A-1_EFT (Annual)" xfId="7709"/>
    <cellStyle name="Output 17 2 6" xfId="9783"/>
    <cellStyle name="Output 17 2 6 2" xfId="21920"/>
    <cellStyle name="Output 17 2 6 2 2" xfId="43106"/>
    <cellStyle name="Output 17 2 6 3" xfId="32502"/>
    <cellStyle name="Output 17 2 7" xfId="16807"/>
    <cellStyle name="Output 17 2 7 2" xfId="37994"/>
    <cellStyle name="Output 17 2 8" xfId="27065"/>
    <cellStyle name="Output 17 2_Table 2A-1_EFT (Annual)" xfId="3364"/>
    <cellStyle name="Output 17 3" xfId="388"/>
    <cellStyle name="Output 17 3 2" xfId="1371"/>
    <cellStyle name="Output 17 3 2 2" xfId="2641"/>
    <cellStyle name="Output 17 3 2 2 2" xfId="6202"/>
    <cellStyle name="Output 17 3 2 2 2 2" xfId="14396"/>
    <cellStyle name="Output 17 3 2 2 2 2 2" xfId="26368"/>
    <cellStyle name="Output 17 3 2 2 2 2 2 2" xfId="47554"/>
    <cellStyle name="Output 17 3 2 2 2 2 3" xfId="36950"/>
    <cellStyle name="Output 17 3 2 2 2 3" xfId="21255"/>
    <cellStyle name="Output 17 3 2 2 2 3 2" xfId="42442"/>
    <cellStyle name="Output 17 3 2 2 2 4" xfId="31858"/>
    <cellStyle name="Output 17 3 2 2 2_Table 2A-1_EFT (Annual)" xfId="7711"/>
    <cellStyle name="Output 17 3 2 2 3" xfId="11738"/>
    <cellStyle name="Output 17 3 2 2 3 2" xfId="23822"/>
    <cellStyle name="Output 17 3 2 2 3 2 2" xfId="45008"/>
    <cellStyle name="Output 17 3 2 2 3 3" xfId="34404"/>
    <cellStyle name="Output 17 3 2 2 4" xfId="18709"/>
    <cellStyle name="Output 17 3 2 2 4 2" xfId="39896"/>
    <cellStyle name="Output 17 3 2 2 5" xfId="29115"/>
    <cellStyle name="Output 17 3 2 2_Table 2A-1_EFT (Annual)" xfId="7710"/>
    <cellStyle name="Output 17 3 2 3" xfId="1891"/>
    <cellStyle name="Output 17 3 2 3 2" xfId="5452"/>
    <cellStyle name="Output 17 3 2 3 2 2" xfId="13667"/>
    <cellStyle name="Output 17 3 2 3 2 2 2" xfId="25655"/>
    <cellStyle name="Output 17 3 2 3 2 2 2 2" xfId="46841"/>
    <cellStyle name="Output 17 3 2 3 2 2 3" xfId="36237"/>
    <cellStyle name="Output 17 3 2 3 2 3" xfId="20542"/>
    <cellStyle name="Output 17 3 2 3 2 3 2" xfId="41729"/>
    <cellStyle name="Output 17 3 2 3 2 4" xfId="31109"/>
    <cellStyle name="Output 17 3 2 3 2_Table 2A-1_EFT (Annual)" xfId="7713"/>
    <cellStyle name="Output 17 3 2 3 3" xfId="11011"/>
    <cellStyle name="Output 17 3 2 3 3 2" xfId="23109"/>
    <cellStyle name="Output 17 3 2 3 3 2 2" xfId="44295"/>
    <cellStyle name="Output 17 3 2 3 3 3" xfId="33691"/>
    <cellStyle name="Output 17 3 2 3 4" xfId="17996"/>
    <cellStyle name="Output 17 3 2 3 4 2" xfId="39183"/>
    <cellStyle name="Output 17 3 2 3 5" xfId="28366"/>
    <cellStyle name="Output 17 3 2 3_Table 2A-1_EFT (Annual)" xfId="7712"/>
    <cellStyle name="Output 17 3 2 4" xfId="4932"/>
    <cellStyle name="Output 17 3 2 4 2" xfId="13192"/>
    <cellStyle name="Output 17 3 2 4 2 2" xfId="25198"/>
    <cellStyle name="Output 17 3 2 4 2 2 2" xfId="46384"/>
    <cellStyle name="Output 17 3 2 4 2 3" xfId="35780"/>
    <cellStyle name="Output 17 3 2 4 3" xfId="20085"/>
    <cellStyle name="Output 17 3 2 4 3 2" xfId="41272"/>
    <cellStyle name="Output 17 3 2 4 4" xfId="30589"/>
    <cellStyle name="Output 17 3 2 4_Table 2A-1_EFT (Annual)" xfId="7714"/>
    <cellStyle name="Output 17 3 2 5" xfId="10536"/>
    <cellStyle name="Output 17 3 2 5 2" xfId="22652"/>
    <cellStyle name="Output 17 3 2 5 2 2" xfId="43838"/>
    <cellStyle name="Output 17 3 2 5 3" xfId="33234"/>
    <cellStyle name="Output 17 3 2 6" xfId="17539"/>
    <cellStyle name="Output 17 3 2 6 2" xfId="38726"/>
    <cellStyle name="Output 17 3 2 7" xfId="27846"/>
    <cellStyle name="Output 17 3 2_Table 2A-1_EFT (Annual)" xfId="3367"/>
    <cellStyle name="Output 17 3 3" xfId="2110"/>
    <cellStyle name="Output 17 3 3 2" xfId="5671"/>
    <cellStyle name="Output 17 3 3 2 2" xfId="13886"/>
    <cellStyle name="Output 17 3 3 2 2 2" xfId="25874"/>
    <cellStyle name="Output 17 3 3 2 2 2 2" xfId="47060"/>
    <cellStyle name="Output 17 3 3 2 2 3" xfId="36456"/>
    <cellStyle name="Output 17 3 3 2 3" xfId="20761"/>
    <cellStyle name="Output 17 3 3 2 3 2" xfId="41948"/>
    <cellStyle name="Output 17 3 3 2 4" xfId="31328"/>
    <cellStyle name="Output 17 3 3 2_Table 2A-1_EFT (Annual)" xfId="7716"/>
    <cellStyle name="Output 17 3 3 3" xfId="11230"/>
    <cellStyle name="Output 17 3 3 3 2" xfId="23328"/>
    <cellStyle name="Output 17 3 3 3 2 2" xfId="44514"/>
    <cellStyle name="Output 17 3 3 3 3" xfId="33910"/>
    <cellStyle name="Output 17 3 3 4" xfId="18215"/>
    <cellStyle name="Output 17 3 3 4 2" xfId="39402"/>
    <cellStyle name="Output 17 3 3 5" xfId="28585"/>
    <cellStyle name="Output 17 3 3_Table 2A-1_EFT (Annual)" xfId="7715"/>
    <cellStyle name="Output 17 3 4" xfId="1711"/>
    <cellStyle name="Output 17 3 4 2" xfId="5272"/>
    <cellStyle name="Output 17 3 4 2 2" xfId="13501"/>
    <cellStyle name="Output 17 3 4 2 2 2" xfId="25494"/>
    <cellStyle name="Output 17 3 4 2 2 2 2" xfId="46680"/>
    <cellStyle name="Output 17 3 4 2 2 3" xfId="36076"/>
    <cellStyle name="Output 17 3 4 2 3" xfId="20381"/>
    <cellStyle name="Output 17 3 4 2 3 2" xfId="41568"/>
    <cellStyle name="Output 17 3 4 2 4" xfId="30929"/>
    <cellStyle name="Output 17 3 4 2_Table 2A-1_EFT (Annual)" xfId="7718"/>
    <cellStyle name="Output 17 3 4 3" xfId="10845"/>
    <cellStyle name="Output 17 3 4 3 2" xfId="22948"/>
    <cellStyle name="Output 17 3 4 3 2 2" xfId="44134"/>
    <cellStyle name="Output 17 3 4 3 3" xfId="33530"/>
    <cellStyle name="Output 17 3 4 4" xfId="17835"/>
    <cellStyle name="Output 17 3 4 4 2" xfId="39022"/>
    <cellStyle name="Output 17 3 4 5" xfId="28186"/>
    <cellStyle name="Output 17 3 4_Table 2A-1_EFT (Annual)" xfId="7717"/>
    <cellStyle name="Output 17 3 5" xfId="3958"/>
    <cellStyle name="Output 17 3 5 2" xfId="12286"/>
    <cellStyle name="Output 17 3 5 2 2" xfId="24310"/>
    <cellStyle name="Output 17 3 5 2 2 2" xfId="45496"/>
    <cellStyle name="Output 17 3 5 2 3" xfId="34892"/>
    <cellStyle name="Output 17 3 5 3" xfId="19197"/>
    <cellStyle name="Output 17 3 5 3 2" xfId="40384"/>
    <cellStyle name="Output 17 3 5 4" xfId="29646"/>
    <cellStyle name="Output 17 3 5_Table 2A-1_EFT (Annual)" xfId="7719"/>
    <cellStyle name="Output 17 3 6" xfId="9623"/>
    <cellStyle name="Output 17 3 6 2" xfId="21764"/>
    <cellStyle name="Output 17 3 6 2 2" xfId="42950"/>
    <cellStyle name="Output 17 3 6 3" xfId="32346"/>
    <cellStyle name="Output 17 3 7" xfId="16651"/>
    <cellStyle name="Output 17 3 7 2" xfId="37838"/>
    <cellStyle name="Output 17 3 8" xfId="26903"/>
    <cellStyle name="Output 17 3_Table 2A-1_EFT (Annual)" xfId="3366"/>
    <cellStyle name="Output 17 4" xfId="1205"/>
    <cellStyle name="Output 17 4 2" xfId="2475"/>
    <cellStyle name="Output 17 4 2 2" xfId="6036"/>
    <cellStyle name="Output 17 4 2 2 2" xfId="14230"/>
    <cellStyle name="Output 17 4 2 2 2 2" xfId="26202"/>
    <cellStyle name="Output 17 4 2 2 2 2 2" xfId="47388"/>
    <cellStyle name="Output 17 4 2 2 2 3" xfId="36784"/>
    <cellStyle name="Output 17 4 2 2 3" xfId="21089"/>
    <cellStyle name="Output 17 4 2 2 3 2" xfId="42276"/>
    <cellStyle name="Output 17 4 2 2 4" xfId="31692"/>
    <cellStyle name="Output 17 4 2 2_Table 2A-1_EFT (Annual)" xfId="7721"/>
    <cellStyle name="Output 17 4 2 3" xfId="11572"/>
    <cellStyle name="Output 17 4 2 3 2" xfId="23656"/>
    <cellStyle name="Output 17 4 2 3 2 2" xfId="44842"/>
    <cellStyle name="Output 17 4 2 3 3" xfId="34238"/>
    <cellStyle name="Output 17 4 2 4" xfId="18543"/>
    <cellStyle name="Output 17 4 2 4 2" xfId="39730"/>
    <cellStyle name="Output 17 4 2 5" xfId="28949"/>
    <cellStyle name="Output 17 4 2_Table 2A-1_EFT (Annual)" xfId="7720"/>
    <cellStyle name="Output 17 4 3" xfId="1827"/>
    <cellStyle name="Output 17 4 3 2" xfId="5388"/>
    <cellStyle name="Output 17 4 3 2 2" xfId="13603"/>
    <cellStyle name="Output 17 4 3 2 2 2" xfId="25591"/>
    <cellStyle name="Output 17 4 3 2 2 2 2" xfId="46777"/>
    <cellStyle name="Output 17 4 3 2 2 3" xfId="36173"/>
    <cellStyle name="Output 17 4 3 2 3" xfId="20478"/>
    <cellStyle name="Output 17 4 3 2 3 2" xfId="41665"/>
    <cellStyle name="Output 17 4 3 2 4" xfId="31045"/>
    <cellStyle name="Output 17 4 3 2_Table 2A-1_EFT (Annual)" xfId="7723"/>
    <cellStyle name="Output 17 4 3 3" xfId="10947"/>
    <cellStyle name="Output 17 4 3 3 2" xfId="23045"/>
    <cellStyle name="Output 17 4 3 3 2 2" xfId="44231"/>
    <cellStyle name="Output 17 4 3 3 3" xfId="33627"/>
    <cellStyle name="Output 17 4 3 4" xfId="17932"/>
    <cellStyle name="Output 17 4 3 4 2" xfId="39119"/>
    <cellStyle name="Output 17 4 3 5" xfId="28302"/>
    <cellStyle name="Output 17 4 3_Table 2A-1_EFT (Annual)" xfId="7722"/>
    <cellStyle name="Output 17 4 4" xfId="4766"/>
    <cellStyle name="Output 17 4 4 2" xfId="13026"/>
    <cellStyle name="Output 17 4 4 2 2" xfId="25032"/>
    <cellStyle name="Output 17 4 4 2 2 2" xfId="46218"/>
    <cellStyle name="Output 17 4 4 2 3" xfId="35614"/>
    <cellStyle name="Output 17 4 4 3" xfId="19919"/>
    <cellStyle name="Output 17 4 4 3 2" xfId="41106"/>
    <cellStyle name="Output 17 4 4 4" xfId="30423"/>
    <cellStyle name="Output 17 4 4_Table 2A-1_EFT (Annual)" xfId="7724"/>
    <cellStyle name="Output 17 4 5" xfId="10370"/>
    <cellStyle name="Output 17 4 5 2" xfId="22486"/>
    <cellStyle name="Output 17 4 5 2 2" xfId="43672"/>
    <cellStyle name="Output 17 4 5 3" xfId="33068"/>
    <cellStyle name="Output 17 4 6" xfId="17373"/>
    <cellStyle name="Output 17 4 6 2" xfId="38560"/>
    <cellStyle name="Output 17 4 7" xfId="27680"/>
    <cellStyle name="Output 17 4_Table 2A-1_EFT (Annual)" xfId="3368"/>
    <cellStyle name="Output 17 5" xfId="1944"/>
    <cellStyle name="Output 17 5 2" xfId="5505"/>
    <cellStyle name="Output 17 5 2 2" xfId="13720"/>
    <cellStyle name="Output 17 5 2 2 2" xfId="25708"/>
    <cellStyle name="Output 17 5 2 2 2 2" xfId="46894"/>
    <cellStyle name="Output 17 5 2 2 3" xfId="36290"/>
    <cellStyle name="Output 17 5 2 3" xfId="20595"/>
    <cellStyle name="Output 17 5 2 3 2" xfId="41782"/>
    <cellStyle name="Output 17 5 2 4" xfId="31162"/>
    <cellStyle name="Output 17 5 2_Table 2A-1_EFT (Annual)" xfId="7726"/>
    <cellStyle name="Output 17 5 3" xfId="11064"/>
    <cellStyle name="Output 17 5 3 2" xfId="23162"/>
    <cellStyle name="Output 17 5 3 2 2" xfId="44348"/>
    <cellStyle name="Output 17 5 3 3" xfId="33744"/>
    <cellStyle name="Output 17 5 4" xfId="18049"/>
    <cellStyle name="Output 17 5 4 2" xfId="39236"/>
    <cellStyle name="Output 17 5 5" xfId="28419"/>
    <cellStyle name="Output 17 5_Table 2A-1_EFT (Annual)" xfId="7725"/>
    <cellStyle name="Output 17 6" xfId="1654"/>
    <cellStyle name="Output 17 6 2" xfId="5215"/>
    <cellStyle name="Output 17 6 2 2" xfId="13462"/>
    <cellStyle name="Output 17 6 2 2 2" xfId="25462"/>
    <cellStyle name="Output 17 6 2 2 2 2" xfId="46648"/>
    <cellStyle name="Output 17 6 2 2 3" xfId="36044"/>
    <cellStyle name="Output 17 6 2 3" xfId="20349"/>
    <cellStyle name="Output 17 6 2 3 2" xfId="41536"/>
    <cellStyle name="Output 17 6 2 4" xfId="30872"/>
    <cellStyle name="Output 17 6 2_Table 2A-1_EFT (Annual)" xfId="7728"/>
    <cellStyle name="Output 17 6 3" xfId="10807"/>
    <cellStyle name="Output 17 6 3 2" xfId="22916"/>
    <cellStyle name="Output 17 6 3 2 2" xfId="44102"/>
    <cellStyle name="Output 17 6 3 3" xfId="33498"/>
    <cellStyle name="Output 17 6 4" xfId="17803"/>
    <cellStyle name="Output 17 6 4 2" xfId="38990"/>
    <cellStyle name="Output 17 6 5" xfId="28129"/>
    <cellStyle name="Output 17 6_Table 2A-1_EFT (Annual)" xfId="7727"/>
    <cellStyle name="Output 17 7" xfId="3746"/>
    <cellStyle name="Output 17 7 2" xfId="12114"/>
    <cellStyle name="Output 17 7 2 2" xfId="24144"/>
    <cellStyle name="Output 17 7 2 2 2" xfId="45330"/>
    <cellStyle name="Output 17 7 2 3" xfId="34726"/>
    <cellStyle name="Output 17 7 3" xfId="19031"/>
    <cellStyle name="Output 17 7 3 2" xfId="40218"/>
    <cellStyle name="Output 17 7 4" xfId="29455"/>
    <cellStyle name="Output 17 7_Table 2A-1_EFT (Annual)" xfId="7729"/>
    <cellStyle name="Output 17 8" xfId="9433"/>
    <cellStyle name="Output 17 8 2" xfId="21598"/>
    <cellStyle name="Output 17 8 2 2" xfId="42784"/>
    <cellStyle name="Output 17 8 3" xfId="32180"/>
    <cellStyle name="Output 17 9" xfId="16485"/>
    <cellStyle name="Output 17 9 2" xfId="37672"/>
    <cellStyle name="Output 17_Table 2A-1_EFT (Annual)" xfId="3363"/>
    <cellStyle name="Output 18" xfId="172"/>
    <cellStyle name="Output 18 10" xfId="26727"/>
    <cellStyle name="Output 18 2" xfId="565"/>
    <cellStyle name="Output 18 2 2" xfId="1542"/>
    <cellStyle name="Output 18 2 2 2" xfId="2812"/>
    <cellStyle name="Output 18 2 2 2 2" xfId="6373"/>
    <cellStyle name="Output 18 2 2 2 2 2" xfId="14567"/>
    <cellStyle name="Output 18 2 2 2 2 2 2" xfId="26539"/>
    <cellStyle name="Output 18 2 2 2 2 2 2 2" xfId="47725"/>
    <cellStyle name="Output 18 2 2 2 2 2 3" xfId="37121"/>
    <cellStyle name="Output 18 2 2 2 2 3" xfId="21426"/>
    <cellStyle name="Output 18 2 2 2 2 3 2" xfId="42613"/>
    <cellStyle name="Output 18 2 2 2 2 4" xfId="32029"/>
    <cellStyle name="Output 18 2 2 2 2_Table 2A-1_EFT (Annual)" xfId="7731"/>
    <cellStyle name="Output 18 2 2 2 3" xfId="11909"/>
    <cellStyle name="Output 18 2 2 2 3 2" xfId="23993"/>
    <cellStyle name="Output 18 2 2 2 3 2 2" xfId="45179"/>
    <cellStyle name="Output 18 2 2 2 3 3" xfId="34575"/>
    <cellStyle name="Output 18 2 2 2 4" xfId="18880"/>
    <cellStyle name="Output 18 2 2 2 4 2" xfId="40067"/>
    <cellStyle name="Output 18 2 2 2 5" xfId="29286"/>
    <cellStyle name="Output 18 2 2 2_Table 2A-1_EFT (Annual)" xfId="7730"/>
    <cellStyle name="Output 18 2 2 3" xfId="1925"/>
    <cellStyle name="Output 18 2 2 3 2" xfId="5486"/>
    <cellStyle name="Output 18 2 2 3 2 2" xfId="13701"/>
    <cellStyle name="Output 18 2 2 3 2 2 2" xfId="25689"/>
    <cellStyle name="Output 18 2 2 3 2 2 2 2" xfId="46875"/>
    <cellStyle name="Output 18 2 2 3 2 2 3" xfId="36271"/>
    <cellStyle name="Output 18 2 2 3 2 3" xfId="20576"/>
    <cellStyle name="Output 18 2 2 3 2 3 2" xfId="41763"/>
    <cellStyle name="Output 18 2 2 3 2 4" xfId="31143"/>
    <cellStyle name="Output 18 2 2 3 2_Table 2A-1_EFT (Annual)" xfId="7733"/>
    <cellStyle name="Output 18 2 2 3 3" xfId="11045"/>
    <cellStyle name="Output 18 2 2 3 3 2" xfId="23143"/>
    <cellStyle name="Output 18 2 2 3 3 2 2" xfId="44329"/>
    <cellStyle name="Output 18 2 2 3 3 3" xfId="33725"/>
    <cellStyle name="Output 18 2 2 3 4" xfId="18030"/>
    <cellStyle name="Output 18 2 2 3 4 2" xfId="39217"/>
    <cellStyle name="Output 18 2 2 3 5" xfId="28400"/>
    <cellStyle name="Output 18 2 2 3_Table 2A-1_EFT (Annual)" xfId="7732"/>
    <cellStyle name="Output 18 2 2 4" xfId="5103"/>
    <cellStyle name="Output 18 2 2 4 2" xfId="13363"/>
    <cellStyle name="Output 18 2 2 4 2 2" xfId="25369"/>
    <cellStyle name="Output 18 2 2 4 2 2 2" xfId="46555"/>
    <cellStyle name="Output 18 2 2 4 2 3" xfId="35951"/>
    <cellStyle name="Output 18 2 2 4 3" xfId="20256"/>
    <cellStyle name="Output 18 2 2 4 3 2" xfId="41443"/>
    <cellStyle name="Output 18 2 2 4 4" xfId="30760"/>
    <cellStyle name="Output 18 2 2 4_Table 2A-1_EFT (Annual)" xfId="7734"/>
    <cellStyle name="Output 18 2 2 5" xfId="10707"/>
    <cellStyle name="Output 18 2 2 5 2" xfId="22823"/>
    <cellStyle name="Output 18 2 2 5 2 2" xfId="44009"/>
    <cellStyle name="Output 18 2 2 5 3" xfId="33405"/>
    <cellStyle name="Output 18 2 2 6" xfId="17710"/>
    <cellStyle name="Output 18 2 2 6 2" xfId="38897"/>
    <cellStyle name="Output 18 2 2 7" xfId="28017"/>
    <cellStyle name="Output 18 2 2_Table 2A-1_EFT (Annual)" xfId="3371"/>
    <cellStyle name="Output 18 2 3" xfId="2281"/>
    <cellStyle name="Output 18 2 3 2" xfId="5842"/>
    <cellStyle name="Output 18 2 3 2 2" xfId="14057"/>
    <cellStyle name="Output 18 2 3 2 2 2" xfId="26045"/>
    <cellStyle name="Output 18 2 3 2 2 2 2" xfId="47231"/>
    <cellStyle name="Output 18 2 3 2 2 3" xfId="36627"/>
    <cellStyle name="Output 18 2 3 2 3" xfId="20932"/>
    <cellStyle name="Output 18 2 3 2 3 2" xfId="42119"/>
    <cellStyle name="Output 18 2 3 2 4" xfId="31499"/>
    <cellStyle name="Output 18 2 3 2_Table 2A-1_EFT (Annual)" xfId="7736"/>
    <cellStyle name="Output 18 2 3 3" xfId="11401"/>
    <cellStyle name="Output 18 2 3 3 2" xfId="23499"/>
    <cellStyle name="Output 18 2 3 3 2 2" xfId="44685"/>
    <cellStyle name="Output 18 2 3 3 3" xfId="34081"/>
    <cellStyle name="Output 18 2 3 4" xfId="18386"/>
    <cellStyle name="Output 18 2 3 4 2" xfId="39573"/>
    <cellStyle name="Output 18 2 3 5" xfId="28756"/>
    <cellStyle name="Output 18 2 3_Table 2A-1_EFT (Annual)" xfId="7735"/>
    <cellStyle name="Output 18 2 4" xfId="1750"/>
    <cellStyle name="Output 18 2 4 2" xfId="5311"/>
    <cellStyle name="Output 18 2 4 2 2" xfId="13536"/>
    <cellStyle name="Output 18 2 4 2 2 2" xfId="25527"/>
    <cellStyle name="Output 18 2 4 2 2 2 2" xfId="46713"/>
    <cellStyle name="Output 18 2 4 2 2 3" xfId="36109"/>
    <cellStyle name="Output 18 2 4 2 3" xfId="20414"/>
    <cellStyle name="Output 18 2 4 2 3 2" xfId="41601"/>
    <cellStyle name="Output 18 2 4 2 4" xfId="30968"/>
    <cellStyle name="Output 18 2 4 2_Table 2A-1_EFT (Annual)" xfId="7738"/>
    <cellStyle name="Output 18 2 4 3" xfId="10879"/>
    <cellStyle name="Output 18 2 4 3 2" xfId="22981"/>
    <cellStyle name="Output 18 2 4 3 2 2" xfId="44167"/>
    <cellStyle name="Output 18 2 4 3 3" xfId="33563"/>
    <cellStyle name="Output 18 2 4 4" xfId="17868"/>
    <cellStyle name="Output 18 2 4 4 2" xfId="39055"/>
    <cellStyle name="Output 18 2 4 5" xfId="28225"/>
    <cellStyle name="Output 18 2 4_Table 2A-1_EFT (Annual)" xfId="7737"/>
    <cellStyle name="Output 18 2 5" xfId="4135"/>
    <cellStyle name="Output 18 2 5 2" xfId="12459"/>
    <cellStyle name="Output 18 2 5 2 2" xfId="24481"/>
    <cellStyle name="Output 18 2 5 2 2 2" xfId="45667"/>
    <cellStyle name="Output 18 2 5 2 3" xfId="35063"/>
    <cellStyle name="Output 18 2 5 3" xfId="19368"/>
    <cellStyle name="Output 18 2 5 3 2" xfId="40555"/>
    <cellStyle name="Output 18 2 5 4" xfId="29823"/>
    <cellStyle name="Output 18 2 5_Table 2A-1_EFT (Annual)" xfId="7739"/>
    <cellStyle name="Output 18 2 6" xfId="9798"/>
    <cellStyle name="Output 18 2 6 2" xfId="21935"/>
    <cellStyle name="Output 18 2 6 2 2" xfId="43121"/>
    <cellStyle name="Output 18 2 6 3" xfId="32517"/>
    <cellStyle name="Output 18 2 7" xfId="16822"/>
    <cellStyle name="Output 18 2 7 2" xfId="38009"/>
    <cellStyle name="Output 18 2 8" xfId="27080"/>
    <cellStyle name="Output 18 2_Table 2A-1_EFT (Annual)" xfId="3370"/>
    <cellStyle name="Output 18 3" xfId="403"/>
    <cellStyle name="Output 18 3 2" xfId="1386"/>
    <cellStyle name="Output 18 3 2 2" xfId="2656"/>
    <cellStyle name="Output 18 3 2 2 2" xfId="6217"/>
    <cellStyle name="Output 18 3 2 2 2 2" xfId="14411"/>
    <cellStyle name="Output 18 3 2 2 2 2 2" xfId="26383"/>
    <cellStyle name="Output 18 3 2 2 2 2 2 2" xfId="47569"/>
    <cellStyle name="Output 18 3 2 2 2 2 3" xfId="36965"/>
    <cellStyle name="Output 18 3 2 2 2 3" xfId="21270"/>
    <cellStyle name="Output 18 3 2 2 2 3 2" xfId="42457"/>
    <cellStyle name="Output 18 3 2 2 2 4" xfId="31873"/>
    <cellStyle name="Output 18 3 2 2 2_Table 2A-1_EFT (Annual)" xfId="7741"/>
    <cellStyle name="Output 18 3 2 2 3" xfId="11753"/>
    <cellStyle name="Output 18 3 2 2 3 2" xfId="23837"/>
    <cellStyle name="Output 18 3 2 2 3 2 2" xfId="45023"/>
    <cellStyle name="Output 18 3 2 2 3 3" xfId="34419"/>
    <cellStyle name="Output 18 3 2 2 4" xfId="18724"/>
    <cellStyle name="Output 18 3 2 2 4 2" xfId="39911"/>
    <cellStyle name="Output 18 3 2 2 5" xfId="29130"/>
    <cellStyle name="Output 18 3 2 2_Table 2A-1_EFT (Annual)" xfId="7740"/>
    <cellStyle name="Output 18 3 2 3" xfId="1894"/>
    <cellStyle name="Output 18 3 2 3 2" xfId="5455"/>
    <cellStyle name="Output 18 3 2 3 2 2" xfId="13670"/>
    <cellStyle name="Output 18 3 2 3 2 2 2" xfId="25658"/>
    <cellStyle name="Output 18 3 2 3 2 2 2 2" xfId="46844"/>
    <cellStyle name="Output 18 3 2 3 2 2 3" xfId="36240"/>
    <cellStyle name="Output 18 3 2 3 2 3" xfId="20545"/>
    <cellStyle name="Output 18 3 2 3 2 3 2" xfId="41732"/>
    <cellStyle name="Output 18 3 2 3 2 4" xfId="31112"/>
    <cellStyle name="Output 18 3 2 3 2_Table 2A-1_EFT (Annual)" xfId="7743"/>
    <cellStyle name="Output 18 3 2 3 3" xfId="11014"/>
    <cellStyle name="Output 18 3 2 3 3 2" xfId="23112"/>
    <cellStyle name="Output 18 3 2 3 3 2 2" xfId="44298"/>
    <cellStyle name="Output 18 3 2 3 3 3" xfId="33694"/>
    <cellStyle name="Output 18 3 2 3 4" xfId="17999"/>
    <cellStyle name="Output 18 3 2 3 4 2" xfId="39186"/>
    <cellStyle name="Output 18 3 2 3 5" xfId="28369"/>
    <cellStyle name="Output 18 3 2 3_Table 2A-1_EFT (Annual)" xfId="7742"/>
    <cellStyle name="Output 18 3 2 4" xfId="4947"/>
    <cellStyle name="Output 18 3 2 4 2" xfId="13207"/>
    <cellStyle name="Output 18 3 2 4 2 2" xfId="25213"/>
    <cellStyle name="Output 18 3 2 4 2 2 2" xfId="46399"/>
    <cellStyle name="Output 18 3 2 4 2 3" xfId="35795"/>
    <cellStyle name="Output 18 3 2 4 3" xfId="20100"/>
    <cellStyle name="Output 18 3 2 4 3 2" xfId="41287"/>
    <cellStyle name="Output 18 3 2 4 4" xfId="30604"/>
    <cellStyle name="Output 18 3 2 4_Table 2A-1_EFT (Annual)" xfId="7744"/>
    <cellStyle name="Output 18 3 2 5" xfId="10551"/>
    <cellStyle name="Output 18 3 2 5 2" xfId="22667"/>
    <cellStyle name="Output 18 3 2 5 2 2" xfId="43853"/>
    <cellStyle name="Output 18 3 2 5 3" xfId="33249"/>
    <cellStyle name="Output 18 3 2 6" xfId="17554"/>
    <cellStyle name="Output 18 3 2 6 2" xfId="38741"/>
    <cellStyle name="Output 18 3 2 7" xfId="27861"/>
    <cellStyle name="Output 18 3 2_Table 2A-1_EFT (Annual)" xfId="3373"/>
    <cellStyle name="Output 18 3 3" xfId="2125"/>
    <cellStyle name="Output 18 3 3 2" xfId="5686"/>
    <cellStyle name="Output 18 3 3 2 2" xfId="13901"/>
    <cellStyle name="Output 18 3 3 2 2 2" xfId="25889"/>
    <cellStyle name="Output 18 3 3 2 2 2 2" xfId="47075"/>
    <cellStyle name="Output 18 3 3 2 2 3" xfId="36471"/>
    <cellStyle name="Output 18 3 3 2 3" xfId="20776"/>
    <cellStyle name="Output 18 3 3 2 3 2" xfId="41963"/>
    <cellStyle name="Output 18 3 3 2 4" xfId="31343"/>
    <cellStyle name="Output 18 3 3 2_Table 2A-1_EFT (Annual)" xfId="7746"/>
    <cellStyle name="Output 18 3 3 3" xfId="11245"/>
    <cellStyle name="Output 18 3 3 3 2" xfId="23343"/>
    <cellStyle name="Output 18 3 3 3 2 2" xfId="44529"/>
    <cellStyle name="Output 18 3 3 3 3" xfId="33925"/>
    <cellStyle name="Output 18 3 3 4" xfId="18230"/>
    <cellStyle name="Output 18 3 3 4 2" xfId="39417"/>
    <cellStyle name="Output 18 3 3 5" xfId="28600"/>
    <cellStyle name="Output 18 3 3_Table 2A-1_EFT (Annual)" xfId="7745"/>
    <cellStyle name="Output 18 3 4" xfId="1714"/>
    <cellStyle name="Output 18 3 4 2" xfId="5275"/>
    <cellStyle name="Output 18 3 4 2 2" xfId="13504"/>
    <cellStyle name="Output 18 3 4 2 2 2" xfId="25497"/>
    <cellStyle name="Output 18 3 4 2 2 2 2" xfId="46683"/>
    <cellStyle name="Output 18 3 4 2 2 3" xfId="36079"/>
    <cellStyle name="Output 18 3 4 2 3" xfId="20384"/>
    <cellStyle name="Output 18 3 4 2 3 2" xfId="41571"/>
    <cellStyle name="Output 18 3 4 2 4" xfId="30932"/>
    <cellStyle name="Output 18 3 4 2_Table 2A-1_EFT (Annual)" xfId="7748"/>
    <cellStyle name="Output 18 3 4 3" xfId="10848"/>
    <cellStyle name="Output 18 3 4 3 2" xfId="22951"/>
    <cellStyle name="Output 18 3 4 3 2 2" xfId="44137"/>
    <cellStyle name="Output 18 3 4 3 3" xfId="33533"/>
    <cellStyle name="Output 18 3 4 4" xfId="17838"/>
    <cellStyle name="Output 18 3 4 4 2" xfId="39025"/>
    <cellStyle name="Output 18 3 4 5" xfId="28189"/>
    <cellStyle name="Output 18 3 4_Table 2A-1_EFT (Annual)" xfId="7747"/>
    <cellStyle name="Output 18 3 5" xfId="3973"/>
    <cellStyle name="Output 18 3 5 2" xfId="12301"/>
    <cellStyle name="Output 18 3 5 2 2" xfId="24325"/>
    <cellStyle name="Output 18 3 5 2 2 2" xfId="45511"/>
    <cellStyle name="Output 18 3 5 2 3" xfId="34907"/>
    <cellStyle name="Output 18 3 5 3" xfId="19212"/>
    <cellStyle name="Output 18 3 5 3 2" xfId="40399"/>
    <cellStyle name="Output 18 3 5 4" xfId="29661"/>
    <cellStyle name="Output 18 3 5_Table 2A-1_EFT (Annual)" xfId="7749"/>
    <cellStyle name="Output 18 3 6" xfId="9638"/>
    <cellStyle name="Output 18 3 6 2" xfId="21779"/>
    <cellStyle name="Output 18 3 6 2 2" xfId="42965"/>
    <cellStyle name="Output 18 3 6 3" xfId="32361"/>
    <cellStyle name="Output 18 3 7" xfId="16666"/>
    <cellStyle name="Output 18 3 7 2" xfId="37853"/>
    <cellStyle name="Output 18 3 8" xfId="26918"/>
    <cellStyle name="Output 18 3_Table 2A-1_EFT (Annual)" xfId="3372"/>
    <cellStyle name="Output 18 4" xfId="1220"/>
    <cellStyle name="Output 18 4 2" xfId="2490"/>
    <cellStyle name="Output 18 4 2 2" xfId="6051"/>
    <cellStyle name="Output 18 4 2 2 2" xfId="14245"/>
    <cellStyle name="Output 18 4 2 2 2 2" xfId="26217"/>
    <cellStyle name="Output 18 4 2 2 2 2 2" xfId="47403"/>
    <cellStyle name="Output 18 4 2 2 2 3" xfId="36799"/>
    <cellStyle name="Output 18 4 2 2 3" xfId="21104"/>
    <cellStyle name="Output 18 4 2 2 3 2" xfId="42291"/>
    <cellStyle name="Output 18 4 2 2 4" xfId="31707"/>
    <cellStyle name="Output 18 4 2 2_Table 2A-1_EFT (Annual)" xfId="7751"/>
    <cellStyle name="Output 18 4 2 3" xfId="11587"/>
    <cellStyle name="Output 18 4 2 3 2" xfId="23671"/>
    <cellStyle name="Output 18 4 2 3 2 2" xfId="44857"/>
    <cellStyle name="Output 18 4 2 3 3" xfId="34253"/>
    <cellStyle name="Output 18 4 2 4" xfId="18558"/>
    <cellStyle name="Output 18 4 2 4 2" xfId="39745"/>
    <cellStyle name="Output 18 4 2 5" xfId="28964"/>
    <cellStyle name="Output 18 4 2_Table 2A-1_EFT (Annual)" xfId="7750"/>
    <cellStyle name="Output 18 4 3" xfId="1830"/>
    <cellStyle name="Output 18 4 3 2" xfId="5391"/>
    <cellStyle name="Output 18 4 3 2 2" xfId="13606"/>
    <cellStyle name="Output 18 4 3 2 2 2" xfId="25594"/>
    <cellStyle name="Output 18 4 3 2 2 2 2" xfId="46780"/>
    <cellStyle name="Output 18 4 3 2 2 3" xfId="36176"/>
    <cellStyle name="Output 18 4 3 2 3" xfId="20481"/>
    <cellStyle name="Output 18 4 3 2 3 2" xfId="41668"/>
    <cellStyle name="Output 18 4 3 2 4" xfId="31048"/>
    <cellStyle name="Output 18 4 3 2_Table 2A-1_EFT (Annual)" xfId="7753"/>
    <cellStyle name="Output 18 4 3 3" xfId="10950"/>
    <cellStyle name="Output 18 4 3 3 2" xfId="23048"/>
    <cellStyle name="Output 18 4 3 3 2 2" xfId="44234"/>
    <cellStyle name="Output 18 4 3 3 3" xfId="33630"/>
    <cellStyle name="Output 18 4 3 4" xfId="17935"/>
    <cellStyle name="Output 18 4 3 4 2" xfId="39122"/>
    <cellStyle name="Output 18 4 3 5" xfId="28305"/>
    <cellStyle name="Output 18 4 3_Table 2A-1_EFT (Annual)" xfId="7752"/>
    <cellStyle name="Output 18 4 4" xfId="4781"/>
    <cellStyle name="Output 18 4 4 2" xfId="13041"/>
    <cellStyle name="Output 18 4 4 2 2" xfId="25047"/>
    <cellStyle name="Output 18 4 4 2 2 2" xfId="46233"/>
    <cellStyle name="Output 18 4 4 2 3" xfId="35629"/>
    <cellStyle name="Output 18 4 4 3" xfId="19934"/>
    <cellStyle name="Output 18 4 4 3 2" xfId="41121"/>
    <cellStyle name="Output 18 4 4 4" xfId="30438"/>
    <cellStyle name="Output 18 4 4_Table 2A-1_EFT (Annual)" xfId="7754"/>
    <cellStyle name="Output 18 4 5" xfId="10385"/>
    <cellStyle name="Output 18 4 5 2" xfId="22501"/>
    <cellStyle name="Output 18 4 5 2 2" xfId="43687"/>
    <cellStyle name="Output 18 4 5 3" xfId="33083"/>
    <cellStyle name="Output 18 4 6" xfId="17388"/>
    <cellStyle name="Output 18 4 6 2" xfId="38575"/>
    <cellStyle name="Output 18 4 7" xfId="27695"/>
    <cellStyle name="Output 18 4_Table 2A-1_EFT (Annual)" xfId="3374"/>
    <cellStyle name="Output 18 5" xfId="1959"/>
    <cellStyle name="Output 18 5 2" xfId="5520"/>
    <cellStyle name="Output 18 5 2 2" xfId="13735"/>
    <cellStyle name="Output 18 5 2 2 2" xfId="25723"/>
    <cellStyle name="Output 18 5 2 2 2 2" xfId="46909"/>
    <cellStyle name="Output 18 5 2 2 3" xfId="36305"/>
    <cellStyle name="Output 18 5 2 3" xfId="20610"/>
    <cellStyle name="Output 18 5 2 3 2" xfId="41797"/>
    <cellStyle name="Output 18 5 2 4" xfId="31177"/>
    <cellStyle name="Output 18 5 2_Table 2A-1_EFT (Annual)" xfId="7756"/>
    <cellStyle name="Output 18 5 3" xfId="11079"/>
    <cellStyle name="Output 18 5 3 2" xfId="23177"/>
    <cellStyle name="Output 18 5 3 2 2" xfId="44363"/>
    <cellStyle name="Output 18 5 3 3" xfId="33759"/>
    <cellStyle name="Output 18 5 4" xfId="18064"/>
    <cellStyle name="Output 18 5 4 2" xfId="39251"/>
    <cellStyle name="Output 18 5 5" xfId="28434"/>
    <cellStyle name="Output 18 5_Table 2A-1_EFT (Annual)" xfId="7755"/>
    <cellStyle name="Output 18 6" xfId="1657"/>
    <cellStyle name="Output 18 6 2" xfId="5218"/>
    <cellStyle name="Output 18 6 2 2" xfId="13465"/>
    <cellStyle name="Output 18 6 2 2 2" xfId="25465"/>
    <cellStyle name="Output 18 6 2 2 2 2" xfId="46651"/>
    <cellStyle name="Output 18 6 2 2 3" xfId="36047"/>
    <cellStyle name="Output 18 6 2 3" xfId="20352"/>
    <cellStyle name="Output 18 6 2 3 2" xfId="41539"/>
    <cellStyle name="Output 18 6 2 4" xfId="30875"/>
    <cellStyle name="Output 18 6 2_Table 2A-1_EFT (Annual)" xfId="7758"/>
    <cellStyle name="Output 18 6 3" xfId="10810"/>
    <cellStyle name="Output 18 6 3 2" xfId="22919"/>
    <cellStyle name="Output 18 6 3 2 2" xfId="44105"/>
    <cellStyle name="Output 18 6 3 3" xfId="33501"/>
    <cellStyle name="Output 18 6 4" xfId="17806"/>
    <cellStyle name="Output 18 6 4 2" xfId="38993"/>
    <cellStyle name="Output 18 6 5" xfId="28132"/>
    <cellStyle name="Output 18 6_Table 2A-1_EFT (Annual)" xfId="7757"/>
    <cellStyle name="Output 18 7" xfId="3761"/>
    <cellStyle name="Output 18 7 2" xfId="12129"/>
    <cellStyle name="Output 18 7 2 2" xfId="24159"/>
    <cellStyle name="Output 18 7 2 2 2" xfId="45345"/>
    <cellStyle name="Output 18 7 2 3" xfId="34741"/>
    <cellStyle name="Output 18 7 3" xfId="19046"/>
    <cellStyle name="Output 18 7 3 2" xfId="40233"/>
    <cellStyle name="Output 18 7 4" xfId="29470"/>
    <cellStyle name="Output 18 7_Table 2A-1_EFT (Annual)" xfId="7759"/>
    <cellStyle name="Output 18 8" xfId="9448"/>
    <cellStyle name="Output 18 8 2" xfId="21613"/>
    <cellStyle name="Output 18 8 2 2" xfId="42799"/>
    <cellStyle name="Output 18 8 3" xfId="32195"/>
    <cellStyle name="Output 18 9" xfId="16500"/>
    <cellStyle name="Output 18 9 2" xfId="37687"/>
    <cellStyle name="Output 18_Table 2A-1_EFT (Annual)" xfId="3369"/>
    <cellStyle name="Output 19" xfId="165"/>
    <cellStyle name="Output 19 10" xfId="26720"/>
    <cellStyle name="Output 19 2" xfId="558"/>
    <cellStyle name="Output 19 2 2" xfId="1535"/>
    <cellStyle name="Output 19 2 2 2" xfId="2805"/>
    <cellStyle name="Output 19 2 2 2 2" xfId="6366"/>
    <cellStyle name="Output 19 2 2 2 2 2" xfId="14560"/>
    <cellStyle name="Output 19 2 2 2 2 2 2" xfId="26532"/>
    <cellStyle name="Output 19 2 2 2 2 2 2 2" xfId="47718"/>
    <cellStyle name="Output 19 2 2 2 2 2 3" xfId="37114"/>
    <cellStyle name="Output 19 2 2 2 2 3" xfId="21419"/>
    <cellStyle name="Output 19 2 2 2 2 3 2" xfId="42606"/>
    <cellStyle name="Output 19 2 2 2 2 4" xfId="32022"/>
    <cellStyle name="Output 19 2 2 2 2_Table 2A-1_EFT (Annual)" xfId="7761"/>
    <cellStyle name="Output 19 2 2 2 3" xfId="11902"/>
    <cellStyle name="Output 19 2 2 2 3 2" xfId="23986"/>
    <cellStyle name="Output 19 2 2 2 3 2 2" xfId="45172"/>
    <cellStyle name="Output 19 2 2 2 3 3" xfId="34568"/>
    <cellStyle name="Output 19 2 2 2 4" xfId="18873"/>
    <cellStyle name="Output 19 2 2 2 4 2" xfId="40060"/>
    <cellStyle name="Output 19 2 2 2 5" xfId="29279"/>
    <cellStyle name="Output 19 2 2 2_Table 2A-1_EFT (Annual)" xfId="7760"/>
    <cellStyle name="Output 19 2 2 3" xfId="1924"/>
    <cellStyle name="Output 19 2 2 3 2" xfId="5485"/>
    <cellStyle name="Output 19 2 2 3 2 2" xfId="13700"/>
    <cellStyle name="Output 19 2 2 3 2 2 2" xfId="25688"/>
    <cellStyle name="Output 19 2 2 3 2 2 2 2" xfId="46874"/>
    <cellStyle name="Output 19 2 2 3 2 2 3" xfId="36270"/>
    <cellStyle name="Output 19 2 2 3 2 3" xfId="20575"/>
    <cellStyle name="Output 19 2 2 3 2 3 2" xfId="41762"/>
    <cellStyle name="Output 19 2 2 3 2 4" xfId="31142"/>
    <cellStyle name="Output 19 2 2 3 2_Table 2A-1_EFT (Annual)" xfId="7763"/>
    <cellStyle name="Output 19 2 2 3 3" xfId="11044"/>
    <cellStyle name="Output 19 2 2 3 3 2" xfId="23142"/>
    <cellStyle name="Output 19 2 2 3 3 2 2" xfId="44328"/>
    <cellStyle name="Output 19 2 2 3 3 3" xfId="33724"/>
    <cellStyle name="Output 19 2 2 3 4" xfId="18029"/>
    <cellStyle name="Output 19 2 2 3 4 2" xfId="39216"/>
    <cellStyle name="Output 19 2 2 3 5" xfId="28399"/>
    <cellStyle name="Output 19 2 2 3_Table 2A-1_EFT (Annual)" xfId="7762"/>
    <cellStyle name="Output 19 2 2 4" xfId="5096"/>
    <cellStyle name="Output 19 2 2 4 2" xfId="13356"/>
    <cellStyle name="Output 19 2 2 4 2 2" xfId="25362"/>
    <cellStyle name="Output 19 2 2 4 2 2 2" xfId="46548"/>
    <cellStyle name="Output 19 2 2 4 2 3" xfId="35944"/>
    <cellStyle name="Output 19 2 2 4 3" xfId="20249"/>
    <cellStyle name="Output 19 2 2 4 3 2" xfId="41436"/>
    <cellStyle name="Output 19 2 2 4 4" xfId="30753"/>
    <cellStyle name="Output 19 2 2 4_Table 2A-1_EFT (Annual)" xfId="7764"/>
    <cellStyle name="Output 19 2 2 5" xfId="10700"/>
    <cellStyle name="Output 19 2 2 5 2" xfId="22816"/>
    <cellStyle name="Output 19 2 2 5 2 2" xfId="44002"/>
    <cellStyle name="Output 19 2 2 5 3" xfId="33398"/>
    <cellStyle name="Output 19 2 2 6" xfId="17703"/>
    <cellStyle name="Output 19 2 2 6 2" xfId="38890"/>
    <cellStyle name="Output 19 2 2 7" xfId="28010"/>
    <cellStyle name="Output 19 2 2_Table 2A-1_EFT (Annual)" xfId="3377"/>
    <cellStyle name="Output 19 2 3" xfId="2274"/>
    <cellStyle name="Output 19 2 3 2" xfId="5835"/>
    <cellStyle name="Output 19 2 3 2 2" xfId="14050"/>
    <cellStyle name="Output 19 2 3 2 2 2" xfId="26038"/>
    <cellStyle name="Output 19 2 3 2 2 2 2" xfId="47224"/>
    <cellStyle name="Output 19 2 3 2 2 3" xfId="36620"/>
    <cellStyle name="Output 19 2 3 2 3" xfId="20925"/>
    <cellStyle name="Output 19 2 3 2 3 2" xfId="42112"/>
    <cellStyle name="Output 19 2 3 2 4" xfId="31492"/>
    <cellStyle name="Output 19 2 3 2_Table 2A-1_EFT (Annual)" xfId="7766"/>
    <cellStyle name="Output 19 2 3 3" xfId="11394"/>
    <cellStyle name="Output 19 2 3 3 2" xfId="23492"/>
    <cellStyle name="Output 19 2 3 3 2 2" xfId="44678"/>
    <cellStyle name="Output 19 2 3 3 3" xfId="34074"/>
    <cellStyle name="Output 19 2 3 4" xfId="18379"/>
    <cellStyle name="Output 19 2 3 4 2" xfId="39566"/>
    <cellStyle name="Output 19 2 3 5" xfId="28749"/>
    <cellStyle name="Output 19 2 3_Table 2A-1_EFT (Annual)" xfId="7765"/>
    <cellStyle name="Output 19 2 4" xfId="1749"/>
    <cellStyle name="Output 19 2 4 2" xfId="5310"/>
    <cellStyle name="Output 19 2 4 2 2" xfId="13535"/>
    <cellStyle name="Output 19 2 4 2 2 2" xfId="25526"/>
    <cellStyle name="Output 19 2 4 2 2 2 2" xfId="46712"/>
    <cellStyle name="Output 19 2 4 2 2 3" xfId="36108"/>
    <cellStyle name="Output 19 2 4 2 3" xfId="20413"/>
    <cellStyle name="Output 19 2 4 2 3 2" xfId="41600"/>
    <cellStyle name="Output 19 2 4 2 4" xfId="30967"/>
    <cellStyle name="Output 19 2 4 2_Table 2A-1_EFT (Annual)" xfId="7768"/>
    <cellStyle name="Output 19 2 4 3" xfId="10878"/>
    <cellStyle name="Output 19 2 4 3 2" xfId="22980"/>
    <cellStyle name="Output 19 2 4 3 2 2" xfId="44166"/>
    <cellStyle name="Output 19 2 4 3 3" xfId="33562"/>
    <cellStyle name="Output 19 2 4 4" xfId="17867"/>
    <cellStyle name="Output 19 2 4 4 2" xfId="39054"/>
    <cellStyle name="Output 19 2 4 5" xfId="28224"/>
    <cellStyle name="Output 19 2 4_Table 2A-1_EFT (Annual)" xfId="7767"/>
    <cellStyle name="Output 19 2 5" xfId="4128"/>
    <cellStyle name="Output 19 2 5 2" xfId="12452"/>
    <cellStyle name="Output 19 2 5 2 2" xfId="24474"/>
    <cellStyle name="Output 19 2 5 2 2 2" xfId="45660"/>
    <cellStyle name="Output 19 2 5 2 3" xfId="35056"/>
    <cellStyle name="Output 19 2 5 3" xfId="19361"/>
    <cellStyle name="Output 19 2 5 3 2" xfId="40548"/>
    <cellStyle name="Output 19 2 5 4" xfId="29816"/>
    <cellStyle name="Output 19 2 5_Table 2A-1_EFT (Annual)" xfId="7769"/>
    <cellStyle name="Output 19 2 6" xfId="9791"/>
    <cellStyle name="Output 19 2 6 2" xfId="21928"/>
    <cellStyle name="Output 19 2 6 2 2" xfId="43114"/>
    <cellStyle name="Output 19 2 6 3" xfId="32510"/>
    <cellStyle name="Output 19 2 7" xfId="16815"/>
    <cellStyle name="Output 19 2 7 2" xfId="38002"/>
    <cellStyle name="Output 19 2 8" xfId="27073"/>
    <cellStyle name="Output 19 2_Table 2A-1_EFT (Annual)" xfId="3376"/>
    <cellStyle name="Output 19 3" xfId="396"/>
    <cellStyle name="Output 19 3 2" xfId="1379"/>
    <cellStyle name="Output 19 3 2 2" xfId="2649"/>
    <cellStyle name="Output 19 3 2 2 2" xfId="6210"/>
    <cellStyle name="Output 19 3 2 2 2 2" xfId="14404"/>
    <cellStyle name="Output 19 3 2 2 2 2 2" xfId="26376"/>
    <cellStyle name="Output 19 3 2 2 2 2 2 2" xfId="47562"/>
    <cellStyle name="Output 19 3 2 2 2 2 3" xfId="36958"/>
    <cellStyle name="Output 19 3 2 2 2 3" xfId="21263"/>
    <cellStyle name="Output 19 3 2 2 2 3 2" xfId="42450"/>
    <cellStyle name="Output 19 3 2 2 2 4" xfId="31866"/>
    <cellStyle name="Output 19 3 2 2 2_Table 2A-1_EFT (Annual)" xfId="7771"/>
    <cellStyle name="Output 19 3 2 2 3" xfId="11746"/>
    <cellStyle name="Output 19 3 2 2 3 2" xfId="23830"/>
    <cellStyle name="Output 19 3 2 2 3 2 2" xfId="45016"/>
    <cellStyle name="Output 19 3 2 2 3 3" xfId="34412"/>
    <cellStyle name="Output 19 3 2 2 4" xfId="18717"/>
    <cellStyle name="Output 19 3 2 2 4 2" xfId="39904"/>
    <cellStyle name="Output 19 3 2 2 5" xfId="29123"/>
    <cellStyle name="Output 19 3 2 2_Table 2A-1_EFT (Annual)" xfId="7770"/>
    <cellStyle name="Output 19 3 2 3" xfId="1893"/>
    <cellStyle name="Output 19 3 2 3 2" xfId="5454"/>
    <cellStyle name="Output 19 3 2 3 2 2" xfId="13669"/>
    <cellStyle name="Output 19 3 2 3 2 2 2" xfId="25657"/>
    <cellStyle name="Output 19 3 2 3 2 2 2 2" xfId="46843"/>
    <cellStyle name="Output 19 3 2 3 2 2 3" xfId="36239"/>
    <cellStyle name="Output 19 3 2 3 2 3" xfId="20544"/>
    <cellStyle name="Output 19 3 2 3 2 3 2" xfId="41731"/>
    <cellStyle name="Output 19 3 2 3 2 4" xfId="31111"/>
    <cellStyle name="Output 19 3 2 3 2_Table 2A-1_EFT (Annual)" xfId="7773"/>
    <cellStyle name="Output 19 3 2 3 3" xfId="11013"/>
    <cellStyle name="Output 19 3 2 3 3 2" xfId="23111"/>
    <cellStyle name="Output 19 3 2 3 3 2 2" xfId="44297"/>
    <cellStyle name="Output 19 3 2 3 3 3" xfId="33693"/>
    <cellStyle name="Output 19 3 2 3 4" xfId="17998"/>
    <cellStyle name="Output 19 3 2 3 4 2" xfId="39185"/>
    <cellStyle name="Output 19 3 2 3 5" xfId="28368"/>
    <cellStyle name="Output 19 3 2 3_Table 2A-1_EFT (Annual)" xfId="7772"/>
    <cellStyle name="Output 19 3 2 4" xfId="4940"/>
    <cellStyle name="Output 19 3 2 4 2" xfId="13200"/>
    <cellStyle name="Output 19 3 2 4 2 2" xfId="25206"/>
    <cellStyle name="Output 19 3 2 4 2 2 2" xfId="46392"/>
    <cellStyle name="Output 19 3 2 4 2 3" xfId="35788"/>
    <cellStyle name="Output 19 3 2 4 3" xfId="20093"/>
    <cellStyle name="Output 19 3 2 4 3 2" xfId="41280"/>
    <cellStyle name="Output 19 3 2 4 4" xfId="30597"/>
    <cellStyle name="Output 19 3 2 4_Table 2A-1_EFT (Annual)" xfId="7774"/>
    <cellStyle name="Output 19 3 2 5" xfId="10544"/>
    <cellStyle name="Output 19 3 2 5 2" xfId="22660"/>
    <cellStyle name="Output 19 3 2 5 2 2" xfId="43846"/>
    <cellStyle name="Output 19 3 2 5 3" xfId="33242"/>
    <cellStyle name="Output 19 3 2 6" xfId="17547"/>
    <cellStyle name="Output 19 3 2 6 2" xfId="38734"/>
    <cellStyle name="Output 19 3 2 7" xfId="27854"/>
    <cellStyle name="Output 19 3 2_Table 2A-1_EFT (Annual)" xfId="3379"/>
    <cellStyle name="Output 19 3 3" xfId="2118"/>
    <cellStyle name="Output 19 3 3 2" xfId="5679"/>
    <cellStyle name="Output 19 3 3 2 2" xfId="13894"/>
    <cellStyle name="Output 19 3 3 2 2 2" xfId="25882"/>
    <cellStyle name="Output 19 3 3 2 2 2 2" xfId="47068"/>
    <cellStyle name="Output 19 3 3 2 2 3" xfId="36464"/>
    <cellStyle name="Output 19 3 3 2 3" xfId="20769"/>
    <cellStyle name="Output 19 3 3 2 3 2" xfId="41956"/>
    <cellStyle name="Output 19 3 3 2 4" xfId="31336"/>
    <cellStyle name="Output 19 3 3 2_Table 2A-1_EFT (Annual)" xfId="7776"/>
    <cellStyle name="Output 19 3 3 3" xfId="11238"/>
    <cellStyle name="Output 19 3 3 3 2" xfId="23336"/>
    <cellStyle name="Output 19 3 3 3 2 2" xfId="44522"/>
    <cellStyle name="Output 19 3 3 3 3" xfId="33918"/>
    <cellStyle name="Output 19 3 3 4" xfId="18223"/>
    <cellStyle name="Output 19 3 3 4 2" xfId="39410"/>
    <cellStyle name="Output 19 3 3 5" xfId="28593"/>
    <cellStyle name="Output 19 3 3_Table 2A-1_EFT (Annual)" xfId="7775"/>
    <cellStyle name="Output 19 3 4" xfId="1713"/>
    <cellStyle name="Output 19 3 4 2" xfId="5274"/>
    <cellStyle name="Output 19 3 4 2 2" xfId="13503"/>
    <cellStyle name="Output 19 3 4 2 2 2" xfId="25496"/>
    <cellStyle name="Output 19 3 4 2 2 2 2" xfId="46682"/>
    <cellStyle name="Output 19 3 4 2 2 3" xfId="36078"/>
    <cellStyle name="Output 19 3 4 2 3" xfId="20383"/>
    <cellStyle name="Output 19 3 4 2 3 2" xfId="41570"/>
    <cellStyle name="Output 19 3 4 2 4" xfId="30931"/>
    <cellStyle name="Output 19 3 4 2_Table 2A-1_EFT (Annual)" xfId="7778"/>
    <cellStyle name="Output 19 3 4 3" xfId="10847"/>
    <cellStyle name="Output 19 3 4 3 2" xfId="22950"/>
    <cellStyle name="Output 19 3 4 3 2 2" xfId="44136"/>
    <cellStyle name="Output 19 3 4 3 3" xfId="33532"/>
    <cellStyle name="Output 19 3 4 4" xfId="17837"/>
    <cellStyle name="Output 19 3 4 4 2" xfId="39024"/>
    <cellStyle name="Output 19 3 4 5" xfId="28188"/>
    <cellStyle name="Output 19 3 4_Table 2A-1_EFT (Annual)" xfId="7777"/>
    <cellStyle name="Output 19 3 5" xfId="3966"/>
    <cellStyle name="Output 19 3 5 2" xfId="12294"/>
    <cellStyle name="Output 19 3 5 2 2" xfId="24318"/>
    <cellStyle name="Output 19 3 5 2 2 2" xfId="45504"/>
    <cellStyle name="Output 19 3 5 2 3" xfId="34900"/>
    <cellStyle name="Output 19 3 5 3" xfId="19205"/>
    <cellStyle name="Output 19 3 5 3 2" xfId="40392"/>
    <cellStyle name="Output 19 3 5 4" xfId="29654"/>
    <cellStyle name="Output 19 3 5_Table 2A-1_EFT (Annual)" xfId="7779"/>
    <cellStyle name="Output 19 3 6" xfId="9631"/>
    <cellStyle name="Output 19 3 6 2" xfId="21772"/>
    <cellStyle name="Output 19 3 6 2 2" xfId="42958"/>
    <cellStyle name="Output 19 3 6 3" xfId="32354"/>
    <cellStyle name="Output 19 3 7" xfId="16659"/>
    <cellStyle name="Output 19 3 7 2" xfId="37846"/>
    <cellStyle name="Output 19 3 8" xfId="26911"/>
    <cellStyle name="Output 19 3_Table 2A-1_EFT (Annual)" xfId="3378"/>
    <cellStyle name="Output 19 4" xfId="1213"/>
    <cellStyle name="Output 19 4 2" xfId="2483"/>
    <cellStyle name="Output 19 4 2 2" xfId="6044"/>
    <cellStyle name="Output 19 4 2 2 2" xfId="14238"/>
    <cellStyle name="Output 19 4 2 2 2 2" xfId="26210"/>
    <cellStyle name="Output 19 4 2 2 2 2 2" xfId="47396"/>
    <cellStyle name="Output 19 4 2 2 2 3" xfId="36792"/>
    <cellStyle name="Output 19 4 2 2 3" xfId="21097"/>
    <cellStyle name="Output 19 4 2 2 3 2" xfId="42284"/>
    <cellStyle name="Output 19 4 2 2 4" xfId="31700"/>
    <cellStyle name="Output 19 4 2 2_Table 2A-1_EFT (Annual)" xfId="7781"/>
    <cellStyle name="Output 19 4 2 3" xfId="11580"/>
    <cellStyle name="Output 19 4 2 3 2" xfId="23664"/>
    <cellStyle name="Output 19 4 2 3 2 2" xfId="44850"/>
    <cellStyle name="Output 19 4 2 3 3" xfId="34246"/>
    <cellStyle name="Output 19 4 2 4" xfId="18551"/>
    <cellStyle name="Output 19 4 2 4 2" xfId="39738"/>
    <cellStyle name="Output 19 4 2 5" xfId="28957"/>
    <cellStyle name="Output 19 4 2_Table 2A-1_EFT (Annual)" xfId="7780"/>
    <cellStyle name="Output 19 4 3" xfId="1829"/>
    <cellStyle name="Output 19 4 3 2" xfId="5390"/>
    <cellStyle name="Output 19 4 3 2 2" xfId="13605"/>
    <cellStyle name="Output 19 4 3 2 2 2" xfId="25593"/>
    <cellStyle name="Output 19 4 3 2 2 2 2" xfId="46779"/>
    <cellStyle name="Output 19 4 3 2 2 3" xfId="36175"/>
    <cellStyle name="Output 19 4 3 2 3" xfId="20480"/>
    <cellStyle name="Output 19 4 3 2 3 2" xfId="41667"/>
    <cellStyle name="Output 19 4 3 2 4" xfId="31047"/>
    <cellStyle name="Output 19 4 3 2_Table 2A-1_EFT (Annual)" xfId="7783"/>
    <cellStyle name="Output 19 4 3 3" xfId="10949"/>
    <cellStyle name="Output 19 4 3 3 2" xfId="23047"/>
    <cellStyle name="Output 19 4 3 3 2 2" xfId="44233"/>
    <cellStyle name="Output 19 4 3 3 3" xfId="33629"/>
    <cellStyle name="Output 19 4 3 4" xfId="17934"/>
    <cellStyle name="Output 19 4 3 4 2" xfId="39121"/>
    <cellStyle name="Output 19 4 3 5" xfId="28304"/>
    <cellStyle name="Output 19 4 3_Table 2A-1_EFT (Annual)" xfId="7782"/>
    <cellStyle name="Output 19 4 4" xfId="4774"/>
    <cellStyle name="Output 19 4 4 2" xfId="13034"/>
    <cellStyle name="Output 19 4 4 2 2" xfId="25040"/>
    <cellStyle name="Output 19 4 4 2 2 2" xfId="46226"/>
    <cellStyle name="Output 19 4 4 2 3" xfId="35622"/>
    <cellStyle name="Output 19 4 4 3" xfId="19927"/>
    <cellStyle name="Output 19 4 4 3 2" xfId="41114"/>
    <cellStyle name="Output 19 4 4 4" xfId="30431"/>
    <cellStyle name="Output 19 4 4_Table 2A-1_EFT (Annual)" xfId="7784"/>
    <cellStyle name="Output 19 4 5" xfId="10378"/>
    <cellStyle name="Output 19 4 5 2" xfId="22494"/>
    <cellStyle name="Output 19 4 5 2 2" xfId="43680"/>
    <cellStyle name="Output 19 4 5 3" xfId="33076"/>
    <cellStyle name="Output 19 4 6" xfId="17381"/>
    <cellStyle name="Output 19 4 6 2" xfId="38568"/>
    <cellStyle name="Output 19 4 7" xfId="27688"/>
    <cellStyle name="Output 19 4_Table 2A-1_EFT (Annual)" xfId="3380"/>
    <cellStyle name="Output 19 5" xfId="1952"/>
    <cellStyle name="Output 19 5 2" xfId="5513"/>
    <cellStyle name="Output 19 5 2 2" xfId="13728"/>
    <cellStyle name="Output 19 5 2 2 2" xfId="25716"/>
    <cellStyle name="Output 19 5 2 2 2 2" xfId="46902"/>
    <cellStyle name="Output 19 5 2 2 3" xfId="36298"/>
    <cellStyle name="Output 19 5 2 3" xfId="20603"/>
    <cellStyle name="Output 19 5 2 3 2" xfId="41790"/>
    <cellStyle name="Output 19 5 2 4" xfId="31170"/>
    <cellStyle name="Output 19 5 2_Table 2A-1_EFT (Annual)" xfId="7786"/>
    <cellStyle name="Output 19 5 3" xfId="11072"/>
    <cellStyle name="Output 19 5 3 2" xfId="23170"/>
    <cellStyle name="Output 19 5 3 2 2" xfId="44356"/>
    <cellStyle name="Output 19 5 3 3" xfId="33752"/>
    <cellStyle name="Output 19 5 4" xfId="18057"/>
    <cellStyle name="Output 19 5 4 2" xfId="39244"/>
    <cellStyle name="Output 19 5 5" xfId="28427"/>
    <cellStyle name="Output 19 5_Table 2A-1_EFT (Annual)" xfId="7785"/>
    <cellStyle name="Output 19 6" xfId="1656"/>
    <cellStyle name="Output 19 6 2" xfId="5217"/>
    <cellStyle name="Output 19 6 2 2" xfId="13464"/>
    <cellStyle name="Output 19 6 2 2 2" xfId="25464"/>
    <cellStyle name="Output 19 6 2 2 2 2" xfId="46650"/>
    <cellStyle name="Output 19 6 2 2 3" xfId="36046"/>
    <cellStyle name="Output 19 6 2 3" xfId="20351"/>
    <cellStyle name="Output 19 6 2 3 2" xfId="41538"/>
    <cellStyle name="Output 19 6 2 4" xfId="30874"/>
    <cellStyle name="Output 19 6 2_Table 2A-1_EFT (Annual)" xfId="7788"/>
    <cellStyle name="Output 19 6 3" xfId="10809"/>
    <cellStyle name="Output 19 6 3 2" xfId="22918"/>
    <cellStyle name="Output 19 6 3 2 2" xfId="44104"/>
    <cellStyle name="Output 19 6 3 3" xfId="33500"/>
    <cellStyle name="Output 19 6 4" xfId="17805"/>
    <cellStyle name="Output 19 6 4 2" xfId="38992"/>
    <cellStyle name="Output 19 6 5" xfId="28131"/>
    <cellStyle name="Output 19 6_Table 2A-1_EFT (Annual)" xfId="7787"/>
    <cellStyle name="Output 19 7" xfId="3754"/>
    <cellStyle name="Output 19 7 2" xfId="12122"/>
    <cellStyle name="Output 19 7 2 2" xfId="24152"/>
    <cellStyle name="Output 19 7 2 2 2" xfId="45338"/>
    <cellStyle name="Output 19 7 2 3" xfId="34734"/>
    <cellStyle name="Output 19 7 3" xfId="19039"/>
    <cellStyle name="Output 19 7 3 2" xfId="40226"/>
    <cellStyle name="Output 19 7 4" xfId="29463"/>
    <cellStyle name="Output 19 7_Table 2A-1_EFT (Annual)" xfId="7789"/>
    <cellStyle name="Output 19 8" xfId="9441"/>
    <cellStyle name="Output 19 8 2" xfId="21606"/>
    <cellStyle name="Output 19 8 2 2" xfId="42792"/>
    <cellStyle name="Output 19 8 3" xfId="32188"/>
    <cellStyle name="Output 19 9" xfId="16493"/>
    <cellStyle name="Output 19 9 2" xfId="37680"/>
    <cellStyle name="Output 19_Table 2A-1_EFT (Annual)" xfId="3375"/>
    <cellStyle name="Output 2" xfId="100"/>
    <cellStyle name="Output 2 10" xfId="21513"/>
    <cellStyle name="Output 2 10 2" xfId="42700"/>
    <cellStyle name="Output 2 11" xfId="26655"/>
    <cellStyle name="Output 2 2" xfId="498"/>
    <cellStyle name="Output 2 2 2" xfId="1475"/>
    <cellStyle name="Output 2 2 2 2" xfId="2745"/>
    <cellStyle name="Output 2 2 2 2 2" xfId="6306"/>
    <cellStyle name="Output 2 2 2 2 2 2" xfId="14500"/>
    <cellStyle name="Output 2 2 2 2 2 2 2" xfId="26472"/>
    <cellStyle name="Output 2 2 2 2 2 2 2 2" xfId="47658"/>
    <cellStyle name="Output 2 2 2 2 2 2 3" xfId="37054"/>
    <cellStyle name="Output 2 2 2 2 2 3" xfId="21359"/>
    <cellStyle name="Output 2 2 2 2 2 3 2" xfId="42546"/>
    <cellStyle name="Output 2 2 2 2 2 4" xfId="31962"/>
    <cellStyle name="Output 2 2 2 2 2_Table 2A-1_EFT (Annual)" xfId="7791"/>
    <cellStyle name="Output 2 2 2 2 3" xfId="11842"/>
    <cellStyle name="Output 2 2 2 2 3 2" xfId="23926"/>
    <cellStyle name="Output 2 2 2 2 3 2 2" xfId="45112"/>
    <cellStyle name="Output 2 2 2 2 3 3" xfId="34508"/>
    <cellStyle name="Output 2 2 2 2 4" xfId="18813"/>
    <cellStyle name="Output 2 2 2 2 4 2" xfId="40000"/>
    <cellStyle name="Output 2 2 2 2 5" xfId="29219"/>
    <cellStyle name="Output 2 2 2 2_Table 2A-1_EFT (Annual)" xfId="7790"/>
    <cellStyle name="Output 2 2 2 3" xfId="1913"/>
    <cellStyle name="Output 2 2 2 3 2" xfId="5474"/>
    <cellStyle name="Output 2 2 2 3 2 2" xfId="13689"/>
    <cellStyle name="Output 2 2 2 3 2 2 2" xfId="25677"/>
    <cellStyle name="Output 2 2 2 3 2 2 2 2" xfId="46863"/>
    <cellStyle name="Output 2 2 2 3 2 2 3" xfId="36259"/>
    <cellStyle name="Output 2 2 2 3 2 3" xfId="20564"/>
    <cellStyle name="Output 2 2 2 3 2 3 2" xfId="41751"/>
    <cellStyle name="Output 2 2 2 3 2 4" xfId="31131"/>
    <cellStyle name="Output 2 2 2 3 2_Table 2A-1_EFT (Annual)" xfId="7793"/>
    <cellStyle name="Output 2 2 2 3 3" xfId="11033"/>
    <cellStyle name="Output 2 2 2 3 3 2" xfId="23131"/>
    <cellStyle name="Output 2 2 2 3 3 2 2" xfId="44317"/>
    <cellStyle name="Output 2 2 2 3 3 3" xfId="33713"/>
    <cellStyle name="Output 2 2 2 3 4" xfId="18018"/>
    <cellStyle name="Output 2 2 2 3 4 2" xfId="39205"/>
    <cellStyle name="Output 2 2 2 3 5" xfId="28388"/>
    <cellStyle name="Output 2 2 2 3_Table 2A-1_EFT (Annual)" xfId="7792"/>
    <cellStyle name="Output 2 2 2 4" xfId="5036"/>
    <cellStyle name="Output 2 2 2 4 2" xfId="13296"/>
    <cellStyle name="Output 2 2 2 4 2 2" xfId="25302"/>
    <cellStyle name="Output 2 2 2 4 2 2 2" xfId="46488"/>
    <cellStyle name="Output 2 2 2 4 2 3" xfId="35884"/>
    <cellStyle name="Output 2 2 2 4 3" xfId="20189"/>
    <cellStyle name="Output 2 2 2 4 3 2" xfId="41376"/>
    <cellStyle name="Output 2 2 2 4 4" xfId="30693"/>
    <cellStyle name="Output 2 2 2 4_Table 2A-1_EFT (Annual)" xfId="7794"/>
    <cellStyle name="Output 2 2 2 5" xfId="10640"/>
    <cellStyle name="Output 2 2 2 5 2" xfId="22756"/>
    <cellStyle name="Output 2 2 2 5 2 2" xfId="43942"/>
    <cellStyle name="Output 2 2 2 5 3" xfId="33338"/>
    <cellStyle name="Output 2 2 2 6" xfId="17643"/>
    <cellStyle name="Output 2 2 2 6 2" xfId="38830"/>
    <cellStyle name="Output 2 2 2 7" xfId="27950"/>
    <cellStyle name="Output 2 2 2_Table 2A-1_EFT (Annual)" xfId="3383"/>
    <cellStyle name="Output 2 2 3" xfId="2214"/>
    <cellStyle name="Output 2 2 3 2" xfId="5775"/>
    <cellStyle name="Output 2 2 3 2 2" xfId="13990"/>
    <cellStyle name="Output 2 2 3 2 2 2" xfId="25978"/>
    <cellStyle name="Output 2 2 3 2 2 2 2" xfId="47164"/>
    <cellStyle name="Output 2 2 3 2 2 3" xfId="36560"/>
    <cellStyle name="Output 2 2 3 2 3" xfId="20865"/>
    <cellStyle name="Output 2 2 3 2 3 2" xfId="42052"/>
    <cellStyle name="Output 2 2 3 2 4" xfId="31432"/>
    <cellStyle name="Output 2 2 3 2_Table 2A-1_EFT (Annual)" xfId="7796"/>
    <cellStyle name="Output 2 2 3 3" xfId="11334"/>
    <cellStyle name="Output 2 2 3 3 2" xfId="23432"/>
    <cellStyle name="Output 2 2 3 3 2 2" xfId="44618"/>
    <cellStyle name="Output 2 2 3 3 3" xfId="34014"/>
    <cellStyle name="Output 2 2 3 4" xfId="18319"/>
    <cellStyle name="Output 2 2 3 4 2" xfId="39506"/>
    <cellStyle name="Output 2 2 3 5" xfId="28689"/>
    <cellStyle name="Output 2 2 3_Table 2A-1_EFT (Annual)" xfId="7795"/>
    <cellStyle name="Output 2 2 4" xfId="1738"/>
    <cellStyle name="Output 2 2 4 2" xfId="5299"/>
    <cellStyle name="Output 2 2 4 2 2" xfId="13524"/>
    <cellStyle name="Output 2 2 4 2 2 2" xfId="25515"/>
    <cellStyle name="Output 2 2 4 2 2 2 2" xfId="46701"/>
    <cellStyle name="Output 2 2 4 2 2 3" xfId="36097"/>
    <cellStyle name="Output 2 2 4 2 3" xfId="20402"/>
    <cellStyle name="Output 2 2 4 2 3 2" xfId="41589"/>
    <cellStyle name="Output 2 2 4 2 4" xfId="30956"/>
    <cellStyle name="Output 2 2 4 2_Table 2A-1_EFT (Annual)" xfId="7798"/>
    <cellStyle name="Output 2 2 4 3" xfId="10867"/>
    <cellStyle name="Output 2 2 4 3 2" xfId="22969"/>
    <cellStyle name="Output 2 2 4 3 2 2" xfId="44155"/>
    <cellStyle name="Output 2 2 4 3 3" xfId="33551"/>
    <cellStyle name="Output 2 2 4 4" xfId="17856"/>
    <cellStyle name="Output 2 2 4 4 2" xfId="39043"/>
    <cellStyle name="Output 2 2 4 5" xfId="28213"/>
    <cellStyle name="Output 2 2 4_Table 2A-1_EFT (Annual)" xfId="7797"/>
    <cellStyle name="Output 2 2 5" xfId="4068"/>
    <cellStyle name="Output 2 2 5 2" xfId="12392"/>
    <cellStyle name="Output 2 2 5 2 2" xfId="24414"/>
    <cellStyle name="Output 2 2 5 2 2 2" xfId="45600"/>
    <cellStyle name="Output 2 2 5 2 3" xfId="34996"/>
    <cellStyle name="Output 2 2 5 3" xfId="19301"/>
    <cellStyle name="Output 2 2 5 3 2" xfId="40488"/>
    <cellStyle name="Output 2 2 5 4" xfId="29756"/>
    <cellStyle name="Output 2 2 5_Table 2A-1_EFT (Annual)" xfId="7799"/>
    <cellStyle name="Output 2 2 6" xfId="9731"/>
    <cellStyle name="Output 2 2 6 2" xfId="21868"/>
    <cellStyle name="Output 2 2 6 2 2" xfId="43054"/>
    <cellStyle name="Output 2 2 6 3" xfId="32450"/>
    <cellStyle name="Output 2 2 7" xfId="16755"/>
    <cellStyle name="Output 2 2 7 2" xfId="37942"/>
    <cellStyle name="Output 2 2 8" xfId="27013"/>
    <cellStyle name="Output 2 2_Table 2A-1_EFT (Annual)" xfId="3382"/>
    <cellStyle name="Output 2 3" xfId="331"/>
    <cellStyle name="Output 2 3 2" xfId="1319"/>
    <cellStyle name="Output 2 3 2 2" xfId="2589"/>
    <cellStyle name="Output 2 3 2 2 2" xfId="6150"/>
    <cellStyle name="Output 2 3 2 2 2 2" xfId="14344"/>
    <cellStyle name="Output 2 3 2 2 2 2 2" xfId="26316"/>
    <cellStyle name="Output 2 3 2 2 2 2 2 2" xfId="47502"/>
    <cellStyle name="Output 2 3 2 2 2 2 3" xfId="36898"/>
    <cellStyle name="Output 2 3 2 2 2 3" xfId="21203"/>
    <cellStyle name="Output 2 3 2 2 2 3 2" xfId="42390"/>
    <cellStyle name="Output 2 3 2 2 2 4" xfId="31806"/>
    <cellStyle name="Output 2 3 2 2 2_Table 2A-1_EFT (Annual)" xfId="7801"/>
    <cellStyle name="Output 2 3 2 2 3" xfId="11686"/>
    <cellStyle name="Output 2 3 2 2 3 2" xfId="23770"/>
    <cellStyle name="Output 2 3 2 2 3 2 2" xfId="44956"/>
    <cellStyle name="Output 2 3 2 2 3 3" xfId="34352"/>
    <cellStyle name="Output 2 3 2 2 4" xfId="18657"/>
    <cellStyle name="Output 2 3 2 2 4 2" xfId="39844"/>
    <cellStyle name="Output 2 3 2 2 5" xfId="29063"/>
    <cellStyle name="Output 2 3 2 2_Table 2A-1_EFT (Annual)" xfId="7800"/>
    <cellStyle name="Output 2 3 2 3" xfId="1881"/>
    <cellStyle name="Output 2 3 2 3 2" xfId="5442"/>
    <cellStyle name="Output 2 3 2 3 2 2" xfId="13657"/>
    <cellStyle name="Output 2 3 2 3 2 2 2" xfId="25645"/>
    <cellStyle name="Output 2 3 2 3 2 2 2 2" xfId="46831"/>
    <cellStyle name="Output 2 3 2 3 2 2 3" xfId="36227"/>
    <cellStyle name="Output 2 3 2 3 2 3" xfId="20532"/>
    <cellStyle name="Output 2 3 2 3 2 3 2" xfId="41719"/>
    <cellStyle name="Output 2 3 2 3 2 4" xfId="31099"/>
    <cellStyle name="Output 2 3 2 3 2_Table 2A-1_EFT (Annual)" xfId="7803"/>
    <cellStyle name="Output 2 3 2 3 3" xfId="11001"/>
    <cellStyle name="Output 2 3 2 3 3 2" xfId="23099"/>
    <cellStyle name="Output 2 3 2 3 3 2 2" xfId="44285"/>
    <cellStyle name="Output 2 3 2 3 3 3" xfId="33681"/>
    <cellStyle name="Output 2 3 2 3 4" xfId="17986"/>
    <cellStyle name="Output 2 3 2 3 4 2" xfId="39173"/>
    <cellStyle name="Output 2 3 2 3 5" xfId="28356"/>
    <cellStyle name="Output 2 3 2 3_Table 2A-1_EFT (Annual)" xfId="7802"/>
    <cellStyle name="Output 2 3 2 4" xfId="4880"/>
    <cellStyle name="Output 2 3 2 4 2" xfId="13140"/>
    <cellStyle name="Output 2 3 2 4 2 2" xfId="25146"/>
    <cellStyle name="Output 2 3 2 4 2 2 2" xfId="46332"/>
    <cellStyle name="Output 2 3 2 4 2 3" xfId="35728"/>
    <cellStyle name="Output 2 3 2 4 3" xfId="20033"/>
    <cellStyle name="Output 2 3 2 4 3 2" xfId="41220"/>
    <cellStyle name="Output 2 3 2 4 4" xfId="30537"/>
    <cellStyle name="Output 2 3 2 4_Table 2A-1_EFT (Annual)" xfId="7804"/>
    <cellStyle name="Output 2 3 2 5" xfId="10484"/>
    <cellStyle name="Output 2 3 2 5 2" xfId="22600"/>
    <cellStyle name="Output 2 3 2 5 2 2" xfId="43786"/>
    <cellStyle name="Output 2 3 2 5 3" xfId="33182"/>
    <cellStyle name="Output 2 3 2 6" xfId="17487"/>
    <cellStyle name="Output 2 3 2 6 2" xfId="38674"/>
    <cellStyle name="Output 2 3 2 7" xfId="27794"/>
    <cellStyle name="Output 2 3 2_Table 2A-1_EFT (Annual)" xfId="3385"/>
    <cellStyle name="Output 2 3 3" xfId="2058"/>
    <cellStyle name="Output 2 3 3 2" xfId="5619"/>
    <cellStyle name="Output 2 3 3 2 2" xfId="13834"/>
    <cellStyle name="Output 2 3 3 2 2 2" xfId="25822"/>
    <cellStyle name="Output 2 3 3 2 2 2 2" xfId="47008"/>
    <cellStyle name="Output 2 3 3 2 2 3" xfId="36404"/>
    <cellStyle name="Output 2 3 3 2 3" xfId="20709"/>
    <cellStyle name="Output 2 3 3 2 3 2" xfId="41896"/>
    <cellStyle name="Output 2 3 3 2 4" xfId="31276"/>
    <cellStyle name="Output 2 3 3 2_Table 2A-1_EFT (Annual)" xfId="7806"/>
    <cellStyle name="Output 2 3 3 3" xfId="11178"/>
    <cellStyle name="Output 2 3 3 3 2" xfId="23276"/>
    <cellStyle name="Output 2 3 3 3 2 2" xfId="44462"/>
    <cellStyle name="Output 2 3 3 3 3" xfId="33858"/>
    <cellStyle name="Output 2 3 3 4" xfId="18163"/>
    <cellStyle name="Output 2 3 3 4 2" xfId="39350"/>
    <cellStyle name="Output 2 3 3 5" xfId="28533"/>
    <cellStyle name="Output 2 3 3_Table 2A-1_EFT (Annual)" xfId="7805"/>
    <cellStyle name="Output 2 3 4" xfId="1697"/>
    <cellStyle name="Output 2 3 4 2" xfId="5258"/>
    <cellStyle name="Output 2 3 4 2 2" xfId="13491"/>
    <cellStyle name="Output 2 3 4 2 2 2" xfId="25485"/>
    <cellStyle name="Output 2 3 4 2 2 2 2" xfId="46671"/>
    <cellStyle name="Output 2 3 4 2 2 3" xfId="36067"/>
    <cellStyle name="Output 2 3 4 2 3" xfId="20372"/>
    <cellStyle name="Output 2 3 4 2 3 2" xfId="41559"/>
    <cellStyle name="Output 2 3 4 2 4" xfId="30915"/>
    <cellStyle name="Output 2 3 4 2_Table 2A-1_EFT (Annual)" xfId="7808"/>
    <cellStyle name="Output 2 3 4 3" xfId="10835"/>
    <cellStyle name="Output 2 3 4 3 2" xfId="22939"/>
    <cellStyle name="Output 2 3 4 3 2 2" xfId="44125"/>
    <cellStyle name="Output 2 3 4 3 3" xfId="33521"/>
    <cellStyle name="Output 2 3 4 4" xfId="17826"/>
    <cellStyle name="Output 2 3 4 4 2" xfId="39013"/>
    <cellStyle name="Output 2 3 4 5" xfId="28172"/>
    <cellStyle name="Output 2 3 4_Table 2A-1_EFT (Annual)" xfId="7807"/>
    <cellStyle name="Output 2 3 5" xfId="3901"/>
    <cellStyle name="Output 2 3 5 2" xfId="12233"/>
    <cellStyle name="Output 2 3 5 2 2" xfId="24258"/>
    <cellStyle name="Output 2 3 5 2 2 2" xfId="45444"/>
    <cellStyle name="Output 2 3 5 2 3" xfId="34840"/>
    <cellStyle name="Output 2 3 5 3" xfId="19145"/>
    <cellStyle name="Output 2 3 5 3 2" xfId="40332"/>
    <cellStyle name="Output 2 3 5 4" xfId="29589"/>
    <cellStyle name="Output 2 3 5_Table 2A-1_EFT (Annual)" xfId="7809"/>
    <cellStyle name="Output 2 3 6" xfId="9570"/>
    <cellStyle name="Output 2 3 6 2" xfId="21712"/>
    <cellStyle name="Output 2 3 6 2 2" xfId="42898"/>
    <cellStyle name="Output 2 3 6 3" xfId="32294"/>
    <cellStyle name="Output 2 3 7" xfId="16599"/>
    <cellStyle name="Output 2 3 7 2" xfId="37786"/>
    <cellStyle name="Output 2 3 8" xfId="26846"/>
    <cellStyle name="Output 2 3_Table 2A-1_EFT (Annual)" xfId="3384"/>
    <cellStyle name="Output 2 4" xfId="1153"/>
    <cellStyle name="Output 2 4 2" xfId="2423"/>
    <cellStyle name="Output 2 4 2 2" xfId="5984"/>
    <cellStyle name="Output 2 4 2 2 2" xfId="14178"/>
    <cellStyle name="Output 2 4 2 2 2 2" xfId="26150"/>
    <cellStyle name="Output 2 4 2 2 2 2 2" xfId="47336"/>
    <cellStyle name="Output 2 4 2 2 2 3" xfId="36732"/>
    <cellStyle name="Output 2 4 2 2 3" xfId="21037"/>
    <cellStyle name="Output 2 4 2 2 3 2" xfId="42224"/>
    <cellStyle name="Output 2 4 2 2 4" xfId="31640"/>
    <cellStyle name="Output 2 4 2 2_Table 2A-1_EFT (Annual)" xfId="7811"/>
    <cellStyle name="Output 2 4 2 3" xfId="11520"/>
    <cellStyle name="Output 2 4 2 3 2" xfId="23604"/>
    <cellStyle name="Output 2 4 2 3 2 2" xfId="44790"/>
    <cellStyle name="Output 2 4 2 3 3" xfId="34186"/>
    <cellStyle name="Output 2 4 2 4" xfId="18491"/>
    <cellStyle name="Output 2 4 2 4 2" xfId="39678"/>
    <cellStyle name="Output 2 4 2 5" xfId="28897"/>
    <cellStyle name="Output 2 4 2_Table 2A-1_EFT (Annual)" xfId="7810"/>
    <cellStyle name="Output 2 4 3" xfId="1817"/>
    <cellStyle name="Output 2 4 3 2" xfId="5378"/>
    <cellStyle name="Output 2 4 3 2 2" xfId="13593"/>
    <cellStyle name="Output 2 4 3 2 2 2" xfId="25581"/>
    <cellStyle name="Output 2 4 3 2 2 2 2" xfId="46767"/>
    <cellStyle name="Output 2 4 3 2 2 3" xfId="36163"/>
    <cellStyle name="Output 2 4 3 2 3" xfId="20468"/>
    <cellStyle name="Output 2 4 3 2 3 2" xfId="41655"/>
    <cellStyle name="Output 2 4 3 2 4" xfId="31035"/>
    <cellStyle name="Output 2 4 3 2_Table 2A-1_EFT (Annual)" xfId="7813"/>
    <cellStyle name="Output 2 4 3 3" xfId="10937"/>
    <cellStyle name="Output 2 4 3 3 2" xfId="23035"/>
    <cellStyle name="Output 2 4 3 3 2 2" xfId="44221"/>
    <cellStyle name="Output 2 4 3 3 3" xfId="33617"/>
    <cellStyle name="Output 2 4 3 4" xfId="17922"/>
    <cellStyle name="Output 2 4 3 4 2" xfId="39109"/>
    <cellStyle name="Output 2 4 3 5" xfId="28292"/>
    <cellStyle name="Output 2 4 3_Table 2A-1_EFT (Annual)" xfId="7812"/>
    <cellStyle name="Output 2 4 4" xfId="4714"/>
    <cellStyle name="Output 2 4 4 2" xfId="12974"/>
    <cellStyle name="Output 2 4 4 2 2" xfId="24980"/>
    <cellStyle name="Output 2 4 4 2 2 2" xfId="46166"/>
    <cellStyle name="Output 2 4 4 2 3" xfId="35562"/>
    <cellStyle name="Output 2 4 4 3" xfId="19867"/>
    <cellStyle name="Output 2 4 4 3 2" xfId="41054"/>
    <cellStyle name="Output 2 4 4 4" xfId="30371"/>
    <cellStyle name="Output 2 4 4_Table 2A-1_EFT (Annual)" xfId="7814"/>
    <cellStyle name="Output 2 4 5" xfId="10318"/>
    <cellStyle name="Output 2 4 5 2" xfId="22434"/>
    <cellStyle name="Output 2 4 5 2 2" xfId="43620"/>
    <cellStyle name="Output 2 4 5 3" xfId="33016"/>
    <cellStyle name="Output 2 4 6" xfId="17321"/>
    <cellStyle name="Output 2 4 6 2" xfId="38508"/>
    <cellStyle name="Output 2 4 7" xfId="27628"/>
    <cellStyle name="Output 2 4_Table 2A-1_EFT (Annual)" xfId="3386"/>
    <cellStyle name="Output 2 5" xfId="1802"/>
    <cellStyle name="Output 2 5 2" xfId="5363"/>
    <cellStyle name="Output 2 5 2 2" xfId="13578"/>
    <cellStyle name="Output 2 5 2 2 2" xfId="25566"/>
    <cellStyle name="Output 2 5 2 2 2 2" xfId="46752"/>
    <cellStyle name="Output 2 5 2 2 3" xfId="36148"/>
    <cellStyle name="Output 2 5 2 3" xfId="20453"/>
    <cellStyle name="Output 2 5 2 3 2" xfId="41640"/>
    <cellStyle name="Output 2 5 2 4" xfId="31020"/>
    <cellStyle name="Output 2 5 2_Table 2A-1_EFT (Annual)" xfId="7816"/>
    <cellStyle name="Output 2 5 3" xfId="10922"/>
    <cellStyle name="Output 2 5 3 2" xfId="23020"/>
    <cellStyle name="Output 2 5 3 2 2" xfId="44206"/>
    <cellStyle name="Output 2 5 3 3" xfId="33602"/>
    <cellStyle name="Output 2 5 4" xfId="17907"/>
    <cellStyle name="Output 2 5 4 2" xfId="39094"/>
    <cellStyle name="Output 2 5 5" xfId="28277"/>
    <cellStyle name="Output 2 5_Table 2A-1_EFT (Annual)" xfId="7815"/>
    <cellStyle name="Output 2 6" xfId="1640"/>
    <cellStyle name="Output 2 6 2" xfId="5201"/>
    <cellStyle name="Output 2 6 2 2" xfId="13453"/>
    <cellStyle name="Output 2 6 2 2 2" xfId="25453"/>
    <cellStyle name="Output 2 6 2 2 2 2" xfId="46639"/>
    <cellStyle name="Output 2 6 2 2 3" xfId="36035"/>
    <cellStyle name="Output 2 6 2 3" xfId="20340"/>
    <cellStyle name="Output 2 6 2 3 2" xfId="41527"/>
    <cellStyle name="Output 2 6 2 4" xfId="30858"/>
    <cellStyle name="Output 2 6 2_Table 2A-1_EFT (Annual)" xfId="7818"/>
    <cellStyle name="Output 2 6 3" xfId="10797"/>
    <cellStyle name="Output 2 6 3 2" xfId="22907"/>
    <cellStyle name="Output 2 6 3 2 2" xfId="44093"/>
    <cellStyle name="Output 2 6 3 3" xfId="33489"/>
    <cellStyle name="Output 2 6 4" xfId="17794"/>
    <cellStyle name="Output 2 6 4 2" xfId="38981"/>
    <cellStyle name="Output 2 6 5" xfId="28115"/>
    <cellStyle name="Output 2 6_Table 2A-1_EFT (Annual)" xfId="7817"/>
    <cellStyle name="Output 2 7" xfId="3689"/>
    <cellStyle name="Output 2 7 2" xfId="12061"/>
    <cellStyle name="Output 2 7 2 2" xfId="24092"/>
    <cellStyle name="Output 2 7 2 2 2" xfId="45278"/>
    <cellStyle name="Output 2 7 2 3" xfId="34674"/>
    <cellStyle name="Output 2 7 3" xfId="18979"/>
    <cellStyle name="Output 2 7 3 2" xfId="40166"/>
    <cellStyle name="Output 2 7 4" xfId="29398"/>
    <cellStyle name="Output 2 7_Table 2A-1_EFT (Annual)" xfId="7819"/>
    <cellStyle name="Output 2 8" xfId="9379"/>
    <cellStyle name="Output 2 8 2" xfId="21546"/>
    <cellStyle name="Output 2 8 2 2" xfId="42732"/>
    <cellStyle name="Output 2 8 3" xfId="32128"/>
    <cellStyle name="Output 2 9" xfId="16433"/>
    <cellStyle name="Output 2 9 2" xfId="37620"/>
    <cellStyle name="Output 2_Table 2A-1_EFT (Annual)" xfId="3381"/>
    <cellStyle name="Output 20" xfId="179"/>
    <cellStyle name="Output 20 10" xfId="26734"/>
    <cellStyle name="Output 20 2" xfId="572"/>
    <cellStyle name="Output 20 2 2" xfId="1549"/>
    <cellStyle name="Output 20 2 2 2" xfId="2819"/>
    <cellStyle name="Output 20 2 2 2 2" xfId="6380"/>
    <cellStyle name="Output 20 2 2 2 2 2" xfId="14574"/>
    <cellStyle name="Output 20 2 2 2 2 2 2" xfId="26546"/>
    <cellStyle name="Output 20 2 2 2 2 2 2 2" xfId="47732"/>
    <cellStyle name="Output 20 2 2 2 2 2 3" xfId="37128"/>
    <cellStyle name="Output 20 2 2 2 2 3" xfId="21433"/>
    <cellStyle name="Output 20 2 2 2 2 3 2" xfId="42620"/>
    <cellStyle name="Output 20 2 2 2 2 4" xfId="32036"/>
    <cellStyle name="Output 20 2 2 2 2_Table 2A-1_EFT (Annual)" xfId="7821"/>
    <cellStyle name="Output 20 2 2 2 3" xfId="11916"/>
    <cellStyle name="Output 20 2 2 2 3 2" xfId="24000"/>
    <cellStyle name="Output 20 2 2 2 3 2 2" xfId="45186"/>
    <cellStyle name="Output 20 2 2 2 3 3" xfId="34582"/>
    <cellStyle name="Output 20 2 2 2 4" xfId="18887"/>
    <cellStyle name="Output 20 2 2 2 4 2" xfId="40074"/>
    <cellStyle name="Output 20 2 2 2 5" xfId="29293"/>
    <cellStyle name="Output 20 2 2 2_Table 2A-1_EFT (Annual)" xfId="7820"/>
    <cellStyle name="Output 20 2 2 3" xfId="1926"/>
    <cellStyle name="Output 20 2 2 3 2" xfId="5487"/>
    <cellStyle name="Output 20 2 2 3 2 2" xfId="13702"/>
    <cellStyle name="Output 20 2 2 3 2 2 2" xfId="25690"/>
    <cellStyle name="Output 20 2 2 3 2 2 2 2" xfId="46876"/>
    <cellStyle name="Output 20 2 2 3 2 2 3" xfId="36272"/>
    <cellStyle name="Output 20 2 2 3 2 3" xfId="20577"/>
    <cellStyle name="Output 20 2 2 3 2 3 2" xfId="41764"/>
    <cellStyle name="Output 20 2 2 3 2 4" xfId="31144"/>
    <cellStyle name="Output 20 2 2 3 2_Table 2A-1_EFT (Annual)" xfId="7823"/>
    <cellStyle name="Output 20 2 2 3 3" xfId="11046"/>
    <cellStyle name="Output 20 2 2 3 3 2" xfId="23144"/>
    <cellStyle name="Output 20 2 2 3 3 2 2" xfId="44330"/>
    <cellStyle name="Output 20 2 2 3 3 3" xfId="33726"/>
    <cellStyle name="Output 20 2 2 3 4" xfId="18031"/>
    <cellStyle name="Output 20 2 2 3 4 2" xfId="39218"/>
    <cellStyle name="Output 20 2 2 3 5" xfId="28401"/>
    <cellStyle name="Output 20 2 2 3_Table 2A-1_EFT (Annual)" xfId="7822"/>
    <cellStyle name="Output 20 2 2 4" xfId="5110"/>
    <cellStyle name="Output 20 2 2 4 2" xfId="13370"/>
    <cellStyle name="Output 20 2 2 4 2 2" xfId="25376"/>
    <cellStyle name="Output 20 2 2 4 2 2 2" xfId="46562"/>
    <cellStyle name="Output 20 2 2 4 2 3" xfId="35958"/>
    <cellStyle name="Output 20 2 2 4 3" xfId="20263"/>
    <cellStyle name="Output 20 2 2 4 3 2" xfId="41450"/>
    <cellStyle name="Output 20 2 2 4 4" xfId="30767"/>
    <cellStyle name="Output 20 2 2 4_Table 2A-1_EFT (Annual)" xfId="7824"/>
    <cellStyle name="Output 20 2 2 5" xfId="10714"/>
    <cellStyle name="Output 20 2 2 5 2" xfId="22830"/>
    <cellStyle name="Output 20 2 2 5 2 2" xfId="44016"/>
    <cellStyle name="Output 20 2 2 5 3" xfId="33412"/>
    <cellStyle name="Output 20 2 2 6" xfId="17717"/>
    <cellStyle name="Output 20 2 2 6 2" xfId="38904"/>
    <cellStyle name="Output 20 2 2 7" xfId="28024"/>
    <cellStyle name="Output 20 2 2_Table 2A-1_EFT (Annual)" xfId="3389"/>
    <cellStyle name="Output 20 2 3" xfId="2288"/>
    <cellStyle name="Output 20 2 3 2" xfId="5849"/>
    <cellStyle name="Output 20 2 3 2 2" xfId="14064"/>
    <cellStyle name="Output 20 2 3 2 2 2" xfId="26052"/>
    <cellStyle name="Output 20 2 3 2 2 2 2" xfId="47238"/>
    <cellStyle name="Output 20 2 3 2 2 3" xfId="36634"/>
    <cellStyle name="Output 20 2 3 2 3" xfId="20939"/>
    <cellStyle name="Output 20 2 3 2 3 2" xfId="42126"/>
    <cellStyle name="Output 20 2 3 2 4" xfId="31506"/>
    <cellStyle name="Output 20 2 3 2_Table 2A-1_EFT (Annual)" xfId="7826"/>
    <cellStyle name="Output 20 2 3 3" xfId="11408"/>
    <cellStyle name="Output 20 2 3 3 2" xfId="23506"/>
    <cellStyle name="Output 20 2 3 3 2 2" xfId="44692"/>
    <cellStyle name="Output 20 2 3 3 3" xfId="34088"/>
    <cellStyle name="Output 20 2 3 4" xfId="18393"/>
    <cellStyle name="Output 20 2 3 4 2" xfId="39580"/>
    <cellStyle name="Output 20 2 3 5" xfId="28763"/>
    <cellStyle name="Output 20 2 3_Table 2A-1_EFT (Annual)" xfId="7825"/>
    <cellStyle name="Output 20 2 4" xfId="1751"/>
    <cellStyle name="Output 20 2 4 2" xfId="5312"/>
    <cellStyle name="Output 20 2 4 2 2" xfId="13537"/>
    <cellStyle name="Output 20 2 4 2 2 2" xfId="25528"/>
    <cellStyle name="Output 20 2 4 2 2 2 2" xfId="46714"/>
    <cellStyle name="Output 20 2 4 2 2 3" xfId="36110"/>
    <cellStyle name="Output 20 2 4 2 3" xfId="20415"/>
    <cellStyle name="Output 20 2 4 2 3 2" xfId="41602"/>
    <cellStyle name="Output 20 2 4 2 4" xfId="30969"/>
    <cellStyle name="Output 20 2 4 2_Table 2A-1_EFT (Annual)" xfId="7828"/>
    <cellStyle name="Output 20 2 4 3" xfId="10880"/>
    <cellStyle name="Output 20 2 4 3 2" xfId="22982"/>
    <cellStyle name="Output 20 2 4 3 2 2" xfId="44168"/>
    <cellStyle name="Output 20 2 4 3 3" xfId="33564"/>
    <cellStyle name="Output 20 2 4 4" xfId="17869"/>
    <cellStyle name="Output 20 2 4 4 2" xfId="39056"/>
    <cellStyle name="Output 20 2 4 5" xfId="28226"/>
    <cellStyle name="Output 20 2 4_Table 2A-1_EFT (Annual)" xfId="7827"/>
    <cellStyle name="Output 20 2 5" xfId="4142"/>
    <cellStyle name="Output 20 2 5 2" xfId="12466"/>
    <cellStyle name="Output 20 2 5 2 2" xfId="24488"/>
    <cellStyle name="Output 20 2 5 2 2 2" xfId="45674"/>
    <cellStyle name="Output 20 2 5 2 3" xfId="35070"/>
    <cellStyle name="Output 20 2 5 3" xfId="19375"/>
    <cellStyle name="Output 20 2 5 3 2" xfId="40562"/>
    <cellStyle name="Output 20 2 5 4" xfId="29830"/>
    <cellStyle name="Output 20 2 5_Table 2A-1_EFT (Annual)" xfId="7829"/>
    <cellStyle name="Output 20 2 6" xfId="9805"/>
    <cellStyle name="Output 20 2 6 2" xfId="21942"/>
    <cellStyle name="Output 20 2 6 2 2" xfId="43128"/>
    <cellStyle name="Output 20 2 6 3" xfId="32524"/>
    <cellStyle name="Output 20 2 7" xfId="16829"/>
    <cellStyle name="Output 20 2 7 2" xfId="38016"/>
    <cellStyle name="Output 20 2 8" xfId="27087"/>
    <cellStyle name="Output 20 2_Table 2A-1_EFT (Annual)" xfId="3388"/>
    <cellStyle name="Output 20 3" xfId="410"/>
    <cellStyle name="Output 20 3 2" xfId="1393"/>
    <cellStyle name="Output 20 3 2 2" xfId="2663"/>
    <cellStyle name="Output 20 3 2 2 2" xfId="6224"/>
    <cellStyle name="Output 20 3 2 2 2 2" xfId="14418"/>
    <cellStyle name="Output 20 3 2 2 2 2 2" xfId="26390"/>
    <cellStyle name="Output 20 3 2 2 2 2 2 2" xfId="47576"/>
    <cellStyle name="Output 20 3 2 2 2 2 3" xfId="36972"/>
    <cellStyle name="Output 20 3 2 2 2 3" xfId="21277"/>
    <cellStyle name="Output 20 3 2 2 2 3 2" xfId="42464"/>
    <cellStyle name="Output 20 3 2 2 2 4" xfId="31880"/>
    <cellStyle name="Output 20 3 2 2 2_Table 2A-1_EFT (Annual)" xfId="7831"/>
    <cellStyle name="Output 20 3 2 2 3" xfId="11760"/>
    <cellStyle name="Output 20 3 2 2 3 2" xfId="23844"/>
    <cellStyle name="Output 20 3 2 2 3 2 2" xfId="45030"/>
    <cellStyle name="Output 20 3 2 2 3 3" xfId="34426"/>
    <cellStyle name="Output 20 3 2 2 4" xfId="18731"/>
    <cellStyle name="Output 20 3 2 2 4 2" xfId="39918"/>
    <cellStyle name="Output 20 3 2 2 5" xfId="29137"/>
    <cellStyle name="Output 20 3 2 2_Table 2A-1_EFT (Annual)" xfId="7830"/>
    <cellStyle name="Output 20 3 2 3" xfId="1895"/>
    <cellStyle name="Output 20 3 2 3 2" xfId="5456"/>
    <cellStyle name="Output 20 3 2 3 2 2" xfId="13671"/>
    <cellStyle name="Output 20 3 2 3 2 2 2" xfId="25659"/>
    <cellStyle name="Output 20 3 2 3 2 2 2 2" xfId="46845"/>
    <cellStyle name="Output 20 3 2 3 2 2 3" xfId="36241"/>
    <cellStyle name="Output 20 3 2 3 2 3" xfId="20546"/>
    <cellStyle name="Output 20 3 2 3 2 3 2" xfId="41733"/>
    <cellStyle name="Output 20 3 2 3 2 4" xfId="31113"/>
    <cellStyle name="Output 20 3 2 3 2_Table 2A-1_EFT (Annual)" xfId="7833"/>
    <cellStyle name="Output 20 3 2 3 3" xfId="11015"/>
    <cellStyle name="Output 20 3 2 3 3 2" xfId="23113"/>
    <cellStyle name="Output 20 3 2 3 3 2 2" xfId="44299"/>
    <cellStyle name="Output 20 3 2 3 3 3" xfId="33695"/>
    <cellStyle name="Output 20 3 2 3 4" xfId="18000"/>
    <cellStyle name="Output 20 3 2 3 4 2" xfId="39187"/>
    <cellStyle name="Output 20 3 2 3 5" xfId="28370"/>
    <cellStyle name="Output 20 3 2 3_Table 2A-1_EFT (Annual)" xfId="7832"/>
    <cellStyle name="Output 20 3 2 4" xfId="4954"/>
    <cellStyle name="Output 20 3 2 4 2" xfId="13214"/>
    <cellStyle name="Output 20 3 2 4 2 2" xfId="25220"/>
    <cellStyle name="Output 20 3 2 4 2 2 2" xfId="46406"/>
    <cellStyle name="Output 20 3 2 4 2 3" xfId="35802"/>
    <cellStyle name="Output 20 3 2 4 3" xfId="20107"/>
    <cellStyle name="Output 20 3 2 4 3 2" xfId="41294"/>
    <cellStyle name="Output 20 3 2 4 4" xfId="30611"/>
    <cellStyle name="Output 20 3 2 4_Table 2A-1_EFT (Annual)" xfId="7834"/>
    <cellStyle name="Output 20 3 2 5" xfId="10558"/>
    <cellStyle name="Output 20 3 2 5 2" xfId="22674"/>
    <cellStyle name="Output 20 3 2 5 2 2" xfId="43860"/>
    <cellStyle name="Output 20 3 2 5 3" xfId="33256"/>
    <cellStyle name="Output 20 3 2 6" xfId="17561"/>
    <cellStyle name="Output 20 3 2 6 2" xfId="38748"/>
    <cellStyle name="Output 20 3 2 7" xfId="27868"/>
    <cellStyle name="Output 20 3 2_Table 2A-1_EFT (Annual)" xfId="3391"/>
    <cellStyle name="Output 20 3 3" xfId="2132"/>
    <cellStyle name="Output 20 3 3 2" xfId="5693"/>
    <cellStyle name="Output 20 3 3 2 2" xfId="13908"/>
    <cellStyle name="Output 20 3 3 2 2 2" xfId="25896"/>
    <cellStyle name="Output 20 3 3 2 2 2 2" xfId="47082"/>
    <cellStyle name="Output 20 3 3 2 2 3" xfId="36478"/>
    <cellStyle name="Output 20 3 3 2 3" xfId="20783"/>
    <cellStyle name="Output 20 3 3 2 3 2" xfId="41970"/>
    <cellStyle name="Output 20 3 3 2 4" xfId="31350"/>
    <cellStyle name="Output 20 3 3 2_Table 2A-1_EFT (Annual)" xfId="7836"/>
    <cellStyle name="Output 20 3 3 3" xfId="11252"/>
    <cellStyle name="Output 20 3 3 3 2" xfId="23350"/>
    <cellStyle name="Output 20 3 3 3 2 2" xfId="44536"/>
    <cellStyle name="Output 20 3 3 3 3" xfId="33932"/>
    <cellStyle name="Output 20 3 3 4" xfId="18237"/>
    <cellStyle name="Output 20 3 3 4 2" xfId="39424"/>
    <cellStyle name="Output 20 3 3 5" xfId="28607"/>
    <cellStyle name="Output 20 3 3_Table 2A-1_EFT (Annual)" xfId="7835"/>
    <cellStyle name="Output 20 3 4" xfId="1715"/>
    <cellStyle name="Output 20 3 4 2" xfId="5276"/>
    <cellStyle name="Output 20 3 4 2 2" xfId="13505"/>
    <cellStyle name="Output 20 3 4 2 2 2" xfId="25498"/>
    <cellStyle name="Output 20 3 4 2 2 2 2" xfId="46684"/>
    <cellStyle name="Output 20 3 4 2 2 3" xfId="36080"/>
    <cellStyle name="Output 20 3 4 2 3" xfId="20385"/>
    <cellStyle name="Output 20 3 4 2 3 2" xfId="41572"/>
    <cellStyle name="Output 20 3 4 2 4" xfId="30933"/>
    <cellStyle name="Output 20 3 4 2_Table 2A-1_EFT (Annual)" xfId="7838"/>
    <cellStyle name="Output 20 3 4 3" xfId="10849"/>
    <cellStyle name="Output 20 3 4 3 2" xfId="22952"/>
    <cellStyle name="Output 20 3 4 3 2 2" xfId="44138"/>
    <cellStyle name="Output 20 3 4 3 3" xfId="33534"/>
    <cellStyle name="Output 20 3 4 4" xfId="17839"/>
    <cellStyle name="Output 20 3 4 4 2" xfId="39026"/>
    <cellStyle name="Output 20 3 4 5" xfId="28190"/>
    <cellStyle name="Output 20 3 4_Table 2A-1_EFT (Annual)" xfId="7837"/>
    <cellStyle name="Output 20 3 5" xfId="3980"/>
    <cellStyle name="Output 20 3 5 2" xfId="12308"/>
    <cellStyle name="Output 20 3 5 2 2" xfId="24332"/>
    <cellStyle name="Output 20 3 5 2 2 2" xfId="45518"/>
    <cellStyle name="Output 20 3 5 2 3" xfId="34914"/>
    <cellStyle name="Output 20 3 5 3" xfId="19219"/>
    <cellStyle name="Output 20 3 5 3 2" xfId="40406"/>
    <cellStyle name="Output 20 3 5 4" xfId="29668"/>
    <cellStyle name="Output 20 3 5_Table 2A-1_EFT (Annual)" xfId="7839"/>
    <cellStyle name="Output 20 3 6" xfId="9645"/>
    <cellStyle name="Output 20 3 6 2" xfId="21786"/>
    <cellStyle name="Output 20 3 6 2 2" xfId="42972"/>
    <cellStyle name="Output 20 3 6 3" xfId="32368"/>
    <cellStyle name="Output 20 3 7" xfId="16673"/>
    <cellStyle name="Output 20 3 7 2" xfId="37860"/>
    <cellStyle name="Output 20 3 8" xfId="26925"/>
    <cellStyle name="Output 20 3_Table 2A-1_EFT (Annual)" xfId="3390"/>
    <cellStyle name="Output 20 4" xfId="1227"/>
    <cellStyle name="Output 20 4 2" xfId="2497"/>
    <cellStyle name="Output 20 4 2 2" xfId="6058"/>
    <cellStyle name="Output 20 4 2 2 2" xfId="14252"/>
    <cellStyle name="Output 20 4 2 2 2 2" xfId="26224"/>
    <cellStyle name="Output 20 4 2 2 2 2 2" xfId="47410"/>
    <cellStyle name="Output 20 4 2 2 2 3" xfId="36806"/>
    <cellStyle name="Output 20 4 2 2 3" xfId="21111"/>
    <cellStyle name="Output 20 4 2 2 3 2" xfId="42298"/>
    <cellStyle name="Output 20 4 2 2 4" xfId="31714"/>
    <cellStyle name="Output 20 4 2 2_Table 2A-1_EFT (Annual)" xfId="7841"/>
    <cellStyle name="Output 20 4 2 3" xfId="11594"/>
    <cellStyle name="Output 20 4 2 3 2" xfId="23678"/>
    <cellStyle name="Output 20 4 2 3 2 2" xfId="44864"/>
    <cellStyle name="Output 20 4 2 3 3" xfId="34260"/>
    <cellStyle name="Output 20 4 2 4" xfId="18565"/>
    <cellStyle name="Output 20 4 2 4 2" xfId="39752"/>
    <cellStyle name="Output 20 4 2 5" xfId="28971"/>
    <cellStyle name="Output 20 4 2_Table 2A-1_EFT (Annual)" xfId="7840"/>
    <cellStyle name="Output 20 4 3" xfId="1831"/>
    <cellStyle name="Output 20 4 3 2" xfId="5392"/>
    <cellStyle name="Output 20 4 3 2 2" xfId="13607"/>
    <cellStyle name="Output 20 4 3 2 2 2" xfId="25595"/>
    <cellStyle name="Output 20 4 3 2 2 2 2" xfId="46781"/>
    <cellStyle name="Output 20 4 3 2 2 3" xfId="36177"/>
    <cellStyle name="Output 20 4 3 2 3" xfId="20482"/>
    <cellStyle name="Output 20 4 3 2 3 2" xfId="41669"/>
    <cellStyle name="Output 20 4 3 2 4" xfId="31049"/>
    <cellStyle name="Output 20 4 3 2_Table 2A-1_EFT (Annual)" xfId="7843"/>
    <cellStyle name="Output 20 4 3 3" xfId="10951"/>
    <cellStyle name="Output 20 4 3 3 2" xfId="23049"/>
    <cellStyle name="Output 20 4 3 3 2 2" xfId="44235"/>
    <cellStyle name="Output 20 4 3 3 3" xfId="33631"/>
    <cellStyle name="Output 20 4 3 4" xfId="17936"/>
    <cellStyle name="Output 20 4 3 4 2" xfId="39123"/>
    <cellStyle name="Output 20 4 3 5" xfId="28306"/>
    <cellStyle name="Output 20 4 3_Table 2A-1_EFT (Annual)" xfId="7842"/>
    <cellStyle name="Output 20 4 4" xfId="4788"/>
    <cellStyle name="Output 20 4 4 2" xfId="13048"/>
    <cellStyle name="Output 20 4 4 2 2" xfId="25054"/>
    <cellStyle name="Output 20 4 4 2 2 2" xfId="46240"/>
    <cellStyle name="Output 20 4 4 2 3" xfId="35636"/>
    <cellStyle name="Output 20 4 4 3" xfId="19941"/>
    <cellStyle name="Output 20 4 4 3 2" xfId="41128"/>
    <cellStyle name="Output 20 4 4 4" xfId="30445"/>
    <cellStyle name="Output 20 4 4_Table 2A-1_EFT (Annual)" xfId="7844"/>
    <cellStyle name="Output 20 4 5" xfId="10392"/>
    <cellStyle name="Output 20 4 5 2" xfId="22508"/>
    <cellStyle name="Output 20 4 5 2 2" xfId="43694"/>
    <cellStyle name="Output 20 4 5 3" xfId="33090"/>
    <cellStyle name="Output 20 4 6" xfId="17395"/>
    <cellStyle name="Output 20 4 6 2" xfId="38582"/>
    <cellStyle name="Output 20 4 7" xfId="27702"/>
    <cellStyle name="Output 20 4_Table 2A-1_EFT (Annual)" xfId="3392"/>
    <cellStyle name="Output 20 5" xfId="1966"/>
    <cellStyle name="Output 20 5 2" xfId="5527"/>
    <cellStyle name="Output 20 5 2 2" xfId="13742"/>
    <cellStyle name="Output 20 5 2 2 2" xfId="25730"/>
    <cellStyle name="Output 20 5 2 2 2 2" xfId="46916"/>
    <cellStyle name="Output 20 5 2 2 3" xfId="36312"/>
    <cellStyle name="Output 20 5 2 3" xfId="20617"/>
    <cellStyle name="Output 20 5 2 3 2" xfId="41804"/>
    <cellStyle name="Output 20 5 2 4" xfId="31184"/>
    <cellStyle name="Output 20 5 2_Table 2A-1_EFT (Annual)" xfId="7846"/>
    <cellStyle name="Output 20 5 3" xfId="11086"/>
    <cellStyle name="Output 20 5 3 2" xfId="23184"/>
    <cellStyle name="Output 20 5 3 2 2" xfId="44370"/>
    <cellStyle name="Output 20 5 3 3" xfId="33766"/>
    <cellStyle name="Output 20 5 4" xfId="18071"/>
    <cellStyle name="Output 20 5 4 2" xfId="39258"/>
    <cellStyle name="Output 20 5 5" xfId="28441"/>
    <cellStyle name="Output 20 5_Table 2A-1_EFT (Annual)" xfId="7845"/>
    <cellStyle name="Output 20 6" xfId="1658"/>
    <cellStyle name="Output 20 6 2" xfId="5219"/>
    <cellStyle name="Output 20 6 2 2" xfId="13466"/>
    <cellStyle name="Output 20 6 2 2 2" xfId="25466"/>
    <cellStyle name="Output 20 6 2 2 2 2" xfId="46652"/>
    <cellStyle name="Output 20 6 2 2 3" xfId="36048"/>
    <cellStyle name="Output 20 6 2 3" xfId="20353"/>
    <cellStyle name="Output 20 6 2 3 2" xfId="41540"/>
    <cellStyle name="Output 20 6 2 4" xfId="30876"/>
    <cellStyle name="Output 20 6 2_Table 2A-1_EFT (Annual)" xfId="7848"/>
    <cellStyle name="Output 20 6 3" xfId="10811"/>
    <cellStyle name="Output 20 6 3 2" xfId="22920"/>
    <cellStyle name="Output 20 6 3 2 2" xfId="44106"/>
    <cellStyle name="Output 20 6 3 3" xfId="33502"/>
    <cellStyle name="Output 20 6 4" xfId="17807"/>
    <cellStyle name="Output 20 6 4 2" xfId="38994"/>
    <cellStyle name="Output 20 6 5" xfId="28133"/>
    <cellStyle name="Output 20 6_Table 2A-1_EFT (Annual)" xfId="7847"/>
    <cellStyle name="Output 20 7" xfId="3768"/>
    <cellStyle name="Output 20 7 2" xfId="12136"/>
    <cellStyle name="Output 20 7 2 2" xfId="24166"/>
    <cellStyle name="Output 20 7 2 2 2" xfId="45352"/>
    <cellStyle name="Output 20 7 2 3" xfId="34748"/>
    <cellStyle name="Output 20 7 3" xfId="19053"/>
    <cellStyle name="Output 20 7 3 2" xfId="40240"/>
    <cellStyle name="Output 20 7 4" xfId="29477"/>
    <cellStyle name="Output 20 7_Table 2A-1_EFT (Annual)" xfId="7849"/>
    <cellStyle name="Output 20 8" xfId="9455"/>
    <cellStyle name="Output 20 8 2" xfId="21620"/>
    <cellStyle name="Output 20 8 2 2" xfId="42806"/>
    <cellStyle name="Output 20 8 3" xfId="32202"/>
    <cellStyle name="Output 20 9" xfId="16507"/>
    <cellStyle name="Output 20 9 2" xfId="37694"/>
    <cellStyle name="Output 20_Table 2A-1_EFT (Annual)" xfId="3387"/>
    <cellStyle name="Output 21" xfId="200"/>
    <cellStyle name="Output 21 10" xfId="26755"/>
    <cellStyle name="Output 21 2" xfId="593"/>
    <cellStyle name="Output 21 2 2" xfId="1570"/>
    <cellStyle name="Output 21 2 2 2" xfId="2840"/>
    <cellStyle name="Output 21 2 2 2 2" xfId="6401"/>
    <cellStyle name="Output 21 2 2 2 2 2" xfId="14595"/>
    <cellStyle name="Output 21 2 2 2 2 2 2" xfId="26567"/>
    <cellStyle name="Output 21 2 2 2 2 2 2 2" xfId="47753"/>
    <cellStyle name="Output 21 2 2 2 2 2 3" xfId="37149"/>
    <cellStyle name="Output 21 2 2 2 2 3" xfId="21454"/>
    <cellStyle name="Output 21 2 2 2 2 3 2" xfId="42641"/>
    <cellStyle name="Output 21 2 2 2 2 4" xfId="32057"/>
    <cellStyle name="Output 21 2 2 2 2_Table 2A-1_EFT (Annual)" xfId="7851"/>
    <cellStyle name="Output 21 2 2 2 3" xfId="11937"/>
    <cellStyle name="Output 21 2 2 2 3 2" xfId="24021"/>
    <cellStyle name="Output 21 2 2 2 3 2 2" xfId="45207"/>
    <cellStyle name="Output 21 2 2 2 3 3" xfId="34603"/>
    <cellStyle name="Output 21 2 2 2 4" xfId="18908"/>
    <cellStyle name="Output 21 2 2 2 4 2" xfId="40095"/>
    <cellStyle name="Output 21 2 2 2 5" xfId="29314"/>
    <cellStyle name="Output 21 2 2 2_Table 2A-1_EFT (Annual)" xfId="7850"/>
    <cellStyle name="Output 21 2 2 3" xfId="1930"/>
    <cellStyle name="Output 21 2 2 3 2" xfId="5491"/>
    <cellStyle name="Output 21 2 2 3 2 2" xfId="13706"/>
    <cellStyle name="Output 21 2 2 3 2 2 2" xfId="25694"/>
    <cellStyle name="Output 21 2 2 3 2 2 2 2" xfId="46880"/>
    <cellStyle name="Output 21 2 2 3 2 2 3" xfId="36276"/>
    <cellStyle name="Output 21 2 2 3 2 3" xfId="20581"/>
    <cellStyle name="Output 21 2 2 3 2 3 2" xfId="41768"/>
    <cellStyle name="Output 21 2 2 3 2 4" xfId="31148"/>
    <cellStyle name="Output 21 2 2 3 2_Table 2A-1_EFT (Annual)" xfId="7853"/>
    <cellStyle name="Output 21 2 2 3 3" xfId="11050"/>
    <cellStyle name="Output 21 2 2 3 3 2" xfId="23148"/>
    <cellStyle name="Output 21 2 2 3 3 2 2" xfId="44334"/>
    <cellStyle name="Output 21 2 2 3 3 3" xfId="33730"/>
    <cellStyle name="Output 21 2 2 3 4" xfId="18035"/>
    <cellStyle name="Output 21 2 2 3 4 2" xfId="39222"/>
    <cellStyle name="Output 21 2 2 3 5" xfId="28405"/>
    <cellStyle name="Output 21 2 2 3_Table 2A-1_EFT (Annual)" xfId="7852"/>
    <cellStyle name="Output 21 2 2 4" xfId="5131"/>
    <cellStyle name="Output 21 2 2 4 2" xfId="13391"/>
    <cellStyle name="Output 21 2 2 4 2 2" xfId="25397"/>
    <cellStyle name="Output 21 2 2 4 2 2 2" xfId="46583"/>
    <cellStyle name="Output 21 2 2 4 2 3" xfId="35979"/>
    <cellStyle name="Output 21 2 2 4 3" xfId="20284"/>
    <cellStyle name="Output 21 2 2 4 3 2" xfId="41471"/>
    <cellStyle name="Output 21 2 2 4 4" xfId="30788"/>
    <cellStyle name="Output 21 2 2 4_Table 2A-1_EFT (Annual)" xfId="7854"/>
    <cellStyle name="Output 21 2 2 5" xfId="10735"/>
    <cellStyle name="Output 21 2 2 5 2" xfId="22851"/>
    <cellStyle name="Output 21 2 2 5 2 2" xfId="44037"/>
    <cellStyle name="Output 21 2 2 5 3" xfId="33433"/>
    <cellStyle name="Output 21 2 2 6" xfId="17738"/>
    <cellStyle name="Output 21 2 2 6 2" xfId="38925"/>
    <cellStyle name="Output 21 2 2 7" xfId="28045"/>
    <cellStyle name="Output 21 2 2_Table 2A-1_EFT (Annual)" xfId="3395"/>
    <cellStyle name="Output 21 2 3" xfId="2309"/>
    <cellStyle name="Output 21 2 3 2" xfId="5870"/>
    <cellStyle name="Output 21 2 3 2 2" xfId="14085"/>
    <cellStyle name="Output 21 2 3 2 2 2" xfId="26073"/>
    <cellStyle name="Output 21 2 3 2 2 2 2" xfId="47259"/>
    <cellStyle name="Output 21 2 3 2 2 3" xfId="36655"/>
    <cellStyle name="Output 21 2 3 2 3" xfId="20960"/>
    <cellStyle name="Output 21 2 3 2 3 2" xfId="42147"/>
    <cellStyle name="Output 21 2 3 2 4" xfId="31527"/>
    <cellStyle name="Output 21 2 3 2_Table 2A-1_EFT (Annual)" xfId="7856"/>
    <cellStyle name="Output 21 2 3 3" xfId="11429"/>
    <cellStyle name="Output 21 2 3 3 2" xfId="23527"/>
    <cellStyle name="Output 21 2 3 3 2 2" xfId="44713"/>
    <cellStyle name="Output 21 2 3 3 3" xfId="34109"/>
    <cellStyle name="Output 21 2 3 4" xfId="18414"/>
    <cellStyle name="Output 21 2 3 4 2" xfId="39601"/>
    <cellStyle name="Output 21 2 3 5" xfId="28784"/>
    <cellStyle name="Output 21 2 3_Table 2A-1_EFT (Annual)" xfId="7855"/>
    <cellStyle name="Output 21 2 4" xfId="1755"/>
    <cellStyle name="Output 21 2 4 2" xfId="5316"/>
    <cellStyle name="Output 21 2 4 2 2" xfId="13541"/>
    <cellStyle name="Output 21 2 4 2 2 2" xfId="25532"/>
    <cellStyle name="Output 21 2 4 2 2 2 2" xfId="46718"/>
    <cellStyle name="Output 21 2 4 2 2 3" xfId="36114"/>
    <cellStyle name="Output 21 2 4 2 3" xfId="20419"/>
    <cellStyle name="Output 21 2 4 2 3 2" xfId="41606"/>
    <cellStyle name="Output 21 2 4 2 4" xfId="30973"/>
    <cellStyle name="Output 21 2 4 2_Table 2A-1_EFT (Annual)" xfId="7858"/>
    <cellStyle name="Output 21 2 4 3" xfId="10884"/>
    <cellStyle name="Output 21 2 4 3 2" xfId="22986"/>
    <cellStyle name="Output 21 2 4 3 2 2" xfId="44172"/>
    <cellStyle name="Output 21 2 4 3 3" xfId="33568"/>
    <cellStyle name="Output 21 2 4 4" xfId="17873"/>
    <cellStyle name="Output 21 2 4 4 2" xfId="39060"/>
    <cellStyle name="Output 21 2 4 5" xfId="28230"/>
    <cellStyle name="Output 21 2 4_Table 2A-1_EFT (Annual)" xfId="7857"/>
    <cellStyle name="Output 21 2 5" xfId="4163"/>
    <cellStyle name="Output 21 2 5 2" xfId="12487"/>
    <cellStyle name="Output 21 2 5 2 2" xfId="24509"/>
    <cellStyle name="Output 21 2 5 2 2 2" xfId="45695"/>
    <cellStyle name="Output 21 2 5 2 3" xfId="35091"/>
    <cellStyle name="Output 21 2 5 3" xfId="19396"/>
    <cellStyle name="Output 21 2 5 3 2" xfId="40583"/>
    <cellStyle name="Output 21 2 5 4" xfId="29851"/>
    <cellStyle name="Output 21 2 5_Table 2A-1_EFT (Annual)" xfId="7859"/>
    <cellStyle name="Output 21 2 6" xfId="9826"/>
    <cellStyle name="Output 21 2 6 2" xfId="21963"/>
    <cellStyle name="Output 21 2 6 2 2" xfId="43149"/>
    <cellStyle name="Output 21 2 6 3" xfId="32545"/>
    <cellStyle name="Output 21 2 7" xfId="16850"/>
    <cellStyle name="Output 21 2 7 2" xfId="38037"/>
    <cellStyle name="Output 21 2 8" xfId="27108"/>
    <cellStyle name="Output 21 2_Table 2A-1_EFT (Annual)" xfId="3394"/>
    <cellStyle name="Output 21 3" xfId="429"/>
    <cellStyle name="Output 21 3 2" xfId="1412"/>
    <cellStyle name="Output 21 3 2 2" xfId="2682"/>
    <cellStyle name="Output 21 3 2 2 2" xfId="6243"/>
    <cellStyle name="Output 21 3 2 2 2 2" xfId="14437"/>
    <cellStyle name="Output 21 3 2 2 2 2 2" xfId="26409"/>
    <cellStyle name="Output 21 3 2 2 2 2 2 2" xfId="47595"/>
    <cellStyle name="Output 21 3 2 2 2 2 3" xfId="36991"/>
    <cellStyle name="Output 21 3 2 2 2 3" xfId="21296"/>
    <cellStyle name="Output 21 3 2 2 2 3 2" xfId="42483"/>
    <cellStyle name="Output 21 3 2 2 2 4" xfId="31899"/>
    <cellStyle name="Output 21 3 2 2 2_Table 2A-1_EFT (Annual)" xfId="7861"/>
    <cellStyle name="Output 21 3 2 2 3" xfId="11779"/>
    <cellStyle name="Output 21 3 2 2 3 2" xfId="23863"/>
    <cellStyle name="Output 21 3 2 2 3 2 2" xfId="45049"/>
    <cellStyle name="Output 21 3 2 2 3 3" xfId="34445"/>
    <cellStyle name="Output 21 3 2 2 4" xfId="18750"/>
    <cellStyle name="Output 21 3 2 2 4 2" xfId="39937"/>
    <cellStyle name="Output 21 3 2 2 5" xfId="29156"/>
    <cellStyle name="Output 21 3 2 2_Table 2A-1_EFT (Annual)" xfId="7860"/>
    <cellStyle name="Output 21 3 2 3" xfId="1899"/>
    <cellStyle name="Output 21 3 2 3 2" xfId="5460"/>
    <cellStyle name="Output 21 3 2 3 2 2" xfId="13675"/>
    <cellStyle name="Output 21 3 2 3 2 2 2" xfId="25663"/>
    <cellStyle name="Output 21 3 2 3 2 2 2 2" xfId="46849"/>
    <cellStyle name="Output 21 3 2 3 2 2 3" xfId="36245"/>
    <cellStyle name="Output 21 3 2 3 2 3" xfId="20550"/>
    <cellStyle name="Output 21 3 2 3 2 3 2" xfId="41737"/>
    <cellStyle name="Output 21 3 2 3 2 4" xfId="31117"/>
    <cellStyle name="Output 21 3 2 3 2_Table 2A-1_EFT (Annual)" xfId="7863"/>
    <cellStyle name="Output 21 3 2 3 3" xfId="11019"/>
    <cellStyle name="Output 21 3 2 3 3 2" xfId="23117"/>
    <cellStyle name="Output 21 3 2 3 3 2 2" xfId="44303"/>
    <cellStyle name="Output 21 3 2 3 3 3" xfId="33699"/>
    <cellStyle name="Output 21 3 2 3 4" xfId="18004"/>
    <cellStyle name="Output 21 3 2 3 4 2" xfId="39191"/>
    <cellStyle name="Output 21 3 2 3 5" xfId="28374"/>
    <cellStyle name="Output 21 3 2 3_Table 2A-1_EFT (Annual)" xfId="7862"/>
    <cellStyle name="Output 21 3 2 4" xfId="4973"/>
    <cellStyle name="Output 21 3 2 4 2" xfId="13233"/>
    <cellStyle name="Output 21 3 2 4 2 2" xfId="25239"/>
    <cellStyle name="Output 21 3 2 4 2 2 2" xfId="46425"/>
    <cellStyle name="Output 21 3 2 4 2 3" xfId="35821"/>
    <cellStyle name="Output 21 3 2 4 3" xfId="20126"/>
    <cellStyle name="Output 21 3 2 4 3 2" xfId="41313"/>
    <cellStyle name="Output 21 3 2 4 4" xfId="30630"/>
    <cellStyle name="Output 21 3 2 4_Table 2A-1_EFT (Annual)" xfId="7864"/>
    <cellStyle name="Output 21 3 2 5" xfId="10577"/>
    <cellStyle name="Output 21 3 2 5 2" xfId="22693"/>
    <cellStyle name="Output 21 3 2 5 2 2" xfId="43879"/>
    <cellStyle name="Output 21 3 2 5 3" xfId="33275"/>
    <cellStyle name="Output 21 3 2 6" xfId="17580"/>
    <cellStyle name="Output 21 3 2 6 2" xfId="38767"/>
    <cellStyle name="Output 21 3 2 7" xfId="27887"/>
    <cellStyle name="Output 21 3 2_Table 2A-1_EFT (Annual)" xfId="3397"/>
    <cellStyle name="Output 21 3 3" xfId="2151"/>
    <cellStyle name="Output 21 3 3 2" xfId="5712"/>
    <cellStyle name="Output 21 3 3 2 2" xfId="13927"/>
    <cellStyle name="Output 21 3 3 2 2 2" xfId="25915"/>
    <cellStyle name="Output 21 3 3 2 2 2 2" xfId="47101"/>
    <cellStyle name="Output 21 3 3 2 2 3" xfId="36497"/>
    <cellStyle name="Output 21 3 3 2 3" xfId="20802"/>
    <cellStyle name="Output 21 3 3 2 3 2" xfId="41989"/>
    <cellStyle name="Output 21 3 3 2 4" xfId="31369"/>
    <cellStyle name="Output 21 3 3 2_Table 2A-1_EFT (Annual)" xfId="7866"/>
    <cellStyle name="Output 21 3 3 3" xfId="11271"/>
    <cellStyle name="Output 21 3 3 3 2" xfId="23369"/>
    <cellStyle name="Output 21 3 3 3 2 2" xfId="44555"/>
    <cellStyle name="Output 21 3 3 3 3" xfId="33951"/>
    <cellStyle name="Output 21 3 3 4" xfId="18256"/>
    <cellStyle name="Output 21 3 3 4 2" xfId="39443"/>
    <cellStyle name="Output 21 3 3 5" xfId="28626"/>
    <cellStyle name="Output 21 3 3_Table 2A-1_EFT (Annual)" xfId="7865"/>
    <cellStyle name="Output 21 3 4" xfId="1719"/>
    <cellStyle name="Output 21 3 4 2" xfId="5280"/>
    <cellStyle name="Output 21 3 4 2 2" xfId="13509"/>
    <cellStyle name="Output 21 3 4 2 2 2" xfId="25502"/>
    <cellStyle name="Output 21 3 4 2 2 2 2" xfId="46688"/>
    <cellStyle name="Output 21 3 4 2 2 3" xfId="36084"/>
    <cellStyle name="Output 21 3 4 2 3" xfId="20389"/>
    <cellStyle name="Output 21 3 4 2 3 2" xfId="41576"/>
    <cellStyle name="Output 21 3 4 2 4" xfId="30937"/>
    <cellStyle name="Output 21 3 4 2_Table 2A-1_EFT (Annual)" xfId="7868"/>
    <cellStyle name="Output 21 3 4 3" xfId="10853"/>
    <cellStyle name="Output 21 3 4 3 2" xfId="22956"/>
    <cellStyle name="Output 21 3 4 3 2 2" xfId="44142"/>
    <cellStyle name="Output 21 3 4 3 3" xfId="33538"/>
    <cellStyle name="Output 21 3 4 4" xfId="17843"/>
    <cellStyle name="Output 21 3 4 4 2" xfId="39030"/>
    <cellStyle name="Output 21 3 4 5" xfId="28194"/>
    <cellStyle name="Output 21 3 4_Table 2A-1_EFT (Annual)" xfId="7867"/>
    <cellStyle name="Output 21 3 5" xfId="3999"/>
    <cellStyle name="Output 21 3 5 2" xfId="12327"/>
    <cellStyle name="Output 21 3 5 2 2" xfId="24351"/>
    <cellStyle name="Output 21 3 5 2 2 2" xfId="45537"/>
    <cellStyle name="Output 21 3 5 2 3" xfId="34933"/>
    <cellStyle name="Output 21 3 5 3" xfId="19238"/>
    <cellStyle name="Output 21 3 5 3 2" xfId="40425"/>
    <cellStyle name="Output 21 3 5 4" xfId="29687"/>
    <cellStyle name="Output 21 3 5_Table 2A-1_EFT (Annual)" xfId="7869"/>
    <cellStyle name="Output 21 3 6" xfId="9664"/>
    <cellStyle name="Output 21 3 6 2" xfId="21805"/>
    <cellStyle name="Output 21 3 6 2 2" xfId="42991"/>
    <cellStyle name="Output 21 3 6 3" xfId="32387"/>
    <cellStyle name="Output 21 3 7" xfId="16692"/>
    <cellStyle name="Output 21 3 7 2" xfId="37879"/>
    <cellStyle name="Output 21 3 8" xfId="26944"/>
    <cellStyle name="Output 21 3_Table 2A-1_EFT (Annual)" xfId="3396"/>
    <cellStyle name="Output 21 4" xfId="1248"/>
    <cellStyle name="Output 21 4 2" xfId="2518"/>
    <cellStyle name="Output 21 4 2 2" xfId="6079"/>
    <cellStyle name="Output 21 4 2 2 2" xfId="14273"/>
    <cellStyle name="Output 21 4 2 2 2 2" xfId="26245"/>
    <cellStyle name="Output 21 4 2 2 2 2 2" xfId="47431"/>
    <cellStyle name="Output 21 4 2 2 2 3" xfId="36827"/>
    <cellStyle name="Output 21 4 2 2 3" xfId="21132"/>
    <cellStyle name="Output 21 4 2 2 3 2" xfId="42319"/>
    <cellStyle name="Output 21 4 2 2 4" xfId="31735"/>
    <cellStyle name="Output 21 4 2 2_Table 2A-1_EFT (Annual)" xfId="7871"/>
    <cellStyle name="Output 21 4 2 3" xfId="11615"/>
    <cellStyle name="Output 21 4 2 3 2" xfId="23699"/>
    <cellStyle name="Output 21 4 2 3 2 2" xfId="44885"/>
    <cellStyle name="Output 21 4 2 3 3" xfId="34281"/>
    <cellStyle name="Output 21 4 2 4" xfId="18586"/>
    <cellStyle name="Output 21 4 2 4 2" xfId="39773"/>
    <cellStyle name="Output 21 4 2 5" xfId="28992"/>
    <cellStyle name="Output 21 4 2_Table 2A-1_EFT (Annual)" xfId="7870"/>
    <cellStyle name="Output 21 4 3" xfId="1835"/>
    <cellStyle name="Output 21 4 3 2" xfId="5396"/>
    <cellStyle name="Output 21 4 3 2 2" xfId="13611"/>
    <cellStyle name="Output 21 4 3 2 2 2" xfId="25599"/>
    <cellStyle name="Output 21 4 3 2 2 2 2" xfId="46785"/>
    <cellStyle name="Output 21 4 3 2 2 3" xfId="36181"/>
    <cellStyle name="Output 21 4 3 2 3" xfId="20486"/>
    <cellStyle name="Output 21 4 3 2 3 2" xfId="41673"/>
    <cellStyle name="Output 21 4 3 2 4" xfId="31053"/>
    <cellStyle name="Output 21 4 3 2_Table 2A-1_EFT (Annual)" xfId="7873"/>
    <cellStyle name="Output 21 4 3 3" xfId="10955"/>
    <cellStyle name="Output 21 4 3 3 2" xfId="23053"/>
    <cellStyle name="Output 21 4 3 3 2 2" xfId="44239"/>
    <cellStyle name="Output 21 4 3 3 3" xfId="33635"/>
    <cellStyle name="Output 21 4 3 4" xfId="17940"/>
    <cellStyle name="Output 21 4 3 4 2" xfId="39127"/>
    <cellStyle name="Output 21 4 3 5" xfId="28310"/>
    <cellStyle name="Output 21 4 3_Table 2A-1_EFT (Annual)" xfId="7872"/>
    <cellStyle name="Output 21 4 4" xfId="4809"/>
    <cellStyle name="Output 21 4 4 2" xfId="13069"/>
    <cellStyle name="Output 21 4 4 2 2" xfId="25075"/>
    <cellStyle name="Output 21 4 4 2 2 2" xfId="46261"/>
    <cellStyle name="Output 21 4 4 2 3" xfId="35657"/>
    <cellStyle name="Output 21 4 4 3" xfId="19962"/>
    <cellStyle name="Output 21 4 4 3 2" xfId="41149"/>
    <cellStyle name="Output 21 4 4 4" xfId="30466"/>
    <cellStyle name="Output 21 4 4_Table 2A-1_EFT (Annual)" xfId="7874"/>
    <cellStyle name="Output 21 4 5" xfId="10413"/>
    <cellStyle name="Output 21 4 5 2" xfId="22529"/>
    <cellStyle name="Output 21 4 5 2 2" xfId="43715"/>
    <cellStyle name="Output 21 4 5 3" xfId="33111"/>
    <cellStyle name="Output 21 4 6" xfId="17416"/>
    <cellStyle name="Output 21 4 6 2" xfId="38603"/>
    <cellStyle name="Output 21 4 7" xfId="27723"/>
    <cellStyle name="Output 21 4_Table 2A-1_EFT (Annual)" xfId="3398"/>
    <cellStyle name="Output 21 5" xfId="1987"/>
    <cellStyle name="Output 21 5 2" xfId="5548"/>
    <cellStyle name="Output 21 5 2 2" xfId="13763"/>
    <cellStyle name="Output 21 5 2 2 2" xfId="25751"/>
    <cellStyle name="Output 21 5 2 2 2 2" xfId="46937"/>
    <cellStyle name="Output 21 5 2 2 3" xfId="36333"/>
    <cellStyle name="Output 21 5 2 3" xfId="20638"/>
    <cellStyle name="Output 21 5 2 3 2" xfId="41825"/>
    <cellStyle name="Output 21 5 2 4" xfId="31205"/>
    <cellStyle name="Output 21 5 2_Table 2A-1_EFT (Annual)" xfId="7876"/>
    <cellStyle name="Output 21 5 3" xfId="11107"/>
    <cellStyle name="Output 21 5 3 2" xfId="23205"/>
    <cellStyle name="Output 21 5 3 2 2" xfId="44391"/>
    <cellStyle name="Output 21 5 3 3" xfId="33787"/>
    <cellStyle name="Output 21 5 4" xfId="18092"/>
    <cellStyle name="Output 21 5 4 2" xfId="39279"/>
    <cellStyle name="Output 21 5 5" xfId="28462"/>
    <cellStyle name="Output 21 5_Table 2A-1_EFT (Annual)" xfId="7875"/>
    <cellStyle name="Output 21 6" xfId="1662"/>
    <cellStyle name="Output 21 6 2" xfId="5223"/>
    <cellStyle name="Output 21 6 2 2" xfId="13470"/>
    <cellStyle name="Output 21 6 2 2 2" xfId="25470"/>
    <cellStyle name="Output 21 6 2 2 2 2" xfId="46656"/>
    <cellStyle name="Output 21 6 2 2 3" xfId="36052"/>
    <cellStyle name="Output 21 6 2 3" xfId="20357"/>
    <cellStyle name="Output 21 6 2 3 2" xfId="41544"/>
    <cellStyle name="Output 21 6 2 4" xfId="30880"/>
    <cellStyle name="Output 21 6 2_Table 2A-1_EFT (Annual)" xfId="7878"/>
    <cellStyle name="Output 21 6 3" xfId="10815"/>
    <cellStyle name="Output 21 6 3 2" xfId="22924"/>
    <cellStyle name="Output 21 6 3 2 2" xfId="44110"/>
    <cellStyle name="Output 21 6 3 3" xfId="33506"/>
    <cellStyle name="Output 21 6 4" xfId="17811"/>
    <cellStyle name="Output 21 6 4 2" xfId="38998"/>
    <cellStyle name="Output 21 6 5" xfId="28137"/>
    <cellStyle name="Output 21 6_Table 2A-1_EFT (Annual)" xfId="7877"/>
    <cellStyle name="Output 21 7" xfId="3789"/>
    <cellStyle name="Output 21 7 2" xfId="12157"/>
    <cellStyle name="Output 21 7 2 2" xfId="24187"/>
    <cellStyle name="Output 21 7 2 2 2" xfId="45373"/>
    <cellStyle name="Output 21 7 2 3" xfId="34769"/>
    <cellStyle name="Output 21 7 3" xfId="19074"/>
    <cellStyle name="Output 21 7 3 2" xfId="40261"/>
    <cellStyle name="Output 21 7 4" xfId="29498"/>
    <cellStyle name="Output 21 7_Table 2A-1_EFT (Annual)" xfId="7879"/>
    <cellStyle name="Output 21 8" xfId="9476"/>
    <cellStyle name="Output 21 8 2" xfId="21641"/>
    <cellStyle name="Output 21 8 2 2" xfId="42827"/>
    <cellStyle name="Output 21 8 3" xfId="32223"/>
    <cellStyle name="Output 21 9" xfId="16528"/>
    <cellStyle name="Output 21 9 2" xfId="37715"/>
    <cellStyle name="Output 21_Table 2A-1_EFT (Annual)" xfId="3393"/>
    <cellStyle name="Output 22" xfId="208"/>
    <cellStyle name="Output 22 10" xfId="26763"/>
    <cellStyle name="Output 22 2" xfId="601"/>
    <cellStyle name="Output 22 2 2" xfId="1578"/>
    <cellStyle name="Output 22 2 2 2" xfId="2848"/>
    <cellStyle name="Output 22 2 2 2 2" xfId="6409"/>
    <cellStyle name="Output 22 2 2 2 2 2" xfId="14603"/>
    <cellStyle name="Output 22 2 2 2 2 2 2" xfId="26575"/>
    <cellStyle name="Output 22 2 2 2 2 2 2 2" xfId="47761"/>
    <cellStyle name="Output 22 2 2 2 2 2 3" xfId="37157"/>
    <cellStyle name="Output 22 2 2 2 2 3" xfId="21462"/>
    <cellStyle name="Output 22 2 2 2 2 3 2" xfId="42649"/>
    <cellStyle name="Output 22 2 2 2 2 4" xfId="32065"/>
    <cellStyle name="Output 22 2 2 2 2_Table 2A-1_EFT (Annual)" xfId="7881"/>
    <cellStyle name="Output 22 2 2 2 3" xfId="11945"/>
    <cellStyle name="Output 22 2 2 2 3 2" xfId="24029"/>
    <cellStyle name="Output 22 2 2 2 3 2 2" xfId="45215"/>
    <cellStyle name="Output 22 2 2 2 3 3" xfId="34611"/>
    <cellStyle name="Output 22 2 2 2 4" xfId="18916"/>
    <cellStyle name="Output 22 2 2 2 4 2" xfId="40103"/>
    <cellStyle name="Output 22 2 2 2 5" xfId="29322"/>
    <cellStyle name="Output 22 2 2 2_Table 2A-1_EFT (Annual)" xfId="7880"/>
    <cellStyle name="Output 22 2 2 3" xfId="1932"/>
    <cellStyle name="Output 22 2 2 3 2" xfId="5493"/>
    <cellStyle name="Output 22 2 2 3 2 2" xfId="13708"/>
    <cellStyle name="Output 22 2 2 3 2 2 2" xfId="25696"/>
    <cellStyle name="Output 22 2 2 3 2 2 2 2" xfId="46882"/>
    <cellStyle name="Output 22 2 2 3 2 2 3" xfId="36278"/>
    <cellStyle name="Output 22 2 2 3 2 3" xfId="20583"/>
    <cellStyle name="Output 22 2 2 3 2 3 2" xfId="41770"/>
    <cellStyle name="Output 22 2 2 3 2 4" xfId="31150"/>
    <cellStyle name="Output 22 2 2 3 2_Table 2A-1_EFT (Annual)" xfId="7883"/>
    <cellStyle name="Output 22 2 2 3 3" xfId="11052"/>
    <cellStyle name="Output 22 2 2 3 3 2" xfId="23150"/>
    <cellStyle name="Output 22 2 2 3 3 2 2" xfId="44336"/>
    <cellStyle name="Output 22 2 2 3 3 3" xfId="33732"/>
    <cellStyle name="Output 22 2 2 3 4" xfId="18037"/>
    <cellStyle name="Output 22 2 2 3 4 2" xfId="39224"/>
    <cellStyle name="Output 22 2 2 3 5" xfId="28407"/>
    <cellStyle name="Output 22 2 2 3_Table 2A-1_EFT (Annual)" xfId="7882"/>
    <cellStyle name="Output 22 2 2 4" xfId="5139"/>
    <cellStyle name="Output 22 2 2 4 2" xfId="13399"/>
    <cellStyle name="Output 22 2 2 4 2 2" xfId="25405"/>
    <cellStyle name="Output 22 2 2 4 2 2 2" xfId="46591"/>
    <cellStyle name="Output 22 2 2 4 2 3" xfId="35987"/>
    <cellStyle name="Output 22 2 2 4 3" xfId="20292"/>
    <cellStyle name="Output 22 2 2 4 3 2" xfId="41479"/>
    <cellStyle name="Output 22 2 2 4 4" xfId="30796"/>
    <cellStyle name="Output 22 2 2 4_Table 2A-1_EFT (Annual)" xfId="7884"/>
    <cellStyle name="Output 22 2 2 5" xfId="10743"/>
    <cellStyle name="Output 22 2 2 5 2" xfId="22859"/>
    <cellStyle name="Output 22 2 2 5 2 2" xfId="44045"/>
    <cellStyle name="Output 22 2 2 5 3" xfId="33441"/>
    <cellStyle name="Output 22 2 2 6" xfId="17746"/>
    <cellStyle name="Output 22 2 2 6 2" xfId="38933"/>
    <cellStyle name="Output 22 2 2 7" xfId="28053"/>
    <cellStyle name="Output 22 2 2_Table 2A-1_EFT (Annual)" xfId="3401"/>
    <cellStyle name="Output 22 2 3" xfId="2317"/>
    <cellStyle name="Output 22 2 3 2" xfId="5878"/>
    <cellStyle name="Output 22 2 3 2 2" xfId="14093"/>
    <cellStyle name="Output 22 2 3 2 2 2" xfId="26081"/>
    <cellStyle name="Output 22 2 3 2 2 2 2" xfId="47267"/>
    <cellStyle name="Output 22 2 3 2 2 3" xfId="36663"/>
    <cellStyle name="Output 22 2 3 2 3" xfId="20968"/>
    <cellStyle name="Output 22 2 3 2 3 2" xfId="42155"/>
    <cellStyle name="Output 22 2 3 2 4" xfId="31535"/>
    <cellStyle name="Output 22 2 3 2_Table 2A-1_EFT (Annual)" xfId="7886"/>
    <cellStyle name="Output 22 2 3 3" xfId="11437"/>
    <cellStyle name="Output 22 2 3 3 2" xfId="23535"/>
    <cellStyle name="Output 22 2 3 3 2 2" xfId="44721"/>
    <cellStyle name="Output 22 2 3 3 3" xfId="34117"/>
    <cellStyle name="Output 22 2 3 4" xfId="18422"/>
    <cellStyle name="Output 22 2 3 4 2" xfId="39609"/>
    <cellStyle name="Output 22 2 3 5" xfId="28792"/>
    <cellStyle name="Output 22 2 3_Table 2A-1_EFT (Annual)" xfId="7885"/>
    <cellStyle name="Output 22 2 4" xfId="1757"/>
    <cellStyle name="Output 22 2 4 2" xfId="5318"/>
    <cellStyle name="Output 22 2 4 2 2" xfId="13543"/>
    <cellStyle name="Output 22 2 4 2 2 2" xfId="25534"/>
    <cellStyle name="Output 22 2 4 2 2 2 2" xfId="46720"/>
    <cellStyle name="Output 22 2 4 2 2 3" xfId="36116"/>
    <cellStyle name="Output 22 2 4 2 3" xfId="20421"/>
    <cellStyle name="Output 22 2 4 2 3 2" xfId="41608"/>
    <cellStyle name="Output 22 2 4 2 4" xfId="30975"/>
    <cellStyle name="Output 22 2 4 2_Table 2A-1_EFT (Annual)" xfId="7888"/>
    <cellStyle name="Output 22 2 4 3" xfId="10886"/>
    <cellStyle name="Output 22 2 4 3 2" xfId="22988"/>
    <cellStyle name="Output 22 2 4 3 2 2" xfId="44174"/>
    <cellStyle name="Output 22 2 4 3 3" xfId="33570"/>
    <cellStyle name="Output 22 2 4 4" xfId="17875"/>
    <cellStyle name="Output 22 2 4 4 2" xfId="39062"/>
    <cellStyle name="Output 22 2 4 5" xfId="28232"/>
    <cellStyle name="Output 22 2 4_Table 2A-1_EFT (Annual)" xfId="7887"/>
    <cellStyle name="Output 22 2 5" xfId="4171"/>
    <cellStyle name="Output 22 2 5 2" xfId="12495"/>
    <cellStyle name="Output 22 2 5 2 2" xfId="24517"/>
    <cellStyle name="Output 22 2 5 2 2 2" xfId="45703"/>
    <cellStyle name="Output 22 2 5 2 3" xfId="35099"/>
    <cellStyle name="Output 22 2 5 3" xfId="19404"/>
    <cellStyle name="Output 22 2 5 3 2" xfId="40591"/>
    <cellStyle name="Output 22 2 5 4" xfId="29859"/>
    <cellStyle name="Output 22 2 5_Table 2A-1_EFT (Annual)" xfId="7889"/>
    <cellStyle name="Output 22 2 6" xfId="9834"/>
    <cellStyle name="Output 22 2 6 2" xfId="21971"/>
    <cellStyle name="Output 22 2 6 2 2" xfId="43157"/>
    <cellStyle name="Output 22 2 6 3" xfId="32553"/>
    <cellStyle name="Output 22 2 7" xfId="16858"/>
    <cellStyle name="Output 22 2 7 2" xfId="38045"/>
    <cellStyle name="Output 22 2 8" xfId="27116"/>
    <cellStyle name="Output 22 2_Table 2A-1_EFT (Annual)" xfId="3400"/>
    <cellStyle name="Output 22 3" xfId="436"/>
    <cellStyle name="Output 22 3 2" xfId="1419"/>
    <cellStyle name="Output 22 3 2 2" xfId="2689"/>
    <cellStyle name="Output 22 3 2 2 2" xfId="6250"/>
    <cellStyle name="Output 22 3 2 2 2 2" xfId="14444"/>
    <cellStyle name="Output 22 3 2 2 2 2 2" xfId="26416"/>
    <cellStyle name="Output 22 3 2 2 2 2 2 2" xfId="47602"/>
    <cellStyle name="Output 22 3 2 2 2 2 3" xfId="36998"/>
    <cellStyle name="Output 22 3 2 2 2 3" xfId="21303"/>
    <cellStyle name="Output 22 3 2 2 2 3 2" xfId="42490"/>
    <cellStyle name="Output 22 3 2 2 2 4" xfId="31906"/>
    <cellStyle name="Output 22 3 2 2 2_Table 2A-1_EFT (Annual)" xfId="7891"/>
    <cellStyle name="Output 22 3 2 2 3" xfId="11786"/>
    <cellStyle name="Output 22 3 2 2 3 2" xfId="23870"/>
    <cellStyle name="Output 22 3 2 2 3 2 2" xfId="45056"/>
    <cellStyle name="Output 22 3 2 2 3 3" xfId="34452"/>
    <cellStyle name="Output 22 3 2 2 4" xfId="18757"/>
    <cellStyle name="Output 22 3 2 2 4 2" xfId="39944"/>
    <cellStyle name="Output 22 3 2 2 5" xfId="29163"/>
    <cellStyle name="Output 22 3 2 2_Table 2A-1_EFT (Annual)" xfId="7890"/>
    <cellStyle name="Output 22 3 2 3" xfId="1901"/>
    <cellStyle name="Output 22 3 2 3 2" xfId="5462"/>
    <cellStyle name="Output 22 3 2 3 2 2" xfId="13677"/>
    <cellStyle name="Output 22 3 2 3 2 2 2" xfId="25665"/>
    <cellStyle name="Output 22 3 2 3 2 2 2 2" xfId="46851"/>
    <cellStyle name="Output 22 3 2 3 2 2 3" xfId="36247"/>
    <cellStyle name="Output 22 3 2 3 2 3" xfId="20552"/>
    <cellStyle name="Output 22 3 2 3 2 3 2" xfId="41739"/>
    <cellStyle name="Output 22 3 2 3 2 4" xfId="31119"/>
    <cellStyle name="Output 22 3 2 3 2_Table 2A-1_EFT (Annual)" xfId="7893"/>
    <cellStyle name="Output 22 3 2 3 3" xfId="11021"/>
    <cellStyle name="Output 22 3 2 3 3 2" xfId="23119"/>
    <cellStyle name="Output 22 3 2 3 3 2 2" xfId="44305"/>
    <cellStyle name="Output 22 3 2 3 3 3" xfId="33701"/>
    <cellStyle name="Output 22 3 2 3 4" xfId="18006"/>
    <cellStyle name="Output 22 3 2 3 4 2" xfId="39193"/>
    <cellStyle name="Output 22 3 2 3 5" xfId="28376"/>
    <cellStyle name="Output 22 3 2 3_Table 2A-1_EFT (Annual)" xfId="7892"/>
    <cellStyle name="Output 22 3 2 4" xfId="4980"/>
    <cellStyle name="Output 22 3 2 4 2" xfId="13240"/>
    <cellStyle name="Output 22 3 2 4 2 2" xfId="25246"/>
    <cellStyle name="Output 22 3 2 4 2 2 2" xfId="46432"/>
    <cellStyle name="Output 22 3 2 4 2 3" xfId="35828"/>
    <cellStyle name="Output 22 3 2 4 3" xfId="20133"/>
    <cellStyle name="Output 22 3 2 4 3 2" xfId="41320"/>
    <cellStyle name="Output 22 3 2 4 4" xfId="30637"/>
    <cellStyle name="Output 22 3 2 4_Table 2A-1_EFT (Annual)" xfId="7894"/>
    <cellStyle name="Output 22 3 2 5" xfId="10584"/>
    <cellStyle name="Output 22 3 2 5 2" xfId="22700"/>
    <cellStyle name="Output 22 3 2 5 2 2" xfId="43886"/>
    <cellStyle name="Output 22 3 2 5 3" xfId="33282"/>
    <cellStyle name="Output 22 3 2 6" xfId="17587"/>
    <cellStyle name="Output 22 3 2 6 2" xfId="38774"/>
    <cellStyle name="Output 22 3 2 7" xfId="27894"/>
    <cellStyle name="Output 22 3 2_Table 2A-1_EFT (Annual)" xfId="3403"/>
    <cellStyle name="Output 22 3 3" xfId="2158"/>
    <cellStyle name="Output 22 3 3 2" xfId="5719"/>
    <cellStyle name="Output 22 3 3 2 2" xfId="13934"/>
    <cellStyle name="Output 22 3 3 2 2 2" xfId="25922"/>
    <cellStyle name="Output 22 3 3 2 2 2 2" xfId="47108"/>
    <cellStyle name="Output 22 3 3 2 2 3" xfId="36504"/>
    <cellStyle name="Output 22 3 3 2 3" xfId="20809"/>
    <cellStyle name="Output 22 3 3 2 3 2" xfId="41996"/>
    <cellStyle name="Output 22 3 3 2 4" xfId="31376"/>
    <cellStyle name="Output 22 3 3 2_Table 2A-1_EFT (Annual)" xfId="7896"/>
    <cellStyle name="Output 22 3 3 3" xfId="11278"/>
    <cellStyle name="Output 22 3 3 3 2" xfId="23376"/>
    <cellStyle name="Output 22 3 3 3 2 2" xfId="44562"/>
    <cellStyle name="Output 22 3 3 3 3" xfId="33958"/>
    <cellStyle name="Output 22 3 3 4" xfId="18263"/>
    <cellStyle name="Output 22 3 3 4 2" xfId="39450"/>
    <cellStyle name="Output 22 3 3 5" xfId="28633"/>
    <cellStyle name="Output 22 3 3_Table 2A-1_EFT (Annual)" xfId="7895"/>
    <cellStyle name="Output 22 3 4" xfId="1721"/>
    <cellStyle name="Output 22 3 4 2" xfId="5282"/>
    <cellStyle name="Output 22 3 4 2 2" xfId="13511"/>
    <cellStyle name="Output 22 3 4 2 2 2" xfId="25504"/>
    <cellStyle name="Output 22 3 4 2 2 2 2" xfId="46690"/>
    <cellStyle name="Output 22 3 4 2 2 3" xfId="36086"/>
    <cellStyle name="Output 22 3 4 2 3" xfId="20391"/>
    <cellStyle name="Output 22 3 4 2 3 2" xfId="41578"/>
    <cellStyle name="Output 22 3 4 2 4" xfId="30939"/>
    <cellStyle name="Output 22 3 4 2_Table 2A-1_EFT (Annual)" xfId="7898"/>
    <cellStyle name="Output 22 3 4 3" xfId="10855"/>
    <cellStyle name="Output 22 3 4 3 2" xfId="22958"/>
    <cellStyle name="Output 22 3 4 3 2 2" xfId="44144"/>
    <cellStyle name="Output 22 3 4 3 3" xfId="33540"/>
    <cellStyle name="Output 22 3 4 4" xfId="17845"/>
    <cellStyle name="Output 22 3 4 4 2" xfId="39032"/>
    <cellStyle name="Output 22 3 4 5" xfId="28196"/>
    <cellStyle name="Output 22 3 4_Table 2A-1_EFT (Annual)" xfId="7897"/>
    <cellStyle name="Output 22 3 5" xfId="4006"/>
    <cellStyle name="Output 22 3 5 2" xfId="12334"/>
    <cellStyle name="Output 22 3 5 2 2" xfId="24358"/>
    <cellStyle name="Output 22 3 5 2 2 2" xfId="45544"/>
    <cellStyle name="Output 22 3 5 2 3" xfId="34940"/>
    <cellStyle name="Output 22 3 5 3" xfId="19245"/>
    <cellStyle name="Output 22 3 5 3 2" xfId="40432"/>
    <cellStyle name="Output 22 3 5 4" xfId="29694"/>
    <cellStyle name="Output 22 3 5_Table 2A-1_EFT (Annual)" xfId="7899"/>
    <cellStyle name="Output 22 3 6" xfId="9671"/>
    <cellStyle name="Output 22 3 6 2" xfId="21812"/>
    <cellStyle name="Output 22 3 6 2 2" xfId="42998"/>
    <cellStyle name="Output 22 3 6 3" xfId="32394"/>
    <cellStyle name="Output 22 3 7" xfId="16699"/>
    <cellStyle name="Output 22 3 7 2" xfId="37886"/>
    <cellStyle name="Output 22 3 8" xfId="26951"/>
    <cellStyle name="Output 22 3_Table 2A-1_EFT (Annual)" xfId="3402"/>
    <cellStyle name="Output 22 4" xfId="1256"/>
    <cellStyle name="Output 22 4 2" xfId="2526"/>
    <cellStyle name="Output 22 4 2 2" xfId="6087"/>
    <cellStyle name="Output 22 4 2 2 2" xfId="14281"/>
    <cellStyle name="Output 22 4 2 2 2 2" xfId="26253"/>
    <cellStyle name="Output 22 4 2 2 2 2 2" xfId="47439"/>
    <cellStyle name="Output 22 4 2 2 2 3" xfId="36835"/>
    <cellStyle name="Output 22 4 2 2 3" xfId="21140"/>
    <cellStyle name="Output 22 4 2 2 3 2" xfId="42327"/>
    <cellStyle name="Output 22 4 2 2 4" xfId="31743"/>
    <cellStyle name="Output 22 4 2 2_Table 2A-1_EFT (Annual)" xfId="7901"/>
    <cellStyle name="Output 22 4 2 3" xfId="11623"/>
    <cellStyle name="Output 22 4 2 3 2" xfId="23707"/>
    <cellStyle name="Output 22 4 2 3 2 2" xfId="44893"/>
    <cellStyle name="Output 22 4 2 3 3" xfId="34289"/>
    <cellStyle name="Output 22 4 2 4" xfId="18594"/>
    <cellStyle name="Output 22 4 2 4 2" xfId="39781"/>
    <cellStyle name="Output 22 4 2 5" xfId="29000"/>
    <cellStyle name="Output 22 4 2_Table 2A-1_EFT (Annual)" xfId="7900"/>
    <cellStyle name="Output 22 4 3" xfId="1837"/>
    <cellStyle name="Output 22 4 3 2" xfId="5398"/>
    <cellStyle name="Output 22 4 3 2 2" xfId="13613"/>
    <cellStyle name="Output 22 4 3 2 2 2" xfId="25601"/>
    <cellStyle name="Output 22 4 3 2 2 2 2" xfId="46787"/>
    <cellStyle name="Output 22 4 3 2 2 3" xfId="36183"/>
    <cellStyle name="Output 22 4 3 2 3" xfId="20488"/>
    <cellStyle name="Output 22 4 3 2 3 2" xfId="41675"/>
    <cellStyle name="Output 22 4 3 2 4" xfId="31055"/>
    <cellStyle name="Output 22 4 3 2_Table 2A-1_EFT (Annual)" xfId="7903"/>
    <cellStyle name="Output 22 4 3 3" xfId="10957"/>
    <cellStyle name="Output 22 4 3 3 2" xfId="23055"/>
    <cellStyle name="Output 22 4 3 3 2 2" xfId="44241"/>
    <cellStyle name="Output 22 4 3 3 3" xfId="33637"/>
    <cellStyle name="Output 22 4 3 4" xfId="17942"/>
    <cellStyle name="Output 22 4 3 4 2" xfId="39129"/>
    <cellStyle name="Output 22 4 3 5" xfId="28312"/>
    <cellStyle name="Output 22 4 3_Table 2A-1_EFT (Annual)" xfId="7902"/>
    <cellStyle name="Output 22 4 4" xfId="4817"/>
    <cellStyle name="Output 22 4 4 2" xfId="13077"/>
    <cellStyle name="Output 22 4 4 2 2" xfId="25083"/>
    <cellStyle name="Output 22 4 4 2 2 2" xfId="46269"/>
    <cellStyle name="Output 22 4 4 2 3" xfId="35665"/>
    <cellStyle name="Output 22 4 4 3" xfId="19970"/>
    <cellStyle name="Output 22 4 4 3 2" xfId="41157"/>
    <cellStyle name="Output 22 4 4 4" xfId="30474"/>
    <cellStyle name="Output 22 4 4_Table 2A-1_EFT (Annual)" xfId="7904"/>
    <cellStyle name="Output 22 4 5" xfId="10421"/>
    <cellStyle name="Output 22 4 5 2" xfId="22537"/>
    <cellStyle name="Output 22 4 5 2 2" xfId="43723"/>
    <cellStyle name="Output 22 4 5 3" xfId="33119"/>
    <cellStyle name="Output 22 4 6" xfId="17424"/>
    <cellStyle name="Output 22 4 6 2" xfId="38611"/>
    <cellStyle name="Output 22 4 7" xfId="27731"/>
    <cellStyle name="Output 22 4_Table 2A-1_EFT (Annual)" xfId="3404"/>
    <cellStyle name="Output 22 5" xfId="1995"/>
    <cellStyle name="Output 22 5 2" xfId="5556"/>
    <cellStyle name="Output 22 5 2 2" xfId="13771"/>
    <cellStyle name="Output 22 5 2 2 2" xfId="25759"/>
    <cellStyle name="Output 22 5 2 2 2 2" xfId="46945"/>
    <cellStyle name="Output 22 5 2 2 3" xfId="36341"/>
    <cellStyle name="Output 22 5 2 3" xfId="20646"/>
    <cellStyle name="Output 22 5 2 3 2" xfId="41833"/>
    <cellStyle name="Output 22 5 2 4" xfId="31213"/>
    <cellStyle name="Output 22 5 2_Table 2A-1_EFT (Annual)" xfId="7906"/>
    <cellStyle name="Output 22 5 3" xfId="11115"/>
    <cellStyle name="Output 22 5 3 2" xfId="23213"/>
    <cellStyle name="Output 22 5 3 2 2" xfId="44399"/>
    <cellStyle name="Output 22 5 3 3" xfId="33795"/>
    <cellStyle name="Output 22 5 4" xfId="18100"/>
    <cellStyle name="Output 22 5 4 2" xfId="39287"/>
    <cellStyle name="Output 22 5 5" xfId="28470"/>
    <cellStyle name="Output 22 5_Table 2A-1_EFT (Annual)" xfId="7905"/>
    <cellStyle name="Output 22 6" xfId="1664"/>
    <cellStyle name="Output 22 6 2" xfId="5225"/>
    <cellStyle name="Output 22 6 2 2" xfId="13472"/>
    <cellStyle name="Output 22 6 2 2 2" xfId="25472"/>
    <cellStyle name="Output 22 6 2 2 2 2" xfId="46658"/>
    <cellStyle name="Output 22 6 2 2 3" xfId="36054"/>
    <cellStyle name="Output 22 6 2 3" xfId="20359"/>
    <cellStyle name="Output 22 6 2 3 2" xfId="41546"/>
    <cellStyle name="Output 22 6 2 4" xfId="30882"/>
    <cellStyle name="Output 22 6 2_Table 2A-1_EFT (Annual)" xfId="7908"/>
    <cellStyle name="Output 22 6 3" xfId="10817"/>
    <cellStyle name="Output 22 6 3 2" xfId="22926"/>
    <cellStyle name="Output 22 6 3 2 2" xfId="44112"/>
    <cellStyle name="Output 22 6 3 3" xfId="33508"/>
    <cellStyle name="Output 22 6 4" xfId="17813"/>
    <cellStyle name="Output 22 6 4 2" xfId="39000"/>
    <cellStyle name="Output 22 6 5" xfId="28139"/>
    <cellStyle name="Output 22 6_Table 2A-1_EFT (Annual)" xfId="7907"/>
    <cellStyle name="Output 22 7" xfId="3797"/>
    <cellStyle name="Output 22 7 2" xfId="12165"/>
    <cellStyle name="Output 22 7 2 2" xfId="24195"/>
    <cellStyle name="Output 22 7 2 2 2" xfId="45381"/>
    <cellStyle name="Output 22 7 2 3" xfId="34777"/>
    <cellStyle name="Output 22 7 3" xfId="19082"/>
    <cellStyle name="Output 22 7 3 2" xfId="40269"/>
    <cellStyle name="Output 22 7 4" xfId="29506"/>
    <cellStyle name="Output 22 7_Table 2A-1_EFT (Annual)" xfId="7909"/>
    <cellStyle name="Output 22 8" xfId="9484"/>
    <cellStyle name="Output 22 8 2" xfId="21649"/>
    <cellStyle name="Output 22 8 2 2" xfId="42835"/>
    <cellStyle name="Output 22 8 3" xfId="32231"/>
    <cellStyle name="Output 22 9" xfId="16536"/>
    <cellStyle name="Output 22 9 2" xfId="37723"/>
    <cellStyle name="Output 22_Table 2A-1_EFT (Annual)" xfId="3399"/>
    <cellStyle name="Output 23" xfId="231"/>
    <cellStyle name="Output 23 10" xfId="26786"/>
    <cellStyle name="Output 23 2" xfId="618"/>
    <cellStyle name="Output 23 2 2" xfId="1595"/>
    <cellStyle name="Output 23 2 2 2" xfId="2865"/>
    <cellStyle name="Output 23 2 2 2 2" xfId="6426"/>
    <cellStyle name="Output 23 2 2 2 2 2" xfId="14620"/>
    <cellStyle name="Output 23 2 2 2 2 2 2" xfId="26592"/>
    <cellStyle name="Output 23 2 2 2 2 2 2 2" xfId="47778"/>
    <cellStyle name="Output 23 2 2 2 2 2 3" xfId="37174"/>
    <cellStyle name="Output 23 2 2 2 2 3" xfId="21479"/>
    <cellStyle name="Output 23 2 2 2 2 3 2" xfId="42666"/>
    <cellStyle name="Output 23 2 2 2 2 4" xfId="32082"/>
    <cellStyle name="Output 23 2 2 2 2_Table 2A-1_EFT (Annual)" xfId="7911"/>
    <cellStyle name="Output 23 2 2 2 3" xfId="11962"/>
    <cellStyle name="Output 23 2 2 2 3 2" xfId="24046"/>
    <cellStyle name="Output 23 2 2 2 3 2 2" xfId="45232"/>
    <cellStyle name="Output 23 2 2 2 3 3" xfId="34628"/>
    <cellStyle name="Output 23 2 2 2 4" xfId="18933"/>
    <cellStyle name="Output 23 2 2 2 4 2" xfId="40120"/>
    <cellStyle name="Output 23 2 2 2 5" xfId="29339"/>
    <cellStyle name="Output 23 2 2 2_Table 2A-1_EFT (Annual)" xfId="7910"/>
    <cellStyle name="Output 23 2 2 3" xfId="1935"/>
    <cellStyle name="Output 23 2 2 3 2" xfId="5496"/>
    <cellStyle name="Output 23 2 2 3 2 2" xfId="13711"/>
    <cellStyle name="Output 23 2 2 3 2 2 2" xfId="25699"/>
    <cellStyle name="Output 23 2 2 3 2 2 2 2" xfId="46885"/>
    <cellStyle name="Output 23 2 2 3 2 2 3" xfId="36281"/>
    <cellStyle name="Output 23 2 2 3 2 3" xfId="20586"/>
    <cellStyle name="Output 23 2 2 3 2 3 2" xfId="41773"/>
    <cellStyle name="Output 23 2 2 3 2 4" xfId="31153"/>
    <cellStyle name="Output 23 2 2 3 2_Table 2A-1_EFT (Annual)" xfId="7913"/>
    <cellStyle name="Output 23 2 2 3 3" xfId="11055"/>
    <cellStyle name="Output 23 2 2 3 3 2" xfId="23153"/>
    <cellStyle name="Output 23 2 2 3 3 2 2" xfId="44339"/>
    <cellStyle name="Output 23 2 2 3 3 3" xfId="33735"/>
    <cellStyle name="Output 23 2 2 3 4" xfId="18040"/>
    <cellStyle name="Output 23 2 2 3 4 2" xfId="39227"/>
    <cellStyle name="Output 23 2 2 3 5" xfId="28410"/>
    <cellStyle name="Output 23 2 2 3_Table 2A-1_EFT (Annual)" xfId="7912"/>
    <cellStyle name="Output 23 2 2 4" xfId="5156"/>
    <cellStyle name="Output 23 2 2 4 2" xfId="13416"/>
    <cellStyle name="Output 23 2 2 4 2 2" xfId="25422"/>
    <cellStyle name="Output 23 2 2 4 2 2 2" xfId="46608"/>
    <cellStyle name="Output 23 2 2 4 2 3" xfId="36004"/>
    <cellStyle name="Output 23 2 2 4 3" xfId="20309"/>
    <cellStyle name="Output 23 2 2 4 3 2" xfId="41496"/>
    <cellStyle name="Output 23 2 2 4 4" xfId="30813"/>
    <cellStyle name="Output 23 2 2 4_Table 2A-1_EFT (Annual)" xfId="7914"/>
    <cellStyle name="Output 23 2 2 5" xfId="10760"/>
    <cellStyle name="Output 23 2 2 5 2" xfId="22876"/>
    <cellStyle name="Output 23 2 2 5 2 2" xfId="44062"/>
    <cellStyle name="Output 23 2 2 5 3" xfId="33458"/>
    <cellStyle name="Output 23 2 2 6" xfId="17763"/>
    <cellStyle name="Output 23 2 2 6 2" xfId="38950"/>
    <cellStyle name="Output 23 2 2 7" xfId="28070"/>
    <cellStyle name="Output 23 2 2_Table 2A-1_EFT (Annual)" xfId="3407"/>
    <cellStyle name="Output 23 2 3" xfId="2334"/>
    <cellStyle name="Output 23 2 3 2" xfId="5895"/>
    <cellStyle name="Output 23 2 3 2 2" xfId="14110"/>
    <cellStyle name="Output 23 2 3 2 2 2" xfId="26098"/>
    <cellStyle name="Output 23 2 3 2 2 2 2" xfId="47284"/>
    <cellStyle name="Output 23 2 3 2 2 3" xfId="36680"/>
    <cellStyle name="Output 23 2 3 2 3" xfId="20985"/>
    <cellStyle name="Output 23 2 3 2 3 2" xfId="42172"/>
    <cellStyle name="Output 23 2 3 2 4" xfId="31552"/>
    <cellStyle name="Output 23 2 3 2_Table 2A-1_EFT (Annual)" xfId="7916"/>
    <cellStyle name="Output 23 2 3 3" xfId="11454"/>
    <cellStyle name="Output 23 2 3 3 2" xfId="23552"/>
    <cellStyle name="Output 23 2 3 3 2 2" xfId="44738"/>
    <cellStyle name="Output 23 2 3 3 3" xfId="34134"/>
    <cellStyle name="Output 23 2 3 4" xfId="18439"/>
    <cellStyle name="Output 23 2 3 4 2" xfId="39626"/>
    <cellStyle name="Output 23 2 3 5" xfId="28809"/>
    <cellStyle name="Output 23 2 3_Table 2A-1_EFT (Annual)" xfId="7915"/>
    <cellStyle name="Output 23 2 4" xfId="1760"/>
    <cellStyle name="Output 23 2 4 2" xfId="5321"/>
    <cellStyle name="Output 23 2 4 2 2" xfId="13546"/>
    <cellStyle name="Output 23 2 4 2 2 2" xfId="25537"/>
    <cellStyle name="Output 23 2 4 2 2 2 2" xfId="46723"/>
    <cellStyle name="Output 23 2 4 2 2 3" xfId="36119"/>
    <cellStyle name="Output 23 2 4 2 3" xfId="20424"/>
    <cellStyle name="Output 23 2 4 2 3 2" xfId="41611"/>
    <cellStyle name="Output 23 2 4 2 4" xfId="30978"/>
    <cellStyle name="Output 23 2 4 2_Table 2A-1_EFT (Annual)" xfId="7918"/>
    <cellStyle name="Output 23 2 4 3" xfId="10889"/>
    <cellStyle name="Output 23 2 4 3 2" xfId="22991"/>
    <cellStyle name="Output 23 2 4 3 2 2" xfId="44177"/>
    <cellStyle name="Output 23 2 4 3 3" xfId="33573"/>
    <cellStyle name="Output 23 2 4 4" xfId="17878"/>
    <cellStyle name="Output 23 2 4 4 2" xfId="39065"/>
    <cellStyle name="Output 23 2 4 5" xfId="28235"/>
    <cellStyle name="Output 23 2 4_Table 2A-1_EFT (Annual)" xfId="7917"/>
    <cellStyle name="Output 23 2 5" xfId="4188"/>
    <cellStyle name="Output 23 2 5 2" xfId="12512"/>
    <cellStyle name="Output 23 2 5 2 2" xfId="24534"/>
    <cellStyle name="Output 23 2 5 2 2 2" xfId="45720"/>
    <cellStyle name="Output 23 2 5 2 3" xfId="35116"/>
    <cellStyle name="Output 23 2 5 3" xfId="19421"/>
    <cellStyle name="Output 23 2 5 3 2" xfId="40608"/>
    <cellStyle name="Output 23 2 5 4" xfId="29876"/>
    <cellStyle name="Output 23 2 5_Table 2A-1_EFT (Annual)" xfId="7919"/>
    <cellStyle name="Output 23 2 6" xfId="9851"/>
    <cellStyle name="Output 23 2 6 2" xfId="21988"/>
    <cellStyle name="Output 23 2 6 2 2" xfId="43174"/>
    <cellStyle name="Output 23 2 6 3" xfId="32570"/>
    <cellStyle name="Output 23 2 7" xfId="16875"/>
    <cellStyle name="Output 23 2 7 2" xfId="38062"/>
    <cellStyle name="Output 23 2 8" xfId="27133"/>
    <cellStyle name="Output 23 2_Table 2A-1_EFT (Annual)" xfId="3406"/>
    <cellStyle name="Output 23 3" xfId="458"/>
    <cellStyle name="Output 23 3 2" xfId="1435"/>
    <cellStyle name="Output 23 3 2 2" xfId="2705"/>
    <cellStyle name="Output 23 3 2 2 2" xfId="6266"/>
    <cellStyle name="Output 23 3 2 2 2 2" xfId="14460"/>
    <cellStyle name="Output 23 3 2 2 2 2 2" xfId="26432"/>
    <cellStyle name="Output 23 3 2 2 2 2 2 2" xfId="47618"/>
    <cellStyle name="Output 23 3 2 2 2 2 3" xfId="37014"/>
    <cellStyle name="Output 23 3 2 2 2 3" xfId="21319"/>
    <cellStyle name="Output 23 3 2 2 2 3 2" xfId="42506"/>
    <cellStyle name="Output 23 3 2 2 2 4" xfId="31922"/>
    <cellStyle name="Output 23 3 2 2 2_Table 2A-1_EFT (Annual)" xfId="7921"/>
    <cellStyle name="Output 23 3 2 2 3" xfId="11802"/>
    <cellStyle name="Output 23 3 2 2 3 2" xfId="23886"/>
    <cellStyle name="Output 23 3 2 2 3 2 2" xfId="45072"/>
    <cellStyle name="Output 23 3 2 2 3 3" xfId="34468"/>
    <cellStyle name="Output 23 3 2 2 4" xfId="18773"/>
    <cellStyle name="Output 23 3 2 2 4 2" xfId="39960"/>
    <cellStyle name="Output 23 3 2 2 5" xfId="29179"/>
    <cellStyle name="Output 23 3 2 2_Table 2A-1_EFT (Annual)" xfId="7920"/>
    <cellStyle name="Output 23 3 2 3" xfId="1904"/>
    <cellStyle name="Output 23 3 2 3 2" xfId="5465"/>
    <cellStyle name="Output 23 3 2 3 2 2" xfId="13680"/>
    <cellStyle name="Output 23 3 2 3 2 2 2" xfId="25668"/>
    <cellStyle name="Output 23 3 2 3 2 2 2 2" xfId="46854"/>
    <cellStyle name="Output 23 3 2 3 2 2 3" xfId="36250"/>
    <cellStyle name="Output 23 3 2 3 2 3" xfId="20555"/>
    <cellStyle name="Output 23 3 2 3 2 3 2" xfId="41742"/>
    <cellStyle name="Output 23 3 2 3 2 4" xfId="31122"/>
    <cellStyle name="Output 23 3 2 3 2_Table 2A-1_EFT (Annual)" xfId="7923"/>
    <cellStyle name="Output 23 3 2 3 3" xfId="11024"/>
    <cellStyle name="Output 23 3 2 3 3 2" xfId="23122"/>
    <cellStyle name="Output 23 3 2 3 3 2 2" xfId="44308"/>
    <cellStyle name="Output 23 3 2 3 3 3" xfId="33704"/>
    <cellStyle name="Output 23 3 2 3 4" xfId="18009"/>
    <cellStyle name="Output 23 3 2 3 4 2" xfId="39196"/>
    <cellStyle name="Output 23 3 2 3 5" xfId="28379"/>
    <cellStyle name="Output 23 3 2 3_Table 2A-1_EFT (Annual)" xfId="7922"/>
    <cellStyle name="Output 23 3 2 4" xfId="4996"/>
    <cellStyle name="Output 23 3 2 4 2" xfId="13256"/>
    <cellStyle name="Output 23 3 2 4 2 2" xfId="25262"/>
    <cellStyle name="Output 23 3 2 4 2 2 2" xfId="46448"/>
    <cellStyle name="Output 23 3 2 4 2 3" xfId="35844"/>
    <cellStyle name="Output 23 3 2 4 3" xfId="20149"/>
    <cellStyle name="Output 23 3 2 4 3 2" xfId="41336"/>
    <cellStyle name="Output 23 3 2 4 4" xfId="30653"/>
    <cellStyle name="Output 23 3 2 4_Table 2A-1_EFT (Annual)" xfId="7924"/>
    <cellStyle name="Output 23 3 2 5" xfId="10600"/>
    <cellStyle name="Output 23 3 2 5 2" xfId="22716"/>
    <cellStyle name="Output 23 3 2 5 2 2" xfId="43902"/>
    <cellStyle name="Output 23 3 2 5 3" xfId="33298"/>
    <cellStyle name="Output 23 3 2 6" xfId="17603"/>
    <cellStyle name="Output 23 3 2 6 2" xfId="38790"/>
    <cellStyle name="Output 23 3 2 7" xfId="27910"/>
    <cellStyle name="Output 23 3 2_Table 2A-1_EFT (Annual)" xfId="3409"/>
    <cellStyle name="Output 23 3 3" xfId="2174"/>
    <cellStyle name="Output 23 3 3 2" xfId="5735"/>
    <cellStyle name="Output 23 3 3 2 2" xfId="13950"/>
    <cellStyle name="Output 23 3 3 2 2 2" xfId="25938"/>
    <cellStyle name="Output 23 3 3 2 2 2 2" xfId="47124"/>
    <cellStyle name="Output 23 3 3 2 2 3" xfId="36520"/>
    <cellStyle name="Output 23 3 3 2 3" xfId="20825"/>
    <cellStyle name="Output 23 3 3 2 3 2" xfId="42012"/>
    <cellStyle name="Output 23 3 3 2 4" xfId="31392"/>
    <cellStyle name="Output 23 3 3 2_Table 2A-1_EFT (Annual)" xfId="7926"/>
    <cellStyle name="Output 23 3 3 3" xfId="11294"/>
    <cellStyle name="Output 23 3 3 3 2" xfId="23392"/>
    <cellStyle name="Output 23 3 3 3 2 2" xfId="44578"/>
    <cellStyle name="Output 23 3 3 3 3" xfId="33974"/>
    <cellStyle name="Output 23 3 3 4" xfId="18279"/>
    <cellStyle name="Output 23 3 3 4 2" xfId="39466"/>
    <cellStyle name="Output 23 3 3 5" xfId="28649"/>
    <cellStyle name="Output 23 3 3_Table 2A-1_EFT (Annual)" xfId="7925"/>
    <cellStyle name="Output 23 3 4" xfId="1729"/>
    <cellStyle name="Output 23 3 4 2" xfId="5290"/>
    <cellStyle name="Output 23 3 4 2 2" xfId="13515"/>
    <cellStyle name="Output 23 3 4 2 2 2" xfId="25506"/>
    <cellStyle name="Output 23 3 4 2 2 2 2" xfId="46692"/>
    <cellStyle name="Output 23 3 4 2 2 3" xfId="36088"/>
    <cellStyle name="Output 23 3 4 2 3" xfId="20393"/>
    <cellStyle name="Output 23 3 4 2 3 2" xfId="41580"/>
    <cellStyle name="Output 23 3 4 2 4" xfId="30947"/>
    <cellStyle name="Output 23 3 4 2_Table 2A-1_EFT (Annual)" xfId="7928"/>
    <cellStyle name="Output 23 3 4 3" xfId="10858"/>
    <cellStyle name="Output 23 3 4 3 2" xfId="22960"/>
    <cellStyle name="Output 23 3 4 3 2 2" xfId="44146"/>
    <cellStyle name="Output 23 3 4 3 3" xfId="33542"/>
    <cellStyle name="Output 23 3 4 4" xfId="17847"/>
    <cellStyle name="Output 23 3 4 4 2" xfId="39034"/>
    <cellStyle name="Output 23 3 4 5" xfId="28204"/>
    <cellStyle name="Output 23 3 4_Table 2A-1_EFT (Annual)" xfId="7927"/>
    <cellStyle name="Output 23 3 5" xfId="4028"/>
    <cellStyle name="Output 23 3 5 2" xfId="12352"/>
    <cellStyle name="Output 23 3 5 2 2" xfId="24374"/>
    <cellStyle name="Output 23 3 5 2 2 2" xfId="45560"/>
    <cellStyle name="Output 23 3 5 2 3" xfId="34956"/>
    <cellStyle name="Output 23 3 5 3" xfId="19261"/>
    <cellStyle name="Output 23 3 5 3 2" xfId="40448"/>
    <cellStyle name="Output 23 3 5 4" xfId="29716"/>
    <cellStyle name="Output 23 3 5_Table 2A-1_EFT (Annual)" xfId="7929"/>
    <cellStyle name="Output 23 3 6" xfId="9691"/>
    <cellStyle name="Output 23 3 6 2" xfId="21828"/>
    <cellStyle name="Output 23 3 6 2 2" xfId="43014"/>
    <cellStyle name="Output 23 3 6 3" xfId="32410"/>
    <cellStyle name="Output 23 3 7" xfId="16715"/>
    <cellStyle name="Output 23 3 7 2" xfId="37902"/>
    <cellStyle name="Output 23 3 8" xfId="26973"/>
    <cellStyle name="Output 23 3_Table 2A-1_EFT (Annual)" xfId="3408"/>
    <cellStyle name="Output 23 4" xfId="1273"/>
    <cellStyle name="Output 23 4 2" xfId="2543"/>
    <cellStyle name="Output 23 4 2 2" xfId="6104"/>
    <cellStyle name="Output 23 4 2 2 2" xfId="14298"/>
    <cellStyle name="Output 23 4 2 2 2 2" xfId="26270"/>
    <cellStyle name="Output 23 4 2 2 2 2 2" xfId="47456"/>
    <cellStyle name="Output 23 4 2 2 2 3" xfId="36852"/>
    <cellStyle name="Output 23 4 2 2 3" xfId="21157"/>
    <cellStyle name="Output 23 4 2 2 3 2" xfId="42344"/>
    <cellStyle name="Output 23 4 2 2 4" xfId="31760"/>
    <cellStyle name="Output 23 4 2 2_Table 2A-1_EFT (Annual)" xfId="7931"/>
    <cellStyle name="Output 23 4 2 3" xfId="11640"/>
    <cellStyle name="Output 23 4 2 3 2" xfId="23724"/>
    <cellStyle name="Output 23 4 2 3 2 2" xfId="44910"/>
    <cellStyle name="Output 23 4 2 3 3" xfId="34306"/>
    <cellStyle name="Output 23 4 2 4" xfId="18611"/>
    <cellStyle name="Output 23 4 2 4 2" xfId="39798"/>
    <cellStyle name="Output 23 4 2 5" xfId="29017"/>
    <cellStyle name="Output 23 4 2_Table 2A-1_EFT (Annual)" xfId="7930"/>
    <cellStyle name="Output 23 4 3" xfId="1841"/>
    <cellStyle name="Output 23 4 3 2" xfId="5402"/>
    <cellStyle name="Output 23 4 3 2 2" xfId="13617"/>
    <cellStyle name="Output 23 4 3 2 2 2" xfId="25605"/>
    <cellStyle name="Output 23 4 3 2 2 2 2" xfId="46791"/>
    <cellStyle name="Output 23 4 3 2 2 3" xfId="36187"/>
    <cellStyle name="Output 23 4 3 2 3" xfId="20492"/>
    <cellStyle name="Output 23 4 3 2 3 2" xfId="41679"/>
    <cellStyle name="Output 23 4 3 2 4" xfId="31059"/>
    <cellStyle name="Output 23 4 3 2_Table 2A-1_EFT (Annual)" xfId="7933"/>
    <cellStyle name="Output 23 4 3 3" xfId="10961"/>
    <cellStyle name="Output 23 4 3 3 2" xfId="23059"/>
    <cellStyle name="Output 23 4 3 3 2 2" xfId="44245"/>
    <cellStyle name="Output 23 4 3 3 3" xfId="33641"/>
    <cellStyle name="Output 23 4 3 4" xfId="17946"/>
    <cellStyle name="Output 23 4 3 4 2" xfId="39133"/>
    <cellStyle name="Output 23 4 3 5" xfId="28316"/>
    <cellStyle name="Output 23 4 3_Table 2A-1_EFT (Annual)" xfId="7932"/>
    <cellStyle name="Output 23 4 4" xfId="4834"/>
    <cellStyle name="Output 23 4 4 2" xfId="13094"/>
    <cellStyle name="Output 23 4 4 2 2" xfId="25100"/>
    <cellStyle name="Output 23 4 4 2 2 2" xfId="46286"/>
    <cellStyle name="Output 23 4 4 2 3" xfId="35682"/>
    <cellStyle name="Output 23 4 4 3" xfId="19987"/>
    <cellStyle name="Output 23 4 4 3 2" xfId="41174"/>
    <cellStyle name="Output 23 4 4 4" xfId="30491"/>
    <cellStyle name="Output 23 4 4_Table 2A-1_EFT (Annual)" xfId="7934"/>
    <cellStyle name="Output 23 4 5" xfId="10438"/>
    <cellStyle name="Output 23 4 5 2" xfId="22554"/>
    <cellStyle name="Output 23 4 5 2 2" xfId="43740"/>
    <cellStyle name="Output 23 4 5 3" xfId="33136"/>
    <cellStyle name="Output 23 4 6" xfId="17441"/>
    <cellStyle name="Output 23 4 6 2" xfId="38628"/>
    <cellStyle name="Output 23 4 7" xfId="27748"/>
    <cellStyle name="Output 23 4_Table 2A-1_EFT (Annual)" xfId="3410"/>
    <cellStyle name="Output 23 5" xfId="2012"/>
    <cellStyle name="Output 23 5 2" xfId="5573"/>
    <cellStyle name="Output 23 5 2 2" xfId="13788"/>
    <cellStyle name="Output 23 5 2 2 2" xfId="25776"/>
    <cellStyle name="Output 23 5 2 2 2 2" xfId="46962"/>
    <cellStyle name="Output 23 5 2 2 3" xfId="36358"/>
    <cellStyle name="Output 23 5 2 3" xfId="20663"/>
    <cellStyle name="Output 23 5 2 3 2" xfId="41850"/>
    <cellStyle name="Output 23 5 2 4" xfId="31230"/>
    <cellStyle name="Output 23 5 2_Table 2A-1_EFT (Annual)" xfId="7936"/>
    <cellStyle name="Output 23 5 3" xfId="11132"/>
    <cellStyle name="Output 23 5 3 2" xfId="23230"/>
    <cellStyle name="Output 23 5 3 2 2" xfId="44416"/>
    <cellStyle name="Output 23 5 3 3" xfId="33812"/>
    <cellStyle name="Output 23 5 4" xfId="18117"/>
    <cellStyle name="Output 23 5 4 2" xfId="39304"/>
    <cellStyle name="Output 23 5 5" xfId="28487"/>
    <cellStyle name="Output 23 5_Table 2A-1_EFT (Annual)" xfId="7935"/>
    <cellStyle name="Output 23 6" xfId="1673"/>
    <cellStyle name="Output 23 6 2" xfId="5234"/>
    <cellStyle name="Output 23 6 2 2" xfId="13477"/>
    <cellStyle name="Output 23 6 2 2 2" xfId="25475"/>
    <cellStyle name="Output 23 6 2 2 2 2" xfId="46661"/>
    <cellStyle name="Output 23 6 2 2 3" xfId="36057"/>
    <cellStyle name="Output 23 6 2 3" xfId="20362"/>
    <cellStyle name="Output 23 6 2 3 2" xfId="41549"/>
    <cellStyle name="Output 23 6 2 4" xfId="30891"/>
    <cellStyle name="Output 23 6 2_Table 2A-1_EFT (Annual)" xfId="7938"/>
    <cellStyle name="Output 23 6 3" xfId="10822"/>
    <cellStyle name="Output 23 6 3 2" xfId="22929"/>
    <cellStyle name="Output 23 6 3 2 2" xfId="44115"/>
    <cellStyle name="Output 23 6 3 3" xfId="33511"/>
    <cellStyle name="Output 23 6 4" xfId="17816"/>
    <cellStyle name="Output 23 6 4 2" xfId="39003"/>
    <cellStyle name="Output 23 6 5" xfId="28148"/>
    <cellStyle name="Output 23 6_Table 2A-1_EFT (Annual)" xfId="7937"/>
    <cellStyle name="Output 23 7" xfId="3820"/>
    <cellStyle name="Output 23 7 2" xfId="12183"/>
    <cellStyle name="Output 23 7 2 2" xfId="24212"/>
    <cellStyle name="Output 23 7 2 2 2" xfId="45398"/>
    <cellStyle name="Output 23 7 2 3" xfId="34794"/>
    <cellStyle name="Output 23 7 3" xfId="19099"/>
    <cellStyle name="Output 23 7 3 2" xfId="40286"/>
    <cellStyle name="Output 23 7 4" xfId="29529"/>
    <cellStyle name="Output 23 7_Table 2A-1_EFT (Annual)" xfId="7939"/>
    <cellStyle name="Output 23 8" xfId="9502"/>
    <cellStyle name="Output 23 8 2" xfId="21666"/>
    <cellStyle name="Output 23 8 2 2" xfId="42852"/>
    <cellStyle name="Output 23 8 3" xfId="32248"/>
    <cellStyle name="Output 23 9" xfId="16553"/>
    <cellStyle name="Output 23 9 2" xfId="37740"/>
    <cellStyle name="Output 23_Table 2A-1_EFT (Annual)" xfId="3405"/>
    <cellStyle name="Output 24" xfId="182"/>
    <cellStyle name="Output 24 10" xfId="26737"/>
    <cellStyle name="Output 24 2" xfId="575"/>
    <cellStyle name="Output 24 2 2" xfId="1552"/>
    <cellStyle name="Output 24 2 2 2" xfId="2822"/>
    <cellStyle name="Output 24 2 2 2 2" xfId="6383"/>
    <cellStyle name="Output 24 2 2 2 2 2" xfId="14577"/>
    <cellStyle name="Output 24 2 2 2 2 2 2" xfId="26549"/>
    <cellStyle name="Output 24 2 2 2 2 2 2 2" xfId="47735"/>
    <cellStyle name="Output 24 2 2 2 2 2 3" xfId="37131"/>
    <cellStyle name="Output 24 2 2 2 2 3" xfId="21436"/>
    <cellStyle name="Output 24 2 2 2 2 3 2" xfId="42623"/>
    <cellStyle name="Output 24 2 2 2 2 4" xfId="32039"/>
    <cellStyle name="Output 24 2 2 2 2_Table 2A-1_EFT (Annual)" xfId="7941"/>
    <cellStyle name="Output 24 2 2 2 3" xfId="11919"/>
    <cellStyle name="Output 24 2 2 2 3 2" xfId="24003"/>
    <cellStyle name="Output 24 2 2 2 3 2 2" xfId="45189"/>
    <cellStyle name="Output 24 2 2 2 3 3" xfId="34585"/>
    <cellStyle name="Output 24 2 2 2 4" xfId="18890"/>
    <cellStyle name="Output 24 2 2 2 4 2" xfId="40077"/>
    <cellStyle name="Output 24 2 2 2 5" xfId="29296"/>
    <cellStyle name="Output 24 2 2 2_Table 2A-1_EFT (Annual)" xfId="7940"/>
    <cellStyle name="Output 24 2 2 3" xfId="1927"/>
    <cellStyle name="Output 24 2 2 3 2" xfId="5488"/>
    <cellStyle name="Output 24 2 2 3 2 2" xfId="13703"/>
    <cellStyle name="Output 24 2 2 3 2 2 2" xfId="25691"/>
    <cellStyle name="Output 24 2 2 3 2 2 2 2" xfId="46877"/>
    <cellStyle name="Output 24 2 2 3 2 2 3" xfId="36273"/>
    <cellStyle name="Output 24 2 2 3 2 3" xfId="20578"/>
    <cellStyle name="Output 24 2 2 3 2 3 2" xfId="41765"/>
    <cellStyle name="Output 24 2 2 3 2 4" xfId="31145"/>
    <cellStyle name="Output 24 2 2 3 2_Table 2A-1_EFT (Annual)" xfId="7943"/>
    <cellStyle name="Output 24 2 2 3 3" xfId="11047"/>
    <cellStyle name="Output 24 2 2 3 3 2" xfId="23145"/>
    <cellStyle name="Output 24 2 2 3 3 2 2" xfId="44331"/>
    <cellStyle name="Output 24 2 2 3 3 3" xfId="33727"/>
    <cellStyle name="Output 24 2 2 3 4" xfId="18032"/>
    <cellStyle name="Output 24 2 2 3 4 2" xfId="39219"/>
    <cellStyle name="Output 24 2 2 3 5" xfId="28402"/>
    <cellStyle name="Output 24 2 2 3_Table 2A-1_EFT (Annual)" xfId="7942"/>
    <cellStyle name="Output 24 2 2 4" xfId="5113"/>
    <cellStyle name="Output 24 2 2 4 2" xfId="13373"/>
    <cellStyle name="Output 24 2 2 4 2 2" xfId="25379"/>
    <cellStyle name="Output 24 2 2 4 2 2 2" xfId="46565"/>
    <cellStyle name="Output 24 2 2 4 2 3" xfId="35961"/>
    <cellStyle name="Output 24 2 2 4 3" xfId="20266"/>
    <cellStyle name="Output 24 2 2 4 3 2" xfId="41453"/>
    <cellStyle name="Output 24 2 2 4 4" xfId="30770"/>
    <cellStyle name="Output 24 2 2 4_Table 2A-1_EFT (Annual)" xfId="7944"/>
    <cellStyle name="Output 24 2 2 5" xfId="10717"/>
    <cellStyle name="Output 24 2 2 5 2" xfId="22833"/>
    <cellStyle name="Output 24 2 2 5 2 2" xfId="44019"/>
    <cellStyle name="Output 24 2 2 5 3" xfId="33415"/>
    <cellStyle name="Output 24 2 2 6" xfId="17720"/>
    <cellStyle name="Output 24 2 2 6 2" xfId="38907"/>
    <cellStyle name="Output 24 2 2 7" xfId="28027"/>
    <cellStyle name="Output 24 2 2_Table 2A-1_EFT (Annual)" xfId="3413"/>
    <cellStyle name="Output 24 2 3" xfId="2291"/>
    <cellStyle name="Output 24 2 3 2" xfId="5852"/>
    <cellStyle name="Output 24 2 3 2 2" xfId="14067"/>
    <cellStyle name="Output 24 2 3 2 2 2" xfId="26055"/>
    <cellStyle name="Output 24 2 3 2 2 2 2" xfId="47241"/>
    <cellStyle name="Output 24 2 3 2 2 3" xfId="36637"/>
    <cellStyle name="Output 24 2 3 2 3" xfId="20942"/>
    <cellStyle name="Output 24 2 3 2 3 2" xfId="42129"/>
    <cellStyle name="Output 24 2 3 2 4" xfId="31509"/>
    <cellStyle name="Output 24 2 3 2_Table 2A-1_EFT (Annual)" xfId="7946"/>
    <cellStyle name="Output 24 2 3 3" xfId="11411"/>
    <cellStyle name="Output 24 2 3 3 2" xfId="23509"/>
    <cellStyle name="Output 24 2 3 3 2 2" xfId="44695"/>
    <cellStyle name="Output 24 2 3 3 3" xfId="34091"/>
    <cellStyle name="Output 24 2 3 4" xfId="18396"/>
    <cellStyle name="Output 24 2 3 4 2" xfId="39583"/>
    <cellStyle name="Output 24 2 3 5" xfId="28766"/>
    <cellStyle name="Output 24 2 3_Table 2A-1_EFT (Annual)" xfId="7945"/>
    <cellStyle name="Output 24 2 4" xfId="1752"/>
    <cellStyle name="Output 24 2 4 2" xfId="5313"/>
    <cellStyle name="Output 24 2 4 2 2" xfId="13538"/>
    <cellStyle name="Output 24 2 4 2 2 2" xfId="25529"/>
    <cellStyle name="Output 24 2 4 2 2 2 2" xfId="46715"/>
    <cellStyle name="Output 24 2 4 2 2 3" xfId="36111"/>
    <cellStyle name="Output 24 2 4 2 3" xfId="20416"/>
    <cellStyle name="Output 24 2 4 2 3 2" xfId="41603"/>
    <cellStyle name="Output 24 2 4 2 4" xfId="30970"/>
    <cellStyle name="Output 24 2 4 2_Table 2A-1_EFT (Annual)" xfId="7948"/>
    <cellStyle name="Output 24 2 4 3" xfId="10881"/>
    <cellStyle name="Output 24 2 4 3 2" xfId="22983"/>
    <cellStyle name="Output 24 2 4 3 2 2" xfId="44169"/>
    <cellStyle name="Output 24 2 4 3 3" xfId="33565"/>
    <cellStyle name="Output 24 2 4 4" xfId="17870"/>
    <cellStyle name="Output 24 2 4 4 2" xfId="39057"/>
    <cellStyle name="Output 24 2 4 5" xfId="28227"/>
    <cellStyle name="Output 24 2 4_Table 2A-1_EFT (Annual)" xfId="7947"/>
    <cellStyle name="Output 24 2 5" xfId="4145"/>
    <cellStyle name="Output 24 2 5 2" xfId="12469"/>
    <cellStyle name="Output 24 2 5 2 2" xfId="24491"/>
    <cellStyle name="Output 24 2 5 2 2 2" xfId="45677"/>
    <cellStyle name="Output 24 2 5 2 3" xfId="35073"/>
    <cellStyle name="Output 24 2 5 3" xfId="19378"/>
    <cellStyle name="Output 24 2 5 3 2" xfId="40565"/>
    <cellStyle name="Output 24 2 5 4" xfId="29833"/>
    <cellStyle name="Output 24 2 5_Table 2A-1_EFT (Annual)" xfId="7949"/>
    <cellStyle name="Output 24 2 6" xfId="9808"/>
    <cellStyle name="Output 24 2 6 2" xfId="21945"/>
    <cellStyle name="Output 24 2 6 2 2" xfId="43131"/>
    <cellStyle name="Output 24 2 6 3" xfId="32527"/>
    <cellStyle name="Output 24 2 7" xfId="16832"/>
    <cellStyle name="Output 24 2 7 2" xfId="38019"/>
    <cellStyle name="Output 24 2 8" xfId="27090"/>
    <cellStyle name="Output 24 2_Table 2A-1_EFT (Annual)" xfId="3412"/>
    <cellStyle name="Output 24 3" xfId="413"/>
    <cellStyle name="Output 24 3 2" xfId="1396"/>
    <cellStyle name="Output 24 3 2 2" xfId="2666"/>
    <cellStyle name="Output 24 3 2 2 2" xfId="6227"/>
    <cellStyle name="Output 24 3 2 2 2 2" xfId="14421"/>
    <cellStyle name="Output 24 3 2 2 2 2 2" xfId="26393"/>
    <cellStyle name="Output 24 3 2 2 2 2 2 2" xfId="47579"/>
    <cellStyle name="Output 24 3 2 2 2 2 3" xfId="36975"/>
    <cellStyle name="Output 24 3 2 2 2 3" xfId="21280"/>
    <cellStyle name="Output 24 3 2 2 2 3 2" xfId="42467"/>
    <cellStyle name="Output 24 3 2 2 2 4" xfId="31883"/>
    <cellStyle name="Output 24 3 2 2 2_Table 2A-1_EFT (Annual)" xfId="7951"/>
    <cellStyle name="Output 24 3 2 2 3" xfId="11763"/>
    <cellStyle name="Output 24 3 2 2 3 2" xfId="23847"/>
    <cellStyle name="Output 24 3 2 2 3 2 2" xfId="45033"/>
    <cellStyle name="Output 24 3 2 2 3 3" xfId="34429"/>
    <cellStyle name="Output 24 3 2 2 4" xfId="18734"/>
    <cellStyle name="Output 24 3 2 2 4 2" xfId="39921"/>
    <cellStyle name="Output 24 3 2 2 5" xfId="29140"/>
    <cellStyle name="Output 24 3 2 2_Table 2A-1_EFT (Annual)" xfId="7950"/>
    <cellStyle name="Output 24 3 2 3" xfId="1896"/>
    <cellStyle name="Output 24 3 2 3 2" xfId="5457"/>
    <cellStyle name="Output 24 3 2 3 2 2" xfId="13672"/>
    <cellStyle name="Output 24 3 2 3 2 2 2" xfId="25660"/>
    <cellStyle name="Output 24 3 2 3 2 2 2 2" xfId="46846"/>
    <cellStyle name="Output 24 3 2 3 2 2 3" xfId="36242"/>
    <cellStyle name="Output 24 3 2 3 2 3" xfId="20547"/>
    <cellStyle name="Output 24 3 2 3 2 3 2" xfId="41734"/>
    <cellStyle name="Output 24 3 2 3 2 4" xfId="31114"/>
    <cellStyle name="Output 24 3 2 3 2_Table 2A-1_EFT (Annual)" xfId="7953"/>
    <cellStyle name="Output 24 3 2 3 3" xfId="11016"/>
    <cellStyle name="Output 24 3 2 3 3 2" xfId="23114"/>
    <cellStyle name="Output 24 3 2 3 3 2 2" xfId="44300"/>
    <cellStyle name="Output 24 3 2 3 3 3" xfId="33696"/>
    <cellStyle name="Output 24 3 2 3 4" xfId="18001"/>
    <cellStyle name="Output 24 3 2 3 4 2" xfId="39188"/>
    <cellStyle name="Output 24 3 2 3 5" xfId="28371"/>
    <cellStyle name="Output 24 3 2 3_Table 2A-1_EFT (Annual)" xfId="7952"/>
    <cellStyle name="Output 24 3 2 4" xfId="4957"/>
    <cellStyle name="Output 24 3 2 4 2" xfId="13217"/>
    <cellStyle name="Output 24 3 2 4 2 2" xfId="25223"/>
    <cellStyle name="Output 24 3 2 4 2 2 2" xfId="46409"/>
    <cellStyle name="Output 24 3 2 4 2 3" xfId="35805"/>
    <cellStyle name="Output 24 3 2 4 3" xfId="20110"/>
    <cellStyle name="Output 24 3 2 4 3 2" xfId="41297"/>
    <cellStyle name="Output 24 3 2 4 4" xfId="30614"/>
    <cellStyle name="Output 24 3 2 4_Table 2A-1_EFT (Annual)" xfId="7954"/>
    <cellStyle name="Output 24 3 2 5" xfId="10561"/>
    <cellStyle name="Output 24 3 2 5 2" xfId="22677"/>
    <cellStyle name="Output 24 3 2 5 2 2" xfId="43863"/>
    <cellStyle name="Output 24 3 2 5 3" xfId="33259"/>
    <cellStyle name="Output 24 3 2 6" xfId="17564"/>
    <cellStyle name="Output 24 3 2 6 2" xfId="38751"/>
    <cellStyle name="Output 24 3 2 7" xfId="27871"/>
    <cellStyle name="Output 24 3 2_Table 2A-1_EFT (Annual)" xfId="3415"/>
    <cellStyle name="Output 24 3 3" xfId="2135"/>
    <cellStyle name="Output 24 3 3 2" xfId="5696"/>
    <cellStyle name="Output 24 3 3 2 2" xfId="13911"/>
    <cellStyle name="Output 24 3 3 2 2 2" xfId="25899"/>
    <cellStyle name="Output 24 3 3 2 2 2 2" xfId="47085"/>
    <cellStyle name="Output 24 3 3 2 2 3" xfId="36481"/>
    <cellStyle name="Output 24 3 3 2 3" xfId="20786"/>
    <cellStyle name="Output 24 3 3 2 3 2" xfId="41973"/>
    <cellStyle name="Output 24 3 3 2 4" xfId="31353"/>
    <cellStyle name="Output 24 3 3 2_Table 2A-1_EFT (Annual)" xfId="7956"/>
    <cellStyle name="Output 24 3 3 3" xfId="11255"/>
    <cellStyle name="Output 24 3 3 3 2" xfId="23353"/>
    <cellStyle name="Output 24 3 3 3 2 2" xfId="44539"/>
    <cellStyle name="Output 24 3 3 3 3" xfId="33935"/>
    <cellStyle name="Output 24 3 3 4" xfId="18240"/>
    <cellStyle name="Output 24 3 3 4 2" xfId="39427"/>
    <cellStyle name="Output 24 3 3 5" xfId="28610"/>
    <cellStyle name="Output 24 3 3_Table 2A-1_EFT (Annual)" xfId="7955"/>
    <cellStyle name="Output 24 3 4" xfId="1716"/>
    <cellStyle name="Output 24 3 4 2" xfId="5277"/>
    <cellStyle name="Output 24 3 4 2 2" xfId="13506"/>
    <cellStyle name="Output 24 3 4 2 2 2" xfId="25499"/>
    <cellStyle name="Output 24 3 4 2 2 2 2" xfId="46685"/>
    <cellStyle name="Output 24 3 4 2 2 3" xfId="36081"/>
    <cellStyle name="Output 24 3 4 2 3" xfId="20386"/>
    <cellStyle name="Output 24 3 4 2 3 2" xfId="41573"/>
    <cellStyle name="Output 24 3 4 2 4" xfId="30934"/>
    <cellStyle name="Output 24 3 4 2_Table 2A-1_EFT (Annual)" xfId="7958"/>
    <cellStyle name="Output 24 3 4 3" xfId="10850"/>
    <cellStyle name="Output 24 3 4 3 2" xfId="22953"/>
    <cellStyle name="Output 24 3 4 3 2 2" xfId="44139"/>
    <cellStyle name="Output 24 3 4 3 3" xfId="33535"/>
    <cellStyle name="Output 24 3 4 4" xfId="17840"/>
    <cellStyle name="Output 24 3 4 4 2" xfId="39027"/>
    <cellStyle name="Output 24 3 4 5" xfId="28191"/>
    <cellStyle name="Output 24 3 4_Table 2A-1_EFT (Annual)" xfId="7957"/>
    <cellStyle name="Output 24 3 5" xfId="3983"/>
    <cellStyle name="Output 24 3 5 2" xfId="12311"/>
    <cellStyle name="Output 24 3 5 2 2" xfId="24335"/>
    <cellStyle name="Output 24 3 5 2 2 2" xfId="45521"/>
    <cellStyle name="Output 24 3 5 2 3" xfId="34917"/>
    <cellStyle name="Output 24 3 5 3" xfId="19222"/>
    <cellStyle name="Output 24 3 5 3 2" xfId="40409"/>
    <cellStyle name="Output 24 3 5 4" xfId="29671"/>
    <cellStyle name="Output 24 3 5_Table 2A-1_EFT (Annual)" xfId="7959"/>
    <cellStyle name="Output 24 3 6" xfId="9648"/>
    <cellStyle name="Output 24 3 6 2" xfId="21789"/>
    <cellStyle name="Output 24 3 6 2 2" xfId="42975"/>
    <cellStyle name="Output 24 3 6 3" xfId="32371"/>
    <cellStyle name="Output 24 3 7" xfId="16676"/>
    <cellStyle name="Output 24 3 7 2" xfId="37863"/>
    <cellStyle name="Output 24 3 8" xfId="26928"/>
    <cellStyle name="Output 24 3_Table 2A-1_EFT (Annual)" xfId="3414"/>
    <cellStyle name="Output 24 4" xfId="1230"/>
    <cellStyle name="Output 24 4 2" xfId="2500"/>
    <cellStyle name="Output 24 4 2 2" xfId="6061"/>
    <cellStyle name="Output 24 4 2 2 2" xfId="14255"/>
    <cellStyle name="Output 24 4 2 2 2 2" xfId="26227"/>
    <cellStyle name="Output 24 4 2 2 2 2 2" xfId="47413"/>
    <cellStyle name="Output 24 4 2 2 2 3" xfId="36809"/>
    <cellStyle name="Output 24 4 2 2 3" xfId="21114"/>
    <cellStyle name="Output 24 4 2 2 3 2" xfId="42301"/>
    <cellStyle name="Output 24 4 2 2 4" xfId="31717"/>
    <cellStyle name="Output 24 4 2 2_Table 2A-1_EFT (Annual)" xfId="7961"/>
    <cellStyle name="Output 24 4 2 3" xfId="11597"/>
    <cellStyle name="Output 24 4 2 3 2" xfId="23681"/>
    <cellStyle name="Output 24 4 2 3 2 2" xfId="44867"/>
    <cellStyle name="Output 24 4 2 3 3" xfId="34263"/>
    <cellStyle name="Output 24 4 2 4" xfId="18568"/>
    <cellStyle name="Output 24 4 2 4 2" xfId="39755"/>
    <cellStyle name="Output 24 4 2 5" xfId="28974"/>
    <cellStyle name="Output 24 4 2_Table 2A-1_EFT (Annual)" xfId="7960"/>
    <cellStyle name="Output 24 4 3" xfId="1832"/>
    <cellStyle name="Output 24 4 3 2" xfId="5393"/>
    <cellStyle name="Output 24 4 3 2 2" xfId="13608"/>
    <cellStyle name="Output 24 4 3 2 2 2" xfId="25596"/>
    <cellStyle name="Output 24 4 3 2 2 2 2" xfId="46782"/>
    <cellStyle name="Output 24 4 3 2 2 3" xfId="36178"/>
    <cellStyle name="Output 24 4 3 2 3" xfId="20483"/>
    <cellStyle name="Output 24 4 3 2 3 2" xfId="41670"/>
    <cellStyle name="Output 24 4 3 2 4" xfId="31050"/>
    <cellStyle name="Output 24 4 3 2_Table 2A-1_EFT (Annual)" xfId="7963"/>
    <cellStyle name="Output 24 4 3 3" xfId="10952"/>
    <cellStyle name="Output 24 4 3 3 2" xfId="23050"/>
    <cellStyle name="Output 24 4 3 3 2 2" xfId="44236"/>
    <cellStyle name="Output 24 4 3 3 3" xfId="33632"/>
    <cellStyle name="Output 24 4 3 4" xfId="17937"/>
    <cellStyle name="Output 24 4 3 4 2" xfId="39124"/>
    <cellStyle name="Output 24 4 3 5" xfId="28307"/>
    <cellStyle name="Output 24 4 3_Table 2A-1_EFT (Annual)" xfId="7962"/>
    <cellStyle name="Output 24 4 4" xfId="4791"/>
    <cellStyle name="Output 24 4 4 2" xfId="13051"/>
    <cellStyle name="Output 24 4 4 2 2" xfId="25057"/>
    <cellStyle name="Output 24 4 4 2 2 2" xfId="46243"/>
    <cellStyle name="Output 24 4 4 2 3" xfId="35639"/>
    <cellStyle name="Output 24 4 4 3" xfId="19944"/>
    <cellStyle name="Output 24 4 4 3 2" xfId="41131"/>
    <cellStyle name="Output 24 4 4 4" xfId="30448"/>
    <cellStyle name="Output 24 4 4_Table 2A-1_EFT (Annual)" xfId="7964"/>
    <cellStyle name="Output 24 4 5" xfId="10395"/>
    <cellStyle name="Output 24 4 5 2" xfId="22511"/>
    <cellStyle name="Output 24 4 5 2 2" xfId="43697"/>
    <cellStyle name="Output 24 4 5 3" xfId="33093"/>
    <cellStyle name="Output 24 4 6" xfId="17398"/>
    <cellStyle name="Output 24 4 6 2" xfId="38585"/>
    <cellStyle name="Output 24 4 7" xfId="27705"/>
    <cellStyle name="Output 24 4_Table 2A-1_EFT (Annual)" xfId="3416"/>
    <cellStyle name="Output 24 5" xfId="1969"/>
    <cellStyle name="Output 24 5 2" xfId="5530"/>
    <cellStyle name="Output 24 5 2 2" xfId="13745"/>
    <cellStyle name="Output 24 5 2 2 2" xfId="25733"/>
    <cellStyle name="Output 24 5 2 2 2 2" xfId="46919"/>
    <cellStyle name="Output 24 5 2 2 3" xfId="36315"/>
    <cellStyle name="Output 24 5 2 3" xfId="20620"/>
    <cellStyle name="Output 24 5 2 3 2" xfId="41807"/>
    <cellStyle name="Output 24 5 2 4" xfId="31187"/>
    <cellStyle name="Output 24 5 2_Table 2A-1_EFT (Annual)" xfId="7966"/>
    <cellStyle name="Output 24 5 3" xfId="11089"/>
    <cellStyle name="Output 24 5 3 2" xfId="23187"/>
    <cellStyle name="Output 24 5 3 2 2" xfId="44373"/>
    <cellStyle name="Output 24 5 3 3" xfId="33769"/>
    <cellStyle name="Output 24 5 4" xfId="18074"/>
    <cellStyle name="Output 24 5 4 2" xfId="39261"/>
    <cellStyle name="Output 24 5 5" xfId="28444"/>
    <cellStyle name="Output 24 5_Table 2A-1_EFT (Annual)" xfId="7965"/>
    <cellStyle name="Output 24 6" xfId="1659"/>
    <cellStyle name="Output 24 6 2" xfId="5220"/>
    <cellStyle name="Output 24 6 2 2" xfId="13467"/>
    <cellStyle name="Output 24 6 2 2 2" xfId="25467"/>
    <cellStyle name="Output 24 6 2 2 2 2" xfId="46653"/>
    <cellStyle name="Output 24 6 2 2 3" xfId="36049"/>
    <cellStyle name="Output 24 6 2 3" xfId="20354"/>
    <cellStyle name="Output 24 6 2 3 2" xfId="41541"/>
    <cellStyle name="Output 24 6 2 4" xfId="30877"/>
    <cellStyle name="Output 24 6 2_Table 2A-1_EFT (Annual)" xfId="7968"/>
    <cellStyle name="Output 24 6 3" xfId="10812"/>
    <cellStyle name="Output 24 6 3 2" xfId="22921"/>
    <cellStyle name="Output 24 6 3 2 2" xfId="44107"/>
    <cellStyle name="Output 24 6 3 3" xfId="33503"/>
    <cellStyle name="Output 24 6 4" xfId="17808"/>
    <cellStyle name="Output 24 6 4 2" xfId="38995"/>
    <cellStyle name="Output 24 6 5" xfId="28134"/>
    <cellStyle name="Output 24 6_Table 2A-1_EFT (Annual)" xfId="7967"/>
    <cellStyle name="Output 24 7" xfId="3771"/>
    <cellStyle name="Output 24 7 2" xfId="12139"/>
    <cellStyle name="Output 24 7 2 2" xfId="24169"/>
    <cellStyle name="Output 24 7 2 2 2" xfId="45355"/>
    <cellStyle name="Output 24 7 2 3" xfId="34751"/>
    <cellStyle name="Output 24 7 3" xfId="19056"/>
    <cellStyle name="Output 24 7 3 2" xfId="40243"/>
    <cellStyle name="Output 24 7 4" xfId="29480"/>
    <cellStyle name="Output 24 7_Table 2A-1_EFT (Annual)" xfId="7969"/>
    <cellStyle name="Output 24 8" xfId="9458"/>
    <cellStyle name="Output 24 8 2" xfId="21623"/>
    <cellStyle name="Output 24 8 2 2" xfId="42809"/>
    <cellStyle name="Output 24 8 3" xfId="32205"/>
    <cellStyle name="Output 24 9" xfId="16510"/>
    <cellStyle name="Output 24 9 2" xfId="37697"/>
    <cellStyle name="Output 24_Table 2A-1_EFT (Annual)" xfId="3411"/>
    <cellStyle name="Output 25" xfId="239"/>
    <cellStyle name="Output 25 10" xfId="26794"/>
    <cellStyle name="Output 25 2" xfId="626"/>
    <cellStyle name="Output 25 2 2" xfId="1603"/>
    <cellStyle name="Output 25 2 2 2" xfId="2873"/>
    <cellStyle name="Output 25 2 2 2 2" xfId="6434"/>
    <cellStyle name="Output 25 2 2 2 2 2" xfId="14628"/>
    <cellStyle name="Output 25 2 2 2 2 2 2" xfId="26600"/>
    <cellStyle name="Output 25 2 2 2 2 2 2 2" xfId="47786"/>
    <cellStyle name="Output 25 2 2 2 2 2 3" xfId="37182"/>
    <cellStyle name="Output 25 2 2 2 2 3" xfId="21487"/>
    <cellStyle name="Output 25 2 2 2 2 3 2" xfId="42674"/>
    <cellStyle name="Output 25 2 2 2 2 4" xfId="32090"/>
    <cellStyle name="Output 25 2 2 2 2_Table 2A-1_EFT (Annual)" xfId="7971"/>
    <cellStyle name="Output 25 2 2 2 3" xfId="11970"/>
    <cellStyle name="Output 25 2 2 2 3 2" xfId="24054"/>
    <cellStyle name="Output 25 2 2 2 3 2 2" xfId="45240"/>
    <cellStyle name="Output 25 2 2 2 3 3" xfId="34636"/>
    <cellStyle name="Output 25 2 2 2 4" xfId="18941"/>
    <cellStyle name="Output 25 2 2 2 4 2" xfId="40128"/>
    <cellStyle name="Output 25 2 2 2 5" xfId="29347"/>
    <cellStyle name="Output 25 2 2 2_Table 2A-1_EFT (Annual)" xfId="7970"/>
    <cellStyle name="Output 25 2 2 3" xfId="1937"/>
    <cellStyle name="Output 25 2 2 3 2" xfId="5498"/>
    <cellStyle name="Output 25 2 2 3 2 2" xfId="13713"/>
    <cellStyle name="Output 25 2 2 3 2 2 2" xfId="25701"/>
    <cellStyle name="Output 25 2 2 3 2 2 2 2" xfId="46887"/>
    <cellStyle name="Output 25 2 2 3 2 2 3" xfId="36283"/>
    <cellStyle name="Output 25 2 2 3 2 3" xfId="20588"/>
    <cellStyle name="Output 25 2 2 3 2 3 2" xfId="41775"/>
    <cellStyle name="Output 25 2 2 3 2 4" xfId="31155"/>
    <cellStyle name="Output 25 2 2 3 2_Table 2A-1_EFT (Annual)" xfId="7973"/>
    <cellStyle name="Output 25 2 2 3 3" xfId="11057"/>
    <cellStyle name="Output 25 2 2 3 3 2" xfId="23155"/>
    <cellStyle name="Output 25 2 2 3 3 2 2" xfId="44341"/>
    <cellStyle name="Output 25 2 2 3 3 3" xfId="33737"/>
    <cellStyle name="Output 25 2 2 3 4" xfId="18042"/>
    <cellStyle name="Output 25 2 2 3 4 2" xfId="39229"/>
    <cellStyle name="Output 25 2 2 3 5" xfId="28412"/>
    <cellStyle name="Output 25 2 2 3_Table 2A-1_EFT (Annual)" xfId="7972"/>
    <cellStyle name="Output 25 2 2 4" xfId="5164"/>
    <cellStyle name="Output 25 2 2 4 2" xfId="13424"/>
    <cellStyle name="Output 25 2 2 4 2 2" xfId="25430"/>
    <cellStyle name="Output 25 2 2 4 2 2 2" xfId="46616"/>
    <cellStyle name="Output 25 2 2 4 2 3" xfId="36012"/>
    <cellStyle name="Output 25 2 2 4 3" xfId="20317"/>
    <cellStyle name="Output 25 2 2 4 3 2" xfId="41504"/>
    <cellStyle name="Output 25 2 2 4 4" xfId="30821"/>
    <cellStyle name="Output 25 2 2 4_Table 2A-1_EFT (Annual)" xfId="7974"/>
    <cellStyle name="Output 25 2 2 5" xfId="10768"/>
    <cellStyle name="Output 25 2 2 5 2" xfId="22884"/>
    <cellStyle name="Output 25 2 2 5 2 2" xfId="44070"/>
    <cellStyle name="Output 25 2 2 5 3" xfId="33466"/>
    <cellStyle name="Output 25 2 2 6" xfId="17771"/>
    <cellStyle name="Output 25 2 2 6 2" xfId="38958"/>
    <cellStyle name="Output 25 2 2 7" xfId="28078"/>
    <cellStyle name="Output 25 2 2_Table 2A-1_EFT (Annual)" xfId="3419"/>
    <cellStyle name="Output 25 2 3" xfId="2342"/>
    <cellStyle name="Output 25 2 3 2" xfId="5903"/>
    <cellStyle name="Output 25 2 3 2 2" xfId="14118"/>
    <cellStyle name="Output 25 2 3 2 2 2" xfId="26106"/>
    <cellStyle name="Output 25 2 3 2 2 2 2" xfId="47292"/>
    <cellStyle name="Output 25 2 3 2 2 3" xfId="36688"/>
    <cellStyle name="Output 25 2 3 2 3" xfId="20993"/>
    <cellStyle name="Output 25 2 3 2 3 2" xfId="42180"/>
    <cellStyle name="Output 25 2 3 2 4" xfId="31560"/>
    <cellStyle name="Output 25 2 3 2_Table 2A-1_EFT (Annual)" xfId="7976"/>
    <cellStyle name="Output 25 2 3 3" xfId="11462"/>
    <cellStyle name="Output 25 2 3 3 2" xfId="23560"/>
    <cellStyle name="Output 25 2 3 3 2 2" xfId="44746"/>
    <cellStyle name="Output 25 2 3 3 3" xfId="34142"/>
    <cellStyle name="Output 25 2 3 4" xfId="18447"/>
    <cellStyle name="Output 25 2 3 4 2" xfId="39634"/>
    <cellStyle name="Output 25 2 3 5" xfId="28817"/>
    <cellStyle name="Output 25 2 3_Table 2A-1_EFT (Annual)" xfId="7975"/>
    <cellStyle name="Output 25 2 4" xfId="1762"/>
    <cellStyle name="Output 25 2 4 2" xfId="5323"/>
    <cellStyle name="Output 25 2 4 2 2" xfId="13548"/>
    <cellStyle name="Output 25 2 4 2 2 2" xfId="25539"/>
    <cellStyle name="Output 25 2 4 2 2 2 2" xfId="46725"/>
    <cellStyle name="Output 25 2 4 2 2 3" xfId="36121"/>
    <cellStyle name="Output 25 2 4 2 3" xfId="20426"/>
    <cellStyle name="Output 25 2 4 2 3 2" xfId="41613"/>
    <cellStyle name="Output 25 2 4 2 4" xfId="30980"/>
    <cellStyle name="Output 25 2 4 2_Table 2A-1_EFT (Annual)" xfId="7978"/>
    <cellStyle name="Output 25 2 4 3" xfId="10891"/>
    <cellStyle name="Output 25 2 4 3 2" xfId="22993"/>
    <cellStyle name="Output 25 2 4 3 2 2" xfId="44179"/>
    <cellStyle name="Output 25 2 4 3 3" xfId="33575"/>
    <cellStyle name="Output 25 2 4 4" xfId="17880"/>
    <cellStyle name="Output 25 2 4 4 2" xfId="39067"/>
    <cellStyle name="Output 25 2 4 5" xfId="28237"/>
    <cellStyle name="Output 25 2 4_Table 2A-1_EFT (Annual)" xfId="7977"/>
    <cellStyle name="Output 25 2 5" xfId="4196"/>
    <cellStyle name="Output 25 2 5 2" xfId="12520"/>
    <cellStyle name="Output 25 2 5 2 2" xfId="24542"/>
    <cellStyle name="Output 25 2 5 2 2 2" xfId="45728"/>
    <cellStyle name="Output 25 2 5 2 3" xfId="35124"/>
    <cellStyle name="Output 25 2 5 3" xfId="19429"/>
    <cellStyle name="Output 25 2 5 3 2" xfId="40616"/>
    <cellStyle name="Output 25 2 5 4" xfId="29884"/>
    <cellStyle name="Output 25 2 5_Table 2A-1_EFT (Annual)" xfId="7979"/>
    <cellStyle name="Output 25 2 6" xfId="9859"/>
    <cellStyle name="Output 25 2 6 2" xfId="21996"/>
    <cellStyle name="Output 25 2 6 2 2" xfId="43182"/>
    <cellStyle name="Output 25 2 6 3" xfId="32578"/>
    <cellStyle name="Output 25 2 7" xfId="16883"/>
    <cellStyle name="Output 25 2 7 2" xfId="38070"/>
    <cellStyle name="Output 25 2 8" xfId="27141"/>
    <cellStyle name="Output 25 2_Table 2A-1_EFT (Annual)" xfId="3418"/>
    <cellStyle name="Output 25 3" xfId="465"/>
    <cellStyle name="Output 25 3 2" xfId="1442"/>
    <cellStyle name="Output 25 3 2 2" xfId="2712"/>
    <cellStyle name="Output 25 3 2 2 2" xfId="6273"/>
    <cellStyle name="Output 25 3 2 2 2 2" xfId="14467"/>
    <cellStyle name="Output 25 3 2 2 2 2 2" xfId="26439"/>
    <cellStyle name="Output 25 3 2 2 2 2 2 2" xfId="47625"/>
    <cellStyle name="Output 25 3 2 2 2 2 3" xfId="37021"/>
    <cellStyle name="Output 25 3 2 2 2 3" xfId="21326"/>
    <cellStyle name="Output 25 3 2 2 2 3 2" xfId="42513"/>
    <cellStyle name="Output 25 3 2 2 2 4" xfId="31929"/>
    <cellStyle name="Output 25 3 2 2 2_Table 2A-1_EFT (Annual)" xfId="7981"/>
    <cellStyle name="Output 25 3 2 2 3" xfId="11809"/>
    <cellStyle name="Output 25 3 2 2 3 2" xfId="23893"/>
    <cellStyle name="Output 25 3 2 2 3 2 2" xfId="45079"/>
    <cellStyle name="Output 25 3 2 2 3 3" xfId="34475"/>
    <cellStyle name="Output 25 3 2 2 4" xfId="18780"/>
    <cellStyle name="Output 25 3 2 2 4 2" xfId="39967"/>
    <cellStyle name="Output 25 3 2 2 5" xfId="29186"/>
    <cellStyle name="Output 25 3 2 2_Table 2A-1_EFT (Annual)" xfId="7980"/>
    <cellStyle name="Output 25 3 2 3" xfId="1906"/>
    <cellStyle name="Output 25 3 2 3 2" xfId="5467"/>
    <cellStyle name="Output 25 3 2 3 2 2" xfId="13682"/>
    <cellStyle name="Output 25 3 2 3 2 2 2" xfId="25670"/>
    <cellStyle name="Output 25 3 2 3 2 2 2 2" xfId="46856"/>
    <cellStyle name="Output 25 3 2 3 2 2 3" xfId="36252"/>
    <cellStyle name="Output 25 3 2 3 2 3" xfId="20557"/>
    <cellStyle name="Output 25 3 2 3 2 3 2" xfId="41744"/>
    <cellStyle name="Output 25 3 2 3 2 4" xfId="31124"/>
    <cellStyle name="Output 25 3 2 3 2_Table 2A-1_EFT (Annual)" xfId="7983"/>
    <cellStyle name="Output 25 3 2 3 3" xfId="11026"/>
    <cellStyle name="Output 25 3 2 3 3 2" xfId="23124"/>
    <cellStyle name="Output 25 3 2 3 3 2 2" xfId="44310"/>
    <cellStyle name="Output 25 3 2 3 3 3" xfId="33706"/>
    <cellStyle name="Output 25 3 2 3 4" xfId="18011"/>
    <cellStyle name="Output 25 3 2 3 4 2" xfId="39198"/>
    <cellStyle name="Output 25 3 2 3 5" xfId="28381"/>
    <cellStyle name="Output 25 3 2 3_Table 2A-1_EFT (Annual)" xfId="7982"/>
    <cellStyle name="Output 25 3 2 4" xfId="5003"/>
    <cellStyle name="Output 25 3 2 4 2" xfId="13263"/>
    <cellStyle name="Output 25 3 2 4 2 2" xfId="25269"/>
    <cellStyle name="Output 25 3 2 4 2 2 2" xfId="46455"/>
    <cellStyle name="Output 25 3 2 4 2 3" xfId="35851"/>
    <cellStyle name="Output 25 3 2 4 3" xfId="20156"/>
    <cellStyle name="Output 25 3 2 4 3 2" xfId="41343"/>
    <cellStyle name="Output 25 3 2 4 4" xfId="30660"/>
    <cellStyle name="Output 25 3 2 4_Table 2A-1_EFT (Annual)" xfId="7984"/>
    <cellStyle name="Output 25 3 2 5" xfId="10607"/>
    <cellStyle name="Output 25 3 2 5 2" xfId="22723"/>
    <cellStyle name="Output 25 3 2 5 2 2" xfId="43909"/>
    <cellStyle name="Output 25 3 2 5 3" xfId="33305"/>
    <cellStyle name="Output 25 3 2 6" xfId="17610"/>
    <cellStyle name="Output 25 3 2 6 2" xfId="38797"/>
    <cellStyle name="Output 25 3 2 7" xfId="27917"/>
    <cellStyle name="Output 25 3 2_Table 2A-1_EFT (Annual)" xfId="3421"/>
    <cellStyle name="Output 25 3 3" xfId="2181"/>
    <cellStyle name="Output 25 3 3 2" xfId="5742"/>
    <cellStyle name="Output 25 3 3 2 2" xfId="13957"/>
    <cellStyle name="Output 25 3 3 2 2 2" xfId="25945"/>
    <cellStyle name="Output 25 3 3 2 2 2 2" xfId="47131"/>
    <cellStyle name="Output 25 3 3 2 2 3" xfId="36527"/>
    <cellStyle name="Output 25 3 3 2 3" xfId="20832"/>
    <cellStyle name="Output 25 3 3 2 3 2" xfId="42019"/>
    <cellStyle name="Output 25 3 3 2 4" xfId="31399"/>
    <cellStyle name="Output 25 3 3 2_Table 2A-1_EFT (Annual)" xfId="7986"/>
    <cellStyle name="Output 25 3 3 3" xfId="11301"/>
    <cellStyle name="Output 25 3 3 3 2" xfId="23399"/>
    <cellStyle name="Output 25 3 3 3 2 2" xfId="44585"/>
    <cellStyle name="Output 25 3 3 3 3" xfId="33981"/>
    <cellStyle name="Output 25 3 3 4" xfId="18286"/>
    <cellStyle name="Output 25 3 3 4 2" xfId="39473"/>
    <cellStyle name="Output 25 3 3 5" xfId="28656"/>
    <cellStyle name="Output 25 3 3_Table 2A-1_EFT (Annual)" xfId="7985"/>
    <cellStyle name="Output 25 3 4" xfId="1731"/>
    <cellStyle name="Output 25 3 4 2" xfId="5292"/>
    <cellStyle name="Output 25 3 4 2 2" xfId="13517"/>
    <cellStyle name="Output 25 3 4 2 2 2" xfId="25508"/>
    <cellStyle name="Output 25 3 4 2 2 2 2" xfId="46694"/>
    <cellStyle name="Output 25 3 4 2 2 3" xfId="36090"/>
    <cellStyle name="Output 25 3 4 2 3" xfId="20395"/>
    <cellStyle name="Output 25 3 4 2 3 2" xfId="41582"/>
    <cellStyle name="Output 25 3 4 2 4" xfId="30949"/>
    <cellStyle name="Output 25 3 4 2_Table 2A-1_EFT (Annual)" xfId="7988"/>
    <cellStyle name="Output 25 3 4 3" xfId="10860"/>
    <cellStyle name="Output 25 3 4 3 2" xfId="22962"/>
    <cellStyle name="Output 25 3 4 3 2 2" xfId="44148"/>
    <cellStyle name="Output 25 3 4 3 3" xfId="33544"/>
    <cellStyle name="Output 25 3 4 4" xfId="17849"/>
    <cellStyle name="Output 25 3 4 4 2" xfId="39036"/>
    <cellStyle name="Output 25 3 4 5" xfId="28206"/>
    <cellStyle name="Output 25 3 4_Table 2A-1_EFT (Annual)" xfId="7987"/>
    <cellStyle name="Output 25 3 5" xfId="4035"/>
    <cellStyle name="Output 25 3 5 2" xfId="12359"/>
    <cellStyle name="Output 25 3 5 2 2" xfId="24381"/>
    <cellStyle name="Output 25 3 5 2 2 2" xfId="45567"/>
    <cellStyle name="Output 25 3 5 2 3" xfId="34963"/>
    <cellStyle name="Output 25 3 5 3" xfId="19268"/>
    <cellStyle name="Output 25 3 5 3 2" xfId="40455"/>
    <cellStyle name="Output 25 3 5 4" xfId="29723"/>
    <cellStyle name="Output 25 3 5_Table 2A-1_EFT (Annual)" xfId="7989"/>
    <cellStyle name="Output 25 3 6" xfId="9698"/>
    <cellStyle name="Output 25 3 6 2" xfId="21835"/>
    <cellStyle name="Output 25 3 6 2 2" xfId="43021"/>
    <cellStyle name="Output 25 3 6 3" xfId="32417"/>
    <cellStyle name="Output 25 3 7" xfId="16722"/>
    <cellStyle name="Output 25 3 7 2" xfId="37909"/>
    <cellStyle name="Output 25 3 8" xfId="26980"/>
    <cellStyle name="Output 25 3_Table 2A-1_EFT (Annual)" xfId="3420"/>
    <cellStyle name="Output 25 4" xfId="1281"/>
    <cellStyle name="Output 25 4 2" xfId="2551"/>
    <cellStyle name="Output 25 4 2 2" xfId="6112"/>
    <cellStyle name="Output 25 4 2 2 2" xfId="14306"/>
    <cellStyle name="Output 25 4 2 2 2 2" xfId="26278"/>
    <cellStyle name="Output 25 4 2 2 2 2 2" xfId="47464"/>
    <cellStyle name="Output 25 4 2 2 2 3" xfId="36860"/>
    <cellStyle name="Output 25 4 2 2 3" xfId="21165"/>
    <cellStyle name="Output 25 4 2 2 3 2" xfId="42352"/>
    <cellStyle name="Output 25 4 2 2 4" xfId="31768"/>
    <cellStyle name="Output 25 4 2 2_Table 2A-1_EFT (Annual)" xfId="7991"/>
    <cellStyle name="Output 25 4 2 3" xfId="11648"/>
    <cellStyle name="Output 25 4 2 3 2" xfId="23732"/>
    <cellStyle name="Output 25 4 2 3 2 2" xfId="44918"/>
    <cellStyle name="Output 25 4 2 3 3" xfId="34314"/>
    <cellStyle name="Output 25 4 2 4" xfId="18619"/>
    <cellStyle name="Output 25 4 2 4 2" xfId="39806"/>
    <cellStyle name="Output 25 4 2 5" xfId="29025"/>
    <cellStyle name="Output 25 4 2_Table 2A-1_EFT (Annual)" xfId="7990"/>
    <cellStyle name="Output 25 4 3" xfId="1843"/>
    <cellStyle name="Output 25 4 3 2" xfId="5404"/>
    <cellStyle name="Output 25 4 3 2 2" xfId="13619"/>
    <cellStyle name="Output 25 4 3 2 2 2" xfId="25607"/>
    <cellStyle name="Output 25 4 3 2 2 2 2" xfId="46793"/>
    <cellStyle name="Output 25 4 3 2 2 3" xfId="36189"/>
    <cellStyle name="Output 25 4 3 2 3" xfId="20494"/>
    <cellStyle name="Output 25 4 3 2 3 2" xfId="41681"/>
    <cellStyle name="Output 25 4 3 2 4" xfId="31061"/>
    <cellStyle name="Output 25 4 3 2_Table 2A-1_EFT (Annual)" xfId="7993"/>
    <cellStyle name="Output 25 4 3 3" xfId="10963"/>
    <cellStyle name="Output 25 4 3 3 2" xfId="23061"/>
    <cellStyle name="Output 25 4 3 3 2 2" xfId="44247"/>
    <cellStyle name="Output 25 4 3 3 3" xfId="33643"/>
    <cellStyle name="Output 25 4 3 4" xfId="17948"/>
    <cellStyle name="Output 25 4 3 4 2" xfId="39135"/>
    <cellStyle name="Output 25 4 3 5" xfId="28318"/>
    <cellStyle name="Output 25 4 3_Table 2A-1_EFT (Annual)" xfId="7992"/>
    <cellStyle name="Output 25 4 4" xfId="4842"/>
    <cellStyle name="Output 25 4 4 2" xfId="13102"/>
    <cellStyle name="Output 25 4 4 2 2" xfId="25108"/>
    <cellStyle name="Output 25 4 4 2 2 2" xfId="46294"/>
    <cellStyle name="Output 25 4 4 2 3" xfId="35690"/>
    <cellStyle name="Output 25 4 4 3" xfId="19995"/>
    <cellStyle name="Output 25 4 4 3 2" xfId="41182"/>
    <cellStyle name="Output 25 4 4 4" xfId="30499"/>
    <cellStyle name="Output 25 4 4_Table 2A-1_EFT (Annual)" xfId="7994"/>
    <cellStyle name="Output 25 4 5" xfId="10446"/>
    <cellStyle name="Output 25 4 5 2" xfId="22562"/>
    <cellStyle name="Output 25 4 5 2 2" xfId="43748"/>
    <cellStyle name="Output 25 4 5 3" xfId="33144"/>
    <cellStyle name="Output 25 4 6" xfId="17449"/>
    <cellStyle name="Output 25 4 6 2" xfId="38636"/>
    <cellStyle name="Output 25 4 7" xfId="27756"/>
    <cellStyle name="Output 25 4_Table 2A-1_EFT (Annual)" xfId="3422"/>
    <cellStyle name="Output 25 5" xfId="2020"/>
    <cellStyle name="Output 25 5 2" xfId="5581"/>
    <cellStyle name="Output 25 5 2 2" xfId="13796"/>
    <cellStyle name="Output 25 5 2 2 2" xfId="25784"/>
    <cellStyle name="Output 25 5 2 2 2 2" xfId="46970"/>
    <cellStyle name="Output 25 5 2 2 3" xfId="36366"/>
    <cellStyle name="Output 25 5 2 3" xfId="20671"/>
    <cellStyle name="Output 25 5 2 3 2" xfId="41858"/>
    <cellStyle name="Output 25 5 2 4" xfId="31238"/>
    <cellStyle name="Output 25 5 2_Table 2A-1_EFT (Annual)" xfId="7996"/>
    <cellStyle name="Output 25 5 3" xfId="11140"/>
    <cellStyle name="Output 25 5 3 2" xfId="23238"/>
    <cellStyle name="Output 25 5 3 2 2" xfId="44424"/>
    <cellStyle name="Output 25 5 3 3" xfId="33820"/>
    <cellStyle name="Output 25 5 4" xfId="18125"/>
    <cellStyle name="Output 25 5 4 2" xfId="39312"/>
    <cellStyle name="Output 25 5 5" xfId="28495"/>
    <cellStyle name="Output 25 5_Table 2A-1_EFT (Annual)" xfId="7995"/>
    <cellStyle name="Output 25 6" xfId="1675"/>
    <cellStyle name="Output 25 6 2" xfId="5236"/>
    <cellStyle name="Output 25 6 2 2" xfId="13479"/>
    <cellStyle name="Output 25 6 2 2 2" xfId="25477"/>
    <cellStyle name="Output 25 6 2 2 2 2" xfId="46663"/>
    <cellStyle name="Output 25 6 2 2 3" xfId="36059"/>
    <cellStyle name="Output 25 6 2 3" xfId="20364"/>
    <cellStyle name="Output 25 6 2 3 2" xfId="41551"/>
    <cellStyle name="Output 25 6 2 4" xfId="30893"/>
    <cellStyle name="Output 25 6 2_Table 2A-1_EFT (Annual)" xfId="7998"/>
    <cellStyle name="Output 25 6 3" xfId="10824"/>
    <cellStyle name="Output 25 6 3 2" xfId="22931"/>
    <cellStyle name="Output 25 6 3 2 2" xfId="44117"/>
    <cellStyle name="Output 25 6 3 3" xfId="33513"/>
    <cellStyle name="Output 25 6 4" xfId="17818"/>
    <cellStyle name="Output 25 6 4 2" xfId="39005"/>
    <cellStyle name="Output 25 6 5" xfId="28150"/>
    <cellStyle name="Output 25 6_Table 2A-1_EFT (Annual)" xfId="7997"/>
    <cellStyle name="Output 25 7" xfId="3828"/>
    <cellStyle name="Output 25 7 2" xfId="12191"/>
    <cellStyle name="Output 25 7 2 2" xfId="24220"/>
    <cellStyle name="Output 25 7 2 2 2" xfId="45406"/>
    <cellStyle name="Output 25 7 2 3" xfId="34802"/>
    <cellStyle name="Output 25 7 3" xfId="19107"/>
    <cellStyle name="Output 25 7 3 2" xfId="40294"/>
    <cellStyle name="Output 25 7 4" xfId="29537"/>
    <cellStyle name="Output 25 7_Table 2A-1_EFT (Annual)" xfId="7999"/>
    <cellStyle name="Output 25 8" xfId="9510"/>
    <cellStyle name="Output 25 8 2" xfId="21674"/>
    <cellStyle name="Output 25 8 2 2" xfId="42860"/>
    <cellStyle name="Output 25 8 3" xfId="32256"/>
    <cellStyle name="Output 25 9" xfId="16561"/>
    <cellStyle name="Output 25 9 2" xfId="37748"/>
    <cellStyle name="Output 25_Table 2A-1_EFT (Annual)" xfId="3417"/>
    <cellStyle name="Output 26" xfId="195"/>
    <cellStyle name="Output 26 10" xfId="26750"/>
    <cellStyle name="Output 26 2" xfId="588"/>
    <cellStyle name="Output 26 2 2" xfId="1565"/>
    <cellStyle name="Output 26 2 2 2" xfId="2835"/>
    <cellStyle name="Output 26 2 2 2 2" xfId="6396"/>
    <cellStyle name="Output 26 2 2 2 2 2" xfId="14590"/>
    <cellStyle name="Output 26 2 2 2 2 2 2" xfId="26562"/>
    <cellStyle name="Output 26 2 2 2 2 2 2 2" xfId="47748"/>
    <cellStyle name="Output 26 2 2 2 2 2 3" xfId="37144"/>
    <cellStyle name="Output 26 2 2 2 2 3" xfId="21449"/>
    <cellStyle name="Output 26 2 2 2 2 3 2" xfId="42636"/>
    <cellStyle name="Output 26 2 2 2 2 4" xfId="32052"/>
    <cellStyle name="Output 26 2 2 2 2_Table 2A-1_EFT (Annual)" xfId="8001"/>
    <cellStyle name="Output 26 2 2 2 3" xfId="11932"/>
    <cellStyle name="Output 26 2 2 2 3 2" xfId="24016"/>
    <cellStyle name="Output 26 2 2 2 3 2 2" xfId="45202"/>
    <cellStyle name="Output 26 2 2 2 3 3" xfId="34598"/>
    <cellStyle name="Output 26 2 2 2 4" xfId="18903"/>
    <cellStyle name="Output 26 2 2 2 4 2" xfId="40090"/>
    <cellStyle name="Output 26 2 2 2 5" xfId="29309"/>
    <cellStyle name="Output 26 2 2 2_Table 2A-1_EFT (Annual)" xfId="8000"/>
    <cellStyle name="Output 26 2 2 3" xfId="1929"/>
    <cellStyle name="Output 26 2 2 3 2" xfId="5490"/>
    <cellStyle name="Output 26 2 2 3 2 2" xfId="13705"/>
    <cellStyle name="Output 26 2 2 3 2 2 2" xfId="25693"/>
    <cellStyle name="Output 26 2 2 3 2 2 2 2" xfId="46879"/>
    <cellStyle name="Output 26 2 2 3 2 2 3" xfId="36275"/>
    <cellStyle name="Output 26 2 2 3 2 3" xfId="20580"/>
    <cellStyle name="Output 26 2 2 3 2 3 2" xfId="41767"/>
    <cellStyle name="Output 26 2 2 3 2 4" xfId="31147"/>
    <cellStyle name="Output 26 2 2 3 2_Table 2A-1_EFT (Annual)" xfId="8003"/>
    <cellStyle name="Output 26 2 2 3 3" xfId="11049"/>
    <cellStyle name="Output 26 2 2 3 3 2" xfId="23147"/>
    <cellStyle name="Output 26 2 2 3 3 2 2" xfId="44333"/>
    <cellStyle name="Output 26 2 2 3 3 3" xfId="33729"/>
    <cellStyle name="Output 26 2 2 3 4" xfId="18034"/>
    <cellStyle name="Output 26 2 2 3 4 2" xfId="39221"/>
    <cellStyle name="Output 26 2 2 3 5" xfId="28404"/>
    <cellStyle name="Output 26 2 2 3_Table 2A-1_EFT (Annual)" xfId="8002"/>
    <cellStyle name="Output 26 2 2 4" xfId="5126"/>
    <cellStyle name="Output 26 2 2 4 2" xfId="13386"/>
    <cellStyle name="Output 26 2 2 4 2 2" xfId="25392"/>
    <cellStyle name="Output 26 2 2 4 2 2 2" xfId="46578"/>
    <cellStyle name="Output 26 2 2 4 2 3" xfId="35974"/>
    <cellStyle name="Output 26 2 2 4 3" xfId="20279"/>
    <cellStyle name="Output 26 2 2 4 3 2" xfId="41466"/>
    <cellStyle name="Output 26 2 2 4 4" xfId="30783"/>
    <cellStyle name="Output 26 2 2 4_Table 2A-1_EFT (Annual)" xfId="8004"/>
    <cellStyle name="Output 26 2 2 5" xfId="10730"/>
    <cellStyle name="Output 26 2 2 5 2" xfId="22846"/>
    <cellStyle name="Output 26 2 2 5 2 2" xfId="44032"/>
    <cellStyle name="Output 26 2 2 5 3" xfId="33428"/>
    <cellStyle name="Output 26 2 2 6" xfId="17733"/>
    <cellStyle name="Output 26 2 2 6 2" xfId="38920"/>
    <cellStyle name="Output 26 2 2 7" xfId="28040"/>
    <cellStyle name="Output 26 2 2_Table 2A-1_EFT (Annual)" xfId="3425"/>
    <cellStyle name="Output 26 2 3" xfId="2304"/>
    <cellStyle name="Output 26 2 3 2" xfId="5865"/>
    <cellStyle name="Output 26 2 3 2 2" xfId="14080"/>
    <cellStyle name="Output 26 2 3 2 2 2" xfId="26068"/>
    <cellStyle name="Output 26 2 3 2 2 2 2" xfId="47254"/>
    <cellStyle name="Output 26 2 3 2 2 3" xfId="36650"/>
    <cellStyle name="Output 26 2 3 2 3" xfId="20955"/>
    <cellStyle name="Output 26 2 3 2 3 2" xfId="42142"/>
    <cellStyle name="Output 26 2 3 2 4" xfId="31522"/>
    <cellStyle name="Output 26 2 3 2_Table 2A-1_EFT (Annual)" xfId="8006"/>
    <cellStyle name="Output 26 2 3 3" xfId="11424"/>
    <cellStyle name="Output 26 2 3 3 2" xfId="23522"/>
    <cellStyle name="Output 26 2 3 3 2 2" xfId="44708"/>
    <cellStyle name="Output 26 2 3 3 3" xfId="34104"/>
    <cellStyle name="Output 26 2 3 4" xfId="18409"/>
    <cellStyle name="Output 26 2 3 4 2" xfId="39596"/>
    <cellStyle name="Output 26 2 3 5" xfId="28779"/>
    <cellStyle name="Output 26 2 3_Table 2A-1_EFT (Annual)" xfId="8005"/>
    <cellStyle name="Output 26 2 4" xfId="1754"/>
    <cellStyle name="Output 26 2 4 2" xfId="5315"/>
    <cellStyle name="Output 26 2 4 2 2" xfId="13540"/>
    <cellStyle name="Output 26 2 4 2 2 2" xfId="25531"/>
    <cellStyle name="Output 26 2 4 2 2 2 2" xfId="46717"/>
    <cellStyle name="Output 26 2 4 2 2 3" xfId="36113"/>
    <cellStyle name="Output 26 2 4 2 3" xfId="20418"/>
    <cellStyle name="Output 26 2 4 2 3 2" xfId="41605"/>
    <cellStyle name="Output 26 2 4 2 4" xfId="30972"/>
    <cellStyle name="Output 26 2 4 2_Table 2A-1_EFT (Annual)" xfId="8008"/>
    <cellStyle name="Output 26 2 4 3" xfId="10883"/>
    <cellStyle name="Output 26 2 4 3 2" xfId="22985"/>
    <cellStyle name="Output 26 2 4 3 2 2" xfId="44171"/>
    <cellStyle name="Output 26 2 4 3 3" xfId="33567"/>
    <cellStyle name="Output 26 2 4 4" xfId="17872"/>
    <cellStyle name="Output 26 2 4 4 2" xfId="39059"/>
    <cellStyle name="Output 26 2 4 5" xfId="28229"/>
    <cellStyle name="Output 26 2 4_Table 2A-1_EFT (Annual)" xfId="8007"/>
    <cellStyle name="Output 26 2 5" xfId="4158"/>
    <cellStyle name="Output 26 2 5 2" xfId="12482"/>
    <cellStyle name="Output 26 2 5 2 2" xfId="24504"/>
    <cellStyle name="Output 26 2 5 2 2 2" xfId="45690"/>
    <cellStyle name="Output 26 2 5 2 3" xfId="35086"/>
    <cellStyle name="Output 26 2 5 3" xfId="19391"/>
    <cellStyle name="Output 26 2 5 3 2" xfId="40578"/>
    <cellStyle name="Output 26 2 5 4" xfId="29846"/>
    <cellStyle name="Output 26 2 5_Table 2A-1_EFT (Annual)" xfId="8009"/>
    <cellStyle name="Output 26 2 6" xfId="9821"/>
    <cellStyle name="Output 26 2 6 2" xfId="21958"/>
    <cellStyle name="Output 26 2 6 2 2" xfId="43144"/>
    <cellStyle name="Output 26 2 6 3" xfId="32540"/>
    <cellStyle name="Output 26 2 7" xfId="16845"/>
    <cellStyle name="Output 26 2 7 2" xfId="38032"/>
    <cellStyle name="Output 26 2 8" xfId="27103"/>
    <cellStyle name="Output 26 2_Table 2A-1_EFT (Annual)" xfId="3424"/>
    <cellStyle name="Output 26 3" xfId="424"/>
    <cellStyle name="Output 26 3 2" xfId="1407"/>
    <cellStyle name="Output 26 3 2 2" xfId="2677"/>
    <cellStyle name="Output 26 3 2 2 2" xfId="6238"/>
    <cellStyle name="Output 26 3 2 2 2 2" xfId="14432"/>
    <cellStyle name="Output 26 3 2 2 2 2 2" xfId="26404"/>
    <cellStyle name="Output 26 3 2 2 2 2 2 2" xfId="47590"/>
    <cellStyle name="Output 26 3 2 2 2 2 3" xfId="36986"/>
    <cellStyle name="Output 26 3 2 2 2 3" xfId="21291"/>
    <cellStyle name="Output 26 3 2 2 2 3 2" xfId="42478"/>
    <cellStyle name="Output 26 3 2 2 2 4" xfId="31894"/>
    <cellStyle name="Output 26 3 2 2 2_Table 2A-1_EFT (Annual)" xfId="8011"/>
    <cellStyle name="Output 26 3 2 2 3" xfId="11774"/>
    <cellStyle name="Output 26 3 2 2 3 2" xfId="23858"/>
    <cellStyle name="Output 26 3 2 2 3 2 2" xfId="45044"/>
    <cellStyle name="Output 26 3 2 2 3 3" xfId="34440"/>
    <cellStyle name="Output 26 3 2 2 4" xfId="18745"/>
    <cellStyle name="Output 26 3 2 2 4 2" xfId="39932"/>
    <cellStyle name="Output 26 3 2 2 5" xfId="29151"/>
    <cellStyle name="Output 26 3 2 2_Table 2A-1_EFT (Annual)" xfId="8010"/>
    <cellStyle name="Output 26 3 2 3" xfId="1898"/>
    <cellStyle name="Output 26 3 2 3 2" xfId="5459"/>
    <cellStyle name="Output 26 3 2 3 2 2" xfId="13674"/>
    <cellStyle name="Output 26 3 2 3 2 2 2" xfId="25662"/>
    <cellStyle name="Output 26 3 2 3 2 2 2 2" xfId="46848"/>
    <cellStyle name="Output 26 3 2 3 2 2 3" xfId="36244"/>
    <cellStyle name="Output 26 3 2 3 2 3" xfId="20549"/>
    <cellStyle name="Output 26 3 2 3 2 3 2" xfId="41736"/>
    <cellStyle name="Output 26 3 2 3 2 4" xfId="31116"/>
    <cellStyle name="Output 26 3 2 3 2_Table 2A-1_EFT (Annual)" xfId="8013"/>
    <cellStyle name="Output 26 3 2 3 3" xfId="11018"/>
    <cellStyle name="Output 26 3 2 3 3 2" xfId="23116"/>
    <cellStyle name="Output 26 3 2 3 3 2 2" xfId="44302"/>
    <cellStyle name="Output 26 3 2 3 3 3" xfId="33698"/>
    <cellStyle name="Output 26 3 2 3 4" xfId="18003"/>
    <cellStyle name="Output 26 3 2 3 4 2" xfId="39190"/>
    <cellStyle name="Output 26 3 2 3 5" xfId="28373"/>
    <cellStyle name="Output 26 3 2 3_Table 2A-1_EFT (Annual)" xfId="8012"/>
    <cellStyle name="Output 26 3 2 4" xfId="4968"/>
    <cellStyle name="Output 26 3 2 4 2" xfId="13228"/>
    <cellStyle name="Output 26 3 2 4 2 2" xfId="25234"/>
    <cellStyle name="Output 26 3 2 4 2 2 2" xfId="46420"/>
    <cellStyle name="Output 26 3 2 4 2 3" xfId="35816"/>
    <cellStyle name="Output 26 3 2 4 3" xfId="20121"/>
    <cellStyle name="Output 26 3 2 4 3 2" xfId="41308"/>
    <cellStyle name="Output 26 3 2 4 4" xfId="30625"/>
    <cellStyle name="Output 26 3 2 4_Table 2A-1_EFT (Annual)" xfId="8014"/>
    <cellStyle name="Output 26 3 2 5" xfId="10572"/>
    <cellStyle name="Output 26 3 2 5 2" xfId="22688"/>
    <cellStyle name="Output 26 3 2 5 2 2" xfId="43874"/>
    <cellStyle name="Output 26 3 2 5 3" xfId="33270"/>
    <cellStyle name="Output 26 3 2 6" xfId="17575"/>
    <cellStyle name="Output 26 3 2 6 2" xfId="38762"/>
    <cellStyle name="Output 26 3 2 7" xfId="27882"/>
    <cellStyle name="Output 26 3 2_Table 2A-1_EFT (Annual)" xfId="3427"/>
    <cellStyle name="Output 26 3 3" xfId="2146"/>
    <cellStyle name="Output 26 3 3 2" xfId="5707"/>
    <cellStyle name="Output 26 3 3 2 2" xfId="13922"/>
    <cellStyle name="Output 26 3 3 2 2 2" xfId="25910"/>
    <cellStyle name="Output 26 3 3 2 2 2 2" xfId="47096"/>
    <cellStyle name="Output 26 3 3 2 2 3" xfId="36492"/>
    <cellStyle name="Output 26 3 3 2 3" xfId="20797"/>
    <cellStyle name="Output 26 3 3 2 3 2" xfId="41984"/>
    <cellStyle name="Output 26 3 3 2 4" xfId="31364"/>
    <cellStyle name="Output 26 3 3 2_Table 2A-1_EFT (Annual)" xfId="8016"/>
    <cellStyle name="Output 26 3 3 3" xfId="11266"/>
    <cellStyle name="Output 26 3 3 3 2" xfId="23364"/>
    <cellStyle name="Output 26 3 3 3 2 2" xfId="44550"/>
    <cellStyle name="Output 26 3 3 3 3" xfId="33946"/>
    <cellStyle name="Output 26 3 3 4" xfId="18251"/>
    <cellStyle name="Output 26 3 3 4 2" xfId="39438"/>
    <cellStyle name="Output 26 3 3 5" xfId="28621"/>
    <cellStyle name="Output 26 3 3_Table 2A-1_EFT (Annual)" xfId="8015"/>
    <cellStyle name="Output 26 3 4" xfId="1718"/>
    <cellStyle name="Output 26 3 4 2" xfId="5279"/>
    <cellStyle name="Output 26 3 4 2 2" xfId="13508"/>
    <cellStyle name="Output 26 3 4 2 2 2" xfId="25501"/>
    <cellStyle name="Output 26 3 4 2 2 2 2" xfId="46687"/>
    <cellStyle name="Output 26 3 4 2 2 3" xfId="36083"/>
    <cellStyle name="Output 26 3 4 2 3" xfId="20388"/>
    <cellStyle name="Output 26 3 4 2 3 2" xfId="41575"/>
    <cellStyle name="Output 26 3 4 2 4" xfId="30936"/>
    <cellStyle name="Output 26 3 4 2_Table 2A-1_EFT (Annual)" xfId="8018"/>
    <cellStyle name="Output 26 3 4 3" xfId="10852"/>
    <cellStyle name="Output 26 3 4 3 2" xfId="22955"/>
    <cellStyle name="Output 26 3 4 3 2 2" xfId="44141"/>
    <cellStyle name="Output 26 3 4 3 3" xfId="33537"/>
    <cellStyle name="Output 26 3 4 4" xfId="17842"/>
    <cellStyle name="Output 26 3 4 4 2" xfId="39029"/>
    <cellStyle name="Output 26 3 4 5" xfId="28193"/>
    <cellStyle name="Output 26 3 4_Table 2A-1_EFT (Annual)" xfId="8017"/>
    <cellStyle name="Output 26 3 5" xfId="3994"/>
    <cellStyle name="Output 26 3 5 2" xfId="12322"/>
    <cellStyle name="Output 26 3 5 2 2" xfId="24346"/>
    <cellStyle name="Output 26 3 5 2 2 2" xfId="45532"/>
    <cellStyle name="Output 26 3 5 2 3" xfId="34928"/>
    <cellStyle name="Output 26 3 5 3" xfId="19233"/>
    <cellStyle name="Output 26 3 5 3 2" xfId="40420"/>
    <cellStyle name="Output 26 3 5 4" xfId="29682"/>
    <cellStyle name="Output 26 3 5_Table 2A-1_EFT (Annual)" xfId="8019"/>
    <cellStyle name="Output 26 3 6" xfId="9659"/>
    <cellStyle name="Output 26 3 6 2" xfId="21800"/>
    <cellStyle name="Output 26 3 6 2 2" xfId="42986"/>
    <cellStyle name="Output 26 3 6 3" xfId="32382"/>
    <cellStyle name="Output 26 3 7" xfId="16687"/>
    <cellStyle name="Output 26 3 7 2" xfId="37874"/>
    <cellStyle name="Output 26 3 8" xfId="26939"/>
    <cellStyle name="Output 26 3_Table 2A-1_EFT (Annual)" xfId="3426"/>
    <cellStyle name="Output 26 4" xfId="1243"/>
    <cellStyle name="Output 26 4 2" xfId="2513"/>
    <cellStyle name="Output 26 4 2 2" xfId="6074"/>
    <cellStyle name="Output 26 4 2 2 2" xfId="14268"/>
    <cellStyle name="Output 26 4 2 2 2 2" xfId="26240"/>
    <cellStyle name="Output 26 4 2 2 2 2 2" xfId="47426"/>
    <cellStyle name="Output 26 4 2 2 2 3" xfId="36822"/>
    <cellStyle name="Output 26 4 2 2 3" xfId="21127"/>
    <cellStyle name="Output 26 4 2 2 3 2" xfId="42314"/>
    <cellStyle name="Output 26 4 2 2 4" xfId="31730"/>
    <cellStyle name="Output 26 4 2 2_Table 2A-1_EFT (Annual)" xfId="8021"/>
    <cellStyle name="Output 26 4 2 3" xfId="11610"/>
    <cellStyle name="Output 26 4 2 3 2" xfId="23694"/>
    <cellStyle name="Output 26 4 2 3 2 2" xfId="44880"/>
    <cellStyle name="Output 26 4 2 3 3" xfId="34276"/>
    <cellStyle name="Output 26 4 2 4" xfId="18581"/>
    <cellStyle name="Output 26 4 2 4 2" xfId="39768"/>
    <cellStyle name="Output 26 4 2 5" xfId="28987"/>
    <cellStyle name="Output 26 4 2_Table 2A-1_EFT (Annual)" xfId="8020"/>
    <cellStyle name="Output 26 4 3" xfId="1834"/>
    <cellStyle name="Output 26 4 3 2" xfId="5395"/>
    <cellStyle name="Output 26 4 3 2 2" xfId="13610"/>
    <cellStyle name="Output 26 4 3 2 2 2" xfId="25598"/>
    <cellStyle name="Output 26 4 3 2 2 2 2" xfId="46784"/>
    <cellStyle name="Output 26 4 3 2 2 3" xfId="36180"/>
    <cellStyle name="Output 26 4 3 2 3" xfId="20485"/>
    <cellStyle name="Output 26 4 3 2 3 2" xfId="41672"/>
    <cellStyle name="Output 26 4 3 2 4" xfId="31052"/>
    <cellStyle name="Output 26 4 3 2_Table 2A-1_EFT (Annual)" xfId="8023"/>
    <cellStyle name="Output 26 4 3 3" xfId="10954"/>
    <cellStyle name="Output 26 4 3 3 2" xfId="23052"/>
    <cellStyle name="Output 26 4 3 3 2 2" xfId="44238"/>
    <cellStyle name="Output 26 4 3 3 3" xfId="33634"/>
    <cellStyle name="Output 26 4 3 4" xfId="17939"/>
    <cellStyle name="Output 26 4 3 4 2" xfId="39126"/>
    <cellStyle name="Output 26 4 3 5" xfId="28309"/>
    <cellStyle name="Output 26 4 3_Table 2A-1_EFT (Annual)" xfId="8022"/>
    <cellStyle name="Output 26 4 4" xfId="4804"/>
    <cellStyle name="Output 26 4 4 2" xfId="13064"/>
    <cellStyle name="Output 26 4 4 2 2" xfId="25070"/>
    <cellStyle name="Output 26 4 4 2 2 2" xfId="46256"/>
    <cellStyle name="Output 26 4 4 2 3" xfId="35652"/>
    <cellStyle name="Output 26 4 4 3" xfId="19957"/>
    <cellStyle name="Output 26 4 4 3 2" xfId="41144"/>
    <cellStyle name="Output 26 4 4 4" xfId="30461"/>
    <cellStyle name="Output 26 4 4_Table 2A-1_EFT (Annual)" xfId="8024"/>
    <cellStyle name="Output 26 4 5" xfId="10408"/>
    <cellStyle name="Output 26 4 5 2" xfId="22524"/>
    <cellStyle name="Output 26 4 5 2 2" xfId="43710"/>
    <cellStyle name="Output 26 4 5 3" xfId="33106"/>
    <cellStyle name="Output 26 4 6" xfId="17411"/>
    <cellStyle name="Output 26 4 6 2" xfId="38598"/>
    <cellStyle name="Output 26 4 7" xfId="27718"/>
    <cellStyle name="Output 26 4_Table 2A-1_EFT (Annual)" xfId="3428"/>
    <cellStyle name="Output 26 5" xfId="1982"/>
    <cellStyle name="Output 26 5 2" xfId="5543"/>
    <cellStyle name="Output 26 5 2 2" xfId="13758"/>
    <cellStyle name="Output 26 5 2 2 2" xfId="25746"/>
    <cellStyle name="Output 26 5 2 2 2 2" xfId="46932"/>
    <cellStyle name="Output 26 5 2 2 3" xfId="36328"/>
    <cellStyle name="Output 26 5 2 3" xfId="20633"/>
    <cellStyle name="Output 26 5 2 3 2" xfId="41820"/>
    <cellStyle name="Output 26 5 2 4" xfId="31200"/>
    <cellStyle name="Output 26 5 2_Table 2A-1_EFT (Annual)" xfId="8026"/>
    <cellStyle name="Output 26 5 3" xfId="11102"/>
    <cellStyle name="Output 26 5 3 2" xfId="23200"/>
    <cellStyle name="Output 26 5 3 2 2" xfId="44386"/>
    <cellStyle name="Output 26 5 3 3" xfId="33782"/>
    <cellStyle name="Output 26 5 4" xfId="18087"/>
    <cellStyle name="Output 26 5 4 2" xfId="39274"/>
    <cellStyle name="Output 26 5 5" xfId="28457"/>
    <cellStyle name="Output 26 5_Table 2A-1_EFT (Annual)" xfId="8025"/>
    <cellStyle name="Output 26 6" xfId="1661"/>
    <cellStyle name="Output 26 6 2" xfId="5222"/>
    <cellStyle name="Output 26 6 2 2" xfId="13469"/>
    <cellStyle name="Output 26 6 2 2 2" xfId="25469"/>
    <cellStyle name="Output 26 6 2 2 2 2" xfId="46655"/>
    <cellStyle name="Output 26 6 2 2 3" xfId="36051"/>
    <cellStyle name="Output 26 6 2 3" xfId="20356"/>
    <cellStyle name="Output 26 6 2 3 2" xfId="41543"/>
    <cellStyle name="Output 26 6 2 4" xfId="30879"/>
    <cellStyle name="Output 26 6 2_Table 2A-1_EFT (Annual)" xfId="8028"/>
    <cellStyle name="Output 26 6 3" xfId="10814"/>
    <cellStyle name="Output 26 6 3 2" xfId="22923"/>
    <cellStyle name="Output 26 6 3 2 2" xfId="44109"/>
    <cellStyle name="Output 26 6 3 3" xfId="33505"/>
    <cellStyle name="Output 26 6 4" xfId="17810"/>
    <cellStyle name="Output 26 6 4 2" xfId="38997"/>
    <cellStyle name="Output 26 6 5" xfId="28136"/>
    <cellStyle name="Output 26 6_Table 2A-1_EFT (Annual)" xfId="8027"/>
    <cellStyle name="Output 26 7" xfId="3784"/>
    <cellStyle name="Output 26 7 2" xfId="12152"/>
    <cellStyle name="Output 26 7 2 2" xfId="24182"/>
    <cellStyle name="Output 26 7 2 2 2" xfId="45368"/>
    <cellStyle name="Output 26 7 2 3" xfId="34764"/>
    <cellStyle name="Output 26 7 3" xfId="19069"/>
    <cellStyle name="Output 26 7 3 2" xfId="40256"/>
    <cellStyle name="Output 26 7 4" xfId="29493"/>
    <cellStyle name="Output 26 7_Table 2A-1_EFT (Annual)" xfId="8029"/>
    <cellStyle name="Output 26 8" xfId="9471"/>
    <cellStyle name="Output 26 8 2" xfId="21636"/>
    <cellStyle name="Output 26 8 2 2" xfId="42822"/>
    <cellStyle name="Output 26 8 3" xfId="32218"/>
    <cellStyle name="Output 26 9" xfId="16523"/>
    <cellStyle name="Output 26 9 2" xfId="37710"/>
    <cellStyle name="Output 26_Table 2A-1_EFT (Annual)" xfId="3423"/>
    <cellStyle name="Output 27" xfId="234"/>
    <cellStyle name="Output 27 10" xfId="26789"/>
    <cellStyle name="Output 27 2" xfId="621"/>
    <cellStyle name="Output 27 2 2" xfId="1598"/>
    <cellStyle name="Output 27 2 2 2" xfId="2868"/>
    <cellStyle name="Output 27 2 2 2 2" xfId="6429"/>
    <cellStyle name="Output 27 2 2 2 2 2" xfId="14623"/>
    <cellStyle name="Output 27 2 2 2 2 2 2" xfId="26595"/>
    <cellStyle name="Output 27 2 2 2 2 2 2 2" xfId="47781"/>
    <cellStyle name="Output 27 2 2 2 2 2 3" xfId="37177"/>
    <cellStyle name="Output 27 2 2 2 2 3" xfId="21482"/>
    <cellStyle name="Output 27 2 2 2 2 3 2" xfId="42669"/>
    <cellStyle name="Output 27 2 2 2 2 4" xfId="32085"/>
    <cellStyle name="Output 27 2 2 2 2_Table 2A-1_EFT (Annual)" xfId="8031"/>
    <cellStyle name="Output 27 2 2 2 3" xfId="11965"/>
    <cellStyle name="Output 27 2 2 2 3 2" xfId="24049"/>
    <cellStyle name="Output 27 2 2 2 3 2 2" xfId="45235"/>
    <cellStyle name="Output 27 2 2 2 3 3" xfId="34631"/>
    <cellStyle name="Output 27 2 2 2 4" xfId="18936"/>
    <cellStyle name="Output 27 2 2 2 4 2" xfId="40123"/>
    <cellStyle name="Output 27 2 2 2 5" xfId="29342"/>
    <cellStyle name="Output 27 2 2 2_Table 2A-1_EFT (Annual)" xfId="8030"/>
    <cellStyle name="Output 27 2 2 3" xfId="1936"/>
    <cellStyle name="Output 27 2 2 3 2" xfId="5497"/>
    <cellStyle name="Output 27 2 2 3 2 2" xfId="13712"/>
    <cellStyle name="Output 27 2 2 3 2 2 2" xfId="25700"/>
    <cellStyle name="Output 27 2 2 3 2 2 2 2" xfId="46886"/>
    <cellStyle name="Output 27 2 2 3 2 2 3" xfId="36282"/>
    <cellStyle name="Output 27 2 2 3 2 3" xfId="20587"/>
    <cellStyle name="Output 27 2 2 3 2 3 2" xfId="41774"/>
    <cellStyle name="Output 27 2 2 3 2 4" xfId="31154"/>
    <cellStyle name="Output 27 2 2 3 2_Table 2A-1_EFT (Annual)" xfId="8033"/>
    <cellStyle name="Output 27 2 2 3 3" xfId="11056"/>
    <cellStyle name="Output 27 2 2 3 3 2" xfId="23154"/>
    <cellStyle name="Output 27 2 2 3 3 2 2" xfId="44340"/>
    <cellStyle name="Output 27 2 2 3 3 3" xfId="33736"/>
    <cellStyle name="Output 27 2 2 3 4" xfId="18041"/>
    <cellStyle name="Output 27 2 2 3 4 2" xfId="39228"/>
    <cellStyle name="Output 27 2 2 3 5" xfId="28411"/>
    <cellStyle name="Output 27 2 2 3_Table 2A-1_EFT (Annual)" xfId="8032"/>
    <cellStyle name="Output 27 2 2 4" xfId="5159"/>
    <cellStyle name="Output 27 2 2 4 2" xfId="13419"/>
    <cellStyle name="Output 27 2 2 4 2 2" xfId="25425"/>
    <cellStyle name="Output 27 2 2 4 2 2 2" xfId="46611"/>
    <cellStyle name="Output 27 2 2 4 2 3" xfId="36007"/>
    <cellStyle name="Output 27 2 2 4 3" xfId="20312"/>
    <cellStyle name="Output 27 2 2 4 3 2" xfId="41499"/>
    <cellStyle name="Output 27 2 2 4 4" xfId="30816"/>
    <cellStyle name="Output 27 2 2 4_Table 2A-1_EFT (Annual)" xfId="8034"/>
    <cellStyle name="Output 27 2 2 5" xfId="10763"/>
    <cellStyle name="Output 27 2 2 5 2" xfId="22879"/>
    <cellStyle name="Output 27 2 2 5 2 2" xfId="44065"/>
    <cellStyle name="Output 27 2 2 5 3" xfId="33461"/>
    <cellStyle name="Output 27 2 2 6" xfId="17766"/>
    <cellStyle name="Output 27 2 2 6 2" xfId="38953"/>
    <cellStyle name="Output 27 2 2 7" xfId="28073"/>
    <cellStyle name="Output 27 2 2_Table 2A-1_EFT (Annual)" xfId="3431"/>
    <cellStyle name="Output 27 2 3" xfId="2337"/>
    <cellStyle name="Output 27 2 3 2" xfId="5898"/>
    <cellStyle name="Output 27 2 3 2 2" xfId="14113"/>
    <cellStyle name="Output 27 2 3 2 2 2" xfId="26101"/>
    <cellStyle name="Output 27 2 3 2 2 2 2" xfId="47287"/>
    <cellStyle name="Output 27 2 3 2 2 3" xfId="36683"/>
    <cellStyle name="Output 27 2 3 2 3" xfId="20988"/>
    <cellStyle name="Output 27 2 3 2 3 2" xfId="42175"/>
    <cellStyle name="Output 27 2 3 2 4" xfId="31555"/>
    <cellStyle name="Output 27 2 3 2_Table 2A-1_EFT (Annual)" xfId="8036"/>
    <cellStyle name="Output 27 2 3 3" xfId="11457"/>
    <cellStyle name="Output 27 2 3 3 2" xfId="23555"/>
    <cellStyle name="Output 27 2 3 3 2 2" xfId="44741"/>
    <cellStyle name="Output 27 2 3 3 3" xfId="34137"/>
    <cellStyle name="Output 27 2 3 4" xfId="18442"/>
    <cellStyle name="Output 27 2 3 4 2" xfId="39629"/>
    <cellStyle name="Output 27 2 3 5" xfId="28812"/>
    <cellStyle name="Output 27 2 3_Table 2A-1_EFT (Annual)" xfId="8035"/>
    <cellStyle name="Output 27 2 4" xfId="1761"/>
    <cellStyle name="Output 27 2 4 2" xfId="5322"/>
    <cellStyle name="Output 27 2 4 2 2" xfId="13547"/>
    <cellStyle name="Output 27 2 4 2 2 2" xfId="25538"/>
    <cellStyle name="Output 27 2 4 2 2 2 2" xfId="46724"/>
    <cellStyle name="Output 27 2 4 2 2 3" xfId="36120"/>
    <cellStyle name="Output 27 2 4 2 3" xfId="20425"/>
    <cellStyle name="Output 27 2 4 2 3 2" xfId="41612"/>
    <cellStyle name="Output 27 2 4 2 4" xfId="30979"/>
    <cellStyle name="Output 27 2 4 2_Table 2A-1_EFT (Annual)" xfId="8038"/>
    <cellStyle name="Output 27 2 4 3" xfId="10890"/>
    <cellStyle name="Output 27 2 4 3 2" xfId="22992"/>
    <cellStyle name="Output 27 2 4 3 2 2" xfId="44178"/>
    <cellStyle name="Output 27 2 4 3 3" xfId="33574"/>
    <cellStyle name="Output 27 2 4 4" xfId="17879"/>
    <cellStyle name="Output 27 2 4 4 2" xfId="39066"/>
    <cellStyle name="Output 27 2 4 5" xfId="28236"/>
    <cellStyle name="Output 27 2 4_Table 2A-1_EFT (Annual)" xfId="8037"/>
    <cellStyle name="Output 27 2 5" xfId="4191"/>
    <cellStyle name="Output 27 2 5 2" xfId="12515"/>
    <cellStyle name="Output 27 2 5 2 2" xfId="24537"/>
    <cellStyle name="Output 27 2 5 2 2 2" xfId="45723"/>
    <cellStyle name="Output 27 2 5 2 3" xfId="35119"/>
    <cellStyle name="Output 27 2 5 3" xfId="19424"/>
    <cellStyle name="Output 27 2 5 3 2" xfId="40611"/>
    <cellStyle name="Output 27 2 5 4" xfId="29879"/>
    <cellStyle name="Output 27 2 5_Table 2A-1_EFT (Annual)" xfId="8039"/>
    <cellStyle name="Output 27 2 6" xfId="9854"/>
    <cellStyle name="Output 27 2 6 2" xfId="21991"/>
    <cellStyle name="Output 27 2 6 2 2" xfId="43177"/>
    <cellStyle name="Output 27 2 6 3" xfId="32573"/>
    <cellStyle name="Output 27 2 7" xfId="16878"/>
    <cellStyle name="Output 27 2 7 2" xfId="38065"/>
    <cellStyle name="Output 27 2 8" xfId="27136"/>
    <cellStyle name="Output 27 2_Table 2A-1_EFT (Annual)" xfId="3430"/>
    <cellStyle name="Output 27 3" xfId="460"/>
    <cellStyle name="Output 27 3 2" xfId="1437"/>
    <cellStyle name="Output 27 3 2 2" xfId="2707"/>
    <cellStyle name="Output 27 3 2 2 2" xfId="6268"/>
    <cellStyle name="Output 27 3 2 2 2 2" xfId="14462"/>
    <cellStyle name="Output 27 3 2 2 2 2 2" xfId="26434"/>
    <cellStyle name="Output 27 3 2 2 2 2 2 2" xfId="47620"/>
    <cellStyle name="Output 27 3 2 2 2 2 3" xfId="37016"/>
    <cellStyle name="Output 27 3 2 2 2 3" xfId="21321"/>
    <cellStyle name="Output 27 3 2 2 2 3 2" xfId="42508"/>
    <cellStyle name="Output 27 3 2 2 2 4" xfId="31924"/>
    <cellStyle name="Output 27 3 2 2 2_Table 2A-1_EFT (Annual)" xfId="8041"/>
    <cellStyle name="Output 27 3 2 2 3" xfId="11804"/>
    <cellStyle name="Output 27 3 2 2 3 2" xfId="23888"/>
    <cellStyle name="Output 27 3 2 2 3 2 2" xfId="45074"/>
    <cellStyle name="Output 27 3 2 2 3 3" xfId="34470"/>
    <cellStyle name="Output 27 3 2 2 4" xfId="18775"/>
    <cellStyle name="Output 27 3 2 2 4 2" xfId="39962"/>
    <cellStyle name="Output 27 3 2 2 5" xfId="29181"/>
    <cellStyle name="Output 27 3 2 2_Table 2A-1_EFT (Annual)" xfId="8040"/>
    <cellStyle name="Output 27 3 2 3" xfId="1905"/>
    <cellStyle name="Output 27 3 2 3 2" xfId="5466"/>
    <cellStyle name="Output 27 3 2 3 2 2" xfId="13681"/>
    <cellStyle name="Output 27 3 2 3 2 2 2" xfId="25669"/>
    <cellStyle name="Output 27 3 2 3 2 2 2 2" xfId="46855"/>
    <cellStyle name="Output 27 3 2 3 2 2 3" xfId="36251"/>
    <cellStyle name="Output 27 3 2 3 2 3" xfId="20556"/>
    <cellStyle name="Output 27 3 2 3 2 3 2" xfId="41743"/>
    <cellStyle name="Output 27 3 2 3 2 4" xfId="31123"/>
    <cellStyle name="Output 27 3 2 3 2_Table 2A-1_EFT (Annual)" xfId="8043"/>
    <cellStyle name="Output 27 3 2 3 3" xfId="11025"/>
    <cellStyle name="Output 27 3 2 3 3 2" xfId="23123"/>
    <cellStyle name="Output 27 3 2 3 3 2 2" xfId="44309"/>
    <cellStyle name="Output 27 3 2 3 3 3" xfId="33705"/>
    <cellStyle name="Output 27 3 2 3 4" xfId="18010"/>
    <cellStyle name="Output 27 3 2 3 4 2" xfId="39197"/>
    <cellStyle name="Output 27 3 2 3 5" xfId="28380"/>
    <cellStyle name="Output 27 3 2 3_Table 2A-1_EFT (Annual)" xfId="8042"/>
    <cellStyle name="Output 27 3 2 4" xfId="4998"/>
    <cellStyle name="Output 27 3 2 4 2" xfId="13258"/>
    <cellStyle name="Output 27 3 2 4 2 2" xfId="25264"/>
    <cellStyle name="Output 27 3 2 4 2 2 2" xfId="46450"/>
    <cellStyle name="Output 27 3 2 4 2 3" xfId="35846"/>
    <cellStyle name="Output 27 3 2 4 3" xfId="20151"/>
    <cellStyle name="Output 27 3 2 4 3 2" xfId="41338"/>
    <cellStyle name="Output 27 3 2 4 4" xfId="30655"/>
    <cellStyle name="Output 27 3 2 4_Table 2A-1_EFT (Annual)" xfId="8044"/>
    <cellStyle name="Output 27 3 2 5" xfId="10602"/>
    <cellStyle name="Output 27 3 2 5 2" xfId="22718"/>
    <cellStyle name="Output 27 3 2 5 2 2" xfId="43904"/>
    <cellStyle name="Output 27 3 2 5 3" xfId="33300"/>
    <cellStyle name="Output 27 3 2 6" xfId="17605"/>
    <cellStyle name="Output 27 3 2 6 2" xfId="38792"/>
    <cellStyle name="Output 27 3 2 7" xfId="27912"/>
    <cellStyle name="Output 27 3 2_Table 2A-1_EFT (Annual)" xfId="3433"/>
    <cellStyle name="Output 27 3 3" xfId="2176"/>
    <cellStyle name="Output 27 3 3 2" xfId="5737"/>
    <cellStyle name="Output 27 3 3 2 2" xfId="13952"/>
    <cellStyle name="Output 27 3 3 2 2 2" xfId="25940"/>
    <cellStyle name="Output 27 3 3 2 2 2 2" xfId="47126"/>
    <cellStyle name="Output 27 3 3 2 2 3" xfId="36522"/>
    <cellStyle name="Output 27 3 3 2 3" xfId="20827"/>
    <cellStyle name="Output 27 3 3 2 3 2" xfId="42014"/>
    <cellStyle name="Output 27 3 3 2 4" xfId="31394"/>
    <cellStyle name="Output 27 3 3 2_Table 2A-1_EFT (Annual)" xfId="8046"/>
    <cellStyle name="Output 27 3 3 3" xfId="11296"/>
    <cellStyle name="Output 27 3 3 3 2" xfId="23394"/>
    <cellStyle name="Output 27 3 3 3 2 2" xfId="44580"/>
    <cellStyle name="Output 27 3 3 3 3" xfId="33976"/>
    <cellStyle name="Output 27 3 3 4" xfId="18281"/>
    <cellStyle name="Output 27 3 3 4 2" xfId="39468"/>
    <cellStyle name="Output 27 3 3 5" xfId="28651"/>
    <cellStyle name="Output 27 3 3_Table 2A-1_EFT (Annual)" xfId="8045"/>
    <cellStyle name="Output 27 3 4" xfId="1730"/>
    <cellStyle name="Output 27 3 4 2" xfId="5291"/>
    <cellStyle name="Output 27 3 4 2 2" xfId="13516"/>
    <cellStyle name="Output 27 3 4 2 2 2" xfId="25507"/>
    <cellStyle name="Output 27 3 4 2 2 2 2" xfId="46693"/>
    <cellStyle name="Output 27 3 4 2 2 3" xfId="36089"/>
    <cellStyle name="Output 27 3 4 2 3" xfId="20394"/>
    <cellStyle name="Output 27 3 4 2 3 2" xfId="41581"/>
    <cellStyle name="Output 27 3 4 2 4" xfId="30948"/>
    <cellStyle name="Output 27 3 4 2_Table 2A-1_EFT (Annual)" xfId="8048"/>
    <cellStyle name="Output 27 3 4 3" xfId="10859"/>
    <cellStyle name="Output 27 3 4 3 2" xfId="22961"/>
    <cellStyle name="Output 27 3 4 3 2 2" xfId="44147"/>
    <cellStyle name="Output 27 3 4 3 3" xfId="33543"/>
    <cellStyle name="Output 27 3 4 4" xfId="17848"/>
    <cellStyle name="Output 27 3 4 4 2" xfId="39035"/>
    <cellStyle name="Output 27 3 4 5" xfId="28205"/>
    <cellStyle name="Output 27 3 4_Table 2A-1_EFT (Annual)" xfId="8047"/>
    <cellStyle name="Output 27 3 5" xfId="4030"/>
    <cellStyle name="Output 27 3 5 2" xfId="12354"/>
    <cellStyle name="Output 27 3 5 2 2" xfId="24376"/>
    <cellStyle name="Output 27 3 5 2 2 2" xfId="45562"/>
    <cellStyle name="Output 27 3 5 2 3" xfId="34958"/>
    <cellStyle name="Output 27 3 5 3" xfId="19263"/>
    <cellStyle name="Output 27 3 5 3 2" xfId="40450"/>
    <cellStyle name="Output 27 3 5 4" xfId="29718"/>
    <cellStyle name="Output 27 3 5_Table 2A-1_EFT (Annual)" xfId="8049"/>
    <cellStyle name="Output 27 3 6" xfId="9693"/>
    <cellStyle name="Output 27 3 6 2" xfId="21830"/>
    <cellStyle name="Output 27 3 6 2 2" xfId="43016"/>
    <cellStyle name="Output 27 3 6 3" xfId="32412"/>
    <cellStyle name="Output 27 3 7" xfId="16717"/>
    <cellStyle name="Output 27 3 7 2" xfId="37904"/>
    <cellStyle name="Output 27 3 8" xfId="26975"/>
    <cellStyle name="Output 27 3_Table 2A-1_EFT (Annual)" xfId="3432"/>
    <cellStyle name="Output 27 4" xfId="1276"/>
    <cellStyle name="Output 27 4 2" xfId="2546"/>
    <cellStyle name="Output 27 4 2 2" xfId="6107"/>
    <cellStyle name="Output 27 4 2 2 2" xfId="14301"/>
    <cellStyle name="Output 27 4 2 2 2 2" xfId="26273"/>
    <cellStyle name="Output 27 4 2 2 2 2 2" xfId="47459"/>
    <cellStyle name="Output 27 4 2 2 2 3" xfId="36855"/>
    <cellStyle name="Output 27 4 2 2 3" xfId="21160"/>
    <cellStyle name="Output 27 4 2 2 3 2" xfId="42347"/>
    <cellStyle name="Output 27 4 2 2 4" xfId="31763"/>
    <cellStyle name="Output 27 4 2 2_Table 2A-1_EFT (Annual)" xfId="8051"/>
    <cellStyle name="Output 27 4 2 3" xfId="11643"/>
    <cellStyle name="Output 27 4 2 3 2" xfId="23727"/>
    <cellStyle name="Output 27 4 2 3 2 2" xfId="44913"/>
    <cellStyle name="Output 27 4 2 3 3" xfId="34309"/>
    <cellStyle name="Output 27 4 2 4" xfId="18614"/>
    <cellStyle name="Output 27 4 2 4 2" xfId="39801"/>
    <cellStyle name="Output 27 4 2 5" xfId="29020"/>
    <cellStyle name="Output 27 4 2_Table 2A-1_EFT (Annual)" xfId="8050"/>
    <cellStyle name="Output 27 4 3" xfId="1842"/>
    <cellStyle name="Output 27 4 3 2" xfId="5403"/>
    <cellStyle name="Output 27 4 3 2 2" xfId="13618"/>
    <cellStyle name="Output 27 4 3 2 2 2" xfId="25606"/>
    <cellStyle name="Output 27 4 3 2 2 2 2" xfId="46792"/>
    <cellStyle name="Output 27 4 3 2 2 3" xfId="36188"/>
    <cellStyle name="Output 27 4 3 2 3" xfId="20493"/>
    <cellStyle name="Output 27 4 3 2 3 2" xfId="41680"/>
    <cellStyle name="Output 27 4 3 2 4" xfId="31060"/>
    <cellStyle name="Output 27 4 3 2_Table 2A-1_EFT (Annual)" xfId="8053"/>
    <cellStyle name="Output 27 4 3 3" xfId="10962"/>
    <cellStyle name="Output 27 4 3 3 2" xfId="23060"/>
    <cellStyle name="Output 27 4 3 3 2 2" xfId="44246"/>
    <cellStyle name="Output 27 4 3 3 3" xfId="33642"/>
    <cellStyle name="Output 27 4 3 4" xfId="17947"/>
    <cellStyle name="Output 27 4 3 4 2" xfId="39134"/>
    <cellStyle name="Output 27 4 3 5" xfId="28317"/>
    <cellStyle name="Output 27 4 3_Table 2A-1_EFT (Annual)" xfId="8052"/>
    <cellStyle name="Output 27 4 4" xfId="4837"/>
    <cellStyle name="Output 27 4 4 2" xfId="13097"/>
    <cellStyle name="Output 27 4 4 2 2" xfId="25103"/>
    <cellStyle name="Output 27 4 4 2 2 2" xfId="46289"/>
    <cellStyle name="Output 27 4 4 2 3" xfId="35685"/>
    <cellStyle name="Output 27 4 4 3" xfId="19990"/>
    <cellStyle name="Output 27 4 4 3 2" xfId="41177"/>
    <cellStyle name="Output 27 4 4 4" xfId="30494"/>
    <cellStyle name="Output 27 4 4_Table 2A-1_EFT (Annual)" xfId="8054"/>
    <cellStyle name="Output 27 4 5" xfId="10441"/>
    <cellStyle name="Output 27 4 5 2" xfId="22557"/>
    <cellStyle name="Output 27 4 5 2 2" xfId="43743"/>
    <cellStyle name="Output 27 4 5 3" xfId="33139"/>
    <cellStyle name="Output 27 4 6" xfId="17444"/>
    <cellStyle name="Output 27 4 6 2" xfId="38631"/>
    <cellStyle name="Output 27 4 7" xfId="27751"/>
    <cellStyle name="Output 27 4_Table 2A-1_EFT (Annual)" xfId="3434"/>
    <cellStyle name="Output 27 5" xfId="2015"/>
    <cellStyle name="Output 27 5 2" xfId="5576"/>
    <cellStyle name="Output 27 5 2 2" xfId="13791"/>
    <cellStyle name="Output 27 5 2 2 2" xfId="25779"/>
    <cellStyle name="Output 27 5 2 2 2 2" xfId="46965"/>
    <cellStyle name="Output 27 5 2 2 3" xfId="36361"/>
    <cellStyle name="Output 27 5 2 3" xfId="20666"/>
    <cellStyle name="Output 27 5 2 3 2" xfId="41853"/>
    <cellStyle name="Output 27 5 2 4" xfId="31233"/>
    <cellStyle name="Output 27 5 2_Table 2A-1_EFT (Annual)" xfId="8056"/>
    <cellStyle name="Output 27 5 3" xfId="11135"/>
    <cellStyle name="Output 27 5 3 2" xfId="23233"/>
    <cellStyle name="Output 27 5 3 2 2" xfId="44419"/>
    <cellStyle name="Output 27 5 3 3" xfId="33815"/>
    <cellStyle name="Output 27 5 4" xfId="18120"/>
    <cellStyle name="Output 27 5 4 2" xfId="39307"/>
    <cellStyle name="Output 27 5 5" xfId="28490"/>
    <cellStyle name="Output 27 5_Table 2A-1_EFT (Annual)" xfId="8055"/>
    <cellStyle name="Output 27 6" xfId="1674"/>
    <cellStyle name="Output 27 6 2" xfId="5235"/>
    <cellStyle name="Output 27 6 2 2" xfId="13478"/>
    <cellStyle name="Output 27 6 2 2 2" xfId="25476"/>
    <cellStyle name="Output 27 6 2 2 2 2" xfId="46662"/>
    <cellStyle name="Output 27 6 2 2 3" xfId="36058"/>
    <cellStyle name="Output 27 6 2 3" xfId="20363"/>
    <cellStyle name="Output 27 6 2 3 2" xfId="41550"/>
    <cellStyle name="Output 27 6 2 4" xfId="30892"/>
    <cellStyle name="Output 27 6 2_Table 2A-1_EFT (Annual)" xfId="8058"/>
    <cellStyle name="Output 27 6 3" xfId="10823"/>
    <cellStyle name="Output 27 6 3 2" xfId="22930"/>
    <cellStyle name="Output 27 6 3 2 2" xfId="44116"/>
    <cellStyle name="Output 27 6 3 3" xfId="33512"/>
    <cellStyle name="Output 27 6 4" xfId="17817"/>
    <cellStyle name="Output 27 6 4 2" xfId="39004"/>
    <cellStyle name="Output 27 6 5" xfId="28149"/>
    <cellStyle name="Output 27 6_Table 2A-1_EFT (Annual)" xfId="8057"/>
    <cellStyle name="Output 27 7" xfId="3823"/>
    <cellStyle name="Output 27 7 2" xfId="12186"/>
    <cellStyle name="Output 27 7 2 2" xfId="24215"/>
    <cellStyle name="Output 27 7 2 2 2" xfId="45401"/>
    <cellStyle name="Output 27 7 2 3" xfId="34797"/>
    <cellStyle name="Output 27 7 3" xfId="19102"/>
    <cellStyle name="Output 27 7 3 2" xfId="40289"/>
    <cellStyle name="Output 27 7 4" xfId="29532"/>
    <cellStyle name="Output 27 7_Table 2A-1_EFT (Annual)" xfId="8059"/>
    <cellStyle name="Output 27 8" xfId="9505"/>
    <cellStyle name="Output 27 8 2" xfId="21669"/>
    <cellStyle name="Output 27 8 2 2" xfId="42855"/>
    <cellStyle name="Output 27 8 3" xfId="32251"/>
    <cellStyle name="Output 27 9" xfId="16556"/>
    <cellStyle name="Output 27 9 2" xfId="37743"/>
    <cellStyle name="Output 27_Table 2A-1_EFT (Annual)" xfId="3429"/>
    <cellStyle name="Output 28" xfId="207"/>
    <cellStyle name="Output 28 10" xfId="26762"/>
    <cellStyle name="Output 28 2" xfId="600"/>
    <cellStyle name="Output 28 2 2" xfId="1577"/>
    <cellStyle name="Output 28 2 2 2" xfId="2847"/>
    <cellStyle name="Output 28 2 2 2 2" xfId="6408"/>
    <cellStyle name="Output 28 2 2 2 2 2" xfId="14602"/>
    <cellStyle name="Output 28 2 2 2 2 2 2" xfId="26574"/>
    <cellStyle name="Output 28 2 2 2 2 2 2 2" xfId="47760"/>
    <cellStyle name="Output 28 2 2 2 2 2 3" xfId="37156"/>
    <cellStyle name="Output 28 2 2 2 2 3" xfId="21461"/>
    <cellStyle name="Output 28 2 2 2 2 3 2" xfId="42648"/>
    <cellStyle name="Output 28 2 2 2 2 4" xfId="32064"/>
    <cellStyle name="Output 28 2 2 2 2_Table 2A-1_EFT (Annual)" xfId="8061"/>
    <cellStyle name="Output 28 2 2 2 3" xfId="11944"/>
    <cellStyle name="Output 28 2 2 2 3 2" xfId="24028"/>
    <cellStyle name="Output 28 2 2 2 3 2 2" xfId="45214"/>
    <cellStyle name="Output 28 2 2 2 3 3" xfId="34610"/>
    <cellStyle name="Output 28 2 2 2 4" xfId="18915"/>
    <cellStyle name="Output 28 2 2 2 4 2" xfId="40102"/>
    <cellStyle name="Output 28 2 2 2 5" xfId="29321"/>
    <cellStyle name="Output 28 2 2 2_Table 2A-1_EFT (Annual)" xfId="8060"/>
    <cellStyle name="Output 28 2 2 3" xfId="1931"/>
    <cellStyle name="Output 28 2 2 3 2" xfId="5492"/>
    <cellStyle name="Output 28 2 2 3 2 2" xfId="13707"/>
    <cellStyle name="Output 28 2 2 3 2 2 2" xfId="25695"/>
    <cellStyle name="Output 28 2 2 3 2 2 2 2" xfId="46881"/>
    <cellStyle name="Output 28 2 2 3 2 2 3" xfId="36277"/>
    <cellStyle name="Output 28 2 2 3 2 3" xfId="20582"/>
    <cellStyle name="Output 28 2 2 3 2 3 2" xfId="41769"/>
    <cellStyle name="Output 28 2 2 3 2 4" xfId="31149"/>
    <cellStyle name="Output 28 2 2 3 2_Table 2A-1_EFT (Annual)" xfId="8063"/>
    <cellStyle name="Output 28 2 2 3 3" xfId="11051"/>
    <cellStyle name="Output 28 2 2 3 3 2" xfId="23149"/>
    <cellStyle name="Output 28 2 2 3 3 2 2" xfId="44335"/>
    <cellStyle name="Output 28 2 2 3 3 3" xfId="33731"/>
    <cellStyle name="Output 28 2 2 3 4" xfId="18036"/>
    <cellStyle name="Output 28 2 2 3 4 2" xfId="39223"/>
    <cellStyle name="Output 28 2 2 3 5" xfId="28406"/>
    <cellStyle name="Output 28 2 2 3_Table 2A-1_EFT (Annual)" xfId="8062"/>
    <cellStyle name="Output 28 2 2 4" xfId="5138"/>
    <cellStyle name="Output 28 2 2 4 2" xfId="13398"/>
    <cellStyle name="Output 28 2 2 4 2 2" xfId="25404"/>
    <cellStyle name="Output 28 2 2 4 2 2 2" xfId="46590"/>
    <cellStyle name="Output 28 2 2 4 2 3" xfId="35986"/>
    <cellStyle name="Output 28 2 2 4 3" xfId="20291"/>
    <cellStyle name="Output 28 2 2 4 3 2" xfId="41478"/>
    <cellStyle name="Output 28 2 2 4 4" xfId="30795"/>
    <cellStyle name="Output 28 2 2 4_Table 2A-1_EFT (Annual)" xfId="8064"/>
    <cellStyle name="Output 28 2 2 5" xfId="10742"/>
    <cellStyle name="Output 28 2 2 5 2" xfId="22858"/>
    <cellStyle name="Output 28 2 2 5 2 2" xfId="44044"/>
    <cellStyle name="Output 28 2 2 5 3" xfId="33440"/>
    <cellStyle name="Output 28 2 2 6" xfId="17745"/>
    <cellStyle name="Output 28 2 2 6 2" xfId="38932"/>
    <cellStyle name="Output 28 2 2 7" xfId="28052"/>
    <cellStyle name="Output 28 2 2_Table 2A-1_EFT (Annual)" xfId="3437"/>
    <cellStyle name="Output 28 2 3" xfId="2316"/>
    <cellStyle name="Output 28 2 3 2" xfId="5877"/>
    <cellStyle name="Output 28 2 3 2 2" xfId="14092"/>
    <cellStyle name="Output 28 2 3 2 2 2" xfId="26080"/>
    <cellStyle name="Output 28 2 3 2 2 2 2" xfId="47266"/>
    <cellStyle name="Output 28 2 3 2 2 3" xfId="36662"/>
    <cellStyle name="Output 28 2 3 2 3" xfId="20967"/>
    <cellStyle name="Output 28 2 3 2 3 2" xfId="42154"/>
    <cellStyle name="Output 28 2 3 2 4" xfId="31534"/>
    <cellStyle name="Output 28 2 3 2_Table 2A-1_EFT (Annual)" xfId="8066"/>
    <cellStyle name="Output 28 2 3 3" xfId="11436"/>
    <cellStyle name="Output 28 2 3 3 2" xfId="23534"/>
    <cellStyle name="Output 28 2 3 3 2 2" xfId="44720"/>
    <cellStyle name="Output 28 2 3 3 3" xfId="34116"/>
    <cellStyle name="Output 28 2 3 4" xfId="18421"/>
    <cellStyle name="Output 28 2 3 4 2" xfId="39608"/>
    <cellStyle name="Output 28 2 3 5" xfId="28791"/>
    <cellStyle name="Output 28 2 3_Table 2A-1_EFT (Annual)" xfId="8065"/>
    <cellStyle name="Output 28 2 4" xfId="1756"/>
    <cellStyle name="Output 28 2 4 2" xfId="5317"/>
    <cellStyle name="Output 28 2 4 2 2" xfId="13542"/>
    <cellStyle name="Output 28 2 4 2 2 2" xfId="25533"/>
    <cellStyle name="Output 28 2 4 2 2 2 2" xfId="46719"/>
    <cellStyle name="Output 28 2 4 2 2 3" xfId="36115"/>
    <cellStyle name="Output 28 2 4 2 3" xfId="20420"/>
    <cellStyle name="Output 28 2 4 2 3 2" xfId="41607"/>
    <cellStyle name="Output 28 2 4 2 4" xfId="30974"/>
    <cellStyle name="Output 28 2 4 2_Table 2A-1_EFT (Annual)" xfId="8068"/>
    <cellStyle name="Output 28 2 4 3" xfId="10885"/>
    <cellStyle name="Output 28 2 4 3 2" xfId="22987"/>
    <cellStyle name="Output 28 2 4 3 2 2" xfId="44173"/>
    <cellStyle name="Output 28 2 4 3 3" xfId="33569"/>
    <cellStyle name="Output 28 2 4 4" xfId="17874"/>
    <cellStyle name="Output 28 2 4 4 2" xfId="39061"/>
    <cellStyle name="Output 28 2 4 5" xfId="28231"/>
    <cellStyle name="Output 28 2 4_Table 2A-1_EFT (Annual)" xfId="8067"/>
    <cellStyle name="Output 28 2 5" xfId="4170"/>
    <cellStyle name="Output 28 2 5 2" xfId="12494"/>
    <cellStyle name="Output 28 2 5 2 2" xfId="24516"/>
    <cellStyle name="Output 28 2 5 2 2 2" xfId="45702"/>
    <cellStyle name="Output 28 2 5 2 3" xfId="35098"/>
    <cellStyle name="Output 28 2 5 3" xfId="19403"/>
    <cellStyle name="Output 28 2 5 3 2" xfId="40590"/>
    <cellStyle name="Output 28 2 5 4" xfId="29858"/>
    <cellStyle name="Output 28 2 5_Table 2A-1_EFT (Annual)" xfId="8069"/>
    <cellStyle name="Output 28 2 6" xfId="9833"/>
    <cellStyle name="Output 28 2 6 2" xfId="21970"/>
    <cellStyle name="Output 28 2 6 2 2" xfId="43156"/>
    <cellStyle name="Output 28 2 6 3" xfId="32552"/>
    <cellStyle name="Output 28 2 7" xfId="16857"/>
    <cellStyle name="Output 28 2 7 2" xfId="38044"/>
    <cellStyle name="Output 28 2 8" xfId="27115"/>
    <cellStyle name="Output 28 2_Table 2A-1_EFT (Annual)" xfId="3436"/>
    <cellStyle name="Output 28 3" xfId="435"/>
    <cellStyle name="Output 28 3 2" xfId="1418"/>
    <cellStyle name="Output 28 3 2 2" xfId="2688"/>
    <cellStyle name="Output 28 3 2 2 2" xfId="6249"/>
    <cellStyle name="Output 28 3 2 2 2 2" xfId="14443"/>
    <cellStyle name="Output 28 3 2 2 2 2 2" xfId="26415"/>
    <cellStyle name="Output 28 3 2 2 2 2 2 2" xfId="47601"/>
    <cellStyle name="Output 28 3 2 2 2 2 3" xfId="36997"/>
    <cellStyle name="Output 28 3 2 2 2 3" xfId="21302"/>
    <cellStyle name="Output 28 3 2 2 2 3 2" xfId="42489"/>
    <cellStyle name="Output 28 3 2 2 2 4" xfId="31905"/>
    <cellStyle name="Output 28 3 2 2 2_Table 2A-1_EFT (Annual)" xfId="8071"/>
    <cellStyle name="Output 28 3 2 2 3" xfId="11785"/>
    <cellStyle name="Output 28 3 2 2 3 2" xfId="23869"/>
    <cellStyle name="Output 28 3 2 2 3 2 2" xfId="45055"/>
    <cellStyle name="Output 28 3 2 2 3 3" xfId="34451"/>
    <cellStyle name="Output 28 3 2 2 4" xfId="18756"/>
    <cellStyle name="Output 28 3 2 2 4 2" xfId="39943"/>
    <cellStyle name="Output 28 3 2 2 5" xfId="29162"/>
    <cellStyle name="Output 28 3 2 2_Table 2A-1_EFT (Annual)" xfId="8070"/>
    <cellStyle name="Output 28 3 2 3" xfId="1900"/>
    <cellStyle name="Output 28 3 2 3 2" xfId="5461"/>
    <cellStyle name="Output 28 3 2 3 2 2" xfId="13676"/>
    <cellStyle name="Output 28 3 2 3 2 2 2" xfId="25664"/>
    <cellStyle name="Output 28 3 2 3 2 2 2 2" xfId="46850"/>
    <cellStyle name="Output 28 3 2 3 2 2 3" xfId="36246"/>
    <cellStyle name="Output 28 3 2 3 2 3" xfId="20551"/>
    <cellStyle name="Output 28 3 2 3 2 3 2" xfId="41738"/>
    <cellStyle name="Output 28 3 2 3 2 4" xfId="31118"/>
    <cellStyle name="Output 28 3 2 3 2_Table 2A-1_EFT (Annual)" xfId="8073"/>
    <cellStyle name="Output 28 3 2 3 3" xfId="11020"/>
    <cellStyle name="Output 28 3 2 3 3 2" xfId="23118"/>
    <cellStyle name="Output 28 3 2 3 3 2 2" xfId="44304"/>
    <cellStyle name="Output 28 3 2 3 3 3" xfId="33700"/>
    <cellStyle name="Output 28 3 2 3 4" xfId="18005"/>
    <cellStyle name="Output 28 3 2 3 4 2" xfId="39192"/>
    <cellStyle name="Output 28 3 2 3 5" xfId="28375"/>
    <cellStyle name="Output 28 3 2 3_Table 2A-1_EFT (Annual)" xfId="8072"/>
    <cellStyle name="Output 28 3 2 4" xfId="4979"/>
    <cellStyle name="Output 28 3 2 4 2" xfId="13239"/>
    <cellStyle name="Output 28 3 2 4 2 2" xfId="25245"/>
    <cellStyle name="Output 28 3 2 4 2 2 2" xfId="46431"/>
    <cellStyle name="Output 28 3 2 4 2 3" xfId="35827"/>
    <cellStyle name="Output 28 3 2 4 3" xfId="20132"/>
    <cellStyle name="Output 28 3 2 4 3 2" xfId="41319"/>
    <cellStyle name="Output 28 3 2 4 4" xfId="30636"/>
    <cellStyle name="Output 28 3 2 4_Table 2A-1_EFT (Annual)" xfId="8074"/>
    <cellStyle name="Output 28 3 2 5" xfId="10583"/>
    <cellStyle name="Output 28 3 2 5 2" xfId="22699"/>
    <cellStyle name="Output 28 3 2 5 2 2" xfId="43885"/>
    <cellStyle name="Output 28 3 2 5 3" xfId="33281"/>
    <cellStyle name="Output 28 3 2 6" xfId="17586"/>
    <cellStyle name="Output 28 3 2 6 2" xfId="38773"/>
    <cellStyle name="Output 28 3 2 7" xfId="27893"/>
    <cellStyle name="Output 28 3 2_Table 2A-1_EFT (Annual)" xfId="3439"/>
    <cellStyle name="Output 28 3 3" xfId="2157"/>
    <cellStyle name="Output 28 3 3 2" xfId="5718"/>
    <cellStyle name="Output 28 3 3 2 2" xfId="13933"/>
    <cellStyle name="Output 28 3 3 2 2 2" xfId="25921"/>
    <cellStyle name="Output 28 3 3 2 2 2 2" xfId="47107"/>
    <cellStyle name="Output 28 3 3 2 2 3" xfId="36503"/>
    <cellStyle name="Output 28 3 3 2 3" xfId="20808"/>
    <cellStyle name="Output 28 3 3 2 3 2" xfId="41995"/>
    <cellStyle name="Output 28 3 3 2 4" xfId="31375"/>
    <cellStyle name="Output 28 3 3 2_Table 2A-1_EFT (Annual)" xfId="8076"/>
    <cellStyle name="Output 28 3 3 3" xfId="11277"/>
    <cellStyle name="Output 28 3 3 3 2" xfId="23375"/>
    <cellStyle name="Output 28 3 3 3 2 2" xfId="44561"/>
    <cellStyle name="Output 28 3 3 3 3" xfId="33957"/>
    <cellStyle name="Output 28 3 3 4" xfId="18262"/>
    <cellStyle name="Output 28 3 3 4 2" xfId="39449"/>
    <cellStyle name="Output 28 3 3 5" xfId="28632"/>
    <cellStyle name="Output 28 3 3_Table 2A-1_EFT (Annual)" xfId="8075"/>
    <cellStyle name="Output 28 3 4" xfId="1720"/>
    <cellStyle name="Output 28 3 4 2" xfId="5281"/>
    <cellStyle name="Output 28 3 4 2 2" xfId="13510"/>
    <cellStyle name="Output 28 3 4 2 2 2" xfId="25503"/>
    <cellStyle name="Output 28 3 4 2 2 2 2" xfId="46689"/>
    <cellStyle name="Output 28 3 4 2 2 3" xfId="36085"/>
    <cellStyle name="Output 28 3 4 2 3" xfId="20390"/>
    <cellStyle name="Output 28 3 4 2 3 2" xfId="41577"/>
    <cellStyle name="Output 28 3 4 2 4" xfId="30938"/>
    <cellStyle name="Output 28 3 4 2_Table 2A-1_EFT (Annual)" xfId="8078"/>
    <cellStyle name="Output 28 3 4 3" xfId="10854"/>
    <cellStyle name="Output 28 3 4 3 2" xfId="22957"/>
    <cellStyle name="Output 28 3 4 3 2 2" xfId="44143"/>
    <cellStyle name="Output 28 3 4 3 3" xfId="33539"/>
    <cellStyle name="Output 28 3 4 4" xfId="17844"/>
    <cellStyle name="Output 28 3 4 4 2" xfId="39031"/>
    <cellStyle name="Output 28 3 4 5" xfId="28195"/>
    <cellStyle name="Output 28 3 4_Table 2A-1_EFT (Annual)" xfId="8077"/>
    <cellStyle name="Output 28 3 5" xfId="4005"/>
    <cellStyle name="Output 28 3 5 2" xfId="12333"/>
    <cellStyle name="Output 28 3 5 2 2" xfId="24357"/>
    <cellStyle name="Output 28 3 5 2 2 2" xfId="45543"/>
    <cellStyle name="Output 28 3 5 2 3" xfId="34939"/>
    <cellStyle name="Output 28 3 5 3" xfId="19244"/>
    <cellStyle name="Output 28 3 5 3 2" xfId="40431"/>
    <cellStyle name="Output 28 3 5 4" xfId="29693"/>
    <cellStyle name="Output 28 3 5_Table 2A-1_EFT (Annual)" xfId="8079"/>
    <cellStyle name="Output 28 3 6" xfId="9670"/>
    <cellStyle name="Output 28 3 6 2" xfId="21811"/>
    <cellStyle name="Output 28 3 6 2 2" xfId="42997"/>
    <cellStyle name="Output 28 3 6 3" xfId="32393"/>
    <cellStyle name="Output 28 3 7" xfId="16698"/>
    <cellStyle name="Output 28 3 7 2" xfId="37885"/>
    <cellStyle name="Output 28 3 8" xfId="26950"/>
    <cellStyle name="Output 28 3_Table 2A-1_EFT (Annual)" xfId="3438"/>
    <cellStyle name="Output 28 4" xfId="1255"/>
    <cellStyle name="Output 28 4 2" xfId="2525"/>
    <cellStyle name="Output 28 4 2 2" xfId="6086"/>
    <cellStyle name="Output 28 4 2 2 2" xfId="14280"/>
    <cellStyle name="Output 28 4 2 2 2 2" xfId="26252"/>
    <cellStyle name="Output 28 4 2 2 2 2 2" xfId="47438"/>
    <cellStyle name="Output 28 4 2 2 2 3" xfId="36834"/>
    <cellStyle name="Output 28 4 2 2 3" xfId="21139"/>
    <cellStyle name="Output 28 4 2 2 3 2" xfId="42326"/>
    <cellStyle name="Output 28 4 2 2 4" xfId="31742"/>
    <cellStyle name="Output 28 4 2 2_Table 2A-1_EFT (Annual)" xfId="8081"/>
    <cellStyle name="Output 28 4 2 3" xfId="11622"/>
    <cellStyle name="Output 28 4 2 3 2" xfId="23706"/>
    <cellStyle name="Output 28 4 2 3 2 2" xfId="44892"/>
    <cellStyle name="Output 28 4 2 3 3" xfId="34288"/>
    <cellStyle name="Output 28 4 2 4" xfId="18593"/>
    <cellStyle name="Output 28 4 2 4 2" xfId="39780"/>
    <cellStyle name="Output 28 4 2 5" xfId="28999"/>
    <cellStyle name="Output 28 4 2_Table 2A-1_EFT (Annual)" xfId="8080"/>
    <cellStyle name="Output 28 4 3" xfId="1836"/>
    <cellStyle name="Output 28 4 3 2" xfId="5397"/>
    <cellStyle name="Output 28 4 3 2 2" xfId="13612"/>
    <cellStyle name="Output 28 4 3 2 2 2" xfId="25600"/>
    <cellStyle name="Output 28 4 3 2 2 2 2" xfId="46786"/>
    <cellStyle name="Output 28 4 3 2 2 3" xfId="36182"/>
    <cellStyle name="Output 28 4 3 2 3" xfId="20487"/>
    <cellStyle name="Output 28 4 3 2 3 2" xfId="41674"/>
    <cellStyle name="Output 28 4 3 2 4" xfId="31054"/>
    <cellStyle name="Output 28 4 3 2_Table 2A-1_EFT (Annual)" xfId="8083"/>
    <cellStyle name="Output 28 4 3 3" xfId="10956"/>
    <cellStyle name="Output 28 4 3 3 2" xfId="23054"/>
    <cellStyle name="Output 28 4 3 3 2 2" xfId="44240"/>
    <cellStyle name="Output 28 4 3 3 3" xfId="33636"/>
    <cellStyle name="Output 28 4 3 4" xfId="17941"/>
    <cellStyle name="Output 28 4 3 4 2" xfId="39128"/>
    <cellStyle name="Output 28 4 3 5" xfId="28311"/>
    <cellStyle name="Output 28 4 3_Table 2A-1_EFT (Annual)" xfId="8082"/>
    <cellStyle name="Output 28 4 4" xfId="4816"/>
    <cellStyle name="Output 28 4 4 2" xfId="13076"/>
    <cellStyle name="Output 28 4 4 2 2" xfId="25082"/>
    <cellStyle name="Output 28 4 4 2 2 2" xfId="46268"/>
    <cellStyle name="Output 28 4 4 2 3" xfId="35664"/>
    <cellStyle name="Output 28 4 4 3" xfId="19969"/>
    <cellStyle name="Output 28 4 4 3 2" xfId="41156"/>
    <cellStyle name="Output 28 4 4 4" xfId="30473"/>
    <cellStyle name="Output 28 4 4_Table 2A-1_EFT (Annual)" xfId="8084"/>
    <cellStyle name="Output 28 4 5" xfId="10420"/>
    <cellStyle name="Output 28 4 5 2" xfId="22536"/>
    <cellStyle name="Output 28 4 5 2 2" xfId="43722"/>
    <cellStyle name="Output 28 4 5 3" xfId="33118"/>
    <cellStyle name="Output 28 4 6" xfId="17423"/>
    <cellStyle name="Output 28 4 6 2" xfId="38610"/>
    <cellStyle name="Output 28 4 7" xfId="27730"/>
    <cellStyle name="Output 28 4_Table 2A-1_EFT (Annual)" xfId="3440"/>
    <cellStyle name="Output 28 5" xfId="1994"/>
    <cellStyle name="Output 28 5 2" xfId="5555"/>
    <cellStyle name="Output 28 5 2 2" xfId="13770"/>
    <cellStyle name="Output 28 5 2 2 2" xfId="25758"/>
    <cellStyle name="Output 28 5 2 2 2 2" xfId="46944"/>
    <cellStyle name="Output 28 5 2 2 3" xfId="36340"/>
    <cellStyle name="Output 28 5 2 3" xfId="20645"/>
    <cellStyle name="Output 28 5 2 3 2" xfId="41832"/>
    <cellStyle name="Output 28 5 2 4" xfId="31212"/>
    <cellStyle name="Output 28 5 2_Table 2A-1_EFT (Annual)" xfId="8086"/>
    <cellStyle name="Output 28 5 3" xfId="11114"/>
    <cellStyle name="Output 28 5 3 2" xfId="23212"/>
    <cellStyle name="Output 28 5 3 2 2" xfId="44398"/>
    <cellStyle name="Output 28 5 3 3" xfId="33794"/>
    <cellStyle name="Output 28 5 4" xfId="18099"/>
    <cellStyle name="Output 28 5 4 2" xfId="39286"/>
    <cellStyle name="Output 28 5 5" xfId="28469"/>
    <cellStyle name="Output 28 5_Table 2A-1_EFT (Annual)" xfId="8085"/>
    <cellStyle name="Output 28 6" xfId="1663"/>
    <cellStyle name="Output 28 6 2" xfId="5224"/>
    <cellStyle name="Output 28 6 2 2" xfId="13471"/>
    <cellStyle name="Output 28 6 2 2 2" xfId="25471"/>
    <cellStyle name="Output 28 6 2 2 2 2" xfId="46657"/>
    <cellStyle name="Output 28 6 2 2 3" xfId="36053"/>
    <cellStyle name="Output 28 6 2 3" xfId="20358"/>
    <cellStyle name="Output 28 6 2 3 2" xfId="41545"/>
    <cellStyle name="Output 28 6 2 4" xfId="30881"/>
    <cellStyle name="Output 28 6 2_Table 2A-1_EFT (Annual)" xfId="8088"/>
    <cellStyle name="Output 28 6 3" xfId="10816"/>
    <cellStyle name="Output 28 6 3 2" xfId="22925"/>
    <cellStyle name="Output 28 6 3 2 2" xfId="44111"/>
    <cellStyle name="Output 28 6 3 3" xfId="33507"/>
    <cellStyle name="Output 28 6 4" xfId="17812"/>
    <cellStyle name="Output 28 6 4 2" xfId="38999"/>
    <cellStyle name="Output 28 6 5" xfId="28138"/>
    <cellStyle name="Output 28 6_Table 2A-1_EFT (Annual)" xfId="8087"/>
    <cellStyle name="Output 28 7" xfId="3796"/>
    <cellStyle name="Output 28 7 2" xfId="12164"/>
    <cellStyle name="Output 28 7 2 2" xfId="24194"/>
    <cellStyle name="Output 28 7 2 2 2" xfId="45380"/>
    <cellStyle name="Output 28 7 2 3" xfId="34776"/>
    <cellStyle name="Output 28 7 3" xfId="19081"/>
    <cellStyle name="Output 28 7 3 2" xfId="40268"/>
    <cellStyle name="Output 28 7 4" xfId="29505"/>
    <cellStyle name="Output 28 7_Table 2A-1_EFT (Annual)" xfId="8089"/>
    <cellStyle name="Output 28 8" xfId="9483"/>
    <cellStyle name="Output 28 8 2" xfId="21648"/>
    <cellStyle name="Output 28 8 2 2" xfId="42834"/>
    <cellStyle name="Output 28 8 3" xfId="32230"/>
    <cellStyle name="Output 28 9" xfId="16535"/>
    <cellStyle name="Output 28 9 2" xfId="37722"/>
    <cellStyle name="Output 28_Table 2A-1_EFT (Annual)" xfId="3435"/>
    <cellStyle name="Output 29" xfId="217"/>
    <cellStyle name="Output 29 10" xfId="26772"/>
    <cellStyle name="Output 29 2" xfId="610"/>
    <cellStyle name="Output 29 2 2" xfId="1587"/>
    <cellStyle name="Output 29 2 2 2" xfId="2857"/>
    <cellStyle name="Output 29 2 2 2 2" xfId="6418"/>
    <cellStyle name="Output 29 2 2 2 2 2" xfId="14612"/>
    <cellStyle name="Output 29 2 2 2 2 2 2" xfId="26584"/>
    <cellStyle name="Output 29 2 2 2 2 2 2 2" xfId="47770"/>
    <cellStyle name="Output 29 2 2 2 2 2 3" xfId="37166"/>
    <cellStyle name="Output 29 2 2 2 2 3" xfId="21471"/>
    <cellStyle name="Output 29 2 2 2 2 3 2" xfId="42658"/>
    <cellStyle name="Output 29 2 2 2 2 4" xfId="32074"/>
    <cellStyle name="Output 29 2 2 2 2_Table 2A-1_EFT (Annual)" xfId="8091"/>
    <cellStyle name="Output 29 2 2 2 3" xfId="11954"/>
    <cellStyle name="Output 29 2 2 2 3 2" xfId="24038"/>
    <cellStyle name="Output 29 2 2 2 3 2 2" xfId="45224"/>
    <cellStyle name="Output 29 2 2 2 3 3" xfId="34620"/>
    <cellStyle name="Output 29 2 2 2 4" xfId="18925"/>
    <cellStyle name="Output 29 2 2 2 4 2" xfId="40112"/>
    <cellStyle name="Output 29 2 2 2 5" xfId="29331"/>
    <cellStyle name="Output 29 2 2 2_Table 2A-1_EFT (Annual)" xfId="8090"/>
    <cellStyle name="Output 29 2 2 3" xfId="1933"/>
    <cellStyle name="Output 29 2 2 3 2" xfId="5494"/>
    <cellStyle name="Output 29 2 2 3 2 2" xfId="13709"/>
    <cellStyle name="Output 29 2 2 3 2 2 2" xfId="25697"/>
    <cellStyle name="Output 29 2 2 3 2 2 2 2" xfId="46883"/>
    <cellStyle name="Output 29 2 2 3 2 2 3" xfId="36279"/>
    <cellStyle name="Output 29 2 2 3 2 3" xfId="20584"/>
    <cellStyle name="Output 29 2 2 3 2 3 2" xfId="41771"/>
    <cellStyle name="Output 29 2 2 3 2 4" xfId="31151"/>
    <cellStyle name="Output 29 2 2 3 2_Table 2A-1_EFT (Annual)" xfId="8093"/>
    <cellStyle name="Output 29 2 2 3 3" xfId="11053"/>
    <cellStyle name="Output 29 2 2 3 3 2" xfId="23151"/>
    <cellStyle name="Output 29 2 2 3 3 2 2" xfId="44337"/>
    <cellStyle name="Output 29 2 2 3 3 3" xfId="33733"/>
    <cellStyle name="Output 29 2 2 3 4" xfId="18038"/>
    <cellStyle name="Output 29 2 2 3 4 2" xfId="39225"/>
    <cellStyle name="Output 29 2 2 3 5" xfId="28408"/>
    <cellStyle name="Output 29 2 2 3_Table 2A-1_EFT (Annual)" xfId="8092"/>
    <cellStyle name="Output 29 2 2 4" xfId="5148"/>
    <cellStyle name="Output 29 2 2 4 2" xfId="13408"/>
    <cellStyle name="Output 29 2 2 4 2 2" xfId="25414"/>
    <cellStyle name="Output 29 2 2 4 2 2 2" xfId="46600"/>
    <cellStyle name="Output 29 2 2 4 2 3" xfId="35996"/>
    <cellStyle name="Output 29 2 2 4 3" xfId="20301"/>
    <cellStyle name="Output 29 2 2 4 3 2" xfId="41488"/>
    <cellStyle name="Output 29 2 2 4 4" xfId="30805"/>
    <cellStyle name="Output 29 2 2 4_Table 2A-1_EFT (Annual)" xfId="8094"/>
    <cellStyle name="Output 29 2 2 5" xfId="10752"/>
    <cellStyle name="Output 29 2 2 5 2" xfId="22868"/>
    <cellStyle name="Output 29 2 2 5 2 2" xfId="44054"/>
    <cellStyle name="Output 29 2 2 5 3" xfId="33450"/>
    <cellStyle name="Output 29 2 2 6" xfId="17755"/>
    <cellStyle name="Output 29 2 2 6 2" xfId="38942"/>
    <cellStyle name="Output 29 2 2 7" xfId="28062"/>
    <cellStyle name="Output 29 2 2_Table 2A-1_EFT (Annual)" xfId="3443"/>
    <cellStyle name="Output 29 2 3" xfId="2326"/>
    <cellStyle name="Output 29 2 3 2" xfId="5887"/>
    <cellStyle name="Output 29 2 3 2 2" xfId="14102"/>
    <cellStyle name="Output 29 2 3 2 2 2" xfId="26090"/>
    <cellStyle name="Output 29 2 3 2 2 2 2" xfId="47276"/>
    <cellStyle name="Output 29 2 3 2 2 3" xfId="36672"/>
    <cellStyle name="Output 29 2 3 2 3" xfId="20977"/>
    <cellStyle name="Output 29 2 3 2 3 2" xfId="42164"/>
    <cellStyle name="Output 29 2 3 2 4" xfId="31544"/>
    <cellStyle name="Output 29 2 3 2_Table 2A-1_EFT (Annual)" xfId="8096"/>
    <cellStyle name="Output 29 2 3 3" xfId="11446"/>
    <cellStyle name="Output 29 2 3 3 2" xfId="23544"/>
    <cellStyle name="Output 29 2 3 3 2 2" xfId="44730"/>
    <cellStyle name="Output 29 2 3 3 3" xfId="34126"/>
    <cellStyle name="Output 29 2 3 4" xfId="18431"/>
    <cellStyle name="Output 29 2 3 4 2" xfId="39618"/>
    <cellStyle name="Output 29 2 3 5" xfId="28801"/>
    <cellStyle name="Output 29 2 3_Table 2A-1_EFT (Annual)" xfId="8095"/>
    <cellStyle name="Output 29 2 4" xfId="1758"/>
    <cellStyle name="Output 29 2 4 2" xfId="5319"/>
    <cellStyle name="Output 29 2 4 2 2" xfId="13544"/>
    <cellStyle name="Output 29 2 4 2 2 2" xfId="25535"/>
    <cellStyle name="Output 29 2 4 2 2 2 2" xfId="46721"/>
    <cellStyle name="Output 29 2 4 2 2 3" xfId="36117"/>
    <cellStyle name="Output 29 2 4 2 3" xfId="20422"/>
    <cellStyle name="Output 29 2 4 2 3 2" xfId="41609"/>
    <cellStyle name="Output 29 2 4 2 4" xfId="30976"/>
    <cellStyle name="Output 29 2 4 2_Table 2A-1_EFT (Annual)" xfId="8098"/>
    <cellStyle name="Output 29 2 4 3" xfId="10887"/>
    <cellStyle name="Output 29 2 4 3 2" xfId="22989"/>
    <cellStyle name="Output 29 2 4 3 2 2" xfId="44175"/>
    <cellStyle name="Output 29 2 4 3 3" xfId="33571"/>
    <cellStyle name="Output 29 2 4 4" xfId="17876"/>
    <cellStyle name="Output 29 2 4 4 2" xfId="39063"/>
    <cellStyle name="Output 29 2 4 5" xfId="28233"/>
    <cellStyle name="Output 29 2 4_Table 2A-1_EFT (Annual)" xfId="8097"/>
    <cellStyle name="Output 29 2 5" xfId="4180"/>
    <cellStyle name="Output 29 2 5 2" xfId="12504"/>
    <cellStyle name="Output 29 2 5 2 2" xfId="24526"/>
    <cellStyle name="Output 29 2 5 2 2 2" xfId="45712"/>
    <cellStyle name="Output 29 2 5 2 3" xfId="35108"/>
    <cellStyle name="Output 29 2 5 3" xfId="19413"/>
    <cellStyle name="Output 29 2 5 3 2" xfId="40600"/>
    <cellStyle name="Output 29 2 5 4" xfId="29868"/>
    <cellStyle name="Output 29 2 5_Table 2A-1_EFT (Annual)" xfId="8099"/>
    <cellStyle name="Output 29 2 6" xfId="9843"/>
    <cellStyle name="Output 29 2 6 2" xfId="21980"/>
    <cellStyle name="Output 29 2 6 2 2" xfId="43166"/>
    <cellStyle name="Output 29 2 6 3" xfId="32562"/>
    <cellStyle name="Output 29 2 7" xfId="16867"/>
    <cellStyle name="Output 29 2 7 2" xfId="38054"/>
    <cellStyle name="Output 29 2 8" xfId="27125"/>
    <cellStyle name="Output 29 2_Table 2A-1_EFT (Annual)" xfId="3442"/>
    <cellStyle name="Output 29 3" xfId="445"/>
    <cellStyle name="Output 29 3 2" xfId="1428"/>
    <cellStyle name="Output 29 3 2 2" xfId="2698"/>
    <cellStyle name="Output 29 3 2 2 2" xfId="6259"/>
    <cellStyle name="Output 29 3 2 2 2 2" xfId="14453"/>
    <cellStyle name="Output 29 3 2 2 2 2 2" xfId="26425"/>
    <cellStyle name="Output 29 3 2 2 2 2 2 2" xfId="47611"/>
    <cellStyle name="Output 29 3 2 2 2 2 3" xfId="37007"/>
    <cellStyle name="Output 29 3 2 2 2 3" xfId="21312"/>
    <cellStyle name="Output 29 3 2 2 2 3 2" xfId="42499"/>
    <cellStyle name="Output 29 3 2 2 2 4" xfId="31915"/>
    <cellStyle name="Output 29 3 2 2 2_Table 2A-1_EFT (Annual)" xfId="8101"/>
    <cellStyle name="Output 29 3 2 2 3" xfId="11795"/>
    <cellStyle name="Output 29 3 2 2 3 2" xfId="23879"/>
    <cellStyle name="Output 29 3 2 2 3 2 2" xfId="45065"/>
    <cellStyle name="Output 29 3 2 2 3 3" xfId="34461"/>
    <cellStyle name="Output 29 3 2 2 4" xfId="18766"/>
    <cellStyle name="Output 29 3 2 2 4 2" xfId="39953"/>
    <cellStyle name="Output 29 3 2 2 5" xfId="29172"/>
    <cellStyle name="Output 29 3 2 2_Table 2A-1_EFT (Annual)" xfId="8100"/>
    <cellStyle name="Output 29 3 2 3" xfId="1902"/>
    <cellStyle name="Output 29 3 2 3 2" xfId="5463"/>
    <cellStyle name="Output 29 3 2 3 2 2" xfId="13678"/>
    <cellStyle name="Output 29 3 2 3 2 2 2" xfId="25666"/>
    <cellStyle name="Output 29 3 2 3 2 2 2 2" xfId="46852"/>
    <cellStyle name="Output 29 3 2 3 2 2 3" xfId="36248"/>
    <cellStyle name="Output 29 3 2 3 2 3" xfId="20553"/>
    <cellStyle name="Output 29 3 2 3 2 3 2" xfId="41740"/>
    <cellStyle name="Output 29 3 2 3 2 4" xfId="31120"/>
    <cellStyle name="Output 29 3 2 3 2_Table 2A-1_EFT (Annual)" xfId="8103"/>
    <cellStyle name="Output 29 3 2 3 3" xfId="11022"/>
    <cellStyle name="Output 29 3 2 3 3 2" xfId="23120"/>
    <cellStyle name="Output 29 3 2 3 3 2 2" xfId="44306"/>
    <cellStyle name="Output 29 3 2 3 3 3" xfId="33702"/>
    <cellStyle name="Output 29 3 2 3 4" xfId="18007"/>
    <cellStyle name="Output 29 3 2 3 4 2" xfId="39194"/>
    <cellStyle name="Output 29 3 2 3 5" xfId="28377"/>
    <cellStyle name="Output 29 3 2 3_Table 2A-1_EFT (Annual)" xfId="8102"/>
    <cellStyle name="Output 29 3 2 4" xfId="4989"/>
    <cellStyle name="Output 29 3 2 4 2" xfId="13249"/>
    <cellStyle name="Output 29 3 2 4 2 2" xfId="25255"/>
    <cellStyle name="Output 29 3 2 4 2 2 2" xfId="46441"/>
    <cellStyle name="Output 29 3 2 4 2 3" xfId="35837"/>
    <cellStyle name="Output 29 3 2 4 3" xfId="20142"/>
    <cellStyle name="Output 29 3 2 4 3 2" xfId="41329"/>
    <cellStyle name="Output 29 3 2 4 4" xfId="30646"/>
    <cellStyle name="Output 29 3 2 4_Table 2A-1_EFT (Annual)" xfId="8104"/>
    <cellStyle name="Output 29 3 2 5" xfId="10593"/>
    <cellStyle name="Output 29 3 2 5 2" xfId="22709"/>
    <cellStyle name="Output 29 3 2 5 2 2" xfId="43895"/>
    <cellStyle name="Output 29 3 2 5 3" xfId="33291"/>
    <cellStyle name="Output 29 3 2 6" xfId="17596"/>
    <cellStyle name="Output 29 3 2 6 2" xfId="38783"/>
    <cellStyle name="Output 29 3 2 7" xfId="27903"/>
    <cellStyle name="Output 29 3 2_Table 2A-1_EFT (Annual)" xfId="3445"/>
    <cellStyle name="Output 29 3 3" xfId="2167"/>
    <cellStyle name="Output 29 3 3 2" xfId="5728"/>
    <cellStyle name="Output 29 3 3 2 2" xfId="13943"/>
    <cellStyle name="Output 29 3 3 2 2 2" xfId="25931"/>
    <cellStyle name="Output 29 3 3 2 2 2 2" xfId="47117"/>
    <cellStyle name="Output 29 3 3 2 2 3" xfId="36513"/>
    <cellStyle name="Output 29 3 3 2 3" xfId="20818"/>
    <cellStyle name="Output 29 3 3 2 3 2" xfId="42005"/>
    <cellStyle name="Output 29 3 3 2 4" xfId="31385"/>
    <cellStyle name="Output 29 3 3 2_Table 2A-1_EFT (Annual)" xfId="8106"/>
    <cellStyle name="Output 29 3 3 3" xfId="11287"/>
    <cellStyle name="Output 29 3 3 3 2" xfId="23385"/>
    <cellStyle name="Output 29 3 3 3 2 2" xfId="44571"/>
    <cellStyle name="Output 29 3 3 3 3" xfId="33967"/>
    <cellStyle name="Output 29 3 3 4" xfId="18272"/>
    <cellStyle name="Output 29 3 3 4 2" xfId="39459"/>
    <cellStyle name="Output 29 3 3 5" xfId="28642"/>
    <cellStyle name="Output 29 3 3_Table 2A-1_EFT (Annual)" xfId="8105"/>
    <cellStyle name="Output 29 3 4" xfId="1722"/>
    <cellStyle name="Output 29 3 4 2" xfId="5283"/>
    <cellStyle name="Output 29 3 4 2 2" xfId="13512"/>
    <cellStyle name="Output 29 3 4 2 2 2" xfId="25505"/>
    <cellStyle name="Output 29 3 4 2 2 2 2" xfId="46691"/>
    <cellStyle name="Output 29 3 4 2 2 3" xfId="36087"/>
    <cellStyle name="Output 29 3 4 2 3" xfId="20392"/>
    <cellStyle name="Output 29 3 4 2 3 2" xfId="41579"/>
    <cellStyle name="Output 29 3 4 2 4" xfId="30940"/>
    <cellStyle name="Output 29 3 4 2_Table 2A-1_EFT (Annual)" xfId="8108"/>
    <cellStyle name="Output 29 3 4 3" xfId="10856"/>
    <cellStyle name="Output 29 3 4 3 2" xfId="22959"/>
    <cellStyle name="Output 29 3 4 3 2 2" xfId="44145"/>
    <cellStyle name="Output 29 3 4 3 3" xfId="33541"/>
    <cellStyle name="Output 29 3 4 4" xfId="17846"/>
    <cellStyle name="Output 29 3 4 4 2" xfId="39033"/>
    <cellStyle name="Output 29 3 4 5" xfId="28197"/>
    <cellStyle name="Output 29 3 4_Table 2A-1_EFT (Annual)" xfId="8107"/>
    <cellStyle name="Output 29 3 5" xfId="4015"/>
    <cellStyle name="Output 29 3 5 2" xfId="12343"/>
    <cellStyle name="Output 29 3 5 2 2" xfId="24367"/>
    <cellStyle name="Output 29 3 5 2 2 2" xfId="45553"/>
    <cellStyle name="Output 29 3 5 2 3" xfId="34949"/>
    <cellStyle name="Output 29 3 5 3" xfId="19254"/>
    <cellStyle name="Output 29 3 5 3 2" xfId="40441"/>
    <cellStyle name="Output 29 3 5 4" xfId="29703"/>
    <cellStyle name="Output 29 3 5_Table 2A-1_EFT (Annual)" xfId="8109"/>
    <cellStyle name="Output 29 3 6" xfId="9680"/>
    <cellStyle name="Output 29 3 6 2" xfId="21821"/>
    <cellStyle name="Output 29 3 6 2 2" xfId="43007"/>
    <cellStyle name="Output 29 3 6 3" xfId="32403"/>
    <cellStyle name="Output 29 3 7" xfId="16708"/>
    <cellStyle name="Output 29 3 7 2" xfId="37895"/>
    <cellStyle name="Output 29 3 8" xfId="26960"/>
    <cellStyle name="Output 29 3_Table 2A-1_EFT (Annual)" xfId="3444"/>
    <cellStyle name="Output 29 4" xfId="1265"/>
    <cellStyle name="Output 29 4 2" xfId="2535"/>
    <cellStyle name="Output 29 4 2 2" xfId="6096"/>
    <cellStyle name="Output 29 4 2 2 2" xfId="14290"/>
    <cellStyle name="Output 29 4 2 2 2 2" xfId="26262"/>
    <cellStyle name="Output 29 4 2 2 2 2 2" xfId="47448"/>
    <cellStyle name="Output 29 4 2 2 2 3" xfId="36844"/>
    <cellStyle name="Output 29 4 2 2 3" xfId="21149"/>
    <cellStyle name="Output 29 4 2 2 3 2" xfId="42336"/>
    <cellStyle name="Output 29 4 2 2 4" xfId="31752"/>
    <cellStyle name="Output 29 4 2 2_Table 2A-1_EFT (Annual)" xfId="8111"/>
    <cellStyle name="Output 29 4 2 3" xfId="11632"/>
    <cellStyle name="Output 29 4 2 3 2" xfId="23716"/>
    <cellStyle name="Output 29 4 2 3 2 2" xfId="44902"/>
    <cellStyle name="Output 29 4 2 3 3" xfId="34298"/>
    <cellStyle name="Output 29 4 2 4" xfId="18603"/>
    <cellStyle name="Output 29 4 2 4 2" xfId="39790"/>
    <cellStyle name="Output 29 4 2 5" xfId="29009"/>
    <cellStyle name="Output 29 4 2_Table 2A-1_EFT (Annual)" xfId="8110"/>
    <cellStyle name="Output 29 4 3" xfId="1838"/>
    <cellStyle name="Output 29 4 3 2" xfId="5399"/>
    <cellStyle name="Output 29 4 3 2 2" xfId="13614"/>
    <cellStyle name="Output 29 4 3 2 2 2" xfId="25602"/>
    <cellStyle name="Output 29 4 3 2 2 2 2" xfId="46788"/>
    <cellStyle name="Output 29 4 3 2 2 3" xfId="36184"/>
    <cellStyle name="Output 29 4 3 2 3" xfId="20489"/>
    <cellStyle name="Output 29 4 3 2 3 2" xfId="41676"/>
    <cellStyle name="Output 29 4 3 2 4" xfId="31056"/>
    <cellStyle name="Output 29 4 3 2_Table 2A-1_EFT (Annual)" xfId="8113"/>
    <cellStyle name="Output 29 4 3 3" xfId="10958"/>
    <cellStyle name="Output 29 4 3 3 2" xfId="23056"/>
    <cellStyle name="Output 29 4 3 3 2 2" xfId="44242"/>
    <cellStyle name="Output 29 4 3 3 3" xfId="33638"/>
    <cellStyle name="Output 29 4 3 4" xfId="17943"/>
    <cellStyle name="Output 29 4 3 4 2" xfId="39130"/>
    <cellStyle name="Output 29 4 3 5" xfId="28313"/>
    <cellStyle name="Output 29 4 3_Table 2A-1_EFT (Annual)" xfId="8112"/>
    <cellStyle name="Output 29 4 4" xfId="4826"/>
    <cellStyle name="Output 29 4 4 2" xfId="13086"/>
    <cellStyle name="Output 29 4 4 2 2" xfId="25092"/>
    <cellStyle name="Output 29 4 4 2 2 2" xfId="46278"/>
    <cellStyle name="Output 29 4 4 2 3" xfId="35674"/>
    <cellStyle name="Output 29 4 4 3" xfId="19979"/>
    <cellStyle name="Output 29 4 4 3 2" xfId="41166"/>
    <cellStyle name="Output 29 4 4 4" xfId="30483"/>
    <cellStyle name="Output 29 4 4_Table 2A-1_EFT (Annual)" xfId="8114"/>
    <cellStyle name="Output 29 4 5" xfId="10430"/>
    <cellStyle name="Output 29 4 5 2" xfId="22546"/>
    <cellStyle name="Output 29 4 5 2 2" xfId="43732"/>
    <cellStyle name="Output 29 4 5 3" xfId="33128"/>
    <cellStyle name="Output 29 4 6" xfId="17433"/>
    <cellStyle name="Output 29 4 6 2" xfId="38620"/>
    <cellStyle name="Output 29 4 7" xfId="27740"/>
    <cellStyle name="Output 29 4_Table 2A-1_EFT (Annual)" xfId="3446"/>
    <cellStyle name="Output 29 5" xfId="2004"/>
    <cellStyle name="Output 29 5 2" xfId="5565"/>
    <cellStyle name="Output 29 5 2 2" xfId="13780"/>
    <cellStyle name="Output 29 5 2 2 2" xfId="25768"/>
    <cellStyle name="Output 29 5 2 2 2 2" xfId="46954"/>
    <cellStyle name="Output 29 5 2 2 3" xfId="36350"/>
    <cellStyle name="Output 29 5 2 3" xfId="20655"/>
    <cellStyle name="Output 29 5 2 3 2" xfId="41842"/>
    <cellStyle name="Output 29 5 2 4" xfId="31222"/>
    <cellStyle name="Output 29 5 2_Table 2A-1_EFT (Annual)" xfId="8116"/>
    <cellStyle name="Output 29 5 3" xfId="11124"/>
    <cellStyle name="Output 29 5 3 2" xfId="23222"/>
    <cellStyle name="Output 29 5 3 2 2" xfId="44408"/>
    <cellStyle name="Output 29 5 3 3" xfId="33804"/>
    <cellStyle name="Output 29 5 4" xfId="18109"/>
    <cellStyle name="Output 29 5 4 2" xfId="39296"/>
    <cellStyle name="Output 29 5 5" xfId="28479"/>
    <cellStyle name="Output 29 5_Table 2A-1_EFT (Annual)" xfId="8115"/>
    <cellStyle name="Output 29 6" xfId="1665"/>
    <cellStyle name="Output 29 6 2" xfId="5226"/>
    <cellStyle name="Output 29 6 2 2" xfId="13473"/>
    <cellStyle name="Output 29 6 2 2 2" xfId="25473"/>
    <cellStyle name="Output 29 6 2 2 2 2" xfId="46659"/>
    <cellStyle name="Output 29 6 2 2 3" xfId="36055"/>
    <cellStyle name="Output 29 6 2 3" xfId="20360"/>
    <cellStyle name="Output 29 6 2 3 2" xfId="41547"/>
    <cellStyle name="Output 29 6 2 4" xfId="30883"/>
    <cellStyle name="Output 29 6 2_Table 2A-1_EFT (Annual)" xfId="8118"/>
    <cellStyle name="Output 29 6 3" xfId="10818"/>
    <cellStyle name="Output 29 6 3 2" xfId="22927"/>
    <cellStyle name="Output 29 6 3 2 2" xfId="44113"/>
    <cellStyle name="Output 29 6 3 3" xfId="33509"/>
    <cellStyle name="Output 29 6 4" xfId="17814"/>
    <cellStyle name="Output 29 6 4 2" xfId="39001"/>
    <cellStyle name="Output 29 6 5" xfId="28140"/>
    <cellStyle name="Output 29 6_Table 2A-1_EFT (Annual)" xfId="8117"/>
    <cellStyle name="Output 29 7" xfId="3806"/>
    <cellStyle name="Output 29 7 2" xfId="12174"/>
    <cellStyle name="Output 29 7 2 2" xfId="24204"/>
    <cellStyle name="Output 29 7 2 2 2" xfId="45390"/>
    <cellStyle name="Output 29 7 2 3" xfId="34786"/>
    <cellStyle name="Output 29 7 3" xfId="19091"/>
    <cellStyle name="Output 29 7 3 2" xfId="40278"/>
    <cellStyle name="Output 29 7 4" xfId="29515"/>
    <cellStyle name="Output 29 7_Table 2A-1_EFT (Annual)" xfId="8119"/>
    <cellStyle name="Output 29 8" xfId="9493"/>
    <cellStyle name="Output 29 8 2" xfId="21658"/>
    <cellStyle name="Output 29 8 2 2" xfId="42844"/>
    <cellStyle name="Output 29 8 3" xfId="32240"/>
    <cellStyle name="Output 29 9" xfId="16545"/>
    <cellStyle name="Output 29 9 2" xfId="37732"/>
    <cellStyle name="Output 29_Table 2A-1_EFT (Annual)" xfId="3441"/>
    <cellStyle name="Output 3" xfId="113"/>
    <cellStyle name="Output 3 10" xfId="21508"/>
    <cellStyle name="Output 3 10 2" xfId="42695"/>
    <cellStyle name="Output 3 11" xfId="26668"/>
    <cellStyle name="Output 3 2" xfId="506"/>
    <cellStyle name="Output 3 2 2" xfId="1483"/>
    <cellStyle name="Output 3 2 2 2" xfId="2753"/>
    <cellStyle name="Output 3 2 2 2 2" xfId="6314"/>
    <cellStyle name="Output 3 2 2 2 2 2" xfId="14508"/>
    <cellStyle name="Output 3 2 2 2 2 2 2" xfId="26480"/>
    <cellStyle name="Output 3 2 2 2 2 2 2 2" xfId="47666"/>
    <cellStyle name="Output 3 2 2 2 2 2 3" xfId="37062"/>
    <cellStyle name="Output 3 2 2 2 2 3" xfId="21367"/>
    <cellStyle name="Output 3 2 2 2 2 3 2" xfId="42554"/>
    <cellStyle name="Output 3 2 2 2 2 4" xfId="31970"/>
    <cellStyle name="Output 3 2 2 2 2_Table 2A-1_EFT (Annual)" xfId="8121"/>
    <cellStyle name="Output 3 2 2 2 3" xfId="11850"/>
    <cellStyle name="Output 3 2 2 2 3 2" xfId="23934"/>
    <cellStyle name="Output 3 2 2 2 3 2 2" xfId="45120"/>
    <cellStyle name="Output 3 2 2 2 3 3" xfId="34516"/>
    <cellStyle name="Output 3 2 2 2 4" xfId="18821"/>
    <cellStyle name="Output 3 2 2 2 4 2" xfId="40008"/>
    <cellStyle name="Output 3 2 2 2 5" xfId="29227"/>
    <cellStyle name="Output 3 2 2 2_Table 2A-1_EFT (Annual)" xfId="8120"/>
    <cellStyle name="Output 3 2 2 3" xfId="1915"/>
    <cellStyle name="Output 3 2 2 3 2" xfId="5476"/>
    <cellStyle name="Output 3 2 2 3 2 2" xfId="13691"/>
    <cellStyle name="Output 3 2 2 3 2 2 2" xfId="25679"/>
    <cellStyle name="Output 3 2 2 3 2 2 2 2" xfId="46865"/>
    <cellStyle name="Output 3 2 2 3 2 2 3" xfId="36261"/>
    <cellStyle name="Output 3 2 2 3 2 3" xfId="20566"/>
    <cellStyle name="Output 3 2 2 3 2 3 2" xfId="41753"/>
    <cellStyle name="Output 3 2 2 3 2 4" xfId="31133"/>
    <cellStyle name="Output 3 2 2 3 2_Table 2A-1_EFT (Annual)" xfId="8123"/>
    <cellStyle name="Output 3 2 2 3 3" xfId="11035"/>
    <cellStyle name="Output 3 2 2 3 3 2" xfId="23133"/>
    <cellStyle name="Output 3 2 2 3 3 2 2" xfId="44319"/>
    <cellStyle name="Output 3 2 2 3 3 3" xfId="33715"/>
    <cellStyle name="Output 3 2 2 3 4" xfId="18020"/>
    <cellStyle name="Output 3 2 2 3 4 2" xfId="39207"/>
    <cellStyle name="Output 3 2 2 3 5" xfId="28390"/>
    <cellStyle name="Output 3 2 2 3_Table 2A-1_EFT (Annual)" xfId="8122"/>
    <cellStyle name="Output 3 2 2 4" xfId="5044"/>
    <cellStyle name="Output 3 2 2 4 2" xfId="13304"/>
    <cellStyle name="Output 3 2 2 4 2 2" xfId="25310"/>
    <cellStyle name="Output 3 2 2 4 2 2 2" xfId="46496"/>
    <cellStyle name="Output 3 2 2 4 2 3" xfId="35892"/>
    <cellStyle name="Output 3 2 2 4 3" xfId="20197"/>
    <cellStyle name="Output 3 2 2 4 3 2" xfId="41384"/>
    <cellStyle name="Output 3 2 2 4 4" xfId="30701"/>
    <cellStyle name="Output 3 2 2 4_Table 2A-1_EFT (Annual)" xfId="8124"/>
    <cellStyle name="Output 3 2 2 5" xfId="10648"/>
    <cellStyle name="Output 3 2 2 5 2" xfId="22764"/>
    <cellStyle name="Output 3 2 2 5 2 2" xfId="43950"/>
    <cellStyle name="Output 3 2 2 5 3" xfId="33346"/>
    <cellStyle name="Output 3 2 2 6" xfId="17651"/>
    <cellStyle name="Output 3 2 2 6 2" xfId="38838"/>
    <cellStyle name="Output 3 2 2 7" xfId="27958"/>
    <cellStyle name="Output 3 2 2_Table 2A-1_EFT (Annual)" xfId="3449"/>
    <cellStyle name="Output 3 2 3" xfId="2222"/>
    <cellStyle name="Output 3 2 3 2" xfId="5783"/>
    <cellStyle name="Output 3 2 3 2 2" xfId="13998"/>
    <cellStyle name="Output 3 2 3 2 2 2" xfId="25986"/>
    <cellStyle name="Output 3 2 3 2 2 2 2" xfId="47172"/>
    <cellStyle name="Output 3 2 3 2 2 3" xfId="36568"/>
    <cellStyle name="Output 3 2 3 2 3" xfId="20873"/>
    <cellStyle name="Output 3 2 3 2 3 2" xfId="42060"/>
    <cellStyle name="Output 3 2 3 2 4" xfId="31440"/>
    <cellStyle name="Output 3 2 3 2_Table 2A-1_EFT (Annual)" xfId="8126"/>
    <cellStyle name="Output 3 2 3 3" xfId="11342"/>
    <cellStyle name="Output 3 2 3 3 2" xfId="23440"/>
    <cellStyle name="Output 3 2 3 3 2 2" xfId="44626"/>
    <cellStyle name="Output 3 2 3 3 3" xfId="34022"/>
    <cellStyle name="Output 3 2 3 4" xfId="18327"/>
    <cellStyle name="Output 3 2 3 4 2" xfId="39514"/>
    <cellStyle name="Output 3 2 3 5" xfId="28697"/>
    <cellStyle name="Output 3 2 3_Table 2A-1_EFT (Annual)" xfId="8125"/>
    <cellStyle name="Output 3 2 4" xfId="1740"/>
    <cellStyle name="Output 3 2 4 2" xfId="5301"/>
    <cellStyle name="Output 3 2 4 2 2" xfId="13526"/>
    <cellStyle name="Output 3 2 4 2 2 2" xfId="25517"/>
    <cellStyle name="Output 3 2 4 2 2 2 2" xfId="46703"/>
    <cellStyle name="Output 3 2 4 2 2 3" xfId="36099"/>
    <cellStyle name="Output 3 2 4 2 3" xfId="20404"/>
    <cellStyle name="Output 3 2 4 2 3 2" xfId="41591"/>
    <cellStyle name="Output 3 2 4 2 4" xfId="30958"/>
    <cellStyle name="Output 3 2 4 2_Table 2A-1_EFT (Annual)" xfId="8128"/>
    <cellStyle name="Output 3 2 4 3" xfId="10869"/>
    <cellStyle name="Output 3 2 4 3 2" xfId="22971"/>
    <cellStyle name="Output 3 2 4 3 2 2" xfId="44157"/>
    <cellStyle name="Output 3 2 4 3 3" xfId="33553"/>
    <cellStyle name="Output 3 2 4 4" xfId="17858"/>
    <cellStyle name="Output 3 2 4 4 2" xfId="39045"/>
    <cellStyle name="Output 3 2 4 5" xfId="28215"/>
    <cellStyle name="Output 3 2 4_Table 2A-1_EFT (Annual)" xfId="8127"/>
    <cellStyle name="Output 3 2 5" xfId="4076"/>
    <cellStyle name="Output 3 2 5 2" xfId="12400"/>
    <cellStyle name="Output 3 2 5 2 2" xfId="24422"/>
    <cellStyle name="Output 3 2 5 2 2 2" xfId="45608"/>
    <cellStyle name="Output 3 2 5 2 3" xfId="35004"/>
    <cellStyle name="Output 3 2 5 3" xfId="19309"/>
    <cellStyle name="Output 3 2 5 3 2" xfId="40496"/>
    <cellStyle name="Output 3 2 5 4" xfId="29764"/>
    <cellStyle name="Output 3 2 5_Table 2A-1_EFT (Annual)" xfId="8129"/>
    <cellStyle name="Output 3 2 6" xfId="9739"/>
    <cellStyle name="Output 3 2 6 2" xfId="21876"/>
    <cellStyle name="Output 3 2 6 2 2" xfId="43062"/>
    <cellStyle name="Output 3 2 6 3" xfId="32458"/>
    <cellStyle name="Output 3 2 7" xfId="16763"/>
    <cellStyle name="Output 3 2 7 2" xfId="37950"/>
    <cellStyle name="Output 3 2 8" xfId="27021"/>
    <cellStyle name="Output 3 2_Table 2A-1_EFT (Annual)" xfId="3448"/>
    <cellStyle name="Output 3 3" xfId="344"/>
    <cellStyle name="Output 3 3 2" xfId="1327"/>
    <cellStyle name="Output 3 3 2 2" xfId="2597"/>
    <cellStyle name="Output 3 3 2 2 2" xfId="6158"/>
    <cellStyle name="Output 3 3 2 2 2 2" xfId="14352"/>
    <cellStyle name="Output 3 3 2 2 2 2 2" xfId="26324"/>
    <cellStyle name="Output 3 3 2 2 2 2 2 2" xfId="47510"/>
    <cellStyle name="Output 3 3 2 2 2 2 3" xfId="36906"/>
    <cellStyle name="Output 3 3 2 2 2 3" xfId="21211"/>
    <cellStyle name="Output 3 3 2 2 2 3 2" xfId="42398"/>
    <cellStyle name="Output 3 3 2 2 2 4" xfId="31814"/>
    <cellStyle name="Output 3 3 2 2 2_Table 2A-1_EFT (Annual)" xfId="8131"/>
    <cellStyle name="Output 3 3 2 2 3" xfId="11694"/>
    <cellStyle name="Output 3 3 2 2 3 2" xfId="23778"/>
    <cellStyle name="Output 3 3 2 2 3 2 2" xfId="44964"/>
    <cellStyle name="Output 3 3 2 2 3 3" xfId="34360"/>
    <cellStyle name="Output 3 3 2 2 4" xfId="18665"/>
    <cellStyle name="Output 3 3 2 2 4 2" xfId="39852"/>
    <cellStyle name="Output 3 3 2 2 5" xfId="29071"/>
    <cellStyle name="Output 3 3 2 2_Table 2A-1_EFT (Annual)" xfId="8130"/>
    <cellStyle name="Output 3 3 2 3" xfId="1884"/>
    <cellStyle name="Output 3 3 2 3 2" xfId="5445"/>
    <cellStyle name="Output 3 3 2 3 2 2" xfId="13660"/>
    <cellStyle name="Output 3 3 2 3 2 2 2" xfId="25648"/>
    <cellStyle name="Output 3 3 2 3 2 2 2 2" xfId="46834"/>
    <cellStyle name="Output 3 3 2 3 2 2 3" xfId="36230"/>
    <cellStyle name="Output 3 3 2 3 2 3" xfId="20535"/>
    <cellStyle name="Output 3 3 2 3 2 3 2" xfId="41722"/>
    <cellStyle name="Output 3 3 2 3 2 4" xfId="31102"/>
    <cellStyle name="Output 3 3 2 3 2_Table 2A-1_EFT (Annual)" xfId="8133"/>
    <cellStyle name="Output 3 3 2 3 3" xfId="11004"/>
    <cellStyle name="Output 3 3 2 3 3 2" xfId="23102"/>
    <cellStyle name="Output 3 3 2 3 3 2 2" xfId="44288"/>
    <cellStyle name="Output 3 3 2 3 3 3" xfId="33684"/>
    <cellStyle name="Output 3 3 2 3 4" xfId="17989"/>
    <cellStyle name="Output 3 3 2 3 4 2" xfId="39176"/>
    <cellStyle name="Output 3 3 2 3 5" xfId="28359"/>
    <cellStyle name="Output 3 3 2 3_Table 2A-1_EFT (Annual)" xfId="8132"/>
    <cellStyle name="Output 3 3 2 4" xfId="4888"/>
    <cellStyle name="Output 3 3 2 4 2" xfId="13148"/>
    <cellStyle name="Output 3 3 2 4 2 2" xfId="25154"/>
    <cellStyle name="Output 3 3 2 4 2 2 2" xfId="46340"/>
    <cellStyle name="Output 3 3 2 4 2 3" xfId="35736"/>
    <cellStyle name="Output 3 3 2 4 3" xfId="20041"/>
    <cellStyle name="Output 3 3 2 4 3 2" xfId="41228"/>
    <cellStyle name="Output 3 3 2 4 4" xfId="30545"/>
    <cellStyle name="Output 3 3 2 4_Table 2A-1_EFT (Annual)" xfId="8134"/>
    <cellStyle name="Output 3 3 2 5" xfId="10492"/>
    <cellStyle name="Output 3 3 2 5 2" xfId="22608"/>
    <cellStyle name="Output 3 3 2 5 2 2" xfId="43794"/>
    <cellStyle name="Output 3 3 2 5 3" xfId="33190"/>
    <cellStyle name="Output 3 3 2 6" xfId="17495"/>
    <cellStyle name="Output 3 3 2 6 2" xfId="38682"/>
    <cellStyle name="Output 3 3 2 7" xfId="27802"/>
    <cellStyle name="Output 3 3 2_Table 2A-1_EFT (Annual)" xfId="3451"/>
    <cellStyle name="Output 3 3 3" xfId="2066"/>
    <cellStyle name="Output 3 3 3 2" xfId="5627"/>
    <cellStyle name="Output 3 3 3 2 2" xfId="13842"/>
    <cellStyle name="Output 3 3 3 2 2 2" xfId="25830"/>
    <cellStyle name="Output 3 3 3 2 2 2 2" xfId="47016"/>
    <cellStyle name="Output 3 3 3 2 2 3" xfId="36412"/>
    <cellStyle name="Output 3 3 3 2 3" xfId="20717"/>
    <cellStyle name="Output 3 3 3 2 3 2" xfId="41904"/>
    <cellStyle name="Output 3 3 3 2 4" xfId="31284"/>
    <cellStyle name="Output 3 3 3 2_Table 2A-1_EFT (Annual)" xfId="8136"/>
    <cellStyle name="Output 3 3 3 3" xfId="11186"/>
    <cellStyle name="Output 3 3 3 3 2" xfId="23284"/>
    <cellStyle name="Output 3 3 3 3 2 2" xfId="44470"/>
    <cellStyle name="Output 3 3 3 3 3" xfId="33866"/>
    <cellStyle name="Output 3 3 3 4" xfId="18171"/>
    <cellStyle name="Output 3 3 3 4 2" xfId="39358"/>
    <cellStyle name="Output 3 3 3 5" xfId="28541"/>
    <cellStyle name="Output 3 3 3_Table 2A-1_EFT (Annual)" xfId="8135"/>
    <cellStyle name="Output 3 3 4" xfId="1704"/>
    <cellStyle name="Output 3 3 4 2" xfId="5265"/>
    <cellStyle name="Output 3 3 4 2 2" xfId="13494"/>
    <cellStyle name="Output 3 3 4 2 2 2" xfId="25487"/>
    <cellStyle name="Output 3 3 4 2 2 2 2" xfId="46673"/>
    <cellStyle name="Output 3 3 4 2 2 3" xfId="36069"/>
    <cellStyle name="Output 3 3 4 2 3" xfId="20374"/>
    <cellStyle name="Output 3 3 4 2 3 2" xfId="41561"/>
    <cellStyle name="Output 3 3 4 2 4" xfId="30922"/>
    <cellStyle name="Output 3 3 4 2_Table 2A-1_EFT (Annual)" xfId="8138"/>
    <cellStyle name="Output 3 3 4 3" xfId="10838"/>
    <cellStyle name="Output 3 3 4 3 2" xfId="22941"/>
    <cellStyle name="Output 3 3 4 3 2 2" xfId="44127"/>
    <cellStyle name="Output 3 3 4 3 3" xfId="33523"/>
    <cellStyle name="Output 3 3 4 4" xfId="17828"/>
    <cellStyle name="Output 3 3 4 4 2" xfId="39015"/>
    <cellStyle name="Output 3 3 4 5" xfId="28179"/>
    <cellStyle name="Output 3 3 4_Table 2A-1_EFT (Annual)" xfId="8137"/>
    <cellStyle name="Output 3 3 5" xfId="3914"/>
    <cellStyle name="Output 3 3 5 2" xfId="12242"/>
    <cellStyle name="Output 3 3 5 2 2" xfId="24266"/>
    <cellStyle name="Output 3 3 5 2 2 2" xfId="45452"/>
    <cellStyle name="Output 3 3 5 2 3" xfId="34848"/>
    <cellStyle name="Output 3 3 5 3" xfId="19153"/>
    <cellStyle name="Output 3 3 5 3 2" xfId="40340"/>
    <cellStyle name="Output 3 3 5 4" xfId="29602"/>
    <cellStyle name="Output 3 3 5_Table 2A-1_EFT (Annual)" xfId="8139"/>
    <cellStyle name="Output 3 3 6" xfId="9579"/>
    <cellStyle name="Output 3 3 6 2" xfId="21720"/>
    <cellStyle name="Output 3 3 6 2 2" xfId="42906"/>
    <cellStyle name="Output 3 3 6 3" xfId="32302"/>
    <cellStyle name="Output 3 3 7" xfId="16607"/>
    <cellStyle name="Output 3 3 7 2" xfId="37794"/>
    <cellStyle name="Output 3 3 8" xfId="26859"/>
    <cellStyle name="Output 3 3_Table 2A-1_EFT (Annual)" xfId="3450"/>
    <cellStyle name="Output 3 4" xfId="1161"/>
    <cellStyle name="Output 3 4 2" xfId="2431"/>
    <cellStyle name="Output 3 4 2 2" xfId="5992"/>
    <cellStyle name="Output 3 4 2 2 2" xfId="14186"/>
    <cellStyle name="Output 3 4 2 2 2 2" xfId="26158"/>
    <cellStyle name="Output 3 4 2 2 2 2 2" xfId="47344"/>
    <cellStyle name="Output 3 4 2 2 2 3" xfId="36740"/>
    <cellStyle name="Output 3 4 2 2 3" xfId="21045"/>
    <cellStyle name="Output 3 4 2 2 3 2" xfId="42232"/>
    <cellStyle name="Output 3 4 2 2 4" xfId="31648"/>
    <cellStyle name="Output 3 4 2 2_Table 2A-1_EFT (Annual)" xfId="8141"/>
    <cellStyle name="Output 3 4 2 3" xfId="11528"/>
    <cellStyle name="Output 3 4 2 3 2" xfId="23612"/>
    <cellStyle name="Output 3 4 2 3 2 2" xfId="44798"/>
    <cellStyle name="Output 3 4 2 3 3" xfId="34194"/>
    <cellStyle name="Output 3 4 2 4" xfId="18499"/>
    <cellStyle name="Output 3 4 2 4 2" xfId="39686"/>
    <cellStyle name="Output 3 4 2 5" xfId="28905"/>
    <cellStyle name="Output 3 4 2_Table 2A-1_EFT (Annual)" xfId="8140"/>
    <cellStyle name="Output 3 4 3" xfId="1820"/>
    <cellStyle name="Output 3 4 3 2" xfId="5381"/>
    <cellStyle name="Output 3 4 3 2 2" xfId="13596"/>
    <cellStyle name="Output 3 4 3 2 2 2" xfId="25584"/>
    <cellStyle name="Output 3 4 3 2 2 2 2" xfId="46770"/>
    <cellStyle name="Output 3 4 3 2 2 3" xfId="36166"/>
    <cellStyle name="Output 3 4 3 2 3" xfId="20471"/>
    <cellStyle name="Output 3 4 3 2 3 2" xfId="41658"/>
    <cellStyle name="Output 3 4 3 2 4" xfId="31038"/>
    <cellStyle name="Output 3 4 3 2_Table 2A-1_EFT (Annual)" xfId="8143"/>
    <cellStyle name="Output 3 4 3 3" xfId="10940"/>
    <cellStyle name="Output 3 4 3 3 2" xfId="23038"/>
    <cellStyle name="Output 3 4 3 3 2 2" xfId="44224"/>
    <cellStyle name="Output 3 4 3 3 3" xfId="33620"/>
    <cellStyle name="Output 3 4 3 4" xfId="17925"/>
    <cellStyle name="Output 3 4 3 4 2" xfId="39112"/>
    <cellStyle name="Output 3 4 3 5" xfId="28295"/>
    <cellStyle name="Output 3 4 3_Table 2A-1_EFT (Annual)" xfId="8142"/>
    <cellStyle name="Output 3 4 4" xfId="4722"/>
    <cellStyle name="Output 3 4 4 2" xfId="12982"/>
    <cellStyle name="Output 3 4 4 2 2" xfId="24988"/>
    <cellStyle name="Output 3 4 4 2 2 2" xfId="46174"/>
    <cellStyle name="Output 3 4 4 2 3" xfId="35570"/>
    <cellStyle name="Output 3 4 4 3" xfId="19875"/>
    <cellStyle name="Output 3 4 4 3 2" xfId="41062"/>
    <cellStyle name="Output 3 4 4 4" xfId="30379"/>
    <cellStyle name="Output 3 4 4_Table 2A-1_EFT (Annual)" xfId="8144"/>
    <cellStyle name="Output 3 4 5" xfId="10326"/>
    <cellStyle name="Output 3 4 5 2" xfId="22442"/>
    <cellStyle name="Output 3 4 5 2 2" xfId="43628"/>
    <cellStyle name="Output 3 4 5 3" xfId="33024"/>
    <cellStyle name="Output 3 4 6" xfId="17329"/>
    <cellStyle name="Output 3 4 6 2" xfId="38516"/>
    <cellStyle name="Output 3 4 7" xfId="27636"/>
    <cellStyle name="Output 3 4_Table 2A-1_EFT (Annual)" xfId="3452"/>
    <cellStyle name="Output 3 5" xfId="1866"/>
    <cellStyle name="Output 3 5 2" xfId="5427"/>
    <cellStyle name="Output 3 5 2 2" xfId="13642"/>
    <cellStyle name="Output 3 5 2 2 2" xfId="25630"/>
    <cellStyle name="Output 3 5 2 2 2 2" xfId="46816"/>
    <cellStyle name="Output 3 5 2 2 3" xfId="36212"/>
    <cellStyle name="Output 3 5 2 3" xfId="20517"/>
    <cellStyle name="Output 3 5 2 3 2" xfId="41704"/>
    <cellStyle name="Output 3 5 2 4" xfId="31084"/>
    <cellStyle name="Output 3 5 2_Table 2A-1_EFT (Annual)" xfId="8146"/>
    <cellStyle name="Output 3 5 3" xfId="10986"/>
    <cellStyle name="Output 3 5 3 2" xfId="23084"/>
    <cellStyle name="Output 3 5 3 2 2" xfId="44270"/>
    <cellStyle name="Output 3 5 3 3" xfId="33666"/>
    <cellStyle name="Output 3 5 4" xfId="17971"/>
    <cellStyle name="Output 3 5 4 2" xfId="39158"/>
    <cellStyle name="Output 3 5 5" xfId="28341"/>
    <cellStyle name="Output 3 5_Table 2A-1_EFT (Annual)" xfId="8145"/>
    <cellStyle name="Output 3 6" xfId="1647"/>
    <cellStyle name="Output 3 6 2" xfId="5208"/>
    <cellStyle name="Output 3 6 2 2" xfId="13455"/>
    <cellStyle name="Output 3 6 2 2 2" xfId="25455"/>
    <cellStyle name="Output 3 6 2 2 2 2" xfId="46641"/>
    <cellStyle name="Output 3 6 2 2 3" xfId="36037"/>
    <cellStyle name="Output 3 6 2 3" xfId="20342"/>
    <cellStyle name="Output 3 6 2 3 2" xfId="41529"/>
    <cellStyle name="Output 3 6 2 4" xfId="30865"/>
    <cellStyle name="Output 3 6 2_Table 2A-1_EFT (Annual)" xfId="8148"/>
    <cellStyle name="Output 3 6 3" xfId="10800"/>
    <cellStyle name="Output 3 6 3 2" xfId="22909"/>
    <cellStyle name="Output 3 6 3 2 2" xfId="44095"/>
    <cellStyle name="Output 3 6 3 3" xfId="33491"/>
    <cellStyle name="Output 3 6 4" xfId="17796"/>
    <cellStyle name="Output 3 6 4 2" xfId="38983"/>
    <cellStyle name="Output 3 6 5" xfId="28122"/>
    <cellStyle name="Output 3 6_Table 2A-1_EFT (Annual)" xfId="8147"/>
    <cellStyle name="Output 3 7" xfId="3702"/>
    <cellStyle name="Output 3 7 2" xfId="12070"/>
    <cellStyle name="Output 3 7 2 2" xfId="24100"/>
    <cellStyle name="Output 3 7 2 2 2" xfId="45286"/>
    <cellStyle name="Output 3 7 2 3" xfId="34682"/>
    <cellStyle name="Output 3 7 3" xfId="18987"/>
    <cellStyle name="Output 3 7 3 2" xfId="40174"/>
    <cellStyle name="Output 3 7 4" xfId="29411"/>
    <cellStyle name="Output 3 7_Table 2A-1_EFT (Annual)" xfId="8149"/>
    <cellStyle name="Output 3 8" xfId="9389"/>
    <cellStyle name="Output 3 8 2" xfId="21554"/>
    <cellStyle name="Output 3 8 2 2" xfId="42740"/>
    <cellStyle name="Output 3 8 3" xfId="32136"/>
    <cellStyle name="Output 3 9" xfId="16441"/>
    <cellStyle name="Output 3 9 2" xfId="37628"/>
    <cellStyle name="Output 3_Table 2A-1_EFT (Annual)" xfId="3447"/>
    <cellStyle name="Output 30" xfId="189"/>
    <cellStyle name="Output 30 10" xfId="26744"/>
    <cellStyle name="Output 30 2" xfId="582"/>
    <cellStyle name="Output 30 2 2" xfId="1559"/>
    <cellStyle name="Output 30 2 2 2" xfId="2829"/>
    <cellStyle name="Output 30 2 2 2 2" xfId="6390"/>
    <cellStyle name="Output 30 2 2 2 2 2" xfId="14584"/>
    <cellStyle name="Output 30 2 2 2 2 2 2" xfId="26556"/>
    <cellStyle name="Output 30 2 2 2 2 2 2 2" xfId="47742"/>
    <cellStyle name="Output 30 2 2 2 2 2 3" xfId="37138"/>
    <cellStyle name="Output 30 2 2 2 2 3" xfId="21443"/>
    <cellStyle name="Output 30 2 2 2 2 3 2" xfId="42630"/>
    <cellStyle name="Output 30 2 2 2 2 4" xfId="32046"/>
    <cellStyle name="Output 30 2 2 2 2_Table 2A-1_EFT (Annual)" xfId="8151"/>
    <cellStyle name="Output 30 2 2 2 3" xfId="11926"/>
    <cellStyle name="Output 30 2 2 2 3 2" xfId="24010"/>
    <cellStyle name="Output 30 2 2 2 3 2 2" xfId="45196"/>
    <cellStyle name="Output 30 2 2 2 3 3" xfId="34592"/>
    <cellStyle name="Output 30 2 2 2 4" xfId="18897"/>
    <cellStyle name="Output 30 2 2 2 4 2" xfId="40084"/>
    <cellStyle name="Output 30 2 2 2 5" xfId="29303"/>
    <cellStyle name="Output 30 2 2 2_Table 2A-1_EFT (Annual)" xfId="8150"/>
    <cellStyle name="Output 30 2 2 3" xfId="1928"/>
    <cellStyle name="Output 30 2 2 3 2" xfId="5489"/>
    <cellStyle name="Output 30 2 2 3 2 2" xfId="13704"/>
    <cellStyle name="Output 30 2 2 3 2 2 2" xfId="25692"/>
    <cellStyle name="Output 30 2 2 3 2 2 2 2" xfId="46878"/>
    <cellStyle name="Output 30 2 2 3 2 2 3" xfId="36274"/>
    <cellStyle name="Output 30 2 2 3 2 3" xfId="20579"/>
    <cellStyle name="Output 30 2 2 3 2 3 2" xfId="41766"/>
    <cellStyle name="Output 30 2 2 3 2 4" xfId="31146"/>
    <cellStyle name="Output 30 2 2 3 2_Table 2A-1_EFT (Annual)" xfId="8153"/>
    <cellStyle name="Output 30 2 2 3 3" xfId="11048"/>
    <cellStyle name="Output 30 2 2 3 3 2" xfId="23146"/>
    <cellStyle name="Output 30 2 2 3 3 2 2" xfId="44332"/>
    <cellStyle name="Output 30 2 2 3 3 3" xfId="33728"/>
    <cellStyle name="Output 30 2 2 3 4" xfId="18033"/>
    <cellStyle name="Output 30 2 2 3 4 2" xfId="39220"/>
    <cellStyle name="Output 30 2 2 3 5" xfId="28403"/>
    <cellStyle name="Output 30 2 2 3_Table 2A-1_EFT (Annual)" xfId="8152"/>
    <cellStyle name="Output 30 2 2 4" xfId="5120"/>
    <cellStyle name="Output 30 2 2 4 2" xfId="13380"/>
    <cellStyle name="Output 30 2 2 4 2 2" xfId="25386"/>
    <cellStyle name="Output 30 2 2 4 2 2 2" xfId="46572"/>
    <cellStyle name="Output 30 2 2 4 2 3" xfId="35968"/>
    <cellStyle name="Output 30 2 2 4 3" xfId="20273"/>
    <cellStyle name="Output 30 2 2 4 3 2" xfId="41460"/>
    <cellStyle name="Output 30 2 2 4 4" xfId="30777"/>
    <cellStyle name="Output 30 2 2 4_Table 2A-1_EFT (Annual)" xfId="8154"/>
    <cellStyle name="Output 30 2 2 5" xfId="10724"/>
    <cellStyle name="Output 30 2 2 5 2" xfId="22840"/>
    <cellStyle name="Output 30 2 2 5 2 2" xfId="44026"/>
    <cellStyle name="Output 30 2 2 5 3" xfId="33422"/>
    <cellStyle name="Output 30 2 2 6" xfId="17727"/>
    <cellStyle name="Output 30 2 2 6 2" xfId="38914"/>
    <cellStyle name="Output 30 2 2 7" xfId="28034"/>
    <cellStyle name="Output 30 2 2_Table 2A-1_EFT (Annual)" xfId="3455"/>
    <cellStyle name="Output 30 2 3" xfId="2298"/>
    <cellStyle name="Output 30 2 3 2" xfId="5859"/>
    <cellStyle name="Output 30 2 3 2 2" xfId="14074"/>
    <cellStyle name="Output 30 2 3 2 2 2" xfId="26062"/>
    <cellStyle name="Output 30 2 3 2 2 2 2" xfId="47248"/>
    <cellStyle name="Output 30 2 3 2 2 3" xfId="36644"/>
    <cellStyle name="Output 30 2 3 2 3" xfId="20949"/>
    <cellStyle name="Output 30 2 3 2 3 2" xfId="42136"/>
    <cellStyle name="Output 30 2 3 2 4" xfId="31516"/>
    <cellStyle name="Output 30 2 3 2_Table 2A-1_EFT (Annual)" xfId="8156"/>
    <cellStyle name="Output 30 2 3 3" xfId="11418"/>
    <cellStyle name="Output 30 2 3 3 2" xfId="23516"/>
    <cellStyle name="Output 30 2 3 3 2 2" xfId="44702"/>
    <cellStyle name="Output 30 2 3 3 3" xfId="34098"/>
    <cellStyle name="Output 30 2 3 4" xfId="18403"/>
    <cellStyle name="Output 30 2 3 4 2" xfId="39590"/>
    <cellStyle name="Output 30 2 3 5" xfId="28773"/>
    <cellStyle name="Output 30 2 3_Table 2A-1_EFT (Annual)" xfId="8155"/>
    <cellStyle name="Output 30 2 4" xfId="1753"/>
    <cellStyle name="Output 30 2 4 2" xfId="5314"/>
    <cellStyle name="Output 30 2 4 2 2" xfId="13539"/>
    <cellStyle name="Output 30 2 4 2 2 2" xfId="25530"/>
    <cellStyle name="Output 30 2 4 2 2 2 2" xfId="46716"/>
    <cellStyle name="Output 30 2 4 2 2 3" xfId="36112"/>
    <cellStyle name="Output 30 2 4 2 3" xfId="20417"/>
    <cellStyle name="Output 30 2 4 2 3 2" xfId="41604"/>
    <cellStyle name="Output 30 2 4 2 4" xfId="30971"/>
    <cellStyle name="Output 30 2 4 2_Table 2A-1_EFT (Annual)" xfId="8158"/>
    <cellStyle name="Output 30 2 4 3" xfId="10882"/>
    <cellStyle name="Output 30 2 4 3 2" xfId="22984"/>
    <cellStyle name="Output 30 2 4 3 2 2" xfId="44170"/>
    <cellStyle name="Output 30 2 4 3 3" xfId="33566"/>
    <cellStyle name="Output 30 2 4 4" xfId="17871"/>
    <cellStyle name="Output 30 2 4 4 2" xfId="39058"/>
    <cellStyle name="Output 30 2 4 5" xfId="28228"/>
    <cellStyle name="Output 30 2 4_Table 2A-1_EFT (Annual)" xfId="8157"/>
    <cellStyle name="Output 30 2 5" xfId="4152"/>
    <cellStyle name="Output 30 2 5 2" xfId="12476"/>
    <cellStyle name="Output 30 2 5 2 2" xfId="24498"/>
    <cellStyle name="Output 30 2 5 2 2 2" xfId="45684"/>
    <cellStyle name="Output 30 2 5 2 3" xfId="35080"/>
    <cellStyle name="Output 30 2 5 3" xfId="19385"/>
    <cellStyle name="Output 30 2 5 3 2" xfId="40572"/>
    <cellStyle name="Output 30 2 5 4" xfId="29840"/>
    <cellStyle name="Output 30 2 5_Table 2A-1_EFT (Annual)" xfId="8159"/>
    <cellStyle name="Output 30 2 6" xfId="9815"/>
    <cellStyle name="Output 30 2 6 2" xfId="21952"/>
    <cellStyle name="Output 30 2 6 2 2" xfId="43138"/>
    <cellStyle name="Output 30 2 6 3" xfId="32534"/>
    <cellStyle name="Output 30 2 7" xfId="16839"/>
    <cellStyle name="Output 30 2 7 2" xfId="38026"/>
    <cellStyle name="Output 30 2 8" xfId="27097"/>
    <cellStyle name="Output 30 2_Table 2A-1_EFT (Annual)" xfId="3454"/>
    <cellStyle name="Output 30 3" xfId="419"/>
    <cellStyle name="Output 30 3 2" xfId="1402"/>
    <cellStyle name="Output 30 3 2 2" xfId="2672"/>
    <cellStyle name="Output 30 3 2 2 2" xfId="6233"/>
    <cellStyle name="Output 30 3 2 2 2 2" xfId="14427"/>
    <cellStyle name="Output 30 3 2 2 2 2 2" xfId="26399"/>
    <cellStyle name="Output 30 3 2 2 2 2 2 2" xfId="47585"/>
    <cellStyle name="Output 30 3 2 2 2 2 3" xfId="36981"/>
    <cellStyle name="Output 30 3 2 2 2 3" xfId="21286"/>
    <cellStyle name="Output 30 3 2 2 2 3 2" xfId="42473"/>
    <cellStyle name="Output 30 3 2 2 2 4" xfId="31889"/>
    <cellStyle name="Output 30 3 2 2 2_Table 2A-1_EFT (Annual)" xfId="8161"/>
    <cellStyle name="Output 30 3 2 2 3" xfId="11769"/>
    <cellStyle name="Output 30 3 2 2 3 2" xfId="23853"/>
    <cellStyle name="Output 30 3 2 2 3 2 2" xfId="45039"/>
    <cellStyle name="Output 30 3 2 2 3 3" xfId="34435"/>
    <cellStyle name="Output 30 3 2 2 4" xfId="18740"/>
    <cellStyle name="Output 30 3 2 2 4 2" xfId="39927"/>
    <cellStyle name="Output 30 3 2 2 5" xfId="29146"/>
    <cellStyle name="Output 30 3 2 2_Table 2A-1_EFT (Annual)" xfId="8160"/>
    <cellStyle name="Output 30 3 2 3" xfId="1897"/>
    <cellStyle name="Output 30 3 2 3 2" xfId="5458"/>
    <cellStyle name="Output 30 3 2 3 2 2" xfId="13673"/>
    <cellStyle name="Output 30 3 2 3 2 2 2" xfId="25661"/>
    <cellStyle name="Output 30 3 2 3 2 2 2 2" xfId="46847"/>
    <cellStyle name="Output 30 3 2 3 2 2 3" xfId="36243"/>
    <cellStyle name="Output 30 3 2 3 2 3" xfId="20548"/>
    <cellStyle name="Output 30 3 2 3 2 3 2" xfId="41735"/>
    <cellStyle name="Output 30 3 2 3 2 4" xfId="31115"/>
    <cellStyle name="Output 30 3 2 3 2_Table 2A-1_EFT (Annual)" xfId="8163"/>
    <cellStyle name="Output 30 3 2 3 3" xfId="11017"/>
    <cellStyle name="Output 30 3 2 3 3 2" xfId="23115"/>
    <cellStyle name="Output 30 3 2 3 3 2 2" xfId="44301"/>
    <cellStyle name="Output 30 3 2 3 3 3" xfId="33697"/>
    <cellStyle name="Output 30 3 2 3 4" xfId="18002"/>
    <cellStyle name="Output 30 3 2 3 4 2" xfId="39189"/>
    <cellStyle name="Output 30 3 2 3 5" xfId="28372"/>
    <cellStyle name="Output 30 3 2 3_Table 2A-1_EFT (Annual)" xfId="8162"/>
    <cellStyle name="Output 30 3 2 4" xfId="4963"/>
    <cellStyle name="Output 30 3 2 4 2" xfId="13223"/>
    <cellStyle name="Output 30 3 2 4 2 2" xfId="25229"/>
    <cellStyle name="Output 30 3 2 4 2 2 2" xfId="46415"/>
    <cellStyle name="Output 30 3 2 4 2 3" xfId="35811"/>
    <cellStyle name="Output 30 3 2 4 3" xfId="20116"/>
    <cellStyle name="Output 30 3 2 4 3 2" xfId="41303"/>
    <cellStyle name="Output 30 3 2 4 4" xfId="30620"/>
    <cellStyle name="Output 30 3 2 4_Table 2A-1_EFT (Annual)" xfId="8164"/>
    <cellStyle name="Output 30 3 2 5" xfId="10567"/>
    <cellStyle name="Output 30 3 2 5 2" xfId="22683"/>
    <cellStyle name="Output 30 3 2 5 2 2" xfId="43869"/>
    <cellStyle name="Output 30 3 2 5 3" xfId="33265"/>
    <cellStyle name="Output 30 3 2 6" xfId="17570"/>
    <cellStyle name="Output 30 3 2 6 2" xfId="38757"/>
    <cellStyle name="Output 30 3 2 7" xfId="27877"/>
    <cellStyle name="Output 30 3 2_Table 2A-1_EFT (Annual)" xfId="3457"/>
    <cellStyle name="Output 30 3 3" xfId="2141"/>
    <cellStyle name="Output 30 3 3 2" xfId="5702"/>
    <cellStyle name="Output 30 3 3 2 2" xfId="13917"/>
    <cellStyle name="Output 30 3 3 2 2 2" xfId="25905"/>
    <cellStyle name="Output 30 3 3 2 2 2 2" xfId="47091"/>
    <cellStyle name="Output 30 3 3 2 2 3" xfId="36487"/>
    <cellStyle name="Output 30 3 3 2 3" xfId="20792"/>
    <cellStyle name="Output 30 3 3 2 3 2" xfId="41979"/>
    <cellStyle name="Output 30 3 3 2 4" xfId="31359"/>
    <cellStyle name="Output 30 3 3 2_Table 2A-1_EFT (Annual)" xfId="8166"/>
    <cellStyle name="Output 30 3 3 3" xfId="11261"/>
    <cellStyle name="Output 30 3 3 3 2" xfId="23359"/>
    <cellStyle name="Output 30 3 3 3 2 2" xfId="44545"/>
    <cellStyle name="Output 30 3 3 3 3" xfId="33941"/>
    <cellStyle name="Output 30 3 3 4" xfId="18246"/>
    <cellStyle name="Output 30 3 3 4 2" xfId="39433"/>
    <cellStyle name="Output 30 3 3 5" xfId="28616"/>
    <cellStyle name="Output 30 3 3_Table 2A-1_EFT (Annual)" xfId="8165"/>
    <cellStyle name="Output 30 3 4" xfId="1717"/>
    <cellStyle name="Output 30 3 4 2" xfId="5278"/>
    <cellStyle name="Output 30 3 4 2 2" xfId="13507"/>
    <cellStyle name="Output 30 3 4 2 2 2" xfId="25500"/>
    <cellStyle name="Output 30 3 4 2 2 2 2" xfId="46686"/>
    <cellStyle name="Output 30 3 4 2 2 3" xfId="36082"/>
    <cellStyle name="Output 30 3 4 2 3" xfId="20387"/>
    <cellStyle name="Output 30 3 4 2 3 2" xfId="41574"/>
    <cellStyle name="Output 30 3 4 2 4" xfId="30935"/>
    <cellStyle name="Output 30 3 4 2_Table 2A-1_EFT (Annual)" xfId="8168"/>
    <cellStyle name="Output 30 3 4 3" xfId="10851"/>
    <cellStyle name="Output 30 3 4 3 2" xfId="22954"/>
    <cellStyle name="Output 30 3 4 3 2 2" xfId="44140"/>
    <cellStyle name="Output 30 3 4 3 3" xfId="33536"/>
    <cellStyle name="Output 30 3 4 4" xfId="17841"/>
    <cellStyle name="Output 30 3 4 4 2" xfId="39028"/>
    <cellStyle name="Output 30 3 4 5" xfId="28192"/>
    <cellStyle name="Output 30 3 4_Table 2A-1_EFT (Annual)" xfId="8167"/>
    <cellStyle name="Output 30 3 5" xfId="3989"/>
    <cellStyle name="Output 30 3 5 2" xfId="12317"/>
    <cellStyle name="Output 30 3 5 2 2" xfId="24341"/>
    <cellStyle name="Output 30 3 5 2 2 2" xfId="45527"/>
    <cellStyle name="Output 30 3 5 2 3" xfId="34923"/>
    <cellStyle name="Output 30 3 5 3" xfId="19228"/>
    <cellStyle name="Output 30 3 5 3 2" xfId="40415"/>
    <cellStyle name="Output 30 3 5 4" xfId="29677"/>
    <cellStyle name="Output 30 3 5_Table 2A-1_EFT (Annual)" xfId="8169"/>
    <cellStyle name="Output 30 3 6" xfId="9654"/>
    <cellStyle name="Output 30 3 6 2" xfId="21795"/>
    <cellStyle name="Output 30 3 6 2 2" xfId="42981"/>
    <cellStyle name="Output 30 3 6 3" xfId="32377"/>
    <cellStyle name="Output 30 3 7" xfId="16682"/>
    <cellStyle name="Output 30 3 7 2" xfId="37869"/>
    <cellStyle name="Output 30 3 8" xfId="26934"/>
    <cellStyle name="Output 30 3_Table 2A-1_EFT (Annual)" xfId="3456"/>
    <cellStyle name="Output 30 4" xfId="1237"/>
    <cellStyle name="Output 30 4 2" xfId="2507"/>
    <cellStyle name="Output 30 4 2 2" xfId="6068"/>
    <cellStyle name="Output 30 4 2 2 2" xfId="14262"/>
    <cellStyle name="Output 30 4 2 2 2 2" xfId="26234"/>
    <cellStyle name="Output 30 4 2 2 2 2 2" xfId="47420"/>
    <cellStyle name="Output 30 4 2 2 2 3" xfId="36816"/>
    <cellStyle name="Output 30 4 2 2 3" xfId="21121"/>
    <cellStyle name="Output 30 4 2 2 3 2" xfId="42308"/>
    <cellStyle name="Output 30 4 2 2 4" xfId="31724"/>
    <cellStyle name="Output 30 4 2 2_Table 2A-1_EFT (Annual)" xfId="8171"/>
    <cellStyle name="Output 30 4 2 3" xfId="11604"/>
    <cellStyle name="Output 30 4 2 3 2" xfId="23688"/>
    <cellStyle name="Output 30 4 2 3 2 2" xfId="44874"/>
    <cellStyle name="Output 30 4 2 3 3" xfId="34270"/>
    <cellStyle name="Output 30 4 2 4" xfId="18575"/>
    <cellStyle name="Output 30 4 2 4 2" xfId="39762"/>
    <cellStyle name="Output 30 4 2 5" xfId="28981"/>
    <cellStyle name="Output 30 4 2_Table 2A-1_EFT (Annual)" xfId="8170"/>
    <cellStyle name="Output 30 4 3" xfId="1833"/>
    <cellStyle name="Output 30 4 3 2" xfId="5394"/>
    <cellStyle name="Output 30 4 3 2 2" xfId="13609"/>
    <cellStyle name="Output 30 4 3 2 2 2" xfId="25597"/>
    <cellStyle name="Output 30 4 3 2 2 2 2" xfId="46783"/>
    <cellStyle name="Output 30 4 3 2 2 3" xfId="36179"/>
    <cellStyle name="Output 30 4 3 2 3" xfId="20484"/>
    <cellStyle name="Output 30 4 3 2 3 2" xfId="41671"/>
    <cellStyle name="Output 30 4 3 2 4" xfId="31051"/>
    <cellStyle name="Output 30 4 3 2_Table 2A-1_EFT (Annual)" xfId="8173"/>
    <cellStyle name="Output 30 4 3 3" xfId="10953"/>
    <cellStyle name="Output 30 4 3 3 2" xfId="23051"/>
    <cellStyle name="Output 30 4 3 3 2 2" xfId="44237"/>
    <cellStyle name="Output 30 4 3 3 3" xfId="33633"/>
    <cellStyle name="Output 30 4 3 4" xfId="17938"/>
    <cellStyle name="Output 30 4 3 4 2" xfId="39125"/>
    <cellStyle name="Output 30 4 3 5" xfId="28308"/>
    <cellStyle name="Output 30 4 3_Table 2A-1_EFT (Annual)" xfId="8172"/>
    <cellStyle name="Output 30 4 4" xfId="4798"/>
    <cellStyle name="Output 30 4 4 2" xfId="13058"/>
    <cellStyle name="Output 30 4 4 2 2" xfId="25064"/>
    <cellStyle name="Output 30 4 4 2 2 2" xfId="46250"/>
    <cellStyle name="Output 30 4 4 2 3" xfId="35646"/>
    <cellStyle name="Output 30 4 4 3" xfId="19951"/>
    <cellStyle name="Output 30 4 4 3 2" xfId="41138"/>
    <cellStyle name="Output 30 4 4 4" xfId="30455"/>
    <cellStyle name="Output 30 4 4_Table 2A-1_EFT (Annual)" xfId="8174"/>
    <cellStyle name="Output 30 4 5" xfId="10402"/>
    <cellStyle name="Output 30 4 5 2" xfId="22518"/>
    <cellStyle name="Output 30 4 5 2 2" xfId="43704"/>
    <cellStyle name="Output 30 4 5 3" xfId="33100"/>
    <cellStyle name="Output 30 4 6" xfId="17405"/>
    <cellStyle name="Output 30 4 6 2" xfId="38592"/>
    <cellStyle name="Output 30 4 7" xfId="27712"/>
    <cellStyle name="Output 30 4_Table 2A-1_EFT (Annual)" xfId="3458"/>
    <cellStyle name="Output 30 5" xfId="1976"/>
    <cellStyle name="Output 30 5 2" xfId="5537"/>
    <cellStyle name="Output 30 5 2 2" xfId="13752"/>
    <cellStyle name="Output 30 5 2 2 2" xfId="25740"/>
    <cellStyle name="Output 30 5 2 2 2 2" xfId="46926"/>
    <cellStyle name="Output 30 5 2 2 3" xfId="36322"/>
    <cellStyle name="Output 30 5 2 3" xfId="20627"/>
    <cellStyle name="Output 30 5 2 3 2" xfId="41814"/>
    <cellStyle name="Output 30 5 2 4" xfId="31194"/>
    <cellStyle name="Output 30 5 2_Table 2A-1_EFT (Annual)" xfId="8176"/>
    <cellStyle name="Output 30 5 3" xfId="11096"/>
    <cellStyle name="Output 30 5 3 2" xfId="23194"/>
    <cellStyle name="Output 30 5 3 2 2" xfId="44380"/>
    <cellStyle name="Output 30 5 3 3" xfId="33776"/>
    <cellStyle name="Output 30 5 4" xfId="18081"/>
    <cellStyle name="Output 30 5 4 2" xfId="39268"/>
    <cellStyle name="Output 30 5 5" xfId="28451"/>
    <cellStyle name="Output 30 5_Table 2A-1_EFT (Annual)" xfId="8175"/>
    <cellStyle name="Output 30 6" xfId="1660"/>
    <cellStyle name="Output 30 6 2" xfId="5221"/>
    <cellStyle name="Output 30 6 2 2" xfId="13468"/>
    <cellStyle name="Output 30 6 2 2 2" xfId="25468"/>
    <cellStyle name="Output 30 6 2 2 2 2" xfId="46654"/>
    <cellStyle name="Output 30 6 2 2 3" xfId="36050"/>
    <cellStyle name="Output 30 6 2 3" xfId="20355"/>
    <cellStyle name="Output 30 6 2 3 2" xfId="41542"/>
    <cellStyle name="Output 30 6 2 4" xfId="30878"/>
    <cellStyle name="Output 30 6 2_Table 2A-1_EFT (Annual)" xfId="8178"/>
    <cellStyle name="Output 30 6 3" xfId="10813"/>
    <cellStyle name="Output 30 6 3 2" xfId="22922"/>
    <cellStyle name="Output 30 6 3 2 2" xfId="44108"/>
    <cellStyle name="Output 30 6 3 3" xfId="33504"/>
    <cellStyle name="Output 30 6 4" xfId="17809"/>
    <cellStyle name="Output 30 6 4 2" xfId="38996"/>
    <cellStyle name="Output 30 6 5" xfId="28135"/>
    <cellStyle name="Output 30 6_Table 2A-1_EFT (Annual)" xfId="8177"/>
    <cellStyle name="Output 30 7" xfId="3778"/>
    <cellStyle name="Output 30 7 2" xfId="12146"/>
    <cellStyle name="Output 30 7 2 2" xfId="24176"/>
    <cellStyle name="Output 30 7 2 2 2" xfId="45362"/>
    <cellStyle name="Output 30 7 2 3" xfId="34758"/>
    <cellStyle name="Output 30 7 3" xfId="19063"/>
    <cellStyle name="Output 30 7 3 2" xfId="40250"/>
    <cellStyle name="Output 30 7 4" xfId="29487"/>
    <cellStyle name="Output 30 7_Table 2A-1_EFT (Annual)" xfId="8179"/>
    <cellStyle name="Output 30 8" xfId="9465"/>
    <cellStyle name="Output 30 8 2" xfId="21630"/>
    <cellStyle name="Output 30 8 2 2" xfId="42816"/>
    <cellStyle name="Output 30 8 3" xfId="32212"/>
    <cellStyle name="Output 30 9" xfId="16517"/>
    <cellStyle name="Output 30 9 2" xfId="37704"/>
    <cellStyle name="Output 30_Table 2A-1_EFT (Annual)" xfId="3453"/>
    <cellStyle name="Output 31" xfId="248"/>
    <cellStyle name="Output 31 10" xfId="26803"/>
    <cellStyle name="Output 31 2" xfId="635"/>
    <cellStyle name="Output 31 2 2" xfId="1612"/>
    <cellStyle name="Output 31 2 2 2" xfId="2882"/>
    <cellStyle name="Output 31 2 2 2 2" xfId="6443"/>
    <cellStyle name="Output 31 2 2 2 2 2" xfId="14637"/>
    <cellStyle name="Output 31 2 2 2 2 2 2" xfId="26609"/>
    <cellStyle name="Output 31 2 2 2 2 2 2 2" xfId="47795"/>
    <cellStyle name="Output 31 2 2 2 2 2 3" xfId="37191"/>
    <cellStyle name="Output 31 2 2 2 2 3" xfId="21496"/>
    <cellStyle name="Output 31 2 2 2 2 3 2" xfId="42683"/>
    <cellStyle name="Output 31 2 2 2 2 4" xfId="32099"/>
    <cellStyle name="Output 31 2 2 2 2_Table 2A-1_EFT (Annual)" xfId="8181"/>
    <cellStyle name="Output 31 2 2 2 3" xfId="11979"/>
    <cellStyle name="Output 31 2 2 2 3 2" xfId="24063"/>
    <cellStyle name="Output 31 2 2 2 3 2 2" xfId="45249"/>
    <cellStyle name="Output 31 2 2 2 3 3" xfId="34645"/>
    <cellStyle name="Output 31 2 2 2 4" xfId="18950"/>
    <cellStyle name="Output 31 2 2 2 4 2" xfId="40137"/>
    <cellStyle name="Output 31 2 2 2 5" xfId="29356"/>
    <cellStyle name="Output 31 2 2 2_Table 2A-1_EFT (Annual)" xfId="8180"/>
    <cellStyle name="Output 31 2 2 3" xfId="1938"/>
    <cellStyle name="Output 31 2 2 3 2" xfId="5499"/>
    <cellStyle name="Output 31 2 2 3 2 2" xfId="13714"/>
    <cellStyle name="Output 31 2 2 3 2 2 2" xfId="25702"/>
    <cellStyle name="Output 31 2 2 3 2 2 2 2" xfId="46888"/>
    <cellStyle name="Output 31 2 2 3 2 2 3" xfId="36284"/>
    <cellStyle name="Output 31 2 2 3 2 3" xfId="20589"/>
    <cellStyle name="Output 31 2 2 3 2 3 2" xfId="41776"/>
    <cellStyle name="Output 31 2 2 3 2 4" xfId="31156"/>
    <cellStyle name="Output 31 2 2 3 2_Table 2A-1_EFT (Annual)" xfId="8183"/>
    <cellStyle name="Output 31 2 2 3 3" xfId="11058"/>
    <cellStyle name="Output 31 2 2 3 3 2" xfId="23156"/>
    <cellStyle name="Output 31 2 2 3 3 2 2" xfId="44342"/>
    <cellStyle name="Output 31 2 2 3 3 3" xfId="33738"/>
    <cellStyle name="Output 31 2 2 3 4" xfId="18043"/>
    <cellStyle name="Output 31 2 2 3 4 2" xfId="39230"/>
    <cellStyle name="Output 31 2 2 3 5" xfId="28413"/>
    <cellStyle name="Output 31 2 2 3_Table 2A-1_EFT (Annual)" xfId="8182"/>
    <cellStyle name="Output 31 2 2 4" xfId="5173"/>
    <cellStyle name="Output 31 2 2 4 2" xfId="13433"/>
    <cellStyle name="Output 31 2 2 4 2 2" xfId="25439"/>
    <cellStyle name="Output 31 2 2 4 2 2 2" xfId="46625"/>
    <cellStyle name="Output 31 2 2 4 2 3" xfId="36021"/>
    <cellStyle name="Output 31 2 2 4 3" xfId="20326"/>
    <cellStyle name="Output 31 2 2 4 3 2" xfId="41513"/>
    <cellStyle name="Output 31 2 2 4 4" xfId="30830"/>
    <cellStyle name="Output 31 2 2 4_Table 2A-1_EFT (Annual)" xfId="8184"/>
    <cellStyle name="Output 31 2 2 5" xfId="10777"/>
    <cellStyle name="Output 31 2 2 5 2" xfId="22893"/>
    <cellStyle name="Output 31 2 2 5 2 2" xfId="44079"/>
    <cellStyle name="Output 31 2 2 5 3" xfId="33475"/>
    <cellStyle name="Output 31 2 2 6" xfId="17780"/>
    <cellStyle name="Output 31 2 2 6 2" xfId="38967"/>
    <cellStyle name="Output 31 2 2 7" xfId="28087"/>
    <cellStyle name="Output 31 2 2_Table 2A-1_EFT (Annual)" xfId="3461"/>
    <cellStyle name="Output 31 2 3" xfId="2351"/>
    <cellStyle name="Output 31 2 3 2" xfId="5912"/>
    <cellStyle name="Output 31 2 3 2 2" xfId="14127"/>
    <cellStyle name="Output 31 2 3 2 2 2" xfId="26115"/>
    <cellStyle name="Output 31 2 3 2 2 2 2" xfId="47301"/>
    <cellStyle name="Output 31 2 3 2 2 3" xfId="36697"/>
    <cellStyle name="Output 31 2 3 2 3" xfId="21002"/>
    <cellStyle name="Output 31 2 3 2 3 2" xfId="42189"/>
    <cellStyle name="Output 31 2 3 2 4" xfId="31569"/>
    <cellStyle name="Output 31 2 3 2_Table 2A-1_EFT (Annual)" xfId="8186"/>
    <cellStyle name="Output 31 2 3 3" xfId="11471"/>
    <cellStyle name="Output 31 2 3 3 2" xfId="23569"/>
    <cellStyle name="Output 31 2 3 3 2 2" xfId="44755"/>
    <cellStyle name="Output 31 2 3 3 3" xfId="34151"/>
    <cellStyle name="Output 31 2 3 4" xfId="18456"/>
    <cellStyle name="Output 31 2 3 4 2" xfId="39643"/>
    <cellStyle name="Output 31 2 3 5" xfId="28826"/>
    <cellStyle name="Output 31 2 3_Table 2A-1_EFT (Annual)" xfId="8185"/>
    <cellStyle name="Output 31 2 4" xfId="1763"/>
    <cellStyle name="Output 31 2 4 2" xfId="5324"/>
    <cellStyle name="Output 31 2 4 2 2" xfId="13549"/>
    <cellStyle name="Output 31 2 4 2 2 2" xfId="25540"/>
    <cellStyle name="Output 31 2 4 2 2 2 2" xfId="46726"/>
    <cellStyle name="Output 31 2 4 2 2 3" xfId="36122"/>
    <cellStyle name="Output 31 2 4 2 3" xfId="20427"/>
    <cellStyle name="Output 31 2 4 2 3 2" xfId="41614"/>
    <cellStyle name="Output 31 2 4 2 4" xfId="30981"/>
    <cellStyle name="Output 31 2 4 2_Table 2A-1_EFT (Annual)" xfId="8188"/>
    <cellStyle name="Output 31 2 4 3" xfId="10892"/>
    <cellStyle name="Output 31 2 4 3 2" xfId="22994"/>
    <cellStyle name="Output 31 2 4 3 2 2" xfId="44180"/>
    <cellStyle name="Output 31 2 4 3 3" xfId="33576"/>
    <cellStyle name="Output 31 2 4 4" xfId="17881"/>
    <cellStyle name="Output 31 2 4 4 2" xfId="39068"/>
    <cellStyle name="Output 31 2 4 5" xfId="28238"/>
    <cellStyle name="Output 31 2 4_Table 2A-1_EFT (Annual)" xfId="8187"/>
    <cellStyle name="Output 31 2 5" xfId="4205"/>
    <cellStyle name="Output 31 2 5 2" xfId="12529"/>
    <cellStyle name="Output 31 2 5 2 2" xfId="24551"/>
    <cellStyle name="Output 31 2 5 2 2 2" xfId="45737"/>
    <cellStyle name="Output 31 2 5 2 3" xfId="35133"/>
    <cellStyle name="Output 31 2 5 3" xfId="19438"/>
    <cellStyle name="Output 31 2 5 3 2" xfId="40625"/>
    <cellStyle name="Output 31 2 5 4" xfId="29893"/>
    <cellStyle name="Output 31 2 5_Table 2A-1_EFT (Annual)" xfId="8189"/>
    <cellStyle name="Output 31 2 6" xfId="9868"/>
    <cellStyle name="Output 31 2 6 2" xfId="22005"/>
    <cellStyle name="Output 31 2 6 2 2" xfId="43191"/>
    <cellStyle name="Output 31 2 6 3" xfId="32587"/>
    <cellStyle name="Output 31 2 7" xfId="16892"/>
    <cellStyle name="Output 31 2 7 2" xfId="38079"/>
    <cellStyle name="Output 31 2 8" xfId="27150"/>
    <cellStyle name="Output 31 2_Table 2A-1_EFT (Annual)" xfId="3460"/>
    <cellStyle name="Output 31 3" xfId="474"/>
    <cellStyle name="Output 31 3 2" xfId="1451"/>
    <cellStyle name="Output 31 3 2 2" xfId="2721"/>
    <cellStyle name="Output 31 3 2 2 2" xfId="6282"/>
    <cellStyle name="Output 31 3 2 2 2 2" xfId="14476"/>
    <cellStyle name="Output 31 3 2 2 2 2 2" xfId="26448"/>
    <cellStyle name="Output 31 3 2 2 2 2 2 2" xfId="47634"/>
    <cellStyle name="Output 31 3 2 2 2 2 3" xfId="37030"/>
    <cellStyle name="Output 31 3 2 2 2 3" xfId="21335"/>
    <cellStyle name="Output 31 3 2 2 2 3 2" xfId="42522"/>
    <cellStyle name="Output 31 3 2 2 2 4" xfId="31938"/>
    <cellStyle name="Output 31 3 2 2 2_Table 2A-1_EFT (Annual)" xfId="8191"/>
    <cellStyle name="Output 31 3 2 2 3" xfId="11818"/>
    <cellStyle name="Output 31 3 2 2 3 2" xfId="23902"/>
    <cellStyle name="Output 31 3 2 2 3 2 2" xfId="45088"/>
    <cellStyle name="Output 31 3 2 2 3 3" xfId="34484"/>
    <cellStyle name="Output 31 3 2 2 4" xfId="18789"/>
    <cellStyle name="Output 31 3 2 2 4 2" xfId="39976"/>
    <cellStyle name="Output 31 3 2 2 5" xfId="29195"/>
    <cellStyle name="Output 31 3 2 2_Table 2A-1_EFT (Annual)" xfId="8190"/>
    <cellStyle name="Output 31 3 2 3" xfId="1907"/>
    <cellStyle name="Output 31 3 2 3 2" xfId="5468"/>
    <cellStyle name="Output 31 3 2 3 2 2" xfId="13683"/>
    <cellStyle name="Output 31 3 2 3 2 2 2" xfId="25671"/>
    <cellStyle name="Output 31 3 2 3 2 2 2 2" xfId="46857"/>
    <cellStyle name="Output 31 3 2 3 2 2 3" xfId="36253"/>
    <cellStyle name="Output 31 3 2 3 2 3" xfId="20558"/>
    <cellStyle name="Output 31 3 2 3 2 3 2" xfId="41745"/>
    <cellStyle name="Output 31 3 2 3 2 4" xfId="31125"/>
    <cellStyle name="Output 31 3 2 3 2_Table 2A-1_EFT (Annual)" xfId="8193"/>
    <cellStyle name="Output 31 3 2 3 3" xfId="11027"/>
    <cellStyle name="Output 31 3 2 3 3 2" xfId="23125"/>
    <cellStyle name="Output 31 3 2 3 3 2 2" xfId="44311"/>
    <cellStyle name="Output 31 3 2 3 3 3" xfId="33707"/>
    <cellStyle name="Output 31 3 2 3 4" xfId="18012"/>
    <cellStyle name="Output 31 3 2 3 4 2" xfId="39199"/>
    <cellStyle name="Output 31 3 2 3 5" xfId="28382"/>
    <cellStyle name="Output 31 3 2 3_Table 2A-1_EFT (Annual)" xfId="8192"/>
    <cellStyle name="Output 31 3 2 4" xfId="5012"/>
    <cellStyle name="Output 31 3 2 4 2" xfId="13272"/>
    <cellStyle name="Output 31 3 2 4 2 2" xfId="25278"/>
    <cellStyle name="Output 31 3 2 4 2 2 2" xfId="46464"/>
    <cellStyle name="Output 31 3 2 4 2 3" xfId="35860"/>
    <cellStyle name="Output 31 3 2 4 3" xfId="20165"/>
    <cellStyle name="Output 31 3 2 4 3 2" xfId="41352"/>
    <cellStyle name="Output 31 3 2 4 4" xfId="30669"/>
    <cellStyle name="Output 31 3 2 4_Table 2A-1_EFT (Annual)" xfId="8194"/>
    <cellStyle name="Output 31 3 2 5" xfId="10616"/>
    <cellStyle name="Output 31 3 2 5 2" xfId="22732"/>
    <cellStyle name="Output 31 3 2 5 2 2" xfId="43918"/>
    <cellStyle name="Output 31 3 2 5 3" xfId="33314"/>
    <cellStyle name="Output 31 3 2 6" xfId="17619"/>
    <cellStyle name="Output 31 3 2 6 2" xfId="38806"/>
    <cellStyle name="Output 31 3 2 7" xfId="27926"/>
    <cellStyle name="Output 31 3 2_Table 2A-1_EFT (Annual)" xfId="3463"/>
    <cellStyle name="Output 31 3 3" xfId="2190"/>
    <cellStyle name="Output 31 3 3 2" xfId="5751"/>
    <cellStyle name="Output 31 3 3 2 2" xfId="13966"/>
    <cellStyle name="Output 31 3 3 2 2 2" xfId="25954"/>
    <cellStyle name="Output 31 3 3 2 2 2 2" xfId="47140"/>
    <cellStyle name="Output 31 3 3 2 2 3" xfId="36536"/>
    <cellStyle name="Output 31 3 3 2 3" xfId="20841"/>
    <cellStyle name="Output 31 3 3 2 3 2" xfId="42028"/>
    <cellStyle name="Output 31 3 3 2 4" xfId="31408"/>
    <cellStyle name="Output 31 3 3 2_Table 2A-1_EFT (Annual)" xfId="8196"/>
    <cellStyle name="Output 31 3 3 3" xfId="11310"/>
    <cellStyle name="Output 31 3 3 3 2" xfId="23408"/>
    <cellStyle name="Output 31 3 3 3 2 2" xfId="44594"/>
    <cellStyle name="Output 31 3 3 3 3" xfId="33990"/>
    <cellStyle name="Output 31 3 3 4" xfId="18295"/>
    <cellStyle name="Output 31 3 3 4 2" xfId="39482"/>
    <cellStyle name="Output 31 3 3 5" xfId="28665"/>
    <cellStyle name="Output 31 3 3_Table 2A-1_EFT (Annual)" xfId="8195"/>
    <cellStyle name="Output 31 3 4" xfId="1732"/>
    <cellStyle name="Output 31 3 4 2" xfId="5293"/>
    <cellStyle name="Output 31 3 4 2 2" xfId="13518"/>
    <cellStyle name="Output 31 3 4 2 2 2" xfId="25509"/>
    <cellStyle name="Output 31 3 4 2 2 2 2" xfId="46695"/>
    <cellStyle name="Output 31 3 4 2 2 3" xfId="36091"/>
    <cellStyle name="Output 31 3 4 2 3" xfId="20396"/>
    <cellStyle name="Output 31 3 4 2 3 2" xfId="41583"/>
    <cellStyle name="Output 31 3 4 2 4" xfId="30950"/>
    <cellStyle name="Output 31 3 4 2_Table 2A-1_EFT (Annual)" xfId="8198"/>
    <cellStyle name="Output 31 3 4 3" xfId="10861"/>
    <cellStyle name="Output 31 3 4 3 2" xfId="22963"/>
    <cellStyle name="Output 31 3 4 3 2 2" xfId="44149"/>
    <cellStyle name="Output 31 3 4 3 3" xfId="33545"/>
    <cellStyle name="Output 31 3 4 4" xfId="17850"/>
    <cellStyle name="Output 31 3 4 4 2" xfId="39037"/>
    <cellStyle name="Output 31 3 4 5" xfId="28207"/>
    <cellStyle name="Output 31 3 4_Table 2A-1_EFT (Annual)" xfId="8197"/>
    <cellStyle name="Output 31 3 5" xfId="4044"/>
    <cellStyle name="Output 31 3 5 2" xfId="12368"/>
    <cellStyle name="Output 31 3 5 2 2" xfId="24390"/>
    <cellStyle name="Output 31 3 5 2 2 2" xfId="45576"/>
    <cellStyle name="Output 31 3 5 2 3" xfId="34972"/>
    <cellStyle name="Output 31 3 5 3" xfId="19277"/>
    <cellStyle name="Output 31 3 5 3 2" xfId="40464"/>
    <cellStyle name="Output 31 3 5 4" xfId="29732"/>
    <cellStyle name="Output 31 3 5_Table 2A-1_EFT (Annual)" xfId="8199"/>
    <cellStyle name="Output 31 3 6" xfId="9707"/>
    <cellStyle name="Output 31 3 6 2" xfId="21844"/>
    <cellStyle name="Output 31 3 6 2 2" xfId="43030"/>
    <cellStyle name="Output 31 3 6 3" xfId="32426"/>
    <cellStyle name="Output 31 3 7" xfId="16731"/>
    <cellStyle name="Output 31 3 7 2" xfId="37918"/>
    <cellStyle name="Output 31 3 8" xfId="26989"/>
    <cellStyle name="Output 31 3_Table 2A-1_EFT (Annual)" xfId="3462"/>
    <cellStyle name="Output 31 4" xfId="1290"/>
    <cellStyle name="Output 31 4 2" xfId="2560"/>
    <cellStyle name="Output 31 4 2 2" xfId="6121"/>
    <cellStyle name="Output 31 4 2 2 2" xfId="14315"/>
    <cellStyle name="Output 31 4 2 2 2 2" xfId="26287"/>
    <cellStyle name="Output 31 4 2 2 2 2 2" xfId="47473"/>
    <cellStyle name="Output 31 4 2 2 2 3" xfId="36869"/>
    <cellStyle name="Output 31 4 2 2 3" xfId="21174"/>
    <cellStyle name="Output 31 4 2 2 3 2" xfId="42361"/>
    <cellStyle name="Output 31 4 2 2 4" xfId="31777"/>
    <cellStyle name="Output 31 4 2 2_Table 2A-1_EFT (Annual)" xfId="8201"/>
    <cellStyle name="Output 31 4 2 3" xfId="11657"/>
    <cellStyle name="Output 31 4 2 3 2" xfId="23741"/>
    <cellStyle name="Output 31 4 2 3 2 2" xfId="44927"/>
    <cellStyle name="Output 31 4 2 3 3" xfId="34323"/>
    <cellStyle name="Output 31 4 2 4" xfId="18628"/>
    <cellStyle name="Output 31 4 2 4 2" xfId="39815"/>
    <cellStyle name="Output 31 4 2 5" xfId="29034"/>
    <cellStyle name="Output 31 4 2_Table 2A-1_EFT (Annual)" xfId="8200"/>
    <cellStyle name="Output 31 4 3" xfId="1844"/>
    <cellStyle name="Output 31 4 3 2" xfId="5405"/>
    <cellStyle name="Output 31 4 3 2 2" xfId="13620"/>
    <cellStyle name="Output 31 4 3 2 2 2" xfId="25608"/>
    <cellStyle name="Output 31 4 3 2 2 2 2" xfId="46794"/>
    <cellStyle name="Output 31 4 3 2 2 3" xfId="36190"/>
    <cellStyle name="Output 31 4 3 2 3" xfId="20495"/>
    <cellStyle name="Output 31 4 3 2 3 2" xfId="41682"/>
    <cellStyle name="Output 31 4 3 2 4" xfId="31062"/>
    <cellStyle name="Output 31 4 3 2_Table 2A-1_EFT (Annual)" xfId="8203"/>
    <cellStyle name="Output 31 4 3 3" xfId="10964"/>
    <cellStyle name="Output 31 4 3 3 2" xfId="23062"/>
    <cellStyle name="Output 31 4 3 3 2 2" xfId="44248"/>
    <cellStyle name="Output 31 4 3 3 3" xfId="33644"/>
    <cellStyle name="Output 31 4 3 4" xfId="17949"/>
    <cellStyle name="Output 31 4 3 4 2" xfId="39136"/>
    <cellStyle name="Output 31 4 3 5" xfId="28319"/>
    <cellStyle name="Output 31 4 3_Table 2A-1_EFT (Annual)" xfId="8202"/>
    <cellStyle name="Output 31 4 4" xfId="4851"/>
    <cellStyle name="Output 31 4 4 2" xfId="13111"/>
    <cellStyle name="Output 31 4 4 2 2" xfId="25117"/>
    <cellStyle name="Output 31 4 4 2 2 2" xfId="46303"/>
    <cellStyle name="Output 31 4 4 2 3" xfId="35699"/>
    <cellStyle name="Output 31 4 4 3" xfId="20004"/>
    <cellStyle name="Output 31 4 4 3 2" xfId="41191"/>
    <cellStyle name="Output 31 4 4 4" xfId="30508"/>
    <cellStyle name="Output 31 4 4_Table 2A-1_EFT (Annual)" xfId="8204"/>
    <cellStyle name="Output 31 4 5" xfId="10455"/>
    <cellStyle name="Output 31 4 5 2" xfId="22571"/>
    <cellStyle name="Output 31 4 5 2 2" xfId="43757"/>
    <cellStyle name="Output 31 4 5 3" xfId="33153"/>
    <cellStyle name="Output 31 4 6" xfId="17458"/>
    <cellStyle name="Output 31 4 6 2" xfId="38645"/>
    <cellStyle name="Output 31 4 7" xfId="27765"/>
    <cellStyle name="Output 31 4_Table 2A-1_EFT (Annual)" xfId="3464"/>
    <cellStyle name="Output 31 5" xfId="2029"/>
    <cellStyle name="Output 31 5 2" xfId="5590"/>
    <cellStyle name="Output 31 5 2 2" xfId="13805"/>
    <cellStyle name="Output 31 5 2 2 2" xfId="25793"/>
    <cellStyle name="Output 31 5 2 2 2 2" xfId="46979"/>
    <cellStyle name="Output 31 5 2 2 3" xfId="36375"/>
    <cellStyle name="Output 31 5 2 3" xfId="20680"/>
    <cellStyle name="Output 31 5 2 3 2" xfId="41867"/>
    <cellStyle name="Output 31 5 2 4" xfId="31247"/>
    <cellStyle name="Output 31 5 2_Table 2A-1_EFT (Annual)" xfId="8206"/>
    <cellStyle name="Output 31 5 3" xfId="11149"/>
    <cellStyle name="Output 31 5 3 2" xfId="23247"/>
    <cellStyle name="Output 31 5 3 2 2" xfId="44433"/>
    <cellStyle name="Output 31 5 3 3" xfId="33829"/>
    <cellStyle name="Output 31 5 4" xfId="18134"/>
    <cellStyle name="Output 31 5 4 2" xfId="39321"/>
    <cellStyle name="Output 31 5 5" xfId="28504"/>
    <cellStyle name="Output 31 5_Table 2A-1_EFT (Annual)" xfId="8205"/>
    <cellStyle name="Output 31 6" xfId="1676"/>
    <cellStyle name="Output 31 6 2" xfId="5237"/>
    <cellStyle name="Output 31 6 2 2" xfId="13480"/>
    <cellStyle name="Output 31 6 2 2 2" xfId="25478"/>
    <cellStyle name="Output 31 6 2 2 2 2" xfId="46664"/>
    <cellStyle name="Output 31 6 2 2 3" xfId="36060"/>
    <cellStyle name="Output 31 6 2 3" xfId="20365"/>
    <cellStyle name="Output 31 6 2 3 2" xfId="41552"/>
    <cellStyle name="Output 31 6 2 4" xfId="30894"/>
    <cellStyle name="Output 31 6 2_Table 2A-1_EFT (Annual)" xfId="8208"/>
    <cellStyle name="Output 31 6 3" xfId="10825"/>
    <cellStyle name="Output 31 6 3 2" xfId="22932"/>
    <cellStyle name="Output 31 6 3 2 2" xfId="44118"/>
    <cellStyle name="Output 31 6 3 3" xfId="33514"/>
    <cellStyle name="Output 31 6 4" xfId="17819"/>
    <cellStyle name="Output 31 6 4 2" xfId="39006"/>
    <cellStyle name="Output 31 6 5" xfId="28151"/>
    <cellStyle name="Output 31 6_Table 2A-1_EFT (Annual)" xfId="8207"/>
    <cellStyle name="Output 31 7" xfId="3837"/>
    <cellStyle name="Output 31 7 2" xfId="12200"/>
    <cellStyle name="Output 31 7 2 2" xfId="24229"/>
    <cellStyle name="Output 31 7 2 2 2" xfId="45415"/>
    <cellStyle name="Output 31 7 2 3" xfId="34811"/>
    <cellStyle name="Output 31 7 3" xfId="19116"/>
    <cellStyle name="Output 31 7 3 2" xfId="40303"/>
    <cellStyle name="Output 31 7 4" xfId="29546"/>
    <cellStyle name="Output 31 7_Table 2A-1_EFT (Annual)" xfId="8209"/>
    <cellStyle name="Output 31 8" xfId="9519"/>
    <cellStyle name="Output 31 8 2" xfId="21683"/>
    <cellStyle name="Output 31 8 2 2" xfId="42869"/>
    <cellStyle name="Output 31 8 3" xfId="32265"/>
    <cellStyle name="Output 31 9" xfId="16570"/>
    <cellStyle name="Output 31 9 2" xfId="37757"/>
    <cellStyle name="Output 31_Table 2A-1_EFT (Annual)" xfId="3459"/>
    <cellStyle name="Output 32" xfId="219"/>
    <cellStyle name="Output 32 2" xfId="612"/>
    <cellStyle name="Output 32 2 2" xfId="1589"/>
    <cellStyle name="Output 32 2 2 2" xfId="2859"/>
    <cellStyle name="Output 32 2 2 2 2" xfId="6420"/>
    <cellStyle name="Output 32 2 2 2 2 2" xfId="14614"/>
    <cellStyle name="Output 32 2 2 2 2 2 2" xfId="26586"/>
    <cellStyle name="Output 32 2 2 2 2 2 2 2" xfId="47772"/>
    <cellStyle name="Output 32 2 2 2 2 2 3" xfId="37168"/>
    <cellStyle name="Output 32 2 2 2 2 3" xfId="21473"/>
    <cellStyle name="Output 32 2 2 2 2 3 2" xfId="42660"/>
    <cellStyle name="Output 32 2 2 2 2 4" xfId="32076"/>
    <cellStyle name="Output 32 2 2 2 2_Table 2A-1_EFT (Annual)" xfId="8211"/>
    <cellStyle name="Output 32 2 2 2 3" xfId="11956"/>
    <cellStyle name="Output 32 2 2 2 3 2" xfId="24040"/>
    <cellStyle name="Output 32 2 2 2 3 2 2" xfId="45226"/>
    <cellStyle name="Output 32 2 2 2 3 3" xfId="34622"/>
    <cellStyle name="Output 32 2 2 2 4" xfId="18927"/>
    <cellStyle name="Output 32 2 2 2 4 2" xfId="40114"/>
    <cellStyle name="Output 32 2 2 2 5" xfId="29333"/>
    <cellStyle name="Output 32 2 2 2_Table 2A-1_EFT (Annual)" xfId="8210"/>
    <cellStyle name="Output 32 2 2 3" xfId="1934"/>
    <cellStyle name="Output 32 2 2 3 2" xfId="5495"/>
    <cellStyle name="Output 32 2 2 3 2 2" xfId="13710"/>
    <cellStyle name="Output 32 2 2 3 2 2 2" xfId="25698"/>
    <cellStyle name="Output 32 2 2 3 2 2 2 2" xfId="46884"/>
    <cellStyle name="Output 32 2 2 3 2 2 3" xfId="36280"/>
    <cellStyle name="Output 32 2 2 3 2 3" xfId="20585"/>
    <cellStyle name="Output 32 2 2 3 2 3 2" xfId="41772"/>
    <cellStyle name="Output 32 2 2 3 2 4" xfId="31152"/>
    <cellStyle name="Output 32 2 2 3 2_Table 2A-1_EFT (Annual)" xfId="8213"/>
    <cellStyle name="Output 32 2 2 3 3" xfId="11054"/>
    <cellStyle name="Output 32 2 2 3 3 2" xfId="23152"/>
    <cellStyle name="Output 32 2 2 3 3 2 2" xfId="44338"/>
    <cellStyle name="Output 32 2 2 3 3 3" xfId="33734"/>
    <cellStyle name="Output 32 2 2 3 4" xfId="18039"/>
    <cellStyle name="Output 32 2 2 3 4 2" xfId="39226"/>
    <cellStyle name="Output 32 2 2 3 5" xfId="28409"/>
    <cellStyle name="Output 32 2 2 3_Table 2A-1_EFT (Annual)" xfId="8212"/>
    <cellStyle name="Output 32 2 2 4" xfId="5150"/>
    <cellStyle name="Output 32 2 2 4 2" xfId="13410"/>
    <cellStyle name="Output 32 2 2 4 2 2" xfId="25416"/>
    <cellStyle name="Output 32 2 2 4 2 2 2" xfId="46602"/>
    <cellStyle name="Output 32 2 2 4 2 3" xfId="35998"/>
    <cellStyle name="Output 32 2 2 4 3" xfId="20303"/>
    <cellStyle name="Output 32 2 2 4 3 2" xfId="41490"/>
    <cellStyle name="Output 32 2 2 4 4" xfId="30807"/>
    <cellStyle name="Output 32 2 2 4_Table 2A-1_EFT (Annual)" xfId="8214"/>
    <cellStyle name="Output 32 2 2 5" xfId="10754"/>
    <cellStyle name="Output 32 2 2 5 2" xfId="22870"/>
    <cellStyle name="Output 32 2 2 5 2 2" xfId="44056"/>
    <cellStyle name="Output 32 2 2 5 3" xfId="33452"/>
    <cellStyle name="Output 32 2 2 6" xfId="17757"/>
    <cellStyle name="Output 32 2 2 6 2" xfId="38944"/>
    <cellStyle name="Output 32 2 2 7" xfId="28064"/>
    <cellStyle name="Output 32 2 2_Table 2A-1_EFT (Annual)" xfId="3467"/>
    <cellStyle name="Output 32 2 3" xfId="2328"/>
    <cellStyle name="Output 32 2 3 2" xfId="5889"/>
    <cellStyle name="Output 32 2 3 2 2" xfId="14104"/>
    <cellStyle name="Output 32 2 3 2 2 2" xfId="26092"/>
    <cellStyle name="Output 32 2 3 2 2 2 2" xfId="47278"/>
    <cellStyle name="Output 32 2 3 2 2 3" xfId="36674"/>
    <cellStyle name="Output 32 2 3 2 3" xfId="20979"/>
    <cellStyle name="Output 32 2 3 2 3 2" xfId="42166"/>
    <cellStyle name="Output 32 2 3 2 4" xfId="31546"/>
    <cellStyle name="Output 32 2 3 2_Table 2A-1_EFT (Annual)" xfId="8216"/>
    <cellStyle name="Output 32 2 3 3" xfId="11448"/>
    <cellStyle name="Output 32 2 3 3 2" xfId="23546"/>
    <cellStyle name="Output 32 2 3 3 2 2" xfId="44732"/>
    <cellStyle name="Output 32 2 3 3 3" xfId="34128"/>
    <cellStyle name="Output 32 2 3 4" xfId="18433"/>
    <cellStyle name="Output 32 2 3 4 2" xfId="39620"/>
    <cellStyle name="Output 32 2 3 5" xfId="28803"/>
    <cellStyle name="Output 32 2 3_Table 2A-1_EFT (Annual)" xfId="8215"/>
    <cellStyle name="Output 32 2 4" xfId="1759"/>
    <cellStyle name="Output 32 2 4 2" xfId="5320"/>
    <cellStyle name="Output 32 2 4 2 2" xfId="13545"/>
    <cellStyle name="Output 32 2 4 2 2 2" xfId="25536"/>
    <cellStyle name="Output 32 2 4 2 2 2 2" xfId="46722"/>
    <cellStyle name="Output 32 2 4 2 2 3" xfId="36118"/>
    <cellStyle name="Output 32 2 4 2 3" xfId="20423"/>
    <cellStyle name="Output 32 2 4 2 3 2" xfId="41610"/>
    <cellStyle name="Output 32 2 4 2 4" xfId="30977"/>
    <cellStyle name="Output 32 2 4 2_Table 2A-1_EFT (Annual)" xfId="8218"/>
    <cellStyle name="Output 32 2 4 3" xfId="10888"/>
    <cellStyle name="Output 32 2 4 3 2" xfId="22990"/>
    <cellStyle name="Output 32 2 4 3 2 2" xfId="44176"/>
    <cellStyle name="Output 32 2 4 3 3" xfId="33572"/>
    <cellStyle name="Output 32 2 4 4" xfId="17877"/>
    <cellStyle name="Output 32 2 4 4 2" xfId="39064"/>
    <cellStyle name="Output 32 2 4 5" xfId="28234"/>
    <cellStyle name="Output 32 2 4_Table 2A-1_EFT (Annual)" xfId="8217"/>
    <cellStyle name="Output 32 2 5" xfId="4182"/>
    <cellStyle name="Output 32 2 5 2" xfId="12506"/>
    <cellStyle name="Output 32 2 5 2 2" xfId="24528"/>
    <cellStyle name="Output 32 2 5 2 2 2" xfId="45714"/>
    <cellStyle name="Output 32 2 5 2 3" xfId="35110"/>
    <cellStyle name="Output 32 2 5 3" xfId="19415"/>
    <cellStyle name="Output 32 2 5 3 2" xfId="40602"/>
    <cellStyle name="Output 32 2 5 4" xfId="29870"/>
    <cellStyle name="Output 32 2 5_Table 2A-1_EFT (Annual)" xfId="8219"/>
    <cellStyle name="Output 32 2 6" xfId="9845"/>
    <cellStyle name="Output 32 2 6 2" xfId="21982"/>
    <cellStyle name="Output 32 2 6 2 2" xfId="43168"/>
    <cellStyle name="Output 32 2 6 3" xfId="32564"/>
    <cellStyle name="Output 32 2 7" xfId="16869"/>
    <cellStyle name="Output 32 2 7 2" xfId="38056"/>
    <cellStyle name="Output 32 2 8" xfId="27127"/>
    <cellStyle name="Output 32 2_Table 2A-1_EFT (Annual)" xfId="3466"/>
    <cellStyle name="Output 32 3" xfId="1267"/>
    <cellStyle name="Output 32 3 2" xfId="2537"/>
    <cellStyle name="Output 32 3 2 2" xfId="6098"/>
    <cellStyle name="Output 32 3 2 2 2" xfId="14292"/>
    <cellStyle name="Output 32 3 2 2 2 2" xfId="26264"/>
    <cellStyle name="Output 32 3 2 2 2 2 2" xfId="47450"/>
    <cellStyle name="Output 32 3 2 2 2 3" xfId="36846"/>
    <cellStyle name="Output 32 3 2 2 3" xfId="21151"/>
    <cellStyle name="Output 32 3 2 2 3 2" xfId="42338"/>
    <cellStyle name="Output 32 3 2 2 4" xfId="31754"/>
    <cellStyle name="Output 32 3 2 2_Table 2A-1_EFT (Annual)" xfId="8221"/>
    <cellStyle name="Output 32 3 2 3" xfId="11634"/>
    <cellStyle name="Output 32 3 2 3 2" xfId="23718"/>
    <cellStyle name="Output 32 3 2 3 2 2" xfId="44904"/>
    <cellStyle name="Output 32 3 2 3 3" xfId="34300"/>
    <cellStyle name="Output 32 3 2 4" xfId="18605"/>
    <cellStyle name="Output 32 3 2 4 2" xfId="39792"/>
    <cellStyle name="Output 32 3 2 5" xfId="29011"/>
    <cellStyle name="Output 32 3 2_Table 2A-1_EFT (Annual)" xfId="8220"/>
    <cellStyle name="Output 32 3 3" xfId="1839"/>
    <cellStyle name="Output 32 3 3 2" xfId="5400"/>
    <cellStyle name="Output 32 3 3 2 2" xfId="13615"/>
    <cellStyle name="Output 32 3 3 2 2 2" xfId="25603"/>
    <cellStyle name="Output 32 3 3 2 2 2 2" xfId="46789"/>
    <cellStyle name="Output 32 3 3 2 2 3" xfId="36185"/>
    <cellStyle name="Output 32 3 3 2 3" xfId="20490"/>
    <cellStyle name="Output 32 3 3 2 3 2" xfId="41677"/>
    <cellStyle name="Output 32 3 3 2 4" xfId="31057"/>
    <cellStyle name="Output 32 3 3 2_Table 2A-1_EFT (Annual)" xfId="8223"/>
    <cellStyle name="Output 32 3 3 3" xfId="10959"/>
    <cellStyle name="Output 32 3 3 3 2" xfId="23057"/>
    <cellStyle name="Output 32 3 3 3 2 2" xfId="44243"/>
    <cellStyle name="Output 32 3 3 3 3" xfId="33639"/>
    <cellStyle name="Output 32 3 3 4" xfId="17944"/>
    <cellStyle name="Output 32 3 3 4 2" xfId="39131"/>
    <cellStyle name="Output 32 3 3 5" xfId="28314"/>
    <cellStyle name="Output 32 3 3_Table 2A-1_EFT (Annual)" xfId="8222"/>
    <cellStyle name="Output 32 3 4" xfId="4828"/>
    <cellStyle name="Output 32 3 4 2" xfId="13088"/>
    <cellStyle name="Output 32 3 4 2 2" xfId="25094"/>
    <cellStyle name="Output 32 3 4 2 2 2" xfId="46280"/>
    <cellStyle name="Output 32 3 4 2 3" xfId="35676"/>
    <cellStyle name="Output 32 3 4 3" xfId="19981"/>
    <cellStyle name="Output 32 3 4 3 2" xfId="41168"/>
    <cellStyle name="Output 32 3 4 4" xfId="30485"/>
    <cellStyle name="Output 32 3 4_Table 2A-1_EFT (Annual)" xfId="8224"/>
    <cellStyle name="Output 32 3 5" xfId="10432"/>
    <cellStyle name="Output 32 3 5 2" xfId="22548"/>
    <cellStyle name="Output 32 3 5 2 2" xfId="43734"/>
    <cellStyle name="Output 32 3 5 3" xfId="33130"/>
    <cellStyle name="Output 32 3 6" xfId="17435"/>
    <cellStyle name="Output 32 3 6 2" xfId="38622"/>
    <cellStyle name="Output 32 3 7" xfId="27742"/>
    <cellStyle name="Output 32 3_Table 2A-1_EFT (Annual)" xfId="3468"/>
    <cellStyle name="Output 32 4" xfId="2006"/>
    <cellStyle name="Output 32 4 2" xfId="5567"/>
    <cellStyle name="Output 32 4 2 2" xfId="13782"/>
    <cellStyle name="Output 32 4 2 2 2" xfId="25770"/>
    <cellStyle name="Output 32 4 2 2 2 2" xfId="46956"/>
    <cellStyle name="Output 32 4 2 2 3" xfId="36352"/>
    <cellStyle name="Output 32 4 2 3" xfId="20657"/>
    <cellStyle name="Output 32 4 2 3 2" xfId="41844"/>
    <cellStyle name="Output 32 4 2 4" xfId="31224"/>
    <cellStyle name="Output 32 4 2_Table 2A-1_EFT (Annual)" xfId="8226"/>
    <cellStyle name="Output 32 4 3" xfId="11126"/>
    <cellStyle name="Output 32 4 3 2" xfId="23224"/>
    <cellStyle name="Output 32 4 3 2 2" xfId="44410"/>
    <cellStyle name="Output 32 4 3 3" xfId="33806"/>
    <cellStyle name="Output 32 4 4" xfId="18111"/>
    <cellStyle name="Output 32 4 4 2" xfId="39298"/>
    <cellStyle name="Output 32 4 5" xfId="28481"/>
    <cellStyle name="Output 32 4_Table 2A-1_EFT (Annual)" xfId="8225"/>
    <cellStyle name="Output 32 5" xfId="1666"/>
    <cellStyle name="Output 32 5 2" xfId="5227"/>
    <cellStyle name="Output 32 5 2 2" xfId="13474"/>
    <cellStyle name="Output 32 5 2 2 2" xfId="25474"/>
    <cellStyle name="Output 32 5 2 2 2 2" xfId="46660"/>
    <cellStyle name="Output 32 5 2 2 3" xfId="36056"/>
    <cellStyle name="Output 32 5 2 3" xfId="20361"/>
    <cellStyle name="Output 32 5 2 3 2" xfId="41548"/>
    <cellStyle name="Output 32 5 2 4" xfId="30884"/>
    <cellStyle name="Output 32 5 2_Table 2A-1_EFT (Annual)" xfId="8228"/>
    <cellStyle name="Output 32 5 3" xfId="10819"/>
    <cellStyle name="Output 32 5 3 2" xfId="22928"/>
    <cellStyle name="Output 32 5 3 2 2" xfId="44114"/>
    <cellStyle name="Output 32 5 3 3" xfId="33510"/>
    <cellStyle name="Output 32 5 4" xfId="17815"/>
    <cellStyle name="Output 32 5 4 2" xfId="39002"/>
    <cellStyle name="Output 32 5 5" xfId="28141"/>
    <cellStyle name="Output 32 5_Table 2A-1_EFT (Annual)" xfId="8227"/>
    <cellStyle name="Output 32 6" xfId="3808"/>
    <cellStyle name="Output 32 6 2" xfId="12176"/>
    <cellStyle name="Output 32 6 2 2" xfId="24206"/>
    <cellStyle name="Output 32 6 2 2 2" xfId="45392"/>
    <cellStyle name="Output 32 6 2 3" xfId="34788"/>
    <cellStyle name="Output 32 6 3" xfId="19093"/>
    <cellStyle name="Output 32 6 3 2" xfId="40280"/>
    <cellStyle name="Output 32 6 4" xfId="29517"/>
    <cellStyle name="Output 32 6_Table 2A-1_EFT (Annual)" xfId="8229"/>
    <cellStyle name="Output 32 7" xfId="9495"/>
    <cellStyle name="Output 32 7 2" xfId="21660"/>
    <cellStyle name="Output 32 7 2 2" xfId="42846"/>
    <cellStyle name="Output 32 7 3" xfId="32242"/>
    <cellStyle name="Output 32 8" xfId="16547"/>
    <cellStyle name="Output 32 8 2" xfId="37734"/>
    <cellStyle name="Output 32 9" xfId="26774"/>
    <cellStyle name="Output 32_Table 2A-1_EFT (Annual)" xfId="3465"/>
    <cellStyle name="Output 33" xfId="292"/>
    <cellStyle name="Output 33 2" xfId="1296"/>
    <cellStyle name="Output 33 2 2" xfId="2566"/>
    <cellStyle name="Output 33 2 2 2" xfId="6127"/>
    <cellStyle name="Output 33 2 2 2 2" xfId="14321"/>
    <cellStyle name="Output 33 2 2 2 2 2" xfId="26293"/>
    <cellStyle name="Output 33 2 2 2 2 2 2" xfId="47479"/>
    <cellStyle name="Output 33 2 2 2 2 3" xfId="36875"/>
    <cellStyle name="Output 33 2 2 2 3" xfId="21180"/>
    <cellStyle name="Output 33 2 2 2 3 2" xfId="42367"/>
    <cellStyle name="Output 33 2 2 2 4" xfId="31783"/>
    <cellStyle name="Output 33 2 2 2_Table 2A-1_EFT (Annual)" xfId="8231"/>
    <cellStyle name="Output 33 2 2 3" xfId="11663"/>
    <cellStyle name="Output 33 2 2 3 2" xfId="23747"/>
    <cellStyle name="Output 33 2 2 3 2 2" xfId="44933"/>
    <cellStyle name="Output 33 2 2 3 3" xfId="34329"/>
    <cellStyle name="Output 33 2 2 4" xfId="18634"/>
    <cellStyle name="Output 33 2 2 4 2" xfId="39821"/>
    <cellStyle name="Output 33 2 2 5" xfId="29040"/>
    <cellStyle name="Output 33 2 2_Table 2A-1_EFT (Annual)" xfId="8230"/>
    <cellStyle name="Output 33 2 3" xfId="1871"/>
    <cellStyle name="Output 33 2 3 2" xfId="5432"/>
    <cellStyle name="Output 33 2 3 2 2" xfId="13647"/>
    <cellStyle name="Output 33 2 3 2 2 2" xfId="25635"/>
    <cellStyle name="Output 33 2 3 2 2 2 2" xfId="46821"/>
    <cellStyle name="Output 33 2 3 2 2 3" xfId="36217"/>
    <cellStyle name="Output 33 2 3 2 3" xfId="20522"/>
    <cellStyle name="Output 33 2 3 2 3 2" xfId="41709"/>
    <cellStyle name="Output 33 2 3 2 4" xfId="31089"/>
    <cellStyle name="Output 33 2 3 2_Table 2A-1_EFT (Annual)" xfId="8233"/>
    <cellStyle name="Output 33 2 3 3" xfId="10991"/>
    <cellStyle name="Output 33 2 3 3 2" xfId="23089"/>
    <cellStyle name="Output 33 2 3 3 2 2" xfId="44275"/>
    <cellStyle name="Output 33 2 3 3 3" xfId="33671"/>
    <cellStyle name="Output 33 2 3 4" xfId="17976"/>
    <cellStyle name="Output 33 2 3 4 2" xfId="39163"/>
    <cellStyle name="Output 33 2 3 5" xfId="28346"/>
    <cellStyle name="Output 33 2 3_Table 2A-1_EFT (Annual)" xfId="8232"/>
    <cellStyle name="Output 33 2 4" xfId="4857"/>
    <cellStyle name="Output 33 2 4 2" xfId="13117"/>
    <cellStyle name="Output 33 2 4 2 2" xfId="25123"/>
    <cellStyle name="Output 33 2 4 2 2 2" xfId="46309"/>
    <cellStyle name="Output 33 2 4 2 3" xfId="35705"/>
    <cellStyle name="Output 33 2 4 3" xfId="20010"/>
    <cellStyle name="Output 33 2 4 3 2" xfId="41197"/>
    <cellStyle name="Output 33 2 4 4" xfId="30514"/>
    <cellStyle name="Output 33 2 4_Table 2A-1_EFT (Annual)" xfId="8234"/>
    <cellStyle name="Output 33 2 5" xfId="10461"/>
    <cellStyle name="Output 33 2 5 2" xfId="22577"/>
    <cellStyle name="Output 33 2 5 2 2" xfId="43763"/>
    <cellStyle name="Output 33 2 5 3" xfId="33159"/>
    <cellStyle name="Output 33 2 6" xfId="17464"/>
    <cellStyle name="Output 33 2 6 2" xfId="38651"/>
    <cellStyle name="Output 33 2 7" xfId="27771"/>
    <cellStyle name="Output 33 2_Table 2A-1_EFT (Annual)" xfId="3470"/>
    <cellStyle name="Output 33 3" xfId="2035"/>
    <cellStyle name="Output 33 3 2" xfId="5596"/>
    <cellStyle name="Output 33 3 2 2" xfId="13811"/>
    <cellStyle name="Output 33 3 2 2 2" xfId="25799"/>
    <cellStyle name="Output 33 3 2 2 2 2" xfId="46985"/>
    <cellStyle name="Output 33 3 2 2 3" xfId="36381"/>
    <cellStyle name="Output 33 3 2 3" xfId="20686"/>
    <cellStyle name="Output 33 3 2 3 2" xfId="41873"/>
    <cellStyle name="Output 33 3 2 4" xfId="31253"/>
    <cellStyle name="Output 33 3 2_Table 2A-1_EFT (Annual)" xfId="8236"/>
    <cellStyle name="Output 33 3 3" xfId="11155"/>
    <cellStyle name="Output 33 3 3 2" xfId="23253"/>
    <cellStyle name="Output 33 3 3 2 2" xfId="44439"/>
    <cellStyle name="Output 33 3 3 3" xfId="33835"/>
    <cellStyle name="Output 33 3 4" xfId="18140"/>
    <cellStyle name="Output 33 3 4 2" xfId="39327"/>
    <cellStyle name="Output 33 3 5" xfId="28510"/>
    <cellStyle name="Output 33 3_Table 2A-1_EFT (Annual)" xfId="8235"/>
    <cellStyle name="Output 33 4" xfId="1678"/>
    <cellStyle name="Output 33 4 2" xfId="5239"/>
    <cellStyle name="Output 33 4 2 2" xfId="13482"/>
    <cellStyle name="Output 33 4 2 2 2" xfId="25479"/>
    <cellStyle name="Output 33 4 2 2 2 2" xfId="46665"/>
    <cellStyle name="Output 33 4 2 2 3" xfId="36061"/>
    <cellStyle name="Output 33 4 2 3" xfId="20366"/>
    <cellStyle name="Output 33 4 2 3 2" xfId="41553"/>
    <cellStyle name="Output 33 4 2 4" xfId="30896"/>
    <cellStyle name="Output 33 4 2_Table 2A-1_EFT (Annual)" xfId="8238"/>
    <cellStyle name="Output 33 4 3" xfId="10826"/>
    <cellStyle name="Output 33 4 3 2" xfId="22933"/>
    <cellStyle name="Output 33 4 3 2 2" xfId="44119"/>
    <cellStyle name="Output 33 4 3 3" xfId="33515"/>
    <cellStyle name="Output 33 4 4" xfId="17820"/>
    <cellStyle name="Output 33 4 4 2" xfId="39007"/>
    <cellStyle name="Output 33 4 5" xfId="28153"/>
    <cellStyle name="Output 33 4_Table 2A-1_EFT (Annual)" xfId="8237"/>
    <cellStyle name="Output 33 5" xfId="3864"/>
    <cellStyle name="Output 33 5 2" xfId="12206"/>
    <cellStyle name="Output 33 5 2 2" xfId="24235"/>
    <cellStyle name="Output 33 5 2 2 2" xfId="45421"/>
    <cellStyle name="Output 33 5 2 3" xfId="34817"/>
    <cellStyle name="Output 33 5 3" xfId="19122"/>
    <cellStyle name="Output 33 5 3 2" xfId="40309"/>
    <cellStyle name="Output 33 5 4" xfId="29553"/>
    <cellStyle name="Output 33 5_Table 2A-1_EFT (Annual)" xfId="8239"/>
    <cellStyle name="Output 33 6" xfId="9541"/>
    <cellStyle name="Output 33 6 2" xfId="21689"/>
    <cellStyle name="Output 33 6 2 2" xfId="42875"/>
    <cellStyle name="Output 33 6 3" xfId="32271"/>
    <cellStyle name="Output 33 7" xfId="16576"/>
    <cellStyle name="Output 33 7 2" xfId="37763"/>
    <cellStyle name="Output 33 8" xfId="26810"/>
    <cellStyle name="Output 33_Table 2A-1_EFT (Annual)" xfId="3469"/>
    <cellStyle name="Output 34" xfId="639"/>
    <cellStyle name="Output 34 2" xfId="1616"/>
    <cellStyle name="Output 34 2 2" xfId="2886"/>
    <cellStyle name="Output 34 2 2 2" xfId="6447"/>
    <cellStyle name="Output 34 2 2 2 2" xfId="14641"/>
    <cellStyle name="Output 34 2 2 2 2 2" xfId="26613"/>
    <cellStyle name="Output 34 2 2 2 2 2 2" xfId="47799"/>
    <cellStyle name="Output 34 2 2 2 2 3" xfId="37195"/>
    <cellStyle name="Output 34 2 2 2 3" xfId="21500"/>
    <cellStyle name="Output 34 2 2 2 3 2" xfId="42687"/>
    <cellStyle name="Output 34 2 2 2 4" xfId="32103"/>
    <cellStyle name="Output 34 2 2 2_Table 2A-1_EFT (Annual)" xfId="8242"/>
    <cellStyle name="Output 34 2 2 3" xfId="11983"/>
    <cellStyle name="Output 34 2 2 3 2" xfId="24067"/>
    <cellStyle name="Output 34 2 2 3 2 2" xfId="45253"/>
    <cellStyle name="Output 34 2 2 3 3" xfId="34649"/>
    <cellStyle name="Output 34 2 2 4" xfId="18954"/>
    <cellStyle name="Output 34 2 2 4 2" xfId="40141"/>
    <cellStyle name="Output 34 2 2 5" xfId="29360"/>
    <cellStyle name="Output 34 2 2_Table 2A-1_EFT (Annual)" xfId="8241"/>
    <cellStyle name="Output 34 2 3" xfId="1939"/>
    <cellStyle name="Output 34 2 3 2" xfId="5500"/>
    <cellStyle name="Output 34 2 3 2 2" xfId="13715"/>
    <cellStyle name="Output 34 2 3 2 2 2" xfId="25703"/>
    <cellStyle name="Output 34 2 3 2 2 2 2" xfId="46889"/>
    <cellStyle name="Output 34 2 3 2 2 3" xfId="36285"/>
    <cellStyle name="Output 34 2 3 2 3" xfId="20590"/>
    <cellStyle name="Output 34 2 3 2 3 2" xfId="41777"/>
    <cellStyle name="Output 34 2 3 2 4" xfId="31157"/>
    <cellStyle name="Output 34 2 3 2_Table 2A-1_EFT (Annual)" xfId="8244"/>
    <cellStyle name="Output 34 2 3 3" xfId="11059"/>
    <cellStyle name="Output 34 2 3 3 2" xfId="23157"/>
    <cellStyle name="Output 34 2 3 3 2 2" xfId="44343"/>
    <cellStyle name="Output 34 2 3 3 3" xfId="33739"/>
    <cellStyle name="Output 34 2 3 4" xfId="18044"/>
    <cellStyle name="Output 34 2 3 4 2" xfId="39231"/>
    <cellStyle name="Output 34 2 3 5" xfId="28414"/>
    <cellStyle name="Output 34 2 3_Table 2A-1_EFT (Annual)" xfId="8243"/>
    <cellStyle name="Output 34 2 4" xfId="5177"/>
    <cellStyle name="Output 34 2 4 2" xfId="13437"/>
    <cellStyle name="Output 34 2 4 2 2" xfId="25443"/>
    <cellStyle name="Output 34 2 4 2 2 2" xfId="46629"/>
    <cellStyle name="Output 34 2 4 2 3" xfId="36025"/>
    <cellStyle name="Output 34 2 4 3" xfId="20330"/>
    <cellStyle name="Output 34 2 4 3 2" xfId="41517"/>
    <cellStyle name="Output 34 2 4 4" xfId="30834"/>
    <cellStyle name="Output 34 2 4_Table 2A-1_EFT (Annual)" xfId="8245"/>
    <cellStyle name="Output 34 2 5" xfId="10781"/>
    <cellStyle name="Output 34 2 5 2" xfId="22897"/>
    <cellStyle name="Output 34 2 5 2 2" xfId="44083"/>
    <cellStyle name="Output 34 2 5 3" xfId="33479"/>
    <cellStyle name="Output 34 2 6" xfId="17784"/>
    <cellStyle name="Output 34 2 6 2" xfId="38971"/>
    <cellStyle name="Output 34 2 7" xfId="28091"/>
    <cellStyle name="Output 34 2_Table 2A-1_EFT (Annual)" xfId="3471"/>
    <cellStyle name="Output 34 3" xfId="1128"/>
    <cellStyle name="Output 34 3 2" xfId="2401"/>
    <cellStyle name="Output 34 3 2 2" xfId="5962"/>
    <cellStyle name="Output 34 3 2 2 2" xfId="14156"/>
    <cellStyle name="Output 34 3 2 2 2 2" xfId="26128"/>
    <cellStyle name="Output 34 3 2 2 2 2 2" xfId="47314"/>
    <cellStyle name="Output 34 3 2 2 2 3" xfId="36710"/>
    <cellStyle name="Output 34 3 2 2 3" xfId="21015"/>
    <cellStyle name="Output 34 3 2 2 3 2" xfId="42202"/>
    <cellStyle name="Output 34 3 2 2 4" xfId="31618"/>
    <cellStyle name="Output 34 3 2 2_Table 2A-1_EFT (Annual)" xfId="8247"/>
    <cellStyle name="Output 34 3 2 3" xfId="11498"/>
    <cellStyle name="Output 34 3 2 3 2" xfId="23582"/>
    <cellStyle name="Output 34 3 2 3 2 2" xfId="44768"/>
    <cellStyle name="Output 34 3 2 3 3" xfId="34164"/>
    <cellStyle name="Output 34 3 2 4" xfId="18469"/>
    <cellStyle name="Output 34 3 2 4 2" xfId="39656"/>
    <cellStyle name="Output 34 3 2 5" xfId="28875"/>
    <cellStyle name="Output 34 3 2_Table 2A-1_EFT (Annual)" xfId="8246"/>
    <cellStyle name="Output 34 3 3" xfId="4689"/>
    <cellStyle name="Output 34 3 3 2" xfId="12949"/>
    <cellStyle name="Output 34 3 3 2 2" xfId="24955"/>
    <cellStyle name="Output 34 3 3 2 2 2" xfId="46141"/>
    <cellStyle name="Output 34 3 3 2 3" xfId="35537"/>
    <cellStyle name="Output 34 3 3 3" xfId="19842"/>
    <cellStyle name="Output 34 3 3 3 2" xfId="41029"/>
    <cellStyle name="Output 34 3 3 4" xfId="30346"/>
    <cellStyle name="Output 34 3 3_Table 2A-1_EFT (Annual)" xfId="8248"/>
    <cellStyle name="Output 34 3 4" xfId="10293"/>
    <cellStyle name="Output 34 3 4 2" xfId="22409"/>
    <cellStyle name="Output 34 3 4 2 2" xfId="43595"/>
    <cellStyle name="Output 34 3 4 3" xfId="32991"/>
    <cellStyle name="Output 34 3 5" xfId="17296"/>
    <cellStyle name="Output 34 3 5 2" xfId="38483"/>
    <cellStyle name="Output 34 3 6" xfId="27603"/>
    <cellStyle name="Output 34 3_Table 2A-1_EFT (Annual)" xfId="3472"/>
    <cellStyle name="Output 34 4" xfId="2355"/>
    <cellStyle name="Output 34 4 2" xfId="5916"/>
    <cellStyle name="Output 34 4 2 2" xfId="14131"/>
    <cellStyle name="Output 34 4 2 2 2" xfId="26119"/>
    <cellStyle name="Output 34 4 2 2 2 2" xfId="47305"/>
    <cellStyle name="Output 34 4 2 2 3" xfId="36701"/>
    <cellStyle name="Output 34 4 2 3" xfId="21006"/>
    <cellStyle name="Output 34 4 2 3 2" xfId="42193"/>
    <cellStyle name="Output 34 4 2 4" xfId="31573"/>
    <cellStyle name="Output 34 4 2_Table 2A-1_EFT (Annual)" xfId="8250"/>
    <cellStyle name="Output 34 4 3" xfId="11475"/>
    <cellStyle name="Output 34 4 3 2" xfId="23573"/>
    <cellStyle name="Output 34 4 3 2 2" xfId="44759"/>
    <cellStyle name="Output 34 4 3 3" xfId="34155"/>
    <cellStyle name="Output 34 4 4" xfId="18460"/>
    <cellStyle name="Output 34 4 4 2" xfId="39647"/>
    <cellStyle name="Output 34 4 5" xfId="28830"/>
    <cellStyle name="Output 34 4_Table 2A-1_EFT (Annual)" xfId="8249"/>
    <cellStyle name="Output 34 5" xfId="4209"/>
    <cellStyle name="Output 34 5 2" xfId="12533"/>
    <cellStyle name="Output 34 5 2 2" xfId="24555"/>
    <cellStyle name="Output 34 5 2 2 2" xfId="45741"/>
    <cellStyle name="Output 34 5 2 3" xfId="35137"/>
    <cellStyle name="Output 34 5 3" xfId="19442"/>
    <cellStyle name="Output 34 5 3 2" xfId="40629"/>
    <cellStyle name="Output 34 5 4" xfId="29897"/>
    <cellStyle name="Output 34 5_Table 2A-1_EFT (Annual)" xfId="8251"/>
    <cellStyle name="Output 34 6" xfId="9872"/>
    <cellStyle name="Output 34 6 2" xfId="22009"/>
    <cellStyle name="Output 34 6 2 2" xfId="43195"/>
    <cellStyle name="Output 34 6 3" xfId="32591"/>
    <cellStyle name="Output 34 7" xfId="16896"/>
    <cellStyle name="Output 34 7 2" xfId="38083"/>
    <cellStyle name="Output 34 8" xfId="27154"/>
    <cellStyle name="Output 34_Table 2A-1_EFT (Annual)" xfId="8240"/>
    <cellStyle name="Output 35" xfId="696"/>
    <cellStyle name="Output 35 2" xfId="2363"/>
    <cellStyle name="Output 35 2 2" xfId="5924"/>
    <cellStyle name="Output 35 2 2 2" xfId="14138"/>
    <cellStyle name="Output 35 2 2 2 2" xfId="26126"/>
    <cellStyle name="Output 35 2 2 2 2 2" xfId="47312"/>
    <cellStyle name="Output 35 2 2 2 3" xfId="36708"/>
    <cellStyle name="Output 35 2 2 3" xfId="21013"/>
    <cellStyle name="Output 35 2 2 3 2" xfId="42200"/>
    <cellStyle name="Output 35 2 2 4" xfId="31580"/>
    <cellStyle name="Output 35 2 2_Table 2A-1_EFT (Annual)" xfId="8253"/>
    <cellStyle name="Output 35 2 3" xfId="11483"/>
    <cellStyle name="Output 35 2 3 2" xfId="23580"/>
    <cellStyle name="Output 35 2 3 2 2" xfId="44766"/>
    <cellStyle name="Output 35 2 3 3" xfId="34162"/>
    <cellStyle name="Output 35 2 4" xfId="18467"/>
    <cellStyle name="Output 35 2 4 2" xfId="39654"/>
    <cellStyle name="Output 35 2 5" xfId="28837"/>
    <cellStyle name="Output 35 2_Table 2A-1_EFT (Annual)" xfId="8252"/>
    <cellStyle name="Output 35 3" xfId="1621"/>
    <cellStyle name="Output 35 3 2" xfId="5182"/>
    <cellStyle name="Output 35 3 2 2" xfId="13442"/>
    <cellStyle name="Output 35 3 2 2 2" xfId="25447"/>
    <cellStyle name="Output 35 3 2 2 2 2" xfId="46633"/>
    <cellStyle name="Output 35 3 2 2 3" xfId="36029"/>
    <cellStyle name="Output 35 3 2 3" xfId="20334"/>
    <cellStyle name="Output 35 3 2 3 2" xfId="41521"/>
    <cellStyle name="Output 35 3 2 4" xfId="30839"/>
    <cellStyle name="Output 35 3 2_Table 2A-1_EFT (Annual)" xfId="8255"/>
    <cellStyle name="Output 35 3 3" xfId="10785"/>
    <cellStyle name="Output 35 3 3 2" xfId="22901"/>
    <cellStyle name="Output 35 3 3 2 2" xfId="44087"/>
    <cellStyle name="Output 35 3 3 3" xfId="33483"/>
    <cellStyle name="Output 35 3 4" xfId="17788"/>
    <cellStyle name="Output 35 3 4 2" xfId="38975"/>
    <cellStyle name="Output 35 3 5" xfId="28096"/>
    <cellStyle name="Output 35 3_Table 2A-1_EFT (Annual)" xfId="8254"/>
    <cellStyle name="Output 35 4" xfId="4259"/>
    <cellStyle name="Output 35 4 2" xfId="12544"/>
    <cellStyle name="Output 35 4 2 2" xfId="24562"/>
    <cellStyle name="Output 35 4 2 2 2" xfId="45748"/>
    <cellStyle name="Output 35 4 2 3" xfId="35144"/>
    <cellStyle name="Output 35 4 3" xfId="19449"/>
    <cellStyle name="Output 35 4 3 2" xfId="40636"/>
    <cellStyle name="Output 35 4 4" xfId="29917"/>
    <cellStyle name="Output 35 4_Table 2A-1_EFT (Annual)" xfId="8256"/>
    <cellStyle name="Output 35 5" xfId="9890"/>
    <cellStyle name="Output 35 5 2" xfId="22016"/>
    <cellStyle name="Output 35 5 2 2" xfId="43202"/>
    <cellStyle name="Output 35 5 3" xfId="32598"/>
    <cellStyle name="Output 35 6" xfId="16903"/>
    <cellStyle name="Output 35 6 2" xfId="38090"/>
    <cellStyle name="Output 35 7" xfId="27174"/>
    <cellStyle name="Output 35_Table 2A-1_EFT (Annual)" xfId="3473"/>
    <cellStyle name="Output 36" xfId="16010"/>
    <cellStyle name="Output 36 2" xfId="37203"/>
    <cellStyle name="Output 37" xfId="47807"/>
    <cellStyle name="Output 4" xfId="91"/>
    <cellStyle name="Output 4 10" xfId="21519"/>
    <cellStyle name="Output 4 10 2" xfId="42706"/>
    <cellStyle name="Output 4 11" xfId="26647"/>
    <cellStyle name="Output 4 2" xfId="490"/>
    <cellStyle name="Output 4 2 2" xfId="1467"/>
    <cellStyle name="Output 4 2 2 2" xfId="2737"/>
    <cellStyle name="Output 4 2 2 2 2" xfId="6298"/>
    <cellStyle name="Output 4 2 2 2 2 2" xfId="14492"/>
    <cellStyle name="Output 4 2 2 2 2 2 2" xfId="26464"/>
    <cellStyle name="Output 4 2 2 2 2 2 2 2" xfId="47650"/>
    <cellStyle name="Output 4 2 2 2 2 2 3" xfId="37046"/>
    <cellStyle name="Output 4 2 2 2 2 3" xfId="21351"/>
    <cellStyle name="Output 4 2 2 2 2 3 2" xfId="42538"/>
    <cellStyle name="Output 4 2 2 2 2 4" xfId="31954"/>
    <cellStyle name="Output 4 2 2 2 2_Table 2A-1_EFT (Annual)" xfId="8258"/>
    <cellStyle name="Output 4 2 2 2 3" xfId="11834"/>
    <cellStyle name="Output 4 2 2 2 3 2" xfId="23918"/>
    <cellStyle name="Output 4 2 2 2 3 2 2" xfId="45104"/>
    <cellStyle name="Output 4 2 2 2 3 3" xfId="34500"/>
    <cellStyle name="Output 4 2 2 2 4" xfId="18805"/>
    <cellStyle name="Output 4 2 2 2 4 2" xfId="39992"/>
    <cellStyle name="Output 4 2 2 2 5" xfId="29211"/>
    <cellStyle name="Output 4 2 2 2_Table 2A-1_EFT (Annual)" xfId="8257"/>
    <cellStyle name="Output 4 2 2 3" xfId="1911"/>
    <cellStyle name="Output 4 2 2 3 2" xfId="5472"/>
    <cellStyle name="Output 4 2 2 3 2 2" xfId="13687"/>
    <cellStyle name="Output 4 2 2 3 2 2 2" xfId="25675"/>
    <cellStyle name="Output 4 2 2 3 2 2 2 2" xfId="46861"/>
    <cellStyle name="Output 4 2 2 3 2 2 3" xfId="36257"/>
    <cellStyle name="Output 4 2 2 3 2 3" xfId="20562"/>
    <cellStyle name="Output 4 2 2 3 2 3 2" xfId="41749"/>
    <cellStyle name="Output 4 2 2 3 2 4" xfId="31129"/>
    <cellStyle name="Output 4 2 2 3 2_Table 2A-1_EFT (Annual)" xfId="8260"/>
    <cellStyle name="Output 4 2 2 3 3" xfId="11031"/>
    <cellStyle name="Output 4 2 2 3 3 2" xfId="23129"/>
    <cellStyle name="Output 4 2 2 3 3 2 2" xfId="44315"/>
    <cellStyle name="Output 4 2 2 3 3 3" xfId="33711"/>
    <cellStyle name="Output 4 2 2 3 4" xfId="18016"/>
    <cellStyle name="Output 4 2 2 3 4 2" xfId="39203"/>
    <cellStyle name="Output 4 2 2 3 5" xfId="28386"/>
    <cellStyle name="Output 4 2 2 3_Table 2A-1_EFT (Annual)" xfId="8259"/>
    <cellStyle name="Output 4 2 2 4" xfId="5028"/>
    <cellStyle name="Output 4 2 2 4 2" xfId="13288"/>
    <cellStyle name="Output 4 2 2 4 2 2" xfId="25294"/>
    <cellStyle name="Output 4 2 2 4 2 2 2" xfId="46480"/>
    <cellStyle name="Output 4 2 2 4 2 3" xfId="35876"/>
    <cellStyle name="Output 4 2 2 4 3" xfId="20181"/>
    <cellStyle name="Output 4 2 2 4 3 2" xfId="41368"/>
    <cellStyle name="Output 4 2 2 4 4" xfId="30685"/>
    <cellStyle name="Output 4 2 2 4_Table 2A-1_EFT (Annual)" xfId="8261"/>
    <cellStyle name="Output 4 2 2 5" xfId="10632"/>
    <cellStyle name="Output 4 2 2 5 2" xfId="22748"/>
    <cellStyle name="Output 4 2 2 5 2 2" xfId="43934"/>
    <cellStyle name="Output 4 2 2 5 3" xfId="33330"/>
    <cellStyle name="Output 4 2 2 6" xfId="17635"/>
    <cellStyle name="Output 4 2 2 6 2" xfId="38822"/>
    <cellStyle name="Output 4 2 2 7" xfId="27942"/>
    <cellStyle name="Output 4 2 2_Table 2A-1_EFT (Annual)" xfId="3476"/>
    <cellStyle name="Output 4 2 3" xfId="2206"/>
    <cellStyle name="Output 4 2 3 2" xfId="5767"/>
    <cellStyle name="Output 4 2 3 2 2" xfId="13982"/>
    <cellStyle name="Output 4 2 3 2 2 2" xfId="25970"/>
    <cellStyle name="Output 4 2 3 2 2 2 2" xfId="47156"/>
    <cellStyle name="Output 4 2 3 2 2 3" xfId="36552"/>
    <cellStyle name="Output 4 2 3 2 3" xfId="20857"/>
    <cellStyle name="Output 4 2 3 2 3 2" xfId="42044"/>
    <cellStyle name="Output 4 2 3 2 4" xfId="31424"/>
    <cellStyle name="Output 4 2 3 2_Table 2A-1_EFT (Annual)" xfId="8263"/>
    <cellStyle name="Output 4 2 3 3" xfId="11326"/>
    <cellStyle name="Output 4 2 3 3 2" xfId="23424"/>
    <cellStyle name="Output 4 2 3 3 2 2" xfId="44610"/>
    <cellStyle name="Output 4 2 3 3 3" xfId="34006"/>
    <cellStyle name="Output 4 2 3 4" xfId="18311"/>
    <cellStyle name="Output 4 2 3 4 2" xfId="39498"/>
    <cellStyle name="Output 4 2 3 5" xfId="28681"/>
    <cellStyle name="Output 4 2 3_Table 2A-1_EFT (Annual)" xfId="8262"/>
    <cellStyle name="Output 4 2 4" xfId="1736"/>
    <cellStyle name="Output 4 2 4 2" xfId="5297"/>
    <cellStyle name="Output 4 2 4 2 2" xfId="13522"/>
    <cellStyle name="Output 4 2 4 2 2 2" xfId="25513"/>
    <cellStyle name="Output 4 2 4 2 2 2 2" xfId="46699"/>
    <cellStyle name="Output 4 2 4 2 2 3" xfId="36095"/>
    <cellStyle name="Output 4 2 4 2 3" xfId="20400"/>
    <cellStyle name="Output 4 2 4 2 3 2" xfId="41587"/>
    <cellStyle name="Output 4 2 4 2 4" xfId="30954"/>
    <cellStyle name="Output 4 2 4 2_Table 2A-1_EFT (Annual)" xfId="8265"/>
    <cellStyle name="Output 4 2 4 3" xfId="10865"/>
    <cellStyle name="Output 4 2 4 3 2" xfId="22967"/>
    <cellStyle name="Output 4 2 4 3 2 2" xfId="44153"/>
    <cellStyle name="Output 4 2 4 3 3" xfId="33549"/>
    <cellStyle name="Output 4 2 4 4" xfId="17854"/>
    <cellStyle name="Output 4 2 4 4 2" xfId="39041"/>
    <cellStyle name="Output 4 2 4 5" xfId="28211"/>
    <cellStyle name="Output 4 2 4_Table 2A-1_EFT (Annual)" xfId="8264"/>
    <cellStyle name="Output 4 2 5" xfId="4060"/>
    <cellStyle name="Output 4 2 5 2" xfId="12384"/>
    <cellStyle name="Output 4 2 5 2 2" xfId="24406"/>
    <cellStyle name="Output 4 2 5 2 2 2" xfId="45592"/>
    <cellStyle name="Output 4 2 5 2 3" xfId="34988"/>
    <cellStyle name="Output 4 2 5 3" xfId="19293"/>
    <cellStyle name="Output 4 2 5 3 2" xfId="40480"/>
    <cellStyle name="Output 4 2 5 4" xfId="29748"/>
    <cellStyle name="Output 4 2 5_Table 2A-1_EFT (Annual)" xfId="8266"/>
    <cellStyle name="Output 4 2 6" xfId="9723"/>
    <cellStyle name="Output 4 2 6 2" xfId="21860"/>
    <cellStyle name="Output 4 2 6 2 2" xfId="43046"/>
    <cellStyle name="Output 4 2 6 3" xfId="32442"/>
    <cellStyle name="Output 4 2 7" xfId="16747"/>
    <cellStyle name="Output 4 2 7 2" xfId="37934"/>
    <cellStyle name="Output 4 2 8" xfId="27005"/>
    <cellStyle name="Output 4 2_Table 2A-1_EFT (Annual)" xfId="3475"/>
    <cellStyle name="Output 4 3" xfId="323"/>
    <cellStyle name="Output 4 3 2" xfId="1311"/>
    <cellStyle name="Output 4 3 2 2" xfId="2581"/>
    <cellStyle name="Output 4 3 2 2 2" xfId="6142"/>
    <cellStyle name="Output 4 3 2 2 2 2" xfId="14336"/>
    <cellStyle name="Output 4 3 2 2 2 2 2" xfId="26308"/>
    <cellStyle name="Output 4 3 2 2 2 2 2 2" xfId="47494"/>
    <cellStyle name="Output 4 3 2 2 2 2 3" xfId="36890"/>
    <cellStyle name="Output 4 3 2 2 2 3" xfId="21195"/>
    <cellStyle name="Output 4 3 2 2 2 3 2" xfId="42382"/>
    <cellStyle name="Output 4 3 2 2 2 4" xfId="31798"/>
    <cellStyle name="Output 4 3 2 2 2_Table 2A-1_EFT (Annual)" xfId="8268"/>
    <cellStyle name="Output 4 3 2 2 3" xfId="11678"/>
    <cellStyle name="Output 4 3 2 2 3 2" xfId="23762"/>
    <cellStyle name="Output 4 3 2 2 3 2 2" xfId="44948"/>
    <cellStyle name="Output 4 3 2 2 3 3" xfId="34344"/>
    <cellStyle name="Output 4 3 2 2 4" xfId="18649"/>
    <cellStyle name="Output 4 3 2 2 4 2" xfId="39836"/>
    <cellStyle name="Output 4 3 2 2 5" xfId="29055"/>
    <cellStyle name="Output 4 3 2 2_Table 2A-1_EFT (Annual)" xfId="8267"/>
    <cellStyle name="Output 4 3 2 3" xfId="1879"/>
    <cellStyle name="Output 4 3 2 3 2" xfId="5440"/>
    <cellStyle name="Output 4 3 2 3 2 2" xfId="13655"/>
    <cellStyle name="Output 4 3 2 3 2 2 2" xfId="25643"/>
    <cellStyle name="Output 4 3 2 3 2 2 2 2" xfId="46829"/>
    <cellStyle name="Output 4 3 2 3 2 2 3" xfId="36225"/>
    <cellStyle name="Output 4 3 2 3 2 3" xfId="20530"/>
    <cellStyle name="Output 4 3 2 3 2 3 2" xfId="41717"/>
    <cellStyle name="Output 4 3 2 3 2 4" xfId="31097"/>
    <cellStyle name="Output 4 3 2 3 2_Table 2A-1_EFT (Annual)" xfId="8270"/>
    <cellStyle name="Output 4 3 2 3 3" xfId="10999"/>
    <cellStyle name="Output 4 3 2 3 3 2" xfId="23097"/>
    <cellStyle name="Output 4 3 2 3 3 2 2" xfId="44283"/>
    <cellStyle name="Output 4 3 2 3 3 3" xfId="33679"/>
    <cellStyle name="Output 4 3 2 3 4" xfId="17984"/>
    <cellStyle name="Output 4 3 2 3 4 2" xfId="39171"/>
    <cellStyle name="Output 4 3 2 3 5" xfId="28354"/>
    <cellStyle name="Output 4 3 2 3_Table 2A-1_EFT (Annual)" xfId="8269"/>
    <cellStyle name="Output 4 3 2 4" xfId="4872"/>
    <cellStyle name="Output 4 3 2 4 2" xfId="13132"/>
    <cellStyle name="Output 4 3 2 4 2 2" xfId="25138"/>
    <cellStyle name="Output 4 3 2 4 2 2 2" xfId="46324"/>
    <cellStyle name="Output 4 3 2 4 2 3" xfId="35720"/>
    <cellStyle name="Output 4 3 2 4 3" xfId="20025"/>
    <cellStyle name="Output 4 3 2 4 3 2" xfId="41212"/>
    <cellStyle name="Output 4 3 2 4 4" xfId="30529"/>
    <cellStyle name="Output 4 3 2 4_Table 2A-1_EFT (Annual)" xfId="8271"/>
    <cellStyle name="Output 4 3 2 5" xfId="10476"/>
    <cellStyle name="Output 4 3 2 5 2" xfId="22592"/>
    <cellStyle name="Output 4 3 2 5 2 2" xfId="43778"/>
    <cellStyle name="Output 4 3 2 5 3" xfId="33174"/>
    <cellStyle name="Output 4 3 2 6" xfId="17479"/>
    <cellStyle name="Output 4 3 2 6 2" xfId="38666"/>
    <cellStyle name="Output 4 3 2 7" xfId="27786"/>
    <cellStyle name="Output 4 3 2_Table 2A-1_EFT (Annual)" xfId="3478"/>
    <cellStyle name="Output 4 3 3" xfId="2050"/>
    <cellStyle name="Output 4 3 3 2" xfId="5611"/>
    <cellStyle name="Output 4 3 3 2 2" xfId="13826"/>
    <cellStyle name="Output 4 3 3 2 2 2" xfId="25814"/>
    <cellStyle name="Output 4 3 3 2 2 2 2" xfId="47000"/>
    <cellStyle name="Output 4 3 3 2 2 3" xfId="36396"/>
    <cellStyle name="Output 4 3 3 2 3" xfId="20701"/>
    <cellStyle name="Output 4 3 3 2 3 2" xfId="41888"/>
    <cellStyle name="Output 4 3 3 2 4" xfId="31268"/>
    <cellStyle name="Output 4 3 3 2_Table 2A-1_EFT (Annual)" xfId="8273"/>
    <cellStyle name="Output 4 3 3 3" xfId="11170"/>
    <cellStyle name="Output 4 3 3 3 2" xfId="23268"/>
    <cellStyle name="Output 4 3 3 3 2 2" xfId="44454"/>
    <cellStyle name="Output 4 3 3 3 3" xfId="33850"/>
    <cellStyle name="Output 4 3 3 4" xfId="18155"/>
    <cellStyle name="Output 4 3 3 4 2" xfId="39342"/>
    <cellStyle name="Output 4 3 3 5" xfId="28525"/>
    <cellStyle name="Output 4 3 3_Table 2A-1_EFT (Annual)" xfId="8272"/>
    <cellStyle name="Output 4 3 4" xfId="1695"/>
    <cellStyle name="Output 4 3 4 2" xfId="5256"/>
    <cellStyle name="Output 4 3 4 2 2" xfId="13489"/>
    <cellStyle name="Output 4 3 4 2 2 2" xfId="25483"/>
    <cellStyle name="Output 4 3 4 2 2 2 2" xfId="46669"/>
    <cellStyle name="Output 4 3 4 2 2 3" xfId="36065"/>
    <cellStyle name="Output 4 3 4 2 3" xfId="20370"/>
    <cellStyle name="Output 4 3 4 2 3 2" xfId="41557"/>
    <cellStyle name="Output 4 3 4 2 4" xfId="30913"/>
    <cellStyle name="Output 4 3 4 2_Table 2A-1_EFT (Annual)" xfId="8275"/>
    <cellStyle name="Output 4 3 4 3" xfId="10833"/>
    <cellStyle name="Output 4 3 4 3 2" xfId="22937"/>
    <cellStyle name="Output 4 3 4 3 2 2" xfId="44123"/>
    <cellStyle name="Output 4 3 4 3 3" xfId="33519"/>
    <cellStyle name="Output 4 3 4 4" xfId="17824"/>
    <cellStyle name="Output 4 3 4 4 2" xfId="39011"/>
    <cellStyle name="Output 4 3 4 5" xfId="28170"/>
    <cellStyle name="Output 4 3 4_Table 2A-1_EFT (Annual)" xfId="8274"/>
    <cellStyle name="Output 4 3 5" xfId="3893"/>
    <cellStyle name="Output 4 3 5 2" xfId="12225"/>
    <cellStyle name="Output 4 3 5 2 2" xfId="24250"/>
    <cellStyle name="Output 4 3 5 2 2 2" xfId="45436"/>
    <cellStyle name="Output 4 3 5 2 3" xfId="34832"/>
    <cellStyle name="Output 4 3 5 3" xfId="19137"/>
    <cellStyle name="Output 4 3 5 3 2" xfId="40324"/>
    <cellStyle name="Output 4 3 5 4" xfId="29581"/>
    <cellStyle name="Output 4 3 5_Table 2A-1_EFT (Annual)" xfId="8276"/>
    <cellStyle name="Output 4 3 6" xfId="9562"/>
    <cellStyle name="Output 4 3 6 2" xfId="21704"/>
    <cellStyle name="Output 4 3 6 2 2" xfId="42890"/>
    <cellStyle name="Output 4 3 6 3" xfId="32286"/>
    <cellStyle name="Output 4 3 7" xfId="16591"/>
    <cellStyle name="Output 4 3 7 2" xfId="37778"/>
    <cellStyle name="Output 4 3 8" xfId="26838"/>
    <cellStyle name="Output 4 3_Table 2A-1_EFT (Annual)" xfId="3477"/>
    <cellStyle name="Output 4 4" xfId="1145"/>
    <cellStyle name="Output 4 4 2" xfId="2415"/>
    <cellStyle name="Output 4 4 2 2" xfId="5976"/>
    <cellStyle name="Output 4 4 2 2 2" xfId="14170"/>
    <cellStyle name="Output 4 4 2 2 2 2" xfId="26142"/>
    <cellStyle name="Output 4 4 2 2 2 2 2" xfId="47328"/>
    <cellStyle name="Output 4 4 2 2 2 3" xfId="36724"/>
    <cellStyle name="Output 4 4 2 2 3" xfId="21029"/>
    <cellStyle name="Output 4 4 2 2 3 2" xfId="42216"/>
    <cellStyle name="Output 4 4 2 2 4" xfId="31632"/>
    <cellStyle name="Output 4 4 2 2_Table 2A-1_EFT (Annual)" xfId="8278"/>
    <cellStyle name="Output 4 4 2 3" xfId="11512"/>
    <cellStyle name="Output 4 4 2 3 2" xfId="23596"/>
    <cellStyle name="Output 4 4 2 3 2 2" xfId="44782"/>
    <cellStyle name="Output 4 4 2 3 3" xfId="34178"/>
    <cellStyle name="Output 4 4 2 4" xfId="18483"/>
    <cellStyle name="Output 4 4 2 4 2" xfId="39670"/>
    <cellStyle name="Output 4 4 2 5" xfId="28889"/>
    <cellStyle name="Output 4 4 2_Table 2A-1_EFT (Annual)" xfId="8277"/>
    <cellStyle name="Output 4 4 3" xfId="1814"/>
    <cellStyle name="Output 4 4 3 2" xfId="5375"/>
    <cellStyle name="Output 4 4 3 2 2" xfId="13590"/>
    <cellStyle name="Output 4 4 3 2 2 2" xfId="25578"/>
    <cellStyle name="Output 4 4 3 2 2 2 2" xfId="46764"/>
    <cellStyle name="Output 4 4 3 2 2 3" xfId="36160"/>
    <cellStyle name="Output 4 4 3 2 3" xfId="20465"/>
    <cellStyle name="Output 4 4 3 2 3 2" xfId="41652"/>
    <cellStyle name="Output 4 4 3 2 4" xfId="31032"/>
    <cellStyle name="Output 4 4 3 2_Table 2A-1_EFT (Annual)" xfId="8280"/>
    <cellStyle name="Output 4 4 3 3" xfId="10934"/>
    <cellStyle name="Output 4 4 3 3 2" xfId="23032"/>
    <cellStyle name="Output 4 4 3 3 2 2" xfId="44218"/>
    <cellStyle name="Output 4 4 3 3 3" xfId="33614"/>
    <cellStyle name="Output 4 4 3 4" xfId="17919"/>
    <cellStyle name="Output 4 4 3 4 2" xfId="39106"/>
    <cellStyle name="Output 4 4 3 5" xfId="28289"/>
    <cellStyle name="Output 4 4 3_Table 2A-1_EFT (Annual)" xfId="8279"/>
    <cellStyle name="Output 4 4 4" xfId="4706"/>
    <cellStyle name="Output 4 4 4 2" xfId="12966"/>
    <cellStyle name="Output 4 4 4 2 2" xfId="24972"/>
    <cellStyle name="Output 4 4 4 2 2 2" xfId="46158"/>
    <cellStyle name="Output 4 4 4 2 3" xfId="35554"/>
    <cellStyle name="Output 4 4 4 3" xfId="19859"/>
    <cellStyle name="Output 4 4 4 3 2" xfId="41046"/>
    <cellStyle name="Output 4 4 4 4" xfId="30363"/>
    <cellStyle name="Output 4 4 4_Table 2A-1_EFT (Annual)" xfId="8281"/>
    <cellStyle name="Output 4 4 5" xfId="10310"/>
    <cellStyle name="Output 4 4 5 2" xfId="22426"/>
    <cellStyle name="Output 4 4 5 2 2" xfId="43612"/>
    <cellStyle name="Output 4 4 5 3" xfId="33008"/>
    <cellStyle name="Output 4 4 6" xfId="17313"/>
    <cellStyle name="Output 4 4 6 2" xfId="38500"/>
    <cellStyle name="Output 4 4 7" xfId="27620"/>
    <cellStyle name="Output 4 4_Table 2A-1_EFT (Annual)" xfId="3479"/>
    <cellStyle name="Output 4 5" xfId="1872"/>
    <cellStyle name="Output 4 5 2" xfId="5433"/>
    <cellStyle name="Output 4 5 2 2" xfId="13648"/>
    <cellStyle name="Output 4 5 2 2 2" xfId="25636"/>
    <cellStyle name="Output 4 5 2 2 2 2" xfId="46822"/>
    <cellStyle name="Output 4 5 2 2 3" xfId="36218"/>
    <cellStyle name="Output 4 5 2 3" xfId="20523"/>
    <cellStyle name="Output 4 5 2 3 2" xfId="41710"/>
    <cellStyle name="Output 4 5 2 4" xfId="31090"/>
    <cellStyle name="Output 4 5 2_Table 2A-1_EFT (Annual)" xfId="8283"/>
    <cellStyle name="Output 4 5 3" xfId="10992"/>
    <cellStyle name="Output 4 5 3 2" xfId="23090"/>
    <cellStyle name="Output 4 5 3 2 2" xfId="44276"/>
    <cellStyle name="Output 4 5 3 3" xfId="33672"/>
    <cellStyle name="Output 4 5 4" xfId="17977"/>
    <cellStyle name="Output 4 5 4 2" xfId="39164"/>
    <cellStyle name="Output 4 5 5" xfId="28347"/>
    <cellStyle name="Output 4 5_Table 2A-1_EFT (Annual)" xfId="8282"/>
    <cellStyle name="Output 4 6" xfId="1638"/>
    <cellStyle name="Output 4 6 2" xfId="5199"/>
    <cellStyle name="Output 4 6 2 2" xfId="13451"/>
    <cellStyle name="Output 4 6 2 2 2" xfId="25451"/>
    <cellStyle name="Output 4 6 2 2 2 2" xfId="46637"/>
    <cellStyle name="Output 4 6 2 2 3" xfId="36033"/>
    <cellStyle name="Output 4 6 2 3" xfId="20338"/>
    <cellStyle name="Output 4 6 2 3 2" xfId="41525"/>
    <cellStyle name="Output 4 6 2 4" xfId="30856"/>
    <cellStyle name="Output 4 6 2_Table 2A-1_EFT (Annual)" xfId="8285"/>
    <cellStyle name="Output 4 6 3" xfId="10795"/>
    <cellStyle name="Output 4 6 3 2" xfId="22905"/>
    <cellStyle name="Output 4 6 3 2 2" xfId="44091"/>
    <cellStyle name="Output 4 6 3 3" xfId="33487"/>
    <cellStyle name="Output 4 6 4" xfId="17792"/>
    <cellStyle name="Output 4 6 4 2" xfId="38979"/>
    <cellStyle name="Output 4 6 5" xfId="28113"/>
    <cellStyle name="Output 4 6_Table 2A-1_EFT (Annual)" xfId="8284"/>
    <cellStyle name="Output 4 7" xfId="3680"/>
    <cellStyle name="Output 4 7 2" xfId="12053"/>
    <cellStyle name="Output 4 7 2 2" xfId="24084"/>
    <cellStyle name="Output 4 7 2 2 2" xfId="45270"/>
    <cellStyle name="Output 4 7 2 3" xfId="34666"/>
    <cellStyle name="Output 4 7 3" xfId="18971"/>
    <cellStyle name="Output 4 7 3 2" xfId="40158"/>
    <cellStyle name="Output 4 7 4" xfId="29390"/>
    <cellStyle name="Output 4 7_Table 2A-1_EFT (Annual)" xfId="8286"/>
    <cellStyle name="Output 4 8" xfId="9370"/>
    <cellStyle name="Output 4 8 2" xfId="21538"/>
    <cellStyle name="Output 4 8 2 2" xfId="42724"/>
    <cellStyle name="Output 4 8 3" xfId="32120"/>
    <cellStyle name="Output 4 9" xfId="16425"/>
    <cellStyle name="Output 4 9 2" xfId="37612"/>
    <cellStyle name="Output 4_Table 2A-1_EFT (Annual)" xfId="3474"/>
    <cellStyle name="Output 5" xfId="97"/>
    <cellStyle name="Output 5 10" xfId="21514"/>
    <cellStyle name="Output 5 10 2" xfId="42701"/>
    <cellStyle name="Output 5 11" xfId="26652"/>
    <cellStyle name="Output 5 2" xfId="495"/>
    <cellStyle name="Output 5 2 2" xfId="1472"/>
    <cellStyle name="Output 5 2 2 2" xfId="2742"/>
    <cellStyle name="Output 5 2 2 2 2" xfId="6303"/>
    <cellStyle name="Output 5 2 2 2 2 2" xfId="14497"/>
    <cellStyle name="Output 5 2 2 2 2 2 2" xfId="26469"/>
    <cellStyle name="Output 5 2 2 2 2 2 2 2" xfId="47655"/>
    <cellStyle name="Output 5 2 2 2 2 2 3" xfId="37051"/>
    <cellStyle name="Output 5 2 2 2 2 3" xfId="21356"/>
    <cellStyle name="Output 5 2 2 2 2 3 2" xfId="42543"/>
    <cellStyle name="Output 5 2 2 2 2 4" xfId="31959"/>
    <cellStyle name="Output 5 2 2 2 2_Table 2A-1_EFT (Annual)" xfId="8288"/>
    <cellStyle name="Output 5 2 2 2 3" xfId="11839"/>
    <cellStyle name="Output 5 2 2 2 3 2" xfId="23923"/>
    <cellStyle name="Output 5 2 2 2 3 2 2" xfId="45109"/>
    <cellStyle name="Output 5 2 2 2 3 3" xfId="34505"/>
    <cellStyle name="Output 5 2 2 2 4" xfId="18810"/>
    <cellStyle name="Output 5 2 2 2 4 2" xfId="39997"/>
    <cellStyle name="Output 5 2 2 2 5" xfId="29216"/>
    <cellStyle name="Output 5 2 2 2_Table 2A-1_EFT (Annual)" xfId="8287"/>
    <cellStyle name="Output 5 2 2 3" xfId="1912"/>
    <cellStyle name="Output 5 2 2 3 2" xfId="5473"/>
    <cellStyle name="Output 5 2 2 3 2 2" xfId="13688"/>
    <cellStyle name="Output 5 2 2 3 2 2 2" xfId="25676"/>
    <cellStyle name="Output 5 2 2 3 2 2 2 2" xfId="46862"/>
    <cellStyle name="Output 5 2 2 3 2 2 3" xfId="36258"/>
    <cellStyle name="Output 5 2 2 3 2 3" xfId="20563"/>
    <cellStyle name="Output 5 2 2 3 2 3 2" xfId="41750"/>
    <cellStyle name="Output 5 2 2 3 2 4" xfId="31130"/>
    <cellStyle name="Output 5 2 2 3 2_Table 2A-1_EFT (Annual)" xfId="8290"/>
    <cellStyle name="Output 5 2 2 3 3" xfId="11032"/>
    <cellStyle name="Output 5 2 2 3 3 2" xfId="23130"/>
    <cellStyle name="Output 5 2 2 3 3 2 2" xfId="44316"/>
    <cellStyle name="Output 5 2 2 3 3 3" xfId="33712"/>
    <cellStyle name="Output 5 2 2 3 4" xfId="18017"/>
    <cellStyle name="Output 5 2 2 3 4 2" xfId="39204"/>
    <cellStyle name="Output 5 2 2 3 5" xfId="28387"/>
    <cellStyle name="Output 5 2 2 3_Table 2A-1_EFT (Annual)" xfId="8289"/>
    <cellStyle name="Output 5 2 2 4" xfId="5033"/>
    <cellStyle name="Output 5 2 2 4 2" xfId="13293"/>
    <cellStyle name="Output 5 2 2 4 2 2" xfId="25299"/>
    <cellStyle name="Output 5 2 2 4 2 2 2" xfId="46485"/>
    <cellStyle name="Output 5 2 2 4 2 3" xfId="35881"/>
    <cellStyle name="Output 5 2 2 4 3" xfId="20186"/>
    <cellStyle name="Output 5 2 2 4 3 2" xfId="41373"/>
    <cellStyle name="Output 5 2 2 4 4" xfId="30690"/>
    <cellStyle name="Output 5 2 2 4_Table 2A-1_EFT (Annual)" xfId="8291"/>
    <cellStyle name="Output 5 2 2 5" xfId="10637"/>
    <cellStyle name="Output 5 2 2 5 2" xfId="22753"/>
    <cellStyle name="Output 5 2 2 5 2 2" xfId="43939"/>
    <cellStyle name="Output 5 2 2 5 3" xfId="33335"/>
    <cellStyle name="Output 5 2 2 6" xfId="17640"/>
    <cellStyle name="Output 5 2 2 6 2" xfId="38827"/>
    <cellStyle name="Output 5 2 2 7" xfId="27947"/>
    <cellStyle name="Output 5 2 2_Table 2A-1_EFT (Annual)" xfId="3482"/>
    <cellStyle name="Output 5 2 3" xfId="2211"/>
    <cellStyle name="Output 5 2 3 2" xfId="5772"/>
    <cellStyle name="Output 5 2 3 2 2" xfId="13987"/>
    <cellStyle name="Output 5 2 3 2 2 2" xfId="25975"/>
    <cellStyle name="Output 5 2 3 2 2 2 2" xfId="47161"/>
    <cellStyle name="Output 5 2 3 2 2 3" xfId="36557"/>
    <cellStyle name="Output 5 2 3 2 3" xfId="20862"/>
    <cellStyle name="Output 5 2 3 2 3 2" xfId="42049"/>
    <cellStyle name="Output 5 2 3 2 4" xfId="31429"/>
    <cellStyle name="Output 5 2 3 2_Table 2A-1_EFT (Annual)" xfId="8293"/>
    <cellStyle name="Output 5 2 3 3" xfId="11331"/>
    <cellStyle name="Output 5 2 3 3 2" xfId="23429"/>
    <cellStyle name="Output 5 2 3 3 2 2" xfId="44615"/>
    <cellStyle name="Output 5 2 3 3 3" xfId="34011"/>
    <cellStyle name="Output 5 2 3 4" xfId="18316"/>
    <cellStyle name="Output 5 2 3 4 2" xfId="39503"/>
    <cellStyle name="Output 5 2 3 5" xfId="28686"/>
    <cellStyle name="Output 5 2 3_Table 2A-1_EFT (Annual)" xfId="8292"/>
    <cellStyle name="Output 5 2 4" xfId="1737"/>
    <cellStyle name="Output 5 2 4 2" xfId="5298"/>
    <cellStyle name="Output 5 2 4 2 2" xfId="13523"/>
    <cellStyle name="Output 5 2 4 2 2 2" xfId="25514"/>
    <cellStyle name="Output 5 2 4 2 2 2 2" xfId="46700"/>
    <cellStyle name="Output 5 2 4 2 2 3" xfId="36096"/>
    <cellStyle name="Output 5 2 4 2 3" xfId="20401"/>
    <cellStyle name="Output 5 2 4 2 3 2" xfId="41588"/>
    <cellStyle name="Output 5 2 4 2 4" xfId="30955"/>
    <cellStyle name="Output 5 2 4 2_Table 2A-1_EFT (Annual)" xfId="8295"/>
    <cellStyle name="Output 5 2 4 3" xfId="10866"/>
    <cellStyle name="Output 5 2 4 3 2" xfId="22968"/>
    <cellStyle name="Output 5 2 4 3 2 2" xfId="44154"/>
    <cellStyle name="Output 5 2 4 3 3" xfId="33550"/>
    <cellStyle name="Output 5 2 4 4" xfId="17855"/>
    <cellStyle name="Output 5 2 4 4 2" xfId="39042"/>
    <cellStyle name="Output 5 2 4 5" xfId="28212"/>
    <cellStyle name="Output 5 2 4_Table 2A-1_EFT (Annual)" xfId="8294"/>
    <cellStyle name="Output 5 2 5" xfId="4065"/>
    <cellStyle name="Output 5 2 5 2" xfId="12389"/>
    <cellStyle name="Output 5 2 5 2 2" xfId="24411"/>
    <cellStyle name="Output 5 2 5 2 2 2" xfId="45597"/>
    <cellStyle name="Output 5 2 5 2 3" xfId="34993"/>
    <cellStyle name="Output 5 2 5 3" xfId="19298"/>
    <cellStyle name="Output 5 2 5 3 2" xfId="40485"/>
    <cellStyle name="Output 5 2 5 4" xfId="29753"/>
    <cellStyle name="Output 5 2 5_Table 2A-1_EFT (Annual)" xfId="8296"/>
    <cellStyle name="Output 5 2 6" xfId="9728"/>
    <cellStyle name="Output 5 2 6 2" xfId="21865"/>
    <cellStyle name="Output 5 2 6 2 2" xfId="43051"/>
    <cellStyle name="Output 5 2 6 3" xfId="32447"/>
    <cellStyle name="Output 5 2 7" xfId="16752"/>
    <cellStyle name="Output 5 2 7 2" xfId="37939"/>
    <cellStyle name="Output 5 2 8" xfId="27010"/>
    <cellStyle name="Output 5 2_Table 2A-1_EFT (Annual)" xfId="3481"/>
    <cellStyle name="Output 5 3" xfId="328"/>
    <cellStyle name="Output 5 3 2" xfId="1316"/>
    <cellStyle name="Output 5 3 2 2" xfId="2586"/>
    <cellStyle name="Output 5 3 2 2 2" xfId="6147"/>
    <cellStyle name="Output 5 3 2 2 2 2" xfId="14341"/>
    <cellStyle name="Output 5 3 2 2 2 2 2" xfId="26313"/>
    <cellStyle name="Output 5 3 2 2 2 2 2 2" xfId="47499"/>
    <cellStyle name="Output 5 3 2 2 2 2 3" xfId="36895"/>
    <cellStyle name="Output 5 3 2 2 2 3" xfId="21200"/>
    <cellStyle name="Output 5 3 2 2 2 3 2" xfId="42387"/>
    <cellStyle name="Output 5 3 2 2 2 4" xfId="31803"/>
    <cellStyle name="Output 5 3 2 2 2_Table 2A-1_EFT (Annual)" xfId="8298"/>
    <cellStyle name="Output 5 3 2 2 3" xfId="11683"/>
    <cellStyle name="Output 5 3 2 2 3 2" xfId="23767"/>
    <cellStyle name="Output 5 3 2 2 3 2 2" xfId="44953"/>
    <cellStyle name="Output 5 3 2 2 3 3" xfId="34349"/>
    <cellStyle name="Output 5 3 2 2 4" xfId="18654"/>
    <cellStyle name="Output 5 3 2 2 4 2" xfId="39841"/>
    <cellStyle name="Output 5 3 2 2 5" xfId="29060"/>
    <cellStyle name="Output 5 3 2 2_Table 2A-1_EFT (Annual)" xfId="8297"/>
    <cellStyle name="Output 5 3 2 3" xfId="1880"/>
    <cellStyle name="Output 5 3 2 3 2" xfId="5441"/>
    <cellStyle name="Output 5 3 2 3 2 2" xfId="13656"/>
    <cellStyle name="Output 5 3 2 3 2 2 2" xfId="25644"/>
    <cellStyle name="Output 5 3 2 3 2 2 2 2" xfId="46830"/>
    <cellStyle name="Output 5 3 2 3 2 2 3" xfId="36226"/>
    <cellStyle name="Output 5 3 2 3 2 3" xfId="20531"/>
    <cellStyle name="Output 5 3 2 3 2 3 2" xfId="41718"/>
    <cellStyle name="Output 5 3 2 3 2 4" xfId="31098"/>
    <cellStyle name="Output 5 3 2 3 2_Table 2A-1_EFT (Annual)" xfId="8300"/>
    <cellStyle name="Output 5 3 2 3 3" xfId="11000"/>
    <cellStyle name="Output 5 3 2 3 3 2" xfId="23098"/>
    <cellStyle name="Output 5 3 2 3 3 2 2" xfId="44284"/>
    <cellStyle name="Output 5 3 2 3 3 3" xfId="33680"/>
    <cellStyle name="Output 5 3 2 3 4" xfId="17985"/>
    <cellStyle name="Output 5 3 2 3 4 2" xfId="39172"/>
    <cellStyle name="Output 5 3 2 3 5" xfId="28355"/>
    <cellStyle name="Output 5 3 2 3_Table 2A-1_EFT (Annual)" xfId="8299"/>
    <cellStyle name="Output 5 3 2 4" xfId="4877"/>
    <cellStyle name="Output 5 3 2 4 2" xfId="13137"/>
    <cellStyle name="Output 5 3 2 4 2 2" xfId="25143"/>
    <cellStyle name="Output 5 3 2 4 2 2 2" xfId="46329"/>
    <cellStyle name="Output 5 3 2 4 2 3" xfId="35725"/>
    <cellStyle name="Output 5 3 2 4 3" xfId="20030"/>
    <cellStyle name="Output 5 3 2 4 3 2" xfId="41217"/>
    <cellStyle name="Output 5 3 2 4 4" xfId="30534"/>
    <cellStyle name="Output 5 3 2 4_Table 2A-1_EFT (Annual)" xfId="8301"/>
    <cellStyle name="Output 5 3 2 5" xfId="10481"/>
    <cellStyle name="Output 5 3 2 5 2" xfId="22597"/>
    <cellStyle name="Output 5 3 2 5 2 2" xfId="43783"/>
    <cellStyle name="Output 5 3 2 5 3" xfId="33179"/>
    <cellStyle name="Output 5 3 2 6" xfId="17484"/>
    <cellStyle name="Output 5 3 2 6 2" xfId="38671"/>
    <cellStyle name="Output 5 3 2 7" xfId="27791"/>
    <cellStyle name="Output 5 3 2_Table 2A-1_EFT (Annual)" xfId="3484"/>
    <cellStyle name="Output 5 3 3" xfId="2055"/>
    <cellStyle name="Output 5 3 3 2" xfId="5616"/>
    <cellStyle name="Output 5 3 3 2 2" xfId="13831"/>
    <cellStyle name="Output 5 3 3 2 2 2" xfId="25819"/>
    <cellStyle name="Output 5 3 3 2 2 2 2" xfId="47005"/>
    <cellStyle name="Output 5 3 3 2 2 3" xfId="36401"/>
    <cellStyle name="Output 5 3 3 2 3" xfId="20706"/>
    <cellStyle name="Output 5 3 3 2 3 2" xfId="41893"/>
    <cellStyle name="Output 5 3 3 2 4" xfId="31273"/>
    <cellStyle name="Output 5 3 3 2_Table 2A-1_EFT (Annual)" xfId="8303"/>
    <cellStyle name="Output 5 3 3 3" xfId="11175"/>
    <cellStyle name="Output 5 3 3 3 2" xfId="23273"/>
    <cellStyle name="Output 5 3 3 3 2 2" xfId="44459"/>
    <cellStyle name="Output 5 3 3 3 3" xfId="33855"/>
    <cellStyle name="Output 5 3 3 4" xfId="18160"/>
    <cellStyle name="Output 5 3 3 4 2" xfId="39347"/>
    <cellStyle name="Output 5 3 3 5" xfId="28530"/>
    <cellStyle name="Output 5 3 3_Table 2A-1_EFT (Annual)" xfId="8302"/>
    <cellStyle name="Output 5 3 4" xfId="1696"/>
    <cellStyle name="Output 5 3 4 2" xfId="5257"/>
    <cellStyle name="Output 5 3 4 2 2" xfId="13490"/>
    <cellStyle name="Output 5 3 4 2 2 2" xfId="25484"/>
    <cellStyle name="Output 5 3 4 2 2 2 2" xfId="46670"/>
    <cellStyle name="Output 5 3 4 2 2 3" xfId="36066"/>
    <cellStyle name="Output 5 3 4 2 3" xfId="20371"/>
    <cellStyle name="Output 5 3 4 2 3 2" xfId="41558"/>
    <cellStyle name="Output 5 3 4 2 4" xfId="30914"/>
    <cellStyle name="Output 5 3 4 2_Table 2A-1_EFT (Annual)" xfId="8305"/>
    <cellStyle name="Output 5 3 4 3" xfId="10834"/>
    <cellStyle name="Output 5 3 4 3 2" xfId="22938"/>
    <cellStyle name="Output 5 3 4 3 2 2" xfId="44124"/>
    <cellStyle name="Output 5 3 4 3 3" xfId="33520"/>
    <cellStyle name="Output 5 3 4 4" xfId="17825"/>
    <cellStyle name="Output 5 3 4 4 2" xfId="39012"/>
    <cellStyle name="Output 5 3 4 5" xfId="28171"/>
    <cellStyle name="Output 5 3 4_Table 2A-1_EFT (Annual)" xfId="8304"/>
    <cellStyle name="Output 5 3 5" xfId="3898"/>
    <cellStyle name="Output 5 3 5 2" xfId="12230"/>
    <cellStyle name="Output 5 3 5 2 2" xfId="24255"/>
    <cellStyle name="Output 5 3 5 2 2 2" xfId="45441"/>
    <cellStyle name="Output 5 3 5 2 3" xfId="34837"/>
    <cellStyle name="Output 5 3 5 3" xfId="19142"/>
    <cellStyle name="Output 5 3 5 3 2" xfId="40329"/>
    <cellStyle name="Output 5 3 5 4" xfId="29586"/>
    <cellStyle name="Output 5 3 5_Table 2A-1_EFT (Annual)" xfId="8306"/>
    <cellStyle name="Output 5 3 6" xfId="9567"/>
    <cellStyle name="Output 5 3 6 2" xfId="21709"/>
    <cellStyle name="Output 5 3 6 2 2" xfId="42895"/>
    <cellStyle name="Output 5 3 6 3" xfId="32291"/>
    <cellStyle name="Output 5 3 7" xfId="16596"/>
    <cellStyle name="Output 5 3 7 2" xfId="37783"/>
    <cellStyle name="Output 5 3 8" xfId="26843"/>
    <cellStyle name="Output 5 3_Table 2A-1_EFT (Annual)" xfId="3483"/>
    <cellStyle name="Output 5 4" xfId="1150"/>
    <cellStyle name="Output 5 4 2" xfId="2420"/>
    <cellStyle name="Output 5 4 2 2" xfId="5981"/>
    <cellStyle name="Output 5 4 2 2 2" xfId="14175"/>
    <cellStyle name="Output 5 4 2 2 2 2" xfId="26147"/>
    <cellStyle name="Output 5 4 2 2 2 2 2" xfId="47333"/>
    <cellStyle name="Output 5 4 2 2 2 3" xfId="36729"/>
    <cellStyle name="Output 5 4 2 2 3" xfId="21034"/>
    <cellStyle name="Output 5 4 2 2 3 2" xfId="42221"/>
    <cellStyle name="Output 5 4 2 2 4" xfId="31637"/>
    <cellStyle name="Output 5 4 2 2_Table 2A-1_EFT (Annual)" xfId="8308"/>
    <cellStyle name="Output 5 4 2 3" xfId="11517"/>
    <cellStyle name="Output 5 4 2 3 2" xfId="23601"/>
    <cellStyle name="Output 5 4 2 3 2 2" xfId="44787"/>
    <cellStyle name="Output 5 4 2 3 3" xfId="34183"/>
    <cellStyle name="Output 5 4 2 4" xfId="18488"/>
    <cellStyle name="Output 5 4 2 4 2" xfId="39675"/>
    <cellStyle name="Output 5 4 2 5" xfId="28894"/>
    <cellStyle name="Output 5 4 2_Table 2A-1_EFT (Annual)" xfId="8307"/>
    <cellStyle name="Output 5 4 3" xfId="1816"/>
    <cellStyle name="Output 5 4 3 2" xfId="5377"/>
    <cellStyle name="Output 5 4 3 2 2" xfId="13592"/>
    <cellStyle name="Output 5 4 3 2 2 2" xfId="25580"/>
    <cellStyle name="Output 5 4 3 2 2 2 2" xfId="46766"/>
    <cellStyle name="Output 5 4 3 2 2 3" xfId="36162"/>
    <cellStyle name="Output 5 4 3 2 3" xfId="20467"/>
    <cellStyle name="Output 5 4 3 2 3 2" xfId="41654"/>
    <cellStyle name="Output 5 4 3 2 4" xfId="31034"/>
    <cellStyle name="Output 5 4 3 2_Table 2A-1_EFT (Annual)" xfId="8310"/>
    <cellStyle name="Output 5 4 3 3" xfId="10936"/>
    <cellStyle name="Output 5 4 3 3 2" xfId="23034"/>
    <cellStyle name="Output 5 4 3 3 2 2" xfId="44220"/>
    <cellStyle name="Output 5 4 3 3 3" xfId="33616"/>
    <cellStyle name="Output 5 4 3 4" xfId="17921"/>
    <cellStyle name="Output 5 4 3 4 2" xfId="39108"/>
    <cellStyle name="Output 5 4 3 5" xfId="28291"/>
    <cellStyle name="Output 5 4 3_Table 2A-1_EFT (Annual)" xfId="8309"/>
    <cellStyle name="Output 5 4 4" xfId="4711"/>
    <cellStyle name="Output 5 4 4 2" xfId="12971"/>
    <cellStyle name="Output 5 4 4 2 2" xfId="24977"/>
    <cellStyle name="Output 5 4 4 2 2 2" xfId="46163"/>
    <cellStyle name="Output 5 4 4 2 3" xfId="35559"/>
    <cellStyle name="Output 5 4 4 3" xfId="19864"/>
    <cellStyle name="Output 5 4 4 3 2" xfId="41051"/>
    <cellStyle name="Output 5 4 4 4" xfId="30368"/>
    <cellStyle name="Output 5 4 4_Table 2A-1_EFT (Annual)" xfId="8311"/>
    <cellStyle name="Output 5 4 5" xfId="10315"/>
    <cellStyle name="Output 5 4 5 2" xfId="22431"/>
    <cellStyle name="Output 5 4 5 2 2" xfId="43617"/>
    <cellStyle name="Output 5 4 5 3" xfId="33013"/>
    <cellStyle name="Output 5 4 6" xfId="17318"/>
    <cellStyle name="Output 5 4 6 2" xfId="38505"/>
    <cellStyle name="Output 5 4 7" xfId="27625"/>
    <cellStyle name="Output 5 4_Table 2A-1_EFT (Annual)" xfId="3485"/>
    <cellStyle name="Output 5 5" xfId="1815"/>
    <cellStyle name="Output 5 5 2" xfId="5376"/>
    <cellStyle name="Output 5 5 2 2" xfId="13591"/>
    <cellStyle name="Output 5 5 2 2 2" xfId="25579"/>
    <cellStyle name="Output 5 5 2 2 2 2" xfId="46765"/>
    <cellStyle name="Output 5 5 2 2 3" xfId="36161"/>
    <cellStyle name="Output 5 5 2 3" xfId="20466"/>
    <cellStyle name="Output 5 5 2 3 2" xfId="41653"/>
    <cellStyle name="Output 5 5 2 4" xfId="31033"/>
    <cellStyle name="Output 5 5 2_Table 2A-1_EFT (Annual)" xfId="8313"/>
    <cellStyle name="Output 5 5 3" xfId="10935"/>
    <cellStyle name="Output 5 5 3 2" xfId="23033"/>
    <cellStyle name="Output 5 5 3 2 2" xfId="44219"/>
    <cellStyle name="Output 5 5 3 3" xfId="33615"/>
    <cellStyle name="Output 5 5 4" xfId="17920"/>
    <cellStyle name="Output 5 5 4 2" xfId="39107"/>
    <cellStyle name="Output 5 5 5" xfId="28290"/>
    <cellStyle name="Output 5 5_Table 2A-1_EFT (Annual)" xfId="8312"/>
    <cellStyle name="Output 5 6" xfId="1639"/>
    <cellStyle name="Output 5 6 2" xfId="5200"/>
    <cellStyle name="Output 5 6 2 2" xfId="13452"/>
    <cellStyle name="Output 5 6 2 2 2" xfId="25452"/>
    <cellStyle name="Output 5 6 2 2 2 2" xfId="46638"/>
    <cellStyle name="Output 5 6 2 2 3" xfId="36034"/>
    <cellStyle name="Output 5 6 2 3" xfId="20339"/>
    <cellStyle name="Output 5 6 2 3 2" xfId="41526"/>
    <cellStyle name="Output 5 6 2 4" xfId="30857"/>
    <cellStyle name="Output 5 6 2_Table 2A-1_EFT (Annual)" xfId="8315"/>
    <cellStyle name="Output 5 6 3" xfId="10796"/>
    <cellStyle name="Output 5 6 3 2" xfId="22906"/>
    <cellStyle name="Output 5 6 3 2 2" xfId="44092"/>
    <cellStyle name="Output 5 6 3 3" xfId="33488"/>
    <cellStyle name="Output 5 6 4" xfId="17793"/>
    <cellStyle name="Output 5 6 4 2" xfId="38980"/>
    <cellStyle name="Output 5 6 5" xfId="28114"/>
    <cellStyle name="Output 5 6_Table 2A-1_EFT (Annual)" xfId="8314"/>
    <cellStyle name="Output 5 7" xfId="3686"/>
    <cellStyle name="Output 5 7 2" xfId="12058"/>
    <cellStyle name="Output 5 7 2 2" xfId="24089"/>
    <cellStyle name="Output 5 7 2 2 2" xfId="45275"/>
    <cellStyle name="Output 5 7 2 3" xfId="34671"/>
    <cellStyle name="Output 5 7 3" xfId="18976"/>
    <cellStyle name="Output 5 7 3 2" xfId="40163"/>
    <cellStyle name="Output 5 7 4" xfId="29395"/>
    <cellStyle name="Output 5 7_Table 2A-1_EFT (Annual)" xfId="8316"/>
    <cellStyle name="Output 5 8" xfId="9376"/>
    <cellStyle name="Output 5 8 2" xfId="21543"/>
    <cellStyle name="Output 5 8 2 2" xfId="42729"/>
    <cellStyle name="Output 5 8 3" xfId="32125"/>
    <cellStyle name="Output 5 9" xfId="16430"/>
    <cellStyle name="Output 5 9 2" xfId="37617"/>
    <cellStyle name="Output 5_Table 2A-1_EFT (Annual)" xfId="3480"/>
    <cellStyle name="Output 6" xfId="116"/>
    <cellStyle name="Output 6 10" xfId="26671"/>
    <cellStyle name="Output 6 2" xfId="509"/>
    <cellStyle name="Output 6 2 2" xfId="1486"/>
    <cellStyle name="Output 6 2 2 2" xfId="2756"/>
    <cellStyle name="Output 6 2 2 2 2" xfId="6317"/>
    <cellStyle name="Output 6 2 2 2 2 2" xfId="14511"/>
    <cellStyle name="Output 6 2 2 2 2 2 2" xfId="26483"/>
    <cellStyle name="Output 6 2 2 2 2 2 2 2" xfId="47669"/>
    <cellStyle name="Output 6 2 2 2 2 2 3" xfId="37065"/>
    <cellStyle name="Output 6 2 2 2 2 3" xfId="21370"/>
    <cellStyle name="Output 6 2 2 2 2 3 2" xfId="42557"/>
    <cellStyle name="Output 6 2 2 2 2 4" xfId="31973"/>
    <cellStyle name="Output 6 2 2 2 2_Table 2A-1_EFT (Annual)" xfId="8318"/>
    <cellStyle name="Output 6 2 2 2 3" xfId="11853"/>
    <cellStyle name="Output 6 2 2 2 3 2" xfId="23937"/>
    <cellStyle name="Output 6 2 2 2 3 2 2" xfId="45123"/>
    <cellStyle name="Output 6 2 2 2 3 3" xfId="34519"/>
    <cellStyle name="Output 6 2 2 2 4" xfId="18824"/>
    <cellStyle name="Output 6 2 2 2 4 2" xfId="40011"/>
    <cellStyle name="Output 6 2 2 2 5" xfId="29230"/>
    <cellStyle name="Output 6 2 2 2_Table 2A-1_EFT (Annual)" xfId="8317"/>
    <cellStyle name="Output 6 2 2 3" xfId="1916"/>
    <cellStyle name="Output 6 2 2 3 2" xfId="5477"/>
    <cellStyle name="Output 6 2 2 3 2 2" xfId="13692"/>
    <cellStyle name="Output 6 2 2 3 2 2 2" xfId="25680"/>
    <cellStyle name="Output 6 2 2 3 2 2 2 2" xfId="46866"/>
    <cellStyle name="Output 6 2 2 3 2 2 3" xfId="36262"/>
    <cellStyle name="Output 6 2 2 3 2 3" xfId="20567"/>
    <cellStyle name="Output 6 2 2 3 2 3 2" xfId="41754"/>
    <cellStyle name="Output 6 2 2 3 2 4" xfId="31134"/>
    <cellStyle name="Output 6 2 2 3 2_Table 2A-1_EFT (Annual)" xfId="8320"/>
    <cellStyle name="Output 6 2 2 3 3" xfId="11036"/>
    <cellStyle name="Output 6 2 2 3 3 2" xfId="23134"/>
    <cellStyle name="Output 6 2 2 3 3 2 2" xfId="44320"/>
    <cellStyle name="Output 6 2 2 3 3 3" xfId="33716"/>
    <cellStyle name="Output 6 2 2 3 4" xfId="18021"/>
    <cellStyle name="Output 6 2 2 3 4 2" xfId="39208"/>
    <cellStyle name="Output 6 2 2 3 5" xfId="28391"/>
    <cellStyle name="Output 6 2 2 3_Table 2A-1_EFT (Annual)" xfId="8319"/>
    <cellStyle name="Output 6 2 2 4" xfId="5047"/>
    <cellStyle name="Output 6 2 2 4 2" xfId="13307"/>
    <cellStyle name="Output 6 2 2 4 2 2" xfId="25313"/>
    <cellStyle name="Output 6 2 2 4 2 2 2" xfId="46499"/>
    <cellStyle name="Output 6 2 2 4 2 3" xfId="35895"/>
    <cellStyle name="Output 6 2 2 4 3" xfId="20200"/>
    <cellStyle name="Output 6 2 2 4 3 2" xfId="41387"/>
    <cellStyle name="Output 6 2 2 4 4" xfId="30704"/>
    <cellStyle name="Output 6 2 2 4_Table 2A-1_EFT (Annual)" xfId="8321"/>
    <cellStyle name="Output 6 2 2 5" xfId="10651"/>
    <cellStyle name="Output 6 2 2 5 2" xfId="22767"/>
    <cellStyle name="Output 6 2 2 5 2 2" xfId="43953"/>
    <cellStyle name="Output 6 2 2 5 3" xfId="33349"/>
    <cellStyle name="Output 6 2 2 6" xfId="17654"/>
    <cellStyle name="Output 6 2 2 6 2" xfId="38841"/>
    <cellStyle name="Output 6 2 2 7" xfId="27961"/>
    <cellStyle name="Output 6 2 2_Table 2A-1_EFT (Annual)" xfId="3488"/>
    <cellStyle name="Output 6 2 3" xfId="2225"/>
    <cellStyle name="Output 6 2 3 2" xfId="5786"/>
    <cellStyle name="Output 6 2 3 2 2" xfId="14001"/>
    <cellStyle name="Output 6 2 3 2 2 2" xfId="25989"/>
    <cellStyle name="Output 6 2 3 2 2 2 2" xfId="47175"/>
    <cellStyle name="Output 6 2 3 2 2 3" xfId="36571"/>
    <cellStyle name="Output 6 2 3 2 3" xfId="20876"/>
    <cellStyle name="Output 6 2 3 2 3 2" xfId="42063"/>
    <cellStyle name="Output 6 2 3 2 4" xfId="31443"/>
    <cellStyle name="Output 6 2 3 2_Table 2A-1_EFT (Annual)" xfId="8323"/>
    <cellStyle name="Output 6 2 3 3" xfId="11345"/>
    <cellStyle name="Output 6 2 3 3 2" xfId="23443"/>
    <cellStyle name="Output 6 2 3 3 2 2" xfId="44629"/>
    <cellStyle name="Output 6 2 3 3 3" xfId="34025"/>
    <cellStyle name="Output 6 2 3 4" xfId="18330"/>
    <cellStyle name="Output 6 2 3 4 2" xfId="39517"/>
    <cellStyle name="Output 6 2 3 5" xfId="28700"/>
    <cellStyle name="Output 6 2 3_Table 2A-1_EFT (Annual)" xfId="8322"/>
    <cellStyle name="Output 6 2 4" xfId="1741"/>
    <cellStyle name="Output 6 2 4 2" xfId="5302"/>
    <cellStyle name="Output 6 2 4 2 2" xfId="13527"/>
    <cellStyle name="Output 6 2 4 2 2 2" xfId="25518"/>
    <cellStyle name="Output 6 2 4 2 2 2 2" xfId="46704"/>
    <cellStyle name="Output 6 2 4 2 2 3" xfId="36100"/>
    <cellStyle name="Output 6 2 4 2 3" xfId="20405"/>
    <cellStyle name="Output 6 2 4 2 3 2" xfId="41592"/>
    <cellStyle name="Output 6 2 4 2 4" xfId="30959"/>
    <cellStyle name="Output 6 2 4 2_Table 2A-1_EFT (Annual)" xfId="8325"/>
    <cellStyle name="Output 6 2 4 3" xfId="10870"/>
    <cellStyle name="Output 6 2 4 3 2" xfId="22972"/>
    <cellStyle name="Output 6 2 4 3 2 2" xfId="44158"/>
    <cellStyle name="Output 6 2 4 3 3" xfId="33554"/>
    <cellStyle name="Output 6 2 4 4" xfId="17859"/>
    <cellStyle name="Output 6 2 4 4 2" xfId="39046"/>
    <cellStyle name="Output 6 2 4 5" xfId="28216"/>
    <cellStyle name="Output 6 2 4_Table 2A-1_EFT (Annual)" xfId="8324"/>
    <cellStyle name="Output 6 2 5" xfId="4079"/>
    <cellStyle name="Output 6 2 5 2" xfId="12403"/>
    <cellStyle name="Output 6 2 5 2 2" xfId="24425"/>
    <cellStyle name="Output 6 2 5 2 2 2" xfId="45611"/>
    <cellStyle name="Output 6 2 5 2 3" xfId="35007"/>
    <cellStyle name="Output 6 2 5 3" xfId="19312"/>
    <cellStyle name="Output 6 2 5 3 2" xfId="40499"/>
    <cellStyle name="Output 6 2 5 4" xfId="29767"/>
    <cellStyle name="Output 6 2 5_Table 2A-1_EFT (Annual)" xfId="8326"/>
    <cellStyle name="Output 6 2 6" xfId="9742"/>
    <cellStyle name="Output 6 2 6 2" xfId="21879"/>
    <cellStyle name="Output 6 2 6 2 2" xfId="43065"/>
    <cellStyle name="Output 6 2 6 3" xfId="32461"/>
    <cellStyle name="Output 6 2 7" xfId="16766"/>
    <cellStyle name="Output 6 2 7 2" xfId="37953"/>
    <cellStyle name="Output 6 2 8" xfId="27024"/>
    <cellStyle name="Output 6 2_Table 2A-1_EFT (Annual)" xfId="3487"/>
    <cellStyle name="Output 6 3" xfId="347"/>
    <cellStyle name="Output 6 3 2" xfId="1330"/>
    <cellStyle name="Output 6 3 2 2" xfId="2600"/>
    <cellStyle name="Output 6 3 2 2 2" xfId="6161"/>
    <cellStyle name="Output 6 3 2 2 2 2" xfId="14355"/>
    <cellStyle name="Output 6 3 2 2 2 2 2" xfId="26327"/>
    <cellStyle name="Output 6 3 2 2 2 2 2 2" xfId="47513"/>
    <cellStyle name="Output 6 3 2 2 2 2 3" xfId="36909"/>
    <cellStyle name="Output 6 3 2 2 2 3" xfId="21214"/>
    <cellStyle name="Output 6 3 2 2 2 3 2" xfId="42401"/>
    <cellStyle name="Output 6 3 2 2 2 4" xfId="31817"/>
    <cellStyle name="Output 6 3 2 2 2_Table 2A-1_EFT (Annual)" xfId="8328"/>
    <cellStyle name="Output 6 3 2 2 3" xfId="11697"/>
    <cellStyle name="Output 6 3 2 2 3 2" xfId="23781"/>
    <cellStyle name="Output 6 3 2 2 3 2 2" xfId="44967"/>
    <cellStyle name="Output 6 3 2 2 3 3" xfId="34363"/>
    <cellStyle name="Output 6 3 2 2 4" xfId="18668"/>
    <cellStyle name="Output 6 3 2 2 4 2" xfId="39855"/>
    <cellStyle name="Output 6 3 2 2 5" xfId="29074"/>
    <cellStyle name="Output 6 3 2 2_Table 2A-1_EFT (Annual)" xfId="8327"/>
    <cellStyle name="Output 6 3 2 3" xfId="1885"/>
    <cellStyle name="Output 6 3 2 3 2" xfId="5446"/>
    <cellStyle name="Output 6 3 2 3 2 2" xfId="13661"/>
    <cellStyle name="Output 6 3 2 3 2 2 2" xfId="25649"/>
    <cellStyle name="Output 6 3 2 3 2 2 2 2" xfId="46835"/>
    <cellStyle name="Output 6 3 2 3 2 2 3" xfId="36231"/>
    <cellStyle name="Output 6 3 2 3 2 3" xfId="20536"/>
    <cellStyle name="Output 6 3 2 3 2 3 2" xfId="41723"/>
    <cellStyle name="Output 6 3 2 3 2 4" xfId="31103"/>
    <cellStyle name="Output 6 3 2 3 2_Table 2A-1_EFT (Annual)" xfId="8330"/>
    <cellStyle name="Output 6 3 2 3 3" xfId="11005"/>
    <cellStyle name="Output 6 3 2 3 3 2" xfId="23103"/>
    <cellStyle name="Output 6 3 2 3 3 2 2" xfId="44289"/>
    <cellStyle name="Output 6 3 2 3 3 3" xfId="33685"/>
    <cellStyle name="Output 6 3 2 3 4" xfId="17990"/>
    <cellStyle name="Output 6 3 2 3 4 2" xfId="39177"/>
    <cellStyle name="Output 6 3 2 3 5" xfId="28360"/>
    <cellStyle name="Output 6 3 2 3_Table 2A-1_EFT (Annual)" xfId="8329"/>
    <cellStyle name="Output 6 3 2 4" xfId="4891"/>
    <cellStyle name="Output 6 3 2 4 2" xfId="13151"/>
    <cellStyle name="Output 6 3 2 4 2 2" xfId="25157"/>
    <cellStyle name="Output 6 3 2 4 2 2 2" xfId="46343"/>
    <cellStyle name="Output 6 3 2 4 2 3" xfId="35739"/>
    <cellStyle name="Output 6 3 2 4 3" xfId="20044"/>
    <cellStyle name="Output 6 3 2 4 3 2" xfId="41231"/>
    <cellStyle name="Output 6 3 2 4 4" xfId="30548"/>
    <cellStyle name="Output 6 3 2 4_Table 2A-1_EFT (Annual)" xfId="8331"/>
    <cellStyle name="Output 6 3 2 5" xfId="10495"/>
    <cellStyle name="Output 6 3 2 5 2" xfId="22611"/>
    <cellStyle name="Output 6 3 2 5 2 2" xfId="43797"/>
    <cellStyle name="Output 6 3 2 5 3" xfId="33193"/>
    <cellStyle name="Output 6 3 2 6" xfId="17498"/>
    <cellStyle name="Output 6 3 2 6 2" xfId="38685"/>
    <cellStyle name="Output 6 3 2 7" xfId="27805"/>
    <cellStyle name="Output 6 3 2_Table 2A-1_EFT (Annual)" xfId="3490"/>
    <cellStyle name="Output 6 3 3" xfId="2069"/>
    <cellStyle name="Output 6 3 3 2" xfId="5630"/>
    <cellStyle name="Output 6 3 3 2 2" xfId="13845"/>
    <cellStyle name="Output 6 3 3 2 2 2" xfId="25833"/>
    <cellStyle name="Output 6 3 3 2 2 2 2" xfId="47019"/>
    <cellStyle name="Output 6 3 3 2 2 3" xfId="36415"/>
    <cellStyle name="Output 6 3 3 2 3" xfId="20720"/>
    <cellStyle name="Output 6 3 3 2 3 2" xfId="41907"/>
    <cellStyle name="Output 6 3 3 2 4" xfId="31287"/>
    <cellStyle name="Output 6 3 3 2_Table 2A-1_EFT (Annual)" xfId="8333"/>
    <cellStyle name="Output 6 3 3 3" xfId="11189"/>
    <cellStyle name="Output 6 3 3 3 2" xfId="23287"/>
    <cellStyle name="Output 6 3 3 3 2 2" xfId="44473"/>
    <cellStyle name="Output 6 3 3 3 3" xfId="33869"/>
    <cellStyle name="Output 6 3 3 4" xfId="18174"/>
    <cellStyle name="Output 6 3 3 4 2" xfId="39361"/>
    <cellStyle name="Output 6 3 3 5" xfId="28544"/>
    <cellStyle name="Output 6 3 3_Table 2A-1_EFT (Annual)" xfId="8332"/>
    <cellStyle name="Output 6 3 4" xfId="1705"/>
    <cellStyle name="Output 6 3 4 2" xfId="5266"/>
    <cellStyle name="Output 6 3 4 2 2" xfId="13495"/>
    <cellStyle name="Output 6 3 4 2 2 2" xfId="25488"/>
    <cellStyle name="Output 6 3 4 2 2 2 2" xfId="46674"/>
    <cellStyle name="Output 6 3 4 2 2 3" xfId="36070"/>
    <cellStyle name="Output 6 3 4 2 3" xfId="20375"/>
    <cellStyle name="Output 6 3 4 2 3 2" xfId="41562"/>
    <cellStyle name="Output 6 3 4 2 4" xfId="30923"/>
    <cellStyle name="Output 6 3 4 2_Table 2A-1_EFT (Annual)" xfId="8335"/>
    <cellStyle name="Output 6 3 4 3" xfId="10839"/>
    <cellStyle name="Output 6 3 4 3 2" xfId="22942"/>
    <cellStyle name="Output 6 3 4 3 2 2" xfId="44128"/>
    <cellStyle name="Output 6 3 4 3 3" xfId="33524"/>
    <cellStyle name="Output 6 3 4 4" xfId="17829"/>
    <cellStyle name="Output 6 3 4 4 2" xfId="39016"/>
    <cellStyle name="Output 6 3 4 5" xfId="28180"/>
    <cellStyle name="Output 6 3 4_Table 2A-1_EFT (Annual)" xfId="8334"/>
    <cellStyle name="Output 6 3 5" xfId="3917"/>
    <cellStyle name="Output 6 3 5 2" xfId="12245"/>
    <cellStyle name="Output 6 3 5 2 2" xfId="24269"/>
    <cellStyle name="Output 6 3 5 2 2 2" xfId="45455"/>
    <cellStyle name="Output 6 3 5 2 3" xfId="34851"/>
    <cellStyle name="Output 6 3 5 3" xfId="19156"/>
    <cellStyle name="Output 6 3 5 3 2" xfId="40343"/>
    <cellStyle name="Output 6 3 5 4" xfId="29605"/>
    <cellStyle name="Output 6 3 5_Table 2A-1_EFT (Annual)" xfId="8336"/>
    <cellStyle name="Output 6 3 6" xfId="9582"/>
    <cellStyle name="Output 6 3 6 2" xfId="21723"/>
    <cellStyle name="Output 6 3 6 2 2" xfId="42909"/>
    <cellStyle name="Output 6 3 6 3" xfId="32305"/>
    <cellStyle name="Output 6 3 7" xfId="16610"/>
    <cellStyle name="Output 6 3 7 2" xfId="37797"/>
    <cellStyle name="Output 6 3 8" xfId="26862"/>
    <cellStyle name="Output 6 3_Table 2A-1_EFT (Annual)" xfId="3489"/>
    <cellStyle name="Output 6 4" xfId="1164"/>
    <cellStyle name="Output 6 4 2" xfId="2434"/>
    <cellStyle name="Output 6 4 2 2" xfId="5995"/>
    <cellStyle name="Output 6 4 2 2 2" xfId="14189"/>
    <cellStyle name="Output 6 4 2 2 2 2" xfId="26161"/>
    <cellStyle name="Output 6 4 2 2 2 2 2" xfId="47347"/>
    <cellStyle name="Output 6 4 2 2 2 3" xfId="36743"/>
    <cellStyle name="Output 6 4 2 2 3" xfId="21048"/>
    <cellStyle name="Output 6 4 2 2 3 2" xfId="42235"/>
    <cellStyle name="Output 6 4 2 2 4" xfId="31651"/>
    <cellStyle name="Output 6 4 2 2_Table 2A-1_EFT (Annual)" xfId="8338"/>
    <cellStyle name="Output 6 4 2 3" xfId="11531"/>
    <cellStyle name="Output 6 4 2 3 2" xfId="23615"/>
    <cellStyle name="Output 6 4 2 3 2 2" xfId="44801"/>
    <cellStyle name="Output 6 4 2 3 3" xfId="34197"/>
    <cellStyle name="Output 6 4 2 4" xfId="18502"/>
    <cellStyle name="Output 6 4 2 4 2" xfId="39689"/>
    <cellStyle name="Output 6 4 2 5" xfId="28908"/>
    <cellStyle name="Output 6 4 2_Table 2A-1_EFT (Annual)" xfId="8337"/>
    <cellStyle name="Output 6 4 3" xfId="1821"/>
    <cellStyle name="Output 6 4 3 2" xfId="5382"/>
    <cellStyle name="Output 6 4 3 2 2" xfId="13597"/>
    <cellStyle name="Output 6 4 3 2 2 2" xfId="25585"/>
    <cellStyle name="Output 6 4 3 2 2 2 2" xfId="46771"/>
    <cellStyle name="Output 6 4 3 2 2 3" xfId="36167"/>
    <cellStyle name="Output 6 4 3 2 3" xfId="20472"/>
    <cellStyle name="Output 6 4 3 2 3 2" xfId="41659"/>
    <cellStyle name="Output 6 4 3 2 4" xfId="31039"/>
    <cellStyle name="Output 6 4 3 2_Table 2A-1_EFT (Annual)" xfId="8340"/>
    <cellStyle name="Output 6 4 3 3" xfId="10941"/>
    <cellStyle name="Output 6 4 3 3 2" xfId="23039"/>
    <cellStyle name="Output 6 4 3 3 2 2" xfId="44225"/>
    <cellStyle name="Output 6 4 3 3 3" xfId="33621"/>
    <cellStyle name="Output 6 4 3 4" xfId="17926"/>
    <cellStyle name="Output 6 4 3 4 2" xfId="39113"/>
    <cellStyle name="Output 6 4 3 5" xfId="28296"/>
    <cellStyle name="Output 6 4 3_Table 2A-1_EFT (Annual)" xfId="8339"/>
    <cellStyle name="Output 6 4 4" xfId="4725"/>
    <cellStyle name="Output 6 4 4 2" xfId="12985"/>
    <cellStyle name="Output 6 4 4 2 2" xfId="24991"/>
    <cellStyle name="Output 6 4 4 2 2 2" xfId="46177"/>
    <cellStyle name="Output 6 4 4 2 3" xfId="35573"/>
    <cellStyle name="Output 6 4 4 3" xfId="19878"/>
    <cellStyle name="Output 6 4 4 3 2" xfId="41065"/>
    <cellStyle name="Output 6 4 4 4" xfId="30382"/>
    <cellStyle name="Output 6 4 4_Table 2A-1_EFT (Annual)" xfId="8341"/>
    <cellStyle name="Output 6 4 5" xfId="10329"/>
    <cellStyle name="Output 6 4 5 2" xfId="22445"/>
    <cellStyle name="Output 6 4 5 2 2" xfId="43631"/>
    <cellStyle name="Output 6 4 5 3" xfId="33027"/>
    <cellStyle name="Output 6 4 6" xfId="17332"/>
    <cellStyle name="Output 6 4 6 2" xfId="38519"/>
    <cellStyle name="Output 6 4 7" xfId="27639"/>
    <cellStyle name="Output 6 4_Table 2A-1_EFT (Annual)" xfId="3491"/>
    <cellStyle name="Output 6 5" xfId="1797"/>
    <cellStyle name="Output 6 5 2" xfId="5358"/>
    <cellStyle name="Output 6 5 2 2" xfId="13573"/>
    <cellStyle name="Output 6 5 2 2 2" xfId="25561"/>
    <cellStyle name="Output 6 5 2 2 2 2" xfId="46747"/>
    <cellStyle name="Output 6 5 2 2 3" xfId="36143"/>
    <cellStyle name="Output 6 5 2 3" xfId="20448"/>
    <cellStyle name="Output 6 5 2 3 2" xfId="41635"/>
    <cellStyle name="Output 6 5 2 4" xfId="31015"/>
    <cellStyle name="Output 6 5 2_Table 2A-1_EFT (Annual)" xfId="8343"/>
    <cellStyle name="Output 6 5 3" xfId="10917"/>
    <cellStyle name="Output 6 5 3 2" xfId="23015"/>
    <cellStyle name="Output 6 5 3 2 2" xfId="44201"/>
    <cellStyle name="Output 6 5 3 3" xfId="33597"/>
    <cellStyle name="Output 6 5 4" xfId="17902"/>
    <cellStyle name="Output 6 5 4 2" xfId="39089"/>
    <cellStyle name="Output 6 5 5" xfId="28272"/>
    <cellStyle name="Output 6 5_Table 2A-1_EFT (Annual)" xfId="8342"/>
    <cellStyle name="Output 6 6" xfId="1648"/>
    <cellStyle name="Output 6 6 2" xfId="5209"/>
    <cellStyle name="Output 6 6 2 2" xfId="13456"/>
    <cellStyle name="Output 6 6 2 2 2" xfId="25456"/>
    <cellStyle name="Output 6 6 2 2 2 2" xfId="46642"/>
    <cellStyle name="Output 6 6 2 2 3" xfId="36038"/>
    <cellStyle name="Output 6 6 2 3" xfId="20343"/>
    <cellStyle name="Output 6 6 2 3 2" xfId="41530"/>
    <cellStyle name="Output 6 6 2 4" xfId="30866"/>
    <cellStyle name="Output 6 6 2_Table 2A-1_EFT (Annual)" xfId="8345"/>
    <cellStyle name="Output 6 6 3" xfId="10801"/>
    <cellStyle name="Output 6 6 3 2" xfId="22910"/>
    <cellStyle name="Output 6 6 3 2 2" xfId="44096"/>
    <cellStyle name="Output 6 6 3 3" xfId="33492"/>
    <cellStyle name="Output 6 6 4" xfId="17797"/>
    <cellStyle name="Output 6 6 4 2" xfId="38984"/>
    <cellStyle name="Output 6 6 5" xfId="28123"/>
    <cellStyle name="Output 6 6_Table 2A-1_EFT (Annual)" xfId="8344"/>
    <cellStyle name="Output 6 7" xfId="3705"/>
    <cellStyle name="Output 6 7 2" xfId="12073"/>
    <cellStyle name="Output 6 7 2 2" xfId="24103"/>
    <cellStyle name="Output 6 7 2 2 2" xfId="45289"/>
    <cellStyle name="Output 6 7 2 3" xfId="34685"/>
    <cellStyle name="Output 6 7 3" xfId="18990"/>
    <cellStyle name="Output 6 7 3 2" xfId="40177"/>
    <cellStyle name="Output 6 7 4" xfId="29414"/>
    <cellStyle name="Output 6 7_Table 2A-1_EFT (Annual)" xfId="8346"/>
    <cellStyle name="Output 6 8" xfId="9392"/>
    <cellStyle name="Output 6 8 2" xfId="21557"/>
    <cellStyle name="Output 6 8 2 2" xfId="42743"/>
    <cellStyle name="Output 6 8 3" xfId="32139"/>
    <cellStyle name="Output 6 9" xfId="16444"/>
    <cellStyle name="Output 6 9 2" xfId="37631"/>
    <cellStyle name="Output 6_Table 2A-1_EFT (Annual)" xfId="3486"/>
    <cellStyle name="Output 7" xfId="110"/>
    <cellStyle name="Output 7 10" xfId="26665"/>
    <cellStyle name="Output 7 2" xfId="503"/>
    <cellStyle name="Output 7 2 2" xfId="1480"/>
    <cellStyle name="Output 7 2 2 2" xfId="2750"/>
    <cellStyle name="Output 7 2 2 2 2" xfId="6311"/>
    <cellStyle name="Output 7 2 2 2 2 2" xfId="14505"/>
    <cellStyle name="Output 7 2 2 2 2 2 2" xfId="26477"/>
    <cellStyle name="Output 7 2 2 2 2 2 2 2" xfId="47663"/>
    <cellStyle name="Output 7 2 2 2 2 2 3" xfId="37059"/>
    <cellStyle name="Output 7 2 2 2 2 3" xfId="21364"/>
    <cellStyle name="Output 7 2 2 2 2 3 2" xfId="42551"/>
    <cellStyle name="Output 7 2 2 2 2 4" xfId="31967"/>
    <cellStyle name="Output 7 2 2 2 2_Table 2A-1_EFT (Annual)" xfId="8348"/>
    <cellStyle name="Output 7 2 2 2 3" xfId="11847"/>
    <cellStyle name="Output 7 2 2 2 3 2" xfId="23931"/>
    <cellStyle name="Output 7 2 2 2 3 2 2" xfId="45117"/>
    <cellStyle name="Output 7 2 2 2 3 3" xfId="34513"/>
    <cellStyle name="Output 7 2 2 2 4" xfId="18818"/>
    <cellStyle name="Output 7 2 2 2 4 2" xfId="40005"/>
    <cellStyle name="Output 7 2 2 2 5" xfId="29224"/>
    <cellStyle name="Output 7 2 2 2_Table 2A-1_EFT (Annual)" xfId="8347"/>
    <cellStyle name="Output 7 2 2 3" xfId="1914"/>
    <cellStyle name="Output 7 2 2 3 2" xfId="5475"/>
    <cellStyle name="Output 7 2 2 3 2 2" xfId="13690"/>
    <cellStyle name="Output 7 2 2 3 2 2 2" xfId="25678"/>
    <cellStyle name="Output 7 2 2 3 2 2 2 2" xfId="46864"/>
    <cellStyle name="Output 7 2 2 3 2 2 3" xfId="36260"/>
    <cellStyle name="Output 7 2 2 3 2 3" xfId="20565"/>
    <cellStyle name="Output 7 2 2 3 2 3 2" xfId="41752"/>
    <cellStyle name="Output 7 2 2 3 2 4" xfId="31132"/>
    <cellStyle name="Output 7 2 2 3 2_Table 2A-1_EFT (Annual)" xfId="8350"/>
    <cellStyle name="Output 7 2 2 3 3" xfId="11034"/>
    <cellStyle name="Output 7 2 2 3 3 2" xfId="23132"/>
    <cellStyle name="Output 7 2 2 3 3 2 2" xfId="44318"/>
    <cellStyle name="Output 7 2 2 3 3 3" xfId="33714"/>
    <cellStyle name="Output 7 2 2 3 4" xfId="18019"/>
    <cellStyle name="Output 7 2 2 3 4 2" xfId="39206"/>
    <cellStyle name="Output 7 2 2 3 5" xfId="28389"/>
    <cellStyle name="Output 7 2 2 3_Table 2A-1_EFT (Annual)" xfId="8349"/>
    <cellStyle name="Output 7 2 2 4" xfId="5041"/>
    <cellStyle name="Output 7 2 2 4 2" xfId="13301"/>
    <cellStyle name="Output 7 2 2 4 2 2" xfId="25307"/>
    <cellStyle name="Output 7 2 2 4 2 2 2" xfId="46493"/>
    <cellStyle name="Output 7 2 2 4 2 3" xfId="35889"/>
    <cellStyle name="Output 7 2 2 4 3" xfId="20194"/>
    <cellStyle name="Output 7 2 2 4 3 2" xfId="41381"/>
    <cellStyle name="Output 7 2 2 4 4" xfId="30698"/>
    <cellStyle name="Output 7 2 2 4_Table 2A-1_EFT (Annual)" xfId="8351"/>
    <cellStyle name="Output 7 2 2 5" xfId="10645"/>
    <cellStyle name="Output 7 2 2 5 2" xfId="22761"/>
    <cellStyle name="Output 7 2 2 5 2 2" xfId="43947"/>
    <cellStyle name="Output 7 2 2 5 3" xfId="33343"/>
    <cellStyle name="Output 7 2 2 6" xfId="17648"/>
    <cellStyle name="Output 7 2 2 6 2" xfId="38835"/>
    <cellStyle name="Output 7 2 2 7" xfId="27955"/>
    <cellStyle name="Output 7 2 2_Table 2A-1_EFT (Annual)" xfId="3494"/>
    <cellStyle name="Output 7 2 3" xfId="2219"/>
    <cellStyle name="Output 7 2 3 2" xfId="5780"/>
    <cellStyle name="Output 7 2 3 2 2" xfId="13995"/>
    <cellStyle name="Output 7 2 3 2 2 2" xfId="25983"/>
    <cellStyle name="Output 7 2 3 2 2 2 2" xfId="47169"/>
    <cellStyle name="Output 7 2 3 2 2 3" xfId="36565"/>
    <cellStyle name="Output 7 2 3 2 3" xfId="20870"/>
    <cellStyle name="Output 7 2 3 2 3 2" xfId="42057"/>
    <cellStyle name="Output 7 2 3 2 4" xfId="31437"/>
    <cellStyle name="Output 7 2 3 2_Table 2A-1_EFT (Annual)" xfId="8353"/>
    <cellStyle name="Output 7 2 3 3" xfId="11339"/>
    <cellStyle name="Output 7 2 3 3 2" xfId="23437"/>
    <cellStyle name="Output 7 2 3 3 2 2" xfId="44623"/>
    <cellStyle name="Output 7 2 3 3 3" xfId="34019"/>
    <cellStyle name="Output 7 2 3 4" xfId="18324"/>
    <cellStyle name="Output 7 2 3 4 2" xfId="39511"/>
    <cellStyle name="Output 7 2 3 5" xfId="28694"/>
    <cellStyle name="Output 7 2 3_Table 2A-1_EFT (Annual)" xfId="8352"/>
    <cellStyle name="Output 7 2 4" xfId="1739"/>
    <cellStyle name="Output 7 2 4 2" xfId="5300"/>
    <cellStyle name="Output 7 2 4 2 2" xfId="13525"/>
    <cellStyle name="Output 7 2 4 2 2 2" xfId="25516"/>
    <cellStyle name="Output 7 2 4 2 2 2 2" xfId="46702"/>
    <cellStyle name="Output 7 2 4 2 2 3" xfId="36098"/>
    <cellStyle name="Output 7 2 4 2 3" xfId="20403"/>
    <cellStyle name="Output 7 2 4 2 3 2" xfId="41590"/>
    <cellStyle name="Output 7 2 4 2 4" xfId="30957"/>
    <cellStyle name="Output 7 2 4 2_Table 2A-1_EFT (Annual)" xfId="8355"/>
    <cellStyle name="Output 7 2 4 3" xfId="10868"/>
    <cellStyle name="Output 7 2 4 3 2" xfId="22970"/>
    <cellStyle name="Output 7 2 4 3 2 2" xfId="44156"/>
    <cellStyle name="Output 7 2 4 3 3" xfId="33552"/>
    <cellStyle name="Output 7 2 4 4" xfId="17857"/>
    <cellStyle name="Output 7 2 4 4 2" xfId="39044"/>
    <cellStyle name="Output 7 2 4 5" xfId="28214"/>
    <cellStyle name="Output 7 2 4_Table 2A-1_EFT (Annual)" xfId="8354"/>
    <cellStyle name="Output 7 2 5" xfId="4073"/>
    <cellStyle name="Output 7 2 5 2" xfId="12397"/>
    <cellStyle name="Output 7 2 5 2 2" xfId="24419"/>
    <cellStyle name="Output 7 2 5 2 2 2" xfId="45605"/>
    <cellStyle name="Output 7 2 5 2 3" xfId="35001"/>
    <cellStyle name="Output 7 2 5 3" xfId="19306"/>
    <cellStyle name="Output 7 2 5 3 2" xfId="40493"/>
    <cellStyle name="Output 7 2 5 4" xfId="29761"/>
    <cellStyle name="Output 7 2 5_Table 2A-1_EFT (Annual)" xfId="8356"/>
    <cellStyle name="Output 7 2 6" xfId="9736"/>
    <cellStyle name="Output 7 2 6 2" xfId="21873"/>
    <cellStyle name="Output 7 2 6 2 2" xfId="43059"/>
    <cellStyle name="Output 7 2 6 3" xfId="32455"/>
    <cellStyle name="Output 7 2 7" xfId="16760"/>
    <cellStyle name="Output 7 2 7 2" xfId="37947"/>
    <cellStyle name="Output 7 2 8" xfId="27018"/>
    <cellStyle name="Output 7 2_Table 2A-1_EFT (Annual)" xfId="3493"/>
    <cellStyle name="Output 7 3" xfId="341"/>
    <cellStyle name="Output 7 3 2" xfId="1324"/>
    <cellStyle name="Output 7 3 2 2" xfId="2594"/>
    <cellStyle name="Output 7 3 2 2 2" xfId="6155"/>
    <cellStyle name="Output 7 3 2 2 2 2" xfId="14349"/>
    <cellStyle name="Output 7 3 2 2 2 2 2" xfId="26321"/>
    <cellStyle name="Output 7 3 2 2 2 2 2 2" xfId="47507"/>
    <cellStyle name="Output 7 3 2 2 2 2 3" xfId="36903"/>
    <cellStyle name="Output 7 3 2 2 2 3" xfId="21208"/>
    <cellStyle name="Output 7 3 2 2 2 3 2" xfId="42395"/>
    <cellStyle name="Output 7 3 2 2 2 4" xfId="31811"/>
    <cellStyle name="Output 7 3 2 2 2_Table 2A-1_EFT (Annual)" xfId="8358"/>
    <cellStyle name="Output 7 3 2 2 3" xfId="11691"/>
    <cellStyle name="Output 7 3 2 2 3 2" xfId="23775"/>
    <cellStyle name="Output 7 3 2 2 3 2 2" xfId="44961"/>
    <cellStyle name="Output 7 3 2 2 3 3" xfId="34357"/>
    <cellStyle name="Output 7 3 2 2 4" xfId="18662"/>
    <cellStyle name="Output 7 3 2 2 4 2" xfId="39849"/>
    <cellStyle name="Output 7 3 2 2 5" xfId="29068"/>
    <cellStyle name="Output 7 3 2 2_Table 2A-1_EFT (Annual)" xfId="8357"/>
    <cellStyle name="Output 7 3 2 3" xfId="1883"/>
    <cellStyle name="Output 7 3 2 3 2" xfId="5444"/>
    <cellStyle name="Output 7 3 2 3 2 2" xfId="13659"/>
    <cellStyle name="Output 7 3 2 3 2 2 2" xfId="25647"/>
    <cellStyle name="Output 7 3 2 3 2 2 2 2" xfId="46833"/>
    <cellStyle name="Output 7 3 2 3 2 2 3" xfId="36229"/>
    <cellStyle name="Output 7 3 2 3 2 3" xfId="20534"/>
    <cellStyle name="Output 7 3 2 3 2 3 2" xfId="41721"/>
    <cellStyle name="Output 7 3 2 3 2 4" xfId="31101"/>
    <cellStyle name="Output 7 3 2 3 2_Table 2A-1_EFT (Annual)" xfId="8360"/>
    <cellStyle name="Output 7 3 2 3 3" xfId="11003"/>
    <cellStyle name="Output 7 3 2 3 3 2" xfId="23101"/>
    <cellStyle name="Output 7 3 2 3 3 2 2" xfId="44287"/>
    <cellStyle name="Output 7 3 2 3 3 3" xfId="33683"/>
    <cellStyle name="Output 7 3 2 3 4" xfId="17988"/>
    <cellStyle name="Output 7 3 2 3 4 2" xfId="39175"/>
    <cellStyle name="Output 7 3 2 3 5" xfId="28358"/>
    <cellStyle name="Output 7 3 2 3_Table 2A-1_EFT (Annual)" xfId="8359"/>
    <cellStyle name="Output 7 3 2 4" xfId="4885"/>
    <cellStyle name="Output 7 3 2 4 2" xfId="13145"/>
    <cellStyle name="Output 7 3 2 4 2 2" xfId="25151"/>
    <cellStyle name="Output 7 3 2 4 2 2 2" xfId="46337"/>
    <cellStyle name="Output 7 3 2 4 2 3" xfId="35733"/>
    <cellStyle name="Output 7 3 2 4 3" xfId="20038"/>
    <cellStyle name="Output 7 3 2 4 3 2" xfId="41225"/>
    <cellStyle name="Output 7 3 2 4 4" xfId="30542"/>
    <cellStyle name="Output 7 3 2 4_Table 2A-1_EFT (Annual)" xfId="8361"/>
    <cellStyle name="Output 7 3 2 5" xfId="10489"/>
    <cellStyle name="Output 7 3 2 5 2" xfId="22605"/>
    <cellStyle name="Output 7 3 2 5 2 2" xfId="43791"/>
    <cellStyle name="Output 7 3 2 5 3" xfId="33187"/>
    <cellStyle name="Output 7 3 2 6" xfId="17492"/>
    <cellStyle name="Output 7 3 2 6 2" xfId="38679"/>
    <cellStyle name="Output 7 3 2 7" xfId="27799"/>
    <cellStyle name="Output 7 3 2_Table 2A-1_EFT (Annual)" xfId="3496"/>
    <cellStyle name="Output 7 3 3" xfId="2063"/>
    <cellStyle name="Output 7 3 3 2" xfId="5624"/>
    <cellStyle name="Output 7 3 3 2 2" xfId="13839"/>
    <cellStyle name="Output 7 3 3 2 2 2" xfId="25827"/>
    <cellStyle name="Output 7 3 3 2 2 2 2" xfId="47013"/>
    <cellStyle name="Output 7 3 3 2 2 3" xfId="36409"/>
    <cellStyle name="Output 7 3 3 2 3" xfId="20714"/>
    <cellStyle name="Output 7 3 3 2 3 2" xfId="41901"/>
    <cellStyle name="Output 7 3 3 2 4" xfId="31281"/>
    <cellStyle name="Output 7 3 3 2_Table 2A-1_EFT (Annual)" xfId="8363"/>
    <cellStyle name="Output 7 3 3 3" xfId="11183"/>
    <cellStyle name="Output 7 3 3 3 2" xfId="23281"/>
    <cellStyle name="Output 7 3 3 3 2 2" xfId="44467"/>
    <cellStyle name="Output 7 3 3 3 3" xfId="33863"/>
    <cellStyle name="Output 7 3 3 4" xfId="18168"/>
    <cellStyle name="Output 7 3 3 4 2" xfId="39355"/>
    <cellStyle name="Output 7 3 3 5" xfId="28538"/>
    <cellStyle name="Output 7 3 3_Table 2A-1_EFT (Annual)" xfId="8362"/>
    <cellStyle name="Output 7 3 4" xfId="1703"/>
    <cellStyle name="Output 7 3 4 2" xfId="5264"/>
    <cellStyle name="Output 7 3 4 2 2" xfId="13493"/>
    <cellStyle name="Output 7 3 4 2 2 2" xfId="25486"/>
    <cellStyle name="Output 7 3 4 2 2 2 2" xfId="46672"/>
    <cellStyle name="Output 7 3 4 2 2 3" xfId="36068"/>
    <cellStyle name="Output 7 3 4 2 3" xfId="20373"/>
    <cellStyle name="Output 7 3 4 2 3 2" xfId="41560"/>
    <cellStyle name="Output 7 3 4 2 4" xfId="30921"/>
    <cellStyle name="Output 7 3 4 2_Table 2A-1_EFT (Annual)" xfId="8365"/>
    <cellStyle name="Output 7 3 4 3" xfId="10837"/>
    <cellStyle name="Output 7 3 4 3 2" xfId="22940"/>
    <cellStyle name="Output 7 3 4 3 2 2" xfId="44126"/>
    <cellStyle name="Output 7 3 4 3 3" xfId="33522"/>
    <cellStyle name="Output 7 3 4 4" xfId="17827"/>
    <cellStyle name="Output 7 3 4 4 2" xfId="39014"/>
    <cellStyle name="Output 7 3 4 5" xfId="28178"/>
    <cellStyle name="Output 7 3 4_Table 2A-1_EFT (Annual)" xfId="8364"/>
    <cellStyle name="Output 7 3 5" xfId="3911"/>
    <cellStyle name="Output 7 3 5 2" xfId="12239"/>
    <cellStyle name="Output 7 3 5 2 2" xfId="24263"/>
    <cellStyle name="Output 7 3 5 2 2 2" xfId="45449"/>
    <cellStyle name="Output 7 3 5 2 3" xfId="34845"/>
    <cellStyle name="Output 7 3 5 3" xfId="19150"/>
    <cellStyle name="Output 7 3 5 3 2" xfId="40337"/>
    <cellStyle name="Output 7 3 5 4" xfId="29599"/>
    <cellStyle name="Output 7 3 5_Table 2A-1_EFT (Annual)" xfId="8366"/>
    <cellStyle name="Output 7 3 6" xfId="9576"/>
    <cellStyle name="Output 7 3 6 2" xfId="21717"/>
    <cellStyle name="Output 7 3 6 2 2" xfId="42903"/>
    <cellStyle name="Output 7 3 6 3" xfId="32299"/>
    <cellStyle name="Output 7 3 7" xfId="16604"/>
    <cellStyle name="Output 7 3 7 2" xfId="37791"/>
    <cellStyle name="Output 7 3 8" xfId="26856"/>
    <cellStyle name="Output 7 3_Table 2A-1_EFT (Annual)" xfId="3495"/>
    <cellStyle name="Output 7 4" xfId="1158"/>
    <cellStyle name="Output 7 4 2" xfId="2428"/>
    <cellStyle name="Output 7 4 2 2" xfId="5989"/>
    <cellStyle name="Output 7 4 2 2 2" xfId="14183"/>
    <cellStyle name="Output 7 4 2 2 2 2" xfId="26155"/>
    <cellStyle name="Output 7 4 2 2 2 2 2" xfId="47341"/>
    <cellStyle name="Output 7 4 2 2 2 3" xfId="36737"/>
    <cellStyle name="Output 7 4 2 2 3" xfId="21042"/>
    <cellStyle name="Output 7 4 2 2 3 2" xfId="42229"/>
    <cellStyle name="Output 7 4 2 2 4" xfId="31645"/>
    <cellStyle name="Output 7 4 2 2_Table 2A-1_EFT (Annual)" xfId="8368"/>
    <cellStyle name="Output 7 4 2 3" xfId="11525"/>
    <cellStyle name="Output 7 4 2 3 2" xfId="23609"/>
    <cellStyle name="Output 7 4 2 3 2 2" xfId="44795"/>
    <cellStyle name="Output 7 4 2 3 3" xfId="34191"/>
    <cellStyle name="Output 7 4 2 4" xfId="18496"/>
    <cellStyle name="Output 7 4 2 4 2" xfId="39683"/>
    <cellStyle name="Output 7 4 2 5" xfId="28902"/>
    <cellStyle name="Output 7 4 2_Table 2A-1_EFT (Annual)" xfId="8367"/>
    <cellStyle name="Output 7 4 3" xfId="1819"/>
    <cellStyle name="Output 7 4 3 2" xfId="5380"/>
    <cellStyle name="Output 7 4 3 2 2" xfId="13595"/>
    <cellStyle name="Output 7 4 3 2 2 2" xfId="25583"/>
    <cellStyle name="Output 7 4 3 2 2 2 2" xfId="46769"/>
    <cellStyle name="Output 7 4 3 2 2 3" xfId="36165"/>
    <cellStyle name="Output 7 4 3 2 3" xfId="20470"/>
    <cellStyle name="Output 7 4 3 2 3 2" xfId="41657"/>
    <cellStyle name="Output 7 4 3 2 4" xfId="31037"/>
    <cellStyle name="Output 7 4 3 2_Table 2A-1_EFT (Annual)" xfId="8370"/>
    <cellStyle name="Output 7 4 3 3" xfId="10939"/>
    <cellStyle name="Output 7 4 3 3 2" xfId="23037"/>
    <cellStyle name="Output 7 4 3 3 2 2" xfId="44223"/>
    <cellStyle name="Output 7 4 3 3 3" xfId="33619"/>
    <cellStyle name="Output 7 4 3 4" xfId="17924"/>
    <cellStyle name="Output 7 4 3 4 2" xfId="39111"/>
    <cellStyle name="Output 7 4 3 5" xfId="28294"/>
    <cellStyle name="Output 7 4 3_Table 2A-1_EFT (Annual)" xfId="8369"/>
    <cellStyle name="Output 7 4 4" xfId="4719"/>
    <cellStyle name="Output 7 4 4 2" xfId="12979"/>
    <cellStyle name="Output 7 4 4 2 2" xfId="24985"/>
    <cellStyle name="Output 7 4 4 2 2 2" xfId="46171"/>
    <cellStyle name="Output 7 4 4 2 3" xfId="35567"/>
    <cellStyle name="Output 7 4 4 3" xfId="19872"/>
    <cellStyle name="Output 7 4 4 3 2" xfId="41059"/>
    <cellStyle name="Output 7 4 4 4" xfId="30376"/>
    <cellStyle name="Output 7 4 4_Table 2A-1_EFT (Annual)" xfId="8371"/>
    <cellStyle name="Output 7 4 5" xfId="10323"/>
    <cellStyle name="Output 7 4 5 2" xfId="22439"/>
    <cellStyle name="Output 7 4 5 2 2" xfId="43625"/>
    <cellStyle name="Output 7 4 5 3" xfId="33021"/>
    <cellStyle name="Output 7 4 6" xfId="17326"/>
    <cellStyle name="Output 7 4 6 2" xfId="38513"/>
    <cellStyle name="Output 7 4 7" xfId="27633"/>
    <cellStyle name="Output 7 4_Table 2A-1_EFT (Annual)" xfId="3497"/>
    <cellStyle name="Output 7 5" xfId="1800"/>
    <cellStyle name="Output 7 5 2" xfId="5361"/>
    <cellStyle name="Output 7 5 2 2" xfId="13576"/>
    <cellStyle name="Output 7 5 2 2 2" xfId="25564"/>
    <cellStyle name="Output 7 5 2 2 2 2" xfId="46750"/>
    <cellStyle name="Output 7 5 2 2 3" xfId="36146"/>
    <cellStyle name="Output 7 5 2 3" xfId="20451"/>
    <cellStyle name="Output 7 5 2 3 2" xfId="41638"/>
    <cellStyle name="Output 7 5 2 4" xfId="31018"/>
    <cellStyle name="Output 7 5 2_Table 2A-1_EFT (Annual)" xfId="8373"/>
    <cellStyle name="Output 7 5 3" xfId="10920"/>
    <cellStyle name="Output 7 5 3 2" xfId="23018"/>
    <cellStyle name="Output 7 5 3 2 2" xfId="44204"/>
    <cellStyle name="Output 7 5 3 3" xfId="33600"/>
    <cellStyle name="Output 7 5 4" xfId="17905"/>
    <cellStyle name="Output 7 5 4 2" xfId="39092"/>
    <cellStyle name="Output 7 5 5" xfId="28275"/>
    <cellStyle name="Output 7 5_Table 2A-1_EFT (Annual)" xfId="8372"/>
    <cellStyle name="Output 7 6" xfId="1646"/>
    <cellStyle name="Output 7 6 2" xfId="5207"/>
    <cellStyle name="Output 7 6 2 2" xfId="13454"/>
    <cellStyle name="Output 7 6 2 2 2" xfId="25454"/>
    <cellStyle name="Output 7 6 2 2 2 2" xfId="46640"/>
    <cellStyle name="Output 7 6 2 2 3" xfId="36036"/>
    <cellStyle name="Output 7 6 2 3" xfId="20341"/>
    <cellStyle name="Output 7 6 2 3 2" xfId="41528"/>
    <cellStyle name="Output 7 6 2 4" xfId="30864"/>
    <cellStyle name="Output 7 6 2_Table 2A-1_EFT (Annual)" xfId="8375"/>
    <cellStyle name="Output 7 6 3" xfId="10799"/>
    <cellStyle name="Output 7 6 3 2" xfId="22908"/>
    <cellStyle name="Output 7 6 3 2 2" xfId="44094"/>
    <cellStyle name="Output 7 6 3 3" xfId="33490"/>
    <cellStyle name="Output 7 6 4" xfId="17795"/>
    <cellStyle name="Output 7 6 4 2" xfId="38982"/>
    <cellStyle name="Output 7 6 5" xfId="28121"/>
    <cellStyle name="Output 7 6_Table 2A-1_EFT (Annual)" xfId="8374"/>
    <cellStyle name="Output 7 7" xfId="3699"/>
    <cellStyle name="Output 7 7 2" xfId="12067"/>
    <cellStyle name="Output 7 7 2 2" xfId="24097"/>
    <cellStyle name="Output 7 7 2 2 2" xfId="45283"/>
    <cellStyle name="Output 7 7 2 3" xfId="34679"/>
    <cellStyle name="Output 7 7 3" xfId="18984"/>
    <cellStyle name="Output 7 7 3 2" xfId="40171"/>
    <cellStyle name="Output 7 7 4" xfId="29408"/>
    <cellStyle name="Output 7 7_Table 2A-1_EFT (Annual)" xfId="8376"/>
    <cellStyle name="Output 7 8" xfId="9386"/>
    <cellStyle name="Output 7 8 2" xfId="21551"/>
    <cellStyle name="Output 7 8 2 2" xfId="42737"/>
    <cellStyle name="Output 7 8 3" xfId="32133"/>
    <cellStyle name="Output 7 9" xfId="16438"/>
    <cellStyle name="Output 7 9 2" xfId="37625"/>
    <cellStyle name="Output 7_Table 2A-1_EFT (Annual)" xfId="3492"/>
    <cellStyle name="Output 8" xfId="89"/>
    <cellStyle name="Output 8 10" xfId="26645"/>
    <cellStyle name="Output 8 2" xfId="488"/>
    <cellStyle name="Output 8 2 2" xfId="1465"/>
    <cellStyle name="Output 8 2 2 2" xfId="2735"/>
    <cellStyle name="Output 8 2 2 2 2" xfId="6296"/>
    <cellStyle name="Output 8 2 2 2 2 2" xfId="14490"/>
    <cellStyle name="Output 8 2 2 2 2 2 2" xfId="26462"/>
    <cellStyle name="Output 8 2 2 2 2 2 2 2" xfId="47648"/>
    <cellStyle name="Output 8 2 2 2 2 2 3" xfId="37044"/>
    <cellStyle name="Output 8 2 2 2 2 3" xfId="21349"/>
    <cellStyle name="Output 8 2 2 2 2 3 2" xfId="42536"/>
    <cellStyle name="Output 8 2 2 2 2 4" xfId="31952"/>
    <cellStyle name="Output 8 2 2 2 2_Table 2A-1_EFT (Annual)" xfId="8378"/>
    <cellStyle name="Output 8 2 2 2 3" xfId="11832"/>
    <cellStyle name="Output 8 2 2 2 3 2" xfId="23916"/>
    <cellStyle name="Output 8 2 2 2 3 2 2" xfId="45102"/>
    <cellStyle name="Output 8 2 2 2 3 3" xfId="34498"/>
    <cellStyle name="Output 8 2 2 2 4" xfId="18803"/>
    <cellStyle name="Output 8 2 2 2 4 2" xfId="39990"/>
    <cellStyle name="Output 8 2 2 2 5" xfId="29209"/>
    <cellStyle name="Output 8 2 2 2_Table 2A-1_EFT (Annual)" xfId="8377"/>
    <cellStyle name="Output 8 2 2 3" xfId="1910"/>
    <cellStyle name="Output 8 2 2 3 2" xfId="5471"/>
    <cellStyle name="Output 8 2 2 3 2 2" xfId="13686"/>
    <cellStyle name="Output 8 2 2 3 2 2 2" xfId="25674"/>
    <cellStyle name="Output 8 2 2 3 2 2 2 2" xfId="46860"/>
    <cellStyle name="Output 8 2 2 3 2 2 3" xfId="36256"/>
    <cellStyle name="Output 8 2 2 3 2 3" xfId="20561"/>
    <cellStyle name="Output 8 2 2 3 2 3 2" xfId="41748"/>
    <cellStyle name="Output 8 2 2 3 2 4" xfId="31128"/>
    <cellStyle name="Output 8 2 2 3 2_Table 2A-1_EFT (Annual)" xfId="8380"/>
    <cellStyle name="Output 8 2 2 3 3" xfId="11030"/>
    <cellStyle name="Output 8 2 2 3 3 2" xfId="23128"/>
    <cellStyle name="Output 8 2 2 3 3 2 2" xfId="44314"/>
    <cellStyle name="Output 8 2 2 3 3 3" xfId="33710"/>
    <cellStyle name="Output 8 2 2 3 4" xfId="18015"/>
    <cellStyle name="Output 8 2 2 3 4 2" xfId="39202"/>
    <cellStyle name="Output 8 2 2 3 5" xfId="28385"/>
    <cellStyle name="Output 8 2 2 3_Table 2A-1_EFT (Annual)" xfId="8379"/>
    <cellStyle name="Output 8 2 2 4" xfId="5026"/>
    <cellStyle name="Output 8 2 2 4 2" xfId="13286"/>
    <cellStyle name="Output 8 2 2 4 2 2" xfId="25292"/>
    <cellStyle name="Output 8 2 2 4 2 2 2" xfId="46478"/>
    <cellStyle name="Output 8 2 2 4 2 3" xfId="35874"/>
    <cellStyle name="Output 8 2 2 4 3" xfId="20179"/>
    <cellStyle name="Output 8 2 2 4 3 2" xfId="41366"/>
    <cellStyle name="Output 8 2 2 4 4" xfId="30683"/>
    <cellStyle name="Output 8 2 2 4_Table 2A-1_EFT (Annual)" xfId="8381"/>
    <cellStyle name="Output 8 2 2 5" xfId="10630"/>
    <cellStyle name="Output 8 2 2 5 2" xfId="22746"/>
    <cellStyle name="Output 8 2 2 5 2 2" xfId="43932"/>
    <cellStyle name="Output 8 2 2 5 3" xfId="33328"/>
    <cellStyle name="Output 8 2 2 6" xfId="17633"/>
    <cellStyle name="Output 8 2 2 6 2" xfId="38820"/>
    <cellStyle name="Output 8 2 2 7" xfId="27940"/>
    <cellStyle name="Output 8 2 2_Table 2A-1_EFT (Annual)" xfId="3500"/>
    <cellStyle name="Output 8 2 3" xfId="2204"/>
    <cellStyle name="Output 8 2 3 2" xfId="5765"/>
    <cellStyle name="Output 8 2 3 2 2" xfId="13980"/>
    <cellStyle name="Output 8 2 3 2 2 2" xfId="25968"/>
    <cellStyle name="Output 8 2 3 2 2 2 2" xfId="47154"/>
    <cellStyle name="Output 8 2 3 2 2 3" xfId="36550"/>
    <cellStyle name="Output 8 2 3 2 3" xfId="20855"/>
    <cellStyle name="Output 8 2 3 2 3 2" xfId="42042"/>
    <cellStyle name="Output 8 2 3 2 4" xfId="31422"/>
    <cellStyle name="Output 8 2 3 2_Table 2A-1_EFT (Annual)" xfId="8383"/>
    <cellStyle name="Output 8 2 3 3" xfId="11324"/>
    <cellStyle name="Output 8 2 3 3 2" xfId="23422"/>
    <cellStyle name="Output 8 2 3 3 2 2" xfId="44608"/>
    <cellStyle name="Output 8 2 3 3 3" xfId="34004"/>
    <cellStyle name="Output 8 2 3 4" xfId="18309"/>
    <cellStyle name="Output 8 2 3 4 2" xfId="39496"/>
    <cellStyle name="Output 8 2 3 5" xfId="28679"/>
    <cellStyle name="Output 8 2 3_Table 2A-1_EFT (Annual)" xfId="8382"/>
    <cellStyle name="Output 8 2 4" xfId="1735"/>
    <cellStyle name="Output 8 2 4 2" xfId="5296"/>
    <cellStyle name="Output 8 2 4 2 2" xfId="13521"/>
    <cellStyle name="Output 8 2 4 2 2 2" xfId="25512"/>
    <cellStyle name="Output 8 2 4 2 2 2 2" xfId="46698"/>
    <cellStyle name="Output 8 2 4 2 2 3" xfId="36094"/>
    <cellStyle name="Output 8 2 4 2 3" xfId="20399"/>
    <cellStyle name="Output 8 2 4 2 3 2" xfId="41586"/>
    <cellStyle name="Output 8 2 4 2 4" xfId="30953"/>
    <cellStyle name="Output 8 2 4 2_Table 2A-1_EFT (Annual)" xfId="8385"/>
    <cellStyle name="Output 8 2 4 3" xfId="10864"/>
    <cellStyle name="Output 8 2 4 3 2" xfId="22966"/>
    <cellStyle name="Output 8 2 4 3 2 2" xfId="44152"/>
    <cellStyle name="Output 8 2 4 3 3" xfId="33548"/>
    <cellStyle name="Output 8 2 4 4" xfId="17853"/>
    <cellStyle name="Output 8 2 4 4 2" xfId="39040"/>
    <cellStyle name="Output 8 2 4 5" xfId="28210"/>
    <cellStyle name="Output 8 2 4_Table 2A-1_EFT (Annual)" xfId="8384"/>
    <cellStyle name="Output 8 2 5" xfId="4058"/>
    <cellStyle name="Output 8 2 5 2" xfId="12382"/>
    <cellStyle name="Output 8 2 5 2 2" xfId="24404"/>
    <cellStyle name="Output 8 2 5 2 2 2" xfId="45590"/>
    <cellStyle name="Output 8 2 5 2 3" xfId="34986"/>
    <cellStyle name="Output 8 2 5 3" xfId="19291"/>
    <cellStyle name="Output 8 2 5 3 2" xfId="40478"/>
    <cellStyle name="Output 8 2 5 4" xfId="29746"/>
    <cellStyle name="Output 8 2 5_Table 2A-1_EFT (Annual)" xfId="8386"/>
    <cellStyle name="Output 8 2 6" xfId="9721"/>
    <cellStyle name="Output 8 2 6 2" xfId="21858"/>
    <cellStyle name="Output 8 2 6 2 2" xfId="43044"/>
    <cellStyle name="Output 8 2 6 3" xfId="32440"/>
    <cellStyle name="Output 8 2 7" xfId="16745"/>
    <cellStyle name="Output 8 2 7 2" xfId="37932"/>
    <cellStyle name="Output 8 2 8" xfId="27003"/>
    <cellStyle name="Output 8 2_Table 2A-1_EFT (Annual)" xfId="3499"/>
    <cellStyle name="Output 8 3" xfId="321"/>
    <cellStyle name="Output 8 3 2" xfId="1309"/>
    <cellStyle name="Output 8 3 2 2" xfId="2579"/>
    <cellStyle name="Output 8 3 2 2 2" xfId="6140"/>
    <cellStyle name="Output 8 3 2 2 2 2" xfId="14334"/>
    <cellStyle name="Output 8 3 2 2 2 2 2" xfId="26306"/>
    <cellStyle name="Output 8 3 2 2 2 2 2 2" xfId="47492"/>
    <cellStyle name="Output 8 3 2 2 2 2 3" xfId="36888"/>
    <cellStyle name="Output 8 3 2 2 2 3" xfId="21193"/>
    <cellStyle name="Output 8 3 2 2 2 3 2" xfId="42380"/>
    <cellStyle name="Output 8 3 2 2 2 4" xfId="31796"/>
    <cellStyle name="Output 8 3 2 2 2_Table 2A-1_EFT (Annual)" xfId="8388"/>
    <cellStyle name="Output 8 3 2 2 3" xfId="11676"/>
    <cellStyle name="Output 8 3 2 2 3 2" xfId="23760"/>
    <cellStyle name="Output 8 3 2 2 3 2 2" xfId="44946"/>
    <cellStyle name="Output 8 3 2 2 3 3" xfId="34342"/>
    <cellStyle name="Output 8 3 2 2 4" xfId="18647"/>
    <cellStyle name="Output 8 3 2 2 4 2" xfId="39834"/>
    <cellStyle name="Output 8 3 2 2 5" xfId="29053"/>
    <cellStyle name="Output 8 3 2 2_Table 2A-1_EFT (Annual)" xfId="8387"/>
    <cellStyle name="Output 8 3 2 3" xfId="1878"/>
    <cellStyle name="Output 8 3 2 3 2" xfId="5439"/>
    <cellStyle name="Output 8 3 2 3 2 2" xfId="13654"/>
    <cellStyle name="Output 8 3 2 3 2 2 2" xfId="25642"/>
    <cellStyle name="Output 8 3 2 3 2 2 2 2" xfId="46828"/>
    <cellStyle name="Output 8 3 2 3 2 2 3" xfId="36224"/>
    <cellStyle name="Output 8 3 2 3 2 3" xfId="20529"/>
    <cellStyle name="Output 8 3 2 3 2 3 2" xfId="41716"/>
    <cellStyle name="Output 8 3 2 3 2 4" xfId="31096"/>
    <cellStyle name="Output 8 3 2 3 2_Table 2A-1_EFT (Annual)" xfId="8390"/>
    <cellStyle name="Output 8 3 2 3 3" xfId="10998"/>
    <cellStyle name="Output 8 3 2 3 3 2" xfId="23096"/>
    <cellStyle name="Output 8 3 2 3 3 2 2" xfId="44282"/>
    <cellStyle name="Output 8 3 2 3 3 3" xfId="33678"/>
    <cellStyle name="Output 8 3 2 3 4" xfId="17983"/>
    <cellStyle name="Output 8 3 2 3 4 2" xfId="39170"/>
    <cellStyle name="Output 8 3 2 3 5" xfId="28353"/>
    <cellStyle name="Output 8 3 2 3_Table 2A-1_EFT (Annual)" xfId="8389"/>
    <cellStyle name="Output 8 3 2 4" xfId="4870"/>
    <cellStyle name="Output 8 3 2 4 2" xfId="13130"/>
    <cellStyle name="Output 8 3 2 4 2 2" xfId="25136"/>
    <cellStyle name="Output 8 3 2 4 2 2 2" xfId="46322"/>
    <cellStyle name="Output 8 3 2 4 2 3" xfId="35718"/>
    <cellStyle name="Output 8 3 2 4 3" xfId="20023"/>
    <cellStyle name="Output 8 3 2 4 3 2" xfId="41210"/>
    <cellStyle name="Output 8 3 2 4 4" xfId="30527"/>
    <cellStyle name="Output 8 3 2 4_Table 2A-1_EFT (Annual)" xfId="8391"/>
    <cellStyle name="Output 8 3 2 5" xfId="10474"/>
    <cellStyle name="Output 8 3 2 5 2" xfId="22590"/>
    <cellStyle name="Output 8 3 2 5 2 2" xfId="43776"/>
    <cellStyle name="Output 8 3 2 5 3" xfId="33172"/>
    <cellStyle name="Output 8 3 2 6" xfId="17477"/>
    <cellStyle name="Output 8 3 2 6 2" xfId="38664"/>
    <cellStyle name="Output 8 3 2 7" xfId="27784"/>
    <cellStyle name="Output 8 3 2_Table 2A-1_EFT (Annual)" xfId="3502"/>
    <cellStyle name="Output 8 3 3" xfId="2048"/>
    <cellStyle name="Output 8 3 3 2" xfId="5609"/>
    <cellStyle name="Output 8 3 3 2 2" xfId="13824"/>
    <cellStyle name="Output 8 3 3 2 2 2" xfId="25812"/>
    <cellStyle name="Output 8 3 3 2 2 2 2" xfId="46998"/>
    <cellStyle name="Output 8 3 3 2 2 3" xfId="36394"/>
    <cellStyle name="Output 8 3 3 2 3" xfId="20699"/>
    <cellStyle name="Output 8 3 3 2 3 2" xfId="41886"/>
    <cellStyle name="Output 8 3 3 2 4" xfId="31266"/>
    <cellStyle name="Output 8 3 3 2_Table 2A-1_EFT (Annual)" xfId="8393"/>
    <cellStyle name="Output 8 3 3 3" xfId="11168"/>
    <cellStyle name="Output 8 3 3 3 2" xfId="23266"/>
    <cellStyle name="Output 8 3 3 3 2 2" xfId="44452"/>
    <cellStyle name="Output 8 3 3 3 3" xfId="33848"/>
    <cellStyle name="Output 8 3 3 4" xfId="18153"/>
    <cellStyle name="Output 8 3 3 4 2" xfId="39340"/>
    <cellStyle name="Output 8 3 3 5" xfId="28523"/>
    <cellStyle name="Output 8 3 3_Table 2A-1_EFT (Annual)" xfId="8392"/>
    <cellStyle name="Output 8 3 4" xfId="1694"/>
    <cellStyle name="Output 8 3 4 2" xfId="5255"/>
    <cellStyle name="Output 8 3 4 2 2" xfId="13488"/>
    <cellStyle name="Output 8 3 4 2 2 2" xfId="25482"/>
    <cellStyle name="Output 8 3 4 2 2 2 2" xfId="46668"/>
    <cellStyle name="Output 8 3 4 2 2 3" xfId="36064"/>
    <cellStyle name="Output 8 3 4 2 3" xfId="20369"/>
    <cellStyle name="Output 8 3 4 2 3 2" xfId="41556"/>
    <cellStyle name="Output 8 3 4 2 4" xfId="30912"/>
    <cellStyle name="Output 8 3 4 2_Table 2A-1_EFT (Annual)" xfId="8395"/>
    <cellStyle name="Output 8 3 4 3" xfId="10832"/>
    <cellStyle name="Output 8 3 4 3 2" xfId="22936"/>
    <cellStyle name="Output 8 3 4 3 2 2" xfId="44122"/>
    <cellStyle name="Output 8 3 4 3 3" xfId="33518"/>
    <cellStyle name="Output 8 3 4 4" xfId="17823"/>
    <cellStyle name="Output 8 3 4 4 2" xfId="39010"/>
    <cellStyle name="Output 8 3 4 5" xfId="28169"/>
    <cellStyle name="Output 8 3 4_Table 2A-1_EFT (Annual)" xfId="8394"/>
    <cellStyle name="Output 8 3 5" xfId="3891"/>
    <cellStyle name="Output 8 3 5 2" xfId="12223"/>
    <cellStyle name="Output 8 3 5 2 2" xfId="24248"/>
    <cellStyle name="Output 8 3 5 2 2 2" xfId="45434"/>
    <cellStyle name="Output 8 3 5 2 3" xfId="34830"/>
    <cellStyle name="Output 8 3 5 3" xfId="19135"/>
    <cellStyle name="Output 8 3 5 3 2" xfId="40322"/>
    <cellStyle name="Output 8 3 5 4" xfId="29579"/>
    <cellStyle name="Output 8 3 5_Table 2A-1_EFT (Annual)" xfId="8396"/>
    <cellStyle name="Output 8 3 6" xfId="9560"/>
    <cellStyle name="Output 8 3 6 2" xfId="21702"/>
    <cellStyle name="Output 8 3 6 2 2" xfId="42888"/>
    <cellStyle name="Output 8 3 6 3" xfId="32284"/>
    <cellStyle name="Output 8 3 7" xfId="16589"/>
    <cellStyle name="Output 8 3 7 2" xfId="37776"/>
    <cellStyle name="Output 8 3 8" xfId="26836"/>
    <cellStyle name="Output 8 3_Table 2A-1_EFT (Annual)" xfId="3501"/>
    <cellStyle name="Output 8 4" xfId="1143"/>
    <cellStyle name="Output 8 4 2" xfId="2413"/>
    <cellStyle name="Output 8 4 2 2" xfId="5974"/>
    <cellStyle name="Output 8 4 2 2 2" xfId="14168"/>
    <cellStyle name="Output 8 4 2 2 2 2" xfId="26140"/>
    <cellStyle name="Output 8 4 2 2 2 2 2" xfId="47326"/>
    <cellStyle name="Output 8 4 2 2 2 3" xfId="36722"/>
    <cellStyle name="Output 8 4 2 2 3" xfId="21027"/>
    <cellStyle name="Output 8 4 2 2 3 2" xfId="42214"/>
    <cellStyle name="Output 8 4 2 2 4" xfId="31630"/>
    <cellStyle name="Output 8 4 2 2_Table 2A-1_EFT (Annual)" xfId="8398"/>
    <cellStyle name="Output 8 4 2 3" xfId="11510"/>
    <cellStyle name="Output 8 4 2 3 2" xfId="23594"/>
    <cellStyle name="Output 8 4 2 3 2 2" xfId="44780"/>
    <cellStyle name="Output 8 4 2 3 3" xfId="34176"/>
    <cellStyle name="Output 8 4 2 4" xfId="18481"/>
    <cellStyle name="Output 8 4 2 4 2" xfId="39668"/>
    <cellStyle name="Output 8 4 2 5" xfId="28887"/>
    <cellStyle name="Output 8 4 2_Table 2A-1_EFT (Annual)" xfId="8397"/>
    <cellStyle name="Output 8 4 3" xfId="1813"/>
    <cellStyle name="Output 8 4 3 2" xfId="5374"/>
    <cellStyle name="Output 8 4 3 2 2" xfId="13589"/>
    <cellStyle name="Output 8 4 3 2 2 2" xfId="25577"/>
    <cellStyle name="Output 8 4 3 2 2 2 2" xfId="46763"/>
    <cellStyle name="Output 8 4 3 2 2 3" xfId="36159"/>
    <cellStyle name="Output 8 4 3 2 3" xfId="20464"/>
    <cellStyle name="Output 8 4 3 2 3 2" xfId="41651"/>
    <cellStyle name="Output 8 4 3 2 4" xfId="31031"/>
    <cellStyle name="Output 8 4 3 2_Table 2A-1_EFT (Annual)" xfId="8400"/>
    <cellStyle name="Output 8 4 3 3" xfId="10933"/>
    <cellStyle name="Output 8 4 3 3 2" xfId="23031"/>
    <cellStyle name="Output 8 4 3 3 2 2" xfId="44217"/>
    <cellStyle name="Output 8 4 3 3 3" xfId="33613"/>
    <cellStyle name="Output 8 4 3 4" xfId="17918"/>
    <cellStyle name="Output 8 4 3 4 2" xfId="39105"/>
    <cellStyle name="Output 8 4 3 5" xfId="28288"/>
    <cellStyle name="Output 8 4 3_Table 2A-1_EFT (Annual)" xfId="8399"/>
    <cellStyle name="Output 8 4 4" xfId="4704"/>
    <cellStyle name="Output 8 4 4 2" xfId="12964"/>
    <cellStyle name="Output 8 4 4 2 2" xfId="24970"/>
    <cellStyle name="Output 8 4 4 2 2 2" xfId="46156"/>
    <cellStyle name="Output 8 4 4 2 3" xfId="35552"/>
    <cellStyle name="Output 8 4 4 3" xfId="19857"/>
    <cellStyle name="Output 8 4 4 3 2" xfId="41044"/>
    <cellStyle name="Output 8 4 4 4" xfId="30361"/>
    <cellStyle name="Output 8 4 4_Table 2A-1_EFT (Annual)" xfId="8401"/>
    <cellStyle name="Output 8 4 5" xfId="10308"/>
    <cellStyle name="Output 8 4 5 2" xfId="22424"/>
    <cellStyle name="Output 8 4 5 2 2" xfId="43610"/>
    <cellStyle name="Output 8 4 5 3" xfId="33006"/>
    <cellStyle name="Output 8 4 6" xfId="17311"/>
    <cellStyle name="Output 8 4 6 2" xfId="38498"/>
    <cellStyle name="Output 8 4 7" xfId="27618"/>
    <cellStyle name="Output 8 4_Table 2A-1_EFT (Annual)" xfId="3503"/>
    <cellStyle name="Output 8 5" xfId="1806"/>
    <cellStyle name="Output 8 5 2" xfId="5367"/>
    <cellStyle name="Output 8 5 2 2" xfId="13582"/>
    <cellStyle name="Output 8 5 2 2 2" xfId="25570"/>
    <cellStyle name="Output 8 5 2 2 2 2" xfId="46756"/>
    <cellStyle name="Output 8 5 2 2 3" xfId="36152"/>
    <cellStyle name="Output 8 5 2 3" xfId="20457"/>
    <cellStyle name="Output 8 5 2 3 2" xfId="41644"/>
    <cellStyle name="Output 8 5 2 4" xfId="31024"/>
    <cellStyle name="Output 8 5 2_Table 2A-1_EFT (Annual)" xfId="8403"/>
    <cellStyle name="Output 8 5 3" xfId="10926"/>
    <cellStyle name="Output 8 5 3 2" xfId="23024"/>
    <cellStyle name="Output 8 5 3 2 2" xfId="44210"/>
    <cellStyle name="Output 8 5 3 3" xfId="33606"/>
    <cellStyle name="Output 8 5 4" xfId="17911"/>
    <cellStyle name="Output 8 5 4 2" xfId="39098"/>
    <cellStyle name="Output 8 5 5" xfId="28281"/>
    <cellStyle name="Output 8 5_Table 2A-1_EFT (Annual)" xfId="8402"/>
    <cellStyle name="Output 8 6" xfId="1637"/>
    <cellStyle name="Output 8 6 2" xfId="5198"/>
    <cellStyle name="Output 8 6 2 2" xfId="13450"/>
    <cellStyle name="Output 8 6 2 2 2" xfId="25450"/>
    <cellStyle name="Output 8 6 2 2 2 2" xfId="46636"/>
    <cellStyle name="Output 8 6 2 2 3" xfId="36032"/>
    <cellStyle name="Output 8 6 2 3" xfId="20337"/>
    <cellStyle name="Output 8 6 2 3 2" xfId="41524"/>
    <cellStyle name="Output 8 6 2 4" xfId="30855"/>
    <cellStyle name="Output 8 6 2_Table 2A-1_EFT (Annual)" xfId="8405"/>
    <cellStyle name="Output 8 6 3" xfId="10794"/>
    <cellStyle name="Output 8 6 3 2" xfId="22904"/>
    <cellStyle name="Output 8 6 3 2 2" xfId="44090"/>
    <cellStyle name="Output 8 6 3 3" xfId="33486"/>
    <cellStyle name="Output 8 6 4" xfId="17791"/>
    <cellStyle name="Output 8 6 4 2" xfId="38978"/>
    <cellStyle name="Output 8 6 5" xfId="28112"/>
    <cellStyle name="Output 8 6_Table 2A-1_EFT (Annual)" xfId="8404"/>
    <cellStyle name="Output 8 7" xfId="3678"/>
    <cellStyle name="Output 8 7 2" xfId="12051"/>
    <cellStyle name="Output 8 7 2 2" xfId="24082"/>
    <cellStyle name="Output 8 7 2 2 2" xfId="45268"/>
    <cellStyle name="Output 8 7 2 3" xfId="34664"/>
    <cellStyle name="Output 8 7 3" xfId="18969"/>
    <cellStyle name="Output 8 7 3 2" xfId="40156"/>
    <cellStyle name="Output 8 7 4" xfId="29388"/>
    <cellStyle name="Output 8 7_Table 2A-1_EFT (Annual)" xfId="8406"/>
    <cellStyle name="Output 8 8" xfId="9368"/>
    <cellStyle name="Output 8 8 2" xfId="21536"/>
    <cellStyle name="Output 8 8 2 2" xfId="42722"/>
    <cellStyle name="Output 8 8 3" xfId="32118"/>
    <cellStyle name="Output 8 9" xfId="16423"/>
    <cellStyle name="Output 8 9 2" xfId="37610"/>
    <cellStyle name="Output 8_Table 2A-1_EFT (Annual)" xfId="3498"/>
    <cellStyle name="Output 9" xfId="122"/>
    <cellStyle name="Output 9 10" xfId="26677"/>
    <cellStyle name="Output 9 2" xfId="515"/>
    <cellStyle name="Output 9 2 2" xfId="1492"/>
    <cellStyle name="Output 9 2 2 2" xfId="2762"/>
    <cellStyle name="Output 9 2 2 2 2" xfId="6323"/>
    <cellStyle name="Output 9 2 2 2 2 2" xfId="14517"/>
    <cellStyle name="Output 9 2 2 2 2 2 2" xfId="26489"/>
    <cellStyle name="Output 9 2 2 2 2 2 2 2" xfId="47675"/>
    <cellStyle name="Output 9 2 2 2 2 2 3" xfId="37071"/>
    <cellStyle name="Output 9 2 2 2 2 3" xfId="21376"/>
    <cellStyle name="Output 9 2 2 2 2 3 2" xfId="42563"/>
    <cellStyle name="Output 9 2 2 2 2 4" xfId="31979"/>
    <cellStyle name="Output 9 2 2 2 2_Table 2A-1_EFT (Annual)" xfId="8408"/>
    <cellStyle name="Output 9 2 2 2 3" xfId="11859"/>
    <cellStyle name="Output 9 2 2 2 3 2" xfId="23943"/>
    <cellStyle name="Output 9 2 2 2 3 2 2" xfId="45129"/>
    <cellStyle name="Output 9 2 2 2 3 3" xfId="34525"/>
    <cellStyle name="Output 9 2 2 2 4" xfId="18830"/>
    <cellStyle name="Output 9 2 2 2 4 2" xfId="40017"/>
    <cellStyle name="Output 9 2 2 2 5" xfId="29236"/>
    <cellStyle name="Output 9 2 2 2_Table 2A-1_EFT (Annual)" xfId="8407"/>
    <cellStyle name="Output 9 2 2 3" xfId="1917"/>
    <cellStyle name="Output 9 2 2 3 2" xfId="5478"/>
    <cellStyle name="Output 9 2 2 3 2 2" xfId="13693"/>
    <cellStyle name="Output 9 2 2 3 2 2 2" xfId="25681"/>
    <cellStyle name="Output 9 2 2 3 2 2 2 2" xfId="46867"/>
    <cellStyle name="Output 9 2 2 3 2 2 3" xfId="36263"/>
    <cellStyle name="Output 9 2 2 3 2 3" xfId="20568"/>
    <cellStyle name="Output 9 2 2 3 2 3 2" xfId="41755"/>
    <cellStyle name="Output 9 2 2 3 2 4" xfId="31135"/>
    <cellStyle name="Output 9 2 2 3 2_Table 2A-1_EFT (Annual)" xfId="8410"/>
    <cellStyle name="Output 9 2 2 3 3" xfId="11037"/>
    <cellStyle name="Output 9 2 2 3 3 2" xfId="23135"/>
    <cellStyle name="Output 9 2 2 3 3 2 2" xfId="44321"/>
    <cellStyle name="Output 9 2 2 3 3 3" xfId="33717"/>
    <cellStyle name="Output 9 2 2 3 4" xfId="18022"/>
    <cellStyle name="Output 9 2 2 3 4 2" xfId="39209"/>
    <cellStyle name="Output 9 2 2 3 5" xfId="28392"/>
    <cellStyle name="Output 9 2 2 3_Table 2A-1_EFT (Annual)" xfId="8409"/>
    <cellStyle name="Output 9 2 2 4" xfId="5053"/>
    <cellStyle name="Output 9 2 2 4 2" xfId="13313"/>
    <cellStyle name="Output 9 2 2 4 2 2" xfId="25319"/>
    <cellStyle name="Output 9 2 2 4 2 2 2" xfId="46505"/>
    <cellStyle name="Output 9 2 2 4 2 3" xfId="35901"/>
    <cellStyle name="Output 9 2 2 4 3" xfId="20206"/>
    <cellStyle name="Output 9 2 2 4 3 2" xfId="41393"/>
    <cellStyle name="Output 9 2 2 4 4" xfId="30710"/>
    <cellStyle name="Output 9 2 2 4_Table 2A-1_EFT (Annual)" xfId="8411"/>
    <cellStyle name="Output 9 2 2 5" xfId="10657"/>
    <cellStyle name="Output 9 2 2 5 2" xfId="22773"/>
    <cellStyle name="Output 9 2 2 5 2 2" xfId="43959"/>
    <cellStyle name="Output 9 2 2 5 3" xfId="33355"/>
    <cellStyle name="Output 9 2 2 6" xfId="17660"/>
    <cellStyle name="Output 9 2 2 6 2" xfId="38847"/>
    <cellStyle name="Output 9 2 2 7" xfId="27967"/>
    <cellStyle name="Output 9 2 2_Table 2A-1_EFT (Annual)" xfId="3506"/>
    <cellStyle name="Output 9 2 3" xfId="2231"/>
    <cellStyle name="Output 9 2 3 2" xfId="5792"/>
    <cellStyle name="Output 9 2 3 2 2" xfId="14007"/>
    <cellStyle name="Output 9 2 3 2 2 2" xfId="25995"/>
    <cellStyle name="Output 9 2 3 2 2 2 2" xfId="47181"/>
    <cellStyle name="Output 9 2 3 2 2 3" xfId="36577"/>
    <cellStyle name="Output 9 2 3 2 3" xfId="20882"/>
    <cellStyle name="Output 9 2 3 2 3 2" xfId="42069"/>
    <cellStyle name="Output 9 2 3 2 4" xfId="31449"/>
    <cellStyle name="Output 9 2 3 2_Table 2A-1_EFT (Annual)" xfId="8413"/>
    <cellStyle name="Output 9 2 3 3" xfId="11351"/>
    <cellStyle name="Output 9 2 3 3 2" xfId="23449"/>
    <cellStyle name="Output 9 2 3 3 2 2" xfId="44635"/>
    <cellStyle name="Output 9 2 3 3 3" xfId="34031"/>
    <cellStyle name="Output 9 2 3 4" xfId="18336"/>
    <cellStyle name="Output 9 2 3 4 2" xfId="39523"/>
    <cellStyle name="Output 9 2 3 5" xfId="28706"/>
    <cellStyle name="Output 9 2 3_Table 2A-1_EFT (Annual)" xfId="8412"/>
    <cellStyle name="Output 9 2 4" xfId="1742"/>
    <cellStyle name="Output 9 2 4 2" xfId="5303"/>
    <cellStyle name="Output 9 2 4 2 2" xfId="13528"/>
    <cellStyle name="Output 9 2 4 2 2 2" xfId="25519"/>
    <cellStyle name="Output 9 2 4 2 2 2 2" xfId="46705"/>
    <cellStyle name="Output 9 2 4 2 2 3" xfId="36101"/>
    <cellStyle name="Output 9 2 4 2 3" xfId="20406"/>
    <cellStyle name="Output 9 2 4 2 3 2" xfId="41593"/>
    <cellStyle name="Output 9 2 4 2 4" xfId="30960"/>
    <cellStyle name="Output 9 2 4 2_Table 2A-1_EFT (Annual)" xfId="8415"/>
    <cellStyle name="Output 9 2 4 3" xfId="10871"/>
    <cellStyle name="Output 9 2 4 3 2" xfId="22973"/>
    <cellStyle name="Output 9 2 4 3 2 2" xfId="44159"/>
    <cellStyle name="Output 9 2 4 3 3" xfId="33555"/>
    <cellStyle name="Output 9 2 4 4" xfId="17860"/>
    <cellStyle name="Output 9 2 4 4 2" xfId="39047"/>
    <cellStyle name="Output 9 2 4 5" xfId="28217"/>
    <cellStyle name="Output 9 2 4_Table 2A-1_EFT (Annual)" xfId="8414"/>
    <cellStyle name="Output 9 2 5" xfId="4085"/>
    <cellStyle name="Output 9 2 5 2" xfId="12409"/>
    <cellStyle name="Output 9 2 5 2 2" xfId="24431"/>
    <cellStyle name="Output 9 2 5 2 2 2" xfId="45617"/>
    <cellStyle name="Output 9 2 5 2 3" xfId="35013"/>
    <cellStyle name="Output 9 2 5 3" xfId="19318"/>
    <cellStyle name="Output 9 2 5 3 2" xfId="40505"/>
    <cellStyle name="Output 9 2 5 4" xfId="29773"/>
    <cellStyle name="Output 9 2 5_Table 2A-1_EFT (Annual)" xfId="8416"/>
    <cellStyle name="Output 9 2 6" xfId="9748"/>
    <cellStyle name="Output 9 2 6 2" xfId="21885"/>
    <cellStyle name="Output 9 2 6 2 2" xfId="43071"/>
    <cellStyle name="Output 9 2 6 3" xfId="32467"/>
    <cellStyle name="Output 9 2 7" xfId="16772"/>
    <cellStyle name="Output 9 2 7 2" xfId="37959"/>
    <cellStyle name="Output 9 2 8" xfId="27030"/>
    <cellStyle name="Output 9 2_Table 2A-1_EFT (Annual)" xfId="3505"/>
    <cellStyle name="Output 9 3" xfId="353"/>
    <cellStyle name="Output 9 3 2" xfId="1336"/>
    <cellStyle name="Output 9 3 2 2" xfId="2606"/>
    <cellStyle name="Output 9 3 2 2 2" xfId="6167"/>
    <cellStyle name="Output 9 3 2 2 2 2" xfId="14361"/>
    <cellStyle name="Output 9 3 2 2 2 2 2" xfId="26333"/>
    <cellStyle name="Output 9 3 2 2 2 2 2 2" xfId="47519"/>
    <cellStyle name="Output 9 3 2 2 2 2 3" xfId="36915"/>
    <cellStyle name="Output 9 3 2 2 2 3" xfId="21220"/>
    <cellStyle name="Output 9 3 2 2 2 3 2" xfId="42407"/>
    <cellStyle name="Output 9 3 2 2 2 4" xfId="31823"/>
    <cellStyle name="Output 9 3 2 2 2_Table 2A-1_EFT (Annual)" xfId="8418"/>
    <cellStyle name="Output 9 3 2 2 3" xfId="11703"/>
    <cellStyle name="Output 9 3 2 2 3 2" xfId="23787"/>
    <cellStyle name="Output 9 3 2 2 3 2 2" xfId="44973"/>
    <cellStyle name="Output 9 3 2 2 3 3" xfId="34369"/>
    <cellStyle name="Output 9 3 2 2 4" xfId="18674"/>
    <cellStyle name="Output 9 3 2 2 4 2" xfId="39861"/>
    <cellStyle name="Output 9 3 2 2 5" xfId="29080"/>
    <cellStyle name="Output 9 3 2 2_Table 2A-1_EFT (Annual)" xfId="8417"/>
    <cellStyle name="Output 9 3 2 3" xfId="1886"/>
    <cellStyle name="Output 9 3 2 3 2" xfId="5447"/>
    <cellStyle name="Output 9 3 2 3 2 2" xfId="13662"/>
    <cellStyle name="Output 9 3 2 3 2 2 2" xfId="25650"/>
    <cellStyle name="Output 9 3 2 3 2 2 2 2" xfId="46836"/>
    <cellStyle name="Output 9 3 2 3 2 2 3" xfId="36232"/>
    <cellStyle name="Output 9 3 2 3 2 3" xfId="20537"/>
    <cellStyle name="Output 9 3 2 3 2 3 2" xfId="41724"/>
    <cellStyle name="Output 9 3 2 3 2 4" xfId="31104"/>
    <cellStyle name="Output 9 3 2 3 2_Table 2A-1_EFT (Annual)" xfId="8420"/>
    <cellStyle name="Output 9 3 2 3 3" xfId="11006"/>
    <cellStyle name="Output 9 3 2 3 3 2" xfId="23104"/>
    <cellStyle name="Output 9 3 2 3 3 2 2" xfId="44290"/>
    <cellStyle name="Output 9 3 2 3 3 3" xfId="33686"/>
    <cellStyle name="Output 9 3 2 3 4" xfId="17991"/>
    <cellStyle name="Output 9 3 2 3 4 2" xfId="39178"/>
    <cellStyle name="Output 9 3 2 3 5" xfId="28361"/>
    <cellStyle name="Output 9 3 2 3_Table 2A-1_EFT (Annual)" xfId="8419"/>
    <cellStyle name="Output 9 3 2 4" xfId="4897"/>
    <cellStyle name="Output 9 3 2 4 2" xfId="13157"/>
    <cellStyle name="Output 9 3 2 4 2 2" xfId="25163"/>
    <cellStyle name="Output 9 3 2 4 2 2 2" xfId="46349"/>
    <cellStyle name="Output 9 3 2 4 2 3" xfId="35745"/>
    <cellStyle name="Output 9 3 2 4 3" xfId="20050"/>
    <cellStyle name="Output 9 3 2 4 3 2" xfId="41237"/>
    <cellStyle name="Output 9 3 2 4 4" xfId="30554"/>
    <cellStyle name="Output 9 3 2 4_Table 2A-1_EFT (Annual)" xfId="8421"/>
    <cellStyle name="Output 9 3 2 5" xfId="10501"/>
    <cellStyle name="Output 9 3 2 5 2" xfId="22617"/>
    <cellStyle name="Output 9 3 2 5 2 2" xfId="43803"/>
    <cellStyle name="Output 9 3 2 5 3" xfId="33199"/>
    <cellStyle name="Output 9 3 2 6" xfId="17504"/>
    <cellStyle name="Output 9 3 2 6 2" xfId="38691"/>
    <cellStyle name="Output 9 3 2 7" xfId="27811"/>
    <cellStyle name="Output 9 3 2_Table 2A-1_EFT (Annual)" xfId="3508"/>
    <cellStyle name="Output 9 3 3" xfId="2075"/>
    <cellStyle name="Output 9 3 3 2" xfId="5636"/>
    <cellStyle name="Output 9 3 3 2 2" xfId="13851"/>
    <cellStyle name="Output 9 3 3 2 2 2" xfId="25839"/>
    <cellStyle name="Output 9 3 3 2 2 2 2" xfId="47025"/>
    <cellStyle name="Output 9 3 3 2 2 3" xfId="36421"/>
    <cellStyle name="Output 9 3 3 2 3" xfId="20726"/>
    <cellStyle name="Output 9 3 3 2 3 2" xfId="41913"/>
    <cellStyle name="Output 9 3 3 2 4" xfId="31293"/>
    <cellStyle name="Output 9 3 3 2_Table 2A-1_EFT (Annual)" xfId="8423"/>
    <cellStyle name="Output 9 3 3 3" xfId="11195"/>
    <cellStyle name="Output 9 3 3 3 2" xfId="23293"/>
    <cellStyle name="Output 9 3 3 3 2 2" xfId="44479"/>
    <cellStyle name="Output 9 3 3 3 3" xfId="33875"/>
    <cellStyle name="Output 9 3 3 4" xfId="18180"/>
    <cellStyle name="Output 9 3 3 4 2" xfId="39367"/>
    <cellStyle name="Output 9 3 3 5" xfId="28550"/>
    <cellStyle name="Output 9 3 3_Table 2A-1_EFT (Annual)" xfId="8422"/>
    <cellStyle name="Output 9 3 4" xfId="1706"/>
    <cellStyle name="Output 9 3 4 2" xfId="5267"/>
    <cellStyle name="Output 9 3 4 2 2" xfId="13496"/>
    <cellStyle name="Output 9 3 4 2 2 2" xfId="25489"/>
    <cellStyle name="Output 9 3 4 2 2 2 2" xfId="46675"/>
    <cellStyle name="Output 9 3 4 2 2 3" xfId="36071"/>
    <cellStyle name="Output 9 3 4 2 3" xfId="20376"/>
    <cellStyle name="Output 9 3 4 2 3 2" xfId="41563"/>
    <cellStyle name="Output 9 3 4 2 4" xfId="30924"/>
    <cellStyle name="Output 9 3 4 2_Table 2A-1_EFT (Annual)" xfId="8425"/>
    <cellStyle name="Output 9 3 4 3" xfId="10840"/>
    <cellStyle name="Output 9 3 4 3 2" xfId="22943"/>
    <cellStyle name="Output 9 3 4 3 2 2" xfId="44129"/>
    <cellStyle name="Output 9 3 4 3 3" xfId="33525"/>
    <cellStyle name="Output 9 3 4 4" xfId="17830"/>
    <cellStyle name="Output 9 3 4 4 2" xfId="39017"/>
    <cellStyle name="Output 9 3 4 5" xfId="28181"/>
    <cellStyle name="Output 9 3 4_Table 2A-1_EFT (Annual)" xfId="8424"/>
    <cellStyle name="Output 9 3 5" xfId="3923"/>
    <cellStyle name="Output 9 3 5 2" xfId="12251"/>
    <cellStyle name="Output 9 3 5 2 2" xfId="24275"/>
    <cellStyle name="Output 9 3 5 2 2 2" xfId="45461"/>
    <cellStyle name="Output 9 3 5 2 3" xfId="34857"/>
    <cellStyle name="Output 9 3 5 3" xfId="19162"/>
    <cellStyle name="Output 9 3 5 3 2" xfId="40349"/>
    <cellStyle name="Output 9 3 5 4" xfId="29611"/>
    <cellStyle name="Output 9 3 5_Table 2A-1_EFT (Annual)" xfId="8426"/>
    <cellStyle name="Output 9 3 6" xfId="9588"/>
    <cellStyle name="Output 9 3 6 2" xfId="21729"/>
    <cellStyle name="Output 9 3 6 2 2" xfId="42915"/>
    <cellStyle name="Output 9 3 6 3" xfId="32311"/>
    <cellStyle name="Output 9 3 7" xfId="16616"/>
    <cellStyle name="Output 9 3 7 2" xfId="37803"/>
    <cellStyle name="Output 9 3 8" xfId="26868"/>
    <cellStyle name="Output 9 3_Table 2A-1_EFT (Annual)" xfId="3507"/>
    <cellStyle name="Output 9 4" xfId="1170"/>
    <cellStyle name="Output 9 4 2" xfId="2440"/>
    <cellStyle name="Output 9 4 2 2" xfId="6001"/>
    <cellStyle name="Output 9 4 2 2 2" xfId="14195"/>
    <cellStyle name="Output 9 4 2 2 2 2" xfId="26167"/>
    <cellStyle name="Output 9 4 2 2 2 2 2" xfId="47353"/>
    <cellStyle name="Output 9 4 2 2 2 3" xfId="36749"/>
    <cellStyle name="Output 9 4 2 2 3" xfId="21054"/>
    <cellStyle name="Output 9 4 2 2 3 2" xfId="42241"/>
    <cellStyle name="Output 9 4 2 2 4" xfId="31657"/>
    <cellStyle name="Output 9 4 2 2_Table 2A-1_EFT (Annual)" xfId="8428"/>
    <cellStyle name="Output 9 4 2 3" xfId="11537"/>
    <cellStyle name="Output 9 4 2 3 2" xfId="23621"/>
    <cellStyle name="Output 9 4 2 3 2 2" xfId="44807"/>
    <cellStyle name="Output 9 4 2 3 3" xfId="34203"/>
    <cellStyle name="Output 9 4 2 4" xfId="18508"/>
    <cellStyle name="Output 9 4 2 4 2" xfId="39695"/>
    <cellStyle name="Output 9 4 2 5" xfId="28914"/>
    <cellStyle name="Output 9 4 2_Table 2A-1_EFT (Annual)" xfId="8427"/>
    <cellStyle name="Output 9 4 3" xfId="1822"/>
    <cellStyle name="Output 9 4 3 2" xfId="5383"/>
    <cellStyle name="Output 9 4 3 2 2" xfId="13598"/>
    <cellStyle name="Output 9 4 3 2 2 2" xfId="25586"/>
    <cellStyle name="Output 9 4 3 2 2 2 2" xfId="46772"/>
    <cellStyle name="Output 9 4 3 2 2 3" xfId="36168"/>
    <cellStyle name="Output 9 4 3 2 3" xfId="20473"/>
    <cellStyle name="Output 9 4 3 2 3 2" xfId="41660"/>
    <cellStyle name="Output 9 4 3 2 4" xfId="31040"/>
    <cellStyle name="Output 9 4 3 2_Table 2A-1_EFT (Annual)" xfId="8430"/>
    <cellStyle name="Output 9 4 3 3" xfId="10942"/>
    <cellStyle name="Output 9 4 3 3 2" xfId="23040"/>
    <cellStyle name="Output 9 4 3 3 2 2" xfId="44226"/>
    <cellStyle name="Output 9 4 3 3 3" xfId="33622"/>
    <cellStyle name="Output 9 4 3 4" xfId="17927"/>
    <cellStyle name="Output 9 4 3 4 2" xfId="39114"/>
    <cellStyle name="Output 9 4 3 5" xfId="28297"/>
    <cellStyle name="Output 9 4 3_Table 2A-1_EFT (Annual)" xfId="8429"/>
    <cellStyle name="Output 9 4 4" xfId="4731"/>
    <cellStyle name="Output 9 4 4 2" xfId="12991"/>
    <cellStyle name="Output 9 4 4 2 2" xfId="24997"/>
    <cellStyle name="Output 9 4 4 2 2 2" xfId="46183"/>
    <cellStyle name="Output 9 4 4 2 3" xfId="35579"/>
    <cellStyle name="Output 9 4 4 3" xfId="19884"/>
    <cellStyle name="Output 9 4 4 3 2" xfId="41071"/>
    <cellStyle name="Output 9 4 4 4" xfId="30388"/>
    <cellStyle name="Output 9 4 4_Table 2A-1_EFT (Annual)" xfId="8431"/>
    <cellStyle name="Output 9 4 5" xfId="10335"/>
    <cellStyle name="Output 9 4 5 2" xfId="22451"/>
    <cellStyle name="Output 9 4 5 2 2" xfId="43637"/>
    <cellStyle name="Output 9 4 5 3" xfId="33033"/>
    <cellStyle name="Output 9 4 6" xfId="17338"/>
    <cellStyle name="Output 9 4 6 2" xfId="38525"/>
    <cellStyle name="Output 9 4 7" xfId="27645"/>
    <cellStyle name="Output 9 4_Table 2A-1_EFT (Annual)" xfId="3509"/>
    <cellStyle name="Output 9 5" xfId="1794"/>
    <cellStyle name="Output 9 5 2" xfId="5355"/>
    <cellStyle name="Output 9 5 2 2" xfId="13570"/>
    <cellStyle name="Output 9 5 2 2 2" xfId="25558"/>
    <cellStyle name="Output 9 5 2 2 2 2" xfId="46744"/>
    <cellStyle name="Output 9 5 2 2 3" xfId="36140"/>
    <cellStyle name="Output 9 5 2 3" xfId="20445"/>
    <cellStyle name="Output 9 5 2 3 2" xfId="41632"/>
    <cellStyle name="Output 9 5 2 4" xfId="31012"/>
    <cellStyle name="Output 9 5 2_Table 2A-1_EFT (Annual)" xfId="8433"/>
    <cellStyle name="Output 9 5 3" xfId="10914"/>
    <cellStyle name="Output 9 5 3 2" xfId="23012"/>
    <cellStyle name="Output 9 5 3 2 2" xfId="44198"/>
    <cellStyle name="Output 9 5 3 3" xfId="33594"/>
    <cellStyle name="Output 9 5 4" xfId="17899"/>
    <cellStyle name="Output 9 5 4 2" xfId="39086"/>
    <cellStyle name="Output 9 5 5" xfId="28269"/>
    <cellStyle name="Output 9 5_Table 2A-1_EFT (Annual)" xfId="8432"/>
    <cellStyle name="Output 9 6" xfId="1649"/>
    <cellStyle name="Output 9 6 2" xfId="5210"/>
    <cellStyle name="Output 9 6 2 2" xfId="13457"/>
    <cellStyle name="Output 9 6 2 2 2" xfId="25457"/>
    <cellStyle name="Output 9 6 2 2 2 2" xfId="46643"/>
    <cellStyle name="Output 9 6 2 2 3" xfId="36039"/>
    <cellStyle name="Output 9 6 2 3" xfId="20344"/>
    <cellStyle name="Output 9 6 2 3 2" xfId="41531"/>
    <cellStyle name="Output 9 6 2 4" xfId="30867"/>
    <cellStyle name="Output 9 6 2_Table 2A-1_EFT (Annual)" xfId="8435"/>
    <cellStyle name="Output 9 6 3" xfId="10802"/>
    <cellStyle name="Output 9 6 3 2" xfId="22911"/>
    <cellStyle name="Output 9 6 3 2 2" xfId="44097"/>
    <cellStyle name="Output 9 6 3 3" xfId="33493"/>
    <cellStyle name="Output 9 6 4" xfId="17798"/>
    <cellStyle name="Output 9 6 4 2" xfId="38985"/>
    <cellStyle name="Output 9 6 5" xfId="28124"/>
    <cellStyle name="Output 9 6_Table 2A-1_EFT (Annual)" xfId="8434"/>
    <cellStyle name="Output 9 7" xfId="3711"/>
    <cellStyle name="Output 9 7 2" xfId="12079"/>
    <cellStyle name="Output 9 7 2 2" xfId="24109"/>
    <cellStyle name="Output 9 7 2 2 2" xfId="45295"/>
    <cellStyle name="Output 9 7 2 3" xfId="34691"/>
    <cellStyle name="Output 9 7 3" xfId="18996"/>
    <cellStyle name="Output 9 7 3 2" xfId="40183"/>
    <cellStyle name="Output 9 7 4" xfId="29420"/>
    <cellStyle name="Output 9 7_Table 2A-1_EFT (Annual)" xfId="8436"/>
    <cellStyle name="Output 9 8" xfId="9398"/>
    <cellStyle name="Output 9 8 2" xfId="21563"/>
    <cellStyle name="Output 9 8 2 2" xfId="42749"/>
    <cellStyle name="Output 9 8 3" xfId="32145"/>
    <cellStyle name="Output 9 9" xfId="16450"/>
    <cellStyle name="Output 9 9 2" xfId="37637"/>
    <cellStyle name="Output 9_Table 2A-1_EFT (Annual)" xfId="3504"/>
    <cellStyle name="Percent" xfId="48" builtinId="5"/>
    <cellStyle name="Percent 2" xfId="49"/>
    <cellStyle name="Percent 2 2" xfId="55"/>
    <cellStyle name="Percent 2 2 2" xfId="47828"/>
    <cellStyle name="Percent 2 3" xfId="47829"/>
    <cellStyle name="Percent 2_Table 2A-1_EFT (Annual)" xfId="8437"/>
    <cellStyle name="Percent 3" xfId="66"/>
    <cellStyle name="Percent 3 10" xfId="47826"/>
    <cellStyle name="Percent 3 2" xfId="222"/>
    <cellStyle name="Percent 3 2 2" xfId="449"/>
    <cellStyle name="Percent 3 2 2 2" xfId="973"/>
    <cellStyle name="Percent 3 2 2 2 2" xfId="2395"/>
    <cellStyle name="Percent 3 2 2 2 2 2" xfId="5956"/>
    <cellStyle name="Percent 3 2 2 2 2 2 2" xfId="16404"/>
    <cellStyle name="Percent 3 2 2 2 2 2 2 2" xfId="37593"/>
    <cellStyle name="Percent 3 2 2 2 2 2 3" xfId="31612"/>
    <cellStyle name="Percent 3 2 2 2 2 3" xfId="16206"/>
    <cellStyle name="Percent 3 2 2 2 2 3 2" xfId="37396"/>
    <cellStyle name="Percent 3 2 2 2 2 4" xfId="28869"/>
    <cellStyle name="Percent 3 2 2 2 2_Table 2A-1_EFT (Annual)" xfId="8442"/>
    <cellStyle name="Percent 3 2 2 2 3" xfId="4534"/>
    <cellStyle name="Percent 3 2 2 2 3 2" xfId="16304"/>
    <cellStyle name="Percent 3 2 2 2 3 2 2" xfId="37494"/>
    <cellStyle name="Percent 3 2 2 2 3 3" xfId="30191"/>
    <cellStyle name="Percent 3 2 2 2 4" xfId="16107"/>
    <cellStyle name="Percent 3 2 2 2 4 2" xfId="37297"/>
    <cellStyle name="Percent 3 2 2 2 5" xfId="27448"/>
    <cellStyle name="Percent 3 2 2 2_Table 2A-1_EFT (Annual)" xfId="8441"/>
    <cellStyle name="Percent 3 2 2 3" xfId="1723"/>
    <cellStyle name="Percent 3 2 2 3 2" xfId="5284"/>
    <cellStyle name="Percent 3 2 2 3 2 2" xfId="16355"/>
    <cellStyle name="Percent 3 2 2 3 2 2 2" xfId="37544"/>
    <cellStyle name="Percent 3 2 2 3 2 3" xfId="30941"/>
    <cellStyle name="Percent 3 2 2 3 3" xfId="16157"/>
    <cellStyle name="Percent 3 2 2 3 3 2" xfId="37347"/>
    <cellStyle name="Percent 3 2 2 3 4" xfId="28198"/>
    <cellStyle name="Percent 3 2 2 3_Table 2A-1_EFT (Annual)" xfId="8443"/>
    <cellStyle name="Percent 3 2 2 4" xfId="4019"/>
    <cellStyle name="Percent 3 2 2 4 2" xfId="16255"/>
    <cellStyle name="Percent 3 2 2 4 2 2" xfId="37445"/>
    <cellStyle name="Percent 3 2 2 4 3" xfId="29707"/>
    <cellStyle name="Percent 3 2 2 5" xfId="16058"/>
    <cellStyle name="Percent 3 2 2 5 2" xfId="37248"/>
    <cellStyle name="Percent 3 2 2 6" xfId="26964"/>
    <cellStyle name="Percent 3 2 2_Table 2A-1_EFT (Annual)" xfId="8440"/>
    <cellStyle name="Percent 3 2 3" xfId="817"/>
    <cellStyle name="Percent 3 2 3 2" xfId="2370"/>
    <cellStyle name="Percent 3 2 3 2 2" xfId="5931"/>
    <cellStyle name="Percent 3 2 3 2 2 2" xfId="16379"/>
    <cellStyle name="Percent 3 2 3 2 2 2 2" xfId="37568"/>
    <cellStyle name="Percent 3 2 3 2 2 3" xfId="31587"/>
    <cellStyle name="Percent 3 2 3 2 3" xfId="16181"/>
    <cellStyle name="Percent 3 2 3 2 3 2" xfId="37371"/>
    <cellStyle name="Percent 3 2 3 2 4" xfId="28844"/>
    <cellStyle name="Percent 3 2 3 2_Table 2A-1_EFT (Annual)" xfId="8445"/>
    <cellStyle name="Percent 3 2 3 3" xfId="4378"/>
    <cellStyle name="Percent 3 2 3 3 2" xfId="16279"/>
    <cellStyle name="Percent 3 2 3 3 2 2" xfId="37469"/>
    <cellStyle name="Percent 3 2 3 3 3" xfId="30035"/>
    <cellStyle name="Percent 3 2 3 4" xfId="16082"/>
    <cellStyle name="Percent 3 2 3 4 2" xfId="37272"/>
    <cellStyle name="Percent 3 2 3 5" xfId="27292"/>
    <cellStyle name="Percent 3 2 3_Table 2A-1_EFT (Annual)" xfId="8444"/>
    <cellStyle name="Percent 3 2 4" xfId="1667"/>
    <cellStyle name="Percent 3 2 4 2" xfId="5228"/>
    <cellStyle name="Percent 3 2 4 2 2" xfId="16330"/>
    <cellStyle name="Percent 3 2 4 2 2 2" xfId="37519"/>
    <cellStyle name="Percent 3 2 4 2 3" xfId="30885"/>
    <cellStyle name="Percent 3 2 4 3" xfId="16132"/>
    <cellStyle name="Percent 3 2 4 3 2" xfId="37322"/>
    <cellStyle name="Percent 3 2 4 4" xfId="28142"/>
    <cellStyle name="Percent 3 2 4_Table 2A-1_EFT (Annual)" xfId="8446"/>
    <cellStyle name="Percent 3 2 5" xfId="3811"/>
    <cellStyle name="Percent 3 2 5 2" xfId="16230"/>
    <cellStyle name="Percent 3 2 5 2 2" xfId="37420"/>
    <cellStyle name="Percent 3 2 5 3" xfId="29520"/>
    <cellStyle name="Percent 3 2 6" xfId="16033"/>
    <cellStyle name="Percent 3 2 6 2" xfId="37223"/>
    <cellStyle name="Percent 3 2 7" xfId="26777"/>
    <cellStyle name="Percent 3 2_Table 2A-1_EFT (Annual)" xfId="8439"/>
    <cellStyle name="Percent 3 3" xfId="303"/>
    <cellStyle name="Percent 3 3 2" xfId="853"/>
    <cellStyle name="Percent 3 3 2 2" xfId="2383"/>
    <cellStyle name="Percent 3 3 2 2 2" xfId="5944"/>
    <cellStyle name="Percent 3 3 2 2 2 2" xfId="16392"/>
    <cellStyle name="Percent 3 3 2 2 2 2 2" xfId="37581"/>
    <cellStyle name="Percent 3 3 2 2 2 3" xfId="31600"/>
    <cellStyle name="Percent 3 3 2 2 3" xfId="16194"/>
    <cellStyle name="Percent 3 3 2 2 3 2" xfId="37384"/>
    <cellStyle name="Percent 3 3 2 2 4" xfId="28857"/>
    <cellStyle name="Percent 3 3 2 2_Table 2A-1_EFT (Annual)" xfId="8449"/>
    <cellStyle name="Percent 3 3 2 3" xfId="4414"/>
    <cellStyle name="Percent 3 3 2 3 2" xfId="16292"/>
    <cellStyle name="Percent 3 3 2 3 2 2" xfId="37482"/>
    <cellStyle name="Percent 3 3 2 3 3" xfId="30071"/>
    <cellStyle name="Percent 3 3 2 4" xfId="16095"/>
    <cellStyle name="Percent 3 3 2 4 2" xfId="37285"/>
    <cellStyle name="Percent 3 3 2 5" xfId="27328"/>
    <cellStyle name="Percent 3 3 2_Table 2A-1_EFT (Annual)" xfId="8448"/>
    <cellStyle name="Percent 3 3 3" xfId="1685"/>
    <cellStyle name="Percent 3 3 3 2" xfId="5246"/>
    <cellStyle name="Percent 3 3 3 2 2" xfId="16343"/>
    <cellStyle name="Percent 3 3 3 2 2 2" xfId="37532"/>
    <cellStyle name="Percent 3 3 3 2 3" xfId="30903"/>
    <cellStyle name="Percent 3 3 3 3" xfId="16145"/>
    <cellStyle name="Percent 3 3 3 3 2" xfId="37335"/>
    <cellStyle name="Percent 3 3 3 4" xfId="28160"/>
    <cellStyle name="Percent 3 3 3_Table 2A-1_EFT (Annual)" xfId="8450"/>
    <cellStyle name="Percent 3 3 4" xfId="3873"/>
    <cellStyle name="Percent 3 3 4 2" xfId="16243"/>
    <cellStyle name="Percent 3 3 4 2 2" xfId="37433"/>
    <cellStyle name="Percent 3 3 4 3" xfId="29561"/>
    <cellStyle name="Percent 3 3 5" xfId="16046"/>
    <cellStyle name="Percent 3 3 5 2" xfId="37236"/>
    <cellStyle name="Percent 3 3 6" xfId="26818"/>
    <cellStyle name="Percent 3 3_Table 2A-1_EFT (Annual)" xfId="8447"/>
    <cellStyle name="Percent 3 4" xfId="649"/>
    <cellStyle name="Percent 3 4 2" xfId="1770"/>
    <cellStyle name="Percent 3 4 2 2" xfId="5331"/>
    <cellStyle name="Percent 3 4 2 2 2" xfId="16367"/>
    <cellStyle name="Percent 3 4 2 2 2 2" xfId="37556"/>
    <cellStyle name="Percent 3 4 2 2 3" xfId="30988"/>
    <cellStyle name="Percent 3 4 2 3" xfId="16169"/>
    <cellStyle name="Percent 3 4 2 3 2" xfId="37359"/>
    <cellStyle name="Percent 3 4 2 4" xfId="28245"/>
    <cellStyle name="Percent 3 4 2_Table 2A-1_EFT (Annual)" xfId="8452"/>
    <cellStyle name="Percent 3 4 3" xfId="4219"/>
    <cellStyle name="Percent 3 4 3 2" xfId="16267"/>
    <cellStyle name="Percent 3 4 3 2 2" xfId="37457"/>
    <cellStyle name="Percent 3 4 3 3" xfId="29907"/>
    <cellStyle name="Percent 3 4 4" xfId="16070"/>
    <cellStyle name="Percent 3 4 4 2" xfId="37260"/>
    <cellStyle name="Percent 3 4 5" xfId="27164"/>
    <cellStyle name="Percent 3 4_Table 2A-1_EFT (Annual)" xfId="8451"/>
    <cellStyle name="Percent 3 5" xfId="1628"/>
    <cellStyle name="Percent 3 5 2" xfId="5189"/>
    <cellStyle name="Percent 3 5 2 2" xfId="16318"/>
    <cellStyle name="Percent 3 5 2 2 2" xfId="37507"/>
    <cellStyle name="Percent 3 5 2 3" xfId="30846"/>
    <cellStyle name="Percent 3 5 3" xfId="16120"/>
    <cellStyle name="Percent 3 5 3 2" xfId="37310"/>
    <cellStyle name="Percent 3 5 4" xfId="28103"/>
    <cellStyle name="Percent 3 5_Table 2A-1_EFT (Annual)" xfId="8453"/>
    <cellStyle name="Percent 3 6" xfId="3657"/>
    <cellStyle name="Percent 3 6 2" xfId="16218"/>
    <cellStyle name="Percent 3 6 2 2" xfId="37408"/>
    <cellStyle name="Percent 3 6 3" xfId="29370"/>
    <cellStyle name="Percent 3 7" xfId="16021"/>
    <cellStyle name="Percent 3 7 2" xfId="37211"/>
    <cellStyle name="Percent 3 8" xfId="26627"/>
    <cellStyle name="Percent 3 9" xfId="47815"/>
    <cellStyle name="Percent 3_Table 2A-1_EFT (Annual)" xfId="8438"/>
    <cellStyle name="Percent 4" xfId="293"/>
    <cellStyle name="Percent 5" xfId="697"/>
    <cellStyle name="Percent 6" xfId="16011"/>
    <cellStyle name="Percent 7" xfId="47832"/>
    <cellStyle name="Percent 7 2" xfId="47837"/>
    <cellStyle name="Percent 8" xfId="47835"/>
    <cellStyle name="Title" xfId="50" builtinId="15" customBuiltin="1"/>
    <cellStyle name="Title 2" xfId="294"/>
    <cellStyle name="Title 3" xfId="698"/>
    <cellStyle name="Title 4" xfId="16012"/>
    <cellStyle name="Total" xfId="51" builtinId="25" customBuiltin="1"/>
    <cellStyle name="Total 10" xfId="137"/>
    <cellStyle name="Total 10 10" xfId="26692"/>
    <cellStyle name="Total 10 2" xfId="530"/>
    <cellStyle name="Total 10 2 2" xfId="1507"/>
    <cellStyle name="Total 10 2 2 2" xfId="2777"/>
    <cellStyle name="Total 10 2 2 2 2" xfId="6338"/>
    <cellStyle name="Total 10 2 2 2 2 2" xfId="14532"/>
    <cellStyle name="Total 10 2 2 2 2 2 2" xfId="26504"/>
    <cellStyle name="Total 10 2 2 2 2 2 2 2" xfId="47690"/>
    <cellStyle name="Total 10 2 2 2 2 2 3" xfId="37086"/>
    <cellStyle name="Total 10 2 2 2 2 3" xfId="21391"/>
    <cellStyle name="Total 10 2 2 2 2 3 2" xfId="42578"/>
    <cellStyle name="Total 10 2 2 2 2 4" xfId="31994"/>
    <cellStyle name="Total 10 2 2 2 2_Table 2A-1_EFT (Annual)" xfId="8456"/>
    <cellStyle name="Total 10 2 2 2 3" xfId="11874"/>
    <cellStyle name="Total 10 2 2 2 3 2" xfId="23958"/>
    <cellStyle name="Total 10 2 2 2 3 2 2" xfId="45144"/>
    <cellStyle name="Total 10 2 2 2 3 3" xfId="34540"/>
    <cellStyle name="Total 10 2 2 2 4" xfId="18845"/>
    <cellStyle name="Total 10 2 2 2 4 2" xfId="40032"/>
    <cellStyle name="Total 10 2 2 2 5" xfId="29251"/>
    <cellStyle name="Total 10 2 2 2_Table 2A-1_EFT (Annual)" xfId="8455"/>
    <cellStyle name="Total 10 2 2 3" xfId="5068"/>
    <cellStyle name="Total 10 2 2 3 2" xfId="13328"/>
    <cellStyle name="Total 10 2 2 3 2 2" xfId="25334"/>
    <cellStyle name="Total 10 2 2 3 2 2 2" xfId="46520"/>
    <cellStyle name="Total 10 2 2 3 2 3" xfId="35916"/>
    <cellStyle name="Total 10 2 2 3 3" xfId="20221"/>
    <cellStyle name="Total 10 2 2 3 3 2" xfId="41408"/>
    <cellStyle name="Total 10 2 2 3 4" xfId="30725"/>
    <cellStyle name="Total 10 2 2 3_Table 2A-1_EFT (Annual)" xfId="8457"/>
    <cellStyle name="Total 10 2 2 4" xfId="10672"/>
    <cellStyle name="Total 10 2 2 4 2" xfId="22788"/>
    <cellStyle name="Total 10 2 2 4 2 2" xfId="43974"/>
    <cellStyle name="Total 10 2 2 4 3" xfId="33370"/>
    <cellStyle name="Total 10 2 2 5" xfId="17675"/>
    <cellStyle name="Total 10 2 2 5 2" xfId="38862"/>
    <cellStyle name="Total 10 2 2 6" xfId="27982"/>
    <cellStyle name="Total 10 2 2_Table 2A-1_EFT (Annual)" xfId="8454"/>
    <cellStyle name="Total 10 2 3" xfId="1039"/>
    <cellStyle name="Total 10 2 3 2" xfId="4600"/>
    <cellStyle name="Total 10 2 3 2 2" xfId="12860"/>
    <cellStyle name="Total 10 2 3 2 2 2" xfId="24866"/>
    <cellStyle name="Total 10 2 3 2 2 2 2" xfId="46052"/>
    <cellStyle name="Total 10 2 3 2 2 3" xfId="35448"/>
    <cellStyle name="Total 10 2 3 2 3" xfId="19753"/>
    <cellStyle name="Total 10 2 3 2 3 2" xfId="40940"/>
    <cellStyle name="Total 10 2 3 2 4" xfId="30257"/>
    <cellStyle name="Total 10 2 3 2_Table 2A-1_EFT (Annual)" xfId="8459"/>
    <cellStyle name="Total 10 2 3 3" xfId="10204"/>
    <cellStyle name="Total 10 2 3 3 2" xfId="22320"/>
    <cellStyle name="Total 10 2 3 3 2 2" xfId="43506"/>
    <cellStyle name="Total 10 2 3 3 3" xfId="32902"/>
    <cellStyle name="Total 10 2 3 4" xfId="17207"/>
    <cellStyle name="Total 10 2 3 4 2" xfId="38394"/>
    <cellStyle name="Total 10 2 3 5" xfId="27514"/>
    <cellStyle name="Total 10 2 3_Table 2A-1_EFT (Annual)" xfId="8458"/>
    <cellStyle name="Total 10 2 4" xfId="2246"/>
    <cellStyle name="Total 10 2 4 2" xfId="5807"/>
    <cellStyle name="Total 10 2 4 2 2" xfId="14022"/>
    <cellStyle name="Total 10 2 4 2 2 2" xfId="26010"/>
    <cellStyle name="Total 10 2 4 2 2 2 2" xfId="47196"/>
    <cellStyle name="Total 10 2 4 2 2 3" xfId="36592"/>
    <cellStyle name="Total 10 2 4 2 3" xfId="20897"/>
    <cellStyle name="Total 10 2 4 2 3 2" xfId="42084"/>
    <cellStyle name="Total 10 2 4 2 4" xfId="31464"/>
    <cellStyle name="Total 10 2 4 2_Table 2A-1_EFT (Annual)" xfId="8461"/>
    <cellStyle name="Total 10 2 4 3" xfId="11366"/>
    <cellStyle name="Total 10 2 4 3 2" xfId="23464"/>
    <cellStyle name="Total 10 2 4 3 2 2" xfId="44650"/>
    <cellStyle name="Total 10 2 4 3 3" xfId="34046"/>
    <cellStyle name="Total 10 2 4 4" xfId="18351"/>
    <cellStyle name="Total 10 2 4 4 2" xfId="39538"/>
    <cellStyle name="Total 10 2 4 5" xfId="28721"/>
    <cellStyle name="Total 10 2 4_Table 2A-1_EFT (Annual)" xfId="8460"/>
    <cellStyle name="Total 10 2 5" xfId="4100"/>
    <cellStyle name="Total 10 2 5 2" xfId="12424"/>
    <cellStyle name="Total 10 2 5 2 2" xfId="24446"/>
    <cellStyle name="Total 10 2 5 2 2 2" xfId="45632"/>
    <cellStyle name="Total 10 2 5 2 3" xfId="35028"/>
    <cellStyle name="Total 10 2 5 3" xfId="19333"/>
    <cellStyle name="Total 10 2 5 3 2" xfId="40520"/>
    <cellStyle name="Total 10 2 5 4" xfId="29788"/>
    <cellStyle name="Total 10 2 5_Table 2A-1_EFT (Annual)" xfId="8462"/>
    <cellStyle name="Total 10 2 6" xfId="9763"/>
    <cellStyle name="Total 10 2 6 2" xfId="21900"/>
    <cellStyle name="Total 10 2 6 2 2" xfId="43086"/>
    <cellStyle name="Total 10 2 6 3" xfId="32482"/>
    <cellStyle name="Total 10 2 7" xfId="16787"/>
    <cellStyle name="Total 10 2 7 2" xfId="37974"/>
    <cellStyle name="Total 10 2 8" xfId="27045"/>
    <cellStyle name="Total 10 2_Table 2A-1_EFT (Annual)" xfId="3511"/>
    <cellStyle name="Total 10 3" xfId="368"/>
    <cellStyle name="Total 10 3 2" xfId="1351"/>
    <cellStyle name="Total 10 3 2 2" xfId="2621"/>
    <cellStyle name="Total 10 3 2 2 2" xfId="6182"/>
    <cellStyle name="Total 10 3 2 2 2 2" xfId="14376"/>
    <cellStyle name="Total 10 3 2 2 2 2 2" xfId="26348"/>
    <cellStyle name="Total 10 3 2 2 2 2 2 2" xfId="47534"/>
    <cellStyle name="Total 10 3 2 2 2 2 3" xfId="36930"/>
    <cellStyle name="Total 10 3 2 2 2 3" xfId="21235"/>
    <cellStyle name="Total 10 3 2 2 2 3 2" xfId="42422"/>
    <cellStyle name="Total 10 3 2 2 2 4" xfId="31838"/>
    <cellStyle name="Total 10 3 2 2 2_Table 2A-1_EFT (Annual)" xfId="8465"/>
    <cellStyle name="Total 10 3 2 2 3" xfId="11718"/>
    <cellStyle name="Total 10 3 2 2 3 2" xfId="23802"/>
    <cellStyle name="Total 10 3 2 2 3 2 2" xfId="44988"/>
    <cellStyle name="Total 10 3 2 2 3 3" xfId="34384"/>
    <cellStyle name="Total 10 3 2 2 4" xfId="18689"/>
    <cellStyle name="Total 10 3 2 2 4 2" xfId="39876"/>
    <cellStyle name="Total 10 3 2 2 5" xfId="29095"/>
    <cellStyle name="Total 10 3 2 2_Table 2A-1_EFT (Annual)" xfId="8464"/>
    <cellStyle name="Total 10 3 2 3" xfId="4912"/>
    <cellStyle name="Total 10 3 2 3 2" xfId="13172"/>
    <cellStyle name="Total 10 3 2 3 2 2" xfId="25178"/>
    <cellStyle name="Total 10 3 2 3 2 2 2" xfId="46364"/>
    <cellStyle name="Total 10 3 2 3 2 3" xfId="35760"/>
    <cellStyle name="Total 10 3 2 3 3" xfId="20065"/>
    <cellStyle name="Total 10 3 2 3 3 2" xfId="41252"/>
    <cellStyle name="Total 10 3 2 3 4" xfId="30569"/>
    <cellStyle name="Total 10 3 2 3_Table 2A-1_EFT (Annual)" xfId="8466"/>
    <cellStyle name="Total 10 3 2 4" xfId="10516"/>
    <cellStyle name="Total 10 3 2 4 2" xfId="22632"/>
    <cellStyle name="Total 10 3 2 4 2 2" xfId="43818"/>
    <cellStyle name="Total 10 3 2 4 3" xfId="33214"/>
    <cellStyle name="Total 10 3 2 5" xfId="17519"/>
    <cellStyle name="Total 10 3 2 5 2" xfId="38706"/>
    <cellStyle name="Total 10 3 2 6" xfId="27826"/>
    <cellStyle name="Total 10 3 2_Table 2A-1_EFT (Annual)" xfId="8463"/>
    <cellStyle name="Total 10 3 3" xfId="907"/>
    <cellStyle name="Total 10 3 3 2" xfId="4468"/>
    <cellStyle name="Total 10 3 3 2 2" xfId="12730"/>
    <cellStyle name="Total 10 3 3 2 2 2" xfId="24740"/>
    <cellStyle name="Total 10 3 3 2 2 2 2" xfId="45926"/>
    <cellStyle name="Total 10 3 3 2 2 3" xfId="35322"/>
    <cellStyle name="Total 10 3 3 2 3" xfId="19627"/>
    <cellStyle name="Total 10 3 3 2 3 2" xfId="40814"/>
    <cellStyle name="Total 10 3 3 2 4" xfId="30125"/>
    <cellStyle name="Total 10 3 3 2_Table 2A-1_EFT (Annual)" xfId="8468"/>
    <cellStyle name="Total 10 3 3 3" xfId="10077"/>
    <cellStyle name="Total 10 3 3 3 2" xfId="22194"/>
    <cellStyle name="Total 10 3 3 3 2 2" xfId="43380"/>
    <cellStyle name="Total 10 3 3 3 3" xfId="32776"/>
    <cellStyle name="Total 10 3 3 4" xfId="17081"/>
    <cellStyle name="Total 10 3 3 4 2" xfId="38268"/>
    <cellStyle name="Total 10 3 3 5" xfId="27382"/>
    <cellStyle name="Total 10 3 3_Table 2A-1_EFT (Annual)" xfId="8467"/>
    <cellStyle name="Total 10 3 4" xfId="2090"/>
    <cellStyle name="Total 10 3 4 2" xfId="5651"/>
    <cellStyle name="Total 10 3 4 2 2" xfId="13866"/>
    <cellStyle name="Total 10 3 4 2 2 2" xfId="25854"/>
    <cellStyle name="Total 10 3 4 2 2 2 2" xfId="47040"/>
    <cellStyle name="Total 10 3 4 2 2 3" xfId="36436"/>
    <cellStyle name="Total 10 3 4 2 3" xfId="20741"/>
    <cellStyle name="Total 10 3 4 2 3 2" xfId="41928"/>
    <cellStyle name="Total 10 3 4 2 4" xfId="31308"/>
    <cellStyle name="Total 10 3 4 2_Table 2A-1_EFT (Annual)" xfId="8470"/>
    <cellStyle name="Total 10 3 4 3" xfId="11210"/>
    <cellStyle name="Total 10 3 4 3 2" xfId="23308"/>
    <cellStyle name="Total 10 3 4 3 2 2" xfId="44494"/>
    <cellStyle name="Total 10 3 4 3 3" xfId="33890"/>
    <cellStyle name="Total 10 3 4 4" xfId="18195"/>
    <cellStyle name="Total 10 3 4 4 2" xfId="39382"/>
    <cellStyle name="Total 10 3 4 5" xfId="28565"/>
    <cellStyle name="Total 10 3 4_Table 2A-1_EFT (Annual)" xfId="8469"/>
    <cellStyle name="Total 10 3 5" xfId="3938"/>
    <cellStyle name="Total 10 3 5 2" xfId="12266"/>
    <cellStyle name="Total 10 3 5 2 2" xfId="24290"/>
    <cellStyle name="Total 10 3 5 2 2 2" xfId="45476"/>
    <cellStyle name="Total 10 3 5 2 3" xfId="34872"/>
    <cellStyle name="Total 10 3 5 3" xfId="19177"/>
    <cellStyle name="Total 10 3 5 3 2" xfId="40364"/>
    <cellStyle name="Total 10 3 5 4" xfId="29626"/>
    <cellStyle name="Total 10 3 5_Table 2A-1_EFT (Annual)" xfId="8471"/>
    <cellStyle name="Total 10 3 6" xfId="9603"/>
    <cellStyle name="Total 10 3 6 2" xfId="21744"/>
    <cellStyle name="Total 10 3 6 2 2" xfId="42930"/>
    <cellStyle name="Total 10 3 6 3" xfId="32326"/>
    <cellStyle name="Total 10 3 7" xfId="16631"/>
    <cellStyle name="Total 10 3 7 2" xfId="37818"/>
    <cellStyle name="Total 10 3 8" xfId="26883"/>
    <cellStyle name="Total 10 3_Table 2A-1_EFT (Annual)" xfId="3512"/>
    <cellStyle name="Total 10 4" xfId="1185"/>
    <cellStyle name="Total 10 4 2" xfId="2455"/>
    <cellStyle name="Total 10 4 2 2" xfId="6016"/>
    <cellStyle name="Total 10 4 2 2 2" xfId="14210"/>
    <cellStyle name="Total 10 4 2 2 2 2" xfId="26182"/>
    <cellStyle name="Total 10 4 2 2 2 2 2" xfId="47368"/>
    <cellStyle name="Total 10 4 2 2 2 3" xfId="36764"/>
    <cellStyle name="Total 10 4 2 2 3" xfId="21069"/>
    <cellStyle name="Total 10 4 2 2 3 2" xfId="42256"/>
    <cellStyle name="Total 10 4 2 2 4" xfId="31672"/>
    <cellStyle name="Total 10 4 2 2_Table 2A-1_EFT (Annual)" xfId="8474"/>
    <cellStyle name="Total 10 4 2 3" xfId="11552"/>
    <cellStyle name="Total 10 4 2 3 2" xfId="23636"/>
    <cellStyle name="Total 10 4 2 3 2 2" xfId="44822"/>
    <cellStyle name="Total 10 4 2 3 3" xfId="34218"/>
    <cellStyle name="Total 10 4 2 4" xfId="18523"/>
    <cellStyle name="Total 10 4 2 4 2" xfId="39710"/>
    <cellStyle name="Total 10 4 2 5" xfId="28929"/>
    <cellStyle name="Total 10 4 2_Table 2A-1_EFT (Annual)" xfId="8473"/>
    <cellStyle name="Total 10 4 3" xfId="4746"/>
    <cellStyle name="Total 10 4 3 2" xfId="13006"/>
    <cellStyle name="Total 10 4 3 2 2" xfId="25012"/>
    <cellStyle name="Total 10 4 3 2 2 2" xfId="46198"/>
    <cellStyle name="Total 10 4 3 2 3" xfId="35594"/>
    <cellStyle name="Total 10 4 3 3" xfId="19899"/>
    <cellStyle name="Total 10 4 3 3 2" xfId="41086"/>
    <cellStyle name="Total 10 4 3 4" xfId="30403"/>
    <cellStyle name="Total 10 4 3_Table 2A-1_EFT (Annual)" xfId="8475"/>
    <cellStyle name="Total 10 4 4" xfId="10350"/>
    <cellStyle name="Total 10 4 4 2" xfId="22466"/>
    <cellStyle name="Total 10 4 4 2 2" xfId="43652"/>
    <cellStyle name="Total 10 4 4 3" xfId="33048"/>
    <cellStyle name="Total 10 4 5" xfId="17353"/>
    <cellStyle name="Total 10 4 5 2" xfId="38540"/>
    <cellStyle name="Total 10 4 6" xfId="27660"/>
    <cellStyle name="Total 10 4_Table 2A-1_EFT (Annual)" xfId="8472"/>
    <cellStyle name="Total 10 5" xfId="748"/>
    <cellStyle name="Total 10 5 2" xfId="4309"/>
    <cellStyle name="Total 10 5 2 2" xfId="12589"/>
    <cellStyle name="Total 10 5 2 2 2" xfId="24606"/>
    <cellStyle name="Total 10 5 2 2 2 2" xfId="45792"/>
    <cellStyle name="Total 10 5 2 2 3" xfId="35188"/>
    <cellStyle name="Total 10 5 2 3" xfId="19493"/>
    <cellStyle name="Total 10 5 2 3 2" xfId="40680"/>
    <cellStyle name="Total 10 5 2 4" xfId="29966"/>
    <cellStyle name="Total 10 5 2_Table 2A-1_EFT (Annual)" xfId="8477"/>
    <cellStyle name="Total 10 5 3" xfId="9937"/>
    <cellStyle name="Total 10 5 3 2" xfId="22060"/>
    <cellStyle name="Total 10 5 3 2 2" xfId="43246"/>
    <cellStyle name="Total 10 5 3 3" xfId="32642"/>
    <cellStyle name="Total 10 5 4" xfId="16947"/>
    <cellStyle name="Total 10 5 4 2" xfId="38134"/>
    <cellStyle name="Total 10 5 5" xfId="27223"/>
    <cellStyle name="Total 10 5_Table 2A-1_EFT (Annual)" xfId="8476"/>
    <cellStyle name="Total 10 6" xfId="1854"/>
    <cellStyle name="Total 10 6 2" xfId="5415"/>
    <cellStyle name="Total 10 6 2 2" xfId="13630"/>
    <cellStyle name="Total 10 6 2 2 2" xfId="25618"/>
    <cellStyle name="Total 10 6 2 2 2 2" xfId="46804"/>
    <cellStyle name="Total 10 6 2 2 3" xfId="36200"/>
    <cellStyle name="Total 10 6 2 3" xfId="20505"/>
    <cellStyle name="Total 10 6 2 3 2" xfId="41692"/>
    <cellStyle name="Total 10 6 2 4" xfId="31072"/>
    <cellStyle name="Total 10 6 2_Table 2A-1_EFT (Annual)" xfId="8479"/>
    <cellStyle name="Total 10 6 3" xfId="10974"/>
    <cellStyle name="Total 10 6 3 2" xfId="23072"/>
    <cellStyle name="Total 10 6 3 2 2" xfId="44258"/>
    <cellStyle name="Total 10 6 3 3" xfId="33654"/>
    <cellStyle name="Total 10 6 4" xfId="17959"/>
    <cellStyle name="Total 10 6 4 2" xfId="39146"/>
    <cellStyle name="Total 10 6 5" xfId="28329"/>
    <cellStyle name="Total 10 6_Table 2A-1_EFT (Annual)" xfId="8478"/>
    <cellStyle name="Total 10 7" xfId="3726"/>
    <cellStyle name="Total 10 7 2" xfId="12094"/>
    <cellStyle name="Total 10 7 2 2" xfId="24124"/>
    <cellStyle name="Total 10 7 2 2 2" xfId="45310"/>
    <cellStyle name="Total 10 7 2 3" xfId="34706"/>
    <cellStyle name="Total 10 7 3" xfId="19011"/>
    <cellStyle name="Total 10 7 3 2" xfId="40198"/>
    <cellStyle name="Total 10 7 4" xfId="29435"/>
    <cellStyle name="Total 10 7_Table 2A-1_EFT (Annual)" xfId="8480"/>
    <cellStyle name="Total 10 8" xfId="9413"/>
    <cellStyle name="Total 10 8 2" xfId="21578"/>
    <cellStyle name="Total 10 8 2 2" xfId="42764"/>
    <cellStyle name="Total 10 8 3" xfId="32160"/>
    <cellStyle name="Total 10 9" xfId="16465"/>
    <cellStyle name="Total 10 9 2" xfId="37652"/>
    <cellStyle name="Total 10_Table 2A-1_EFT (Annual)" xfId="3510"/>
    <cellStyle name="Total 11" xfId="128"/>
    <cellStyle name="Total 11 10" xfId="26683"/>
    <cellStyle name="Total 11 2" xfId="521"/>
    <cellStyle name="Total 11 2 2" xfId="1498"/>
    <cellStyle name="Total 11 2 2 2" xfId="2768"/>
    <cellStyle name="Total 11 2 2 2 2" xfId="6329"/>
    <cellStyle name="Total 11 2 2 2 2 2" xfId="14523"/>
    <cellStyle name="Total 11 2 2 2 2 2 2" xfId="26495"/>
    <cellStyle name="Total 11 2 2 2 2 2 2 2" xfId="47681"/>
    <cellStyle name="Total 11 2 2 2 2 2 3" xfId="37077"/>
    <cellStyle name="Total 11 2 2 2 2 3" xfId="21382"/>
    <cellStyle name="Total 11 2 2 2 2 3 2" xfId="42569"/>
    <cellStyle name="Total 11 2 2 2 2 4" xfId="31985"/>
    <cellStyle name="Total 11 2 2 2 2_Table 2A-1_EFT (Annual)" xfId="8483"/>
    <cellStyle name="Total 11 2 2 2 3" xfId="11865"/>
    <cellStyle name="Total 11 2 2 2 3 2" xfId="23949"/>
    <cellStyle name="Total 11 2 2 2 3 2 2" xfId="45135"/>
    <cellStyle name="Total 11 2 2 2 3 3" xfId="34531"/>
    <cellStyle name="Total 11 2 2 2 4" xfId="18836"/>
    <cellStyle name="Total 11 2 2 2 4 2" xfId="40023"/>
    <cellStyle name="Total 11 2 2 2 5" xfId="29242"/>
    <cellStyle name="Total 11 2 2 2_Table 2A-1_EFT (Annual)" xfId="8482"/>
    <cellStyle name="Total 11 2 2 3" xfId="5059"/>
    <cellStyle name="Total 11 2 2 3 2" xfId="13319"/>
    <cellStyle name="Total 11 2 2 3 2 2" xfId="25325"/>
    <cellStyle name="Total 11 2 2 3 2 2 2" xfId="46511"/>
    <cellStyle name="Total 11 2 2 3 2 3" xfId="35907"/>
    <cellStyle name="Total 11 2 2 3 3" xfId="20212"/>
    <cellStyle name="Total 11 2 2 3 3 2" xfId="41399"/>
    <cellStyle name="Total 11 2 2 3 4" xfId="30716"/>
    <cellStyle name="Total 11 2 2 3_Table 2A-1_EFT (Annual)" xfId="8484"/>
    <cellStyle name="Total 11 2 2 4" xfId="10663"/>
    <cellStyle name="Total 11 2 2 4 2" xfId="22779"/>
    <cellStyle name="Total 11 2 2 4 2 2" xfId="43965"/>
    <cellStyle name="Total 11 2 2 4 3" xfId="33361"/>
    <cellStyle name="Total 11 2 2 5" xfId="17666"/>
    <cellStyle name="Total 11 2 2 5 2" xfId="38853"/>
    <cellStyle name="Total 11 2 2 6" xfId="27973"/>
    <cellStyle name="Total 11 2 2_Table 2A-1_EFT (Annual)" xfId="8481"/>
    <cellStyle name="Total 11 2 3" xfId="1031"/>
    <cellStyle name="Total 11 2 3 2" xfId="4592"/>
    <cellStyle name="Total 11 2 3 2 2" xfId="12852"/>
    <cellStyle name="Total 11 2 3 2 2 2" xfId="24858"/>
    <cellStyle name="Total 11 2 3 2 2 2 2" xfId="46044"/>
    <cellStyle name="Total 11 2 3 2 2 3" xfId="35440"/>
    <cellStyle name="Total 11 2 3 2 3" xfId="19745"/>
    <cellStyle name="Total 11 2 3 2 3 2" xfId="40932"/>
    <cellStyle name="Total 11 2 3 2 4" xfId="30249"/>
    <cellStyle name="Total 11 2 3 2_Table 2A-1_EFT (Annual)" xfId="8486"/>
    <cellStyle name="Total 11 2 3 3" xfId="10196"/>
    <cellStyle name="Total 11 2 3 3 2" xfId="22312"/>
    <cellStyle name="Total 11 2 3 3 2 2" xfId="43498"/>
    <cellStyle name="Total 11 2 3 3 3" xfId="32894"/>
    <cellStyle name="Total 11 2 3 4" xfId="17199"/>
    <cellStyle name="Total 11 2 3 4 2" xfId="38386"/>
    <cellStyle name="Total 11 2 3 5" xfId="27506"/>
    <cellStyle name="Total 11 2 3_Table 2A-1_EFT (Annual)" xfId="8485"/>
    <cellStyle name="Total 11 2 4" xfId="2237"/>
    <cellStyle name="Total 11 2 4 2" xfId="5798"/>
    <cellStyle name="Total 11 2 4 2 2" xfId="14013"/>
    <cellStyle name="Total 11 2 4 2 2 2" xfId="26001"/>
    <cellStyle name="Total 11 2 4 2 2 2 2" xfId="47187"/>
    <cellStyle name="Total 11 2 4 2 2 3" xfId="36583"/>
    <cellStyle name="Total 11 2 4 2 3" xfId="20888"/>
    <cellStyle name="Total 11 2 4 2 3 2" xfId="42075"/>
    <cellStyle name="Total 11 2 4 2 4" xfId="31455"/>
    <cellStyle name="Total 11 2 4 2_Table 2A-1_EFT (Annual)" xfId="8488"/>
    <cellStyle name="Total 11 2 4 3" xfId="11357"/>
    <cellStyle name="Total 11 2 4 3 2" xfId="23455"/>
    <cellStyle name="Total 11 2 4 3 2 2" xfId="44641"/>
    <cellStyle name="Total 11 2 4 3 3" xfId="34037"/>
    <cellStyle name="Total 11 2 4 4" xfId="18342"/>
    <cellStyle name="Total 11 2 4 4 2" xfId="39529"/>
    <cellStyle name="Total 11 2 4 5" xfId="28712"/>
    <cellStyle name="Total 11 2 4_Table 2A-1_EFT (Annual)" xfId="8487"/>
    <cellStyle name="Total 11 2 5" xfId="4091"/>
    <cellStyle name="Total 11 2 5 2" xfId="12415"/>
    <cellStyle name="Total 11 2 5 2 2" xfId="24437"/>
    <cellStyle name="Total 11 2 5 2 2 2" xfId="45623"/>
    <cellStyle name="Total 11 2 5 2 3" xfId="35019"/>
    <cellStyle name="Total 11 2 5 3" xfId="19324"/>
    <cellStyle name="Total 11 2 5 3 2" xfId="40511"/>
    <cellStyle name="Total 11 2 5 4" xfId="29779"/>
    <cellStyle name="Total 11 2 5_Table 2A-1_EFT (Annual)" xfId="8489"/>
    <cellStyle name="Total 11 2 6" xfId="9754"/>
    <cellStyle name="Total 11 2 6 2" xfId="21891"/>
    <cellStyle name="Total 11 2 6 2 2" xfId="43077"/>
    <cellStyle name="Total 11 2 6 3" xfId="32473"/>
    <cellStyle name="Total 11 2 7" xfId="16778"/>
    <cellStyle name="Total 11 2 7 2" xfId="37965"/>
    <cellStyle name="Total 11 2 8" xfId="27036"/>
    <cellStyle name="Total 11 2_Table 2A-1_EFT (Annual)" xfId="3514"/>
    <cellStyle name="Total 11 3" xfId="359"/>
    <cellStyle name="Total 11 3 2" xfId="1342"/>
    <cellStyle name="Total 11 3 2 2" xfId="2612"/>
    <cellStyle name="Total 11 3 2 2 2" xfId="6173"/>
    <cellStyle name="Total 11 3 2 2 2 2" xfId="14367"/>
    <cellStyle name="Total 11 3 2 2 2 2 2" xfId="26339"/>
    <cellStyle name="Total 11 3 2 2 2 2 2 2" xfId="47525"/>
    <cellStyle name="Total 11 3 2 2 2 2 3" xfId="36921"/>
    <cellStyle name="Total 11 3 2 2 2 3" xfId="21226"/>
    <cellStyle name="Total 11 3 2 2 2 3 2" xfId="42413"/>
    <cellStyle name="Total 11 3 2 2 2 4" xfId="31829"/>
    <cellStyle name="Total 11 3 2 2 2_Table 2A-1_EFT (Annual)" xfId="8492"/>
    <cellStyle name="Total 11 3 2 2 3" xfId="11709"/>
    <cellStyle name="Total 11 3 2 2 3 2" xfId="23793"/>
    <cellStyle name="Total 11 3 2 2 3 2 2" xfId="44979"/>
    <cellStyle name="Total 11 3 2 2 3 3" xfId="34375"/>
    <cellStyle name="Total 11 3 2 2 4" xfId="18680"/>
    <cellStyle name="Total 11 3 2 2 4 2" xfId="39867"/>
    <cellStyle name="Total 11 3 2 2 5" xfId="29086"/>
    <cellStyle name="Total 11 3 2 2_Table 2A-1_EFT (Annual)" xfId="8491"/>
    <cellStyle name="Total 11 3 2 3" xfId="4903"/>
    <cellStyle name="Total 11 3 2 3 2" xfId="13163"/>
    <cellStyle name="Total 11 3 2 3 2 2" xfId="25169"/>
    <cellStyle name="Total 11 3 2 3 2 2 2" xfId="46355"/>
    <cellStyle name="Total 11 3 2 3 2 3" xfId="35751"/>
    <cellStyle name="Total 11 3 2 3 3" xfId="20056"/>
    <cellStyle name="Total 11 3 2 3 3 2" xfId="41243"/>
    <cellStyle name="Total 11 3 2 3 4" xfId="30560"/>
    <cellStyle name="Total 11 3 2 3_Table 2A-1_EFT (Annual)" xfId="8493"/>
    <cellStyle name="Total 11 3 2 4" xfId="10507"/>
    <cellStyle name="Total 11 3 2 4 2" xfId="22623"/>
    <cellStyle name="Total 11 3 2 4 2 2" xfId="43809"/>
    <cellStyle name="Total 11 3 2 4 3" xfId="33205"/>
    <cellStyle name="Total 11 3 2 5" xfId="17510"/>
    <cellStyle name="Total 11 3 2 5 2" xfId="38697"/>
    <cellStyle name="Total 11 3 2 6" xfId="27817"/>
    <cellStyle name="Total 11 3 2_Table 2A-1_EFT (Annual)" xfId="8490"/>
    <cellStyle name="Total 11 3 3" xfId="899"/>
    <cellStyle name="Total 11 3 3 2" xfId="4460"/>
    <cellStyle name="Total 11 3 3 2 2" xfId="12722"/>
    <cellStyle name="Total 11 3 3 2 2 2" xfId="24732"/>
    <cellStyle name="Total 11 3 3 2 2 2 2" xfId="45918"/>
    <cellStyle name="Total 11 3 3 2 2 3" xfId="35314"/>
    <cellStyle name="Total 11 3 3 2 3" xfId="19619"/>
    <cellStyle name="Total 11 3 3 2 3 2" xfId="40806"/>
    <cellStyle name="Total 11 3 3 2 4" xfId="30117"/>
    <cellStyle name="Total 11 3 3 2_Table 2A-1_EFT (Annual)" xfId="8495"/>
    <cellStyle name="Total 11 3 3 3" xfId="10069"/>
    <cellStyle name="Total 11 3 3 3 2" xfId="22186"/>
    <cellStyle name="Total 11 3 3 3 2 2" xfId="43372"/>
    <cellStyle name="Total 11 3 3 3 3" xfId="32768"/>
    <cellStyle name="Total 11 3 3 4" xfId="17073"/>
    <cellStyle name="Total 11 3 3 4 2" xfId="38260"/>
    <cellStyle name="Total 11 3 3 5" xfId="27374"/>
    <cellStyle name="Total 11 3 3_Table 2A-1_EFT (Annual)" xfId="8494"/>
    <cellStyle name="Total 11 3 4" xfId="2081"/>
    <cellStyle name="Total 11 3 4 2" xfId="5642"/>
    <cellStyle name="Total 11 3 4 2 2" xfId="13857"/>
    <cellStyle name="Total 11 3 4 2 2 2" xfId="25845"/>
    <cellStyle name="Total 11 3 4 2 2 2 2" xfId="47031"/>
    <cellStyle name="Total 11 3 4 2 2 3" xfId="36427"/>
    <cellStyle name="Total 11 3 4 2 3" xfId="20732"/>
    <cellStyle name="Total 11 3 4 2 3 2" xfId="41919"/>
    <cellStyle name="Total 11 3 4 2 4" xfId="31299"/>
    <cellStyle name="Total 11 3 4 2_Table 2A-1_EFT (Annual)" xfId="8497"/>
    <cellStyle name="Total 11 3 4 3" xfId="11201"/>
    <cellStyle name="Total 11 3 4 3 2" xfId="23299"/>
    <cellStyle name="Total 11 3 4 3 2 2" xfId="44485"/>
    <cellStyle name="Total 11 3 4 3 3" xfId="33881"/>
    <cellStyle name="Total 11 3 4 4" xfId="18186"/>
    <cellStyle name="Total 11 3 4 4 2" xfId="39373"/>
    <cellStyle name="Total 11 3 4 5" xfId="28556"/>
    <cellStyle name="Total 11 3 4_Table 2A-1_EFT (Annual)" xfId="8496"/>
    <cellStyle name="Total 11 3 5" xfId="3929"/>
    <cellStyle name="Total 11 3 5 2" xfId="12257"/>
    <cellStyle name="Total 11 3 5 2 2" xfId="24281"/>
    <cellStyle name="Total 11 3 5 2 2 2" xfId="45467"/>
    <cellStyle name="Total 11 3 5 2 3" xfId="34863"/>
    <cellStyle name="Total 11 3 5 3" xfId="19168"/>
    <cellStyle name="Total 11 3 5 3 2" xfId="40355"/>
    <cellStyle name="Total 11 3 5 4" xfId="29617"/>
    <cellStyle name="Total 11 3 5_Table 2A-1_EFT (Annual)" xfId="8498"/>
    <cellStyle name="Total 11 3 6" xfId="9594"/>
    <cellStyle name="Total 11 3 6 2" xfId="21735"/>
    <cellStyle name="Total 11 3 6 2 2" xfId="42921"/>
    <cellStyle name="Total 11 3 6 3" xfId="32317"/>
    <cellStyle name="Total 11 3 7" xfId="16622"/>
    <cellStyle name="Total 11 3 7 2" xfId="37809"/>
    <cellStyle name="Total 11 3 8" xfId="26874"/>
    <cellStyle name="Total 11 3_Table 2A-1_EFT (Annual)" xfId="3515"/>
    <cellStyle name="Total 11 4" xfId="1176"/>
    <cellStyle name="Total 11 4 2" xfId="2446"/>
    <cellStyle name="Total 11 4 2 2" xfId="6007"/>
    <cellStyle name="Total 11 4 2 2 2" xfId="14201"/>
    <cellStyle name="Total 11 4 2 2 2 2" xfId="26173"/>
    <cellStyle name="Total 11 4 2 2 2 2 2" xfId="47359"/>
    <cellStyle name="Total 11 4 2 2 2 3" xfId="36755"/>
    <cellStyle name="Total 11 4 2 2 3" xfId="21060"/>
    <cellStyle name="Total 11 4 2 2 3 2" xfId="42247"/>
    <cellStyle name="Total 11 4 2 2 4" xfId="31663"/>
    <cellStyle name="Total 11 4 2 2_Table 2A-1_EFT (Annual)" xfId="8501"/>
    <cellStyle name="Total 11 4 2 3" xfId="11543"/>
    <cellStyle name="Total 11 4 2 3 2" xfId="23627"/>
    <cellStyle name="Total 11 4 2 3 2 2" xfId="44813"/>
    <cellStyle name="Total 11 4 2 3 3" xfId="34209"/>
    <cellStyle name="Total 11 4 2 4" xfId="18514"/>
    <cellStyle name="Total 11 4 2 4 2" xfId="39701"/>
    <cellStyle name="Total 11 4 2 5" xfId="28920"/>
    <cellStyle name="Total 11 4 2_Table 2A-1_EFT (Annual)" xfId="8500"/>
    <cellStyle name="Total 11 4 3" xfId="4737"/>
    <cellStyle name="Total 11 4 3 2" xfId="12997"/>
    <cellStyle name="Total 11 4 3 2 2" xfId="25003"/>
    <cellStyle name="Total 11 4 3 2 2 2" xfId="46189"/>
    <cellStyle name="Total 11 4 3 2 3" xfId="35585"/>
    <cellStyle name="Total 11 4 3 3" xfId="19890"/>
    <cellStyle name="Total 11 4 3 3 2" xfId="41077"/>
    <cellStyle name="Total 11 4 3 4" xfId="30394"/>
    <cellStyle name="Total 11 4 3_Table 2A-1_EFT (Annual)" xfId="8502"/>
    <cellStyle name="Total 11 4 4" xfId="10341"/>
    <cellStyle name="Total 11 4 4 2" xfId="22457"/>
    <cellStyle name="Total 11 4 4 2 2" xfId="43643"/>
    <cellStyle name="Total 11 4 4 3" xfId="33039"/>
    <cellStyle name="Total 11 4 5" xfId="17344"/>
    <cellStyle name="Total 11 4 5 2" xfId="38531"/>
    <cellStyle name="Total 11 4 6" xfId="27651"/>
    <cellStyle name="Total 11 4_Table 2A-1_EFT (Annual)" xfId="8499"/>
    <cellStyle name="Total 11 5" xfId="740"/>
    <cellStyle name="Total 11 5 2" xfId="4301"/>
    <cellStyle name="Total 11 5 2 2" xfId="12581"/>
    <cellStyle name="Total 11 5 2 2 2" xfId="24598"/>
    <cellStyle name="Total 11 5 2 2 2 2" xfId="45784"/>
    <cellStyle name="Total 11 5 2 2 3" xfId="35180"/>
    <cellStyle name="Total 11 5 2 3" xfId="19485"/>
    <cellStyle name="Total 11 5 2 3 2" xfId="40672"/>
    <cellStyle name="Total 11 5 2 4" xfId="29958"/>
    <cellStyle name="Total 11 5 2_Table 2A-1_EFT (Annual)" xfId="8504"/>
    <cellStyle name="Total 11 5 3" xfId="9929"/>
    <cellStyle name="Total 11 5 3 2" xfId="22052"/>
    <cellStyle name="Total 11 5 3 2 2" xfId="43238"/>
    <cellStyle name="Total 11 5 3 3" xfId="32634"/>
    <cellStyle name="Total 11 5 4" xfId="16939"/>
    <cellStyle name="Total 11 5 4 2" xfId="38126"/>
    <cellStyle name="Total 11 5 5" xfId="27215"/>
    <cellStyle name="Total 11 5_Table 2A-1_EFT (Annual)" xfId="8503"/>
    <cellStyle name="Total 11 6" xfId="1791"/>
    <cellStyle name="Total 11 6 2" xfId="5352"/>
    <cellStyle name="Total 11 6 2 2" xfId="13567"/>
    <cellStyle name="Total 11 6 2 2 2" xfId="25555"/>
    <cellStyle name="Total 11 6 2 2 2 2" xfId="46741"/>
    <cellStyle name="Total 11 6 2 2 3" xfId="36137"/>
    <cellStyle name="Total 11 6 2 3" xfId="20442"/>
    <cellStyle name="Total 11 6 2 3 2" xfId="41629"/>
    <cellStyle name="Total 11 6 2 4" xfId="31009"/>
    <cellStyle name="Total 11 6 2_Table 2A-1_EFT (Annual)" xfId="8506"/>
    <cellStyle name="Total 11 6 3" xfId="10911"/>
    <cellStyle name="Total 11 6 3 2" xfId="23009"/>
    <cellStyle name="Total 11 6 3 2 2" xfId="44195"/>
    <cellStyle name="Total 11 6 3 3" xfId="33591"/>
    <cellStyle name="Total 11 6 4" xfId="17896"/>
    <cellStyle name="Total 11 6 4 2" xfId="39083"/>
    <cellStyle name="Total 11 6 5" xfId="28266"/>
    <cellStyle name="Total 11 6_Table 2A-1_EFT (Annual)" xfId="8505"/>
    <cellStyle name="Total 11 7" xfId="3717"/>
    <cellStyle name="Total 11 7 2" xfId="12085"/>
    <cellStyle name="Total 11 7 2 2" xfId="24115"/>
    <cellStyle name="Total 11 7 2 2 2" xfId="45301"/>
    <cellStyle name="Total 11 7 2 3" xfId="34697"/>
    <cellStyle name="Total 11 7 3" xfId="19002"/>
    <cellStyle name="Total 11 7 3 2" xfId="40189"/>
    <cellStyle name="Total 11 7 4" xfId="29426"/>
    <cellStyle name="Total 11 7_Table 2A-1_EFT (Annual)" xfId="8507"/>
    <cellStyle name="Total 11 8" xfId="9404"/>
    <cellStyle name="Total 11 8 2" xfId="21569"/>
    <cellStyle name="Total 11 8 2 2" xfId="42755"/>
    <cellStyle name="Total 11 8 3" xfId="32151"/>
    <cellStyle name="Total 11 9" xfId="16456"/>
    <cellStyle name="Total 11 9 2" xfId="37643"/>
    <cellStyle name="Total 11_Table 2A-1_EFT (Annual)" xfId="3513"/>
    <cellStyle name="Total 12" xfId="143"/>
    <cellStyle name="Total 12 10" xfId="26698"/>
    <cellStyle name="Total 12 2" xfId="536"/>
    <cellStyle name="Total 12 2 2" xfId="1513"/>
    <cellStyle name="Total 12 2 2 2" xfId="2783"/>
    <cellStyle name="Total 12 2 2 2 2" xfId="6344"/>
    <cellStyle name="Total 12 2 2 2 2 2" xfId="14538"/>
    <cellStyle name="Total 12 2 2 2 2 2 2" xfId="26510"/>
    <cellStyle name="Total 12 2 2 2 2 2 2 2" xfId="47696"/>
    <cellStyle name="Total 12 2 2 2 2 2 3" xfId="37092"/>
    <cellStyle name="Total 12 2 2 2 2 3" xfId="21397"/>
    <cellStyle name="Total 12 2 2 2 2 3 2" xfId="42584"/>
    <cellStyle name="Total 12 2 2 2 2 4" xfId="32000"/>
    <cellStyle name="Total 12 2 2 2 2_Table 2A-1_EFT (Annual)" xfId="8510"/>
    <cellStyle name="Total 12 2 2 2 3" xfId="11880"/>
    <cellStyle name="Total 12 2 2 2 3 2" xfId="23964"/>
    <cellStyle name="Total 12 2 2 2 3 2 2" xfId="45150"/>
    <cellStyle name="Total 12 2 2 2 3 3" xfId="34546"/>
    <cellStyle name="Total 12 2 2 2 4" xfId="18851"/>
    <cellStyle name="Total 12 2 2 2 4 2" xfId="40038"/>
    <cellStyle name="Total 12 2 2 2 5" xfId="29257"/>
    <cellStyle name="Total 12 2 2 2_Table 2A-1_EFT (Annual)" xfId="8509"/>
    <cellStyle name="Total 12 2 2 3" xfId="5074"/>
    <cellStyle name="Total 12 2 2 3 2" xfId="13334"/>
    <cellStyle name="Total 12 2 2 3 2 2" xfId="25340"/>
    <cellStyle name="Total 12 2 2 3 2 2 2" xfId="46526"/>
    <cellStyle name="Total 12 2 2 3 2 3" xfId="35922"/>
    <cellStyle name="Total 12 2 2 3 3" xfId="20227"/>
    <cellStyle name="Total 12 2 2 3 3 2" xfId="41414"/>
    <cellStyle name="Total 12 2 2 3 4" xfId="30731"/>
    <cellStyle name="Total 12 2 2 3_Table 2A-1_EFT (Annual)" xfId="8511"/>
    <cellStyle name="Total 12 2 2 4" xfId="10678"/>
    <cellStyle name="Total 12 2 2 4 2" xfId="22794"/>
    <cellStyle name="Total 12 2 2 4 2 2" xfId="43980"/>
    <cellStyle name="Total 12 2 2 4 3" xfId="33376"/>
    <cellStyle name="Total 12 2 2 5" xfId="17681"/>
    <cellStyle name="Total 12 2 2 5 2" xfId="38868"/>
    <cellStyle name="Total 12 2 2 6" xfId="27988"/>
    <cellStyle name="Total 12 2 2_Table 2A-1_EFT (Annual)" xfId="8508"/>
    <cellStyle name="Total 12 2 3" xfId="1045"/>
    <cellStyle name="Total 12 2 3 2" xfId="4606"/>
    <cellStyle name="Total 12 2 3 2 2" xfId="12866"/>
    <cellStyle name="Total 12 2 3 2 2 2" xfId="24872"/>
    <cellStyle name="Total 12 2 3 2 2 2 2" xfId="46058"/>
    <cellStyle name="Total 12 2 3 2 2 3" xfId="35454"/>
    <cellStyle name="Total 12 2 3 2 3" xfId="19759"/>
    <cellStyle name="Total 12 2 3 2 3 2" xfId="40946"/>
    <cellStyle name="Total 12 2 3 2 4" xfId="30263"/>
    <cellStyle name="Total 12 2 3 2_Table 2A-1_EFT (Annual)" xfId="8513"/>
    <cellStyle name="Total 12 2 3 3" xfId="10210"/>
    <cellStyle name="Total 12 2 3 3 2" xfId="22326"/>
    <cellStyle name="Total 12 2 3 3 2 2" xfId="43512"/>
    <cellStyle name="Total 12 2 3 3 3" xfId="32908"/>
    <cellStyle name="Total 12 2 3 4" xfId="17213"/>
    <cellStyle name="Total 12 2 3 4 2" xfId="38400"/>
    <cellStyle name="Total 12 2 3 5" xfId="27520"/>
    <cellStyle name="Total 12 2 3_Table 2A-1_EFT (Annual)" xfId="8512"/>
    <cellStyle name="Total 12 2 4" xfId="2252"/>
    <cellStyle name="Total 12 2 4 2" xfId="5813"/>
    <cellStyle name="Total 12 2 4 2 2" xfId="14028"/>
    <cellStyle name="Total 12 2 4 2 2 2" xfId="26016"/>
    <cellStyle name="Total 12 2 4 2 2 2 2" xfId="47202"/>
    <cellStyle name="Total 12 2 4 2 2 3" xfId="36598"/>
    <cellStyle name="Total 12 2 4 2 3" xfId="20903"/>
    <cellStyle name="Total 12 2 4 2 3 2" xfId="42090"/>
    <cellStyle name="Total 12 2 4 2 4" xfId="31470"/>
    <cellStyle name="Total 12 2 4 2_Table 2A-1_EFT (Annual)" xfId="8515"/>
    <cellStyle name="Total 12 2 4 3" xfId="11372"/>
    <cellStyle name="Total 12 2 4 3 2" xfId="23470"/>
    <cellStyle name="Total 12 2 4 3 2 2" xfId="44656"/>
    <cellStyle name="Total 12 2 4 3 3" xfId="34052"/>
    <cellStyle name="Total 12 2 4 4" xfId="18357"/>
    <cellStyle name="Total 12 2 4 4 2" xfId="39544"/>
    <cellStyle name="Total 12 2 4 5" xfId="28727"/>
    <cellStyle name="Total 12 2 4_Table 2A-1_EFT (Annual)" xfId="8514"/>
    <cellStyle name="Total 12 2 5" xfId="4106"/>
    <cellStyle name="Total 12 2 5 2" xfId="12430"/>
    <cellStyle name="Total 12 2 5 2 2" xfId="24452"/>
    <cellStyle name="Total 12 2 5 2 2 2" xfId="45638"/>
    <cellStyle name="Total 12 2 5 2 3" xfId="35034"/>
    <cellStyle name="Total 12 2 5 3" xfId="19339"/>
    <cellStyle name="Total 12 2 5 3 2" xfId="40526"/>
    <cellStyle name="Total 12 2 5 4" xfId="29794"/>
    <cellStyle name="Total 12 2 5_Table 2A-1_EFT (Annual)" xfId="8516"/>
    <cellStyle name="Total 12 2 6" xfId="9769"/>
    <cellStyle name="Total 12 2 6 2" xfId="21906"/>
    <cellStyle name="Total 12 2 6 2 2" xfId="43092"/>
    <cellStyle name="Total 12 2 6 3" xfId="32488"/>
    <cellStyle name="Total 12 2 7" xfId="16793"/>
    <cellStyle name="Total 12 2 7 2" xfId="37980"/>
    <cellStyle name="Total 12 2 8" xfId="27051"/>
    <cellStyle name="Total 12 2_Table 2A-1_EFT (Annual)" xfId="3517"/>
    <cellStyle name="Total 12 3" xfId="374"/>
    <cellStyle name="Total 12 3 2" xfId="1357"/>
    <cellStyle name="Total 12 3 2 2" xfId="2627"/>
    <cellStyle name="Total 12 3 2 2 2" xfId="6188"/>
    <cellStyle name="Total 12 3 2 2 2 2" xfId="14382"/>
    <cellStyle name="Total 12 3 2 2 2 2 2" xfId="26354"/>
    <cellStyle name="Total 12 3 2 2 2 2 2 2" xfId="47540"/>
    <cellStyle name="Total 12 3 2 2 2 2 3" xfId="36936"/>
    <cellStyle name="Total 12 3 2 2 2 3" xfId="21241"/>
    <cellStyle name="Total 12 3 2 2 2 3 2" xfId="42428"/>
    <cellStyle name="Total 12 3 2 2 2 4" xfId="31844"/>
    <cellStyle name="Total 12 3 2 2 2_Table 2A-1_EFT (Annual)" xfId="8519"/>
    <cellStyle name="Total 12 3 2 2 3" xfId="11724"/>
    <cellStyle name="Total 12 3 2 2 3 2" xfId="23808"/>
    <cellStyle name="Total 12 3 2 2 3 2 2" xfId="44994"/>
    <cellStyle name="Total 12 3 2 2 3 3" xfId="34390"/>
    <cellStyle name="Total 12 3 2 2 4" xfId="18695"/>
    <cellStyle name="Total 12 3 2 2 4 2" xfId="39882"/>
    <cellStyle name="Total 12 3 2 2 5" xfId="29101"/>
    <cellStyle name="Total 12 3 2 2_Table 2A-1_EFT (Annual)" xfId="8518"/>
    <cellStyle name="Total 12 3 2 3" xfId="4918"/>
    <cellStyle name="Total 12 3 2 3 2" xfId="13178"/>
    <cellStyle name="Total 12 3 2 3 2 2" xfId="25184"/>
    <cellStyle name="Total 12 3 2 3 2 2 2" xfId="46370"/>
    <cellStyle name="Total 12 3 2 3 2 3" xfId="35766"/>
    <cellStyle name="Total 12 3 2 3 3" xfId="20071"/>
    <cellStyle name="Total 12 3 2 3 3 2" xfId="41258"/>
    <cellStyle name="Total 12 3 2 3 4" xfId="30575"/>
    <cellStyle name="Total 12 3 2 3_Table 2A-1_EFT (Annual)" xfId="8520"/>
    <cellStyle name="Total 12 3 2 4" xfId="10522"/>
    <cellStyle name="Total 12 3 2 4 2" xfId="22638"/>
    <cellStyle name="Total 12 3 2 4 2 2" xfId="43824"/>
    <cellStyle name="Total 12 3 2 4 3" xfId="33220"/>
    <cellStyle name="Total 12 3 2 5" xfId="17525"/>
    <cellStyle name="Total 12 3 2 5 2" xfId="38712"/>
    <cellStyle name="Total 12 3 2 6" xfId="27832"/>
    <cellStyle name="Total 12 3 2_Table 2A-1_EFT (Annual)" xfId="8517"/>
    <cellStyle name="Total 12 3 3" xfId="913"/>
    <cellStyle name="Total 12 3 3 2" xfId="4474"/>
    <cellStyle name="Total 12 3 3 2 2" xfId="12736"/>
    <cellStyle name="Total 12 3 3 2 2 2" xfId="24746"/>
    <cellStyle name="Total 12 3 3 2 2 2 2" xfId="45932"/>
    <cellStyle name="Total 12 3 3 2 2 3" xfId="35328"/>
    <cellStyle name="Total 12 3 3 2 3" xfId="19633"/>
    <cellStyle name="Total 12 3 3 2 3 2" xfId="40820"/>
    <cellStyle name="Total 12 3 3 2 4" xfId="30131"/>
    <cellStyle name="Total 12 3 3 2_Table 2A-1_EFT (Annual)" xfId="8522"/>
    <cellStyle name="Total 12 3 3 3" xfId="10083"/>
    <cellStyle name="Total 12 3 3 3 2" xfId="22200"/>
    <cellStyle name="Total 12 3 3 3 2 2" xfId="43386"/>
    <cellStyle name="Total 12 3 3 3 3" xfId="32782"/>
    <cellStyle name="Total 12 3 3 4" xfId="17087"/>
    <cellStyle name="Total 12 3 3 4 2" xfId="38274"/>
    <cellStyle name="Total 12 3 3 5" xfId="27388"/>
    <cellStyle name="Total 12 3 3_Table 2A-1_EFT (Annual)" xfId="8521"/>
    <cellStyle name="Total 12 3 4" xfId="2096"/>
    <cellStyle name="Total 12 3 4 2" xfId="5657"/>
    <cellStyle name="Total 12 3 4 2 2" xfId="13872"/>
    <cellStyle name="Total 12 3 4 2 2 2" xfId="25860"/>
    <cellStyle name="Total 12 3 4 2 2 2 2" xfId="47046"/>
    <cellStyle name="Total 12 3 4 2 2 3" xfId="36442"/>
    <cellStyle name="Total 12 3 4 2 3" xfId="20747"/>
    <cellStyle name="Total 12 3 4 2 3 2" xfId="41934"/>
    <cellStyle name="Total 12 3 4 2 4" xfId="31314"/>
    <cellStyle name="Total 12 3 4 2_Table 2A-1_EFT (Annual)" xfId="8524"/>
    <cellStyle name="Total 12 3 4 3" xfId="11216"/>
    <cellStyle name="Total 12 3 4 3 2" xfId="23314"/>
    <cellStyle name="Total 12 3 4 3 2 2" xfId="44500"/>
    <cellStyle name="Total 12 3 4 3 3" xfId="33896"/>
    <cellStyle name="Total 12 3 4 4" xfId="18201"/>
    <cellStyle name="Total 12 3 4 4 2" xfId="39388"/>
    <cellStyle name="Total 12 3 4 5" xfId="28571"/>
    <cellStyle name="Total 12 3 4_Table 2A-1_EFT (Annual)" xfId="8523"/>
    <cellStyle name="Total 12 3 5" xfId="3944"/>
    <cellStyle name="Total 12 3 5 2" xfId="12272"/>
    <cellStyle name="Total 12 3 5 2 2" xfId="24296"/>
    <cellStyle name="Total 12 3 5 2 2 2" xfId="45482"/>
    <cellStyle name="Total 12 3 5 2 3" xfId="34878"/>
    <cellStyle name="Total 12 3 5 3" xfId="19183"/>
    <cellStyle name="Total 12 3 5 3 2" xfId="40370"/>
    <cellStyle name="Total 12 3 5 4" xfId="29632"/>
    <cellStyle name="Total 12 3 5_Table 2A-1_EFT (Annual)" xfId="8525"/>
    <cellStyle name="Total 12 3 6" xfId="9609"/>
    <cellStyle name="Total 12 3 6 2" xfId="21750"/>
    <cellStyle name="Total 12 3 6 2 2" xfId="42936"/>
    <cellStyle name="Total 12 3 6 3" xfId="32332"/>
    <cellStyle name="Total 12 3 7" xfId="16637"/>
    <cellStyle name="Total 12 3 7 2" xfId="37824"/>
    <cellStyle name="Total 12 3 8" xfId="26889"/>
    <cellStyle name="Total 12 3_Table 2A-1_EFT (Annual)" xfId="3518"/>
    <cellStyle name="Total 12 4" xfId="1191"/>
    <cellStyle name="Total 12 4 2" xfId="2461"/>
    <cellStyle name="Total 12 4 2 2" xfId="6022"/>
    <cellStyle name="Total 12 4 2 2 2" xfId="14216"/>
    <cellStyle name="Total 12 4 2 2 2 2" xfId="26188"/>
    <cellStyle name="Total 12 4 2 2 2 2 2" xfId="47374"/>
    <cellStyle name="Total 12 4 2 2 2 3" xfId="36770"/>
    <cellStyle name="Total 12 4 2 2 3" xfId="21075"/>
    <cellStyle name="Total 12 4 2 2 3 2" xfId="42262"/>
    <cellStyle name="Total 12 4 2 2 4" xfId="31678"/>
    <cellStyle name="Total 12 4 2 2_Table 2A-1_EFT (Annual)" xfId="8528"/>
    <cellStyle name="Total 12 4 2 3" xfId="11558"/>
    <cellStyle name="Total 12 4 2 3 2" xfId="23642"/>
    <cellStyle name="Total 12 4 2 3 2 2" xfId="44828"/>
    <cellStyle name="Total 12 4 2 3 3" xfId="34224"/>
    <cellStyle name="Total 12 4 2 4" xfId="18529"/>
    <cellStyle name="Total 12 4 2 4 2" xfId="39716"/>
    <cellStyle name="Total 12 4 2 5" xfId="28935"/>
    <cellStyle name="Total 12 4 2_Table 2A-1_EFT (Annual)" xfId="8527"/>
    <cellStyle name="Total 12 4 3" xfId="4752"/>
    <cellStyle name="Total 12 4 3 2" xfId="13012"/>
    <cellStyle name="Total 12 4 3 2 2" xfId="25018"/>
    <cellStyle name="Total 12 4 3 2 2 2" xfId="46204"/>
    <cellStyle name="Total 12 4 3 2 3" xfId="35600"/>
    <cellStyle name="Total 12 4 3 3" xfId="19905"/>
    <cellStyle name="Total 12 4 3 3 2" xfId="41092"/>
    <cellStyle name="Total 12 4 3 4" xfId="30409"/>
    <cellStyle name="Total 12 4 3_Table 2A-1_EFT (Annual)" xfId="8529"/>
    <cellStyle name="Total 12 4 4" xfId="10356"/>
    <cellStyle name="Total 12 4 4 2" xfId="22472"/>
    <cellStyle name="Total 12 4 4 2 2" xfId="43658"/>
    <cellStyle name="Total 12 4 4 3" xfId="33054"/>
    <cellStyle name="Total 12 4 5" xfId="17359"/>
    <cellStyle name="Total 12 4 5 2" xfId="38546"/>
    <cellStyle name="Total 12 4 6" xfId="27666"/>
    <cellStyle name="Total 12 4_Table 2A-1_EFT (Annual)" xfId="8526"/>
    <cellStyle name="Total 12 5" xfId="754"/>
    <cellStyle name="Total 12 5 2" xfId="4315"/>
    <cellStyle name="Total 12 5 2 2" xfId="12595"/>
    <cellStyle name="Total 12 5 2 2 2" xfId="24612"/>
    <cellStyle name="Total 12 5 2 2 2 2" xfId="45798"/>
    <cellStyle name="Total 12 5 2 2 3" xfId="35194"/>
    <cellStyle name="Total 12 5 2 3" xfId="19499"/>
    <cellStyle name="Total 12 5 2 3 2" xfId="40686"/>
    <cellStyle name="Total 12 5 2 4" xfId="29972"/>
    <cellStyle name="Total 12 5 2_Table 2A-1_EFT (Annual)" xfId="8531"/>
    <cellStyle name="Total 12 5 3" xfId="9943"/>
    <cellStyle name="Total 12 5 3 2" xfId="22066"/>
    <cellStyle name="Total 12 5 3 2 2" xfId="43252"/>
    <cellStyle name="Total 12 5 3 3" xfId="32648"/>
    <cellStyle name="Total 12 5 4" xfId="16953"/>
    <cellStyle name="Total 12 5 4 2" xfId="38140"/>
    <cellStyle name="Total 12 5 5" xfId="27229"/>
    <cellStyle name="Total 12 5_Table 2A-1_EFT (Annual)" xfId="8530"/>
    <cellStyle name="Total 12 6" xfId="1851"/>
    <cellStyle name="Total 12 6 2" xfId="5412"/>
    <cellStyle name="Total 12 6 2 2" xfId="13627"/>
    <cellStyle name="Total 12 6 2 2 2" xfId="25615"/>
    <cellStyle name="Total 12 6 2 2 2 2" xfId="46801"/>
    <cellStyle name="Total 12 6 2 2 3" xfId="36197"/>
    <cellStyle name="Total 12 6 2 3" xfId="20502"/>
    <cellStyle name="Total 12 6 2 3 2" xfId="41689"/>
    <cellStyle name="Total 12 6 2 4" xfId="31069"/>
    <cellStyle name="Total 12 6 2_Table 2A-1_EFT (Annual)" xfId="8533"/>
    <cellStyle name="Total 12 6 3" xfId="10971"/>
    <cellStyle name="Total 12 6 3 2" xfId="23069"/>
    <cellStyle name="Total 12 6 3 2 2" xfId="44255"/>
    <cellStyle name="Total 12 6 3 3" xfId="33651"/>
    <cellStyle name="Total 12 6 4" xfId="17956"/>
    <cellStyle name="Total 12 6 4 2" xfId="39143"/>
    <cellStyle name="Total 12 6 5" xfId="28326"/>
    <cellStyle name="Total 12 6_Table 2A-1_EFT (Annual)" xfId="8532"/>
    <cellStyle name="Total 12 7" xfId="3732"/>
    <cellStyle name="Total 12 7 2" xfId="12100"/>
    <cellStyle name="Total 12 7 2 2" xfId="24130"/>
    <cellStyle name="Total 12 7 2 2 2" xfId="45316"/>
    <cellStyle name="Total 12 7 2 3" xfId="34712"/>
    <cellStyle name="Total 12 7 3" xfId="19017"/>
    <cellStyle name="Total 12 7 3 2" xfId="40204"/>
    <cellStyle name="Total 12 7 4" xfId="29441"/>
    <cellStyle name="Total 12 7_Table 2A-1_EFT (Annual)" xfId="8534"/>
    <cellStyle name="Total 12 8" xfId="9419"/>
    <cellStyle name="Total 12 8 2" xfId="21584"/>
    <cellStyle name="Total 12 8 2 2" xfId="42770"/>
    <cellStyle name="Total 12 8 3" xfId="32166"/>
    <cellStyle name="Total 12 9" xfId="16471"/>
    <cellStyle name="Total 12 9 2" xfId="37658"/>
    <cellStyle name="Total 12_Table 2A-1_EFT (Annual)" xfId="3516"/>
    <cellStyle name="Total 13" xfId="151"/>
    <cellStyle name="Total 13 10" xfId="26706"/>
    <cellStyle name="Total 13 2" xfId="544"/>
    <cellStyle name="Total 13 2 2" xfId="1521"/>
    <cellStyle name="Total 13 2 2 2" xfId="2791"/>
    <cellStyle name="Total 13 2 2 2 2" xfId="6352"/>
    <cellStyle name="Total 13 2 2 2 2 2" xfId="14546"/>
    <cellStyle name="Total 13 2 2 2 2 2 2" xfId="26518"/>
    <cellStyle name="Total 13 2 2 2 2 2 2 2" xfId="47704"/>
    <cellStyle name="Total 13 2 2 2 2 2 3" xfId="37100"/>
    <cellStyle name="Total 13 2 2 2 2 3" xfId="21405"/>
    <cellStyle name="Total 13 2 2 2 2 3 2" xfId="42592"/>
    <cellStyle name="Total 13 2 2 2 2 4" xfId="32008"/>
    <cellStyle name="Total 13 2 2 2 2_Table 2A-1_EFT (Annual)" xfId="8537"/>
    <cellStyle name="Total 13 2 2 2 3" xfId="11888"/>
    <cellStyle name="Total 13 2 2 2 3 2" xfId="23972"/>
    <cellStyle name="Total 13 2 2 2 3 2 2" xfId="45158"/>
    <cellStyle name="Total 13 2 2 2 3 3" xfId="34554"/>
    <cellStyle name="Total 13 2 2 2 4" xfId="18859"/>
    <cellStyle name="Total 13 2 2 2 4 2" xfId="40046"/>
    <cellStyle name="Total 13 2 2 2 5" xfId="29265"/>
    <cellStyle name="Total 13 2 2 2_Table 2A-1_EFT (Annual)" xfId="8536"/>
    <cellStyle name="Total 13 2 2 3" xfId="5082"/>
    <cellStyle name="Total 13 2 2 3 2" xfId="13342"/>
    <cellStyle name="Total 13 2 2 3 2 2" xfId="25348"/>
    <cellStyle name="Total 13 2 2 3 2 2 2" xfId="46534"/>
    <cellStyle name="Total 13 2 2 3 2 3" xfId="35930"/>
    <cellStyle name="Total 13 2 2 3 3" xfId="20235"/>
    <cellStyle name="Total 13 2 2 3 3 2" xfId="41422"/>
    <cellStyle name="Total 13 2 2 3 4" xfId="30739"/>
    <cellStyle name="Total 13 2 2 3_Table 2A-1_EFT (Annual)" xfId="8538"/>
    <cellStyle name="Total 13 2 2 4" xfId="10686"/>
    <cellStyle name="Total 13 2 2 4 2" xfId="22802"/>
    <cellStyle name="Total 13 2 2 4 2 2" xfId="43988"/>
    <cellStyle name="Total 13 2 2 4 3" xfId="33384"/>
    <cellStyle name="Total 13 2 2 5" xfId="17689"/>
    <cellStyle name="Total 13 2 2 5 2" xfId="38876"/>
    <cellStyle name="Total 13 2 2 6" xfId="27996"/>
    <cellStyle name="Total 13 2 2_Table 2A-1_EFT (Annual)" xfId="8535"/>
    <cellStyle name="Total 13 2 3" xfId="1051"/>
    <cellStyle name="Total 13 2 3 2" xfId="4612"/>
    <cellStyle name="Total 13 2 3 2 2" xfId="12872"/>
    <cellStyle name="Total 13 2 3 2 2 2" xfId="24878"/>
    <cellStyle name="Total 13 2 3 2 2 2 2" xfId="46064"/>
    <cellStyle name="Total 13 2 3 2 2 3" xfId="35460"/>
    <cellStyle name="Total 13 2 3 2 3" xfId="19765"/>
    <cellStyle name="Total 13 2 3 2 3 2" xfId="40952"/>
    <cellStyle name="Total 13 2 3 2 4" xfId="30269"/>
    <cellStyle name="Total 13 2 3 2_Table 2A-1_EFT (Annual)" xfId="8540"/>
    <cellStyle name="Total 13 2 3 3" xfId="10216"/>
    <cellStyle name="Total 13 2 3 3 2" xfId="22332"/>
    <cellStyle name="Total 13 2 3 3 2 2" xfId="43518"/>
    <cellStyle name="Total 13 2 3 3 3" xfId="32914"/>
    <cellStyle name="Total 13 2 3 4" xfId="17219"/>
    <cellStyle name="Total 13 2 3 4 2" xfId="38406"/>
    <cellStyle name="Total 13 2 3 5" xfId="27526"/>
    <cellStyle name="Total 13 2 3_Table 2A-1_EFT (Annual)" xfId="8539"/>
    <cellStyle name="Total 13 2 4" xfId="2260"/>
    <cellStyle name="Total 13 2 4 2" xfId="5821"/>
    <cellStyle name="Total 13 2 4 2 2" xfId="14036"/>
    <cellStyle name="Total 13 2 4 2 2 2" xfId="26024"/>
    <cellStyle name="Total 13 2 4 2 2 2 2" xfId="47210"/>
    <cellStyle name="Total 13 2 4 2 2 3" xfId="36606"/>
    <cellStyle name="Total 13 2 4 2 3" xfId="20911"/>
    <cellStyle name="Total 13 2 4 2 3 2" xfId="42098"/>
    <cellStyle name="Total 13 2 4 2 4" xfId="31478"/>
    <cellStyle name="Total 13 2 4 2_Table 2A-1_EFT (Annual)" xfId="8542"/>
    <cellStyle name="Total 13 2 4 3" xfId="11380"/>
    <cellStyle name="Total 13 2 4 3 2" xfId="23478"/>
    <cellStyle name="Total 13 2 4 3 2 2" xfId="44664"/>
    <cellStyle name="Total 13 2 4 3 3" xfId="34060"/>
    <cellStyle name="Total 13 2 4 4" xfId="18365"/>
    <cellStyle name="Total 13 2 4 4 2" xfId="39552"/>
    <cellStyle name="Total 13 2 4 5" xfId="28735"/>
    <cellStyle name="Total 13 2 4_Table 2A-1_EFT (Annual)" xfId="8541"/>
    <cellStyle name="Total 13 2 5" xfId="4114"/>
    <cellStyle name="Total 13 2 5 2" xfId="12438"/>
    <cellStyle name="Total 13 2 5 2 2" xfId="24460"/>
    <cellStyle name="Total 13 2 5 2 2 2" xfId="45646"/>
    <cellStyle name="Total 13 2 5 2 3" xfId="35042"/>
    <cellStyle name="Total 13 2 5 3" xfId="19347"/>
    <cellStyle name="Total 13 2 5 3 2" xfId="40534"/>
    <cellStyle name="Total 13 2 5 4" xfId="29802"/>
    <cellStyle name="Total 13 2 5_Table 2A-1_EFT (Annual)" xfId="8543"/>
    <cellStyle name="Total 13 2 6" xfId="9777"/>
    <cellStyle name="Total 13 2 6 2" xfId="21914"/>
    <cellStyle name="Total 13 2 6 2 2" xfId="43100"/>
    <cellStyle name="Total 13 2 6 3" xfId="32496"/>
    <cellStyle name="Total 13 2 7" xfId="16801"/>
    <cellStyle name="Total 13 2 7 2" xfId="37988"/>
    <cellStyle name="Total 13 2 8" xfId="27059"/>
    <cellStyle name="Total 13 2_Table 2A-1_EFT (Annual)" xfId="3520"/>
    <cellStyle name="Total 13 3" xfId="382"/>
    <cellStyle name="Total 13 3 2" xfId="1365"/>
    <cellStyle name="Total 13 3 2 2" xfId="2635"/>
    <cellStyle name="Total 13 3 2 2 2" xfId="6196"/>
    <cellStyle name="Total 13 3 2 2 2 2" xfId="14390"/>
    <cellStyle name="Total 13 3 2 2 2 2 2" xfId="26362"/>
    <cellStyle name="Total 13 3 2 2 2 2 2 2" xfId="47548"/>
    <cellStyle name="Total 13 3 2 2 2 2 3" xfId="36944"/>
    <cellStyle name="Total 13 3 2 2 2 3" xfId="21249"/>
    <cellStyle name="Total 13 3 2 2 2 3 2" xfId="42436"/>
    <cellStyle name="Total 13 3 2 2 2 4" xfId="31852"/>
    <cellStyle name="Total 13 3 2 2 2_Table 2A-1_EFT (Annual)" xfId="8546"/>
    <cellStyle name="Total 13 3 2 2 3" xfId="11732"/>
    <cellStyle name="Total 13 3 2 2 3 2" xfId="23816"/>
    <cellStyle name="Total 13 3 2 2 3 2 2" xfId="45002"/>
    <cellStyle name="Total 13 3 2 2 3 3" xfId="34398"/>
    <cellStyle name="Total 13 3 2 2 4" xfId="18703"/>
    <cellStyle name="Total 13 3 2 2 4 2" xfId="39890"/>
    <cellStyle name="Total 13 3 2 2 5" xfId="29109"/>
    <cellStyle name="Total 13 3 2 2_Table 2A-1_EFT (Annual)" xfId="8545"/>
    <cellStyle name="Total 13 3 2 3" xfId="4926"/>
    <cellStyle name="Total 13 3 2 3 2" xfId="13186"/>
    <cellStyle name="Total 13 3 2 3 2 2" xfId="25192"/>
    <cellStyle name="Total 13 3 2 3 2 2 2" xfId="46378"/>
    <cellStyle name="Total 13 3 2 3 2 3" xfId="35774"/>
    <cellStyle name="Total 13 3 2 3 3" xfId="20079"/>
    <cellStyle name="Total 13 3 2 3 3 2" xfId="41266"/>
    <cellStyle name="Total 13 3 2 3 4" xfId="30583"/>
    <cellStyle name="Total 13 3 2 3_Table 2A-1_EFT (Annual)" xfId="8547"/>
    <cellStyle name="Total 13 3 2 4" xfId="10530"/>
    <cellStyle name="Total 13 3 2 4 2" xfId="22646"/>
    <cellStyle name="Total 13 3 2 4 2 2" xfId="43832"/>
    <cellStyle name="Total 13 3 2 4 3" xfId="33228"/>
    <cellStyle name="Total 13 3 2 5" xfId="17533"/>
    <cellStyle name="Total 13 3 2 5 2" xfId="38720"/>
    <cellStyle name="Total 13 3 2 6" xfId="27840"/>
    <cellStyle name="Total 13 3 2_Table 2A-1_EFT (Annual)" xfId="8544"/>
    <cellStyle name="Total 13 3 3" xfId="919"/>
    <cellStyle name="Total 13 3 3 2" xfId="4480"/>
    <cellStyle name="Total 13 3 3 2 2" xfId="12742"/>
    <cellStyle name="Total 13 3 3 2 2 2" xfId="24752"/>
    <cellStyle name="Total 13 3 3 2 2 2 2" xfId="45938"/>
    <cellStyle name="Total 13 3 3 2 2 3" xfId="35334"/>
    <cellStyle name="Total 13 3 3 2 3" xfId="19639"/>
    <cellStyle name="Total 13 3 3 2 3 2" xfId="40826"/>
    <cellStyle name="Total 13 3 3 2 4" xfId="30137"/>
    <cellStyle name="Total 13 3 3 2_Table 2A-1_EFT (Annual)" xfId="8549"/>
    <cellStyle name="Total 13 3 3 3" xfId="10089"/>
    <cellStyle name="Total 13 3 3 3 2" xfId="22206"/>
    <cellStyle name="Total 13 3 3 3 2 2" xfId="43392"/>
    <cellStyle name="Total 13 3 3 3 3" xfId="32788"/>
    <cellStyle name="Total 13 3 3 4" xfId="17093"/>
    <cellStyle name="Total 13 3 3 4 2" xfId="38280"/>
    <cellStyle name="Total 13 3 3 5" xfId="27394"/>
    <cellStyle name="Total 13 3 3_Table 2A-1_EFT (Annual)" xfId="8548"/>
    <cellStyle name="Total 13 3 4" xfId="2104"/>
    <cellStyle name="Total 13 3 4 2" xfId="5665"/>
    <cellStyle name="Total 13 3 4 2 2" xfId="13880"/>
    <cellStyle name="Total 13 3 4 2 2 2" xfId="25868"/>
    <cellStyle name="Total 13 3 4 2 2 2 2" xfId="47054"/>
    <cellStyle name="Total 13 3 4 2 2 3" xfId="36450"/>
    <cellStyle name="Total 13 3 4 2 3" xfId="20755"/>
    <cellStyle name="Total 13 3 4 2 3 2" xfId="41942"/>
    <cellStyle name="Total 13 3 4 2 4" xfId="31322"/>
    <cellStyle name="Total 13 3 4 2_Table 2A-1_EFT (Annual)" xfId="8551"/>
    <cellStyle name="Total 13 3 4 3" xfId="11224"/>
    <cellStyle name="Total 13 3 4 3 2" xfId="23322"/>
    <cellStyle name="Total 13 3 4 3 2 2" xfId="44508"/>
    <cellStyle name="Total 13 3 4 3 3" xfId="33904"/>
    <cellStyle name="Total 13 3 4 4" xfId="18209"/>
    <cellStyle name="Total 13 3 4 4 2" xfId="39396"/>
    <cellStyle name="Total 13 3 4 5" xfId="28579"/>
    <cellStyle name="Total 13 3 4_Table 2A-1_EFT (Annual)" xfId="8550"/>
    <cellStyle name="Total 13 3 5" xfId="3952"/>
    <cellStyle name="Total 13 3 5 2" xfId="12280"/>
    <cellStyle name="Total 13 3 5 2 2" xfId="24304"/>
    <cellStyle name="Total 13 3 5 2 2 2" xfId="45490"/>
    <cellStyle name="Total 13 3 5 2 3" xfId="34886"/>
    <cellStyle name="Total 13 3 5 3" xfId="19191"/>
    <cellStyle name="Total 13 3 5 3 2" xfId="40378"/>
    <cellStyle name="Total 13 3 5 4" xfId="29640"/>
    <cellStyle name="Total 13 3 5_Table 2A-1_EFT (Annual)" xfId="8552"/>
    <cellStyle name="Total 13 3 6" xfId="9617"/>
    <cellStyle name="Total 13 3 6 2" xfId="21758"/>
    <cellStyle name="Total 13 3 6 2 2" xfId="42944"/>
    <cellStyle name="Total 13 3 6 3" xfId="32340"/>
    <cellStyle name="Total 13 3 7" xfId="16645"/>
    <cellStyle name="Total 13 3 7 2" xfId="37832"/>
    <cellStyle name="Total 13 3 8" xfId="26897"/>
    <cellStyle name="Total 13 3_Table 2A-1_EFT (Annual)" xfId="3521"/>
    <cellStyle name="Total 13 4" xfId="1199"/>
    <cellStyle name="Total 13 4 2" xfId="2469"/>
    <cellStyle name="Total 13 4 2 2" xfId="6030"/>
    <cellStyle name="Total 13 4 2 2 2" xfId="14224"/>
    <cellStyle name="Total 13 4 2 2 2 2" xfId="26196"/>
    <cellStyle name="Total 13 4 2 2 2 2 2" xfId="47382"/>
    <cellStyle name="Total 13 4 2 2 2 3" xfId="36778"/>
    <cellStyle name="Total 13 4 2 2 3" xfId="21083"/>
    <cellStyle name="Total 13 4 2 2 3 2" xfId="42270"/>
    <cellStyle name="Total 13 4 2 2 4" xfId="31686"/>
    <cellStyle name="Total 13 4 2 2_Table 2A-1_EFT (Annual)" xfId="8555"/>
    <cellStyle name="Total 13 4 2 3" xfId="11566"/>
    <cellStyle name="Total 13 4 2 3 2" xfId="23650"/>
    <cellStyle name="Total 13 4 2 3 2 2" xfId="44836"/>
    <cellStyle name="Total 13 4 2 3 3" xfId="34232"/>
    <cellStyle name="Total 13 4 2 4" xfId="18537"/>
    <cellStyle name="Total 13 4 2 4 2" xfId="39724"/>
    <cellStyle name="Total 13 4 2 5" xfId="28943"/>
    <cellStyle name="Total 13 4 2_Table 2A-1_EFT (Annual)" xfId="8554"/>
    <cellStyle name="Total 13 4 3" xfId="4760"/>
    <cellStyle name="Total 13 4 3 2" xfId="13020"/>
    <cellStyle name="Total 13 4 3 2 2" xfId="25026"/>
    <cellStyle name="Total 13 4 3 2 2 2" xfId="46212"/>
    <cellStyle name="Total 13 4 3 2 3" xfId="35608"/>
    <cellStyle name="Total 13 4 3 3" xfId="19913"/>
    <cellStyle name="Total 13 4 3 3 2" xfId="41100"/>
    <cellStyle name="Total 13 4 3 4" xfId="30417"/>
    <cellStyle name="Total 13 4 3_Table 2A-1_EFT (Annual)" xfId="8556"/>
    <cellStyle name="Total 13 4 4" xfId="10364"/>
    <cellStyle name="Total 13 4 4 2" xfId="22480"/>
    <cellStyle name="Total 13 4 4 2 2" xfId="43666"/>
    <cellStyle name="Total 13 4 4 3" xfId="33062"/>
    <cellStyle name="Total 13 4 5" xfId="17367"/>
    <cellStyle name="Total 13 4 5 2" xfId="38554"/>
    <cellStyle name="Total 13 4 6" xfId="27674"/>
    <cellStyle name="Total 13 4_Table 2A-1_EFT (Annual)" xfId="8553"/>
    <cellStyle name="Total 13 5" xfId="760"/>
    <cellStyle name="Total 13 5 2" xfId="4321"/>
    <cellStyle name="Total 13 5 2 2" xfId="12601"/>
    <cellStyle name="Total 13 5 2 2 2" xfId="24618"/>
    <cellStyle name="Total 13 5 2 2 2 2" xfId="45804"/>
    <cellStyle name="Total 13 5 2 2 3" xfId="35200"/>
    <cellStyle name="Total 13 5 2 3" xfId="19505"/>
    <cellStyle name="Total 13 5 2 3 2" xfId="40692"/>
    <cellStyle name="Total 13 5 2 4" xfId="29978"/>
    <cellStyle name="Total 13 5 2_Table 2A-1_EFT (Annual)" xfId="8558"/>
    <cellStyle name="Total 13 5 3" xfId="9949"/>
    <cellStyle name="Total 13 5 3 2" xfId="22072"/>
    <cellStyle name="Total 13 5 3 2 2" xfId="43258"/>
    <cellStyle name="Total 13 5 3 3" xfId="32654"/>
    <cellStyle name="Total 13 5 4" xfId="16959"/>
    <cellStyle name="Total 13 5 4 2" xfId="38146"/>
    <cellStyle name="Total 13 5 5" xfId="27235"/>
    <cellStyle name="Total 13 5_Table 2A-1_EFT (Annual)" xfId="8557"/>
    <cellStyle name="Total 13 6" xfId="1847"/>
    <cellStyle name="Total 13 6 2" xfId="5408"/>
    <cellStyle name="Total 13 6 2 2" xfId="13623"/>
    <cellStyle name="Total 13 6 2 2 2" xfId="25611"/>
    <cellStyle name="Total 13 6 2 2 2 2" xfId="46797"/>
    <cellStyle name="Total 13 6 2 2 3" xfId="36193"/>
    <cellStyle name="Total 13 6 2 3" xfId="20498"/>
    <cellStyle name="Total 13 6 2 3 2" xfId="41685"/>
    <cellStyle name="Total 13 6 2 4" xfId="31065"/>
    <cellStyle name="Total 13 6 2_Table 2A-1_EFT (Annual)" xfId="8560"/>
    <cellStyle name="Total 13 6 3" xfId="10967"/>
    <cellStyle name="Total 13 6 3 2" xfId="23065"/>
    <cellStyle name="Total 13 6 3 2 2" xfId="44251"/>
    <cellStyle name="Total 13 6 3 3" xfId="33647"/>
    <cellStyle name="Total 13 6 4" xfId="17952"/>
    <cellStyle name="Total 13 6 4 2" xfId="39139"/>
    <cellStyle name="Total 13 6 5" xfId="28322"/>
    <cellStyle name="Total 13 6_Table 2A-1_EFT (Annual)" xfId="8559"/>
    <cellStyle name="Total 13 7" xfId="3740"/>
    <cellStyle name="Total 13 7 2" xfId="12108"/>
    <cellStyle name="Total 13 7 2 2" xfId="24138"/>
    <cellStyle name="Total 13 7 2 2 2" xfId="45324"/>
    <cellStyle name="Total 13 7 2 3" xfId="34720"/>
    <cellStyle name="Total 13 7 3" xfId="19025"/>
    <cellStyle name="Total 13 7 3 2" xfId="40212"/>
    <cellStyle name="Total 13 7 4" xfId="29449"/>
    <cellStyle name="Total 13 7_Table 2A-1_EFT (Annual)" xfId="8561"/>
    <cellStyle name="Total 13 8" xfId="9427"/>
    <cellStyle name="Total 13 8 2" xfId="21592"/>
    <cellStyle name="Total 13 8 2 2" xfId="42778"/>
    <cellStyle name="Total 13 8 3" xfId="32174"/>
    <cellStyle name="Total 13 9" xfId="16479"/>
    <cellStyle name="Total 13 9 2" xfId="37666"/>
    <cellStyle name="Total 13_Table 2A-1_EFT (Annual)" xfId="3519"/>
    <cellStyle name="Total 14" xfId="127"/>
    <cellStyle name="Total 14 10" xfId="26682"/>
    <cellStyle name="Total 14 2" xfId="520"/>
    <cellStyle name="Total 14 2 2" xfId="1497"/>
    <cellStyle name="Total 14 2 2 2" xfId="2767"/>
    <cellStyle name="Total 14 2 2 2 2" xfId="6328"/>
    <cellStyle name="Total 14 2 2 2 2 2" xfId="14522"/>
    <cellStyle name="Total 14 2 2 2 2 2 2" xfId="26494"/>
    <cellStyle name="Total 14 2 2 2 2 2 2 2" xfId="47680"/>
    <cellStyle name="Total 14 2 2 2 2 2 3" xfId="37076"/>
    <cellStyle name="Total 14 2 2 2 2 3" xfId="21381"/>
    <cellStyle name="Total 14 2 2 2 2 3 2" xfId="42568"/>
    <cellStyle name="Total 14 2 2 2 2 4" xfId="31984"/>
    <cellStyle name="Total 14 2 2 2 2_Table 2A-1_EFT (Annual)" xfId="8564"/>
    <cellStyle name="Total 14 2 2 2 3" xfId="11864"/>
    <cellStyle name="Total 14 2 2 2 3 2" xfId="23948"/>
    <cellStyle name="Total 14 2 2 2 3 2 2" xfId="45134"/>
    <cellStyle name="Total 14 2 2 2 3 3" xfId="34530"/>
    <cellStyle name="Total 14 2 2 2 4" xfId="18835"/>
    <cellStyle name="Total 14 2 2 2 4 2" xfId="40022"/>
    <cellStyle name="Total 14 2 2 2 5" xfId="29241"/>
    <cellStyle name="Total 14 2 2 2_Table 2A-1_EFT (Annual)" xfId="8563"/>
    <cellStyle name="Total 14 2 2 3" xfId="5058"/>
    <cellStyle name="Total 14 2 2 3 2" xfId="13318"/>
    <cellStyle name="Total 14 2 2 3 2 2" xfId="25324"/>
    <cellStyle name="Total 14 2 2 3 2 2 2" xfId="46510"/>
    <cellStyle name="Total 14 2 2 3 2 3" xfId="35906"/>
    <cellStyle name="Total 14 2 2 3 3" xfId="20211"/>
    <cellStyle name="Total 14 2 2 3 3 2" xfId="41398"/>
    <cellStyle name="Total 14 2 2 3 4" xfId="30715"/>
    <cellStyle name="Total 14 2 2 3_Table 2A-1_EFT (Annual)" xfId="8565"/>
    <cellStyle name="Total 14 2 2 4" xfId="10662"/>
    <cellStyle name="Total 14 2 2 4 2" xfId="22778"/>
    <cellStyle name="Total 14 2 2 4 2 2" xfId="43964"/>
    <cellStyle name="Total 14 2 2 4 3" xfId="33360"/>
    <cellStyle name="Total 14 2 2 5" xfId="17665"/>
    <cellStyle name="Total 14 2 2 5 2" xfId="38852"/>
    <cellStyle name="Total 14 2 2 6" xfId="27972"/>
    <cellStyle name="Total 14 2 2_Table 2A-1_EFT (Annual)" xfId="8562"/>
    <cellStyle name="Total 14 2 3" xfId="1030"/>
    <cellStyle name="Total 14 2 3 2" xfId="4591"/>
    <cellStyle name="Total 14 2 3 2 2" xfId="12851"/>
    <cellStyle name="Total 14 2 3 2 2 2" xfId="24857"/>
    <cellStyle name="Total 14 2 3 2 2 2 2" xfId="46043"/>
    <cellStyle name="Total 14 2 3 2 2 3" xfId="35439"/>
    <cellStyle name="Total 14 2 3 2 3" xfId="19744"/>
    <cellStyle name="Total 14 2 3 2 3 2" xfId="40931"/>
    <cellStyle name="Total 14 2 3 2 4" xfId="30248"/>
    <cellStyle name="Total 14 2 3 2_Table 2A-1_EFT (Annual)" xfId="8567"/>
    <cellStyle name="Total 14 2 3 3" xfId="10195"/>
    <cellStyle name="Total 14 2 3 3 2" xfId="22311"/>
    <cellStyle name="Total 14 2 3 3 2 2" xfId="43497"/>
    <cellStyle name="Total 14 2 3 3 3" xfId="32893"/>
    <cellStyle name="Total 14 2 3 4" xfId="17198"/>
    <cellStyle name="Total 14 2 3 4 2" xfId="38385"/>
    <cellStyle name="Total 14 2 3 5" xfId="27505"/>
    <cellStyle name="Total 14 2 3_Table 2A-1_EFT (Annual)" xfId="8566"/>
    <cellStyle name="Total 14 2 4" xfId="2236"/>
    <cellStyle name="Total 14 2 4 2" xfId="5797"/>
    <cellStyle name="Total 14 2 4 2 2" xfId="14012"/>
    <cellStyle name="Total 14 2 4 2 2 2" xfId="26000"/>
    <cellStyle name="Total 14 2 4 2 2 2 2" xfId="47186"/>
    <cellStyle name="Total 14 2 4 2 2 3" xfId="36582"/>
    <cellStyle name="Total 14 2 4 2 3" xfId="20887"/>
    <cellStyle name="Total 14 2 4 2 3 2" xfId="42074"/>
    <cellStyle name="Total 14 2 4 2 4" xfId="31454"/>
    <cellStyle name="Total 14 2 4 2_Table 2A-1_EFT (Annual)" xfId="8569"/>
    <cellStyle name="Total 14 2 4 3" xfId="11356"/>
    <cellStyle name="Total 14 2 4 3 2" xfId="23454"/>
    <cellStyle name="Total 14 2 4 3 2 2" xfId="44640"/>
    <cellStyle name="Total 14 2 4 3 3" xfId="34036"/>
    <cellStyle name="Total 14 2 4 4" xfId="18341"/>
    <cellStyle name="Total 14 2 4 4 2" xfId="39528"/>
    <cellStyle name="Total 14 2 4 5" xfId="28711"/>
    <cellStyle name="Total 14 2 4_Table 2A-1_EFT (Annual)" xfId="8568"/>
    <cellStyle name="Total 14 2 5" xfId="4090"/>
    <cellStyle name="Total 14 2 5 2" xfId="12414"/>
    <cellStyle name="Total 14 2 5 2 2" xfId="24436"/>
    <cellStyle name="Total 14 2 5 2 2 2" xfId="45622"/>
    <cellStyle name="Total 14 2 5 2 3" xfId="35018"/>
    <cellStyle name="Total 14 2 5 3" xfId="19323"/>
    <cellStyle name="Total 14 2 5 3 2" xfId="40510"/>
    <cellStyle name="Total 14 2 5 4" xfId="29778"/>
    <cellStyle name="Total 14 2 5_Table 2A-1_EFT (Annual)" xfId="8570"/>
    <cellStyle name="Total 14 2 6" xfId="9753"/>
    <cellStyle name="Total 14 2 6 2" xfId="21890"/>
    <cellStyle name="Total 14 2 6 2 2" xfId="43076"/>
    <cellStyle name="Total 14 2 6 3" xfId="32472"/>
    <cellStyle name="Total 14 2 7" xfId="16777"/>
    <cellStyle name="Total 14 2 7 2" xfId="37964"/>
    <cellStyle name="Total 14 2 8" xfId="27035"/>
    <cellStyle name="Total 14 2_Table 2A-1_EFT (Annual)" xfId="3523"/>
    <cellStyle name="Total 14 3" xfId="358"/>
    <cellStyle name="Total 14 3 2" xfId="1341"/>
    <cellStyle name="Total 14 3 2 2" xfId="2611"/>
    <cellStyle name="Total 14 3 2 2 2" xfId="6172"/>
    <cellStyle name="Total 14 3 2 2 2 2" xfId="14366"/>
    <cellStyle name="Total 14 3 2 2 2 2 2" xfId="26338"/>
    <cellStyle name="Total 14 3 2 2 2 2 2 2" xfId="47524"/>
    <cellStyle name="Total 14 3 2 2 2 2 3" xfId="36920"/>
    <cellStyle name="Total 14 3 2 2 2 3" xfId="21225"/>
    <cellStyle name="Total 14 3 2 2 2 3 2" xfId="42412"/>
    <cellStyle name="Total 14 3 2 2 2 4" xfId="31828"/>
    <cellStyle name="Total 14 3 2 2 2_Table 2A-1_EFT (Annual)" xfId="8573"/>
    <cellStyle name="Total 14 3 2 2 3" xfId="11708"/>
    <cellStyle name="Total 14 3 2 2 3 2" xfId="23792"/>
    <cellStyle name="Total 14 3 2 2 3 2 2" xfId="44978"/>
    <cellStyle name="Total 14 3 2 2 3 3" xfId="34374"/>
    <cellStyle name="Total 14 3 2 2 4" xfId="18679"/>
    <cellStyle name="Total 14 3 2 2 4 2" xfId="39866"/>
    <cellStyle name="Total 14 3 2 2 5" xfId="29085"/>
    <cellStyle name="Total 14 3 2 2_Table 2A-1_EFT (Annual)" xfId="8572"/>
    <cellStyle name="Total 14 3 2 3" xfId="4902"/>
    <cellStyle name="Total 14 3 2 3 2" xfId="13162"/>
    <cellStyle name="Total 14 3 2 3 2 2" xfId="25168"/>
    <cellStyle name="Total 14 3 2 3 2 2 2" xfId="46354"/>
    <cellStyle name="Total 14 3 2 3 2 3" xfId="35750"/>
    <cellStyle name="Total 14 3 2 3 3" xfId="20055"/>
    <cellStyle name="Total 14 3 2 3 3 2" xfId="41242"/>
    <cellStyle name="Total 14 3 2 3 4" xfId="30559"/>
    <cellStyle name="Total 14 3 2 3_Table 2A-1_EFT (Annual)" xfId="8574"/>
    <cellStyle name="Total 14 3 2 4" xfId="10506"/>
    <cellStyle name="Total 14 3 2 4 2" xfId="22622"/>
    <cellStyle name="Total 14 3 2 4 2 2" xfId="43808"/>
    <cellStyle name="Total 14 3 2 4 3" xfId="33204"/>
    <cellStyle name="Total 14 3 2 5" xfId="17509"/>
    <cellStyle name="Total 14 3 2 5 2" xfId="38696"/>
    <cellStyle name="Total 14 3 2 6" xfId="27816"/>
    <cellStyle name="Total 14 3 2_Table 2A-1_EFT (Annual)" xfId="8571"/>
    <cellStyle name="Total 14 3 3" xfId="898"/>
    <cellStyle name="Total 14 3 3 2" xfId="4459"/>
    <cellStyle name="Total 14 3 3 2 2" xfId="12721"/>
    <cellStyle name="Total 14 3 3 2 2 2" xfId="24731"/>
    <cellStyle name="Total 14 3 3 2 2 2 2" xfId="45917"/>
    <cellStyle name="Total 14 3 3 2 2 3" xfId="35313"/>
    <cellStyle name="Total 14 3 3 2 3" xfId="19618"/>
    <cellStyle name="Total 14 3 3 2 3 2" xfId="40805"/>
    <cellStyle name="Total 14 3 3 2 4" xfId="30116"/>
    <cellStyle name="Total 14 3 3 2_Table 2A-1_EFT (Annual)" xfId="8576"/>
    <cellStyle name="Total 14 3 3 3" xfId="10068"/>
    <cellStyle name="Total 14 3 3 3 2" xfId="22185"/>
    <cellStyle name="Total 14 3 3 3 2 2" xfId="43371"/>
    <cellStyle name="Total 14 3 3 3 3" xfId="32767"/>
    <cellStyle name="Total 14 3 3 4" xfId="17072"/>
    <cellStyle name="Total 14 3 3 4 2" xfId="38259"/>
    <cellStyle name="Total 14 3 3 5" xfId="27373"/>
    <cellStyle name="Total 14 3 3_Table 2A-1_EFT (Annual)" xfId="8575"/>
    <cellStyle name="Total 14 3 4" xfId="2080"/>
    <cellStyle name="Total 14 3 4 2" xfId="5641"/>
    <cellStyle name="Total 14 3 4 2 2" xfId="13856"/>
    <cellStyle name="Total 14 3 4 2 2 2" xfId="25844"/>
    <cellStyle name="Total 14 3 4 2 2 2 2" xfId="47030"/>
    <cellStyle name="Total 14 3 4 2 2 3" xfId="36426"/>
    <cellStyle name="Total 14 3 4 2 3" xfId="20731"/>
    <cellStyle name="Total 14 3 4 2 3 2" xfId="41918"/>
    <cellStyle name="Total 14 3 4 2 4" xfId="31298"/>
    <cellStyle name="Total 14 3 4 2_Table 2A-1_EFT (Annual)" xfId="8578"/>
    <cellStyle name="Total 14 3 4 3" xfId="11200"/>
    <cellStyle name="Total 14 3 4 3 2" xfId="23298"/>
    <cellStyle name="Total 14 3 4 3 2 2" xfId="44484"/>
    <cellStyle name="Total 14 3 4 3 3" xfId="33880"/>
    <cellStyle name="Total 14 3 4 4" xfId="18185"/>
    <cellStyle name="Total 14 3 4 4 2" xfId="39372"/>
    <cellStyle name="Total 14 3 4 5" xfId="28555"/>
    <cellStyle name="Total 14 3 4_Table 2A-1_EFT (Annual)" xfId="8577"/>
    <cellStyle name="Total 14 3 5" xfId="3928"/>
    <cellStyle name="Total 14 3 5 2" xfId="12256"/>
    <cellStyle name="Total 14 3 5 2 2" xfId="24280"/>
    <cellStyle name="Total 14 3 5 2 2 2" xfId="45466"/>
    <cellStyle name="Total 14 3 5 2 3" xfId="34862"/>
    <cellStyle name="Total 14 3 5 3" xfId="19167"/>
    <cellStyle name="Total 14 3 5 3 2" xfId="40354"/>
    <cellStyle name="Total 14 3 5 4" xfId="29616"/>
    <cellStyle name="Total 14 3 5_Table 2A-1_EFT (Annual)" xfId="8579"/>
    <cellStyle name="Total 14 3 6" xfId="9593"/>
    <cellStyle name="Total 14 3 6 2" xfId="21734"/>
    <cellStyle name="Total 14 3 6 2 2" xfId="42920"/>
    <cellStyle name="Total 14 3 6 3" xfId="32316"/>
    <cellStyle name="Total 14 3 7" xfId="16621"/>
    <cellStyle name="Total 14 3 7 2" xfId="37808"/>
    <cellStyle name="Total 14 3 8" xfId="26873"/>
    <cellStyle name="Total 14 3_Table 2A-1_EFT (Annual)" xfId="3524"/>
    <cellStyle name="Total 14 4" xfId="1175"/>
    <cellStyle name="Total 14 4 2" xfId="2445"/>
    <cellStyle name="Total 14 4 2 2" xfId="6006"/>
    <cellStyle name="Total 14 4 2 2 2" xfId="14200"/>
    <cellStyle name="Total 14 4 2 2 2 2" xfId="26172"/>
    <cellStyle name="Total 14 4 2 2 2 2 2" xfId="47358"/>
    <cellStyle name="Total 14 4 2 2 2 3" xfId="36754"/>
    <cellStyle name="Total 14 4 2 2 3" xfId="21059"/>
    <cellStyle name="Total 14 4 2 2 3 2" xfId="42246"/>
    <cellStyle name="Total 14 4 2 2 4" xfId="31662"/>
    <cellStyle name="Total 14 4 2 2_Table 2A-1_EFT (Annual)" xfId="8582"/>
    <cellStyle name="Total 14 4 2 3" xfId="11542"/>
    <cellStyle name="Total 14 4 2 3 2" xfId="23626"/>
    <cellStyle name="Total 14 4 2 3 2 2" xfId="44812"/>
    <cellStyle name="Total 14 4 2 3 3" xfId="34208"/>
    <cellStyle name="Total 14 4 2 4" xfId="18513"/>
    <cellStyle name="Total 14 4 2 4 2" xfId="39700"/>
    <cellStyle name="Total 14 4 2 5" xfId="28919"/>
    <cellStyle name="Total 14 4 2_Table 2A-1_EFT (Annual)" xfId="8581"/>
    <cellStyle name="Total 14 4 3" xfId="4736"/>
    <cellStyle name="Total 14 4 3 2" xfId="12996"/>
    <cellStyle name="Total 14 4 3 2 2" xfId="25002"/>
    <cellStyle name="Total 14 4 3 2 2 2" xfId="46188"/>
    <cellStyle name="Total 14 4 3 2 3" xfId="35584"/>
    <cellStyle name="Total 14 4 3 3" xfId="19889"/>
    <cellStyle name="Total 14 4 3 3 2" xfId="41076"/>
    <cellStyle name="Total 14 4 3 4" xfId="30393"/>
    <cellStyle name="Total 14 4 3_Table 2A-1_EFT (Annual)" xfId="8583"/>
    <cellStyle name="Total 14 4 4" xfId="10340"/>
    <cellStyle name="Total 14 4 4 2" xfId="22456"/>
    <cellStyle name="Total 14 4 4 2 2" xfId="43642"/>
    <cellStyle name="Total 14 4 4 3" xfId="33038"/>
    <cellStyle name="Total 14 4 5" xfId="17343"/>
    <cellStyle name="Total 14 4 5 2" xfId="38530"/>
    <cellStyle name="Total 14 4 6" xfId="27650"/>
    <cellStyle name="Total 14 4_Table 2A-1_EFT (Annual)" xfId="8580"/>
    <cellStyle name="Total 14 5" xfId="739"/>
    <cellStyle name="Total 14 5 2" xfId="4300"/>
    <cellStyle name="Total 14 5 2 2" xfId="12580"/>
    <cellStyle name="Total 14 5 2 2 2" xfId="24597"/>
    <cellStyle name="Total 14 5 2 2 2 2" xfId="45783"/>
    <cellStyle name="Total 14 5 2 2 3" xfId="35179"/>
    <cellStyle name="Total 14 5 2 3" xfId="19484"/>
    <cellStyle name="Total 14 5 2 3 2" xfId="40671"/>
    <cellStyle name="Total 14 5 2 4" xfId="29957"/>
    <cellStyle name="Total 14 5 2_Table 2A-1_EFT (Annual)" xfId="8585"/>
    <cellStyle name="Total 14 5 3" xfId="9928"/>
    <cellStyle name="Total 14 5 3 2" xfId="22051"/>
    <cellStyle name="Total 14 5 3 2 2" xfId="43237"/>
    <cellStyle name="Total 14 5 3 3" xfId="32633"/>
    <cellStyle name="Total 14 5 4" xfId="16938"/>
    <cellStyle name="Total 14 5 4 2" xfId="38125"/>
    <cellStyle name="Total 14 5 5" xfId="27214"/>
    <cellStyle name="Total 14 5_Table 2A-1_EFT (Annual)" xfId="8584"/>
    <cellStyle name="Total 14 6" xfId="1859"/>
    <cellStyle name="Total 14 6 2" xfId="5420"/>
    <cellStyle name="Total 14 6 2 2" xfId="13635"/>
    <cellStyle name="Total 14 6 2 2 2" xfId="25623"/>
    <cellStyle name="Total 14 6 2 2 2 2" xfId="46809"/>
    <cellStyle name="Total 14 6 2 2 3" xfId="36205"/>
    <cellStyle name="Total 14 6 2 3" xfId="20510"/>
    <cellStyle name="Total 14 6 2 3 2" xfId="41697"/>
    <cellStyle name="Total 14 6 2 4" xfId="31077"/>
    <cellStyle name="Total 14 6 2_Table 2A-1_EFT (Annual)" xfId="8587"/>
    <cellStyle name="Total 14 6 3" xfId="10979"/>
    <cellStyle name="Total 14 6 3 2" xfId="23077"/>
    <cellStyle name="Total 14 6 3 2 2" xfId="44263"/>
    <cellStyle name="Total 14 6 3 3" xfId="33659"/>
    <cellStyle name="Total 14 6 4" xfId="17964"/>
    <cellStyle name="Total 14 6 4 2" xfId="39151"/>
    <cellStyle name="Total 14 6 5" xfId="28334"/>
    <cellStyle name="Total 14 6_Table 2A-1_EFT (Annual)" xfId="8586"/>
    <cellStyle name="Total 14 7" xfId="3716"/>
    <cellStyle name="Total 14 7 2" xfId="12084"/>
    <cellStyle name="Total 14 7 2 2" xfId="24114"/>
    <cellStyle name="Total 14 7 2 2 2" xfId="45300"/>
    <cellStyle name="Total 14 7 2 3" xfId="34696"/>
    <cellStyle name="Total 14 7 3" xfId="19001"/>
    <cellStyle name="Total 14 7 3 2" xfId="40188"/>
    <cellStyle name="Total 14 7 4" xfId="29425"/>
    <cellStyle name="Total 14 7_Table 2A-1_EFT (Annual)" xfId="8588"/>
    <cellStyle name="Total 14 8" xfId="9403"/>
    <cellStyle name="Total 14 8 2" xfId="21568"/>
    <cellStyle name="Total 14 8 2 2" xfId="42754"/>
    <cellStyle name="Total 14 8 3" xfId="32150"/>
    <cellStyle name="Total 14 9" xfId="16455"/>
    <cellStyle name="Total 14 9 2" xfId="37642"/>
    <cellStyle name="Total 14_Table 2A-1_EFT (Annual)" xfId="3522"/>
    <cellStyle name="Total 15" xfId="140"/>
    <cellStyle name="Total 15 10" xfId="26695"/>
    <cellStyle name="Total 15 2" xfId="533"/>
    <cellStyle name="Total 15 2 2" xfId="1510"/>
    <cellStyle name="Total 15 2 2 2" xfId="2780"/>
    <cellStyle name="Total 15 2 2 2 2" xfId="6341"/>
    <cellStyle name="Total 15 2 2 2 2 2" xfId="14535"/>
    <cellStyle name="Total 15 2 2 2 2 2 2" xfId="26507"/>
    <cellStyle name="Total 15 2 2 2 2 2 2 2" xfId="47693"/>
    <cellStyle name="Total 15 2 2 2 2 2 3" xfId="37089"/>
    <cellStyle name="Total 15 2 2 2 2 3" xfId="21394"/>
    <cellStyle name="Total 15 2 2 2 2 3 2" xfId="42581"/>
    <cellStyle name="Total 15 2 2 2 2 4" xfId="31997"/>
    <cellStyle name="Total 15 2 2 2 2_Table 2A-1_EFT (Annual)" xfId="8591"/>
    <cellStyle name="Total 15 2 2 2 3" xfId="11877"/>
    <cellStyle name="Total 15 2 2 2 3 2" xfId="23961"/>
    <cellStyle name="Total 15 2 2 2 3 2 2" xfId="45147"/>
    <cellStyle name="Total 15 2 2 2 3 3" xfId="34543"/>
    <cellStyle name="Total 15 2 2 2 4" xfId="18848"/>
    <cellStyle name="Total 15 2 2 2 4 2" xfId="40035"/>
    <cellStyle name="Total 15 2 2 2 5" xfId="29254"/>
    <cellStyle name="Total 15 2 2 2_Table 2A-1_EFT (Annual)" xfId="8590"/>
    <cellStyle name="Total 15 2 2 3" xfId="5071"/>
    <cellStyle name="Total 15 2 2 3 2" xfId="13331"/>
    <cellStyle name="Total 15 2 2 3 2 2" xfId="25337"/>
    <cellStyle name="Total 15 2 2 3 2 2 2" xfId="46523"/>
    <cellStyle name="Total 15 2 2 3 2 3" xfId="35919"/>
    <cellStyle name="Total 15 2 2 3 3" xfId="20224"/>
    <cellStyle name="Total 15 2 2 3 3 2" xfId="41411"/>
    <cellStyle name="Total 15 2 2 3 4" xfId="30728"/>
    <cellStyle name="Total 15 2 2 3_Table 2A-1_EFT (Annual)" xfId="8592"/>
    <cellStyle name="Total 15 2 2 4" xfId="10675"/>
    <cellStyle name="Total 15 2 2 4 2" xfId="22791"/>
    <cellStyle name="Total 15 2 2 4 2 2" xfId="43977"/>
    <cellStyle name="Total 15 2 2 4 3" xfId="33373"/>
    <cellStyle name="Total 15 2 2 5" xfId="17678"/>
    <cellStyle name="Total 15 2 2 5 2" xfId="38865"/>
    <cellStyle name="Total 15 2 2 6" xfId="27985"/>
    <cellStyle name="Total 15 2 2_Table 2A-1_EFT (Annual)" xfId="8589"/>
    <cellStyle name="Total 15 2 3" xfId="1042"/>
    <cellStyle name="Total 15 2 3 2" xfId="4603"/>
    <cellStyle name="Total 15 2 3 2 2" xfId="12863"/>
    <cellStyle name="Total 15 2 3 2 2 2" xfId="24869"/>
    <cellStyle name="Total 15 2 3 2 2 2 2" xfId="46055"/>
    <cellStyle name="Total 15 2 3 2 2 3" xfId="35451"/>
    <cellStyle name="Total 15 2 3 2 3" xfId="19756"/>
    <cellStyle name="Total 15 2 3 2 3 2" xfId="40943"/>
    <cellStyle name="Total 15 2 3 2 4" xfId="30260"/>
    <cellStyle name="Total 15 2 3 2_Table 2A-1_EFT (Annual)" xfId="8594"/>
    <cellStyle name="Total 15 2 3 3" xfId="10207"/>
    <cellStyle name="Total 15 2 3 3 2" xfId="22323"/>
    <cellStyle name="Total 15 2 3 3 2 2" xfId="43509"/>
    <cellStyle name="Total 15 2 3 3 3" xfId="32905"/>
    <cellStyle name="Total 15 2 3 4" xfId="17210"/>
    <cellStyle name="Total 15 2 3 4 2" xfId="38397"/>
    <cellStyle name="Total 15 2 3 5" xfId="27517"/>
    <cellStyle name="Total 15 2 3_Table 2A-1_EFT (Annual)" xfId="8593"/>
    <cellStyle name="Total 15 2 4" xfId="2249"/>
    <cellStyle name="Total 15 2 4 2" xfId="5810"/>
    <cellStyle name="Total 15 2 4 2 2" xfId="14025"/>
    <cellStyle name="Total 15 2 4 2 2 2" xfId="26013"/>
    <cellStyle name="Total 15 2 4 2 2 2 2" xfId="47199"/>
    <cellStyle name="Total 15 2 4 2 2 3" xfId="36595"/>
    <cellStyle name="Total 15 2 4 2 3" xfId="20900"/>
    <cellStyle name="Total 15 2 4 2 3 2" xfId="42087"/>
    <cellStyle name="Total 15 2 4 2 4" xfId="31467"/>
    <cellStyle name="Total 15 2 4 2_Table 2A-1_EFT (Annual)" xfId="8596"/>
    <cellStyle name="Total 15 2 4 3" xfId="11369"/>
    <cellStyle name="Total 15 2 4 3 2" xfId="23467"/>
    <cellStyle name="Total 15 2 4 3 2 2" xfId="44653"/>
    <cellStyle name="Total 15 2 4 3 3" xfId="34049"/>
    <cellStyle name="Total 15 2 4 4" xfId="18354"/>
    <cellStyle name="Total 15 2 4 4 2" xfId="39541"/>
    <cellStyle name="Total 15 2 4 5" xfId="28724"/>
    <cellStyle name="Total 15 2 4_Table 2A-1_EFT (Annual)" xfId="8595"/>
    <cellStyle name="Total 15 2 5" xfId="4103"/>
    <cellStyle name="Total 15 2 5 2" xfId="12427"/>
    <cellStyle name="Total 15 2 5 2 2" xfId="24449"/>
    <cellStyle name="Total 15 2 5 2 2 2" xfId="45635"/>
    <cellStyle name="Total 15 2 5 2 3" xfId="35031"/>
    <cellStyle name="Total 15 2 5 3" xfId="19336"/>
    <cellStyle name="Total 15 2 5 3 2" xfId="40523"/>
    <cellStyle name="Total 15 2 5 4" xfId="29791"/>
    <cellStyle name="Total 15 2 5_Table 2A-1_EFT (Annual)" xfId="8597"/>
    <cellStyle name="Total 15 2 6" xfId="9766"/>
    <cellStyle name="Total 15 2 6 2" xfId="21903"/>
    <cellStyle name="Total 15 2 6 2 2" xfId="43089"/>
    <cellStyle name="Total 15 2 6 3" xfId="32485"/>
    <cellStyle name="Total 15 2 7" xfId="16790"/>
    <cellStyle name="Total 15 2 7 2" xfId="37977"/>
    <cellStyle name="Total 15 2 8" xfId="27048"/>
    <cellStyle name="Total 15 2_Table 2A-1_EFT (Annual)" xfId="3526"/>
    <cellStyle name="Total 15 3" xfId="371"/>
    <cellStyle name="Total 15 3 2" xfId="1354"/>
    <cellStyle name="Total 15 3 2 2" xfId="2624"/>
    <cellStyle name="Total 15 3 2 2 2" xfId="6185"/>
    <cellStyle name="Total 15 3 2 2 2 2" xfId="14379"/>
    <cellStyle name="Total 15 3 2 2 2 2 2" xfId="26351"/>
    <cellStyle name="Total 15 3 2 2 2 2 2 2" xfId="47537"/>
    <cellStyle name="Total 15 3 2 2 2 2 3" xfId="36933"/>
    <cellStyle name="Total 15 3 2 2 2 3" xfId="21238"/>
    <cellStyle name="Total 15 3 2 2 2 3 2" xfId="42425"/>
    <cellStyle name="Total 15 3 2 2 2 4" xfId="31841"/>
    <cellStyle name="Total 15 3 2 2 2_Table 2A-1_EFT (Annual)" xfId="8600"/>
    <cellStyle name="Total 15 3 2 2 3" xfId="11721"/>
    <cellStyle name="Total 15 3 2 2 3 2" xfId="23805"/>
    <cellStyle name="Total 15 3 2 2 3 2 2" xfId="44991"/>
    <cellStyle name="Total 15 3 2 2 3 3" xfId="34387"/>
    <cellStyle name="Total 15 3 2 2 4" xfId="18692"/>
    <cellStyle name="Total 15 3 2 2 4 2" xfId="39879"/>
    <cellStyle name="Total 15 3 2 2 5" xfId="29098"/>
    <cellStyle name="Total 15 3 2 2_Table 2A-1_EFT (Annual)" xfId="8599"/>
    <cellStyle name="Total 15 3 2 3" xfId="4915"/>
    <cellStyle name="Total 15 3 2 3 2" xfId="13175"/>
    <cellStyle name="Total 15 3 2 3 2 2" xfId="25181"/>
    <cellStyle name="Total 15 3 2 3 2 2 2" xfId="46367"/>
    <cellStyle name="Total 15 3 2 3 2 3" xfId="35763"/>
    <cellStyle name="Total 15 3 2 3 3" xfId="20068"/>
    <cellStyle name="Total 15 3 2 3 3 2" xfId="41255"/>
    <cellStyle name="Total 15 3 2 3 4" xfId="30572"/>
    <cellStyle name="Total 15 3 2 3_Table 2A-1_EFT (Annual)" xfId="8601"/>
    <cellStyle name="Total 15 3 2 4" xfId="10519"/>
    <cellStyle name="Total 15 3 2 4 2" xfId="22635"/>
    <cellStyle name="Total 15 3 2 4 2 2" xfId="43821"/>
    <cellStyle name="Total 15 3 2 4 3" xfId="33217"/>
    <cellStyle name="Total 15 3 2 5" xfId="17522"/>
    <cellStyle name="Total 15 3 2 5 2" xfId="38709"/>
    <cellStyle name="Total 15 3 2 6" xfId="27829"/>
    <cellStyle name="Total 15 3 2_Table 2A-1_EFT (Annual)" xfId="8598"/>
    <cellStyle name="Total 15 3 3" xfId="910"/>
    <cellStyle name="Total 15 3 3 2" xfId="4471"/>
    <cellStyle name="Total 15 3 3 2 2" xfId="12733"/>
    <cellStyle name="Total 15 3 3 2 2 2" xfId="24743"/>
    <cellStyle name="Total 15 3 3 2 2 2 2" xfId="45929"/>
    <cellStyle name="Total 15 3 3 2 2 3" xfId="35325"/>
    <cellStyle name="Total 15 3 3 2 3" xfId="19630"/>
    <cellStyle name="Total 15 3 3 2 3 2" xfId="40817"/>
    <cellStyle name="Total 15 3 3 2 4" xfId="30128"/>
    <cellStyle name="Total 15 3 3 2_Table 2A-1_EFT (Annual)" xfId="8603"/>
    <cellStyle name="Total 15 3 3 3" xfId="10080"/>
    <cellStyle name="Total 15 3 3 3 2" xfId="22197"/>
    <cellStyle name="Total 15 3 3 3 2 2" xfId="43383"/>
    <cellStyle name="Total 15 3 3 3 3" xfId="32779"/>
    <cellStyle name="Total 15 3 3 4" xfId="17084"/>
    <cellStyle name="Total 15 3 3 4 2" xfId="38271"/>
    <cellStyle name="Total 15 3 3 5" xfId="27385"/>
    <cellStyle name="Total 15 3 3_Table 2A-1_EFT (Annual)" xfId="8602"/>
    <cellStyle name="Total 15 3 4" xfId="2093"/>
    <cellStyle name="Total 15 3 4 2" xfId="5654"/>
    <cellStyle name="Total 15 3 4 2 2" xfId="13869"/>
    <cellStyle name="Total 15 3 4 2 2 2" xfId="25857"/>
    <cellStyle name="Total 15 3 4 2 2 2 2" xfId="47043"/>
    <cellStyle name="Total 15 3 4 2 2 3" xfId="36439"/>
    <cellStyle name="Total 15 3 4 2 3" xfId="20744"/>
    <cellStyle name="Total 15 3 4 2 3 2" xfId="41931"/>
    <cellStyle name="Total 15 3 4 2 4" xfId="31311"/>
    <cellStyle name="Total 15 3 4 2_Table 2A-1_EFT (Annual)" xfId="8605"/>
    <cellStyle name="Total 15 3 4 3" xfId="11213"/>
    <cellStyle name="Total 15 3 4 3 2" xfId="23311"/>
    <cellStyle name="Total 15 3 4 3 2 2" xfId="44497"/>
    <cellStyle name="Total 15 3 4 3 3" xfId="33893"/>
    <cellStyle name="Total 15 3 4 4" xfId="18198"/>
    <cellStyle name="Total 15 3 4 4 2" xfId="39385"/>
    <cellStyle name="Total 15 3 4 5" xfId="28568"/>
    <cellStyle name="Total 15 3 4_Table 2A-1_EFT (Annual)" xfId="8604"/>
    <cellStyle name="Total 15 3 5" xfId="3941"/>
    <cellStyle name="Total 15 3 5 2" xfId="12269"/>
    <cellStyle name="Total 15 3 5 2 2" xfId="24293"/>
    <cellStyle name="Total 15 3 5 2 2 2" xfId="45479"/>
    <cellStyle name="Total 15 3 5 2 3" xfId="34875"/>
    <cellStyle name="Total 15 3 5 3" xfId="19180"/>
    <cellStyle name="Total 15 3 5 3 2" xfId="40367"/>
    <cellStyle name="Total 15 3 5 4" xfId="29629"/>
    <cellStyle name="Total 15 3 5_Table 2A-1_EFT (Annual)" xfId="8606"/>
    <cellStyle name="Total 15 3 6" xfId="9606"/>
    <cellStyle name="Total 15 3 6 2" xfId="21747"/>
    <cellStyle name="Total 15 3 6 2 2" xfId="42933"/>
    <cellStyle name="Total 15 3 6 3" xfId="32329"/>
    <cellStyle name="Total 15 3 7" xfId="16634"/>
    <cellStyle name="Total 15 3 7 2" xfId="37821"/>
    <cellStyle name="Total 15 3 8" xfId="26886"/>
    <cellStyle name="Total 15 3_Table 2A-1_EFT (Annual)" xfId="3527"/>
    <cellStyle name="Total 15 4" xfId="1188"/>
    <cellStyle name="Total 15 4 2" xfId="2458"/>
    <cellStyle name="Total 15 4 2 2" xfId="6019"/>
    <cellStyle name="Total 15 4 2 2 2" xfId="14213"/>
    <cellStyle name="Total 15 4 2 2 2 2" xfId="26185"/>
    <cellStyle name="Total 15 4 2 2 2 2 2" xfId="47371"/>
    <cellStyle name="Total 15 4 2 2 2 3" xfId="36767"/>
    <cellStyle name="Total 15 4 2 2 3" xfId="21072"/>
    <cellStyle name="Total 15 4 2 2 3 2" xfId="42259"/>
    <cellStyle name="Total 15 4 2 2 4" xfId="31675"/>
    <cellStyle name="Total 15 4 2 2_Table 2A-1_EFT (Annual)" xfId="8609"/>
    <cellStyle name="Total 15 4 2 3" xfId="11555"/>
    <cellStyle name="Total 15 4 2 3 2" xfId="23639"/>
    <cellStyle name="Total 15 4 2 3 2 2" xfId="44825"/>
    <cellStyle name="Total 15 4 2 3 3" xfId="34221"/>
    <cellStyle name="Total 15 4 2 4" xfId="18526"/>
    <cellStyle name="Total 15 4 2 4 2" xfId="39713"/>
    <cellStyle name="Total 15 4 2 5" xfId="28932"/>
    <cellStyle name="Total 15 4 2_Table 2A-1_EFT (Annual)" xfId="8608"/>
    <cellStyle name="Total 15 4 3" xfId="4749"/>
    <cellStyle name="Total 15 4 3 2" xfId="13009"/>
    <cellStyle name="Total 15 4 3 2 2" xfId="25015"/>
    <cellStyle name="Total 15 4 3 2 2 2" xfId="46201"/>
    <cellStyle name="Total 15 4 3 2 3" xfId="35597"/>
    <cellStyle name="Total 15 4 3 3" xfId="19902"/>
    <cellStyle name="Total 15 4 3 3 2" xfId="41089"/>
    <cellStyle name="Total 15 4 3 4" xfId="30406"/>
    <cellStyle name="Total 15 4 3_Table 2A-1_EFT (Annual)" xfId="8610"/>
    <cellStyle name="Total 15 4 4" xfId="10353"/>
    <cellStyle name="Total 15 4 4 2" xfId="22469"/>
    <cellStyle name="Total 15 4 4 2 2" xfId="43655"/>
    <cellStyle name="Total 15 4 4 3" xfId="33051"/>
    <cellStyle name="Total 15 4 5" xfId="17356"/>
    <cellStyle name="Total 15 4 5 2" xfId="38543"/>
    <cellStyle name="Total 15 4 6" xfId="27663"/>
    <cellStyle name="Total 15 4_Table 2A-1_EFT (Annual)" xfId="8607"/>
    <cellStyle name="Total 15 5" xfId="751"/>
    <cellStyle name="Total 15 5 2" xfId="4312"/>
    <cellStyle name="Total 15 5 2 2" xfId="12592"/>
    <cellStyle name="Total 15 5 2 2 2" xfId="24609"/>
    <cellStyle name="Total 15 5 2 2 2 2" xfId="45795"/>
    <cellStyle name="Total 15 5 2 2 3" xfId="35191"/>
    <cellStyle name="Total 15 5 2 3" xfId="19496"/>
    <cellStyle name="Total 15 5 2 3 2" xfId="40683"/>
    <cellStyle name="Total 15 5 2 4" xfId="29969"/>
    <cellStyle name="Total 15 5 2_Table 2A-1_EFT (Annual)" xfId="8612"/>
    <cellStyle name="Total 15 5 3" xfId="9940"/>
    <cellStyle name="Total 15 5 3 2" xfId="22063"/>
    <cellStyle name="Total 15 5 3 2 2" xfId="43249"/>
    <cellStyle name="Total 15 5 3 3" xfId="32645"/>
    <cellStyle name="Total 15 5 4" xfId="16950"/>
    <cellStyle name="Total 15 5 4 2" xfId="38137"/>
    <cellStyle name="Total 15 5 5" xfId="27226"/>
    <cellStyle name="Total 15 5_Table 2A-1_EFT (Annual)" xfId="8611"/>
    <cellStyle name="Total 15 6" xfId="1785"/>
    <cellStyle name="Total 15 6 2" xfId="5346"/>
    <cellStyle name="Total 15 6 2 2" xfId="13561"/>
    <cellStyle name="Total 15 6 2 2 2" xfId="25549"/>
    <cellStyle name="Total 15 6 2 2 2 2" xfId="46735"/>
    <cellStyle name="Total 15 6 2 2 3" xfId="36131"/>
    <cellStyle name="Total 15 6 2 3" xfId="20436"/>
    <cellStyle name="Total 15 6 2 3 2" xfId="41623"/>
    <cellStyle name="Total 15 6 2 4" xfId="31003"/>
    <cellStyle name="Total 15 6 2_Table 2A-1_EFT (Annual)" xfId="8614"/>
    <cellStyle name="Total 15 6 3" xfId="10905"/>
    <cellStyle name="Total 15 6 3 2" xfId="23003"/>
    <cellStyle name="Total 15 6 3 2 2" xfId="44189"/>
    <cellStyle name="Total 15 6 3 3" xfId="33585"/>
    <cellStyle name="Total 15 6 4" xfId="17890"/>
    <cellStyle name="Total 15 6 4 2" xfId="39077"/>
    <cellStyle name="Total 15 6 5" xfId="28260"/>
    <cellStyle name="Total 15 6_Table 2A-1_EFT (Annual)" xfId="8613"/>
    <cellStyle name="Total 15 7" xfId="3729"/>
    <cellStyle name="Total 15 7 2" xfId="12097"/>
    <cellStyle name="Total 15 7 2 2" xfId="24127"/>
    <cellStyle name="Total 15 7 2 2 2" xfId="45313"/>
    <cellStyle name="Total 15 7 2 3" xfId="34709"/>
    <cellStyle name="Total 15 7 3" xfId="19014"/>
    <cellStyle name="Total 15 7 3 2" xfId="40201"/>
    <cellStyle name="Total 15 7 4" xfId="29438"/>
    <cellStyle name="Total 15 7_Table 2A-1_EFT (Annual)" xfId="8615"/>
    <cellStyle name="Total 15 8" xfId="9416"/>
    <cellStyle name="Total 15 8 2" xfId="21581"/>
    <cellStyle name="Total 15 8 2 2" xfId="42767"/>
    <cellStyle name="Total 15 8 3" xfId="32163"/>
    <cellStyle name="Total 15 9" xfId="16468"/>
    <cellStyle name="Total 15 9 2" xfId="37655"/>
    <cellStyle name="Total 15_Table 2A-1_EFT (Annual)" xfId="3525"/>
    <cellStyle name="Total 16" xfId="159"/>
    <cellStyle name="Total 16 10" xfId="26714"/>
    <cellStyle name="Total 16 2" xfId="552"/>
    <cellStyle name="Total 16 2 2" xfId="1529"/>
    <cellStyle name="Total 16 2 2 2" xfId="2799"/>
    <cellStyle name="Total 16 2 2 2 2" xfId="6360"/>
    <cellStyle name="Total 16 2 2 2 2 2" xfId="14554"/>
    <cellStyle name="Total 16 2 2 2 2 2 2" xfId="26526"/>
    <cellStyle name="Total 16 2 2 2 2 2 2 2" xfId="47712"/>
    <cellStyle name="Total 16 2 2 2 2 2 3" xfId="37108"/>
    <cellStyle name="Total 16 2 2 2 2 3" xfId="21413"/>
    <cellStyle name="Total 16 2 2 2 2 3 2" xfId="42600"/>
    <cellStyle name="Total 16 2 2 2 2 4" xfId="32016"/>
    <cellStyle name="Total 16 2 2 2 2_Table 2A-1_EFT (Annual)" xfId="8618"/>
    <cellStyle name="Total 16 2 2 2 3" xfId="11896"/>
    <cellStyle name="Total 16 2 2 2 3 2" xfId="23980"/>
    <cellStyle name="Total 16 2 2 2 3 2 2" xfId="45166"/>
    <cellStyle name="Total 16 2 2 2 3 3" xfId="34562"/>
    <cellStyle name="Total 16 2 2 2 4" xfId="18867"/>
    <cellStyle name="Total 16 2 2 2 4 2" xfId="40054"/>
    <cellStyle name="Total 16 2 2 2 5" xfId="29273"/>
    <cellStyle name="Total 16 2 2 2_Table 2A-1_EFT (Annual)" xfId="8617"/>
    <cellStyle name="Total 16 2 2 3" xfId="5090"/>
    <cellStyle name="Total 16 2 2 3 2" xfId="13350"/>
    <cellStyle name="Total 16 2 2 3 2 2" xfId="25356"/>
    <cellStyle name="Total 16 2 2 3 2 2 2" xfId="46542"/>
    <cellStyle name="Total 16 2 2 3 2 3" xfId="35938"/>
    <cellStyle name="Total 16 2 2 3 3" xfId="20243"/>
    <cellStyle name="Total 16 2 2 3 3 2" xfId="41430"/>
    <cellStyle name="Total 16 2 2 3 4" xfId="30747"/>
    <cellStyle name="Total 16 2 2 3_Table 2A-1_EFT (Annual)" xfId="8619"/>
    <cellStyle name="Total 16 2 2 4" xfId="10694"/>
    <cellStyle name="Total 16 2 2 4 2" xfId="22810"/>
    <cellStyle name="Total 16 2 2 4 2 2" xfId="43996"/>
    <cellStyle name="Total 16 2 2 4 3" xfId="33392"/>
    <cellStyle name="Total 16 2 2 5" xfId="17697"/>
    <cellStyle name="Total 16 2 2 5 2" xfId="38884"/>
    <cellStyle name="Total 16 2 2 6" xfId="28004"/>
    <cellStyle name="Total 16 2 2_Table 2A-1_EFT (Annual)" xfId="8616"/>
    <cellStyle name="Total 16 2 3" xfId="1057"/>
    <cellStyle name="Total 16 2 3 2" xfId="4618"/>
    <cellStyle name="Total 16 2 3 2 2" xfId="12878"/>
    <cellStyle name="Total 16 2 3 2 2 2" xfId="24884"/>
    <cellStyle name="Total 16 2 3 2 2 2 2" xfId="46070"/>
    <cellStyle name="Total 16 2 3 2 2 3" xfId="35466"/>
    <cellStyle name="Total 16 2 3 2 3" xfId="19771"/>
    <cellStyle name="Total 16 2 3 2 3 2" xfId="40958"/>
    <cellStyle name="Total 16 2 3 2 4" xfId="30275"/>
    <cellStyle name="Total 16 2 3 2_Table 2A-1_EFT (Annual)" xfId="8621"/>
    <cellStyle name="Total 16 2 3 3" xfId="10222"/>
    <cellStyle name="Total 16 2 3 3 2" xfId="22338"/>
    <cellStyle name="Total 16 2 3 3 2 2" xfId="43524"/>
    <cellStyle name="Total 16 2 3 3 3" xfId="32920"/>
    <cellStyle name="Total 16 2 3 4" xfId="17225"/>
    <cellStyle name="Total 16 2 3 4 2" xfId="38412"/>
    <cellStyle name="Total 16 2 3 5" xfId="27532"/>
    <cellStyle name="Total 16 2 3_Table 2A-1_EFT (Annual)" xfId="8620"/>
    <cellStyle name="Total 16 2 4" xfId="2268"/>
    <cellStyle name="Total 16 2 4 2" xfId="5829"/>
    <cellStyle name="Total 16 2 4 2 2" xfId="14044"/>
    <cellStyle name="Total 16 2 4 2 2 2" xfId="26032"/>
    <cellStyle name="Total 16 2 4 2 2 2 2" xfId="47218"/>
    <cellStyle name="Total 16 2 4 2 2 3" xfId="36614"/>
    <cellStyle name="Total 16 2 4 2 3" xfId="20919"/>
    <cellStyle name="Total 16 2 4 2 3 2" xfId="42106"/>
    <cellStyle name="Total 16 2 4 2 4" xfId="31486"/>
    <cellStyle name="Total 16 2 4 2_Table 2A-1_EFT (Annual)" xfId="8623"/>
    <cellStyle name="Total 16 2 4 3" xfId="11388"/>
    <cellStyle name="Total 16 2 4 3 2" xfId="23486"/>
    <cellStyle name="Total 16 2 4 3 2 2" xfId="44672"/>
    <cellStyle name="Total 16 2 4 3 3" xfId="34068"/>
    <cellStyle name="Total 16 2 4 4" xfId="18373"/>
    <cellStyle name="Total 16 2 4 4 2" xfId="39560"/>
    <cellStyle name="Total 16 2 4 5" xfId="28743"/>
    <cellStyle name="Total 16 2 4_Table 2A-1_EFT (Annual)" xfId="8622"/>
    <cellStyle name="Total 16 2 5" xfId="4122"/>
    <cellStyle name="Total 16 2 5 2" xfId="12446"/>
    <cellStyle name="Total 16 2 5 2 2" xfId="24468"/>
    <cellStyle name="Total 16 2 5 2 2 2" xfId="45654"/>
    <cellStyle name="Total 16 2 5 2 3" xfId="35050"/>
    <cellStyle name="Total 16 2 5 3" xfId="19355"/>
    <cellStyle name="Total 16 2 5 3 2" xfId="40542"/>
    <cellStyle name="Total 16 2 5 4" xfId="29810"/>
    <cellStyle name="Total 16 2 5_Table 2A-1_EFT (Annual)" xfId="8624"/>
    <cellStyle name="Total 16 2 6" xfId="9785"/>
    <cellStyle name="Total 16 2 6 2" xfId="21922"/>
    <cellStyle name="Total 16 2 6 2 2" xfId="43108"/>
    <cellStyle name="Total 16 2 6 3" xfId="32504"/>
    <cellStyle name="Total 16 2 7" xfId="16809"/>
    <cellStyle name="Total 16 2 7 2" xfId="37996"/>
    <cellStyle name="Total 16 2 8" xfId="27067"/>
    <cellStyle name="Total 16 2_Table 2A-1_EFT (Annual)" xfId="3529"/>
    <cellStyle name="Total 16 3" xfId="390"/>
    <cellStyle name="Total 16 3 2" xfId="1373"/>
    <cellStyle name="Total 16 3 2 2" xfId="2643"/>
    <cellStyle name="Total 16 3 2 2 2" xfId="6204"/>
    <cellStyle name="Total 16 3 2 2 2 2" xfId="14398"/>
    <cellStyle name="Total 16 3 2 2 2 2 2" xfId="26370"/>
    <cellStyle name="Total 16 3 2 2 2 2 2 2" xfId="47556"/>
    <cellStyle name="Total 16 3 2 2 2 2 3" xfId="36952"/>
    <cellStyle name="Total 16 3 2 2 2 3" xfId="21257"/>
    <cellStyle name="Total 16 3 2 2 2 3 2" xfId="42444"/>
    <cellStyle name="Total 16 3 2 2 2 4" xfId="31860"/>
    <cellStyle name="Total 16 3 2 2 2_Table 2A-1_EFT (Annual)" xfId="8627"/>
    <cellStyle name="Total 16 3 2 2 3" xfId="11740"/>
    <cellStyle name="Total 16 3 2 2 3 2" xfId="23824"/>
    <cellStyle name="Total 16 3 2 2 3 2 2" xfId="45010"/>
    <cellStyle name="Total 16 3 2 2 3 3" xfId="34406"/>
    <cellStyle name="Total 16 3 2 2 4" xfId="18711"/>
    <cellStyle name="Total 16 3 2 2 4 2" xfId="39898"/>
    <cellStyle name="Total 16 3 2 2 5" xfId="29117"/>
    <cellStyle name="Total 16 3 2 2_Table 2A-1_EFT (Annual)" xfId="8626"/>
    <cellStyle name="Total 16 3 2 3" xfId="4934"/>
    <cellStyle name="Total 16 3 2 3 2" xfId="13194"/>
    <cellStyle name="Total 16 3 2 3 2 2" xfId="25200"/>
    <cellStyle name="Total 16 3 2 3 2 2 2" xfId="46386"/>
    <cellStyle name="Total 16 3 2 3 2 3" xfId="35782"/>
    <cellStyle name="Total 16 3 2 3 3" xfId="20087"/>
    <cellStyle name="Total 16 3 2 3 3 2" xfId="41274"/>
    <cellStyle name="Total 16 3 2 3 4" xfId="30591"/>
    <cellStyle name="Total 16 3 2 3_Table 2A-1_EFT (Annual)" xfId="8628"/>
    <cellStyle name="Total 16 3 2 4" xfId="10538"/>
    <cellStyle name="Total 16 3 2 4 2" xfId="22654"/>
    <cellStyle name="Total 16 3 2 4 2 2" xfId="43840"/>
    <cellStyle name="Total 16 3 2 4 3" xfId="33236"/>
    <cellStyle name="Total 16 3 2 5" xfId="17541"/>
    <cellStyle name="Total 16 3 2 5 2" xfId="38728"/>
    <cellStyle name="Total 16 3 2 6" xfId="27848"/>
    <cellStyle name="Total 16 3 2_Table 2A-1_EFT (Annual)" xfId="8625"/>
    <cellStyle name="Total 16 3 3" xfId="925"/>
    <cellStyle name="Total 16 3 3 2" xfId="4486"/>
    <cellStyle name="Total 16 3 3 2 2" xfId="12748"/>
    <cellStyle name="Total 16 3 3 2 2 2" xfId="24758"/>
    <cellStyle name="Total 16 3 3 2 2 2 2" xfId="45944"/>
    <cellStyle name="Total 16 3 3 2 2 3" xfId="35340"/>
    <cellStyle name="Total 16 3 3 2 3" xfId="19645"/>
    <cellStyle name="Total 16 3 3 2 3 2" xfId="40832"/>
    <cellStyle name="Total 16 3 3 2 4" xfId="30143"/>
    <cellStyle name="Total 16 3 3 2_Table 2A-1_EFT (Annual)" xfId="8630"/>
    <cellStyle name="Total 16 3 3 3" xfId="10095"/>
    <cellStyle name="Total 16 3 3 3 2" xfId="22212"/>
    <cellStyle name="Total 16 3 3 3 2 2" xfId="43398"/>
    <cellStyle name="Total 16 3 3 3 3" xfId="32794"/>
    <cellStyle name="Total 16 3 3 4" xfId="17099"/>
    <cellStyle name="Total 16 3 3 4 2" xfId="38286"/>
    <cellStyle name="Total 16 3 3 5" xfId="27400"/>
    <cellStyle name="Total 16 3 3_Table 2A-1_EFT (Annual)" xfId="8629"/>
    <cellStyle name="Total 16 3 4" xfId="2112"/>
    <cellStyle name="Total 16 3 4 2" xfId="5673"/>
    <cellStyle name="Total 16 3 4 2 2" xfId="13888"/>
    <cellStyle name="Total 16 3 4 2 2 2" xfId="25876"/>
    <cellStyle name="Total 16 3 4 2 2 2 2" xfId="47062"/>
    <cellStyle name="Total 16 3 4 2 2 3" xfId="36458"/>
    <cellStyle name="Total 16 3 4 2 3" xfId="20763"/>
    <cellStyle name="Total 16 3 4 2 3 2" xfId="41950"/>
    <cellStyle name="Total 16 3 4 2 4" xfId="31330"/>
    <cellStyle name="Total 16 3 4 2_Table 2A-1_EFT (Annual)" xfId="8632"/>
    <cellStyle name="Total 16 3 4 3" xfId="11232"/>
    <cellStyle name="Total 16 3 4 3 2" xfId="23330"/>
    <cellStyle name="Total 16 3 4 3 2 2" xfId="44516"/>
    <cellStyle name="Total 16 3 4 3 3" xfId="33912"/>
    <cellStyle name="Total 16 3 4 4" xfId="18217"/>
    <cellStyle name="Total 16 3 4 4 2" xfId="39404"/>
    <cellStyle name="Total 16 3 4 5" xfId="28587"/>
    <cellStyle name="Total 16 3 4_Table 2A-1_EFT (Annual)" xfId="8631"/>
    <cellStyle name="Total 16 3 5" xfId="3960"/>
    <cellStyle name="Total 16 3 5 2" xfId="12288"/>
    <cellStyle name="Total 16 3 5 2 2" xfId="24312"/>
    <cellStyle name="Total 16 3 5 2 2 2" xfId="45498"/>
    <cellStyle name="Total 16 3 5 2 3" xfId="34894"/>
    <cellStyle name="Total 16 3 5 3" xfId="19199"/>
    <cellStyle name="Total 16 3 5 3 2" xfId="40386"/>
    <cellStyle name="Total 16 3 5 4" xfId="29648"/>
    <cellStyle name="Total 16 3 5_Table 2A-1_EFT (Annual)" xfId="8633"/>
    <cellStyle name="Total 16 3 6" xfId="9625"/>
    <cellStyle name="Total 16 3 6 2" xfId="21766"/>
    <cellStyle name="Total 16 3 6 2 2" xfId="42952"/>
    <cellStyle name="Total 16 3 6 3" xfId="32348"/>
    <cellStyle name="Total 16 3 7" xfId="16653"/>
    <cellStyle name="Total 16 3 7 2" xfId="37840"/>
    <cellStyle name="Total 16 3 8" xfId="26905"/>
    <cellStyle name="Total 16 3_Table 2A-1_EFT (Annual)" xfId="3530"/>
    <cellStyle name="Total 16 4" xfId="1207"/>
    <cellStyle name="Total 16 4 2" xfId="2477"/>
    <cellStyle name="Total 16 4 2 2" xfId="6038"/>
    <cellStyle name="Total 16 4 2 2 2" xfId="14232"/>
    <cellStyle name="Total 16 4 2 2 2 2" xfId="26204"/>
    <cellStyle name="Total 16 4 2 2 2 2 2" xfId="47390"/>
    <cellStyle name="Total 16 4 2 2 2 3" xfId="36786"/>
    <cellStyle name="Total 16 4 2 2 3" xfId="21091"/>
    <cellStyle name="Total 16 4 2 2 3 2" xfId="42278"/>
    <cellStyle name="Total 16 4 2 2 4" xfId="31694"/>
    <cellStyle name="Total 16 4 2 2_Table 2A-1_EFT (Annual)" xfId="8636"/>
    <cellStyle name="Total 16 4 2 3" xfId="11574"/>
    <cellStyle name="Total 16 4 2 3 2" xfId="23658"/>
    <cellStyle name="Total 16 4 2 3 2 2" xfId="44844"/>
    <cellStyle name="Total 16 4 2 3 3" xfId="34240"/>
    <cellStyle name="Total 16 4 2 4" xfId="18545"/>
    <cellStyle name="Total 16 4 2 4 2" xfId="39732"/>
    <cellStyle name="Total 16 4 2 5" xfId="28951"/>
    <cellStyle name="Total 16 4 2_Table 2A-1_EFT (Annual)" xfId="8635"/>
    <cellStyle name="Total 16 4 3" xfId="4768"/>
    <cellStyle name="Total 16 4 3 2" xfId="13028"/>
    <cellStyle name="Total 16 4 3 2 2" xfId="25034"/>
    <cellStyle name="Total 16 4 3 2 2 2" xfId="46220"/>
    <cellStyle name="Total 16 4 3 2 3" xfId="35616"/>
    <cellStyle name="Total 16 4 3 3" xfId="19921"/>
    <cellStyle name="Total 16 4 3 3 2" xfId="41108"/>
    <cellStyle name="Total 16 4 3 4" xfId="30425"/>
    <cellStyle name="Total 16 4 3_Table 2A-1_EFT (Annual)" xfId="8637"/>
    <cellStyle name="Total 16 4 4" xfId="10372"/>
    <cellStyle name="Total 16 4 4 2" xfId="22488"/>
    <cellStyle name="Total 16 4 4 2 2" xfId="43674"/>
    <cellStyle name="Total 16 4 4 3" xfId="33070"/>
    <cellStyle name="Total 16 4 5" xfId="17375"/>
    <cellStyle name="Total 16 4 5 2" xfId="38562"/>
    <cellStyle name="Total 16 4 6" xfId="27682"/>
    <cellStyle name="Total 16 4_Table 2A-1_EFT (Annual)" xfId="8634"/>
    <cellStyle name="Total 16 5" xfId="766"/>
    <cellStyle name="Total 16 5 2" xfId="4327"/>
    <cellStyle name="Total 16 5 2 2" xfId="12607"/>
    <cellStyle name="Total 16 5 2 2 2" xfId="24624"/>
    <cellStyle name="Total 16 5 2 2 2 2" xfId="45810"/>
    <cellStyle name="Total 16 5 2 2 3" xfId="35206"/>
    <cellStyle name="Total 16 5 2 3" xfId="19511"/>
    <cellStyle name="Total 16 5 2 3 2" xfId="40698"/>
    <cellStyle name="Total 16 5 2 4" xfId="29984"/>
    <cellStyle name="Total 16 5 2_Table 2A-1_EFT (Annual)" xfId="8639"/>
    <cellStyle name="Total 16 5 3" xfId="9955"/>
    <cellStyle name="Total 16 5 3 2" xfId="22078"/>
    <cellStyle name="Total 16 5 3 2 2" xfId="43264"/>
    <cellStyle name="Total 16 5 3 3" xfId="32660"/>
    <cellStyle name="Total 16 5 4" xfId="16965"/>
    <cellStyle name="Total 16 5 4 2" xfId="38152"/>
    <cellStyle name="Total 16 5 5" xfId="27241"/>
    <cellStyle name="Total 16 5_Table 2A-1_EFT (Annual)" xfId="8638"/>
    <cellStyle name="Total 16 6" xfId="1946"/>
    <cellStyle name="Total 16 6 2" xfId="5507"/>
    <cellStyle name="Total 16 6 2 2" xfId="13722"/>
    <cellStyle name="Total 16 6 2 2 2" xfId="25710"/>
    <cellStyle name="Total 16 6 2 2 2 2" xfId="46896"/>
    <cellStyle name="Total 16 6 2 2 3" xfId="36292"/>
    <cellStyle name="Total 16 6 2 3" xfId="20597"/>
    <cellStyle name="Total 16 6 2 3 2" xfId="41784"/>
    <cellStyle name="Total 16 6 2 4" xfId="31164"/>
    <cellStyle name="Total 16 6 2_Table 2A-1_EFT (Annual)" xfId="8641"/>
    <cellStyle name="Total 16 6 3" xfId="11066"/>
    <cellStyle name="Total 16 6 3 2" xfId="23164"/>
    <cellStyle name="Total 16 6 3 2 2" xfId="44350"/>
    <cellStyle name="Total 16 6 3 3" xfId="33746"/>
    <cellStyle name="Total 16 6 4" xfId="18051"/>
    <cellStyle name="Total 16 6 4 2" xfId="39238"/>
    <cellStyle name="Total 16 6 5" xfId="28421"/>
    <cellStyle name="Total 16 6_Table 2A-1_EFT (Annual)" xfId="8640"/>
    <cellStyle name="Total 16 7" xfId="3748"/>
    <cellStyle name="Total 16 7 2" xfId="12116"/>
    <cellStyle name="Total 16 7 2 2" xfId="24146"/>
    <cellStyle name="Total 16 7 2 2 2" xfId="45332"/>
    <cellStyle name="Total 16 7 2 3" xfId="34728"/>
    <cellStyle name="Total 16 7 3" xfId="19033"/>
    <cellStyle name="Total 16 7 3 2" xfId="40220"/>
    <cellStyle name="Total 16 7 4" xfId="29457"/>
    <cellStyle name="Total 16 7_Table 2A-1_EFT (Annual)" xfId="8642"/>
    <cellStyle name="Total 16 8" xfId="9435"/>
    <cellStyle name="Total 16 8 2" xfId="21600"/>
    <cellStyle name="Total 16 8 2 2" xfId="42786"/>
    <cellStyle name="Total 16 8 3" xfId="32182"/>
    <cellStyle name="Total 16 9" xfId="16487"/>
    <cellStyle name="Total 16 9 2" xfId="37674"/>
    <cellStyle name="Total 16_Table 2A-1_EFT (Annual)" xfId="3528"/>
    <cellStyle name="Total 17" xfId="156"/>
    <cellStyle name="Total 17 10" xfId="26711"/>
    <cellStyle name="Total 17 2" xfId="549"/>
    <cellStyle name="Total 17 2 2" xfId="1526"/>
    <cellStyle name="Total 17 2 2 2" xfId="2796"/>
    <cellStyle name="Total 17 2 2 2 2" xfId="6357"/>
    <cellStyle name="Total 17 2 2 2 2 2" xfId="14551"/>
    <cellStyle name="Total 17 2 2 2 2 2 2" xfId="26523"/>
    <cellStyle name="Total 17 2 2 2 2 2 2 2" xfId="47709"/>
    <cellStyle name="Total 17 2 2 2 2 2 3" xfId="37105"/>
    <cellStyle name="Total 17 2 2 2 2 3" xfId="21410"/>
    <cellStyle name="Total 17 2 2 2 2 3 2" xfId="42597"/>
    <cellStyle name="Total 17 2 2 2 2 4" xfId="32013"/>
    <cellStyle name="Total 17 2 2 2 2_Table 2A-1_EFT (Annual)" xfId="8645"/>
    <cellStyle name="Total 17 2 2 2 3" xfId="11893"/>
    <cellStyle name="Total 17 2 2 2 3 2" xfId="23977"/>
    <cellStyle name="Total 17 2 2 2 3 2 2" xfId="45163"/>
    <cellStyle name="Total 17 2 2 2 3 3" xfId="34559"/>
    <cellStyle name="Total 17 2 2 2 4" xfId="18864"/>
    <cellStyle name="Total 17 2 2 2 4 2" xfId="40051"/>
    <cellStyle name="Total 17 2 2 2 5" xfId="29270"/>
    <cellStyle name="Total 17 2 2 2_Table 2A-1_EFT (Annual)" xfId="8644"/>
    <cellStyle name="Total 17 2 2 3" xfId="5087"/>
    <cellStyle name="Total 17 2 2 3 2" xfId="13347"/>
    <cellStyle name="Total 17 2 2 3 2 2" xfId="25353"/>
    <cellStyle name="Total 17 2 2 3 2 2 2" xfId="46539"/>
    <cellStyle name="Total 17 2 2 3 2 3" xfId="35935"/>
    <cellStyle name="Total 17 2 2 3 3" xfId="20240"/>
    <cellStyle name="Total 17 2 2 3 3 2" xfId="41427"/>
    <cellStyle name="Total 17 2 2 3 4" xfId="30744"/>
    <cellStyle name="Total 17 2 2 3_Table 2A-1_EFT (Annual)" xfId="8646"/>
    <cellStyle name="Total 17 2 2 4" xfId="10691"/>
    <cellStyle name="Total 17 2 2 4 2" xfId="22807"/>
    <cellStyle name="Total 17 2 2 4 2 2" xfId="43993"/>
    <cellStyle name="Total 17 2 2 4 3" xfId="33389"/>
    <cellStyle name="Total 17 2 2 5" xfId="17694"/>
    <cellStyle name="Total 17 2 2 5 2" xfId="38881"/>
    <cellStyle name="Total 17 2 2 6" xfId="28001"/>
    <cellStyle name="Total 17 2 2_Table 2A-1_EFT (Annual)" xfId="8643"/>
    <cellStyle name="Total 17 2 3" xfId="1055"/>
    <cellStyle name="Total 17 2 3 2" xfId="4616"/>
    <cellStyle name="Total 17 2 3 2 2" xfId="12876"/>
    <cellStyle name="Total 17 2 3 2 2 2" xfId="24882"/>
    <cellStyle name="Total 17 2 3 2 2 2 2" xfId="46068"/>
    <cellStyle name="Total 17 2 3 2 2 3" xfId="35464"/>
    <cellStyle name="Total 17 2 3 2 3" xfId="19769"/>
    <cellStyle name="Total 17 2 3 2 3 2" xfId="40956"/>
    <cellStyle name="Total 17 2 3 2 4" xfId="30273"/>
    <cellStyle name="Total 17 2 3 2_Table 2A-1_EFT (Annual)" xfId="8648"/>
    <cellStyle name="Total 17 2 3 3" xfId="10220"/>
    <cellStyle name="Total 17 2 3 3 2" xfId="22336"/>
    <cellStyle name="Total 17 2 3 3 2 2" xfId="43522"/>
    <cellStyle name="Total 17 2 3 3 3" xfId="32918"/>
    <cellStyle name="Total 17 2 3 4" xfId="17223"/>
    <cellStyle name="Total 17 2 3 4 2" xfId="38410"/>
    <cellStyle name="Total 17 2 3 5" xfId="27530"/>
    <cellStyle name="Total 17 2 3_Table 2A-1_EFT (Annual)" xfId="8647"/>
    <cellStyle name="Total 17 2 4" xfId="2265"/>
    <cellStyle name="Total 17 2 4 2" xfId="5826"/>
    <cellStyle name="Total 17 2 4 2 2" xfId="14041"/>
    <cellStyle name="Total 17 2 4 2 2 2" xfId="26029"/>
    <cellStyle name="Total 17 2 4 2 2 2 2" xfId="47215"/>
    <cellStyle name="Total 17 2 4 2 2 3" xfId="36611"/>
    <cellStyle name="Total 17 2 4 2 3" xfId="20916"/>
    <cellStyle name="Total 17 2 4 2 3 2" xfId="42103"/>
    <cellStyle name="Total 17 2 4 2 4" xfId="31483"/>
    <cellStyle name="Total 17 2 4 2_Table 2A-1_EFT (Annual)" xfId="8650"/>
    <cellStyle name="Total 17 2 4 3" xfId="11385"/>
    <cellStyle name="Total 17 2 4 3 2" xfId="23483"/>
    <cellStyle name="Total 17 2 4 3 2 2" xfId="44669"/>
    <cellStyle name="Total 17 2 4 3 3" xfId="34065"/>
    <cellStyle name="Total 17 2 4 4" xfId="18370"/>
    <cellStyle name="Total 17 2 4 4 2" xfId="39557"/>
    <cellStyle name="Total 17 2 4 5" xfId="28740"/>
    <cellStyle name="Total 17 2 4_Table 2A-1_EFT (Annual)" xfId="8649"/>
    <cellStyle name="Total 17 2 5" xfId="4119"/>
    <cellStyle name="Total 17 2 5 2" xfId="12443"/>
    <cellStyle name="Total 17 2 5 2 2" xfId="24465"/>
    <cellStyle name="Total 17 2 5 2 2 2" xfId="45651"/>
    <cellStyle name="Total 17 2 5 2 3" xfId="35047"/>
    <cellStyle name="Total 17 2 5 3" xfId="19352"/>
    <cellStyle name="Total 17 2 5 3 2" xfId="40539"/>
    <cellStyle name="Total 17 2 5 4" xfId="29807"/>
    <cellStyle name="Total 17 2 5_Table 2A-1_EFT (Annual)" xfId="8651"/>
    <cellStyle name="Total 17 2 6" xfId="9782"/>
    <cellStyle name="Total 17 2 6 2" xfId="21919"/>
    <cellStyle name="Total 17 2 6 2 2" xfId="43105"/>
    <cellStyle name="Total 17 2 6 3" xfId="32501"/>
    <cellStyle name="Total 17 2 7" xfId="16806"/>
    <cellStyle name="Total 17 2 7 2" xfId="37993"/>
    <cellStyle name="Total 17 2 8" xfId="27064"/>
    <cellStyle name="Total 17 2_Table 2A-1_EFT (Annual)" xfId="3532"/>
    <cellStyle name="Total 17 3" xfId="387"/>
    <cellStyle name="Total 17 3 2" xfId="1370"/>
    <cellStyle name="Total 17 3 2 2" xfId="2640"/>
    <cellStyle name="Total 17 3 2 2 2" xfId="6201"/>
    <cellStyle name="Total 17 3 2 2 2 2" xfId="14395"/>
    <cellStyle name="Total 17 3 2 2 2 2 2" xfId="26367"/>
    <cellStyle name="Total 17 3 2 2 2 2 2 2" xfId="47553"/>
    <cellStyle name="Total 17 3 2 2 2 2 3" xfId="36949"/>
    <cellStyle name="Total 17 3 2 2 2 3" xfId="21254"/>
    <cellStyle name="Total 17 3 2 2 2 3 2" xfId="42441"/>
    <cellStyle name="Total 17 3 2 2 2 4" xfId="31857"/>
    <cellStyle name="Total 17 3 2 2 2_Table 2A-1_EFT (Annual)" xfId="8654"/>
    <cellStyle name="Total 17 3 2 2 3" xfId="11737"/>
    <cellStyle name="Total 17 3 2 2 3 2" xfId="23821"/>
    <cellStyle name="Total 17 3 2 2 3 2 2" xfId="45007"/>
    <cellStyle name="Total 17 3 2 2 3 3" xfId="34403"/>
    <cellStyle name="Total 17 3 2 2 4" xfId="18708"/>
    <cellStyle name="Total 17 3 2 2 4 2" xfId="39895"/>
    <cellStyle name="Total 17 3 2 2 5" xfId="29114"/>
    <cellStyle name="Total 17 3 2 2_Table 2A-1_EFT (Annual)" xfId="8653"/>
    <cellStyle name="Total 17 3 2 3" xfId="4931"/>
    <cellStyle name="Total 17 3 2 3 2" xfId="13191"/>
    <cellStyle name="Total 17 3 2 3 2 2" xfId="25197"/>
    <cellStyle name="Total 17 3 2 3 2 2 2" xfId="46383"/>
    <cellStyle name="Total 17 3 2 3 2 3" xfId="35779"/>
    <cellStyle name="Total 17 3 2 3 3" xfId="20084"/>
    <cellStyle name="Total 17 3 2 3 3 2" xfId="41271"/>
    <cellStyle name="Total 17 3 2 3 4" xfId="30588"/>
    <cellStyle name="Total 17 3 2 3_Table 2A-1_EFT (Annual)" xfId="8655"/>
    <cellStyle name="Total 17 3 2 4" xfId="10535"/>
    <cellStyle name="Total 17 3 2 4 2" xfId="22651"/>
    <cellStyle name="Total 17 3 2 4 2 2" xfId="43837"/>
    <cellStyle name="Total 17 3 2 4 3" xfId="33233"/>
    <cellStyle name="Total 17 3 2 5" xfId="17538"/>
    <cellStyle name="Total 17 3 2 5 2" xfId="38725"/>
    <cellStyle name="Total 17 3 2 6" xfId="27845"/>
    <cellStyle name="Total 17 3 2_Table 2A-1_EFT (Annual)" xfId="8652"/>
    <cellStyle name="Total 17 3 3" xfId="923"/>
    <cellStyle name="Total 17 3 3 2" xfId="4484"/>
    <cellStyle name="Total 17 3 3 2 2" xfId="12746"/>
    <cellStyle name="Total 17 3 3 2 2 2" xfId="24756"/>
    <cellStyle name="Total 17 3 3 2 2 2 2" xfId="45942"/>
    <cellStyle name="Total 17 3 3 2 2 3" xfId="35338"/>
    <cellStyle name="Total 17 3 3 2 3" xfId="19643"/>
    <cellStyle name="Total 17 3 3 2 3 2" xfId="40830"/>
    <cellStyle name="Total 17 3 3 2 4" xfId="30141"/>
    <cellStyle name="Total 17 3 3 2_Table 2A-1_EFT (Annual)" xfId="8657"/>
    <cellStyle name="Total 17 3 3 3" xfId="10093"/>
    <cellStyle name="Total 17 3 3 3 2" xfId="22210"/>
    <cellStyle name="Total 17 3 3 3 2 2" xfId="43396"/>
    <cellStyle name="Total 17 3 3 3 3" xfId="32792"/>
    <cellStyle name="Total 17 3 3 4" xfId="17097"/>
    <cellStyle name="Total 17 3 3 4 2" xfId="38284"/>
    <cellStyle name="Total 17 3 3 5" xfId="27398"/>
    <cellStyle name="Total 17 3 3_Table 2A-1_EFT (Annual)" xfId="8656"/>
    <cellStyle name="Total 17 3 4" xfId="2109"/>
    <cellStyle name="Total 17 3 4 2" xfId="5670"/>
    <cellStyle name="Total 17 3 4 2 2" xfId="13885"/>
    <cellStyle name="Total 17 3 4 2 2 2" xfId="25873"/>
    <cellStyle name="Total 17 3 4 2 2 2 2" xfId="47059"/>
    <cellStyle name="Total 17 3 4 2 2 3" xfId="36455"/>
    <cellStyle name="Total 17 3 4 2 3" xfId="20760"/>
    <cellStyle name="Total 17 3 4 2 3 2" xfId="41947"/>
    <cellStyle name="Total 17 3 4 2 4" xfId="31327"/>
    <cellStyle name="Total 17 3 4 2_Table 2A-1_EFT (Annual)" xfId="8659"/>
    <cellStyle name="Total 17 3 4 3" xfId="11229"/>
    <cellStyle name="Total 17 3 4 3 2" xfId="23327"/>
    <cellStyle name="Total 17 3 4 3 2 2" xfId="44513"/>
    <cellStyle name="Total 17 3 4 3 3" xfId="33909"/>
    <cellStyle name="Total 17 3 4 4" xfId="18214"/>
    <cellStyle name="Total 17 3 4 4 2" xfId="39401"/>
    <cellStyle name="Total 17 3 4 5" xfId="28584"/>
    <cellStyle name="Total 17 3 4_Table 2A-1_EFT (Annual)" xfId="8658"/>
    <cellStyle name="Total 17 3 5" xfId="3957"/>
    <cellStyle name="Total 17 3 5 2" xfId="12285"/>
    <cellStyle name="Total 17 3 5 2 2" xfId="24309"/>
    <cellStyle name="Total 17 3 5 2 2 2" xfId="45495"/>
    <cellStyle name="Total 17 3 5 2 3" xfId="34891"/>
    <cellStyle name="Total 17 3 5 3" xfId="19196"/>
    <cellStyle name="Total 17 3 5 3 2" xfId="40383"/>
    <cellStyle name="Total 17 3 5 4" xfId="29645"/>
    <cellStyle name="Total 17 3 5_Table 2A-1_EFT (Annual)" xfId="8660"/>
    <cellStyle name="Total 17 3 6" xfId="9622"/>
    <cellStyle name="Total 17 3 6 2" xfId="21763"/>
    <cellStyle name="Total 17 3 6 2 2" xfId="42949"/>
    <cellStyle name="Total 17 3 6 3" xfId="32345"/>
    <cellStyle name="Total 17 3 7" xfId="16650"/>
    <cellStyle name="Total 17 3 7 2" xfId="37837"/>
    <cellStyle name="Total 17 3 8" xfId="26902"/>
    <cellStyle name="Total 17 3_Table 2A-1_EFT (Annual)" xfId="3533"/>
    <cellStyle name="Total 17 4" xfId="1204"/>
    <cellStyle name="Total 17 4 2" xfId="2474"/>
    <cellStyle name="Total 17 4 2 2" xfId="6035"/>
    <cellStyle name="Total 17 4 2 2 2" xfId="14229"/>
    <cellStyle name="Total 17 4 2 2 2 2" xfId="26201"/>
    <cellStyle name="Total 17 4 2 2 2 2 2" xfId="47387"/>
    <cellStyle name="Total 17 4 2 2 2 3" xfId="36783"/>
    <cellStyle name="Total 17 4 2 2 3" xfId="21088"/>
    <cellStyle name="Total 17 4 2 2 3 2" xfId="42275"/>
    <cellStyle name="Total 17 4 2 2 4" xfId="31691"/>
    <cellStyle name="Total 17 4 2 2_Table 2A-1_EFT (Annual)" xfId="8663"/>
    <cellStyle name="Total 17 4 2 3" xfId="11571"/>
    <cellStyle name="Total 17 4 2 3 2" xfId="23655"/>
    <cellStyle name="Total 17 4 2 3 2 2" xfId="44841"/>
    <cellStyle name="Total 17 4 2 3 3" xfId="34237"/>
    <cellStyle name="Total 17 4 2 4" xfId="18542"/>
    <cellStyle name="Total 17 4 2 4 2" xfId="39729"/>
    <cellStyle name="Total 17 4 2 5" xfId="28948"/>
    <cellStyle name="Total 17 4 2_Table 2A-1_EFT (Annual)" xfId="8662"/>
    <cellStyle name="Total 17 4 3" xfId="4765"/>
    <cellStyle name="Total 17 4 3 2" xfId="13025"/>
    <cellStyle name="Total 17 4 3 2 2" xfId="25031"/>
    <cellStyle name="Total 17 4 3 2 2 2" xfId="46217"/>
    <cellStyle name="Total 17 4 3 2 3" xfId="35613"/>
    <cellStyle name="Total 17 4 3 3" xfId="19918"/>
    <cellStyle name="Total 17 4 3 3 2" xfId="41105"/>
    <cellStyle name="Total 17 4 3 4" xfId="30422"/>
    <cellStyle name="Total 17 4 3_Table 2A-1_EFT (Annual)" xfId="8664"/>
    <cellStyle name="Total 17 4 4" xfId="10369"/>
    <cellStyle name="Total 17 4 4 2" xfId="22485"/>
    <cellStyle name="Total 17 4 4 2 2" xfId="43671"/>
    <cellStyle name="Total 17 4 4 3" xfId="33067"/>
    <cellStyle name="Total 17 4 5" xfId="17372"/>
    <cellStyle name="Total 17 4 5 2" xfId="38559"/>
    <cellStyle name="Total 17 4 6" xfId="27679"/>
    <cellStyle name="Total 17 4_Table 2A-1_EFT (Annual)" xfId="8661"/>
    <cellStyle name="Total 17 5" xfId="764"/>
    <cellStyle name="Total 17 5 2" xfId="4325"/>
    <cellStyle name="Total 17 5 2 2" xfId="12605"/>
    <cellStyle name="Total 17 5 2 2 2" xfId="24622"/>
    <cellStyle name="Total 17 5 2 2 2 2" xfId="45808"/>
    <cellStyle name="Total 17 5 2 2 3" xfId="35204"/>
    <cellStyle name="Total 17 5 2 3" xfId="19509"/>
    <cellStyle name="Total 17 5 2 3 2" xfId="40696"/>
    <cellStyle name="Total 17 5 2 4" xfId="29982"/>
    <cellStyle name="Total 17 5 2_Table 2A-1_EFT (Annual)" xfId="8666"/>
    <cellStyle name="Total 17 5 3" xfId="9953"/>
    <cellStyle name="Total 17 5 3 2" xfId="22076"/>
    <cellStyle name="Total 17 5 3 2 2" xfId="43262"/>
    <cellStyle name="Total 17 5 3 3" xfId="32658"/>
    <cellStyle name="Total 17 5 4" xfId="16963"/>
    <cellStyle name="Total 17 5 4 2" xfId="38150"/>
    <cellStyle name="Total 17 5 5" xfId="27239"/>
    <cellStyle name="Total 17 5_Table 2A-1_EFT (Annual)" xfId="8665"/>
    <cellStyle name="Total 17 6" xfId="1777"/>
    <cellStyle name="Total 17 6 2" xfId="5338"/>
    <cellStyle name="Total 17 6 2 2" xfId="13553"/>
    <cellStyle name="Total 17 6 2 2 2" xfId="25541"/>
    <cellStyle name="Total 17 6 2 2 2 2" xfId="46727"/>
    <cellStyle name="Total 17 6 2 2 3" xfId="36123"/>
    <cellStyle name="Total 17 6 2 3" xfId="20428"/>
    <cellStyle name="Total 17 6 2 3 2" xfId="41615"/>
    <cellStyle name="Total 17 6 2 4" xfId="30995"/>
    <cellStyle name="Total 17 6 2_Table 2A-1_EFT (Annual)" xfId="8668"/>
    <cellStyle name="Total 17 6 3" xfId="10897"/>
    <cellStyle name="Total 17 6 3 2" xfId="22995"/>
    <cellStyle name="Total 17 6 3 2 2" xfId="44181"/>
    <cellStyle name="Total 17 6 3 3" xfId="33577"/>
    <cellStyle name="Total 17 6 4" xfId="17882"/>
    <cellStyle name="Total 17 6 4 2" xfId="39069"/>
    <cellStyle name="Total 17 6 5" xfId="28252"/>
    <cellStyle name="Total 17 6_Table 2A-1_EFT (Annual)" xfId="8667"/>
    <cellStyle name="Total 17 7" xfId="3745"/>
    <cellStyle name="Total 17 7 2" xfId="12113"/>
    <cellStyle name="Total 17 7 2 2" xfId="24143"/>
    <cellStyle name="Total 17 7 2 2 2" xfId="45329"/>
    <cellStyle name="Total 17 7 2 3" xfId="34725"/>
    <cellStyle name="Total 17 7 3" xfId="19030"/>
    <cellStyle name="Total 17 7 3 2" xfId="40217"/>
    <cellStyle name="Total 17 7 4" xfId="29454"/>
    <cellStyle name="Total 17 7_Table 2A-1_EFT (Annual)" xfId="8669"/>
    <cellStyle name="Total 17 8" xfId="9432"/>
    <cellStyle name="Total 17 8 2" xfId="21597"/>
    <cellStyle name="Total 17 8 2 2" xfId="42783"/>
    <cellStyle name="Total 17 8 3" xfId="32179"/>
    <cellStyle name="Total 17 9" xfId="16484"/>
    <cellStyle name="Total 17 9 2" xfId="37671"/>
    <cellStyle name="Total 17_Table 2A-1_EFT (Annual)" xfId="3531"/>
    <cellStyle name="Total 18" xfId="173"/>
    <cellStyle name="Total 18 10" xfId="26728"/>
    <cellStyle name="Total 18 2" xfId="566"/>
    <cellStyle name="Total 18 2 2" xfId="1543"/>
    <cellStyle name="Total 18 2 2 2" xfId="2813"/>
    <cellStyle name="Total 18 2 2 2 2" xfId="6374"/>
    <cellStyle name="Total 18 2 2 2 2 2" xfId="14568"/>
    <cellStyle name="Total 18 2 2 2 2 2 2" xfId="26540"/>
    <cellStyle name="Total 18 2 2 2 2 2 2 2" xfId="47726"/>
    <cellStyle name="Total 18 2 2 2 2 2 3" xfId="37122"/>
    <cellStyle name="Total 18 2 2 2 2 3" xfId="21427"/>
    <cellStyle name="Total 18 2 2 2 2 3 2" xfId="42614"/>
    <cellStyle name="Total 18 2 2 2 2 4" xfId="32030"/>
    <cellStyle name="Total 18 2 2 2 2_Table 2A-1_EFT (Annual)" xfId="8672"/>
    <cellStyle name="Total 18 2 2 2 3" xfId="11910"/>
    <cellStyle name="Total 18 2 2 2 3 2" xfId="23994"/>
    <cellStyle name="Total 18 2 2 2 3 2 2" xfId="45180"/>
    <cellStyle name="Total 18 2 2 2 3 3" xfId="34576"/>
    <cellStyle name="Total 18 2 2 2 4" xfId="18881"/>
    <cellStyle name="Total 18 2 2 2 4 2" xfId="40068"/>
    <cellStyle name="Total 18 2 2 2 5" xfId="29287"/>
    <cellStyle name="Total 18 2 2 2_Table 2A-1_EFT (Annual)" xfId="8671"/>
    <cellStyle name="Total 18 2 2 3" xfId="5104"/>
    <cellStyle name="Total 18 2 2 3 2" xfId="13364"/>
    <cellStyle name="Total 18 2 2 3 2 2" xfId="25370"/>
    <cellStyle name="Total 18 2 2 3 2 2 2" xfId="46556"/>
    <cellStyle name="Total 18 2 2 3 2 3" xfId="35952"/>
    <cellStyle name="Total 18 2 2 3 3" xfId="20257"/>
    <cellStyle name="Total 18 2 2 3 3 2" xfId="41444"/>
    <cellStyle name="Total 18 2 2 3 4" xfId="30761"/>
    <cellStyle name="Total 18 2 2 3_Table 2A-1_EFT (Annual)" xfId="8673"/>
    <cellStyle name="Total 18 2 2 4" xfId="10708"/>
    <cellStyle name="Total 18 2 2 4 2" xfId="22824"/>
    <cellStyle name="Total 18 2 2 4 2 2" xfId="44010"/>
    <cellStyle name="Total 18 2 2 4 3" xfId="33406"/>
    <cellStyle name="Total 18 2 2 5" xfId="17711"/>
    <cellStyle name="Total 18 2 2 5 2" xfId="38898"/>
    <cellStyle name="Total 18 2 2 6" xfId="28018"/>
    <cellStyle name="Total 18 2 2_Table 2A-1_EFT (Annual)" xfId="8670"/>
    <cellStyle name="Total 18 2 3" xfId="1068"/>
    <cellStyle name="Total 18 2 3 2" xfId="4629"/>
    <cellStyle name="Total 18 2 3 2 2" xfId="12889"/>
    <cellStyle name="Total 18 2 3 2 2 2" xfId="24895"/>
    <cellStyle name="Total 18 2 3 2 2 2 2" xfId="46081"/>
    <cellStyle name="Total 18 2 3 2 2 3" xfId="35477"/>
    <cellStyle name="Total 18 2 3 2 3" xfId="19782"/>
    <cellStyle name="Total 18 2 3 2 3 2" xfId="40969"/>
    <cellStyle name="Total 18 2 3 2 4" xfId="30286"/>
    <cellStyle name="Total 18 2 3 2_Table 2A-1_EFT (Annual)" xfId="8675"/>
    <cellStyle name="Total 18 2 3 3" xfId="10233"/>
    <cellStyle name="Total 18 2 3 3 2" xfId="22349"/>
    <cellStyle name="Total 18 2 3 3 2 2" xfId="43535"/>
    <cellStyle name="Total 18 2 3 3 3" xfId="32931"/>
    <cellStyle name="Total 18 2 3 4" xfId="17236"/>
    <cellStyle name="Total 18 2 3 4 2" xfId="38423"/>
    <cellStyle name="Total 18 2 3 5" xfId="27543"/>
    <cellStyle name="Total 18 2 3_Table 2A-1_EFT (Annual)" xfId="8674"/>
    <cellStyle name="Total 18 2 4" xfId="2282"/>
    <cellStyle name="Total 18 2 4 2" xfId="5843"/>
    <cellStyle name="Total 18 2 4 2 2" xfId="14058"/>
    <cellStyle name="Total 18 2 4 2 2 2" xfId="26046"/>
    <cellStyle name="Total 18 2 4 2 2 2 2" xfId="47232"/>
    <cellStyle name="Total 18 2 4 2 2 3" xfId="36628"/>
    <cellStyle name="Total 18 2 4 2 3" xfId="20933"/>
    <cellStyle name="Total 18 2 4 2 3 2" xfId="42120"/>
    <cellStyle name="Total 18 2 4 2 4" xfId="31500"/>
    <cellStyle name="Total 18 2 4 2_Table 2A-1_EFT (Annual)" xfId="8677"/>
    <cellStyle name="Total 18 2 4 3" xfId="11402"/>
    <cellStyle name="Total 18 2 4 3 2" xfId="23500"/>
    <cellStyle name="Total 18 2 4 3 2 2" xfId="44686"/>
    <cellStyle name="Total 18 2 4 3 3" xfId="34082"/>
    <cellStyle name="Total 18 2 4 4" xfId="18387"/>
    <cellStyle name="Total 18 2 4 4 2" xfId="39574"/>
    <cellStyle name="Total 18 2 4 5" xfId="28757"/>
    <cellStyle name="Total 18 2 4_Table 2A-1_EFT (Annual)" xfId="8676"/>
    <cellStyle name="Total 18 2 5" xfId="4136"/>
    <cellStyle name="Total 18 2 5 2" xfId="12460"/>
    <cellStyle name="Total 18 2 5 2 2" xfId="24482"/>
    <cellStyle name="Total 18 2 5 2 2 2" xfId="45668"/>
    <cellStyle name="Total 18 2 5 2 3" xfId="35064"/>
    <cellStyle name="Total 18 2 5 3" xfId="19369"/>
    <cellStyle name="Total 18 2 5 3 2" xfId="40556"/>
    <cellStyle name="Total 18 2 5 4" xfId="29824"/>
    <cellStyle name="Total 18 2 5_Table 2A-1_EFT (Annual)" xfId="8678"/>
    <cellStyle name="Total 18 2 6" xfId="9799"/>
    <cellStyle name="Total 18 2 6 2" xfId="21936"/>
    <cellStyle name="Total 18 2 6 2 2" xfId="43122"/>
    <cellStyle name="Total 18 2 6 3" xfId="32518"/>
    <cellStyle name="Total 18 2 7" xfId="16823"/>
    <cellStyle name="Total 18 2 7 2" xfId="38010"/>
    <cellStyle name="Total 18 2 8" xfId="27081"/>
    <cellStyle name="Total 18 2_Table 2A-1_EFT (Annual)" xfId="3535"/>
    <cellStyle name="Total 18 3" xfId="404"/>
    <cellStyle name="Total 18 3 2" xfId="1387"/>
    <cellStyle name="Total 18 3 2 2" xfId="2657"/>
    <cellStyle name="Total 18 3 2 2 2" xfId="6218"/>
    <cellStyle name="Total 18 3 2 2 2 2" xfId="14412"/>
    <cellStyle name="Total 18 3 2 2 2 2 2" xfId="26384"/>
    <cellStyle name="Total 18 3 2 2 2 2 2 2" xfId="47570"/>
    <cellStyle name="Total 18 3 2 2 2 2 3" xfId="36966"/>
    <cellStyle name="Total 18 3 2 2 2 3" xfId="21271"/>
    <cellStyle name="Total 18 3 2 2 2 3 2" xfId="42458"/>
    <cellStyle name="Total 18 3 2 2 2 4" xfId="31874"/>
    <cellStyle name="Total 18 3 2 2 2_Table 2A-1_EFT (Annual)" xfId="8681"/>
    <cellStyle name="Total 18 3 2 2 3" xfId="11754"/>
    <cellStyle name="Total 18 3 2 2 3 2" xfId="23838"/>
    <cellStyle name="Total 18 3 2 2 3 2 2" xfId="45024"/>
    <cellStyle name="Total 18 3 2 2 3 3" xfId="34420"/>
    <cellStyle name="Total 18 3 2 2 4" xfId="18725"/>
    <cellStyle name="Total 18 3 2 2 4 2" xfId="39912"/>
    <cellStyle name="Total 18 3 2 2 5" xfId="29131"/>
    <cellStyle name="Total 18 3 2 2_Table 2A-1_EFT (Annual)" xfId="8680"/>
    <cellStyle name="Total 18 3 2 3" xfId="4948"/>
    <cellStyle name="Total 18 3 2 3 2" xfId="13208"/>
    <cellStyle name="Total 18 3 2 3 2 2" xfId="25214"/>
    <cellStyle name="Total 18 3 2 3 2 2 2" xfId="46400"/>
    <cellStyle name="Total 18 3 2 3 2 3" xfId="35796"/>
    <cellStyle name="Total 18 3 2 3 3" xfId="20101"/>
    <cellStyle name="Total 18 3 2 3 3 2" xfId="41288"/>
    <cellStyle name="Total 18 3 2 3 4" xfId="30605"/>
    <cellStyle name="Total 18 3 2 3_Table 2A-1_EFT (Annual)" xfId="8682"/>
    <cellStyle name="Total 18 3 2 4" xfId="10552"/>
    <cellStyle name="Total 18 3 2 4 2" xfId="22668"/>
    <cellStyle name="Total 18 3 2 4 2 2" xfId="43854"/>
    <cellStyle name="Total 18 3 2 4 3" xfId="33250"/>
    <cellStyle name="Total 18 3 2 5" xfId="17555"/>
    <cellStyle name="Total 18 3 2 5 2" xfId="38742"/>
    <cellStyle name="Total 18 3 2 6" xfId="27862"/>
    <cellStyle name="Total 18 3 2_Table 2A-1_EFT (Annual)" xfId="8679"/>
    <cellStyle name="Total 18 3 3" xfId="936"/>
    <cellStyle name="Total 18 3 3 2" xfId="4497"/>
    <cellStyle name="Total 18 3 3 2 2" xfId="12759"/>
    <cellStyle name="Total 18 3 3 2 2 2" xfId="24769"/>
    <cellStyle name="Total 18 3 3 2 2 2 2" xfId="45955"/>
    <cellStyle name="Total 18 3 3 2 2 3" xfId="35351"/>
    <cellStyle name="Total 18 3 3 2 3" xfId="19656"/>
    <cellStyle name="Total 18 3 3 2 3 2" xfId="40843"/>
    <cellStyle name="Total 18 3 3 2 4" xfId="30154"/>
    <cellStyle name="Total 18 3 3 2_Table 2A-1_EFT (Annual)" xfId="8684"/>
    <cellStyle name="Total 18 3 3 3" xfId="10106"/>
    <cellStyle name="Total 18 3 3 3 2" xfId="22223"/>
    <cellStyle name="Total 18 3 3 3 2 2" xfId="43409"/>
    <cellStyle name="Total 18 3 3 3 3" xfId="32805"/>
    <cellStyle name="Total 18 3 3 4" xfId="17110"/>
    <cellStyle name="Total 18 3 3 4 2" xfId="38297"/>
    <cellStyle name="Total 18 3 3 5" xfId="27411"/>
    <cellStyle name="Total 18 3 3_Table 2A-1_EFT (Annual)" xfId="8683"/>
    <cellStyle name="Total 18 3 4" xfId="2126"/>
    <cellStyle name="Total 18 3 4 2" xfId="5687"/>
    <cellStyle name="Total 18 3 4 2 2" xfId="13902"/>
    <cellStyle name="Total 18 3 4 2 2 2" xfId="25890"/>
    <cellStyle name="Total 18 3 4 2 2 2 2" xfId="47076"/>
    <cellStyle name="Total 18 3 4 2 2 3" xfId="36472"/>
    <cellStyle name="Total 18 3 4 2 3" xfId="20777"/>
    <cellStyle name="Total 18 3 4 2 3 2" xfId="41964"/>
    <cellStyle name="Total 18 3 4 2 4" xfId="31344"/>
    <cellStyle name="Total 18 3 4 2_Table 2A-1_EFT (Annual)" xfId="8686"/>
    <cellStyle name="Total 18 3 4 3" xfId="11246"/>
    <cellStyle name="Total 18 3 4 3 2" xfId="23344"/>
    <cellStyle name="Total 18 3 4 3 2 2" xfId="44530"/>
    <cellStyle name="Total 18 3 4 3 3" xfId="33926"/>
    <cellStyle name="Total 18 3 4 4" xfId="18231"/>
    <cellStyle name="Total 18 3 4 4 2" xfId="39418"/>
    <cellStyle name="Total 18 3 4 5" xfId="28601"/>
    <cellStyle name="Total 18 3 4_Table 2A-1_EFT (Annual)" xfId="8685"/>
    <cellStyle name="Total 18 3 5" xfId="3974"/>
    <cellStyle name="Total 18 3 5 2" xfId="12302"/>
    <cellStyle name="Total 18 3 5 2 2" xfId="24326"/>
    <cellStyle name="Total 18 3 5 2 2 2" xfId="45512"/>
    <cellStyle name="Total 18 3 5 2 3" xfId="34908"/>
    <cellStyle name="Total 18 3 5 3" xfId="19213"/>
    <cellStyle name="Total 18 3 5 3 2" xfId="40400"/>
    <cellStyle name="Total 18 3 5 4" xfId="29662"/>
    <cellStyle name="Total 18 3 5_Table 2A-1_EFT (Annual)" xfId="8687"/>
    <cellStyle name="Total 18 3 6" xfId="9639"/>
    <cellStyle name="Total 18 3 6 2" xfId="21780"/>
    <cellStyle name="Total 18 3 6 2 2" xfId="42966"/>
    <cellStyle name="Total 18 3 6 3" xfId="32362"/>
    <cellStyle name="Total 18 3 7" xfId="16667"/>
    <cellStyle name="Total 18 3 7 2" xfId="37854"/>
    <cellStyle name="Total 18 3 8" xfId="26919"/>
    <cellStyle name="Total 18 3_Table 2A-1_EFT (Annual)" xfId="3536"/>
    <cellStyle name="Total 18 4" xfId="1221"/>
    <cellStyle name="Total 18 4 2" xfId="2491"/>
    <cellStyle name="Total 18 4 2 2" xfId="6052"/>
    <cellStyle name="Total 18 4 2 2 2" xfId="14246"/>
    <cellStyle name="Total 18 4 2 2 2 2" xfId="26218"/>
    <cellStyle name="Total 18 4 2 2 2 2 2" xfId="47404"/>
    <cellStyle name="Total 18 4 2 2 2 3" xfId="36800"/>
    <cellStyle name="Total 18 4 2 2 3" xfId="21105"/>
    <cellStyle name="Total 18 4 2 2 3 2" xfId="42292"/>
    <cellStyle name="Total 18 4 2 2 4" xfId="31708"/>
    <cellStyle name="Total 18 4 2 2_Table 2A-1_EFT (Annual)" xfId="8690"/>
    <cellStyle name="Total 18 4 2 3" xfId="11588"/>
    <cellStyle name="Total 18 4 2 3 2" xfId="23672"/>
    <cellStyle name="Total 18 4 2 3 2 2" xfId="44858"/>
    <cellStyle name="Total 18 4 2 3 3" xfId="34254"/>
    <cellStyle name="Total 18 4 2 4" xfId="18559"/>
    <cellStyle name="Total 18 4 2 4 2" xfId="39746"/>
    <cellStyle name="Total 18 4 2 5" xfId="28965"/>
    <cellStyle name="Total 18 4 2_Table 2A-1_EFT (Annual)" xfId="8689"/>
    <cellStyle name="Total 18 4 3" xfId="4782"/>
    <cellStyle name="Total 18 4 3 2" xfId="13042"/>
    <cellStyle name="Total 18 4 3 2 2" xfId="25048"/>
    <cellStyle name="Total 18 4 3 2 2 2" xfId="46234"/>
    <cellStyle name="Total 18 4 3 2 3" xfId="35630"/>
    <cellStyle name="Total 18 4 3 3" xfId="19935"/>
    <cellStyle name="Total 18 4 3 3 2" xfId="41122"/>
    <cellStyle name="Total 18 4 3 4" xfId="30439"/>
    <cellStyle name="Total 18 4 3_Table 2A-1_EFT (Annual)" xfId="8691"/>
    <cellStyle name="Total 18 4 4" xfId="10386"/>
    <cellStyle name="Total 18 4 4 2" xfId="22502"/>
    <cellStyle name="Total 18 4 4 2 2" xfId="43688"/>
    <cellStyle name="Total 18 4 4 3" xfId="33084"/>
    <cellStyle name="Total 18 4 5" xfId="17389"/>
    <cellStyle name="Total 18 4 5 2" xfId="38576"/>
    <cellStyle name="Total 18 4 6" xfId="27696"/>
    <cellStyle name="Total 18 4_Table 2A-1_EFT (Annual)" xfId="8688"/>
    <cellStyle name="Total 18 5" xfId="777"/>
    <cellStyle name="Total 18 5 2" xfId="4338"/>
    <cellStyle name="Total 18 5 2 2" xfId="12618"/>
    <cellStyle name="Total 18 5 2 2 2" xfId="24635"/>
    <cellStyle name="Total 18 5 2 2 2 2" xfId="45821"/>
    <cellStyle name="Total 18 5 2 2 3" xfId="35217"/>
    <cellStyle name="Total 18 5 2 3" xfId="19522"/>
    <cellStyle name="Total 18 5 2 3 2" xfId="40709"/>
    <cellStyle name="Total 18 5 2 4" xfId="29995"/>
    <cellStyle name="Total 18 5 2_Table 2A-1_EFT (Annual)" xfId="8693"/>
    <cellStyle name="Total 18 5 3" xfId="9966"/>
    <cellStyle name="Total 18 5 3 2" xfId="22089"/>
    <cellStyle name="Total 18 5 3 2 2" xfId="43275"/>
    <cellStyle name="Total 18 5 3 3" xfId="32671"/>
    <cellStyle name="Total 18 5 4" xfId="16976"/>
    <cellStyle name="Total 18 5 4 2" xfId="38163"/>
    <cellStyle name="Total 18 5 5" xfId="27252"/>
    <cellStyle name="Total 18 5_Table 2A-1_EFT (Annual)" xfId="8692"/>
    <cellStyle name="Total 18 6" xfId="1960"/>
    <cellStyle name="Total 18 6 2" xfId="5521"/>
    <cellStyle name="Total 18 6 2 2" xfId="13736"/>
    <cellStyle name="Total 18 6 2 2 2" xfId="25724"/>
    <cellStyle name="Total 18 6 2 2 2 2" xfId="46910"/>
    <cellStyle name="Total 18 6 2 2 3" xfId="36306"/>
    <cellStyle name="Total 18 6 2 3" xfId="20611"/>
    <cellStyle name="Total 18 6 2 3 2" xfId="41798"/>
    <cellStyle name="Total 18 6 2 4" xfId="31178"/>
    <cellStyle name="Total 18 6 2_Table 2A-1_EFT (Annual)" xfId="8695"/>
    <cellStyle name="Total 18 6 3" xfId="11080"/>
    <cellStyle name="Total 18 6 3 2" xfId="23178"/>
    <cellStyle name="Total 18 6 3 2 2" xfId="44364"/>
    <cellStyle name="Total 18 6 3 3" xfId="33760"/>
    <cellStyle name="Total 18 6 4" xfId="18065"/>
    <cellStyle name="Total 18 6 4 2" xfId="39252"/>
    <cellStyle name="Total 18 6 5" xfId="28435"/>
    <cellStyle name="Total 18 6_Table 2A-1_EFT (Annual)" xfId="8694"/>
    <cellStyle name="Total 18 7" xfId="3762"/>
    <cellStyle name="Total 18 7 2" xfId="12130"/>
    <cellStyle name="Total 18 7 2 2" xfId="24160"/>
    <cellStyle name="Total 18 7 2 2 2" xfId="45346"/>
    <cellStyle name="Total 18 7 2 3" xfId="34742"/>
    <cellStyle name="Total 18 7 3" xfId="19047"/>
    <cellStyle name="Total 18 7 3 2" xfId="40234"/>
    <cellStyle name="Total 18 7 4" xfId="29471"/>
    <cellStyle name="Total 18 7_Table 2A-1_EFT (Annual)" xfId="8696"/>
    <cellStyle name="Total 18 8" xfId="9449"/>
    <cellStyle name="Total 18 8 2" xfId="21614"/>
    <cellStyle name="Total 18 8 2 2" xfId="42800"/>
    <cellStyle name="Total 18 8 3" xfId="32196"/>
    <cellStyle name="Total 18 9" xfId="16501"/>
    <cellStyle name="Total 18 9 2" xfId="37688"/>
    <cellStyle name="Total 18_Table 2A-1_EFT (Annual)" xfId="3534"/>
    <cellStyle name="Total 19" xfId="174"/>
    <cellStyle name="Total 19 10" xfId="26729"/>
    <cellStyle name="Total 19 2" xfId="567"/>
    <cellStyle name="Total 19 2 2" xfId="1544"/>
    <cellStyle name="Total 19 2 2 2" xfId="2814"/>
    <cellStyle name="Total 19 2 2 2 2" xfId="6375"/>
    <cellStyle name="Total 19 2 2 2 2 2" xfId="14569"/>
    <cellStyle name="Total 19 2 2 2 2 2 2" xfId="26541"/>
    <cellStyle name="Total 19 2 2 2 2 2 2 2" xfId="47727"/>
    <cellStyle name="Total 19 2 2 2 2 2 3" xfId="37123"/>
    <cellStyle name="Total 19 2 2 2 2 3" xfId="21428"/>
    <cellStyle name="Total 19 2 2 2 2 3 2" xfId="42615"/>
    <cellStyle name="Total 19 2 2 2 2 4" xfId="32031"/>
    <cellStyle name="Total 19 2 2 2 2_Table 2A-1_EFT (Annual)" xfId="8699"/>
    <cellStyle name="Total 19 2 2 2 3" xfId="11911"/>
    <cellStyle name="Total 19 2 2 2 3 2" xfId="23995"/>
    <cellStyle name="Total 19 2 2 2 3 2 2" xfId="45181"/>
    <cellStyle name="Total 19 2 2 2 3 3" xfId="34577"/>
    <cellStyle name="Total 19 2 2 2 4" xfId="18882"/>
    <cellStyle name="Total 19 2 2 2 4 2" xfId="40069"/>
    <cellStyle name="Total 19 2 2 2 5" xfId="29288"/>
    <cellStyle name="Total 19 2 2 2_Table 2A-1_EFT (Annual)" xfId="8698"/>
    <cellStyle name="Total 19 2 2 3" xfId="5105"/>
    <cellStyle name="Total 19 2 2 3 2" xfId="13365"/>
    <cellStyle name="Total 19 2 2 3 2 2" xfId="25371"/>
    <cellStyle name="Total 19 2 2 3 2 2 2" xfId="46557"/>
    <cellStyle name="Total 19 2 2 3 2 3" xfId="35953"/>
    <cellStyle name="Total 19 2 2 3 3" xfId="20258"/>
    <cellStyle name="Total 19 2 2 3 3 2" xfId="41445"/>
    <cellStyle name="Total 19 2 2 3 4" xfId="30762"/>
    <cellStyle name="Total 19 2 2 3_Table 2A-1_EFT (Annual)" xfId="8700"/>
    <cellStyle name="Total 19 2 2 4" xfId="10709"/>
    <cellStyle name="Total 19 2 2 4 2" xfId="22825"/>
    <cellStyle name="Total 19 2 2 4 2 2" xfId="44011"/>
    <cellStyle name="Total 19 2 2 4 3" xfId="33407"/>
    <cellStyle name="Total 19 2 2 5" xfId="17712"/>
    <cellStyle name="Total 19 2 2 5 2" xfId="38899"/>
    <cellStyle name="Total 19 2 2 6" xfId="28019"/>
    <cellStyle name="Total 19 2 2_Table 2A-1_EFT (Annual)" xfId="8697"/>
    <cellStyle name="Total 19 2 3" xfId="1069"/>
    <cellStyle name="Total 19 2 3 2" xfId="4630"/>
    <cellStyle name="Total 19 2 3 2 2" xfId="12890"/>
    <cellStyle name="Total 19 2 3 2 2 2" xfId="24896"/>
    <cellStyle name="Total 19 2 3 2 2 2 2" xfId="46082"/>
    <cellStyle name="Total 19 2 3 2 2 3" xfId="35478"/>
    <cellStyle name="Total 19 2 3 2 3" xfId="19783"/>
    <cellStyle name="Total 19 2 3 2 3 2" xfId="40970"/>
    <cellStyle name="Total 19 2 3 2 4" xfId="30287"/>
    <cellStyle name="Total 19 2 3 2_Table 2A-1_EFT (Annual)" xfId="8702"/>
    <cellStyle name="Total 19 2 3 3" xfId="10234"/>
    <cellStyle name="Total 19 2 3 3 2" xfId="22350"/>
    <cellStyle name="Total 19 2 3 3 2 2" xfId="43536"/>
    <cellStyle name="Total 19 2 3 3 3" xfId="32932"/>
    <cellStyle name="Total 19 2 3 4" xfId="17237"/>
    <cellStyle name="Total 19 2 3 4 2" xfId="38424"/>
    <cellStyle name="Total 19 2 3 5" xfId="27544"/>
    <cellStyle name="Total 19 2 3_Table 2A-1_EFT (Annual)" xfId="8701"/>
    <cellStyle name="Total 19 2 4" xfId="2283"/>
    <cellStyle name="Total 19 2 4 2" xfId="5844"/>
    <cellStyle name="Total 19 2 4 2 2" xfId="14059"/>
    <cellStyle name="Total 19 2 4 2 2 2" xfId="26047"/>
    <cellStyle name="Total 19 2 4 2 2 2 2" xfId="47233"/>
    <cellStyle name="Total 19 2 4 2 2 3" xfId="36629"/>
    <cellStyle name="Total 19 2 4 2 3" xfId="20934"/>
    <cellStyle name="Total 19 2 4 2 3 2" xfId="42121"/>
    <cellStyle name="Total 19 2 4 2 4" xfId="31501"/>
    <cellStyle name="Total 19 2 4 2_Table 2A-1_EFT (Annual)" xfId="8704"/>
    <cellStyle name="Total 19 2 4 3" xfId="11403"/>
    <cellStyle name="Total 19 2 4 3 2" xfId="23501"/>
    <cellStyle name="Total 19 2 4 3 2 2" xfId="44687"/>
    <cellStyle name="Total 19 2 4 3 3" xfId="34083"/>
    <cellStyle name="Total 19 2 4 4" xfId="18388"/>
    <cellStyle name="Total 19 2 4 4 2" xfId="39575"/>
    <cellStyle name="Total 19 2 4 5" xfId="28758"/>
    <cellStyle name="Total 19 2 4_Table 2A-1_EFT (Annual)" xfId="8703"/>
    <cellStyle name="Total 19 2 5" xfId="4137"/>
    <cellStyle name="Total 19 2 5 2" xfId="12461"/>
    <cellStyle name="Total 19 2 5 2 2" xfId="24483"/>
    <cellStyle name="Total 19 2 5 2 2 2" xfId="45669"/>
    <cellStyle name="Total 19 2 5 2 3" xfId="35065"/>
    <cellStyle name="Total 19 2 5 3" xfId="19370"/>
    <cellStyle name="Total 19 2 5 3 2" xfId="40557"/>
    <cellStyle name="Total 19 2 5 4" xfId="29825"/>
    <cellStyle name="Total 19 2 5_Table 2A-1_EFT (Annual)" xfId="8705"/>
    <cellStyle name="Total 19 2 6" xfId="9800"/>
    <cellStyle name="Total 19 2 6 2" xfId="21937"/>
    <cellStyle name="Total 19 2 6 2 2" xfId="43123"/>
    <cellStyle name="Total 19 2 6 3" xfId="32519"/>
    <cellStyle name="Total 19 2 7" xfId="16824"/>
    <cellStyle name="Total 19 2 7 2" xfId="38011"/>
    <cellStyle name="Total 19 2 8" xfId="27082"/>
    <cellStyle name="Total 19 2_Table 2A-1_EFT (Annual)" xfId="3538"/>
    <cellStyle name="Total 19 3" xfId="405"/>
    <cellStyle name="Total 19 3 2" xfId="1388"/>
    <cellStyle name="Total 19 3 2 2" xfId="2658"/>
    <cellStyle name="Total 19 3 2 2 2" xfId="6219"/>
    <cellStyle name="Total 19 3 2 2 2 2" xfId="14413"/>
    <cellStyle name="Total 19 3 2 2 2 2 2" xfId="26385"/>
    <cellStyle name="Total 19 3 2 2 2 2 2 2" xfId="47571"/>
    <cellStyle name="Total 19 3 2 2 2 2 3" xfId="36967"/>
    <cellStyle name="Total 19 3 2 2 2 3" xfId="21272"/>
    <cellStyle name="Total 19 3 2 2 2 3 2" xfId="42459"/>
    <cellStyle name="Total 19 3 2 2 2 4" xfId="31875"/>
    <cellStyle name="Total 19 3 2 2 2_Table 2A-1_EFT (Annual)" xfId="8708"/>
    <cellStyle name="Total 19 3 2 2 3" xfId="11755"/>
    <cellStyle name="Total 19 3 2 2 3 2" xfId="23839"/>
    <cellStyle name="Total 19 3 2 2 3 2 2" xfId="45025"/>
    <cellStyle name="Total 19 3 2 2 3 3" xfId="34421"/>
    <cellStyle name="Total 19 3 2 2 4" xfId="18726"/>
    <cellStyle name="Total 19 3 2 2 4 2" xfId="39913"/>
    <cellStyle name="Total 19 3 2 2 5" xfId="29132"/>
    <cellStyle name="Total 19 3 2 2_Table 2A-1_EFT (Annual)" xfId="8707"/>
    <cellStyle name="Total 19 3 2 3" xfId="4949"/>
    <cellStyle name="Total 19 3 2 3 2" xfId="13209"/>
    <cellStyle name="Total 19 3 2 3 2 2" xfId="25215"/>
    <cellStyle name="Total 19 3 2 3 2 2 2" xfId="46401"/>
    <cellStyle name="Total 19 3 2 3 2 3" xfId="35797"/>
    <cellStyle name="Total 19 3 2 3 3" xfId="20102"/>
    <cellStyle name="Total 19 3 2 3 3 2" xfId="41289"/>
    <cellStyle name="Total 19 3 2 3 4" xfId="30606"/>
    <cellStyle name="Total 19 3 2 3_Table 2A-1_EFT (Annual)" xfId="8709"/>
    <cellStyle name="Total 19 3 2 4" xfId="10553"/>
    <cellStyle name="Total 19 3 2 4 2" xfId="22669"/>
    <cellStyle name="Total 19 3 2 4 2 2" xfId="43855"/>
    <cellStyle name="Total 19 3 2 4 3" xfId="33251"/>
    <cellStyle name="Total 19 3 2 5" xfId="17556"/>
    <cellStyle name="Total 19 3 2 5 2" xfId="38743"/>
    <cellStyle name="Total 19 3 2 6" xfId="27863"/>
    <cellStyle name="Total 19 3 2_Table 2A-1_EFT (Annual)" xfId="8706"/>
    <cellStyle name="Total 19 3 3" xfId="937"/>
    <cellStyle name="Total 19 3 3 2" xfId="4498"/>
    <cellStyle name="Total 19 3 3 2 2" xfId="12760"/>
    <cellStyle name="Total 19 3 3 2 2 2" xfId="24770"/>
    <cellStyle name="Total 19 3 3 2 2 2 2" xfId="45956"/>
    <cellStyle name="Total 19 3 3 2 2 3" xfId="35352"/>
    <cellStyle name="Total 19 3 3 2 3" xfId="19657"/>
    <cellStyle name="Total 19 3 3 2 3 2" xfId="40844"/>
    <cellStyle name="Total 19 3 3 2 4" xfId="30155"/>
    <cellStyle name="Total 19 3 3 2_Table 2A-1_EFT (Annual)" xfId="8711"/>
    <cellStyle name="Total 19 3 3 3" xfId="10107"/>
    <cellStyle name="Total 19 3 3 3 2" xfId="22224"/>
    <cellStyle name="Total 19 3 3 3 2 2" xfId="43410"/>
    <cellStyle name="Total 19 3 3 3 3" xfId="32806"/>
    <cellStyle name="Total 19 3 3 4" xfId="17111"/>
    <cellStyle name="Total 19 3 3 4 2" xfId="38298"/>
    <cellStyle name="Total 19 3 3 5" xfId="27412"/>
    <cellStyle name="Total 19 3 3_Table 2A-1_EFT (Annual)" xfId="8710"/>
    <cellStyle name="Total 19 3 4" xfId="2127"/>
    <cellStyle name="Total 19 3 4 2" xfId="5688"/>
    <cellStyle name="Total 19 3 4 2 2" xfId="13903"/>
    <cellStyle name="Total 19 3 4 2 2 2" xfId="25891"/>
    <cellStyle name="Total 19 3 4 2 2 2 2" xfId="47077"/>
    <cellStyle name="Total 19 3 4 2 2 3" xfId="36473"/>
    <cellStyle name="Total 19 3 4 2 3" xfId="20778"/>
    <cellStyle name="Total 19 3 4 2 3 2" xfId="41965"/>
    <cellStyle name="Total 19 3 4 2 4" xfId="31345"/>
    <cellStyle name="Total 19 3 4 2_Table 2A-1_EFT (Annual)" xfId="8713"/>
    <cellStyle name="Total 19 3 4 3" xfId="11247"/>
    <cellStyle name="Total 19 3 4 3 2" xfId="23345"/>
    <cellStyle name="Total 19 3 4 3 2 2" xfId="44531"/>
    <cellStyle name="Total 19 3 4 3 3" xfId="33927"/>
    <cellStyle name="Total 19 3 4 4" xfId="18232"/>
    <cellStyle name="Total 19 3 4 4 2" xfId="39419"/>
    <cellStyle name="Total 19 3 4 5" xfId="28602"/>
    <cellStyle name="Total 19 3 4_Table 2A-1_EFT (Annual)" xfId="8712"/>
    <cellStyle name="Total 19 3 5" xfId="3975"/>
    <cellStyle name="Total 19 3 5 2" xfId="12303"/>
    <cellStyle name="Total 19 3 5 2 2" xfId="24327"/>
    <cellStyle name="Total 19 3 5 2 2 2" xfId="45513"/>
    <cellStyle name="Total 19 3 5 2 3" xfId="34909"/>
    <cellStyle name="Total 19 3 5 3" xfId="19214"/>
    <cellStyle name="Total 19 3 5 3 2" xfId="40401"/>
    <cellStyle name="Total 19 3 5 4" xfId="29663"/>
    <cellStyle name="Total 19 3 5_Table 2A-1_EFT (Annual)" xfId="8714"/>
    <cellStyle name="Total 19 3 6" xfId="9640"/>
    <cellStyle name="Total 19 3 6 2" xfId="21781"/>
    <cellStyle name="Total 19 3 6 2 2" xfId="42967"/>
    <cellStyle name="Total 19 3 6 3" xfId="32363"/>
    <cellStyle name="Total 19 3 7" xfId="16668"/>
    <cellStyle name="Total 19 3 7 2" xfId="37855"/>
    <cellStyle name="Total 19 3 8" xfId="26920"/>
    <cellStyle name="Total 19 3_Table 2A-1_EFT (Annual)" xfId="3539"/>
    <cellStyle name="Total 19 4" xfId="1222"/>
    <cellStyle name="Total 19 4 2" xfId="2492"/>
    <cellStyle name="Total 19 4 2 2" xfId="6053"/>
    <cellStyle name="Total 19 4 2 2 2" xfId="14247"/>
    <cellStyle name="Total 19 4 2 2 2 2" xfId="26219"/>
    <cellStyle name="Total 19 4 2 2 2 2 2" xfId="47405"/>
    <cellStyle name="Total 19 4 2 2 2 3" xfId="36801"/>
    <cellStyle name="Total 19 4 2 2 3" xfId="21106"/>
    <cellStyle name="Total 19 4 2 2 3 2" xfId="42293"/>
    <cellStyle name="Total 19 4 2 2 4" xfId="31709"/>
    <cellStyle name="Total 19 4 2 2_Table 2A-1_EFT (Annual)" xfId="8717"/>
    <cellStyle name="Total 19 4 2 3" xfId="11589"/>
    <cellStyle name="Total 19 4 2 3 2" xfId="23673"/>
    <cellStyle name="Total 19 4 2 3 2 2" xfId="44859"/>
    <cellStyle name="Total 19 4 2 3 3" xfId="34255"/>
    <cellStyle name="Total 19 4 2 4" xfId="18560"/>
    <cellStyle name="Total 19 4 2 4 2" xfId="39747"/>
    <cellStyle name="Total 19 4 2 5" xfId="28966"/>
    <cellStyle name="Total 19 4 2_Table 2A-1_EFT (Annual)" xfId="8716"/>
    <cellStyle name="Total 19 4 3" xfId="4783"/>
    <cellStyle name="Total 19 4 3 2" xfId="13043"/>
    <cellStyle name="Total 19 4 3 2 2" xfId="25049"/>
    <cellStyle name="Total 19 4 3 2 2 2" xfId="46235"/>
    <cellStyle name="Total 19 4 3 2 3" xfId="35631"/>
    <cellStyle name="Total 19 4 3 3" xfId="19936"/>
    <cellStyle name="Total 19 4 3 3 2" xfId="41123"/>
    <cellStyle name="Total 19 4 3 4" xfId="30440"/>
    <cellStyle name="Total 19 4 3_Table 2A-1_EFT (Annual)" xfId="8718"/>
    <cellStyle name="Total 19 4 4" xfId="10387"/>
    <cellStyle name="Total 19 4 4 2" xfId="22503"/>
    <cellStyle name="Total 19 4 4 2 2" xfId="43689"/>
    <cellStyle name="Total 19 4 4 3" xfId="33085"/>
    <cellStyle name="Total 19 4 5" xfId="17390"/>
    <cellStyle name="Total 19 4 5 2" xfId="38577"/>
    <cellStyle name="Total 19 4 6" xfId="27697"/>
    <cellStyle name="Total 19 4_Table 2A-1_EFT (Annual)" xfId="8715"/>
    <cellStyle name="Total 19 5" xfId="778"/>
    <cellStyle name="Total 19 5 2" xfId="4339"/>
    <cellStyle name="Total 19 5 2 2" xfId="12619"/>
    <cellStyle name="Total 19 5 2 2 2" xfId="24636"/>
    <cellStyle name="Total 19 5 2 2 2 2" xfId="45822"/>
    <cellStyle name="Total 19 5 2 2 3" xfId="35218"/>
    <cellStyle name="Total 19 5 2 3" xfId="19523"/>
    <cellStyle name="Total 19 5 2 3 2" xfId="40710"/>
    <cellStyle name="Total 19 5 2 4" xfId="29996"/>
    <cellStyle name="Total 19 5 2_Table 2A-1_EFT (Annual)" xfId="8720"/>
    <cellStyle name="Total 19 5 3" xfId="9967"/>
    <cellStyle name="Total 19 5 3 2" xfId="22090"/>
    <cellStyle name="Total 19 5 3 2 2" xfId="43276"/>
    <cellStyle name="Total 19 5 3 3" xfId="32672"/>
    <cellStyle name="Total 19 5 4" xfId="16977"/>
    <cellStyle name="Total 19 5 4 2" xfId="38164"/>
    <cellStyle name="Total 19 5 5" xfId="27253"/>
    <cellStyle name="Total 19 5_Table 2A-1_EFT (Annual)" xfId="8719"/>
    <cellStyle name="Total 19 6" xfId="1961"/>
    <cellStyle name="Total 19 6 2" xfId="5522"/>
    <cellStyle name="Total 19 6 2 2" xfId="13737"/>
    <cellStyle name="Total 19 6 2 2 2" xfId="25725"/>
    <cellStyle name="Total 19 6 2 2 2 2" xfId="46911"/>
    <cellStyle name="Total 19 6 2 2 3" xfId="36307"/>
    <cellStyle name="Total 19 6 2 3" xfId="20612"/>
    <cellStyle name="Total 19 6 2 3 2" xfId="41799"/>
    <cellStyle name="Total 19 6 2 4" xfId="31179"/>
    <cellStyle name="Total 19 6 2_Table 2A-1_EFT (Annual)" xfId="8722"/>
    <cellStyle name="Total 19 6 3" xfId="11081"/>
    <cellStyle name="Total 19 6 3 2" xfId="23179"/>
    <cellStyle name="Total 19 6 3 2 2" xfId="44365"/>
    <cellStyle name="Total 19 6 3 3" xfId="33761"/>
    <cellStyle name="Total 19 6 4" xfId="18066"/>
    <cellStyle name="Total 19 6 4 2" xfId="39253"/>
    <cellStyle name="Total 19 6 5" xfId="28436"/>
    <cellStyle name="Total 19 6_Table 2A-1_EFT (Annual)" xfId="8721"/>
    <cellStyle name="Total 19 7" xfId="3763"/>
    <cellStyle name="Total 19 7 2" xfId="12131"/>
    <cellStyle name="Total 19 7 2 2" xfId="24161"/>
    <cellStyle name="Total 19 7 2 2 2" xfId="45347"/>
    <cellStyle name="Total 19 7 2 3" xfId="34743"/>
    <cellStyle name="Total 19 7 3" xfId="19048"/>
    <cellStyle name="Total 19 7 3 2" xfId="40235"/>
    <cellStyle name="Total 19 7 4" xfId="29472"/>
    <cellStyle name="Total 19 7_Table 2A-1_EFT (Annual)" xfId="8723"/>
    <cellStyle name="Total 19 8" xfId="9450"/>
    <cellStyle name="Total 19 8 2" xfId="21615"/>
    <cellStyle name="Total 19 8 2 2" xfId="42801"/>
    <cellStyle name="Total 19 8 3" xfId="32197"/>
    <cellStyle name="Total 19 9" xfId="16502"/>
    <cellStyle name="Total 19 9 2" xfId="37689"/>
    <cellStyle name="Total 19_Table 2A-1_EFT (Annual)" xfId="3537"/>
    <cellStyle name="Total 2" xfId="101"/>
    <cellStyle name="Total 2 10" xfId="21511"/>
    <cellStyle name="Total 2 10 2" xfId="42698"/>
    <cellStyle name="Total 2 11" xfId="26656"/>
    <cellStyle name="Total 2 2" xfId="499"/>
    <cellStyle name="Total 2 2 2" xfId="1476"/>
    <cellStyle name="Total 2 2 2 2" xfId="2746"/>
    <cellStyle name="Total 2 2 2 2 2" xfId="6307"/>
    <cellStyle name="Total 2 2 2 2 2 2" xfId="14501"/>
    <cellStyle name="Total 2 2 2 2 2 2 2" xfId="26473"/>
    <cellStyle name="Total 2 2 2 2 2 2 2 2" xfId="47659"/>
    <cellStyle name="Total 2 2 2 2 2 2 3" xfId="37055"/>
    <cellStyle name="Total 2 2 2 2 2 3" xfId="21360"/>
    <cellStyle name="Total 2 2 2 2 2 3 2" xfId="42547"/>
    <cellStyle name="Total 2 2 2 2 2 4" xfId="31963"/>
    <cellStyle name="Total 2 2 2 2 2_Table 2A-1_EFT (Annual)" xfId="8726"/>
    <cellStyle name="Total 2 2 2 2 3" xfId="11843"/>
    <cellStyle name="Total 2 2 2 2 3 2" xfId="23927"/>
    <cellStyle name="Total 2 2 2 2 3 2 2" xfId="45113"/>
    <cellStyle name="Total 2 2 2 2 3 3" xfId="34509"/>
    <cellStyle name="Total 2 2 2 2 4" xfId="18814"/>
    <cellStyle name="Total 2 2 2 2 4 2" xfId="40001"/>
    <cellStyle name="Total 2 2 2 2 5" xfId="29220"/>
    <cellStyle name="Total 2 2 2 2_Table 2A-1_EFT (Annual)" xfId="8725"/>
    <cellStyle name="Total 2 2 2 3" xfId="5037"/>
    <cellStyle name="Total 2 2 2 3 2" xfId="13297"/>
    <cellStyle name="Total 2 2 2 3 2 2" xfId="25303"/>
    <cellStyle name="Total 2 2 2 3 2 2 2" xfId="46489"/>
    <cellStyle name="Total 2 2 2 3 2 3" xfId="35885"/>
    <cellStyle name="Total 2 2 2 3 3" xfId="20190"/>
    <cellStyle name="Total 2 2 2 3 3 2" xfId="41377"/>
    <cellStyle name="Total 2 2 2 3 4" xfId="30694"/>
    <cellStyle name="Total 2 2 2 3_Table 2A-1_EFT (Annual)" xfId="8727"/>
    <cellStyle name="Total 2 2 2 4" xfId="10641"/>
    <cellStyle name="Total 2 2 2 4 2" xfId="22757"/>
    <cellStyle name="Total 2 2 2 4 2 2" xfId="43943"/>
    <cellStyle name="Total 2 2 2 4 3" xfId="33339"/>
    <cellStyle name="Total 2 2 2 5" xfId="17644"/>
    <cellStyle name="Total 2 2 2 5 2" xfId="38831"/>
    <cellStyle name="Total 2 2 2 6" xfId="27951"/>
    <cellStyle name="Total 2 2 2_Table 2A-1_EFT (Annual)" xfId="8724"/>
    <cellStyle name="Total 2 2 3" xfId="1013"/>
    <cellStyle name="Total 2 2 3 2" xfId="4574"/>
    <cellStyle name="Total 2 2 3 2 2" xfId="12834"/>
    <cellStyle name="Total 2 2 3 2 2 2" xfId="24840"/>
    <cellStyle name="Total 2 2 3 2 2 2 2" xfId="46026"/>
    <cellStyle name="Total 2 2 3 2 2 3" xfId="35422"/>
    <cellStyle name="Total 2 2 3 2 3" xfId="19727"/>
    <cellStyle name="Total 2 2 3 2 3 2" xfId="40914"/>
    <cellStyle name="Total 2 2 3 2 4" xfId="30231"/>
    <cellStyle name="Total 2 2 3 2_Table 2A-1_EFT (Annual)" xfId="8729"/>
    <cellStyle name="Total 2 2 3 3" xfId="10178"/>
    <cellStyle name="Total 2 2 3 3 2" xfId="22294"/>
    <cellStyle name="Total 2 2 3 3 2 2" xfId="43480"/>
    <cellStyle name="Total 2 2 3 3 3" xfId="32876"/>
    <cellStyle name="Total 2 2 3 4" xfId="17181"/>
    <cellStyle name="Total 2 2 3 4 2" xfId="38368"/>
    <cellStyle name="Total 2 2 3 5" xfId="27488"/>
    <cellStyle name="Total 2 2 3_Table 2A-1_EFT (Annual)" xfId="8728"/>
    <cellStyle name="Total 2 2 4" xfId="2215"/>
    <cellStyle name="Total 2 2 4 2" xfId="5776"/>
    <cellStyle name="Total 2 2 4 2 2" xfId="13991"/>
    <cellStyle name="Total 2 2 4 2 2 2" xfId="25979"/>
    <cellStyle name="Total 2 2 4 2 2 2 2" xfId="47165"/>
    <cellStyle name="Total 2 2 4 2 2 3" xfId="36561"/>
    <cellStyle name="Total 2 2 4 2 3" xfId="20866"/>
    <cellStyle name="Total 2 2 4 2 3 2" xfId="42053"/>
    <cellStyle name="Total 2 2 4 2 4" xfId="31433"/>
    <cellStyle name="Total 2 2 4 2_Table 2A-1_EFT (Annual)" xfId="8731"/>
    <cellStyle name="Total 2 2 4 3" xfId="11335"/>
    <cellStyle name="Total 2 2 4 3 2" xfId="23433"/>
    <cellStyle name="Total 2 2 4 3 2 2" xfId="44619"/>
    <cellStyle name="Total 2 2 4 3 3" xfId="34015"/>
    <cellStyle name="Total 2 2 4 4" xfId="18320"/>
    <cellStyle name="Total 2 2 4 4 2" xfId="39507"/>
    <cellStyle name="Total 2 2 4 5" xfId="28690"/>
    <cellStyle name="Total 2 2 4_Table 2A-1_EFT (Annual)" xfId="8730"/>
    <cellStyle name="Total 2 2 5" xfId="4069"/>
    <cellStyle name="Total 2 2 5 2" xfId="12393"/>
    <cellStyle name="Total 2 2 5 2 2" xfId="24415"/>
    <cellStyle name="Total 2 2 5 2 2 2" xfId="45601"/>
    <cellStyle name="Total 2 2 5 2 3" xfId="34997"/>
    <cellStyle name="Total 2 2 5 3" xfId="19302"/>
    <cellStyle name="Total 2 2 5 3 2" xfId="40489"/>
    <cellStyle name="Total 2 2 5 4" xfId="29757"/>
    <cellStyle name="Total 2 2 5_Table 2A-1_EFT (Annual)" xfId="8732"/>
    <cellStyle name="Total 2 2 6" xfId="9732"/>
    <cellStyle name="Total 2 2 6 2" xfId="21869"/>
    <cellStyle name="Total 2 2 6 2 2" xfId="43055"/>
    <cellStyle name="Total 2 2 6 3" xfId="32451"/>
    <cellStyle name="Total 2 2 7" xfId="16756"/>
    <cellStyle name="Total 2 2 7 2" xfId="37943"/>
    <cellStyle name="Total 2 2 8" xfId="27014"/>
    <cellStyle name="Total 2 2_Table 2A-1_EFT (Annual)" xfId="3541"/>
    <cellStyle name="Total 2 3" xfId="332"/>
    <cellStyle name="Total 2 3 2" xfId="1320"/>
    <cellStyle name="Total 2 3 2 2" xfId="2590"/>
    <cellStyle name="Total 2 3 2 2 2" xfId="6151"/>
    <cellStyle name="Total 2 3 2 2 2 2" xfId="14345"/>
    <cellStyle name="Total 2 3 2 2 2 2 2" xfId="26317"/>
    <cellStyle name="Total 2 3 2 2 2 2 2 2" xfId="47503"/>
    <cellStyle name="Total 2 3 2 2 2 2 3" xfId="36899"/>
    <cellStyle name="Total 2 3 2 2 2 3" xfId="21204"/>
    <cellStyle name="Total 2 3 2 2 2 3 2" xfId="42391"/>
    <cellStyle name="Total 2 3 2 2 2 4" xfId="31807"/>
    <cellStyle name="Total 2 3 2 2 2_Table 2A-1_EFT (Annual)" xfId="8735"/>
    <cellStyle name="Total 2 3 2 2 3" xfId="11687"/>
    <cellStyle name="Total 2 3 2 2 3 2" xfId="23771"/>
    <cellStyle name="Total 2 3 2 2 3 2 2" xfId="44957"/>
    <cellStyle name="Total 2 3 2 2 3 3" xfId="34353"/>
    <cellStyle name="Total 2 3 2 2 4" xfId="18658"/>
    <cellStyle name="Total 2 3 2 2 4 2" xfId="39845"/>
    <cellStyle name="Total 2 3 2 2 5" xfId="29064"/>
    <cellStyle name="Total 2 3 2 2_Table 2A-1_EFT (Annual)" xfId="8734"/>
    <cellStyle name="Total 2 3 2 3" xfId="4881"/>
    <cellStyle name="Total 2 3 2 3 2" xfId="13141"/>
    <cellStyle name="Total 2 3 2 3 2 2" xfId="25147"/>
    <cellStyle name="Total 2 3 2 3 2 2 2" xfId="46333"/>
    <cellStyle name="Total 2 3 2 3 2 3" xfId="35729"/>
    <cellStyle name="Total 2 3 2 3 3" xfId="20034"/>
    <cellStyle name="Total 2 3 2 3 3 2" xfId="41221"/>
    <cellStyle name="Total 2 3 2 3 4" xfId="30538"/>
    <cellStyle name="Total 2 3 2 3_Table 2A-1_EFT (Annual)" xfId="8736"/>
    <cellStyle name="Total 2 3 2 4" xfId="10485"/>
    <cellStyle name="Total 2 3 2 4 2" xfId="22601"/>
    <cellStyle name="Total 2 3 2 4 2 2" xfId="43787"/>
    <cellStyle name="Total 2 3 2 4 3" xfId="33183"/>
    <cellStyle name="Total 2 3 2 5" xfId="17488"/>
    <cellStyle name="Total 2 3 2 5 2" xfId="38675"/>
    <cellStyle name="Total 2 3 2 6" xfId="27795"/>
    <cellStyle name="Total 2 3 2_Table 2A-1_EFT (Annual)" xfId="8733"/>
    <cellStyle name="Total 2 3 3" xfId="876"/>
    <cellStyle name="Total 2 3 3 2" xfId="4437"/>
    <cellStyle name="Total 2 3 3 2 2" xfId="12702"/>
    <cellStyle name="Total 2 3 3 2 2 2" xfId="24714"/>
    <cellStyle name="Total 2 3 3 2 2 2 2" xfId="45900"/>
    <cellStyle name="Total 2 3 3 2 2 3" xfId="35296"/>
    <cellStyle name="Total 2 3 3 2 3" xfId="19601"/>
    <cellStyle name="Total 2 3 3 2 3 2" xfId="40788"/>
    <cellStyle name="Total 2 3 3 2 4" xfId="30094"/>
    <cellStyle name="Total 2 3 3 2_Table 2A-1_EFT (Annual)" xfId="8738"/>
    <cellStyle name="Total 2 3 3 3" xfId="10049"/>
    <cellStyle name="Total 2 3 3 3 2" xfId="22168"/>
    <cellStyle name="Total 2 3 3 3 2 2" xfId="43354"/>
    <cellStyle name="Total 2 3 3 3 3" xfId="32750"/>
    <cellStyle name="Total 2 3 3 4" xfId="17055"/>
    <cellStyle name="Total 2 3 3 4 2" xfId="38242"/>
    <cellStyle name="Total 2 3 3 5" xfId="27351"/>
    <cellStyle name="Total 2 3 3_Table 2A-1_EFT (Annual)" xfId="8737"/>
    <cellStyle name="Total 2 3 4" xfId="2059"/>
    <cellStyle name="Total 2 3 4 2" xfId="5620"/>
    <cellStyle name="Total 2 3 4 2 2" xfId="13835"/>
    <cellStyle name="Total 2 3 4 2 2 2" xfId="25823"/>
    <cellStyle name="Total 2 3 4 2 2 2 2" xfId="47009"/>
    <cellStyle name="Total 2 3 4 2 2 3" xfId="36405"/>
    <cellStyle name="Total 2 3 4 2 3" xfId="20710"/>
    <cellStyle name="Total 2 3 4 2 3 2" xfId="41897"/>
    <cellStyle name="Total 2 3 4 2 4" xfId="31277"/>
    <cellStyle name="Total 2 3 4 2_Table 2A-1_EFT (Annual)" xfId="8740"/>
    <cellStyle name="Total 2 3 4 3" xfId="11179"/>
    <cellStyle name="Total 2 3 4 3 2" xfId="23277"/>
    <cellStyle name="Total 2 3 4 3 2 2" xfId="44463"/>
    <cellStyle name="Total 2 3 4 3 3" xfId="33859"/>
    <cellStyle name="Total 2 3 4 4" xfId="18164"/>
    <cellStyle name="Total 2 3 4 4 2" xfId="39351"/>
    <cellStyle name="Total 2 3 4 5" xfId="28534"/>
    <cellStyle name="Total 2 3 4_Table 2A-1_EFT (Annual)" xfId="8739"/>
    <cellStyle name="Total 2 3 5" xfId="3902"/>
    <cellStyle name="Total 2 3 5 2" xfId="12234"/>
    <cellStyle name="Total 2 3 5 2 2" xfId="24259"/>
    <cellStyle name="Total 2 3 5 2 2 2" xfId="45445"/>
    <cellStyle name="Total 2 3 5 2 3" xfId="34841"/>
    <cellStyle name="Total 2 3 5 3" xfId="19146"/>
    <cellStyle name="Total 2 3 5 3 2" xfId="40333"/>
    <cellStyle name="Total 2 3 5 4" xfId="29590"/>
    <cellStyle name="Total 2 3 5_Table 2A-1_EFT (Annual)" xfId="8741"/>
    <cellStyle name="Total 2 3 6" xfId="9571"/>
    <cellStyle name="Total 2 3 6 2" xfId="21713"/>
    <cellStyle name="Total 2 3 6 2 2" xfId="42899"/>
    <cellStyle name="Total 2 3 6 3" xfId="32295"/>
    <cellStyle name="Total 2 3 7" xfId="16600"/>
    <cellStyle name="Total 2 3 7 2" xfId="37787"/>
    <cellStyle name="Total 2 3 8" xfId="26847"/>
    <cellStyle name="Total 2 3_Table 2A-1_EFT (Annual)" xfId="3542"/>
    <cellStyle name="Total 2 4" xfId="1154"/>
    <cellStyle name="Total 2 4 2" xfId="2424"/>
    <cellStyle name="Total 2 4 2 2" xfId="5985"/>
    <cellStyle name="Total 2 4 2 2 2" xfId="14179"/>
    <cellStyle name="Total 2 4 2 2 2 2" xfId="26151"/>
    <cellStyle name="Total 2 4 2 2 2 2 2" xfId="47337"/>
    <cellStyle name="Total 2 4 2 2 2 3" xfId="36733"/>
    <cellStyle name="Total 2 4 2 2 3" xfId="21038"/>
    <cellStyle name="Total 2 4 2 2 3 2" xfId="42225"/>
    <cellStyle name="Total 2 4 2 2 4" xfId="31641"/>
    <cellStyle name="Total 2 4 2 2_Table 2A-1_EFT (Annual)" xfId="8744"/>
    <cellStyle name="Total 2 4 2 3" xfId="11521"/>
    <cellStyle name="Total 2 4 2 3 2" xfId="23605"/>
    <cellStyle name="Total 2 4 2 3 2 2" xfId="44791"/>
    <cellStyle name="Total 2 4 2 3 3" xfId="34187"/>
    <cellStyle name="Total 2 4 2 4" xfId="18492"/>
    <cellStyle name="Total 2 4 2 4 2" xfId="39679"/>
    <cellStyle name="Total 2 4 2 5" xfId="28898"/>
    <cellStyle name="Total 2 4 2_Table 2A-1_EFT (Annual)" xfId="8743"/>
    <cellStyle name="Total 2 4 3" xfId="4715"/>
    <cellStyle name="Total 2 4 3 2" xfId="12975"/>
    <cellStyle name="Total 2 4 3 2 2" xfId="24981"/>
    <cellStyle name="Total 2 4 3 2 2 2" xfId="46167"/>
    <cellStyle name="Total 2 4 3 2 3" xfId="35563"/>
    <cellStyle name="Total 2 4 3 3" xfId="19868"/>
    <cellStyle name="Total 2 4 3 3 2" xfId="41055"/>
    <cellStyle name="Total 2 4 3 4" xfId="30372"/>
    <cellStyle name="Total 2 4 3_Table 2A-1_EFT (Annual)" xfId="8745"/>
    <cellStyle name="Total 2 4 4" xfId="10319"/>
    <cellStyle name="Total 2 4 4 2" xfId="22435"/>
    <cellStyle name="Total 2 4 4 2 2" xfId="43621"/>
    <cellStyle name="Total 2 4 4 3" xfId="33017"/>
    <cellStyle name="Total 2 4 5" xfId="17322"/>
    <cellStyle name="Total 2 4 5 2" xfId="38509"/>
    <cellStyle name="Total 2 4 6" xfId="27629"/>
    <cellStyle name="Total 2 4_Table 2A-1_EFT (Annual)" xfId="8742"/>
    <cellStyle name="Total 2 5" xfId="717"/>
    <cellStyle name="Total 2 5 2" xfId="4278"/>
    <cellStyle name="Total 2 5 2 2" xfId="12562"/>
    <cellStyle name="Total 2 5 2 2 2" xfId="24580"/>
    <cellStyle name="Total 2 5 2 2 2 2" xfId="45766"/>
    <cellStyle name="Total 2 5 2 2 3" xfId="35162"/>
    <cellStyle name="Total 2 5 2 3" xfId="19467"/>
    <cellStyle name="Total 2 5 2 3 2" xfId="40654"/>
    <cellStyle name="Total 2 5 2 4" xfId="29935"/>
    <cellStyle name="Total 2 5 2_Table 2A-1_EFT (Annual)" xfId="8747"/>
    <cellStyle name="Total 2 5 3" xfId="9909"/>
    <cellStyle name="Total 2 5 3 2" xfId="22034"/>
    <cellStyle name="Total 2 5 3 2 2" xfId="43220"/>
    <cellStyle name="Total 2 5 3 3" xfId="32616"/>
    <cellStyle name="Total 2 5 4" xfId="16921"/>
    <cellStyle name="Total 2 5 4 2" xfId="38108"/>
    <cellStyle name="Total 2 5 5" xfId="27192"/>
    <cellStyle name="Total 2 5_Table 2A-1_EFT (Annual)" xfId="8746"/>
    <cellStyle name="Total 2 6" xfId="1808"/>
    <cellStyle name="Total 2 6 2" xfId="5369"/>
    <cellStyle name="Total 2 6 2 2" xfId="13584"/>
    <cellStyle name="Total 2 6 2 2 2" xfId="25572"/>
    <cellStyle name="Total 2 6 2 2 2 2" xfId="46758"/>
    <cellStyle name="Total 2 6 2 2 3" xfId="36154"/>
    <cellStyle name="Total 2 6 2 3" xfId="20459"/>
    <cellStyle name="Total 2 6 2 3 2" xfId="41646"/>
    <cellStyle name="Total 2 6 2 4" xfId="31026"/>
    <cellStyle name="Total 2 6 2_Table 2A-1_EFT (Annual)" xfId="8749"/>
    <cellStyle name="Total 2 6 3" xfId="10928"/>
    <cellStyle name="Total 2 6 3 2" xfId="23026"/>
    <cellStyle name="Total 2 6 3 2 2" xfId="44212"/>
    <cellStyle name="Total 2 6 3 3" xfId="33608"/>
    <cellStyle name="Total 2 6 4" xfId="17913"/>
    <cellStyle name="Total 2 6 4 2" xfId="39100"/>
    <cellStyle name="Total 2 6 5" xfId="28283"/>
    <cellStyle name="Total 2 6_Table 2A-1_EFT (Annual)" xfId="8748"/>
    <cellStyle name="Total 2 7" xfId="3690"/>
    <cellStyle name="Total 2 7 2" xfId="12062"/>
    <cellStyle name="Total 2 7 2 2" xfId="24093"/>
    <cellStyle name="Total 2 7 2 2 2" xfId="45279"/>
    <cellStyle name="Total 2 7 2 3" xfId="34675"/>
    <cellStyle name="Total 2 7 3" xfId="18980"/>
    <cellStyle name="Total 2 7 3 2" xfId="40167"/>
    <cellStyle name="Total 2 7 4" xfId="29399"/>
    <cellStyle name="Total 2 7_Table 2A-1_EFT (Annual)" xfId="8750"/>
    <cellStyle name="Total 2 8" xfId="9380"/>
    <cellStyle name="Total 2 8 2" xfId="21547"/>
    <cellStyle name="Total 2 8 2 2" xfId="42733"/>
    <cellStyle name="Total 2 8 3" xfId="32129"/>
    <cellStyle name="Total 2 9" xfId="16434"/>
    <cellStyle name="Total 2 9 2" xfId="37621"/>
    <cellStyle name="Total 2_Table 2A-1_EFT (Annual)" xfId="3540"/>
    <cellStyle name="Total 20" xfId="180"/>
    <cellStyle name="Total 20 10" xfId="26735"/>
    <cellStyle name="Total 20 2" xfId="573"/>
    <cellStyle name="Total 20 2 2" xfId="1550"/>
    <cellStyle name="Total 20 2 2 2" xfId="2820"/>
    <cellStyle name="Total 20 2 2 2 2" xfId="6381"/>
    <cellStyle name="Total 20 2 2 2 2 2" xfId="14575"/>
    <cellStyle name="Total 20 2 2 2 2 2 2" xfId="26547"/>
    <cellStyle name="Total 20 2 2 2 2 2 2 2" xfId="47733"/>
    <cellStyle name="Total 20 2 2 2 2 2 3" xfId="37129"/>
    <cellStyle name="Total 20 2 2 2 2 3" xfId="21434"/>
    <cellStyle name="Total 20 2 2 2 2 3 2" xfId="42621"/>
    <cellStyle name="Total 20 2 2 2 2 4" xfId="32037"/>
    <cellStyle name="Total 20 2 2 2 2_Table 2A-1_EFT (Annual)" xfId="8753"/>
    <cellStyle name="Total 20 2 2 2 3" xfId="11917"/>
    <cellStyle name="Total 20 2 2 2 3 2" xfId="24001"/>
    <cellStyle name="Total 20 2 2 2 3 2 2" xfId="45187"/>
    <cellStyle name="Total 20 2 2 2 3 3" xfId="34583"/>
    <cellStyle name="Total 20 2 2 2 4" xfId="18888"/>
    <cellStyle name="Total 20 2 2 2 4 2" xfId="40075"/>
    <cellStyle name="Total 20 2 2 2 5" xfId="29294"/>
    <cellStyle name="Total 20 2 2 2_Table 2A-1_EFT (Annual)" xfId="8752"/>
    <cellStyle name="Total 20 2 2 3" xfId="5111"/>
    <cellStyle name="Total 20 2 2 3 2" xfId="13371"/>
    <cellStyle name="Total 20 2 2 3 2 2" xfId="25377"/>
    <cellStyle name="Total 20 2 2 3 2 2 2" xfId="46563"/>
    <cellStyle name="Total 20 2 2 3 2 3" xfId="35959"/>
    <cellStyle name="Total 20 2 2 3 3" xfId="20264"/>
    <cellStyle name="Total 20 2 2 3 3 2" xfId="41451"/>
    <cellStyle name="Total 20 2 2 3 4" xfId="30768"/>
    <cellStyle name="Total 20 2 2 3_Table 2A-1_EFT (Annual)" xfId="8754"/>
    <cellStyle name="Total 20 2 2 4" xfId="10715"/>
    <cellStyle name="Total 20 2 2 4 2" xfId="22831"/>
    <cellStyle name="Total 20 2 2 4 2 2" xfId="44017"/>
    <cellStyle name="Total 20 2 2 4 3" xfId="33413"/>
    <cellStyle name="Total 20 2 2 5" xfId="17718"/>
    <cellStyle name="Total 20 2 2 5 2" xfId="38905"/>
    <cellStyle name="Total 20 2 2 6" xfId="28025"/>
    <cellStyle name="Total 20 2 2_Table 2A-1_EFT (Annual)" xfId="8751"/>
    <cellStyle name="Total 20 2 3" xfId="1074"/>
    <cellStyle name="Total 20 2 3 2" xfId="4635"/>
    <cellStyle name="Total 20 2 3 2 2" xfId="12895"/>
    <cellStyle name="Total 20 2 3 2 2 2" xfId="24901"/>
    <cellStyle name="Total 20 2 3 2 2 2 2" xfId="46087"/>
    <cellStyle name="Total 20 2 3 2 2 3" xfId="35483"/>
    <cellStyle name="Total 20 2 3 2 3" xfId="19788"/>
    <cellStyle name="Total 20 2 3 2 3 2" xfId="40975"/>
    <cellStyle name="Total 20 2 3 2 4" xfId="30292"/>
    <cellStyle name="Total 20 2 3 2_Table 2A-1_EFT (Annual)" xfId="8756"/>
    <cellStyle name="Total 20 2 3 3" xfId="10239"/>
    <cellStyle name="Total 20 2 3 3 2" xfId="22355"/>
    <cellStyle name="Total 20 2 3 3 2 2" xfId="43541"/>
    <cellStyle name="Total 20 2 3 3 3" xfId="32937"/>
    <cellStyle name="Total 20 2 3 4" xfId="17242"/>
    <cellStyle name="Total 20 2 3 4 2" xfId="38429"/>
    <cellStyle name="Total 20 2 3 5" xfId="27549"/>
    <cellStyle name="Total 20 2 3_Table 2A-1_EFT (Annual)" xfId="8755"/>
    <cellStyle name="Total 20 2 4" xfId="2289"/>
    <cellStyle name="Total 20 2 4 2" xfId="5850"/>
    <cellStyle name="Total 20 2 4 2 2" xfId="14065"/>
    <cellStyle name="Total 20 2 4 2 2 2" xfId="26053"/>
    <cellStyle name="Total 20 2 4 2 2 2 2" xfId="47239"/>
    <cellStyle name="Total 20 2 4 2 2 3" xfId="36635"/>
    <cellStyle name="Total 20 2 4 2 3" xfId="20940"/>
    <cellStyle name="Total 20 2 4 2 3 2" xfId="42127"/>
    <cellStyle name="Total 20 2 4 2 4" xfId="31507"/>
    <cellStyle name="Total 20 2 4 2_Table 2A-1_EFT (Annual)" xfId="8758"/>
    <cellStyle name="Total 20 2 4 3" xfId="11409"/>
    <cellStyle name="Total 20 2 4 3 2" xfId="23507"/>
    <cellStyle name="Total 20 2 4 3 2 2" xfId="44693"/>
    <cellStyle name="Total 20 2 4 3 3" xfId="34089"/>
    <cellStyle name="Total 20 2 4 4" xfId="18394"/>
    <cellStyle name="Total 20 2 4 4 2" xfId="39581"/>
    <cellStyle name="Total 20 2 4 5" xfId="28764"/>
    <cellStyle name="Total 20 2 4_Table 2A-1_EFT (Annual)" xfId="8757"/>
    <cellStyle name="Total 20 2 5" xfId="4143"/>
    <cellStyle name="Total 20 2 5 2" xfId="12467"/>
    <cellStyle name="Total 20 2 5 2 2" xfId="24489"/>
    <cellStyle name="Total 20 2 5 2 2 2" xfId="45675"/>
    <cellStyle name="Total 20 2 5 2 3" xfId="35071"/>
    <cellStyle name="Total 20 2 5 3" xfId="19376"/>
    <cellStyle name="Total 20 2 5 3 2" xfId="40563"/>
    <cellStyle name="Total 20 2 5 4" xfId="29831"/>
    <cellStyle name="Total 20 2 5_Table 2A-1_EFT (Annual)" xfId="8759"/>
    <cellStyle name="Total 20 2 6" xfId="9806"/>
    <cellStyle name="Total 20 2 6 2" xfId="21943"/>
    <cellStyle name="Total 20 2 6 2 2" xfId="43129"/>
    <cellStyle name="Total 20 2 6 3" xfId="32525"/>
    <cellStyle name="Total 20 2 7" xfId="16830"/>
    <cellStyle name="Total 20 2 7 2" xfId="38017"/>
    <cellStyle name="Total 20 2 8" xfId="27088"/>
    <cellStyle name="Total 20 2_Table 2A-1_EFT (Annual)" xfId="3544"/>
    <cellStyle name="Total 20 3" xfId="411"/>
    <cellStyle name="Total 20 3 2" xfId="1394"/>
    <cellStyle name="Total 20 3 2 2" xfId="2664"/>
    <cellStyle name="Total 20 3 2 2 2" xfId="6225"/>
    <cellStyle name="Total 20 3 2 2 2 2" xfId="14419"/>
    <cellStyle name="Total 20 3 2 2 2 2 2" xfId="26391"/>
    <cellStyle name="Total 20 3 2 2 2 2 2 2" xfId="47577"/>
    <cellStyle name="Total 20 3 2 2 2 2 3" xfId="36973"/>
    <cellStyle name="Total 20 3 2 2 2 3" xfId="21278"/>
    <cellStyle name="Total 20 3 2 2 2 3 2" xfId="42465"/>
    <cellStyle name="Total 20 3 2 2 2 4" xfId="31881"/>
    <cellStyle name="Total 20 3 2 2 2_Table 2A-1_EFT (Annual)" xfId="8762"/>
    <cellStyle name="Total 20 3 2 2 3" xfId="11761"/>
    <cellStyle name="Total 20 3 2 2 3 2" xfId="23845"/>
    <cellStyle name="Total 20 3 2 2 3 2 2" xfId="45031"/>
    <cellStyle name="Total 20 3 2 2 3 3" xfId="34427"/>
    <cellStyle name="Total 20 3 2 2 4" xfId="18732"/>
    <cellStyle name="Total 20 3 2 2 4 2" xfId="39919"/>
    <cellStyle name="Total 20 3 2 2 5" xfId="29138"/>
    <cellStyle name="Total 20 3 2 2_Table 2A-1_EFT (Annual)" xfId="8761"/>
    <cellStyle name="Total 20 3 2 3" xfId="4955"/>
    <cellStyle name="Total 20 3 2 3 2" xfId="13215"/>
    <cellStyle name="Total 20 3 2 3 2 2" xfId="25221"/>
    <cellStyle name="Total 20 3 2 3 2 2 2" xfId="46407"/>
    <cellStyle name="Total 20 3 2 3 2 3" xfId="35803"/>
    <cellStyle name="Total 20 3 2 3 3" xfId="20108"/>
    <cellStyle name="Total 20 3 2 3 3 2" xfId="41295"/>
    <cellStyle name="Total 20 3 2 3 4" xfId="30612"/>
    <cellStyle name="Total 20 3 2 3_Table 2A-1_EFT (Annual)" xfId="8763"/>
    <cellStyle name="Total 20 3 2 4" xfId="10559"/>
    <cellStyle name="Total 20 3 2 4 2" xfId="22675"/>
    <cellStyle name="Total 20 3 2 4 2 2" xfId="43861"/>
    <cellStyle name="Total 20 3 2 4 3" xfId="33257"/>
    <cellStyle name="Total 20 3 2 5" xfId="17562"/>
    <cellStyle name="Total 20 3 2 5 2" xfId="38749"/>
    <cellStyle name="Total 20 3 2 6" xfId="27869"/>
    <cellStyle name="Total 20 3 2_Table 2A-1_EFT (Annual)" xfId="8760"/>
    <cellStyle name="Total 20 3 3" xfId="942"/>
    <cellStyle name="Total 20 3 3 2" xfId="4503"/>
    <cellStyle name="Total 20 3 3 2 2" xfId="12765"/>
    <cellStyle name="Total 20 3 3 2 2 2" xfId="24775"/>
    <cellStyle name="Total 20 3 3 2 2 2 2" xfId="45961"/>
    <cellStyle name="Total 20 3 3 2 2 3" xfId="35357"/>
    <cellStyle name="Total 20 3 3 2 3" xfId="19662"/>
    <cellStyle name="Total 20 3 3 2 3 2" xfId="40849"/>
    <cellStyle name="Total 20 3 3 2 4" xfId="30160"/>
    <cellStyle name="Total 20 3 3 2_Table 2A-1_EFT (Annual)" xfId="8765"/>
    <cellStyle name="Total 20 3 3 3" xfId="10112"/>
    <cellStyle name="Total 20 3 3 3 2" xfId="22229"/>
    <cellStyle name="Total 20 3 3 3 2 2" xfId="43415"/>
    <cellStyle name="Total 20 3 3 3 3" xfId="32811"/>
    <cellStyle name="Total 20 3 3 4" xfId="17116"/>
    <cellStyle name="Total 20 3 3 4 2" xfId="38303"/>
    <cellStyle name="Total 20 3 3 5" xfId="27417"/>
    <cellStyle name="Total 20 3 3_Table 2A-1_EFT (Annual)" xfId="8764"/>
    <cellStyle name="Total 20 3 4" xfId="2133"/>
    <cellStyle name="Total 20 3 4 2" xfId="5694"/>
    <cellStyle name="Total 20 3 4 2 2" xfId="13909"/>
    <cellStyle name="Total 20 3 4 2 2 2" xfId="25897"/>
    <cellStyle name="Total 20 3 4 2 2 2 2" xfId="47083"/>
    <cellStyle name="Total 20 3 4 2 2 3" xfId="36479"/>
    <cellStyle name="Total 20 3 4 2 3" xfId="20784"/>
    <cellStyle name="Total 20 3 4 2 3 2" xfId="41971"/>
    <cellStyle name="Total 20 3 4 2 4" xfId="31351"/>
    <cellStyle name="Total 20 3 4 2_Table 2A-1_EFT (Annual)" xfId="8767"/>
    <cellStyle name="Total 20 3 4 3" xfId="11253"/>
    <cellStyle name="Total 20 3 4 3 2" xfId="23351"/>
    <cellStyle name="Total 20 3 4 3 2 2" xfId="44537"/>
    <cellStyle name="Total 20 3 4 3 3" xfId="33933"/>
    <cellStyle name="Total 20 3 4 4" xfId="18238"/>
    <cellStyle name="Total 20 3 4 4 2" xfId="39425"/>
    <cellStyle name="Total 20 3 4 5" xfId="28608"/>
    <cellStyle name="Total 20 3 4_Table 2A-1_EFT (Annual)" xfId="8766"/>
    <cellStyle name="Total 20 3 5" xfId="3981"/>
    <cellStyle name="Total 20 3 5 2" xfId="12309"/>
    <cellStyle name="Total 20 3 5 2 2" xfId="24333"/>
    <cellStyle name="Total 20 3 5 2 2 2" xfId="45519"/>
    <cellStyle name="Total 20 3 5 2 3" xfId="34915"/>
    <cellStyle name="Total 20 3 5 3" xfId="19220"/>
    <cellStyle name="Total 20 3 5 3 2" xfId="40407"/>
    <cellStyle name="Total 20 3 5 4" xfId="29669"/>
    <cellStyle name="Total 20 3 5_Table 2A-1_EFT (Annual)" xfId="8768"/>
    <cellStyle name="Total 20 3 6" xfId="9646"/>
    <cellStyle name="Total 20 3 6 2" xfId="21787"/>
    <cellStyle name="Total 20 3 6 2 2" xfId="42973"/>
    <cellStyle name="Total 20 3 6 3" xfId="32369"/>
    <cellStyle name="Total 20 3 7" xfId="16674"/>
    <cellStyle name="Total 20 3 7 2" xfId="37861"/>
    <cellStyle name="Total 20 3 8" xfId="26926"/>
    <cellStyle name="Total 20 3_Table 2A-1_EFT (Annual)" xfId="3545"/>
    <cellStyle name="Total 20 4" xfId="1228"/>
    <cellStyle name="Total 20 4 2" xfId="2498"/>
    <cellStyle name="Total 20 4 2 2" xfId="6059"/>
    <cellStyle name="Total 20 4 2 2 2" xfId="14253"/>
    <cellStyle name="Total 20 4 2 2 2 2" xfId="26225"/>
    <cellStyle name="Total 20 4 2 2 2 2 2" xfId="47411"/>
    <cellStyle name="Total 20 4 2 2 2 3" xfId="36807"/>
    <cellStyle name="Total 20 4 2 2 3" xfId="21112"/>
    <cellStyle name="Total 20 4 2 2 3 2" xfId="42299"/>
    <cellStyle name="Total 20 4 2 2 4" xfId="31715"/>
    <cellStyle name="Total 20 4 2 2_Table 2A-1_EFT (Annual)" xfId="8771"/>
    <cellStyle name="Total 20 4 2 3" xfId="11595"/>
    <cellStyle name="Total 20 4 2 3 2" xfId="23679"/>
    <cellStyle name="Total 20 4 2 3 2 2" xfId="44865"/>
    <cellStyle name="Total 20 4 2 3 3" xfId="34261"/>
    <cellStyle name="Total 20 4 2 4" xfId="18566"/>
    <cellStyle name="Total 20 4 2 4 2" xfId="39753"/>
    <cellStyle name="Total 20 4 2 5" xfId="28972"/>
    <cellStyle name="Total 20 4 2_Table 2A-1_EFT (Annual)" xfId="8770"/>
    <cellStyle name="Total 20 4 3" xfId="4789"/>
    <cellStyle name="Total 20 4 3 2" xfId="13049"/>
    <cellStyle name="Total 20 4 3 2 2" xfId="25055"/>
    <cellStyle name="Total 20 4 3 2 2 2" xfId="46241"/>
    <cellStyle name="Total 20 4 3 2 3" xfId="35637"/>
    <cellStyle name="Total 20 4 3 3" xfId="19942"/>
    <cellStyle name="Total 20 4 3 3 2" xfId="41129"/>
    <cellStyle name="Total 20 4 3 4" xfId="30446"/>
    <cellStyle name="Total 20 4 3_Table 2A-1_EFT (Annual)" xfId="8772"/>
    <cellStyle name="Total 20 4 4" xfId="10393"/>
    <cellStyle name="Total 20 4 4 2" xfId="22509"/>
    <cellStyle name="Total 20 4 4 2 2" xfId="43695"/>
    <cellStyle name="Total 20 4 4 3" xfId="33091"/>
    <cellStyle name="Total 20 4 5" xfId="17396"/>
    <cellStyle name="Total 20 4 5 2" xfId="38583"/>
    <cellStyle name="Total 20 4 6" xfId="27703"/>
    <cellStyle name="Total 20 4_Table 2A-1_EFT (Annual)" xfId="8769"/>
    <cellStyle name="Total 20 5" xfId="783"/>
    <cellStyle name="Total 20 5 2" xfId="4344"/>
    <cellStyle name="Total 20 5 2 2" xfId="12624"/>
    <cellStyle name="Total 20 5 2 2 2" xfId="24641"/>
    <cellStyle name="Total 20 5 2 2 2 2" xfId="45827"/>
    <cellStyle name="Total 20 5 2 2 3" xfId="35223"/>
    <cellStyle name="Total 20 5 2 3" xfId="19528"/>
    <cellStyle name="Total 20 5 2 3 2" xfId="40715"/>
    <cellStyle name="Total 20 5 2 4" xfId="30001"/>
    <cellStyle name="Total 20 5 2_Table 2A-1_EFT (Annual)" xfId="8774"/>
    <cellStyle name="Total 20 5 3" xfId="9972"/>
    <cellStyle name="Total 20 5 3 2" xfId="22095"/>
    <cellStyle name="Total 20 5 3 2 2" xfId="43281"/>
    <cellStyle name="Total 20 5 3 3" xfId="32677"/>
    <cellStyle name="Total 20 5 4" xfId="16982"/>
    <cellStyle name="Total 20 5 4 2" xfId="38169"/>
    <cellStyle name="Total 20 5 5" xfId="27258"/>
    <cellStyle name="Total 20 5_Table 2A-1_EFT (Annual)" xfId="8773"/>
    <cellStyle name="Total 20 6" xfId="1967"/>
    <cellStyle name="Total 20 6 2" xfId="5528"/>
    <cellStyle name="Total 20 6 2 2" xfId="13743"/>
    <cellStyle name="Total 20 6 2 2 2" xfId="25731"/>
    <cellStyle name="Total 20 6 2 2 2 2" xfId="46917"/>
    <cellStyle name="Total 20 6 2 2 3" xfId="36313"/>
    <cellStyle name="Total 20 6 2 3" xfId="20618"/>
    <cellStyle name="Total 20 6 2 3 2" xfId="41805"/>
    <cellStyle name="Total 20 6 2 4" xfId="31185"/>
    <cellStyle name="Total 20 6 2_Table 2A-1_EFT (Annual)" xfId="8776"/>
    <cellStyle name="Total 20 6 3" xfId="11087"/>
    <cellStyle name="Total 20 6 3 2" xfId="23185"/>
    <cellStyle name="Total 20 6 3 2 2" xfId="44371"/>
    <cellStyle name="Total 20 6 3 3" xfId="33767"/>
    <cellStyle name="Total 20 6 4" xfId="18072"/>
    <cellStyle name="Total 20 6 4 2" xfId="39259"/>
    <cellStyle name="Total 20 6 5" xfId="28442"/>
    <cellStyle name="Total 20 6_Table 2A-1_EFT (Annual)" xfId="8775"/>
    <cellStyle name="Total 20 7" xfId="3769"/>
    <cellStyle name="Total 20 7 2" xfId="12137"/>
    <cellStyle name="Total 20 7 2 2" xfId="24167"/>
    <cellStyle name="Total 20 7 2 2 2" xfId="45353"/>
    <cellStyle name="Total 20 7 2 3" xfId="34749"/>
    <cellStyle name="Total 20 7 3" xfId="19054"/>
    <cellStyle name="Total 20 7 3 2" xfId="40241"/>
    <cellStyle name="Total 20 7 4" xfId="29478"/>
    <cellStyle name="Total 20 7_Table 2A-1_EFT (Annual)" xfId="8777"/>
    <cellStyle name="Total 20 8" xfId="9456"/>
    <cellStyle name="Total 20 8 2" xfId="21621"/>
    <cellStyle name="Total 20 8 2 2" xfId="42807"/>
    <cellStyle name="Total 20 8 3" xfId="32203"/>
    <cellStyle name="Total 20 9" xfId="16508"/>
    <cellStyle name="Total 20 9 2" xfId="37695"/>
    <cellStyle name="Total 20_Table 2A-1_EFT (Annual)" xfId="3543"/>
    <cellStyle name="Total 21" xfId="198"/>
    <cellStyle name="Total 21 10" xfId="26753"/>
    <cellStyle name="Total 21 2" xfId="591"/>
    <cellStyle name="Total 21 2 2" xfId="1568"/>
    <cellStyle name="Total 21 2 2 2" xfId="2838"/>
    <cellStyle name="Total 21 2 2 2 2" xfId="6399"/>
    <cellStyle name="Total 21 2 2 2 2 2" xfId="14593"/>
    <cellStyle name="Total 21 2 2 2 2 2 2" xfId="26565"/>
    <cellStyle name="Total 21 2 2 2 2 2 2 2" xfId="47751"/>
    <cellStyle name="Total 21 2 2 2 2 2 3" xfId="37147"/>
    <cellStyle name="Total 21 2 2 2 2 3" xfId="21452"/>
    <cellStyle name="Total 21 2 2 2 2 3 2" xfId="42639"/>
    <cellStyle name="Total 21 2 2 2 2 4" xfId="32055"/>
    <cellStyle name="Total 21 2 2 2 2_Table 2A-1_EFT (Annual)" xfId="8780"/>
    <cellStyle name="Total 21 2 2 2 3" xfId="11935"/>
    <cellStyle name="Total 21 2 2 2 3 2" xfId="24019"/>
    <cellStyle name="Total 21 2 2 2 3 2 2" xfId="45205"/>
    <cellStyle name="Total 21 2 2 2 3 3" xfId="34601"/>
    <cellStyle name="Total 21 2 2 2 4" xfId="18906"/>
    <cellStyle name="Total 21 2 2 2 4 2" xfId="40093"/>
    <cellStyle name="Total 21 2 2 2 5" xfId="29312"/>
    <cellStyle name="Total 21 2 2 2_Table 2A-1_EFT (Annual)" xfId="8779"/>
    <cellStyle name="Total 21 2 2 3" xfId="5129"/>
    <cellStyle name="Total 21 2 2 3 2" xfId="13389"/>
    <cellStyle name="Total 21 2 2 3 2 2" xfId="25395"/>
    <cellStyle name="Total 21 2 2 3 2 2 2" xfId="46581"/>
    <cellStyle name="Total 21 2 2 3 2 3" xfId="35977"/>
    <cellStyle name="Total 21 2 2 3 3" xfId="20282"/>
    <cellStyle name="Total 21 2 2 3 3 2" xfId="41469"/>
    <cellStyle name="Total 21 2 2 3 4" xfId="30786"/>
    <cellStyle name="Total 21 2 2 3_Table 2A-1_EFT (Annual)" xfId="8781"/>
    <cellStyle name="Total 21 2 2 4" xfId="10733"/>
    <cellStyle name="Total 21 2 2 4 2" xfId="22849"/>
    <cellStyle name="Total 21 2 2 4 2 2" xfId="44035"/>
    <cellStyle name="Total 21 2 2 4 3" xfId="33431"/>
    <cellStyle name="Total 21 2 2 5" xfId="17736"/>
    <cellStyle name="Total 21 2 2 5 2" xfId="38923"/>
    <cellStyle name="Total 21 2 2 6" xfId="28043"/>
    <cellStyle name="Total 21 2 2_Table 2A-1_EFT (Annual)" xfId="8778"/>
    <cellStyle name="Total 21 2 3" xfId="1089"/>
    <cellStyle name="Total 21 2 3 2" xfId="4650"/>
    <cellStyle name="Total 21 2 3 2 2" xfId="12910"/>
    <cellStyle name="Total 21 2 3 2 2 2" xfId="24916"/>
    <cellStyle name="Total 21 2 3 2 2 2 2" xfId="46102"/>
    <cellStyle name="Total 21 2 3 2 2 3" xfId="35498"/>
    <cellStyle name="Total 21 2 3 2 3" xfId="19803"/>
    <cellStyle name="Total 21 2 3 2 3 2" xfId="40990"/>
    <cellStyle name="Total 21 2 3 2 4" xfId="30307"/>
    <cellStyle name="Total 21 2 3 2_Table 2A-1_EFT (Annual)" xfId="8783"/>
    <cellStyle name="Total 21 2 3 3" xfId="10254"/>
    <cellStyle name="Total 21 2 3 3 2" xfId="22370"/>
    <cellStyle name="Total 21 2 3 3 2 2" xfId="43556"/>
    <cellStyle name="Total 21 2 3 3 3" xfId="32952"/>
    <cellStyle name="Total 21 2 3 4" xfId="17257"/>
    <cellStyle name="Total 21 2 3 4 2" xfId="38444"/>
    <cellStyle name="Total 21 2 3 5" xfId="27564"/>
    <cellStyle name="Total 21 2 3_Table 2A-1_EFT (Annual)" xfId="8782"/>
    <cellStyle name="Total 21 2 4" xfId="2307"/>
    <cellStyle name="Total 21 2 4 2" xfId="5868"/>
    <cellStyle name="Total 21 2 4 2 2" xfId="14083"/>
    <cellStyle name="Total 21 2 4 2 2 2" xfId="26071"/>
    <cellStyle name="Total 21 2 4 2 2 2 2" xfId="47257"/>
    <cellStyle name="Total 21 2 4 2 2 3" xfId="36653"/>
    <cellStyle name="Total 21 2 4 2 3" xfId="20958"/>
    <cellStyle name="Total 21 2 4 2 3 2" xfId="42145"/>
    <cellStyle name="Total 21 2 4 2 4" xfId="31525"/>
    <cellStyle name="Total 21 2 4 2_Table 2A-1_EFT (Annual)" xfId="8785"/>
    <cellStyle name="Total 21 2 4 3" xfId="11427"/>
    <cellStyle name="Total 21 2 4 3 2" xfId="23525"/>
    <cellStyle name="Total 21 2 4 3 2 2" xfId="44711"/>
    <cellStyle name="Total 21 2 4 3 3" xfId="34107"/>
    <cellStyle name="Total 21 2 4 4" xfId="18412"/>
    <cellStyle name="Total 21 2 4 4 2" xfId="39599"/>
    <cellStyle name="Total 21 2 4 5" xfId="28782"/>
    <cellStyle name="Total 21 2 4_Table 2A-1_EFT (Annual)" xfId="8784"/>
    <cellStyle name="Total 21 2 5" xfId="4161"/>
    <cellStyle name="Total 21 2 5 2" xfId="12485"/>
    <cellStyle name="Total 21 2 5 2 2" xfId="24507"/>
    <cellStyle name="Total 21 2 5 2 2 2" xfId="45693"/>
    <cellStyle name="Total 21 2 5 2 3" xfId="35089"/>
    <cellStyle name="Total 21 2 5 3" xfId="19394"/>
    <cellStyle name="Total 21 2 5 3 2" xfId="40581"/>
    <cellStyle name="Total 21 2 5 4" xfId="29849"/>
    <cellStyle name="Total 21 2 5_Table 2A-1_EFT (Annual)" xfId="8786"/>
    <cellStyle name="Total 21 2 6" xfId="9824"/>
    <cellStyle name="Total 21 2 6 2" xfId="21961"/>
    <cellStyle name="Total 21 2 6 2 2" xfId="43147"/>
    <cellStyle name="Total 21 2 6 3" xfId="32543"/>
    <cellStyle name="Total 21 2 7" xfId="16848"/>
    <cellStyle name="Total 21 2 7 2" xfId="38035"/>
    <cellStyle name="Total 21 2 8" xfId="27106"/>
    <cellStyle name="Total 21 2_Table 2A-1_EFT (Annual)" xfId="3547"/>
    <cellStyle name="Total 21 3" xfId="427"/>
    <cellStyle name="Total 21 3 2" xfId="1410"/>
    <cellStyle name="Total 21 3 2 2" xfId="2680"/>
    <cellStyle name="Total 21 3 2 2 2" xfId="6241"/>
    <cellStyle name="Total 21 3 2 2 2 2" xfId="14435"/>
    <cellStyle name="Total 21 3 2 2 2 2 2" xfId="26407"/>
    <cellStyle name="Total 21 3 2 2 2 2 2 2" xfId="47593"/>
    <cellStyle name="Total 21 3 2 2 2 2 3" xfId="36989"/>
    <cellStyle name="Total 21 3 2 2 2 3" xfId="21294"/>
    <cellStyle name="Total 21 3 2 2 2 3 2" xfId="42481"/>
    <cellStyle name="Total 21 3 2 2 2 4" xfId="31897"/>
    <cellStyle name="Total 21 3 2 2 2_Table 2A-1_EFT (Annual)" xfId="8789"/>
    <cellStyle name="Total 21 3 2 2 3" xfId="11777"/>
    <cellStyle name="Total 21 3 2 2 3 2" xfId="23861"/>
    <cellStyle name="Total 21 3 2 2 3 2 2" xfId="45047"/>
    <cellStyle name="Total 21 3 2 2 3 3" xfId="34443"/>
    <cellStyle name="Total 21 3 2 2 4" xfId="18748"/>
    <cellStyle name="Total 21 3 2 2 4 2" xfId="39935"/>
    <cellStyle name="Total 21 3 2 2 5" xfId="29154"/>
    <cellStyle name="Total 21 3 2 2_Table 2A-1_EFT (Annual)" xfId="8788"/>
    <cellStyle name="Total 21 3 2 3" xfId="4971"/>
    <cellStyle name="Total 21 3 2 3 2" xfId="13231"/>
    <cellStyle name="Total 21 3 2 3 2 2" xfId="25237"/>
    <cellStyle name="Total 21 3 2 3 2 2 2" xfId="46423"/>
    <cellStyle name="Total 21 3 2 3 2 3" xfId="35819"/>
    <cellStyle name="Total 21 3 2 3 3" xfId="20124"/>
    <cellStyle name="Total 21 3 2 3 3 2" xfId="41311"/>
    <cellStyle name="Total 21 3 2 3 4" xfId="30628"/>
    <cellStyle name="Total 21 3 2 3_Table 2A-1_EFT (Annual)" xfId="8790"/>
    <cellStyle name="Total 21 3 2 4" xfId="10575"/>
    <cellStyle name="Total 21 3 2 4 2" xfId="22691"/>
    <cellStyle name="Total 21 3 2 4 2 2" xfId="43877"/>
    <cellStyle name="Total 21 3 2 4 3" xfId="33273"/>
    <cellStyle name="Total 21 3 2 5" xfId="17578"/>
    <cellStyle name="Total 21 3 2 5 2" xfId="38765"/>
    <cellStyle name="Total 21 3 2 6" xfId="27885"/>
    <cellStyle name="Total 21 3 2_Table 2A-1_EFT (Annual)" xfId="8787"/>
    <cellStyle name="Total 21 3 3" xfId="955"/>
    <cellStyle name="Total 21 3 3 2" xfId="4516"/>
    <cellStyle name="Total 21 3 3 2 2" xfId="12778"/>
    <cellStyle name="Total 21 3 3 2 2 2" xfId="24788"/>
    <cellStyle name="Total 21 3 3 2 2 2 2" xfId="45974"/>
    <cellStyle name="Total 21 3 3 2 2 3" xfId="35370"/>
    <cellStyle name="Total 21 3 3 2 3" xfId="19675"/>
    <cellStyle name="Total 21 3 3 2 3 2" xfId="40862"/>
    <cellStyle name="Total 21 3 3 2 4" xfId="30173"/>
    <cellStyle name="Total 21 3 3 2_Table 2A-1_EFT (Annual)" xfId="8792"/>
    <cellStyle name="Total 21 3 3 3" xfId="10125"/>
    <cellStyle name="Total 21 3 3 3 2" xfId="22242"/>
    <cellStyle name="Total 21 3 3 3 2 2" xfId="43428"/>
    <cellStyle name="Total 21 3 3 3 3" xfId="32824"/>
    <cellStyle name="Total 21 3 3 4" xfId="17129"/>
    <cellStyle name="Total 21 3 3 4 2" xfId="38316"/>
    <cellStyle name="Total 21 3 3 5" xfId="27430"/>
    <cellStyle name="Total 21 3 3_Table 2A-1_EFT (Annual)" xfId="8791"/>
    <cellStyle name="Total 21 3 4" xfId="2149"/>
    <cellStyle name="Total 21 3 4 2" xfId="5710"/>
    <cellStyle name="Total 21 3 4 2 2" xfId="13925"/>
    <cellStyle name="Total 21 3 4 2 2 2" xfId="25913"/>
    <cellStyle name="Total 21 3 4 2 2 2 2" xfId="47099"/>
    <cellStyle name="Total 21 3 4 2 2 3" xfId="36495"/>
    <cellStyle name="Total 21 3 4 2 3" xfId="20800"/>
    <cellStyle name="Total 21 3 4 2 3 2" xfId="41987"/>
    <cellStyle name="Total 21 3 4 2 4" xfId="31367"/>
    <cellStyle name="Total 21 3 4 2_Table 2A-1_EFT (Annual)" xfId="8794"/>
    <cellStyle name="Total 21 3 4 3" xfId="11269"/>
    <cellStyle name="Total 21 3 4 3 2" xfId="23367"/>
    <cellStyle name="Total 21 3 4 3 2 2" xfId="44553"/>
    <cellStyle name="Total 21 3 4 3 3" xfId="33949"/>
    <cellStyle name="Total 21 3 4 4" xfId="18254"/>
    <cellStyle name="Total 21 3 4 4 2" xfId="39441"/>
    <cellStyle name="Total 21 3 4 5" xfId="28624"/>
    <cellStyle name="Total 21 3 4_Table 2A-1_EFT (Annual)" xfId="8793"/>
    <cellStyle name="Total 21 3 5" xfId="3997"/>
    <cellStyle name="Total 21 3 5 2" xfId="12325"/>
    <cellStyle name="Total 21 3 5 2 2" xfId="24349"/>
    <cellStyle name="Total 21 3 5 2 2 2" xfId="45535"/>
    <cellStyle name="Total 21 3 5 2 3" xfId="34931"/>
    <cellStyle name="Total 21 3 5 3" xfId="19236"/>
    <cellStyle name="Total 21 3 5 3 2" xfId="40423"/>
    <cellStyle name="Total 21 3 5 4" xfId="29685"/>
    <cellStyle name="Total 21 3 5_Table 2A-1_EFT (Annual)" xfId="8795"/>
    <cellStyle name="Total 21 3 6" xfId="9662"/>
    <cellStyle name="Total 21 3 6 2" xfId="21803"/>
    <cellStyle name="Total 21 3 6 2 2" xfId="42989"/>
    <cellStyle name="Total 21 3 6 3" xfId="32385"/>
    <cellStyle name="Total 21 3 7" xfId="16690"/>
    <cellStyle name="Total 21 3 7 2" xfId="37877"/>
    <cellStyle name="Total 21 3 8" xfId="26942"/>
    <cellStyle name="Total 21 3_Table 2A-1_EFT (Annual)" xfId="3548"/>
    <cellStyle name="Total 21 4" xfId="1246"/>
    <cellStyle name="Total 21 4 2" xfId="2516"/>
    <cellStyle name="Total 21 4 2 2" xfId="6077"/>
    <cellStyle name="Total 21 4 2 2 2" xfId="14271"/>
    <cellStyle name="Total 21 4 2 2 2 2" xfId="26243"/>
    <cellStyle name="Total 21 4 2 2 2 2 2" xfId="47429"/>
    <cellStyle name="Total 21 4 2 2 2 3" xfId="36825"/>
    <cellStyle name="Total 21 4 2 2 3" xfId="21130"/>
    <cellStyle name="Total 21 4 2 2 3 2" xfId="42317"/>
    <cellStyle name="Total 21 4 2 2 4" xfId="31733"/>
    <cellStyle name="Total 21 4 2 2_Table 2A-1_EFT (Annual)" xfId="8798"/>
    <cellStyle name="Total 21 4 2 3" xfId="11613"/>
    <cellStyle name="Total 21 4 2 3 2" xfId="23697"/>
    <cellStyle name="Total 21 4 2 3 2 2" xfId="44883"/>
    <cellStyle name="Total 21 4 2 3 3" xfId="34279"/>
    <cellStyle name="Total 21 4 2 4" xfId="18584"/>
    <cellStyle name="Total 21 4 2 4 2" xfId="39771"/>
    <cellStyle name="Total 21 4 2 5" xfId="28990"/>
    <cellStyle name="Total 21 4 2_Table 2A-1_EFT (Annual)" xfId="8797"/>
    <cellStyle name="Total 21 4 3" xfId="4807"/>
    <cellStyle name="Total 21 4 3 2" xfId="13067"/>
    <cellStyle name="Total 21 4 3 2 2" xfId="25073"/>
    <cellStyle name="Total 21 4 3 2 2 2" xfId="46259"/>
    <cellStyle name="Total 21 4 3 2 3" xfId="35655"/>
    <cellStyle name="Total 21 4 3 3" xfId="19960"/>
    <cellStyle name="Total 21 4 3 3 2" xfId="41147"/>
    <cellStyle name="Total 21 4 3 4" xfId="30464"/>
    <cellStyle name="Total 21 4 3_Table 2A-1_EFT (Annual)" xfId="8799"/>
    <cellStyle name="Total 21 4 4" xfId="10411"/>
    <cellStyle name="Total 21 4 4 2" xfId="22527"/>
    <cellStyle name="Total 21 4 4 2 2" xfId="43713"/>
    <cellStyle name="Total 21 4 4 3" xfId="33109"/>
    <cellStyle name="Total 21 4 5" xfId="17414"/>
    <cellStyle name="Total 21 4 5 2" xfId="38601"/>
    <cellStyle name="Total 21 4 6" xfId="27721"/>
    <cellStyle name="Total 21 4_Table 2A-1_EFT (Annual)" xfId="8796"/>
    <cellStyle name="Total 21 5" xfId="798"/>
    <cellStyle name="Total 21 5 2" xfId="4359"/>
    <cellStyle name="Total 21 5 2 2" xfId="12639"/>
    <cellStyle name="Total 21 5 2 2 2" xfId="24656"/>
    <cellStyle name="Total 21 5 2 2 2 2" xfId="45842"/>
    <cellStyle name="Total 21 5 2 2 3" xfId="35238"/>
    <cellStyle name="Total 21 5 2 3" xfId="19543"/>
    <cellStyle name="Total 21 5 2 3 2" xfId="40730"/>
    <cellStyle name="Total 21 5 2 4" xfId="30016"/>
    <cellStyle name="Total 21 5 2_Table 2A-1_EFT (Annual)" xfId="8801"/>
    <cellStyle name="Total 21 5 3" xfId="9987"/>
    <cellStyle name="Total 21 5 3 2" xfId="22110"/>
    <cellStyle name="Total 21 5 3 2 2" xfId="43296"/>
    <cellStyle name="Total 21 5 3 3" xfId="32692"/>
    <cellStyle name="Total 21 5 4" xfId="16997"/>
    <cellStyle name="Total 21 5 4 2" xfId="38184"/>
    <cellStyle name="Total 21 5 5" xfId="27273"/>
    <cellStyle name="Total 21 5_Table 2A-1_EFT (Annual)" xfId="8800"/>
    <cellStyle name="Total 21 6" xfId="1985"/>
    <cellStyle name="Total 21 6 2" xfId="5546"/>
    <cellStyle name="Total 21 6 2 2" xfId="13761"/>
    <cellStyle name="Total 21 6 2 2 2" xfId="25749"/>
    <cellStyle name="Total 21 6 2 2 2 2" xfId="46935"/>
    <cellStyle name="Total 21 6 2 2 3" xfId="36331"/>
    <cellStyle name="Total 21 6 2 3" xfId="20636"/>
    <cellStyle name="Total 21 6 2 3 2" xfId="41823"/>
    <cellStyle name="Total 21 6 2 4" xfId="31203"/>
    <cellStyle name="Total 21 6 2_Table 2A-1_EFT (Annual)" xfId="8803"/>
    <cellStyle name="Total 21 6 3" xfId="11105"/>
    <cellStyle name="Total 21 6 3 2" xfId="23203"/>
    <cellStyle name="Total 21 6 3 2 2" xfId="44389"/>
    <cellStyle name="Total 21 6 3 3" xfId="33785"/>
    <cellStyle name="Total 21 6 4" xfId="18090"/>
    <cellStyle name="Total 21 6 4 2" xfId="39277"/>
    <cellStyle name="Total 21 6 5" xfId="28460"/>
    <cellStyle name="Total 21 6_Table 2A-1_EFT (Annual)" xfId="8802"/>
    <cellStyle name="Total 21 7" xfId="3787"/>
    <cellStyle name="Total 21 7 2" xfId="12155"/>
    <cellStyle name="Total 21 7 2 2" xfId="24185"/>
    <cellStyle name="Total 21 7 2 2 2" xfId="45371"/>
    <cellStyle name="Total 21 7 2 3" xfId="34767"/>
    <cellStyle name="Total 21 7 3" xfId="19072"/>
    <cellStyle name="Total 21 7 3 2" xfId="40259"/>
    <cellStyle name="Total 21 7 4" xfId="29496"/>
    <cellStyle name="Total 21 7_Table 2A-1_EFT (Annual)" xfId="8804"/>
    <cellStyle name="Total 21 8" xfId="9474"/>
    <cellStyle name="Total 21 8 2" xfId="21639"/>
    <cellStyle name="Total 21 8 2 2" xfId="42825"/>
    <cellStyle name="Total 21 8 3" xfId="32221"/>
    <cellStyle name="Total 21 9" xfId="16526"/>
    <cellStyle name="Total 21 9 2" xfId="37713"/>
    <cellStyle name="Total 21_Table 2A-1_EFT (Annual)" xfId="3546"/>
    <cellStyle name="Total 22" xfId="210"/>
    <cellStyle name="Total 22 10" xfId="26765"/>
    <cellStyle name="Total 22 2" xfId="603"/>
    <cellStyle name="Total 22 2 2" xfId="1580"/>
    <cellStyle name="Total 22 2 2 2" xfId="2850"/>
    <cellStyle name="Total 22 2 2 2 2" xfId="6411"/>
    <cellStyle name="Total 22 2 2 2 2 2" xfId="14605"/>
    <cellStyle name="Total 22 2 2 2 2 2 2" xfId="26577"/>
    <cellStyle name="Total 22 2 2 2 2 2 2 2" xfId="47763"/>
    <cellStyle name="Total 22 2 2 2 2 2 3" xfId="37159"/>
    <cellStyle name="Total 22 2 2 2 2 3" xfId="21464"/>
    <cellStyle name="Total 22 2 2 2 2 3 2" xfId="42651"/>
    <cellStyle name="Total 22 2 2 2 2 4" xfId="32067"/>
    <cellStyle name="Total 22 2 2 2 2_Table 2A-1_EFT (Annual)" xfId="8807"/>
    <cellStyle name="Total 22 2 2 2 3" xfId="11947"/>
    <cellStyle name="Total 22 2 2 2 3 2" xfId="24031"/>
    <cellStyle name="Total 22 2 2 2 3 2 2" xfId="45217"/>
    <cellStyle name="Total 22 2 2 2 3 3" xfId="34613"/>
    <cellStyle name="Total 22 2 2 2 4" xfId="18918"/>
    <cellStyle name="Total 22 2 2 2 4 2" xfId="40105"/>
    <cellStyle name="Total 22 2 2 2 5" xfId="29324"/>
    <cellStyle name="Total 22 2 2 2_Table 2A-1_EFT (Annual)" xfId="8806"/>
    <cellStyle name="Total 22 2 2 3" xfId="5141"/>
    <cellStyle name="Total 22 2 2 3 2" xfId="13401"/>
    <cellStyle name="Total 22 2 2 3 2 2" xfId="25407"/>
    <cellStyle name="Total 22 2 2 3 2 2 2" xfId="46593"/>
    <cellStyle name="Total 22 2 2 3 2 3" xfId="35989"/>
    <cellStyle name="Total 22 2 2 3 3" xfId="20294"/>
    <cellStyle name="Total 22 2 2 3 3 2" xfId="41481"/>
    <cellStyle name="Total 22 2 2 3 4" xfId="30798"/>
    <cellStyle name="Total 22 2 2 3_Table 2A-1_EFT (Annual)" xfId="8808"/>
    <cellStyle name="Total 22 2 2 4" xfId="10745"/>
    <cellStyle name="Total 22 2 2 4 2" xfId="22861"/>
    <cellStyle name="Total 22 2 2 4 2 2" xfId="44047"/>
    <cellStyle name="Total 22 2 2 4 3" xfId="33443"/>
    <cellStyle name="Total 22 2 2 5" xfId="17748"/>
    <cellStyle name="Total 22 2 2 5 2" xfId="38935"/>
    <cellStyle name="Total 22 2 2 6" xfId="28055"/>
    <cellStyle name="Total 22 2 2_Table 2A-1_EFT (Annual)" xfId="8805"/>
    <cellStyle name="Total 22 2 3" xfId="1098"/>
    <cellStyle name="Total 22 2 3 2" xfId="4659"/>
    <cellStyle name="Total 22 2 3 2 2" xfId="12919"/>
    <cellStyle name="Total 22 2 3 2 2 2" xfId="24925"/>
    <cellStyle name="Total 22 2 3 2 2 2 2" xfId="46111"/>
    <cellStyle name="Total 22 2 3 2 2 3" xfId="35507"/>
    <cellStyle name="Total 22 2 3 2 3" xfId="19812"/>
    <cellStyle name="Total 22 2 3 2 3 2" xfId="40999"/>
    <cellStyle name="Total 22 2 3 2 4" xfId="30316"/>
    <cellStyle name="Total 22 2 3 2_Table 2A-1_EFT (Annual)" xfId="8810"/>
    <cellStyle name="Total 22 2 3 3" xfId="10263"/>
    <cellStyle name="Total 22 2 3 3 2" xfId="22379"/>
    <cellStyle name="Total 22 2 3 3 2 2" xfId="43565"/>
    <cellStyle name="Total 22 2 3 3 3" xfId="32961"/>
    <cellStyle name="Total 22 2 3 4" xfId="17266"/>
    <cellStyle name="Total 22 2 3 4 2" xfId="38453"/>
    <cellStyle name="Total 22 2 3 5" xfId="27573"/>
    <cellStyle name="Total 22 2 3_Table 2A-1_EFT (Annual)" xfId="8809"/>
    <cellStyle name="Total 22 2 4" xfId="2319"/>
    <cellStyle name="Total 22 2 4 2" xfId="5880"/>
    <cellStyle name="Total 22 2 4 2 2" xfId="14095"/>
    <cellStyle name="Total 22 2 4 2 2 2" xfId="26083"/>
    <cellStyle name="Total 22 2 4 2 2 2 2" xfId="47269"/>
    <cellStyle name="Total 22 2 4 2 2 3" xfId="36665"/>
    <cellStyle name="Total 22 2 4 2 3" xfId="20970"/>
    <cellStyle name="Total 22 2 4 2 3 2" xfId="42157"/>
    <cellStyle name="Total 22 2 4 2 4" xfId="31537"/>
    <cellStyle name="Total 22 2 4 2_Table 2A-1_EFT (Annual)" xfId="8812"/>
    <cellStyle name="Total 22 2 4 3" xfId="11439"/>
    <cellStyle name="Total 22 2 4 3 2" xfId="23537"/>
    <cellStyle name="Total 22 2 4 3 2 2" xfId="44723"/>
    <cellStyle name="Total 22 2 4 3 3" xfId="34119"/>
    <cellStyle name="Total 22 2 4 4" xfId="18424"/>
    <cellStyle name="Total 22 2 4 4 2" xfId="39611"/>
    <cellStyle name="Total 22 2 4 5" xfId="28794"/>
    <cellStyle name="Total 22 2 4_Table 2A-1_EFT (Annual)" xfId="8811"/>
    <cellStyle name="Total 22 2 5" xfId="4173"/>
    <cellStyle name="Total 22 2 5 2" xfId="12497"/>
    <cellStyle name="Total 22 2 5 2 2" xfId="24519"/>
    <cellStyle name="Total 22 2 5 2 2 2" xfId="45705"/>
    <cellStyle name="Total 22 2 5 2 3" xfId="35101"/>
    <cellStyle name="Total 22 2 5 3" xfId="19406"/>
    <cellStyle name="Total 22 2 5 3 2" xfId="40593"/>
    <cellStyle name="Total 22 2 5 4" xfId="29861"/>
    <cellStyle name="Total 22 2 5_Table 2A-1_EFT (Annual)" xfId="8813"/>
    <cellStyle name="Total 22 2 6" xfId="9836"/>
    <cellStyle name="Total 22 2 6 2" xfId="21973"/>
    <cellStyle name="Total 22 2 6 2 2" xfId="43159"/>
    <cellStyle name="Total 22 2 6 3" xfId="32555"/>
    <cellStyle name="Total 22 2 7" xfId="16860"/>
    <cellStyle name="Total 22 2 7 2" xfId="38047"/>
    <cellStyle name="Total 22 2 8" xfId="27118"/>
    <cellStyle name="Total 22 2_Table 2A-1_EFT (Annual)" xfId="3550"/>
    <cellStyle name="Total 22 3" xfId="438"/>
    <cellStyle name="Total 22 3 2" xfId="1421"/>
    <cellStyle name="Total 22 3 2 2" xfId="2691"/>
    <cellStyle name="Total 22 3 2 2 2" xfId="6252"/>
    <cellStyle name="Total 22 3 2 2 2 2" xfId="14446"/>
    <cellStyle name="Total 22 3 2 2 2 2 2" xfId="26418"/>
    <cellStyle name="Total 22 3 2 2 2 2 2 2" xfId="47604"/>
    <cellStyle name="Total 22 3 2 2 2 2 3" xfId="37000"/>
    <cellStyle name="Total 22 3 2 2 2 3" xfId="21305"/>
    <cellStyle name="Total 22 3 2 2 2 3 2" xfId="42492"/>
    <cellStyle name="Total 22 3 2 2 2 4" xfId="31908"/>
    <cellStyle name="Total 22 3 2 2 2_Table 2A-1_EFT (Annual)" xfId="8816"/>
    <cellStyle name="Total 22 3 2 2 3" xfId="11788"/>
    <cellStyle name="Total 22 3 2 2 3 2" xfId="23872"/>
    <cellStyle name="Total 22 3 2 2 3 2 2" xfId="45058"/>
    <cellStyle name="Total 22 3 2 2 3 3" xfId="34454"/>
    <cellStyle name="Total 22 3 2 2 4" xfId="18759"/>
    <cellStyle name="Total 22 3 2 2 4 2" xfId="39946"/>
    <cellStyle name="Total 22 3 2 2 5" xfId="29165"/>
    <cellStyle name="Total 22 3 2 2_Table 2A-1_EFT (Annual)" xfId="8815"/>
    <cellStyle name="Total 22 3 2 3" xfId="4982"/>
    <cellStyle name="Total 22 3 2 3 2" xfId="13242"/>
    <cellStyle name="Total 22 3 2 3 2 2" xfId="25248"/>
    <cellStyle name="Total 22 3 2 3 2 2 2" xfId="46434"/>
    <cellStyle name="Total 22 3 2 3 2 3" xfId="35830"/>
    <cellStyle name="Total 22 3 2 3 3" xfId="20135"/>
    <cellStyle name="Total 22 3 2 3 3 2" xfId="41322"/>
    <cellStyle name="Total 22 3 2 3 4" xfId="30639"/>
    <cellStyle name="Total 22 3 2 3_Table 2A-1_EFT (Annual)" xfId="8817"/>
    <cellStyle name="Total 22 3 2 4" xfId="10586"/>
    <cellStyle name="Total 22 3 2 4 2" xfId="22702"/>
    <cellStyle name="Total 22 3 2 4 2 2" xfId="43888"/>
    <cellStyle name="Total 22 3 2 4 3" xfId="33284"/>
    <cellStyle name="Total 22 3 2 5" xfId="17589"/>
    <cellStyle name="Total 22 3 2 5 2" xfId="38776"/>
    <cellStyle name="Total 22 3 2 6" xfId="27896"/>
    <cellStyle name="Total 22 3 2_Table 2A-1_EFT (Annual)" xfId="8814"/>
    <cellStyle name="Total 22 3 3" xfId="963"/>
    <cellStyle name="Total 22 3 3 2" xfId="4524"/>
    <cellStyle name="Total 22 3 3 2 2" xfId="12786"/>
    <cellStyle name="Total 22 3 3 2 2 2" xfId="24796"/>
    <cellStyle name="Total 22 3 3 2 2 2 2" xfId="45982"/>
    <cellStyle name="Total 22 3 3 2 2 3" xfId="35378"/>
    <cellStyle name="Total 22 3 3 2 3" xfId="19683"/>
    <cellStyle name="Total 22 3 3 2 3 2" xfId="40870"/>
    <cellStyle name="Total 22 3 3 2 4" xfId="30181"/>
    <cellStyle name="Total 22 3 3 2_Table 2A-1_EFT (Annual)" xfId="8819"/>
    <cellStyle name="Total 22 3 3 3" xfId="10133"/>
    <cellStyle name="Total 22 3 3 3 2" xfId="22250"/>
    <cellStyle name="Total 22 3 3 3 2 2" xfId="43436"/>
    <cellStyle name="Total 22 3 3 3 3" xfId="32832"/>
    <cellStyle name="Total 22 3 3 4" xfId="17137"/>
    <cellStyle name="Total 22 3 3 4 2" xfId="38324"/>
    <cellStyle name="Total 22 3 3 5" xfId="27438"/>
    <cellStyle name="Total 22 3 3_Table 2A-1_EFT (Annual)" xfId="8818"/>
    <cellStyle name="Total 22 3 4" xfId="2160"/>
    <cellStyle name="Total 22 3 4 2" xfId="5721"/>
    <cellStyle name="Total 22 3 4 2 2" xfId="13936"/>
    <cellStyle name="Total 22 3 4 2 2 2" xfId="25924"/>
    <cellStyle name="Total 22 3 4 2 2 2 2" xfId="47110"/>
    <cellStyle name="Total 22 3 4 2 2 3" xfId="36506"/>
    <cellStyle name="Total 22 3 4 2 3" xfId="20811"/>
    <cellStyle name="Total 22 3 4 2 3 2" xfId="41998"/>
    <cellStyle name="Total 22 3 4 2 4" xfId="31378"/>
    <cellStyle name="Total 22 3 4 2_Table 2A-1_EFT (Annual)" xfId="8821"/>
    <cellStyle name="Total 22 3 4 3" xfId="11280"/>
    <cellStyle name="Total 22 3 4 3 2" xfId="23378"/>
    <cellStyle name="Total 22 3 4 3 2 2" xfId="44564"/>
    <cellStyle name="Total 22 3 4 3 3" xfId="33960"/>
    <cellStyle name="Total 22 3 4 4" xfId="18265"/>
    <cellStyle name="Total 22 3 4 4 2" xfId="39452"/>
    <cellStyle name="Total 22 3 4 5" xfId="28635"/>
    <cellStyle name="Total 22 3 4_Table 2A-1_EFT (Annual)" xfId="8820"/>
    <cellStyle name="Total 22 3 5" xfId="4008"/>
    <cellStyle name="Total 22 3 5 2" xfId="12336"/>
    <cellStyle name="Total 22 3 5 2 2" xfId="24360"/>
    <cellStyle name="Total 22 3 5 2 2 2" xfId="45546"/>
    <cellStyle name="Total 22 3 5 2 3" xfId="34942"/>
    <cellStyle name="Total 22 3 5 3" xfId="19247"/>
    <cellStyle name="Total 22 3 5 3 2" xfId="40434"/>
    <cellStyle name="Total 22 3 5 4" xfId="29696"/>
    <cellStyle name="Total 22 3 5_Table 2A-1_EFT (Annual)" xfId="8822"/>
    <cellStyle name="Total 22 3 6" xfId="9673"/>
    <cellStyle name="Total 22 3 6 2" xfId="21814"/>
    <cellStyle name="Total 22 3 6 2 2" xfId="43000"/>
    <cellStyle name="Total 22 3 6 3" xfId="32396"/>
    <cellStyle name="Total 22 3 7" xfId="16701"/>
    <cellStyle name="Total 22 3 7 2" xfId="37888"/>
    <cellStyle name="Total 22 3 8" xfId="26953"/>
    <cellStyle name="Total 22 3_Table 2A-1_EFT (Annual)" xfId="3551"/>
    <cellStyle name="Total 22 4" xfId="1258"/>
    <cellStyle name="Total 22 4 2" xfId="2528"/>
    <cellStyle name="Total 22 4 2 2" xfId="6089"/>
    <cellStyle name="Total 22 4 2 2 2" xfId="14283"/>
    <cellStyle name="Total 22 4 2 2 2 2" xfId="26255"/>
    <cellStyle name="Total 22 4 2 2 2 2 2" xfId="47441"/>
    <cellStyle name="Total 22 4 2 2 2 3" xfId="36837"/>
    <cellStyle name="Total 22 4 2 2 3" xfId="21142"/>
    <cellStyle name="Total 22 4 2 2 3 2" xfId="42329"/>
    <cellStyle name="Total 22 4 2 2 4" xfId="31745"/>
    <cellStyle name="Total 22 4 2 2_Table 2A-1_EFT (Annual)" xfId="8825"/>
    <cellStyle name="Total 22 4 2 3" xfId="11625"/>
    <cellStyle name="Total 22 4 2 3 2" xfId="23709"/>
    <cellStyle name="Total 22 4 2 3 2 2" xfId="44895"/>
    <cellStyle name="Total 22 4 2 3 3" xfId="34291"/>
    <cellStyle name="Total 22 4 2 4" xfId="18596"/>
    <cellStyle name="Total 22 4 2 4 2" xfId="39783"/>
    <cellStyle name="Total 22 4 2 5" xfId="29002"/>
    <cellStyle name="Total 22 4 2_Table 2A-1_EFT (Annual)" xfId="8824"/>
    <cellStyle name="Total 22 4 3" xfId="4819"/>
    <cellStyle name="Total 22 4 3 2" xfId="13079"/>
    <cellStyle name="Total 22 4 3 2 2" xfId="25085"/>
    <cellStyle name="Total 22 4 3 2 2 2" xfId="46271"/>
    <cellStyle name="Total 22 4 3 2 3" xfId="35667"/>
    <cellStyle name="Total 22 4 3 3" xfId="19972"/>
    <cellStyle name="Total 22 4 3 3 2" xfId="41159"/>
    <cellStyle name="Total 22 4 3 4" xfId="30476"/>
    <cellStyle name="Total 22 4 3_Table 2A-1_EFT (Annual)" xfId="8826"/>
    <cellStyle name="Total 22 4 4" xfId="10423"/>
    <cellStyle name="Total 22 4 4 2" xfId="22539"/>
    <cellStyle name="Total 22 4 4 2 2" xfId="43725"/>
    <cellStyle name="Total 22 4 4 3" xfId="33121"/>
    <cellStyle name="Total 22 4 5" xfId="17426"/>
    <cellStyle name="Total 22 4 5 2" xfId="38613"/>
    <cellStyle name="Total 22 4 6" xfId="27733"/>
    <cellStyle name="Total 22 4_Table 2A-1_EFT (Annual)" xfId="8823"/>
    <cellStyle name="Total 22 5" xfId="807"/>
    <cellStyle name="Total 22 5 2" xfId="4368"/>
    <cellStyle name="Total 22 5 2 2" xfId="12648"/>
    <cellStyle name="Total 22 5 2 2 2" xfId="24665"/>
    <cellStyle name="Total 22 5 2 2 2 2" xfId="45851"/>
    <cellStyle name="Total 22 5 2 2 3" xfId="35247"/>
    <cellStyle name="Total 22 5 2 3" xfId="19552"/>
    <cellStyle name="Total 22 5 2 3 2" xfId="40739"/>
    <cellStyle name="Total 22 5 2 4" xfId="30025"/>
    <cellStyle name="Total 22 5 2_Table 2A-1_EFT (Annual)" xfId="8828"/>
    <cellStyle name="Total 22 5 3" xfId="9996"/>
    <cellStyle name="Total 22 5 3 2" xfId="22119"/>
    <cellStyle name="Total 22 5 3 2 2" xfId="43305"/>
    <cellStyle name="Total 22 5 3 3" xfId="32701"/>
    <cellStyle name="Total 22 5 4" xfId="17006"/>
    <cellStyle name="Total 22 5 4 2" xfId="38193"/>
    <cellStyle name="Total 22 5 5" xfId="27282"/>
    <cellStyle name="Total 22 5_Table 2A-1_EFT (Annual)" xfId="8827"/>
    <cellStyle name="Total 22 6" xfId="1997"/>
    <cellStyle name="Total 22 6 2" xfId="5558"/>
    <cellStyle name="Total 22 6 2 2" xfId="13773"/>
    <cellStyle name="Total 22 6 2 2 2" xfId="25761"/>
    <cellStyle name="Total 22 6 2 2 2 2" xfId="46947"/>
    <cellStyle name="Total 22 6 2 2 3" xfId="36343"/>
    <cellStyle name="Total 22 6 2 3" xfId="20648"/>
    <cellStyle name="Total 22 6 2 3 2" xfId="41835"/>
    <cellStyle name="Total 22 6 2 4" xfId="31215"/>
    <cellStyle name="Total 22 6 2_Table 2A-1_EFT (Annual)" xfId="8830"/>
    <cellStyle name="Total 22 6 3" xfId="11117"/>
    <cellStyle name="Total 22 6 3 2" xfId="23215"/>
    <cellStyle name="Total 22 6 3 2 2" xfId="44401"/>
    <cellStyle name="Total 22 6 3 3" xfId="33797"/>
    <cellStyle name="Total 22 6 4" xfId="18102"/>
    <cellStyle name="Total 22 6 4 2" xfId="39289"/>
    <cellStyle name="Total 22 6 5" xfId="28472"/>
    <cellStyle name="Total 22 6_Table 2A-1_EFT (Annual)" xfId="8829"/>
    <cellStyle name="Total 22 7" xfId="3799"/>
    <cellStyle name="Total 22 7 2" xfId="12167"/>
    <cellStyle name="Total 22 7 2 2" xfId="24197"/>
    <cellStyle name="Total 22 7 2 2 2" xfId="45383"/>
    <cellStyle name="Total 22 7 2 3" xfId="34779"/>
    <cellStyle name="Total 22 7 3" xfId="19084"/>
    <cellStyle name="Total 22 7 3 2" xfId="40271"/>
    <cellStyle name="Total 22 7 4" xfId="29508"/>
    <cellStyle name="Total 22 7_Table 2A-1_EFT (Annual)" xfId="8831"/>
    <cellStyle name="Total 22 8" xfId="9486"/>
    <cellStyle name="Total 22 8 2" xfId="21651"/>
    <cellStyle name="Total 22 8 2 2" xfId="42837"/>
    <cellStyle name="Total 22 8 3" xfId="32233"/>
    <cellStyle name="Total 22 9" xfId="16538"/>
    <cellStyle name="Total 22 9 2" xfId="37725"/>
    <cellStyle name="Total 22_Table 2A-1_EFT (Annual)" xfId="3549"/>
    <cellStyle name="Total 23" xfId="214"/>
    <cellStyle name="Total 23 10" xfId="26769"/>
    <cellStyle name="Total 23 2" xfId="607"/>
    <cellStyle name="Total 23 2 2" xfId="1584"/>
    <cellStyle name="Total 23 2 2 2" xfId="2854"/>
    <cellStyle name="Total 23 2 2 2 2" xfId="6415"/>
    <cellStyle name="Total 23 2 2 2 2 2" xfId="14609"/>
    <cellStyle name="Total 23 2 2 2 2 2 2" xfId="26581"/>
    <cellStyle name="Total 23 2 2 2 2 2 2 2" xfId="47767"/>
    <cellStyle name="Total 23 2 2 2 2 2 3" xfId="37163"/>
    <cellStyle name="Total 23 2 2 2 2 3" xfId="21468"/>
    <cellStyle name="Total 23 2 2 2 2 3 2" xfId="42655"/>
    <cellStyle name="Total 23 2 2 2 2 4" xfId="32071"/>
    <cellStyle name="Total 23 2 2 2 2_Table 2A-1_EFT (Annual)" xfId="8834"/>
    <cellStyle name="Total 23 2 2 2 3" xfId="11951"/>
    <cellStyle name="Total 23 2 2 2 3 2" xfId="24035"/>
    <cellStyle name="Total 23 2 2 2 3 2 2" xfId="45221"/>
    <cellStyle name="Total 23 2 2 2 3 3" xfId="34617"/>
    <cellStyle name="Total 23 2 2 2 4" xfId="18922"/>
    <cellStyle name="Total 23 2 2 2 4 2" xfId="40109"/>
    <cellStyle name="Total 23 2 2 2 5" xfId="29328"/>
    <cellStyle name="Total 23 2 2 2_Table 2A-1_EFT (Annual)" xfId="8833"/>
    <cellStyle name="Total 23 2 2 3" xfId="5145"/>
    <cellStyle name="Total 23 2 2 3 2" xfId="13405"/>
    <cellStyle name="Total 23 2 2 3 2 2" xfId="25411"/>
    <cellStyle name="Total 23 2 2 3 2 2 2" xfId="46597"/>
    <cellStyle name="Total 23 2 2 3 2 3" xfId="35993"/>
    <cellStyle name="Total 23 2 2 3 3" xfId="20298"/>
    <cellStyle name="Total 23 2 2 3 3 2" xfId="41485"/>
    <cellStyle name="Total 23 2 2 3 4" xfId="30802"/>
    <cellStyle name="Total 23 2 2 3_Table 2A-1_EFT (Annual)" xfId="8835"/>
    <cellStyle name="Total 23 2 2 4" xfId="10749"/>
    <cellStyle name="Total 23 2 2 4 2" xfId="22865"/>
    <cellStyle name="Total 23 2 2 4 2 2" xfId="44051"/>
    <cellStyle name="Total 23 2 2 4 3" xfId="33447"/>
    <cellStyle name="Total 23 2 2 5" xfId="17752"/>
    <cellStyle name="Total 23 2 2 5 2" xfId="38939"/>
    <cellStyle name="Total 23 2 2 6" xfId="28059"/>
    <cellStyle name="Total 23 2 2_Table 2A-1_EFT (Annual)" xfId="8832"/>
    <cellStyle name="Total 23 2 3" xfId="1102"/>
    <cellStyle name="Total 23 2 3 2" xfId="4663"/>
    <cellStyle name="Total 23 2 3 2 2" xfId="12923"/>
    <cellStyle name="Total 23 2 3 2 2 2" xfId="24929"/>
    <cellStyle name="Total 23 2 3 2 2 2 2" xfId="46115"/>
    <cellStyle name="Total 23 2 3 2 2 3" xfId="35511"/>
    <cellStyle name="Total 23 2 3 2 3" xfId="19816"/>
    <cellStyle name="Total 23 2 3 2 3 2" xfId="41003"/>
    <cellStyle name="Total 23 2 3 2 4" xfId="30320"/>
    <cellStyle name="Total 23 2 3 2_Table 2A-1_EFT (Annual)" xfId="8837"/>
    <cellStyle name="Total 23 2 3 3" xfId="10267"/>
    <cellStyle name="Total 23 2 3 3 2" xfId="22383"/>
    <cellStyle name="Total 23 2 3 3 2 2" xfId="43569"/>
    <cellStyle name="Total 23 2 3 3 3" xfId="32965"/>
    <cellStyle name="Total 23 2 3 4" xfId="17270"/>
    <cellStyle name="Total 23 2 3 4 2" xfId="38457"/>
    <cellStyle name="Total 23 2 3 5" xfId="27577"/>
    <cellStyle name="Total 23 2 3_Table 2A-1_EFT (Annual)" xfId="8836"/>
    <cellStyle name="Total 23 2 4" xfId="2323"/>
    <cellStyle name="Total 23 2 4 2" xfId="5884"/>
    <cellStyle name="Total 23 2 4 2 2" xfId="14099"/>
    <cellStyle name="Total 23 2 4 2 2 2" xfId="26087"/>
    <cellStyle name="Total 23 2 4 2 2 2 2" xfId="47273"/>
    <cellStyle name="Total 23 2 4 2 2 3" xfId="36669"/>
    <cellStyle name="Total 23 2 4 2 3" xfId="20974"/>
    <cellStyle name="Total 23 2 4 2 3 2" xfId="42161"/>
    <cellStyle name="Total 23 2 4 2 4" xfId="31541"/>
    <cellStyle name="Total 23 2 4 2_Table 2A-1_EFT (Annual)" xfId="8839"/>
    <cellStyle name="Total 23 2 4 3" xfId="11443"/>
    <cellStyle name="Total 23 2 4 3 2" xfId="23541"/>
    <cellStyle name="Total 23 2 4 3 2 2" xfId="44727"/>
    <cellStyle name="Total 23 2 4 3 3" xfId="34123"/>
    <cellStyle name="Total 23 2 4 4" xfId="18428"/>
    <cellStyle name="Total 23 2 4 4 2" xfId="39615"/>
    <cellStyle name="Total 23 2 4 5" xfId="28798"/>
    <cellStyle name="Total 23 2 4_Table 2A-1_EFT (Annual)" xfId="8838"/>
    <cellStyle name="Total 23 2 5" xfId="4177"/>
    <cellStyle name="Total 23 2 5 2" xfId="12501"/>
    <cellStyle name="Total 23 2 5 2 2" xfId="24523"/>
    <cellStyle name="Total 23 2 5 2 2 2" xfId="45709"/>
    <cellStyle name="Total 23 2 5 2 3" xfId="35105"/>
    <cellStyle name="Total 23 2 5 3" xfId="19410"/>
    <cellStyle name="Total 23 2 5 3 2" xfId="40597"/>
    <cellStyle name="Total 23 2 5 4" xfId="29865"/>
    <cellStyle name="Total 23 2 5_Table 2A-1_EFT (Annual)" xfId="8840"/>
    <cellStyle name="Total 23 2 6" xfId="9840"/>
    <cellStyle name="Total 23 2 6 2" xfId="21977"/>
    <cellStyle name="Total 23 2 6 2 2" xfId="43163"/>
    <cellStyle name="Total 23 2 6 3" xfId="32559"/>
    <cellStyle name="Total 23 2 7" xfId="16864"/>
    <cellStyle name="Total 23 2 7 2" xfId="38051"/>
    <cellStyle name="Total 23 2 8" xfId="27122"/>
    <cellStyle name="Total 23 2_Table 2A-1_EFT (Annual)" xfId="3553"/>
    <cellStyle name="Total 23 3" xfId="442"/>
    <cellStyle name="Total 23 3 2" xfId="1425"/>
    <cellStyle name="Total 23 3 2 2" xfId="2695"/>
    <cellStyle name="Total 23 3 2 2 2" xfId="6256"/>
    <cellStyle name="Total 23 3 2 2 2 2" xfId="14450"/>
    <cellStyle name="Total 23 3 2 2 2 2 2" xfId="26422"/>
    <cellStyle name="Total 23 3 2 2 2 2 2 2" xfId="47608"/>
    <cellStyle name="Total 23 3 2 2 2 2 3" xfId="37004"/>
    <cellStyle name="Total 23 3 2 2 2 3" xfId="21309"/>
    <cellStyle name="Total 23 3 2 2 2 3 2" xfId="42496"/>
    <cellStyle name="Total 23 3 2 2 2 4" xfId="31912"/>
    <cellStyle name="Total 23 3 2 2 2_Table 2A-1_EFT (Annual)" xfId="8843"/>
    <cellStyle name="Total 23 3 2 2 3" xfId="11792"/>
    <cellStyle name="Total 23 3 2 2 3 2" xfId="23876"/>
    <cellStyle name="Total 23 3 2 2 3 2 2" xfId="45062"/>
    <cellStyle name="Total 23 3 2 2 3 3" xfId="34458"/>
    <cellStyle name="Total 23 3 2 2 4" xfId="18763"/>
    <cellStyle name="Total 23 3 2 2 4 2" xfId="39950"/>
    <cellStyle name="Total 23 3 2 2 5" xfId="29169"/>
    <cellStyle name="Total 23 3 2 2_Table 2A-1_EFT (Annual)" xfId="8842"/>
    <cellStyle name="Total 23 3 2 3" xfId="4986"/>
    <cellStyle name="Total 23 3 2 3 2" xfId="13246"/>
    <cellStyle name="Total 23 3 2 3 2 2" xfId="25252"/>
    <cellStyle name="Total 23 3 2 3 2 2 2" xfId="46438"/>
    <cellStyle name="Total 23 3 2 3 2 3" xfId="35834"/>
    <cellStyle name="Total 23 3 2 3 3" xfId="20139"/>
    <cellStyle name="Total 23 3 2 3 3 2" xfId="41326"/>
    <cellStyle name="Total 23 3 2 3 4" xfId="30643"/>
    <cellStyle name="Total 23 3 2 3_Table 2A-1_EFT (Annual)" xfId="8844"/>
    <cellStyle name="Total 23 3 2 4" xfId="10590"/>
    <cellStyle name="Total 23 3 2 4 2" xfId="22706"/>
    <cellStyle name="Total 23 3 2 4 2 2" xfId="43892"/>
    <cellStyle name="Total 23 3 2 4 3" xfId="33288"/>
    <cellStyle name="Total 23 3 2 5" xfId="17593"/>
    <cellStyle name="Total 23 3 2 5 2" xfId="38780"/>
    <cellStyle name="Total 23 3 2 6" xfId="27900"/>
    <cellStyle name="Total 23 3 2_Table 2A-1_EFT (Annual)" xfId="8841"/>
    <cellStyle name="Total 23 3 3" xfId="967"/>
    <cellStyle name="Total 23 3 3 2" xfId="4528"/>
    <cellStyle name="Total 23 3 3 2 2" xfId="12790"/>
    <cellStyle name="Total 23 3 3 2 2 2" xfId="24800"/>
    <cellStyle name="Total 23 3 3 2 2 2 2" xfId="45986"/>
    <cellStyle name="Total 23 3 3 2 2 3" xfId="35382"/>
    <cellStyle name="Total 23 3 3 2 3" xfId="19687"/>
    <cellStyle name="Total 23 3 3 2 3 2" xfId="40874"/>
    <cellStyle name="Total 23 3 3 2 4" xfId="30185"/>
    <cellStyle name="Total 23 3 3 2_Table 2A-1_EFT (Annual)" xfId="8846"/>
    <cellStyle name="Total 23 3 3 3" xfId="10137"/>
    <cellStyle name="Total 23 3 3 3 2" xfId="22254"/>
    <cellStyle name="Total 23 3 3 3 2 2" xfId="43440"/>
    <cellStyle name="Total 23 3 3 3 3" xfId="32836"/>
    <cellStyle name="Total 23 3 3 4" xfId="17141"/>
    <cellStyle name="Total 23 3 3 4 2" xfId="38328"/>
    <cellStyle name="Total 23 3 3 5" xfId="27442"/>
    <cellStyle name="Total 23 3 3_Table 2A-1_EFT (Annual)" xfId="8845"/>
    <cellStyle name="Total 23 3 4" xfId="2164"/>
    <cellStyle name="Total 23 3 4 2" xfId="5725"/>
    <cellStyle name="Total 23 3 4 2 2" xfId="13940"/>
    <cellStyle name="Total 23 3 4 2 2 2" xfId="25928"/>
    <cellStyle name="Total 23 3 4 2 2 2 2" xfId="47114"/>
    <cellStyle name="Total 23 3 4 2 2 3" xfId="36510"/>
    <cellStyle name="Total 23 3 4 2 3" xfId="20815"/>
    <cellStyle name="Total 23 3 4 2 3 2" xfId="42002"/>
    <cellStyle name="Total 23 3 4 2 4" xfId="31382"/>
    <cellStyle name="Total 23 3 4 2_Table 2A-1_EFT (Annual)" xfId="8848"/>
    <cellStyle name="Total 23 3 4 3" xfId="11284"/>
    <cellStyle name="Total 23 3 4 3 2" xfId="23382"/>
    <cellStyle name="Total 23 3 4 3 2 2" xfId="44568"/>
    <cellStyle name="Total 23 3 4 3 3" xfId="33964"/>
    <cellStyle name="Total 23 3 4 4" xfId="18269"/>
    <cellStyle name="Total 23 3 4 4 2" xfId="39456"/>
    <cellStyle name="Total 23 3 4 5" xfId="28639"/>
    <cellStyle name="Total 23 3 4_Table 2A-1_EFT (Annual)" xfId="8847"/>
    <cellStyle name="Total 23 3 5" xfId="4012"/>
    <cellStyle name="Total 23 3 5 2" xfId="12340"/>
    <cellStyle name="Total 23 3 5 2 2" xfId="24364"/>
    <cellStyle name="Total 23 3 5 2 2 2" xfId="45550"/>
    <cellStyle name="Total 23 3 5 2 3" xfId="34946"/>
    <cellStyle name="Total 23 3 5 3" xfId="19251"/>
    <cellStyle name="Total 23 3 5 3 2" xfId="40438"/>
    <cellStyle name="Total 23 3 5 4" xfId="29700"/>
    <cellStyle name="Total 23 3 5_Table 2A-1_EFT (Annual)" xfId="8849"/>
    <cellStyle name="Total 23 3 6" xfId="9677"/>
    <cellStyle name="Total 23 3 6 2" xfId="21818"/>
    <cellStyle name="Total 23 3 6 2 2" xfId="43004"/>
    <cellStyle name="Total 23 3 6 3" xfId="32400"/>
    <cellStyle name="Total 23 3 7" xfId="16705"/>
    <cellStyle name="Total 23 3 7 2" xfId="37892"/>
    <cellStyle name="Total 23 3 8" xfId="26957"/>
    <cellStyle name="Total 23 3_Table 2A-1_EFT (Annual)" xfId="3554"/>
    <cellStyle name="Total 23 4" xfId="1262"/>
    <cellStyle name="Total 23 4 2" xfId="2532"/>
    <cellStyle name="Total 23 4 2 2" xfId="6093"/>
    <cellStyle name="Total 23 4 2 2 2" xfId="14287"/>
    <cellStyle name="Total 23 4 2 2 2 2" xfId="26259"/>
    <cellStyle name="Total 23 4 2 2 2 2 2" xfId="47445"/>
    <cellStyle name="Total 23 4 2 2 2 3" xfId="36841"/>
    <cellStyle name="Total 23 4 2 2 3" xfId="21146"/>
    <cellStyle name="Total 23 4 2 2 3 2" xfId="42333"/>
    <cellStyle name="Total 23 4 2 2 4" xfId="31749"/>
    <cellStyle name="Total 23 4 2 2_Table 2A-1_EFT (Annual)" xfId="8852"/>
    <cellStyle name="Total 23 4 2 3" xfId="11629"/>
    <cellStyle name="Total 23 4 2 3 2" xfId="23713"/>
    <cellStyle name="Total 23 4 2 3 2 2" xfId="44899"/>
    <cellStyle name="Total 23 4 2 3 3" xfId="34295"/>
    <cellStyle name="Total 23 4 2 4" xfId="18600"/>
    <cellStyle name="Total 23 4 2 4 2" xfId="39787"/>
    <cellStyle name="Total 23 4 2 5" xfId="29006"/>
    <cellStyle name="Total 23 4 2_Table 2A-1_EFT (Annual)" xfId="8851"/>
    <cellStyle name="Total 23 4 3" xfId="4823"/>
    <cellStyle name="Total 23 4 3 2" xfId="13083"/>
    <cellStyle name="Total 23 4 3 2 2" xfId="25089"/>
    <cellStyle name="Total 23 4 3 2 2 2" xfId="46275"/>
    <cellStyle name="Total 23 4 3 2 3" xfId="35671"/>
    <cellStyle name="Total 23 4 3 3" xfId="19976"/>
    <cellStyle name="Total 23 4 3 3 2" xfId="41163"/>
    <cellStyle name="Total 23 4 3 4" xfId="30480"/>
    <cellStyle name="Total 23 4 3_Table 2A-1_EFT (Annual)" xfId="8853"/>
    <cellStyle name="Total 23 4 4" xfId="10427"/>
    <cellStyle name="Total 23 4 4 2" xfId="22543"/>
    <cellStyle name="Total 23 4 4 2 2" xfId="43729"/>
    <cellStyle name="Total 23 4 4 3" xfId="33125"/>
    <cellStyle name="Total 23 4 5" xfId="17430"/>
    <cellStyle name="Total 23 4 5 2" xfId="38617"/>
    <cellStyle name="Total 23 4 6" xfId="27737"/>
    <cellStyle name="Total 23 4_Table 2A-1_EFT (Annual)" xfId="8850"/>
    <cellStyle name="Total 23 5" xfId="811"/>
    <cellStyle name="Total 23 5 2" xfId="4372"/>
    <cellStyle name="Total 23 5 2 2" xfId="12652"/>
    <cellStyle name="Total 23 5 2 2 2" xfId="24669"/>
    <cellStyle name="Total 23 5 2 2 2 2" xfId="45855"/>
    <cellStyle name="Total 23 5 2 2 3" xfId="35251"/>
    <cellStyle name="Total 23 5 2 3" xfId="19556"/>
    <cellStyle name="Total 23 5 2 3 2" xfId="40743"/>
    <cellStyle name="Total 23 5 2 4" xfId="30029"/>
    <cellStyle name="Total 23 5 2_Table 2A-1_EFT (Annual)" xfId="8855"/>
    <cellStyle name="Total 23 5 3" xfId="10000"/>
    <cellStyle name="Total 23 5 3 2" xfId="22123"/>
    <cellStyle name="Total 23 5 3 2 2" xfId="43309"/>
    <cellStyle name="Total 23 5 3 3" xfId="32705"/>
    <cellStyle name="Total 23 5 4" xfId="17010"/>
    <cellStyle name="Total 23 5 4 2" xfId="38197"/>
    <cellStyle name="Total 23 5 5" xfId="27286"/>
    <cellStyle name="Total 23 5_Table 2A-1_EFT (Annual)" xfId="8854"/>
    <cellStyle name="Total 23 6" xfId="2001"/>
    <cellStyle name="Total 23 6 2" xfId="5562"/>
    <cellStyle name="Total 23 6 2 2" xfId="13777"/>
    <cellStyle name="Total 23 6 2 2 2" xfId="25765"/>
    <cellStyle name="Total 23 6 2 2 2 2" xfId="46951"/>
    <cellStyle name="Total 23 6 2 2 3" xfId="36347"/>
    <cellStyle name="Total 23 6 2 3" xfId="20652"/>
    <cellStyle name="Total 23 6 2 3 2" xfId="41839"/>
    <cellStyle name="Total 23 6 2 4" xfId="31219"/>
    <cellStyle name="Total 23 6 2_Table 2A-1_EFT (Annual)" xfId="8857"/>
    <cellStyle name="Total 23 6 3" xfId="11121"/>
    <cellStyle name="Total 23 6 3 2" xfId="23219"/>
    <cellStyle name="Total 23 6 3 2 2" xfId="44405"/>
    <cellStyle name="Total 23 6 3 3" xfId="33801"/>
    <cellStyle name="Total 23 6 4" xfId="18106"/>
    <cellStyle name="Total 23 6 4 2" xfId="39293"/>
    <cellStyle name="Total 23 6 5" xfId="28476"/>
    <cellStyle name="Total 23 6_Table 2A-1_EFT (Annual)" xfId="8856"/>
    <cellStyle name="Total 23 7" xfId="3803"/>
    <cellStyle name="Total 23 7 2" xfId="12171"/>
    <cellStyle name="Total 23 7 2 2" xfId="24201"/>
    <cellStyle name="Total 23 7 2 2 2" xfId="45387"/>
    <cellStyle name="Total 23 7 2 3" xfId="34783"/>
    <cellStyle name="Total 23 7 3" xfId="19088"/>
    <cellStyle name="Total 23 7 3 2" xfId="40275"/>
    <cellStyle name="Total 23 7 4" xfId="29512"/>
    <cellStyle name="Total 23 7_Table 2A-1_EFT (Annual)" xfId="8858"/>
    <cellStyle name="Total 23 8" xfId="9490"/>
    <cellStyle name="Total 23 8 2" xfId="21655"/>
    <cellStyle name="Total 23 8 2 2" xfId="42841"/>
    <cellStyle name="Total 23 8 3" xfId="32237"/>
    <cellStyle name="Total 23 9" xfId="16542"/>
    <cellStyle name="Total 23 9 2" xfId="37729"/>
    <cellStyle name="Total 23_Table 2A-1_EFT (Annual)" xfId="3552"/>
    <cellStyle name="Total 24" xfId="197"/>
    <cellStyle name="Total 24 10" xfId="26752"/>
    <cellStyle name="Total 24 2" xfId="590"/>
    <cellStyle name="Total 24 2 2" xfId="1567"/>
    <cellStyle name="Total 24 2 2 2" xfId="2837"/>
    <cellStyle name="Total 24 2 2 2 2" xfId="6398"/>
    <cellStyle name="Total 24 2 2 2 2 2" xfId="14592"/>
    <cellStyle name="Total 24 2 2 2 2 2 2" xfId="26564"/>
    <cellStyle name="Total 24 2 2 2 2 2 2 2" xfId="47750"/>
    <cellStyle name="Total 24 2 2 2 2 2 3" xfId="37146"/>
    <cellStyle name="Total 24 2 2 2 2 3" xfId="21451"/>
    <cellStyle name="Total 24 2 2 2 2 3 2" xfId="42638"/>
    <cellStyle name="Total 24 2 2 2 2 4" xfId="32054"/>
    <cellStyle name="Total 24 2 2 2 2_Table 2A-1_EFT (Annual)" xfId="8861"/>
    <cellStyle name="Total 24 2 2 2 3" xfId="11934"/>
    <cellStyle name="Total 24 2 2 2 3 2" xfId="24018"/>
    <cellStyle name="Total 24 2 2 2 3 2 2" xfId="45204"/>
    <cellStyle name="Total 24 2 2 2 3 3" xfId="34600"/>
    <cellStyle name="Total 24 2 2 2 4" xfId="18905"/>
    <cellStyle name="Total 24 2 2 2 4 2" xfId="40092"/>
    <cellStyle name="Total 24 2 2 2 5" xfId="29311"/>
    <cellStyle name="Total 24 2 2 2_Table 2A-1_EFT (Annual)" xfId="8860"/>
    <cellStyle name="Total 24 2 2 3" xfId="5128"/>
    <cellStyle name="Total 24 2 2 3 2" xfId="13388"/>
    <cellStyle name="Total 24 2 2 3 2 2" xfId="25394"/>
    <cellStyle name="Total 24 2 2 3 2 2 2" xfId="46580"/>
    <cellStyle name="Total 24 2 2 3 2 3" xfId="35976"/>
    <cellStyle name="Total 24 2 2 3 3" xfId="20281"/>
    <cellStyle name="Total 24 2 2 3 3 2" xfId="41468"/>
    <cellStyle name="Total 24 2 2 3 4" xfId="30785"/>
    <cellStyle name="Total 24 2 2 3_Table 2A-1_EFT (Annual)" xfId="8862"/>
    <cellStyle name="Total 24 2 2 4" xfId="10732"/>
    <cellStyle name="Total 24 2 2 4 2" xfId="22848"/>
    <cellStyle name="Total 24 2 2 4 2 2" xfId="44034"/>
    <cellStyle name="Total 24 2 2 4 3" xfId="33430"/>
    <cellStyle name="Total 24 2 2 5" xfId="17735"/>
    <cellStyle name="Total 24 2 2 5 2" xfId="38922"/>
    <cellStyle name="Total 24 2 2 6" xfId="28042"/>
    <cellStyle name="Total 24 2 2_Table 2A-1_EFT (Annual)" xfId="8859"/>
    <cellStyle name="Total 24 2 3" xfId="1088"/>
    <cellStyle name="Total 24 2 3 2" xfId="4649"/>
    <cellStyle name="Total 24 2 3 2 2" xfId="12909"/>
    <cellStyle name="Total 24 2 3 2 2 2" xfId="24915"/>
    <cellStyle name="Total 24 2 3 2 2 2 2" xfId="46101"/>
    <cellStyle name="Total 24 2 3 2 2 3" xfId="35497"/>
    <cellStyle name="Total 24 2 3 2 3" xfId="19802"/>
    <cellStyle name="Total 24 2 3 2 3 2" xfId="40989"/>
    <cellStyle name="Total 24 2 3 2 4" xfId="30306"/>
    <cellStyle name="Total 24 2 3 2_Table 2A-1_EFT (Annual)" xfId="8864"/>
    <cellStyle name="Total 24 2 3 3" xfId="10253"/>
    <cellStyle name="Total 24 2 3 3 2" xfId="22369"/>
    <cellStyle name="Total 24 2 3 3 2 2" xfId="43555"/>
    <cellStyle name="Total 24 2 3 3 3" xfId="32951"/>
    <cellStyle name="Total 24 2 3 4" xfId="17256"/>
    <cellStyle name="Total 24 2 3 4 2" xfId="38443"/>
    <cellStyle name="Total 24 2 3 5" xfId="27563"/>
    <cellStyle name="Total 24 2 3_Table 2A-1_EFT (Annual)" xfId="8863"/>
    <cellStyle name="Total 24 2 4" xfId="2306"/>
    <cellStyle name="Total 24 2 4 2" xfId="5867"/>
    <cellStyle name="Total 24 2 4 2 2" xfId="14082"/>
    <cellStyle name="Total 24 2 4 2 2 2" xfId="26070"/>
    <cellStyle name="Total 24 2 4 2 2 2 2" xfId="47256"/>
    <cellStyle name="Total 24 2 4 2 2 3" xfId="36652"/>
    <cellStyle name="Total 24 2 4 2 3" xfId="20957"/>
    <cellStyle name="Total 24 2 4 2 3 2" xfId="42144"/>
    <cellStyle name="Total 24 2 4 2 4" xfId="31524"/>
    <cellStyle name="Total 24 2 4 2_Table 2A-1_EFT (Annual)" xfId="8866"/>
    <cellStyle name="Total 24 2 4 3" xfId="11426"/>
    <cellStyle name="Total 24 2 4 3 2" xfId="23524"/>
    <cellStyle name="Total 24 2 4 3 2 2" xfId="44710"/>
    <cellStyle name="Total 24 2 4 3 3" xfId="34106"/>
    <cellStyle name="Total 24 2 4 4" xfId="18411"/>
    <cellStyle name="Total 24 2 4 4 2" xfId="39598"/>
    <cellStyle name="Total 24 2 4 5" xfId="28781"/>
    <cellStyle name="Total 24 2 4_Table 2A-1_EFT (Annual)" xfId="8865"/>
    <cellStyle name="Total 24 2 5" xfId="4160"/>
    <cellStyle name="Total 24 2 5 2" xfId="12484"/>
    <cellStyle name="Total 24 2 5 2 2" xfId="24506"/>
    <cellStyle name="Total 24 2 5 2 2 2" xfId="45692"/>
    <cellStyle name="Total 24 2 5 2 3" xfId="35088"/>
    <cellStyle name="Total 24 2 5 3" xfId="19393"/>
    <cellStyle name="Total 24 2 5 3 2" xfId="40580"/>
    <cellStyle name="Total 24 2 5 4" xfId="29848"/>
    <cellStyle name="Total 24 2 5_Table 2A-1_EFT (Annual)" xfId="8867"/>
    <cellStyle name="Total 24 2 6" xfId="9823"/>
    <cellStyle name="Total 24 2 6 2" xfId="21960"/>
    <cellStyle name="Total 24 2 6 2 2" xfId="43146"/>
    <cellStyle name="Total 24 2 6 3" xfId="32542"/>
    <cellStyle name="Total 24 2 7" xfId="16847"/>
    <cellStyle name="Total 24 2 7 2" xfId="38034"/>
    <cellStyle name="Total 24 2 8" xfId="27105"/>
    <cellStyle name="Total 24 2_Table 2A-1_EFT (Annual)" xfId="3556"/>
    <cellStyle name="Total 24 3" xfId="426"/>
    <cellStyle name="Total 24 3 2" xfId="1409"/>
    <cellStyle name="Total 24 3 2 2" xfId="2679"/>
    <cellStyle name="Total 24 3 2 2 2" xfId="6240"/>
    <cellStyle name="Total 24 3 2 2 2 2" xfId="14434"/>
    <cellStyle name="Total 24 3 2 2 2 2 2" xfId="26406"/>
    <cellStyle name="Total 24 3 2 2 2 2 2 2" xfId="47592"/>
    <cellStyle name="Total 24 3 2 2 2 2 3" xfId="36988"/>
    <cellStyle name="Total 24 3 2 2 2 3" xfId="21293"/>
    <cellStyle name="Total 24 3 2 2 2 3 2" xfId="42480"/>
    <cellStyle name="Total 24 3 2 2 2 4" xfId="31896"/>
    <cellStyle name="Total 24 3 2 2 2_Table 2A-1_EFT (Annual)" xfId="8870"/>
    <cellStyle name="Total 24 3 2 2 3" xfId="11776"/>
    <cellStyle name="Total 24 3 2 2 3 2" xfId="23860"/>
    <cellStyle name="Total 24 3 2 2 3 2 2" xfId="45046"/>
    <cellStyle name="Total 24 3 2 2 3 3" xfId="34442"/>
    <cellStyle name="Total 24 3 2 2 4" xfId="18747"/>
    <cellStyle name="Total 24 3 2 2 4 2" xfId="39934"/>
    <cellStyle name="Total 24 3 2 2 5" xfId="29153"/>
    <cellStyle name="Total 24 3 2 2_Table 2A-1_EFT (Annual)" xfId="8869"/>
    <cellStyle name="Total 24 3 2 3" xfId="4970"/>
    <cellStyle name="Total 24 3 2 3 2" xfId="13230"/>
    <cellStyle name="Total 24 3 2 3 2 2" xfId="25236"/>
    <cellStyle name="Total 24 3 2 3 2 2 2" xfId="46422"/>
    <cellStyle name="Total 24 3 2 3 2 3" xfId="35818"/>
    <cellStyle name="Total 24 3 2 3 3" xfId="20123"/>
    <cellStyle name="Total 24 3 2 3 3 2" xfId="41310"/>
    <cellStyle name="Total 24 3 2 3 4" xfId="30627"/>
    <cellStyle name="Total 24 3 2 3_Table 2A-1_EFT (Annual)" xfId="8871"/>
    <cellStyle name="Total 24 3 2 4" xfId="10574"/>
    <cellStyle name="Total 24 3 2 4 2" xfId="22690"/>
    <cellStyle name="Total 24 3 2 4 2 2" xfId="43876"/>
    <cellStyle name="Total 24 3 2 4 3" xfId="33272"/>
    <cellStyle name="Total 24 3 2 5" xfId="17577"/>
    <cellStyle name="Total 24 3 2 5 2" xfId="38764"/>
    <cellStyle name="Total 24 3 2 6" xfId="27884"/>
    <cellStyle name="Total 24 3 2_Table 2A-1_EFT (Annual)" xfId="8868"/>
    <cellStyle name="Total 24 3 3" xfId="954"/>
    <cellStyle name="Total 24 3 3 2" xfId="4515"/>
    <cellStyle name="Total 24 3 3 2 2" xfId="12777"/>
    <cellStyle name="Total 24 3 3 2 2 2" xfId="24787"/>
    <cellStyle name="Total 24 3 3 2 2 2 2" xfId="45973"/>
    <cellStyle name="Total 24 3 3 2 2 3" xfId="35369"/>
    <cellStyle name="Total 24 3 3 2 3" xfId="19674"/>
    <cellStyle name="Total 24 3 3 2 3 2" xfId="40861"/>
    <cellStyle name="Total 24 3 3 2 4" xfId="30172"/>
    <cellStyle name="Total 24 3 3 2_Table 2A-1_EFT (Annual)" xfId="8873"/>
    <cellStyle name="Total 24 3 3 3" xfId="10124"/>
    <cellStyle name="Total 24 3 3 3 2" xfId="22241"/>
    <cellStyle name="Total 24 3 3 3 2 2" xfId="43427"/>
    <cellStyle name="Total 24 3 3 3 3" xfId="32823"/>
    <cellStyle name="Total 24 3 3 4" xfId="17128"/>
    <cellStyle name="Total 24 3 3 4 2" xfId="38315"/>
    <cellStyle name="Total 24 3 3 5" xfId="27429"/>
    <cellStyle name="Total 24 3 3_Table 2A-1_EFT (Annual)" xfId="8872"/>
    <cellStyle name="Total 24 3 4" xfId="2148"/>
    <cellStyle name="Total 24 3 4 2" xfId="5709"/>
    <cellStyle name="Total 24 3 4 2 2" xfId="13924"/>
    <cellStyle name="Total 24 3 4 2 2 2" xfId="25912"/>
    <cellStyle name="Total 24 3 4 2 2 2 2" xfId="47098"/>
    <cellStyle name="Total 24 3 4 2 2 3" xfId="36494"/>
    <cellStyle name="Total 24 3 4 2 3" xfId="20799"/>
    <cellStyle name="Total 24 3 4 2 3 2" xfId="41986"/>
    <cellStyle name="Total 24 3 4 2 4" xfId="31366"/>
    <cellStyle name="Total 24 3 4 2_Table 2A-1_EFT (Annual)" xfId="8875"/>
    <cellStyle name="Total 24 3 4 3" xfId="11268"/>
    <cellStyle name="Total 24 3 4 3 2" xfId="23366"/>
    <cellStyle name="Total 24 3 4 3 2 2" xfId="44552"/>
    <cellStyle name="Total 24 3 4 3 3" xfId="33948"/>
    <cellStyle name="Total 24 3 4 4" xfId="18253"/>
    <cellStyle name="Total 24 3 4 4 2" xfId="39440"/>
    <cellStyle name="Total 24 3 4 5" xfId="28623"/>
    <cellStyle name="Total 24 3 4_Table 2A-1_EFT (Annual)" xfId="8874"/>
    <cellStyle name="Total 24 3 5" xfId="3996"/>
    <cellStyle name="Total 24 3 5 2" xfId="12324"/>
    <cellStyle name="Total 24 3 5 2 2" xfId="24348"/>
    <cellStyle name="Total 24 3 5 2 2 2" xfId="45534"/>
    <cellStyle name="Total 24 3 5 2 3" xfId="34930"/>
    <cellStyle name="Total 24 3 5 3" xfId="19235"/>
    <cellStyle name="Total 24 3 5 3 2" xfId="40422"/>
    <cellStyle name="Total 24 3 5 4" xfId="29684"/>
    <cellStyle name="Total 24 3 5_Table 2A-1_EFT (Annual)" xfId="8876"/>
    <cellStyle name="Total 24 3 6" xfId="9661"/>
    <cellStyle name="Total 24 3 6 2" xfId="21802"/>
    <cellStyle name="Total 24 3 6 2 2" xfId="42988"/>
    <cellStyle name="Total 24 3 6 3" xfId="32384"/>
    <cellStyle name="Total 24 3 7" xfId="16689"/>
    <cellStyle name="Total 24 3 7 2" xfId="37876"/>
    <cellStyle name="Total 24 3 8" xfId="26941"/>
    <cellStyle name="Total 24 3_Table 2A-1_EFT (Annual)" xfId="3557"/>
    <cellStyle name="Total 24 4" xfId="1245"/>
    <cellStyle name="Total 24 4 2" xfId="2515"/>
    <cellStyle name="Total 24 4 2 2" xfId="6076"/>
    <cellStyle name="Total 24 4 2 2 2" xfId="14270"/>
    <cellStyle name="Total 24 4 2 2 2 2" xfId="26242"/>
    <cellStyle name="Total 24 4 2 2 2 2 2" xfId="47428"/>
    <cellStyle name="Total 24 4 2 2 2 3" xfId="36824"/>
    <cellStyle name="Total 24 4 2 2 3" xfId="21129"/>
    <cellStyle name="Total 24 4 2 2 3 2" xfId="42316"/>
    <cellStyle name="Total 24 4 2 2 4" xfId="31732"/>
    <cellStyle name="Total 24 4 2 2_Table 2A-1_EFT (Annual)" xfId="8879"/>
    <cellStyle name="Total 24 4 2 3" xfId="11612"/>
    <cellStyle name="Total 24 4 2 3 2" xfId="23696"/>
    <cellStyle name="Total 24 4 2 3 2 2" xfId="44882"/>
    <cellStyle name="Total 24 4 2 3 3" xfId="34278"/>
    <cellStyle name="Total 24 4 2 4" xfId="18583"/>
    <cellStyle name="Total 24 4 2 4 2" xfId="39770"/>
    <cellStyle name="Total 24 4 2 5" xfId="28989"/>
    <cellStyle name="Total 24 4 2_Table 2A-1_EFT (Annual)" xfId="8878"/>
    <cellStyle name="Total 24 4 3" xfId="4806"/>
    <cellStyle name="Total 24 4 3 2" xfId="13066"/>
    <cellStyle name="Total 24 4 3 2 2" xfId="25072"/>
    <cellStyle name="Total 24 4 3 2 2 2" xfId="46258"/>
    <cellStyle name="Total 24 4 3 2 3" xfId="35654"/>
    <cellStyle name="Total 24 4 3 3" xfId="19959"/>
    <cellStyle name="Total 24 4 3 3 2" xfId="41146"/>
    <cellStyle name="Total 24 4 3 4" xfId="30463"/>
    <cellStyle name="Total 24 4 3_Table 2A-1_EFT (Annual)" xfId="8880"/>
    <cellStyle name="Total 24 4 4" xfId="10410"/>
    <cellStyle name="Total 24 4 4 2" xfId="22526"/>
    <cellStyle name="Total 24 4 4 2 2" xfId="43712"/>
    <cellStyle name="Total 24 4 4 3" xfId="33108"/>
    <cellStyle name="Total 24 4 5" xfId="17413"/>
    <cellStyle name="Total 24 4 5 2" xfId="38600"/>
    <cellStyle name="Total 24 4 6" xfId="27720"/>
    <cellStyle name="Total 24 4_Table 2A-1_EFT (Annual)" xfId="8877"/>
    <cellStyle name="Total 24 5" xfId="797"/>
    <cellStyle name="Total 24 5 2" xfId="4358"/>
    <cellStyle name="Total 24 5 2 2" xfId="12638"/>
    <cellStyle name="Total 24 5 2 2 2" xfId="24655"/>
    <cellStyle name="Total 24 5 2 2 2 2" xfId="45841"/>
    <cellStyle name="Total 24 5 2 2 3" xfId="35237"/>
    <cellStyle name="Total 24 5 2 3" xfId="19542"/>
    <cellStyle name="Total 24 5 2 3 2" xfId="40729"/>
    <cellStyle name="Total 24 5 2 4" xfId="30015"/>
    <cellStyle name="Total 24 5 2_Table 2A-1_EFT (Annual)" xfId="8882"/>
    <cellStyle name="Total 24 5 3" xfId="9986"/>
    <cellStyle name="Total 24 5 3 2" xfId="22109"/>
    <cellStyle name="Total 24 5 3 2 2" xfId="43295"/>
    <cellStyle name="Total 24 5 3 3" xfId="32691"/>
    <cellStyle name="Total 24 5 4" xfId="16996"/>
    <cellStyle name="Total 24 5 4 2" xfId="38183"/>
    <cellStyle name="Total 24 5 5" xfId="27272"/>
    <cellStyle name="Total 24 5_Table 2A-1_EFT (Annual)" xfId="8881"/>
    <cellStyle name="Total 24 6" xfId="1984"/>
    <cellStyle name="Total 24 6 2" xfId="5545"/>
    <cellStyle name="Total 24 6 2 2" xfId="13760"/>
    <cellStyle name="Total 24 6 2 2 2" xfId="25748"/>
    <cellStyle name="Total 24 6 2 2 2 2" xfId="46934"/>
    <cellStyle name="Total 24 6 2 2 3" xfId="36330"/>
    <cellStyle name="Total 24 6 2 3" xfId="20635"/>
    <cellStyle name="Total 24 6 2 3 2" xfId="41822"/>
    <cellStyle name="Total 24 6 2 4" xfId="31202"/>
    <cellStyle name="Total 24 6 2_Table 2A-1_EFT (Annual)" xfId="8884"/>
    <cellStyle name="Total 24 6 3" xfId="11104"/>
    <cellStyle name="Total 24 6 3 2" xfId="23202"/>
    <cellStyle name="Total 24 6 3 2 2" xfId="44388"/>
    <cellStyle name="Total 24 6 3 3" xfId="33784"/>
    <cellStyle name="Total 24 6 4" xfId="18089"/>
    <cellStyle name="Total 24 6 4 2" xfId="39276"/>
    <cellStyle name="Total 24 6 5" xfId="28459"/>
    <cellStyle name="Total 24 6_Table 2A-1_EFT (Annual)" xfId="8883"/>
    <cellStyle name="Total 24 7" xfId="3786"/>
    <cellStyle name="Total 24 7 2" xfId="12154"/>
    <cellStyle name="Total 24 7 2 2" xfId="24184"/>
    <cellStyle name="Total 24 7 2 2 2" xfId="45370"/>
    <cellStyle name="Total 24 7 2 3" xfId="34766"/>
    <cellStyle name="Total 24 7 3" xfId="19071"/>
    <cellStyle name="Total 24 7 3 2" xfId="40258"/>
    <cellStyle name="Total 24 7 4" xfId="29495"/>
    <cellStyle name="Total 24 7_Table 2A-1_EFT (Annual)" xfId="8885"/>
    <cellStyle name="Total 24 8" xfId="9473"/>
    <cellStyle name="Total 24 8 2" xfId="21638"/>
    <cellStyle name="Total 24 8 2 2" xfId="42824"/>
    <cellStyle name="Total 24 8 3" xfId="32220"/>
    <cellStyle name="Total 24 9" xfId="16525"/>
    <cellStyle name="Total 24 9 2" xfId="37712"/>
    <cellStyle name="Total 24_Table 2A-1_EFT (Annual)" xfId="3555"/>
    <cellStyle name="Total 25" xfId="240"/>
    <cellStyle name="Total 25 10" xfId="26795"/>
    <cellStyle name="Total 25 2" xfId="627"/>
    <cellStyle name="Total 25 2 2" xfId="1604"/>
    <cellStyle name="Total 25 2 2 2" xfId="2874"/>
    <cellStyle name="Total 25 2 2 2 2" xfId="6435"/>
    <cellStyle name="Total 25 2 2 2 2 2" xfId="14629"/>
    <cellStyle name="Total 25 2 2 2 2 2 2" xfId="26601"/>
    <cellStyle name="Total 25 2 2 2 2 2 2 2" xfId="47787"/>
    <cellStyle name="Total 25 2 2 2 2 2 3" xfId="37183"/>
    <cellStyle name="Total 25 2 2 2 2 3" xfId="21488"/>
    <cellStyle name="Total 25 2 2 2 2 3 2" xfId="42675"/>
    <cellStyle name="Total 25 2 2 2 2 4" xfId="32091"/>
    <cellStyle name="Total 25 2 2 2 2_Table 2A-1_EFT (Annual)" xfId="8888"/>
    <cellStyle name="Total 25 2 2 2 3" xfId="11971"/>
    <cellStyle name="Total 25 2 2 2 3 2" xfId="24055"/>
    <cellStyle name="Total 25 2 2 2 3 2 2" xfId="45241"/>
    <cellStyle name="Total 25 2 2 2 3 3" xfId="34637"/>
    <cellStyle name="Total 25 2 2 2 4" xfId="18942"/>
    <cellStyle name="Total 25 2 2 2 4 2" xfId="40129"/>
    <cellStyle name="Total 25 2 2 2 5" xfId="29348"/>
    <cellStyle name="Total 25 2 2 2_Table 2A-1_EFT (Annual)" xfId="8887"/>
    <cellStyle name="Total 25 2 2 3" xfId="5165"/>
    <cellStyle name="Total 25 2 2 3 2" xfId="13425"/>
    <cellStyle name="Total 25 2 2 3 2 2" xfId="25431"/>
    <cellStyle name="Total 25 2 2 3 2 2 2" xfId="46617"/>
    <cellStyle name="Total 25 2 2 3 2 3" xfId="36013"/>
    <cellStyle name="Total 25 2 2 3 3" xfId="20318"/>
    <cellStyle name="Total 25 2 2 3 3 2" xfId="41505"/>
    <cellStyle name="Total 25 2 2 3 4" xfId="30822"/>
    <cellStyle name="Total 25 2 2 3_Table 2A-1_EFT (Annual)" xfId="8889"/>
    <cellStyle name="Total 25 2 2 4" xfId="10769"/>
    <cellStyle name="Total 25 2 2 4 2" xfId="22885"/>
    <cellStyle name="Total 25 2 2 4 2 2" xfId="44071"/>
    <cellStyle name="Total 25 2 2 4 3" xfId="33467"/>
    <cellStyle name="Total 25 2 2 5" xfId="17772"/>
    <cellStyle name="Total 25 2 2 5 2" xfId="38959"/>
    <cellStyle name="Total 25 2 2 6" xfId="28079"/>
    <cellStyle name="Total 25 2 2_Table 2A-1_EFT (Annual)" xfId="8886"/>
    <cellStyle name="Total 25 2 3" xfId="1117"/>
    <cellStyle name="Total 25 2 3 2" xfId="4678"/>
    <cellStyle name="Total 25 2 3 2 2" xfId="12938"/>
    <cellStyle name="Total 25 2 3 2 2 2" xfId="24944"/>
    <cellStyle name="Total 25 2 3 2 2 2 2" xfId="46130"/>
    <cellStyle name="Total 25 2 3 2 2 3" xfId="35526"/>
    <cellStyle name="Total 25 2 3 2 3" xfId="19831"/>
    <cellStyle name="Total 25 2 3 2 3 2" xfId="41018"/>
    <cellStyle name="Total 25 2 3 2 4" xfId="30335"/>
    <cellStyle name="Total 25 2 3 2_Table 2A-1_EFT (Annual)" xfId="8891"/>
    <cellStyle name="Total 25 2 3 3" xfId="10282"/>
    <cellStyle name="Total 25 2 3 3 2" xfId="22398"/>
    <cellStyle name="Total 25 2 3 3 2 2" xfId="43584"/>
    <cellStyle name="Total 25 2 3 3 3" xfId="32980"/>
    <cellStyle name="Total 25 2 3 4" xfId="17285"/>
    <cellStyle name="Total 25 2 3 4 2" xfId="38472"/>
    <cellStyle name="Total 25 2 3 5" xfId="27592"/>
    <cellStyle name="Total 25 2 3_Table 2A-1_EFT (Annual)" xfId="8890"/>
    <cellStyle name="Total 25 2 4" xfId="2343"/>
    <cellStyle name="Total 25 2 4 2" xfId="5904"/>
    <cellStyle name="Total 25 2 4 2 2" xfId="14119"/>
    <cellStyle name="Total 25 2 4 2 2 2" xfId="26107"/>
    <cellStyle name="Total 25 2 4 2 2 2 2" xfId="47293"/>
    <cellStyle name="Total 25 2 4 2 2 3" xfId="36689"/>
    <cellStyle name="Total 25 2 4 2 3" xfId="20994"/>
    <cellStyle name="Total 25 2 4 2 3 2" xfId="42181"/>
    <cellStyle name="Total 25 2 4 2 4" xfId="31561"/>
    <cellStyle name="Total 25 2 4 2_Table 2A-1_EFT (Annual)" xfId="8893"/>
    <cellStyle name="Total 25 2 4 3" xfId="11463"/>
    <cellStyle name="Total 25 2 4 3 2" xfId="23561"/>
    <cellStyle name="Total 25 2 4 3 2 2" xfId="44747"/>
    <cellStyle name="Total 25 2 4 3 3" xfId="34143"/>
    <cellStyle name="Total 25 2 4 4" xfId="18448"/>
    <cellStyle name="Total 25 2 4 4 2" xfId="39635"/>
    <cellStyle name="Total 25 2 4 5" xfId="28818"/>
    <cellStyle name="Total 25 2 4_Table 2A-1_EFT (Annual)" xfId="8892"/>
    <cellStyle name="Total 25 2 5" xfId="4197"/>
    <cellStyle name="Total 25 2 5 2" xfId="12521"/>
    <cellStyle name="Total 25 2 5 2 2" xfId="24543"/>
    <cellStyle name="Total 25 2 5 2 2 2" xfId="45729"/>
    <cellStyle name="Total 25 2 5 2 3" xfId="35125"/>
    <cellStyle name="Total 25 2 5 3" xfId="19430"/>
    <cellStyle name="Total 25 2 5 3 2" xfId="40617"/>
    <cellStyle name="Total 25 2 5 4" xfId="29885"/>
    <cellStyle name="Total 25 2 5_Table 2A-1_EFT (Annual)" xfId="8894"/>
    <cellStyle name="Total 25 2 6" xfId="9860"/>
    <cellStyle name="Total 25 2 6 2" xfId="21997"/>
    <cellStyle name="Total 25 2 6 2 2" xfId="43183"/>
    <cellStyle name="Total 25 2 6 3" xfId="32579"/>
    <cellStyle name="Total 25 2 7" xfId="16884"/>
    <cellStyle name="Total 25 2 7 2" xfId="38071"/>
    <cellStyle name="Total 25 2 8" xfId="27142"/>
    <cellStyle name="Total 25 2_Table 2A-1_EFT (Annual)" xfId="3559"/>
    <cellStyle name="Total 25 3" xfId="466"/>
    <cellStyle name="Total 25 3 2" xfId="1443"/>
    <cellStyle name="Total 25 3 2 2" xfId="2713"/>
    <cellStyle name="Total 25 3 2 2 2" xfId="6274"/>
    <cellStyle name="Total 25 3 2 2 2 2" xfId="14468"/>
    <cellStyle name="Total 25 3 2 2 2 2 2" xfId="26440"/>
    <cellStyle name="Total 25 3 2 2 2 2 2 2" xfId="47626"/>
    <cellStyle name="Total 25 3 2 2 2 2 3" xfId="37022"/>
    <cellStyle name="Total 25 3 2 2 2 3" xfId="21327"/>
    <cellStyle name="Total 25 3 2 2 2 3 2" xfId="42514"/>
    <cellStyle name="Total 25 3 2 2 2 4" xfId="31930"/>
    <cellStyle name="Total 25 3 2 2 2_Table 2A-1_EFT (Annual)" xfId="8897"/>
    <cellStyle name="Total 25 3 2 2 3" xfId="11810"/>
    <cellStyle name="Total 25 3 2 2 3 2" xfId="23894"/>
    <cellStyle name="Total 25 3 2 2 3 2 2" xfId="45080"/>
    <cellStyle name="Total 25 3 2 2 3 3" xfId="34476"/>
    <cellStyle name="Total 25 3 2 2 4" xfId="18781"/>
    <cellStyle name="Total 25 3 2 2 4 2" xfId="39968"/>
    <cellStyle name="Total 25 3 2 2 5" xfId="29187"/>
    <cellStyle name="Total 25 3 2 2_Table 2A-1_EFT (Annual)" xfId="8896"/>
    <cellStyle name="Total 25 3 2 3" xfId="5004"/>
    <cellStyle name="Total 25 3 2 3 2" xfId="13264"/>
    <cellStyle name="Total 25 3 2 3 2 2" xfId="25270"/>
    <cellStyle name="Total 25 3 2 3 2 2 2" xfId="46456"/>
    <cellStyle name="Total 25 3 2 3 2 3" xfId="35852"/>
    <cellStyle name="Total 25 3 2 3 3" xfId="20157"/>
    <cellStyle name="Total 25 3 2 3 3 2" xfId="41344"/>
    <cellStyle name="Total 25 3 2 3 4" xfId="30661"/>
    <cellStyle name="Total 25 3 2 3_Table 2A-1_EFT (Annual)" xfId="8898"/>
    <cellStyle name="Total 25 3 2 4" xfId="10608"/>
    <cellStyle name="Total 25 3 2 4 2" xfId="22724"/>
    <cellStyle name="Total 25 3 2 4 2 2" xfId="43910"/>
    <cellStyle name="Total 25 3 2 4 3" xfId="33306"/>
    <cellStyle name="Total 25 3 2 5" xfId="17611"/>
    <cellStyle name="Total 25 3 2 5 2" xfId="38798"/>
    <cellStyle name="Total 25 3 2 6" xfId="27918"/>
    <cellStyle name="Total 25 3 2_Table 2A-1_EFT (Annual)" xfId="8895"/>
    <cellStyle name="Total 25 3 3" xfId="987"/>
    <cellStyle name="Total 25 3 3 2" xfId="4548"/>
    <cellStyle name="Total 25 3 3 2 2" xfId="12808"/>
    <cellStyle name="Total 25 3 3 2 2 2" xfId="24814"/>
    <cellStyle name="Total 25 3 3 2 2 2 2" xfId="46000"/>
    <cellStyle name="Total 25 3 3 2 2 3" xfId="35396"/>
    <cellStyle name="Total 25 3 3 2 3" xfId="19701"/>
    <cellStyle name="Total 25 3 3 2 3 2" xfId="40888"/>
    <cellStyle name="Total 25 3 3 2 4" xfId="30205"/>
    <cellStyle name="Total 25 3 3 2_Table 2A-1_EFT (Annual)" xfId="8900"/>
    <cellStyle name="Total 25 3 3 3" xfId="10152"/>
    <cellStyle name="Total 25 3 3 3 2" xfId="22268"/>
    <cellStyle name="Total 25 3 3 3 2 2" xfId="43454"/>
    <cellStyle name="Total 25 3 3 3 3" xfId="32850"/>
    <cellStyle name="Total 25 3 3 4" xfId="17155"/>
    <cellStyle name="Total 25 3 3 4 2" xfId="38342"/>
    <cellStyle name="Total 25 3 3 5" xfId="27462"/>
    <cellStyle name="Total 25 3 3_Table 2A-1_EFT (Annual)" xfId="8899"/>
    <cellStyle name="Total 25 3 4" xfId="2182"/>
    <cellStyle name="Total 25 3 4 2" xfId="5743"/>
    <cellStyle name="Total 25 3 4 2 2" xfId="13958"/>
    <cellStyle name="Total 25 3 4 2 2 2" xfId="25946"/>
    <cellStyle name="Total 25 3 4 2 2 2 2" xfId="47132"/>
    <cellStyle name="Total 25 3 4 2 2 3" xfId="36528"/>
    <cellStyle name="Total 25 3 4 2 3" xfId="20833"/>
    <cellStyle name="Total 25 3 4 2 3 2" xfId="42020"/>
    <cellStyle name="Total 25 3 4 2 4" xfId="31400"/>
    <cellStyle name="Total 25 3 4 2_Table 2A-1_EFT (Annual)" xfId="8902"/>
    <cellStyle name="Total 25 3 4 3" xfId="11302"/>
    <cellStyle name="Total 25 3 4 3 2" xfId="23400"/>
    <cellStyle name="Total 25 3 4 3 2 2" xfId="44586"/>
    <cellStyle name="Total 25 3 4 3 3" xfId="33982"/>
    <cellStyle name="Total 25 3 4 4" xfId="18287"/>
    <cellStyle name="Total 25 3 4 4 2" xfId="39474"/>
    <cellStyle name="Total 25 3 4 5" xfId="28657"/>
    <cellStyle name="Total 25 3 4_Table 2A-1_EFT (Annual)" xfId="8901"/>
    <cellStyle name="Total 25 3 5" xfId="4036"/>
    <cellStyle name="Total 25 3 5 2" xfId="12360"/>
    <cellStyle name="Total 25 3 5 2 2" xfId="24382"/>
    <cellStyle name="Total 25 3 5 2 2 2" xfId="45568"/>
    <cellStyle name="Total 25 3 5 2 3" xfId="34964"/>
    <cellStyle name="Total 25 3 5 3" xfId="19269"/>
    <cellStyle name="Total 25 3 5 3 2" xfId="40456"/>
    <cellStyle name="Total 25 3 5 4" xfId="29724"/>
    <cellStyle name="Total 25 3 5_Table 2A-1_EFT (Annual)" xfId="8903"/>
    <cellStyle name="Total 25 3 6" xfId="9699"/>
    <cellStyle name="Total 25 3 6 2" xfId="21836"/>
    <cellStyle name="Total 25 3 6 2 2" xfId="43022"/>
    <cellStyle name="Total 25 3 6 3" xfId="32418"/>
    <cellStyle name="Total 25 3 7" xfId="16723"/>
    <cellStyle name="Total 25 3 7 2" xfId="37910"/>
    <cellStyle name="Total 25 3 8" xfId="26981"/>
    <cellStyle name="Total 25 3_Table 2A-1_EFT (Annual)" xfId="3560"/>
    <cellStyle name="Total 25 4" xfId="1282"/>
    <cellStyle name="Total 25 4 2" xfId="2552"/>
    <cellStyle name="Total 25 4 2 2" xfId="6113"/>
    <cellStyle name="Total 25 4 2 2 2" xfId="14307"/>
    <cellStyle name="Total 25 4 2 2 2 2" xfId="26279"/>
    <cellStyle name="Total 25 4 2 2 2 2 2" xfId="47465"/>
    <cellStyle name="Total 25 4 2 2 2 3" xfId="36861"/>
    <cellStyle name="Total 25 4 2 2 3" xfId="21166"/>
    <cellStyle name="Total 25 4 2 2 3 2" xfId="42353"/>
    <cellStyle name="Total 25 4 2 2 4" xfId="31769"/>
    <cellStyle name="Total 25 4 2 2_Table 2A-1_EFT (Annual)" xfId="8906"/>
    <cellStyle name="Total 25 4 2 3" xfId="11649"/>
    <cellStyle name="Total 25 4 2 3 2" xfId="23733"/>
    <cellStyle name="Total 25 4 2 3 2 2" xfId="44919"/>
    <cellStyle name="Total 25 4 2 3 3" xfId="34315"/>
    <cellStyle name="Total 25 4 2 4" xfId="18620"/>
    <cellStyle name="Total 25 4 2 4 2" xfId="39807"/>
    <cellStyle name="Total 25 4 2 5" xfId="29026"/>
    <cellStyle name="Total 25 4 2_Table 2A-1_EFT (Annual)" xfId="8905"/>
    <cellStyle name="Total 25 4 3" xfId="4843"/>
    <cellStyle name="Total 25 4 3 2" xfId="13103"/>
    <cellStyle name="Total 25 4 3 2 2" xfId="25109"/>
    <cellStyle name="Total 25 4 3 2 2 2" xfId="46295"/>
    <cellStyle name="Total 25 4 3 2 3" xfId="35691"/>
    <cellStyle name="Total 25 4 3 3" xfId="19996"/>
    <cellStyle name="Total 25 4 3 3 2" xfId="41183"/>
    <cellStyle name="Total 25 4 3 4" xfId="30500"/>
    <cellStyle name="Total 25 4 3_Table 2A-1_EFT (Annual)" xfId="8907"/>
    <cellStyle name="Total 25 4 4" xfId="10447"/>
    <cellStyle name="Total 25 4 4 2" xfId="22563"/>
    <cellStyle name="Total 25 4 4 2 2" xfId="43749"/>
    <cellStyle name="Total 25 4 4 3" xfId="33145"/>
    <cellStyle name="Total 25 4 5" xfId="17450"/>
    <cellStyle name="Total 25 4 5 2" xfId="38637"/>
    <cellStyle name="Total 25 4 6" xfId="27757"/>
    <cellStyle name="Total 25 4_Table 2A-1_EFT (Annual)" xfId="8904"/>
    <cellStyle name="Total 25 5" xfId="832"/>
    <cellStyle name="Total 25 5 2" xfId="4393"/>
    <cellStyle name="Total 25 5 2 2" xfId="12667"/>
    <cellStyle name="Total 25 5 2 2 2" xfId="24684"/>
    <cellStyle name="Total 25 5 2 2 2 2" xfId="45870"/>
    <cellStyle name="Total 25 5 2 2 3" xfId="35266"/>
    <cellStyle name="Total 25 5 2 3" xfId="19571"/>
    <cellStyle name="Total 25 5 2 3 2" xfId="40758"/>
    <cellStyle name="Total 25 5 2 4" xfId="30050"/>
    <cellStyle name="Total 25 5 2_Table 2A-1_EFT (Annual)" xfId="8909"/>
    <cellStyle name="Total 25 5 3" xfId="10016"/>
    <cellStyle name="Total 25 5 3 2" xfId="22138"/>
    <cellStyle name="Total 25 5 3 2 2" xfId="43324"/>
    <cellStyle name="Total 25 5 3 3" xfId="32720"/>
    <cellStyle name="Total 25 5 4" xfId="17025"/>
    <cellStyle name="Total 25 5 4 2" xfId="38212"/>
    <cellStyle name="Total 25 5 5" xfId="27307"/>
    <cellStyle name="Total 25 5_Table 2A-1_EFT (Annual)" xfId="8908"/>
    <cellStyle name="Total 25 6" xfId="2021"/>
    <cellStyle name="Total 25 6 2" xfId="5582"/>
    <cellStyle name="Total 25 6 2 2" xfId="13797"/>
    <cellStyle name="Total 25 6 2 2 2" xfId="25785"/>
    <cellStyle name="Total 25 6 2 2 2 2" xfId="46971"/>
    <cellStyle name="Total 25 6 2 2 3" xfId="36367"/>
    <cellStyle name="Total 25 6 2 3" xfId="20672"/>
    <cellStyle name="Total 25 6 2 3 2" xfId="41859"/>
    <cellStyle name="Total 25 6 2 4" xfId="31239"/>
    <cellStyle name="Total 25 6 2_Table 2A-1_EFT (Annual)" xfId="8911"/>
    <cellStyle name="Total 25 6 3" xfId="11141"/>
    <cellStyle name="Total 25 6 3 2" xfId="23239"/>
    <cellStyle name="Total 25 6 3 2 2" xfId="44425"/>
    <cellStyle name="Total 25 6 3 3" xfId="33821"/>
    <cellStyle name="Total 25 6 4" xfId="18126"/>
    <cellStyle name="Total 25 6 4 2" xfId="39313"/>
    <cellStyle name="Total 25 6 5" xfId="28496"/>
    <cellStyle name="Total 25 6_Table 2A-1_EFT (Annual)" xfId="8910"/>
    <cellStyle name="Total 25 7" xfId="3829"/>
    <cellStyle name="Total 25 7 2" xfId="12192"/>
    <cellStyle name="Total 25 7 2 2" xfId="24221"/>
    <cellStyle name="Total 25 7 2 2 2" xfId="45407"/>
    <cellStyle name="Total 25 7 2 3" xfId="34803"/>
    <cellStyle name="Total 25 7 3" xfId="19108"/>
    <cellStyle name="Total 25 7 3 2" xfId="40295"/>
    <cellStyle name="Total 25 7 4" xfId="29538"/>
    <cellStyle name="Total 25 7_Table 2A-1_EFT (Annual)" xfId="8912"/>
    <cellStyle name="Total 25 8" xfId="9511"/>
    <cellStyle name="Total 25 8 2" xfId="21675"/>
    <cellStyle name="Total 25 8 2 2" xfId="42861"/>
    <cellStyle name="Total 25 8 3" xfId="32257"/>
    <cellStyle name="Total 25 9" xfId="16562"/>
    <cellStyle name="Total 25 9 2" xfId="37749"/>
    <cellStyle name="Total 25_Table 2A-1_EFT (Annual)" xfId="3558"/>
    <cellStyle name="Total 26" xfId="205"/>
    <cellStyle name="Total 26 10" xfId="26760"/>
    <cellStyle name="Total 26 2" xfId="598"/>
    <cellStyle name="Total 26 2 2" xfId="1575"/>
    <cellStyle name="Total 26 2 2 2" xfId="2845"/>
    <cellStyle name="Total 26 2 2 2 2" xfId="6406"/>
    <cellStyle name="Total 26 2 2 2 2 2" xfId="14600"/>
    <cellStyle name="Total 26 2 2 2 2 2 2" xfId="26572"/>
    <cellStyle name="Total 26 2 2 2 2 2 2 2" xfId="47758"/>
    <cellStyle name="Total 26 2 2 2 2 2 3" xfId="37154"/>
    <cellStyle name="Total 26 2 2 2 2 3" xfId="21459"/>
    <cellStyle name="Total 26 2 2 2 2 3 2" xfId="42646"/>
    <cellStyle name="Total 26 2 2 2 2 4" xfId="32062"/>
    <cellStyle name="Total 26 2 2 2 2_Table 2A-1_EFT (Annual)" xfId="8915"/>
    <cellStyle name="Total 26 2 2 2 3" xfId="11942"/>
    <cellStyle name="Total 26 2 2 2 3 2" xfId="24026"/>
    <cellStyle name="Total 26 2 2 2 3 2 2" xfId="45212"/>
    <cellStyle name="Total 26 2 2 2 3 3" xfId="34608"/>
    <cellStyle name="Total 26 2 2 2 4" xfId="18913"/>
    <cellStyle name="Total 26 2 2 2 4 2" xfId="40100"/>
    <cellStyle name="Total 26 2 2 2 5" xfId="29319"/>
    <cellStyle name="Total 26 2 2 2_Table 2A-1_EFT (Annual)" xfId="8914"/>
    <cellStyle name="Total 26 2 2 3" xfId="5136"/>
    <cellStyle name="Total 26 2 2 3 2" xfId="13396"/>
    <cellStyle name="Total 26 2 2 3 2 2" xfId="25402"/>
    <cellStyle name="Total 26 2 2 3 2 2 2" xfId="46588"/>
    <cellStyle name="Total 26 2 2 3 2 3" xfId="35984"/>
    <cellStyle name="Total 26 2 2 3 3" xfId="20289"/>
    <cellStyle name="Total 26 2 2 3 3 2" xfId="41476"/>
    <cellStyle name="Total 26 2 2 3 4" xfId="30793"/>
    <cellStyle name="Total 26 2 2 3_Table 2A-1_EFT (Annual)" xfId="8916"/>
    <cellStyle name="Total 26 2 2 4" xfId="10740"/>
    <cellStyle name="Total 26 2 2 4 2" xfId="22856"/>
    <cellStyle name="Total 26 2 2 4 2 2" xfId="44042"/>
    <cellStyle name="Total 26 2 2 4 3" xfId="33438"/>
    <cellStyle name="Total 26 2 2 5" xfId="17743"/>
    <cellStyle name="Total 26 2 2 5 2" xfId="38930"/>
    <cellStyle name="Total 26 2 2 6" xfId="28050"/>
    <cellStyle name="Total 26 2 2_Table 2A-1_EFT (Annual)" xfId="8913"/>
    <cellStyle name="Total 26 2 3" xfId="1095"/>
    <cellStyle name="Total 26 2 3 2" xfId="4656"/>
    <cellStyle name="Total 26 2 3 2 2" xfId="12916"/>
    <cellStyle name="Total 26 2 3 2 2 2" xfId="24922"/>
    <cellStyle name="Total 26 2 3 2 2 2 2" xfId="46108"/>
    <cellStyle name="Total 26 2 3 2 2 3" xfId="35504"/>
    <cellStyle name="Total 26 2 3 2 3" xfId="19809"/>
    <cellStyle name="Total 26 2 3 2 3 2" xfId="40996"/>
    <cellStyle name="Total 26 2 3 2 4" xfId="30313"/>
    <cellStyle name="Total 26 2 3 2_Table 2A-1_EFT (Annual)" xfId="8918"/>
    <cellStyle name="Total 26 2 3 3" xfId="10260"/>
    <cellStyle name="Total 26 2 3 3 2" xfId="22376"/>
    <cellStyle name="Total 26 2 3 3 2 2" xfId="43562"/>
    <cellStyle name="Total 26 2 3 3 3" xfId="32958"/>
    <cellStyle name="Total 26 2 3 4" xfId="17263"/>
    <cellStyle name="Total 26 2 3 4 2" xfId="38450"/>
    <cellStyle name="Total 26 2 3 5" xfId="27570"/>
    <cellStyle name="Total 26 2 3_Table 2A-1_EFT (Annual)" xfId="8917"/>
    <cellStyle name="Total 26 2 4" xfId="2314"/>
    <cellStyle name="Total 26 2 4 2" xfId="5875"/>
    <cellStyle name="Total 26 2 4 2 2" xfId="14090"/>
    <cellStyle name="Total 26 2 4 2 2 2" xfId="26078"/>
    <cellStyle name="Total 26 2 4 2 2 2 2" xfId="47264"/>
    <cellStyle name="Total 26 2 4 2 2 3" xfId="36660"/>
    <cellStyle name="Total 26 2 4 2 3" xfId="20965"/>
    <cellStyle name="Total 26 2 4 2 3 2" xfId="42152"/>
    <cellStyle name="Total 26 2 4 2 4" xfId="31532"/>
    <cellStyle name="Total 26 2 4 2_Table 2A-1_EFT (Annual)" xfId="8920"/>
    <cellStyle name="Total 26 2 4 3" xfId="11434"/>
    <cellStyle name="Total 26 2 4 3 2" xfId="23532"/>
    <cellStyle name="Total 26 2 4 3 2 2" xfId="44718"/>
    <cellStyle name="Total 26 2 4 3 3" xfId="34114"/>
    <cellStyle name="Total 26 2 4 4" xfId="18419"/>
    <cellStyle name="Total 26 2 4 4 2" xfId="39606"/>
    <cellStyle name="Total 26 2 4 5" xfId="28789"/>
    <cellStyle name="Total 26 2 4_Table 2A-1_EFT (Annual)" xfId="8919"/>
    <cellStyle name="Total 26 2 5" xfId="4168"/>
    <cellStyle name="Total 26 2 5 2" xfId="12492"/>
    <cellStyle name="Total 26 2 5 2 2" xfId="24514"/>
    <cellStyle name="Total 26 2 5 2 2 2" xfId="45700"/>
    <cellStyle name="Total 26 2 5 2 3" xfId="35096"/>
    <cellStyle name="Total 26 2 5 3" xfId="19401"/>
    <cellStyle name="Total 26 2 5 3 2" xfId="40588"/>
    <cellStyle name="Total 26 2 5 4" xfId="29856"/>
    <cellStyle name="Total 26 2 5_Table 2A-1_EFT (Annual)" xfId="8921"/>
    <cellStyle name="Total 26 2 6" xfId="9831"/>
    <cellStyle name="Total 26 2 6 2" xfId="21968"/>
    <cellStyle name="Total 26 2 6 2 2" xfId="43154"/>
    <cellStyle name="Total 26 2 6 3" xfId="32550"/>
    <cellStyle name="Total 26 2 7" xfId="16855"/>
    <cellStyle name="Total 26 2 7 2" xfId="38042"/>
    <cellStyle name="Total 26 2 8" xfId="27113"/>
    <cellStyle name="Total 26 2_Table 2A-1_EFT (Annual)" xfId="3562"/>
    <cellStyle name="Total 26 3" xfId="433"/>
    <cellStyle name="Total 26 3 2" xfId="1416"/>
    <cellStyle name="Total 26 3 2 2" xfId="2686"/>
    <cellStyle name="Total 26 3 2 2 2" xfId="6247"/>
    <cellStyle name="Total 26 3 2 2 2 2" xfId="14441"/>
    <cellStyle name="Total 26 3 2 2 2 2 2" xfId="26413"/>
    <cellStyle name="Total 26 3 2 2 2 2 2 2" xfId="47599"/>
    <cellStyle name="Total 26 3 2 2 2 2 3" xfId="36995"/>
    <cellStyle name="Total 26 3 2 2 2 3" xfId="21300"/>
    <cellStyle name="Total 26 3 2 2 2 3 2" xfId="42487"/>
    <cellStyle name="Total 26 3 2 2 2 4" xfId="31903"/>
    <cellStyle name="Total 26 3 2 2 2_Table 2A-1_EFT (Annual)" xfId="8924"/>
    <cellStyle name="Total 26 3 2 2 3" xfId="11783"/>
    <cellStyle name="Total 26 3 2 2 3 2" xfId="23867"/>
    <cellStyle name="Total 26 3 2 2 3 2 2" xfId="45053"/>
    <cellStyle name="Total 26 3 2 2 3 3" xfId="34449"/>
    <cellStyle name="Total 26 3 2 2 4" xfId="18754"/>
    <cellStyle name="Total 26 3 2 2 4 2" xfId="39941"/>
    <cellStyle name="Total 26 3 2 2 5" xfId="29160"/>
    <cellStyle name="Total 26 3 2 2_Table 2A-1_EFT (Annual)" xfId="8923"/>
    <cellStyle name="Total 26 3 2 3" xfId="4977"/>
    <cellStyle name="Total 26 3 2 3 2" xfId="13237"/>
    <cellStyle name="Total 26 3 2 3 2 2" xfId="25243"/>
    <cellStyle name="Total 26 3 2 3 2 2 2" xfId="46429"/>
    <cellStyle name="Total 26 3 2 3 2 3" xfId="35825"/>
    <cellStyle name="Total 26 3 2 3 3" xfId="20130"/>
    <cellStyle name="Total 26 3 2 3 3 2" xfId="41317"/>
    <cellStyle name="Total 26 3 2 3 4" xfId="30634"/>
    <cellStyle name="Total 26 3 2 3_Table 2A-1_EFT (Annual)" xfId="8925"/>
    <cellStyle name="Total 26 3 2 4" xfId="10581"/>
    <cellStyle name="Total 26 3 2 4 2" xfId="22697"/>
    <cellStyle name="Total 26 3 2 4 2 2" xfId="43883"/>
    <cellStyle name="Total 26 3 2 4 3" xfId="33279"/>
    <cellStyle name="Total 26 3 2 5" xfId="17584"/>
    <cellStyle name="Total 26 3 2 5 2" xfId="38771"/>
    <cellStyle name="Total 26 3 2 6" xfId="27891"/>
    <cellStyle name="Total 26 3 2_Table 2A-1_EFT (Annual)" xfId="8922"/>
    <cellStyle name="Total 26 3 3" xfId="960"/>
    <cellStyle name="Total 26 3 3 2" xfId="4521"/>
    <cellStyle name="Total 26 3 3 2 2" xfId="12783"/>
    <cellStyle name="Total 26 3 3 2 2 2" xfId="24793"/>
    <cellStyle name="Total 26 3 3 2 2 2 2" xfId="45979"/>
    <cellStyle name="Total 26 3 3 2 2 3" xfId="35375"/>
    <cellStyle name="Total 26 3 3 2 3" xfId="19680"/>
    <cellStyle name="Total 26 3 3 2 3 2" xfId="40867"/>
    <cellStyle name="Total 26 3 3 2 4" xfId="30178"/>
    <cellStyle name="Total 26 3 3 2_Table 2A-1_EFT (Annual)" xfId="8927"/>
    <cellStyle name="Total 26 3 3 3" xfId="10130"/>
    <cellStyle name="Total 26 3 3 3 2" xfId="22247"/>
    <cellStyle name="Total 26 3 3 3 2 2" xfId="43433"/>
    <cellStyle name="Total 26 3 3 3 3" xfId="32829"/>
    <cellStyle name="Total 26 3 3 4" xfId="17134"/>
    <cellStyle name="Total 26 3 3 4 2" xfId="38321"/>
    <cellStyle name="Total 26 3 3 5" xfId="27435"/>
    <cellStyle name="Total 26 3 3_Table 2A-1_EFT (Annual)" xfId="8926"/>
    <cellStyle name="Total 26 3 4" xfId="2155"/>
    <cellStyle name="Total 26 3 4 2" xfId="5716"/>
    <cellStyle name="Total 26 3 4 2 2" xfId="13931"/>
    <cellStyle name="Total 26 3 4 2 2 2" xfId="25919"/>
    <cellStyle name="Total 26 3 4 2 2 2 2" xfId="47105"/>
    <cellStyle name="Total 26 3 4 2 2 3" xfId="36501"/>
    <cellStyle name="Total 26 3 4 2 3" xfId="20806"/>
    <cellStyle name="Total 26 3 4 2 3 2" xfId="41993"/>
    <cellStyle name="Total 26 3 4 2 4" xfId="31373"/>
    <cellStyle name="Total 26 3 4 2_Table 2A-1_EFT (Annual)" xfId="8929"/>
    <cellStyle name="Total 26 3 4 3" xfId="11275"/>
    <cellStyle name="Total 26 3 4 3 2" xfId="23373"/>
    <cellStyle name="Total 26 3 4 3 2 2" xfId="44559"/>
    <cellStyle name="Total 26 3 4 3 3" xfId="33955"/>
    <cellStyle name="Total 26 3 4 4" xfId="18260"/>
    <cellStyle name="Total 26 3 4 4 2" xfId="39447"/>
    <cellStyle name="Total 26 3 4 5" xfId="28630"/>
    <cellStyle name="Total 26 3 4_Table 2A-1_EFT (Annual)" xfId="8928"/>
    <cellStyle name="Total 26 3 5" xfId="4003"/>
    <cellStyle name="Total 26 3 5 2" xfId="12331"/>
    <cellStyle name="Total 26 3 5 2 2" xfId="24355"/>
    <cellStyle name="Total 26 3 5 2 2 2" xfId="45541"/>
    <cellStyle name="Total 26 3 5 2 3" xfId="34937"/>
    <cellStyle name="Total 26 3 5 3" xfId="19242"/>
    <cellStyle name="Total 26 3 5 3 2" xfId="40429"/>
    <cellStyle name="Total 26 3 5 4" xfId="29691"/>
    <cellStyle name="Total 26 3 5_Table 2A-1_EFT (Annual)" xfId="8930"/>
    <cellStyle name="Total 26 3 6" xfId="9668"/>
    <cellStyle name="Total 26 3 6 2" xfId="21809"/>
    <cellStyle name="Total 26 3 6 2 2" xfId="42995"/>
    <cellStyle name="Total 26 3 6 3" xfId="32391"/>
    <cellStyle name="Total 26 3 7" xfId="16696"/>
    <cellStyle name="Total 26 3 7 2" xfId="37883"/>
    <cellStyle name="Total 26 3 8" xfId="26948"/>
    <cellStyle name="Total 26 3_Table 2A-1_EFT (Annual)" xfId="3563"/>
    <cellStyle name="Total 26 4" xfId="1253"/>
    <cellStyle name="Total 26 4 2" xfId="2523"/>
    <cellStyle name="Total 26 4 2 2" xfId="6084"/>
    <cellStyle name="Total 26 4 2 2 2" xfId="14278"/>
    <cellStyle name="Total 26 4 2 2 2 2" xfId="26250"/>
    <cellStyle name="Total 26 4 2 2 2 2 2" xfId="47436"/>
    <cellStyle name="Total 26 4 2 2 2 3" xfId="36832"/>
    <cellStyle name="Total 26 4 2 2 3" xfId="21137"/>
    <cellStyle name="Total 26 4 2 2 3 2" xfId="42324"/>
    <cellStyle name="Total 26 4 2 2 4" xfId="31740"/>
    <cellStyle name="Total 26 4 2 2_Table 2A-1_EFT (Annual)" xfId="8933"/>
    <cellStyle name="Total 26 4 2 3" xfId="11620"/>
    <cellStyle name="Total 26 4 2 3 2" xfId="23704"/>
    <cellStyle name="Total 26 4 2 3 2 2" xfId="44890"/>
    <cellStyle name="Total 26 4 2 3 3" xfId="34286"/>
    <cellStyle name="Total 26 4 2 4" xfId="18591"/>
    <cellStyle name="Total 26 4 2 4 2" xfId="39778"/>
    <cellStyle name="Total 26 4 2 5" xfId="28997"/>
    <cellStyle name="Total 26 4 2_Table 2A-1_EFT (Annual)" xfId="8932"/>
    <cellStyle name="Total 26 4 3" xfId="4814"/>
    <cellStyle name="Total 26 4 3 2" xfId="13074"/>
    <cellStyle name="Total 26 4 3 2 2" xfId="25080"/>
    <cellStyle name="Total 26 4 3 2 2 2" xfId="46266"/>
    <cellStyle name="Total 26 4 3 2 3" xfId="35662"/>
    <cellStyle name="Total 26 4 3 3" xfId="19967"/>
    <cellStyle name="Total 26 4 3 3 2" xfId="41154"/>
    <cellStyle name="Total 26 4 3 4" xfId="30471"/>
    <cellStyle name="Total 26 4 3_Table 2A-1_EFT (Annual)" xfId="8934"/>
    <cellStyle name="Total 26 4 4" xfId="10418"/>
    <cellStyle name="Total 26 4 4 2" xfId="22534"/>
    <cellStyle name="Total 26 4 4 2 2" xfId="43720"/>
    <cellStyle name="Total 26 4 4 3" xfId="33116"/>
    <cellStyle name="Total 26 4 5" xfId="17421"/>
    <cellStyle name="Total 26 4 5 2" xfId="38608"/>
    <cellStyle name="Total 26 4 6" xfId="27728"/>
    <cellStyle name="Total 26 4_Table 2A-1_EFT (Annual)" xfId="8931"/>
    <cellStyle name="Total 26 5" xfId="804"/>
    <cellStyle name="Total 26 5 2" xfId="4365"/>
    <cellStyle name="Total 26 5 2 2" xfId="12645"/>
    <cellStyle name="Total 26 5 2 2 2" xfId="24662"/>
    <cellStyle name="Total 26 5 2 2 2 2" xfId="45848"/>
    <cellStyle name="Total 26 5 2 2 3" xfId="35244"/>
    <cellStyle name="Total 26 5 2 3" xfId="19549"/>
    <cellStyle name="Total 26 5 2 3 2" xfId="40736"/>
    <cellStyle name="Total 26 5 2 4" xfId="30022"/>
    <cellStyle name="Total 26 5 2_Table 2A-1_EFT (Annual)" xfId="8936"/>
    <cellStyle name="Total 26 5 3" xfId="9993"/>
    <cellStyle name="Total 26 5 3 2" xfId="22116"/>
    <cellStyle name="Total 26 5 3 2 2" xfId="43302"/>
    <cellStyle name="Total 26 5 3 3" xfId="32698"/>
    <cellStyle name="Total 26 5 4" xfId="17003"/>
    <cellStyle name="Total 26 5 4 2" xfId="38190"/>
    <cellStyle name="Total 26 5 5" xfId="27279"/>
    <cellStyle name="Total 26 5_Table 2A-1_EFT (Annual)" xfId="8935"/>
    <cellStyle name="Total 26 6" xfId="1992"/>
    <cellStyle name="Total 26 6 2" xfId="5553"/>
    <cellStyle name="Total 26 6 2 2" xfId="13768"/>
    <cellStyle name="Total 26 6 2 2 2" xfId="25756"/>
    <cellStyle name="Total 26 6 2 2 2 2" xfId="46942"/>
    <cellStyle name="Total 26 6 2 2 3" xfId="36338"/>
    <cellStyle name="Total 26 6 2 3" xfId="20643"/>
    <cellStyle name="Total 26 6 2 3 2" xfId="41830"/>
    <cellStyle name="Total 26 6 2 4" xfId="31210"/>
    <cellStyle name="Total 26 6 2_Table 2A-1_EFT (Annual)" xfId="8938"/>
    <cellStyle name="Total 26 6 3" xfId="11112"/>
    <cellStyle name="Total 26 6 3 2" xfId="23210"/>
    <cellStyle name="Total 26 6 3 2 2" xfId="44396"/>
    <cellStyle name="Total 26 6 3 3" xfId="33792"/>
    <cellStyle name="Total 26 6 4" xfId="18097"/>
    <cellStyle name="Total 26 6 4 2" xfId="39284"/>
    <cellStyle name="Total 26 6 5" xfId="28467"/>
    <cellStyle name="Total 26 6_Table 2A-1_EFT (Annual)" xfId="8937"/>
    <cellStyle name="Total 26 7" xfId="3794"/>
    <cellStyle name="Total 26 7 2" xfId="12162"/>
    <cellStyle name="Total 26 7 2 2" xfId="24192"/>
    <cellStyle name="Total 26 7 2 2 2" xfId="45378"/>
    <cellStyle name="Total 26 7 2 3" xfId="34774"/>
    <cellStyle name="Total 26 7 3" xfId="19079"/>
    <cellStyle name="Total 26 7 3 2" xfId="40266"/>
    <cellStyle name="Total 26 7 4" xfId="29503"/>
    <cellStyle name="Total 26 7_Table 2A-1_EFT (Annual)" xfId="8939"/>
    <cellStyle name="Total 26 8" xfId="9481"/>
    <cellStyle name="Total 26 8 2" xfId="21646"/>
    <cellStyle name="Total 26 8 2 2" xfId="42832"/>
    <cellStyle name="Total 26 8 3" xfId="32228"/>
    <cellStyle name="Total 26 9" xfId="16533"/>
    <cellStyle name="Total 26 9 2" xfId="37720"/>
    <cellStyle name="Total 26_Table 2A-1_EFT (Annual)" xfId="3561"/>
    <cellStyle name="Total 27" xfId="247"/>
    <cellStyle name="Total 27 10" xfId="26802"/>
    <cellStyle name="Total 27 2" xfId="634"/>
    <cellStyle name="Total 27 2 2" xfId="1611"/>
    <cellStyle name="Total 27 2 2 2" xfId="2881"/>
    <cellStyle name="Total 27 2 2 2 2" xfId="6442"/>
    <cellStyle name="Total 27 2 2 2 2 2" xfId="14636"/>
    <cellStyle name="Total 27 2 2 2 2 2 2" xfId="26608"/>
    <cellStyle name="Total 27 2 2 2 2 2 2 2" xfId="47794"/>
    <cellStyle name="Total 27 2 2 2 2 2 3" xfId="37190"/>
    <cellStyle name="Total 27 2 2 2 2 3" xfId="21495"/>
    <cellStyle name="Total 27 2 2 2 2 3 2" xfId="42682"/>
    <cellStyle name="Total 27 2 2 2 2 4" xfId="32098"/>
    <cellStyle name="Total 27 2 2 2 2_Table 2A-1_EFT (Annual)" xfId="8942"/>
    <cellStyle name="Total 27 2 2 2 3" xfId="11978"/>
    <cellStyle name="Total 27 2 2 2 3 2" xfId="24062"/>
    <cellStyle name="Total 27 2 2 2 3 2 2" xfId="45248"/>
    <cellStyle name="Total 27 2 2 2 3 3" xfId="34644"/>
    <cellStyle name="Total 27 2 2 2 4" xfId="18949"/>
    <cellStyle name="Total 27 2 2 2 4 2" xfId="40136"/>
    <cellStyle name="Total 27 2 2 2 5" xfId="29355"/>
    <cellStyle name="Total 27 2 2 2_Table 2A-1_EFT (Annual)" xfId="8941"/>
    <cellStyle name="Total 27 2 2 3" xfId="5172"/>
    <cellStyle name="Total 27 2 2 3 2" xfId="13432"/>
    <cellStyle name="Total 27 2 2 3 2 2" xfId="25438"/>
    <cellStyle name="Total 27 2 2 3 2 2 2" xfId="46624"/>
    <cellStyle name="Total 27 2 2 3 2 3" xfId="36020"/>
    <cellStyle name="Total 27 2 2 3 3" xfId="20325"/>
    <cellStyle name="Total 27 2 2 3 3 2" xfId="41512"/>
    <cellStyle name="Total 27 2 2 3 4" xfId="30829"/>
    <cellStyle name="Total 27 2 2 3_Table 2A-1_EFT (Annual)" xfId="8943"/>
    <cellStyle name="Total 27 2 2 4" xfId="10776"/>
    <cellStyle name="Total 27 2 2 4 2" xfId="22892"/>
    <cellStyle name="Total 27 2 2 4 2 2" xfId="44078"/>
    <cellStyle name="Total 27 2 2 4 3" xfId="33474"/>
    <cellStyle name="Total 27 2 2 5" xfId="17779"/>
    <cellStyle name="Total 27 2 2 5 2" xfId="38966"/>
    <cellStyle name="Total 27 2 2 6" xfId="28086"/>
    <cellStyle name="Total 27 2 2_Table 2A-1_EFT (Annual)" xfId="8940"/>
    <cellStyle name="Total 27 2 3" xfId="1124"/>
    <cellStyle name="Total 27 2 3 2" xfId="4685"/>
    <cellStyle name="Total 27 2 3 2 2" xfId="12945"/>
    <cellStyle name="Total 27 2 3 2 2 2" xfId="24951"/>
    <cellStyle name="Total 27 2 3 2 2 2 2" xfId="46137"/>
    <cellStyle name="Total 27 2 3 2 2 3" xfId="35533"/>
    <cellStyle name="Total 27 2 3 2 3" xfId="19838"/>
    <cellStyle name="Total 27 2 3 2 3 2" xfId="41025"/>
    <cellStyle name="Total 27 2 3 2 4" xfId="30342"/>
    <cellStyle name="Total 27 2 3 2_Table 2A-1_EFT (Annual)" xfId="8945"/>
    <cellStyle name="Total 27 2 3 3" xfId="10289"/>
    <cellStyle name="Total 27 2 3 3 2" xfId="22405"/>
    <cellStyle name="Total 27 2 3 3 2 2" xfId="43591"/>
    <cellStyle name="Total 27 2 3 3 3" xfId="32987"/>
    <cellStyle name="Total 27 2 3 4" xfId="17292"/>
    <cellStyle name="Total 27 2 3 4 2" xfId="38479"/>
    <cellStyle name="Total 27 2 3 5" xfId="27599"/>
    <cellStyle name="Total 27 2 3_Table 2A-1_EFT (Annual)" xfId="8944"/>
    <cellStyle name="Total 27 2 4" xfId="2350"/>
    <cellStyle name="Total 27 2 4 2" xfId="5911"/>
    <cellStyle name="Total 27 2 4 2 2" xfId="14126"/>
    <cellStyle name="Total 27 2 4 2 2 2" xfId="26114"/>
    <cellStyle name="Total 27 2 4 2 2 2 2" xfId="47300"/>
    <cellStyle name="Total 27 2 4 2 2 3" xfId="36696"/>
    <cellStyle name="Total 27 2 4 2 3" xfId="21001"/>
    <cellStyle name="Total 27 2 4 2 3 2" xfId="42188"/>
    <cellStyle name="Total 27 2 4 2 4" xfId="31568"/>
    <cellStyle name="Total 27 2 4 2_Table 2A-1_EFT (Annual)" xfId="8947"/>
    <cellStyle name="Total 27 2 4 3" xfId="11470"/>
    <cellStyle name="Total 27 2 4 3 2" xfId="23568"/>
    <cellStyle name="Total 27 2 4 3 2 2" xfId="44754"/>
    <cellStyle name="Total 27 2 4 3 3" xfId="34150"/>
    <cellStyle name="Total 27 2 4 4" xfId="18455"/>
    <cellStyle name="Total 27 2 4 4 2" xfId="39642"/>
    <cellStyle name="Total 27 2 4 5" xfId="28825"/>
    <cellStyle name="Total 27 2 4_Table 2A-1_EFT (Annual)" xfId="8946"/>
    <cellStyle name="Total 27 2 5" xfId="4204"/>
    <cellStyle name="Total 27 2 5 2" xfId="12528"/>
    <cellStyle name="Total 27 2 5 2 2" xfId="24550"/>
    <cellStyle name="Total 27 2 5 2 2 2" xfId="45736"/>
    <cellStyle name="Total 27 2 5 2 3" xfId="35132"/>
    <cellStyle name="Total 27 2 5 3" xfId="19437"/>
    <cellStyle name="Total 27 2 5 3 2" xfId="40624"/>
    <cellStyle name="Total 27 2 5 4" xfId="29892"/>
    <cellStyle name="Total 27 2 5_Table 2A-1_EFT (Annual)" xfId="8948"/>
    <cellStyle name="Total 27 2 6" xfId="9867"/>
    <cellStyle name="Total 27 2 6 2" xfId="22004"/>
    <cellStyle name="Total 27 2 6 2 2" xfId="43190"/>
    <cellStyle name="Total 27 2 6 3" xfId="32586"/>
    <cellStyle name="Total 27 2 7" xfId="16891"/>
    <cellStyle name="Total 27 2 7 2" xfId="38078"/>
    <cellStyle name="Total 27 2 8" xfId="27149"/>
    <cellStyle name="Total 27 2_Table 2A-1_EFT (Annual)" xfId="3565"/>
    <cellStyle name="Total 27 3" xfId="473"/>
    <cellStyle name="Total 27 3 2" xfId="1450"/>
    <cellStyle name="Total 27 3 2 2" xfId="2720"/>
    <cellStyle name="Total 27 3 2 2 2" xfId="6281"/>
    <cellStyle name="Total 27 3 2 2 2 2" xfId="14475"/>
    <cellStyle name="Total 27 3 2 2 2 2 2" xfId="26447"/>
    <cellStyle name="Total 27 3 2 2 2 2 2 2" xfId="47633"/>
    <cellStyle name="Total 27 3 2 2 2 2 3" xfId="37029"/>
    <cellStyle name="Total 27 3 2 2 2 3" xfId="21334"/>
    <cellStyle name="Total 27 3 2 2 2 3 2" xfId="42521"/>
    <cellStyle name="Total 27 3 2 2 2 4" xfId="31937"/>
    <cellStyle name="Total 27 3 2 2 2_Table 2A-1_EFT (Annual)" xfId="8951"/>
    <cellStyle name="Total 27 3 2 2 3" xfId="11817"/>
    <cellStyle name="Total 27 3 2 2 3 2" xfId="23901"/>
    <cellStyle name="Total 27 3 2 2 3 2 2" xfId="45087"/>
    <cellStyle name="Total 27 3 2 2 3 3" xfId="34483"/>
    <cellStyle name="Total 27 3 2 2 4" xfId="18788"/>
    <cellStyle name="Total 27 3 2 2 4 2" xfId="39975"/>
    <cellStyle name="Total 27 3 2 2 5" xfId="29194"/>
    <cellStyle name="Total 27 3 2 2_Table 2A-1_EFT (Annual)" xfId="8950"/>
    <cellStyle name="Total 27 3 2 3" xfId="5011"/>
    <cellStyle name="Total 27 3 2 3 2" xfId="13271"/>
    <cellStyle name="Total 27 3 2 3 2 2" xfId="25277"/>
    <cellStyle name="Total 27 3 2 3 2 2 2" xfId="46463"/>
    <cellStyle name="Total 27 3 2 3 2 3" xfId="35859"/>
    <cellStyle name="Total 27 3 2 3 3" xfId="20164"/>
    <cellStyle name="Total 27 3 2 3 3 2" xfId="41351"/>
    <cellStyle name="Total 27 3 2 3 4" xfId="30668"/>
    <cellStyle name="Total 27 3 2 3_Table 2A-1_EFT (Annual)" xfId="8952"/>
    <cellStyle name="Total 27 3 2 4" xfId="10615"/>
    <cellStyle name="Total 27 3 2 4 2" xfId="22731"/>
    <cellStyle name="Total 27 3 2 4 2 2" xfId="43917"/>
    <cellStyle name="Total 27 3 2 4 3" xfId="33313"/>
    <cellStyle name="Total 27 3 2 5" xfId="17618"/>
    <cellStyle name="Total 27 3 2 5 2" xfId="38805"/>
    <cellStyle name="Total 27 3 2 6" xfId="27925"/>
    <cellStyle name="Total 27 3 2_Table 2A-1_EFT (Annual)" xfId="8949"/>
    <cellStyle name="Total 27 3 3" xfId="994"/>
    <cellStyle name="Total 27 3 3 2" xfId="4555"/>
    <cellStyle name="Total 27 3 3 2 2" xfId="12815"/>
    <cellStyle name="Total 27 3 3 2 2 2" xfId="24821"/>
    <cellStyle name="Total 27 3 3 2 2 2 2" xfId="46007"/>
    <cellStyle name="Total 27 3 3 2 2 3" xfId="35403"/>
    <cellStyle name="Total 27 3 3 2 3" xfId="19708"/>
    <cellStyle name="Total 27 3 3 2 3 2" xfId="40895"/>
    <cellStyle name="Total 27 3 3 2 4" xfId="30212"/>
    <cellStyle name="Total 27 3 3 2_Table 2A-1_EFT (Annual)" xfId="8954"/>
    <cellStyle name="Total 27 3 3 3" xfId="10159"/>
    <cellStyle name="Total 27 3 3 3 2" xfId="22275"/>
    <cellStyle name="Total 27 3 3 3 2 2" xfId="43461"/>
    <cellStyle name="Total 27 3 3 3 3" xfId="32857"/>
    <cellStyle name="Total 27 3 3 4" xfId="17162"/>
    <cellStyle name="Total 27 3 3 4 2" xfId="38349"/>
    <cellStyle name="Total 27 3 3 5" xfId="27469"/>
    <cellStyle name="Total 27 3 3_Table 2A-1_EFT (Annual)" xfId="8953"/>
    <cellStyle name="Total 27 3 4" xfId="2189"/>
    <cellStyle name="Total 27 3 4 2" xfId="5750"/>
    <cellStyle name="Total 27 3 4 2 2" xfId="13965"/>
    <cellStyle name="Total 27 3 4 2 2 2" xfId="25953"/>
    <cellStyle name="Total 27 3 4 2 2 2 2" xfId="47139"/>
    <cellStyle name="Total 27 3 4 2 2 3" xfId="36535"/>
    <cellStyle name="Total 27 3 4 2 3" xfId="20840"/>
    <cellStyle name="Total 27 3 4 2 3 2" xfId="42027"/>
    <cellStyle name="Total 27 3 4 2 4" xfId="31407"/>
    <cellStyle name="Total 27 3 4 2_Table 2A-1_EFT (Annual)" xfId="8956"/>
    <cellStyle name="Total 27 3 4 3" xfId="11309"/>
    <cellStyle name="Total 27 3 4 3 2" xfId="23407"/>
    <cellStyle name="Total 27 3 4 3 2 2" xfId="44593"/>
    <cellStyle name="Total 27 3 4 3 3" xfId="33989"/>
    <cellStyle name="Total 27 3 4 4" xfId="18294"/>
    <cellStyle name="Total 27 3 4 4 2" xfId="39481"/>
    <cellStyle name="Total 27 3 4 5" xfId="28664"/>
    <cellStyle name="Total 27 3 4_Table 2A-1_EFT (Annual)" xfId="8955"/>
    <cellStyle name="Total 27 3 5" xfId="4043"/>
    <cellStyle name="Total 27 3 5 2" xfId="12367"/>
    <cellStyle name="Total 27 3 5 2 2" xfId="24389"/>
    <cellStyle name="Total 27 3 5 2 2 2" xfId="45575"/>
    <cellStyle name="Total 27 3 5 2 3" xfId="34971"/>
    <cellStyle name="Total 27 3 5 3" xfId="19276"/>
    <cellStyle name="Total 27 3 5 3 2" xfId="40463"/>
    <cellStyle name="Total 27 3 5 4" xfId="29731"/>
    <cellStyle name="Total 27 3 5_Table 2A-1_EFT (Annual)" xfId="8957"/>
    <cellStyle name="Total 27 3 6" xfId="9706"/>
    <cellStyle name="Total 27 3 6 2" xfId="21843"/>
    <cellStyle name="Total 27 3 6 2 2" xfId="43029"/>
    <cellStyle name="Total 27 3 6 3" xfId="32425"/>
    <cellStyle name="Total 27 3 7" xfId="16730"/>
    <cellStyle name="Total 27 3 7 2" xfId="37917"/>
    <cellStyle name="Total 27 3 8" xfId="26988"/>
    <cellStyle name="Total 27 3_Table 2A-1_EFT (Annual)" xfId="3566"/>
    <cellStyle name="Total 27 4" xfId="1289"/>
    <cellStyle name="Total 27 4 2" xfId="2559"/>
    <cellStyle name="Total 27 4 2 2" xfId="6120"/>
    <cellStyle name="Total 27 4 2 2 2" xfId="14314"/>
    <cellStyle name="Total 27 4 2 2 2 2" xfId="26286"/>
    <cellStyle name="Total 27 4 2 2 2 2 2" xfId="47472"/>
    <cellStyle name="Total 27 4 2 2 2 3" xfId="36868"/>
    <cellStyle name="Total 27 4 2 2 3" xfId="21173"/>
    <cellStyle name="Total 27 4 2 2 3 2" xfId="42360"/>
    <cellStyle name="Total 27 4 2 2 4" xfId="31776"/>
    <cellStyle name="Total 27 4 2 2_Table 2A-1_EFT (Annual)" xfId="8960"/>
    <cellStyle name="Total 27 4 2 3" xfId="11656"/>
    <cellStyle name="Total 27 4 2 3 2" xfId="23740"/>
    <cellStyle name="Total 27 4 2 3 2 2" xfId="44926"/>
    <cellStyle name="Total 27 4 2 3 3" xfId="34322"/>
    <cellStyle name="Total 27 4 2 4" xfId="18627"/>
    <cellStyle name="Total 27 4 2 4 2" xfId="39814"/>
    <cellStyle name="Total 27 4 2 5" xfId="29033"/>
    <cellStyle name="Total 27 4 2_Table 2A-1_EFT (Annual)" xfId="8959"/>
    <cellStyle name="Total 27 4 3" xfId="4850"/>
    <cellStyle name="Total 27 4 3 2" xfId="13110"/>
    <cellStyle name="Total 27 4 3 2 2" xfId="25116"/>
    <cellStyle name="Total 27 4 3 2 2 2" xfId="46302"/>
    <cellStyle name="Total 27 4 3 2 3" xfId="35698"/>
    <cellStyle name="Total 27 4 3 3" xfId="20003"/>
    <cellStyle name="Total 27 4 3 3 2" xfId="41190"/>
    <cellStyle name="Total 27 4 3 4" xfId="30507"/>
    <cellStyle name="Total 27 4 3_Table 2A-1_EFT (Annual)" xfId="8961"/>
    <cellStyle name="Total 27 4 4" xfId="10454"/>
    <cellStyle name="Total 27 4 4 2" xfId="22570"/>
    <cellStyle name="Total 27 4 4 2 2" xfId="43756"/>
    <cellStyle name="Total 27 4 4 3" xfId="33152"/>
    <cellStyle name="Total 27 4 5" xfId="17457"/>
    <cellStyle name="Total 27 4 5 2" xfId="38644"/>
    <cellStyle name="Total 27 4 6" xfId="27764"/>
    <cellStyle name="Total 27 4_Table 2A-1_EFT (Annual)" xfId="8958"/>
    <cellStyle name="Total 27 5" xfId="839"/>
    <cellStyle name="Total 27 5 2" xfId="4400"/>
    <cellStyle name="Total 27 5 2 2" xfId="12674"/>
    <cellStyle name="Total 27 5 2 2 2" xfId="24691"/>
    <cellStyle name="Total 27 5 2 2 2 2" xfId="45877"/>
    <cellStyle name="Total 27 5 2 2 3" xfId="35273"/>
    <cellStyle name="Total 27 5 2 3" xfId="19578"/>
    <cellStyle name="Total 27 5 2 3 2" xfId="40765"/>
    <cellStyle name="Total 27 5 2 4" xfId="30057"/>
    <cellStyle name="Total 27 5 2_Table 2A-1_EFT (Annual)" xfId="8963"/>
    <cellStyle name="Total 27 5 3" xfId="10023"/>
    <cellStyle name="Total 27 5 3 2" xfId="22145"/>
    <cellStyle name="Total 27 5 3 2 2" xfId="43331"/>
    <cellStyle name="Total 27 5 3 3" xfId="32727"/>
    <cellStyle name="Total 27 5 4" xfId="17032"/>
    <cellStyle name="Total 27 5 4 2" xfId="38219"/>
    <cellStyle name="Total 27 5 5" xfId="27314"/>
    <cellStyle name="Total 27 5_Table 2A-1_EFT (Annual)" xfId="8962"/>
    <cellStyle name="Total 27 6" xfId="2028"/>
    <cellStyle name="Total 27 6 2" xfId="5589"/>
    <cellStyle name="Total 27 6 2 2" xfId="13804"/>
    <cellStyle name="Total 27 6 2 2 2" xfId="25792"/>
    <cellStyle name="Total 27 6 2 2 2 2" xfId="46978"/>
    <cellStyle name="Total 27 6 2 2 3" xfId="36374"/>
    <cellStyle name="Total 27 6 2 3" xfId="20679"/>
    <cellStyle name="Total 27 6 2 3 2" xfId="41866"/>
    <cellStyle name="Total 27 6 2 4" xfId="31246"/>
    <cellStyle name="Total 27 6 2_Table 2A-1_EFT (Annual)" xfId="8965"/>
    <cellStyle name="Total 27 6 3" xfId="11148"/>
    <cellStyle name="Total 27 6 3 2" xfId="23246"/>
    <cellStyle name="Total 27 6 3 2 2" xfId="44432"/>
    <cellStyle name="Total 27 6 3 3" xfId="33828"/>
    <cellStyle name="Total 27 6 4" xfId="18133"/>
    <cellStyle name="Total 27 6 4 2" xfId="39320"/>
    <cellStyle name="Total 27 6 5" xfId="28503"/>
    <cellStyle name="Total 27 6_Table 2A-1_EFT (Annual)" xfId="8964"/>
    <cellStyle name="Total 27 7" xfId="3836"/>
    <cellStyle name="Total 27 7 2" xfId="12199"/>
    <cellStyle name="Total 27 7 2 2" xfId="24228"/>
    <cellStyle name="Total 27 7 2 2 2" xfId="45414"/>
    <cellStyle name="Total 27 7 2 3" xfId="34810"/>
    <cellStyle name="Total 27 7 3" xfId="19115"/>
    <cellStyle name="Total 27 7 3 2" xfId="40302"/>
    <cellStyle name="Total 27 7 4" xfId="29545"/>
    <cellStyle name="Total 27 7_Table 2A-1_EFT (Annual)" xfId="8966"/>
    <cellStyle name="Total 27 8" xfId="9518"/>
    <cellStyle name="Total 27 8 2" xfId="21682"/>
    <cellStyle name="Total 27 8 2 2" xfId="42868"/>
    <cellStyle name="Total 27 8 3" xfId="32264"/>
    <cellStyle name="Total 27 9" xfId="16569"/>
    <cellStyle name="Total 27 9 2" xfId="37756"/>
    <cellStyle name="Total 27_Table 2A-1_EFT (Annual)" xfId="3564"/>
    <cellStyle name="Total 28" xfId="187"/>
    <cellStyle name="Total 28 10" xfId="26742"/>
    <cellStyle name="Total 28 2" xfId="580"/>
    <cellStyle name="Total 28 2 2" xfId="1557"/>
    <cellStyle name="Total 28 2 2 2" xfId="2827"/>
    <cellStyle name="Total 28 2 2 2 2" xfId="6388"/>
    <cellStyle name="Total 28 2 2 2 2 2" xfId="14582"/>
    <cellStyle name="Total 28 2 2 2 2 2 2" xfId="26554"/>
    <cellStyle name="Total 28 2 2 2 2 2 2 2" xfId="47740"/>
    <cellStyle name="Total 28 2 2 2 2 2 3" xfId="37136"/>
    <cellStyle name="Total 28 2 2 2 2 3" xfId="21441"/>
    <cellStyle name="Total 28 2 2 2 2 3 2" xfId="42628"/>
    <cellStyle name="Total 28 2 2 2 2 4" xfId="32044"/>
    <cellStyle name="Total 28 2 2 2 2_Table 2A-1_EFT (Annual)" xfId="8969"/>
    <cellStyle name="Total 28 2 2 2 3" xfId="11924"/>
    <cellStyle name="Total 28 2 2 2 3 2" xfId="24008"/>
    <cellStyle name="Total 28 2 2 2 3 2 2" xfId="45194"/>
    <cellStyle name="Total 28 2 2 2 3 3" xfId="34590"/>
    <cellStyle name="Total 28 2 2 2 4" xfId="18895"/>
    <cellStyle name="Total 28 2 2 2 4 2" xfId="40082"/>
    <cellStyle name="Total 28 2 2 2 5" xfId="29301"/>
    <cellStyle name="Total 28 2 2 2_Table 2A-1_EFT (Annual)" xfId="8968"/>
    <cellStyle name="Total 28 2 2 3" xfId="5118"/>
    <cellStyle name="Total 28 2 2 3 2" xfId="13378"/>
    <cellStyle name="Total 28 2 2 3 2 2" xfId="25384"/>
    <cellStyle name="Total 28 2 2 3 2 2 2" xfId="46570"/>
    <cellStyle name="Total 28 2 2 3 2 3" xfId="35966"/>
    <cellStyle name="Total 28 2 2 3 3" xfId="20271"/>
    <cellStyle name="Total 28 2 2 3 3 2" xfId="41458"/>
    <cellStyle name="Total 28 2 2 3 4" xfId="30775"/>
    <cellStyle name="Total 28 2 2 3_Table 2A-1_EFT (Annual)" xfId="8970"/>
    <cellStyle name="Total 28 2 2 4" xfId="10722"/>
    <cellStyle name="Total 28 2 2 4 2" xfId="22838"/>
    <cellStyle name="Total 28 2 2 4 2 2" xfId="44024"/>
    <cellStyle name="Total 28 2 2 4 3" xfId="33420"/>
    <cellStyle name="Total 28 2 2 5" xfId="17725"/>
    <cellStyle name="Total 28 2 2 5 2" xfId="38912"/>
    <cellStyle name="Total 28 2 2 6" xfId="28032"/>
    <cellStyle name="Total 28 2 2_Table 2A-1_EFT (Annual)" xfId="8967"/>
    <cellStyle name="Total 28 2 3" xfId="1080"/>
    <cellStyle name="Total 28 2 3 2" xfId="4641"/>
    <cellStyle name="Total 28 2 3 2 2" xfId="12901"/>
    <cellStyle name="Total 28 2 3 2 2 2" xfId="24907"/>
    <cellStyle name="Total 28 2 3 2 2 2 2" xfId="46093"/>
    <cellStyle name="Total 28 2 3 2 2 3" xfId="35489"/>
    <cellStyle name="Total 28 2 3 2 3" xfId="19794"/>
    <cellStyle name="Total 28 2 3 2 3 2" xfId="40981"/>
    <cellStyle name="Total 28 2 3 2 4" xfId="30298"/>
    <cellStyle name="Total 28 2 3 2_Table 2A-1_EFT (Annual)" xfId="8972"/>
    <cellStyle name="Total 28 2 3 3" xfId="10245"/>
    <cellStyle name="Total 28 2 3 3 2" xfId="22361"/>
    <cellStyle name="Total 28 2 3 3 2 2" xfId="43547"/>
    <cellStyle name="Total 28 2 3 3 3" xfId="32943"/>
    <cellStyle name="Total 28 2 3 4" xfId="17248"/>
    <cellStyle name="Total 28 2 3 4 2" xfId="38435"/>
    <cellStyle name="Total 28 2 3 5" xfId="27555"/>
    <cellStyle name="Total 28 2 3_Table 2A-1_EFT (Annual)" xfId="8971"/>
    <cellStyle name="Total 28 2 4" xfId="2296"/>
    <cellStyle name="Total 28 2 4 2" xfId="5857"/>
    <cellStyle name="Total 28 2 4 2 2" xfId="14072"/>
    <cellStyle name="Total 28 2 4 2 2 2" xfId="26060"/>
    <cellStyle name="Total 28 2 4 2 2 2 2" xfId="47246"/>
    <cellStyle name="Total 28 2 4 2 2 3" xfId="36642"/>
    <cellStyle name="Total 28 2 4 2 3" xfId="20947"/>
    <cellStyle name="Total 28 2 4 2 3 2" xfId="42134"/>
    <cellStyle name="Total 28 2 4 2 4" xfId="31514"/>
    <cellStyle name="Total 28 2 4 2_Table 2A-1_EFT (Annual)" xfId="8974"/>
    <cellStyle name="Total 28 2 4 3" xfId="11416"/>
    <cellStyle name="Total 28 2 4 3 2" xfId="23514"/>
    <cellStyle name="Total 28 2 4 3 2 2" xfId="44700"/>
    <cellStyle name="Total 28 2 4 3 3" xfId="34096"/>
    <cellStyle name="Total 28 2 4 4" xfId="18401"/>
    <cellStyle name="Total 28 2 4 4 2" xfId="39588"/>
    <cellStyle name="Total 28 2 4 5" xfId="28771"/>
    <cellStyle name="Total 28 2 4_Table 2A-1_EFT (Annual)" xfId="8973"/>
    <cellStyle name="Total 28 2 5" xfId="4150"/>
    <cellStyle name="Total 28 2 5 2" xfId="12474"/>
    <cellStyle name="Total 28 2 5 2 2" xfId="24496"/>
    <cellStyle name="Total 28 2 5 2 2 2" xfId="45682"/>
    <cellStyle name="Total 28 2 5 2 3" xfId="35078"/>
    <cellStyle name="Total 28 2 5 3" xfId="19383"/>
    <cellStyle name="Total 28 2 5 3 2" xfId="40570"/>
    <cellStyle name="Total 28 2 5 4" xfId="29838"/>
    <cellStyle name="Total 28 2 5_Table 2A-1_EFT (Annual)" xfId="8975"/>
    <cellStyle name="Total 28 2 6" xfId="9813"/>
    <cellStyle name="Total 28 2 6 2" xfId="21950"/>
    <cellStyle name="Total 28 2 6 2 2" xfId="43136"/>
    <cellStyle name="Total 28 2 6 3" xfId="32532"/>
    <cellStyle name="Total 28 2 7" xfId="16837"/>
    <cellStyle name="Total 28 2 7 2" xfId="38024"/>
    <cellStyle name="Total 28 2 8" xfId="27095"/>
    <cellStyle name="Total 28 2_Table 2A-1_EFT (Annual)" xfId="3568"/>
    <cellStyle name="Total 28 3" xfId="417"/>
    <cellStyle name="Total 28 3 2" xfId="1400"/>
    <cellStyle name="Total 28 3 2 2" xfId="2670"/>
    <cellStyle name="Total 28 3 2 2 2" xfId="6231"/>
    <cellStyle name="Total 28 3 2 2 2 2" xfId="14425"/>
    <cellStyle name="Total 28 3 2 2 2 2 2" xfId="26397"/>
    <cellStyle name="Total 28 3 2 2 2 2 2 2" xfId="47583"/>
    <cellStyle name="Total 28 3 2 2 2 2 3" xfId="36979"/>
    <cellStyle name="Total 28 3 2 2 2 3" xfId="21284"/>
    <cellStyle name="Total 28 3 2 2 2 3 2" xfId="42471"/>
    <cellStyle name="Total 28 3 2 2 2 4" xfId="31887"/>
    <cellStyle name="Total 28 3 2 2 2_Table 2A-1_EFT (Annual)" xfId="8978"/>
    <cellStyle name="Total 28 3 2 2 3" xfId="11767"/>
    <cellStyle name="Total 28 3 2 2 3 2" xfId="23851"/>
    <cellStyle name="Total 28 3 2 2 3 2 2" xfId="45037"/>
    <cellStyle name="Total 28 3 2 2 3 3" xfId="34433"/>
    <cellStyle name="Total 28 3 2 2 4" xfId="18738"/>
    <cellStyle name="Total 28 3 2 2 4 2" xfId="39925"/>
    <cellStyle name="Total 28 3 2 2 5" xfId="29144"/>
    <cellStyle name="Total 28 3 2 2_Table 2A-1_EFT (Annual)" xfId="8977"/>
    <cellStyle name="Total 28 3 2 3" xfId="4961"/>
    <cellStyle name="Total 28 3 2 3 2" xfId="13221"/>
    <cellStyle name="Total 28 3 2 3 2 2" xfId="25227"/>
    <cellStyle name="Total 28 3 2 3 2 2 2" xfId="46413"/>
    <cellStyle name="Total 28 3 2 3 2 3" xfId="35809"/>
    <cellStyle name="Total 28 3 2 3 3" xfId="20114"/>
    <cellStyle name="Total 28 3 2 3 3 2" xfId="41301"/>
    <cellStyle name="Total 28 3 2 3 4" xfId="30618"/>
    <cellStyle name="Total 28 3 2 3_Table 2A-1_EFT (Annual)" xfId="8979"/>
    <cellStyle name="Total 28 3 2 4" xfId="10565"/>
    <cellStyle name="Total 28 3 2 4 2" xfId="22681"/>
    <cellStyle name="Total 28 3 2 4 2 2" xfId="43867"/>
    <cellStyle name="Total 28 3 2 4 3" xfId="33263"/>
    <cellStyle name="Total 28 3 2 5" xfId="17568"/>
    <cellStyle name="Total 28 3 2 5 2" xfId="38755"/>
    <cellStyle name="Total 28 3 2 6" xfId="27875"/>
    <cellStyle name="Total 28 3 2_Table 2A-1_EFT (Annual)" xfId="8976"/>
    <cellStyle name="Total 28 3 3" xfId="947"/>
    <cellStyle name="Total 28 3 3 2" xfId="4508"/>
    <cellStyle name="Total 28 3 3 2 2" xfId="12770"/>
    <cellStyle name="Total 28 3 3 2 2 2" xfId="24780"/>
    <cellStyle name="Total 28 3 3 2 2 2 2" xfId="45966"/>
    <cellStyle name="Total 28 3 3 2 2 3" xfId="35362"/>
    <cellStyle name="Total 28 3 3 2 3" xfId="19667"/>
    <cellStyle name="Total 28 3 3 2 3 2" xfId="40854"/>
    <cellStyle name="Total 28 3 3 2 4" xfId="30165"/>
    <cellStyle name="Total 28 3 3 2_Table 2A-1_EFT (Annual)" xfId="8981"/>
    <cellStyle name="Total 28 3 3 3" xfId="10117"/>
    <cellStyle name="Total 28 3 3 3 2" xfId="22234"/>
    <cellStyle name="Total 28 3 3 3 2 2" xfId="43420"/>
    <cellStyle name="Total 28 3 3 3 3" xfId="32816"/>
    <cellStyle name="Total 28 3 3 4" xfId="17121"/>
    <cellStyle name="Total 28 3 3 4 2" xfId="38308"/>
    <cellStyle name="Total 28 3 3 5" xfId="27422"/>
    <cellStyle name="Total 28 3 3_Table 2A-1_EFT (Annual)" xfId="8980"/>
    <cellStyle name="Total 28 3 4" xfId="2139"/>
    <cellStyle name="Total 28 3 4 2" xfId="5700"/>
    <cellStyle name="Total 28 3 4 2 2" xfId="13915"/>
    <cellStyle name="Total 28 3 4 2 2 2" xfId="25903"/>
    <cellStyle name="Total 28 3 4 2 2 2 2" xfId="47089"/>
    <cellStyle name="Total 28 3 4 2 2 3" xfId="36485"/>
    <cellStyle name="Total 28 3 4 2 3" xfId="20790"/>
    <cellStyle name="Total 28 3 4 2 3 2" xfId="41977"/>
    <cellStyle name="Total 28 3 4 2 4" xfId="31357"/>
    <cellStyle name="Total 28 3 4 2_Table 2A-1_EFT (Annual)" xfId="8983"/>
    <cellStyle name="Total 28 3 4 3" xfId="11259"/>
    <cellStyle name="Total 28 3 4 3 2" xfId="23357"/>
    <cellStyle name="Total 28 3 4 3 2 2" xfId="44543"/>
    <cellStyle name="Total 28 3 4 3 3" xfId="33939"/>
    <cellStyle name="Total 28 3 4 4" xfId="18244"/>
    <cellStyle name="Total 28 3 4 4 2" xfId="39431"/>
    <cellStyle name="Total 28 3 4 5" xfId="28614"/>
    <cellStyle name="Total 28 3 4_Table 2A-1_EFT (Annual)" xfId="8982"/>
    <cellStyle name="Total 28 3 5" xfId="3987"/>
    <cellStyle name="Total 28 3 5 2" xfId="12315"/>
    <cellStyle name="Total 28 3 5 2 2" xfId="24339"/>
    <cellStyle name="Total 28 3 5 2 2 2" xfId="45525"/>
    <cellStyle name="Total 28 3 5 2 3" xfId="34921"/>
    <cellStyle name="Total 28 3 5 3" xfId="19226"/>
    <cellStyle name="Total 28 3 5 3 2" xfId="40413"/>
    <cellStyle name="Total 28 3 5 4" xfId="29675"/>
    <cellStyle name="Total 28 3 5_Table 2A-1_EFT (Annual)" xfId="8984"/>
    <cellStyle name="Total 28 3 6" xfId="9652"/>
    <cellStyle name="Total 28 3 6 2" xfId="21793"/>
    <cellStyle name="Total 28 3 6 2 2" xfId="42979"/>
    <cellStyle name="Total 28 3 6 3" xfId="32375"/>
    <cellStyle name="Total 28 3 7" xfId="16680"/>
    <cellStyle name="Total 28 3 7 2" xfId="37867"/>
    <cellStyle name="Total 28 3 8" xfId="26932"/>
    <cellStyle name="Total 28 3_Table 2A-1_EFT (Annual)" xfId="3569"/>
    <cellStyle name="Total 28 4" xfId="1235"/>
    <cellStyle name="Total 28 4 2" xfId="2505"/>
    <cellStyle name="Total 28 4 2 2" xfId="6066"/>
    <cellStyle name="Total 28 4 2 2 2" xfId="14260"/>
    <cellStyle name="Total 28 4 2 2 2 2" xfId="26232"/>
    <cellStyle name="Total 28 4 2 2 2 2 2" xfId="47418"/>
    <cellStyle name="Total 28 4 2 2 2 3" xfId="36814"/>
    <cellStyle name="Total 28 4 2 2 3" xfId="21119"/>
    <cellStyle name="Total 28 4 2 2 3 2" xfId="42306"/>
    <cellStyle name="Total 28 4 2 2 4" xfId="31722"/>
    <cellStyle name="Total 28 4 2 2_Table 2A-1_EFT (Annual)" xfId="8987"/>
    <cellStyle name="Total 28 4 2 3" xfId="11602"/>
    <cellStyle name="Total 28 4 2 3 2" xfId="23686"/>
    <cellStyle name="Total 28 4 2 3 2 2" xfId="44872"/>
    <cellStyle name="Total 28 4 2 3 3" xfId="34268"/>
    <cellStyle name="Total 28 4 2 4" xfId="18573"/>
    <cellStyle name="Total 28 4 2 4 2" xfId="39760"/>
    <cellStyle name="Total 28 4 2 5" xfId="28979"/>
    <cellStyle name="Total 28 4 2_Table 2A-1_EFT (Annual)" xfId="8986"/>
    <cellStyle name="Total 28 4 3" xfId="4796"/>
    <cellStyle name="Total 28 4 3 2" xfId="13056"/>
    <cellStyle name="Total 28 4 3 2 2" xfId="25062"/>
    <cellStyle name="Total 28 4 3 2 2 2" xfId="46248"/>
    <cellStyle name="Total 28 4 3 2 3" xfId="35644"/>
    <cellStyle name="Total 28 4 3 3" xfId="19949"/>
    <cellStyle name="Total 28 4 3 3 2" xfId="41136"/>
    <cellStyle name="Total 28 4 3 4" xfId="30453"/>
    <cellStyle name="Total 28 4 3_Table 2A-1_EFT (Annual)" xfId="8988"/>
    <cellStyle name="Total 28 4 4" xfId="10400"/>
    <cellStyle name="Total 28 4 4 2" xfId="22516"/>
    <cellStyle name="Total 28 4 4 2 2" xfId="43702"/>
    <cellStyle name="Total 28 4 4 3" xfId="33098"/>
    <cellStyle name="Total 28 4 5" xfId="17403"/>
    <cellStyle name="Total 28 4 5 2" xfId="38590"/>
    <cellStyle name="Total 28 4 6" xfId="27710"/>
    <cellStyle name="Total 28 4_Table 2A-1_EFT (Annual)" xfId="8985"/>
    <cellStyle name="Total 28 5" xfId="789"/>
    <cellStyle name="Total 28 5 2" xfId="4350"/>
    <cellStyle name="Total 28 5 2 2" xfId="12630"/>
    <cellStyle name="Total 28 5 2 2 2" xfId="24647"/>
    <cellStyle name="Total 28 5 2 2 2 2" xfId="45833"/>
    <cellStyle name="Total 28 5 2 2 3" xfId="35229"/>
    <cellStyle name="Total 28 5 2 3" xfId="19534"/>
    <cellStyle name="Total 28 5 2 3 2" xfId="40721"/>
    <cellStyle name="Total 28 5 2 4" xfId="30007"/>
    <cellStyle name="Total 28 5 2_Table 2A-1_EFT (Annual)" xfId="8990"/>
    <cellStyle name="Total 28 5 3" xfId="9978"/>
    <cellStyle name="Total 28 5 3 2" xfId="22101"/>
    <cellStyle name="Total 28 5 3 2 2" xfId="43287"/>
    <cellStyle name="Total 28 5 3 3" xfId="32683"/>
    <cellStyle name="Total 28 5 4" xfId="16988"/>
    <cellStyle name="Total 28 5 4 2" xfId="38175"/>
    <cellStyle name="Total 28 5 5" xfId="27264"/>
    <cellStyle name="Total 28 5_Table 2A-1_EFT (Annual)" xfId="8989"/>
    <cellStyle name="Total 28 6" xfId="1974"/>
    <cellStyle name="Total 28 6 2" xfId="5535"/>
    <cellStyle name="Total 28 6 2 2" xfId="13750"/>
    <cellStyle name="Total 28 6 2 2 2" xfId="25738"/>
    <cellStyle name="Total 28 6 2 2 2 2" xfId="46924"/>
    <cellStyle name="Total 28 6 2 2 3" xfId="36320"/>
    <cellStyle name="Total 28 6 2 3" xfId="20625"/>
    <cellStyle name="Total 28 6 2 3 2" xfId="41812"/>
    <cellStyle name="Total 28 6 2 4" xfId="31192"/>
    <cellStyle name="Total 28 6 2_Table 2A-1_EFT (Annual)" xfId="8992"/>
    <cellStyle name="Total 28 6 3" xfId="11094"/>
    <cellStyle name="Total 28 6 3 2" xfId="23192"/>
    <cellStyle name="Total 28 6 3 2 2" xfId="44378"/>
    <cellStyle name="Total 28 6 3 3" xfId="33774"/>
    <cellStyle name="Total 28 6 4" xfId="18079"/>
    <cellStyle name="Total 28 6 4 2" xfId="39266"/>
    <cellStyle name="Total 28 6 5" xfId="28449"/>
    <cellStyle name="Total 28 6_Table 2A-1_EFT (Annual)" xfId="8991"/>
    <cellStyle name="Total 28 7" xfId="3776"/>
    <cellStyle name="Total 28 7 2" xfId="12144"/>
    <cellStyle name="Total 28 7 2 2" xfId="24174"/>
    <cellStyle name="Total 28 7 2 2 2" xfId="45360"/>
    <cellStyle name="Total 28 7 2 3" xfId="34756"/>
    <cellStyle name="Total 28 7 3" xfId="19061"/>
    <cellStyle name="Total 28 7 3 2" xfId="40248"/>
    <cellStyle name="Total 28 7 4" xfId="29485"/>
    <cellStyle name="Total 28 7_Table 2A-1_EFT (Annual)" xfId="8993"/>
    <cellStyle name="Total 28 8" xfId="9463"/>
    <cellStyle name="Total 28 8 2" xfId="21628"/>
    <cellStyle name="Total 28 8 2 2" xfId="42814"/>
    <cellStyle name="Total 28 8 3" xfId="32210"/>
    <cellStyle name="Total 28 9" xfId="16515"/>
    <cellStyle name="Total 28 9 2" xfId="37702"/>
    <cellStyle name="Total 28_Table 2A-1_EFT (Annual)" xfId="3567"/>
    <cellStyle name="Total 29" xfId="213"/>
    <cellStyle name="Total 29 10" xfId="26768"/>
    <cellStyle name="Total 29 2" xfId="606"/>
    <cellStyle name="Total 29 2 2" xfId="1583"/>
    <cellStyle name="Total 29 2 2 2" xfId="2853"/>
    <cellStyle name="Total 29 2 2 2 2" xfId="6414"/>
    <cellStyle name="Total 29 2 2 2 2 2" xfId="14608"/>
    <cellStyle name="Total 29 2 2 2 2 2 2" xfId="26580"/>
    <cellStyle name="Total 29 2 2 2 2 2 2 2" xfId="47766"/>
    <cellStyle name="Total 29 2 2 2 2 2 3" xfId="37162"/>
    <cellStyle name="Total 29 2 2 2 2 3" xfId="21467"/>
    <cellStyle name="Total 29 2 2 2 2 3 2" xfId="42654"/>
    <cellStyle name="Total 29 2 2 2 2 4" xfId="32070"/>
    <cellStyle name="Total 29 2 2 2 2_Table 2A-1_EFT (Annual)" xfId="8996"/>
    <cellStyle name="Total 29 2 2 2 3" xfId="11950"/>
    <cellStyle name="Total 29 2 2 2 3 2" xfId="24034"/>
    <cellStyle name="Total 29 2 2 2 3 2 2" xfId="45220"/>
    <cellStyle name="Total 29 2 2 2 3 3" xfId="34616"/>
    <cellStyle name="Total 29 2 2 2 4" xfId="18921"/>
    <cellStyle name="Total 29 2 2 2 4 2" xfId="40108"/>
    <cellStyle name="Total 29 2 2 2 5" xfId="29327"/>
    <cellStyle name="Total 29 2 2 2_Table 2A-1_EFT (Annual)" xfId="8995"/>
    <cellStyle name="Total 29 2 2 3" xfId="5144"/>
    <cellStyle name="Total 29 2 2 3 2" xfId="13404"/>
    <cellStyle name="Total 29 2 2 3 2 2" xfId="25410"/>
    <cellStyle name="Total 29 2 2 3 2 2 2" xfId="46596"/>
    <cellStyle name="Total 29 2 2 3 2 3" xfId="35992"/>
    <cellStyle name="Total 29 2 2 3 3" xfId="20297"/>
    <cellStyle name="Total 29 2 2 3 3 2" xfId="41484"/>
    <cellStyle name="Total 29 2 2 3 4" xfId="30801"/>
    <cellStyle name="Total 29 2 2 3_Table 2A-1_EFT (Annual)" xfId="8997"/>
    <cellStyle name="Total 29 2 2 4" xfId="10748"/>
    <cellStyle name="Total 29 2 2 4 2" xfId="22864"/>
    <cellStyle name="Total 29 2 2 4 2 2" xfId="44050"/>
    <cellStyle name="Total 29 2 2 4 3" xfId="33446"/>
    <cellStyle name="Total 29 2 2 5" xfId="17751"/>
    <cellStyle name="Total 29 2 2 5 2" xfId="38938"/>
    <cellStyle name="Total 29 2 2 6" xfId="28058"/>
    <cellStyle name="Total 29 2 2_Table 2A-1_EFT (Annual)" xfId="8994"/>
    <cellStyle name="Total 29 2 3" xfId="1101"/>
    <cellStyle name="Total 29 2 3 2" xfId="4662"/>
    <cellStyle name="Total 29 2 3 2 2" xfId="12922"/>
    <cellStyle name="Total 29 2 3 2 2 2" xfId="24928"/>
    <cellStyle name="Total 29 2 3 2 2 2 2" xfId="46114"/>
    <cellStyle name="Total 29 2 3 2 2 3" xfId="35510"/>
    <cellStyle name="Total 29 2 3 2 3" xfId="19815"/>
    <cellStyle name="Total 29 2 3 2 3 2" xfId="41002"/>
    <cellStyle name="Total 29 2 3 2 4" xfId="30319"/>
    <cellStyle name="Total 29 2 3 2_Table 2A-1_EFT (Annual)" xfId="8999"/>
    <cellStyle name="Total 29 2 3 3" xfId="10266"/>
    <cellStyle name="Total 29 2 3 3 2" xfId="22382"/>
    <cellStyle name="Total 29 2 3 3 2 2" xfId="43568"/>
    <cellStyle name="Total 29 2 3 3 3" xfId="32964"/>
    <cellStyle name="Total 29 2 3 4" xfId="17269"/>
    <cellStyle name="Total 29 2 3 4 2" xfId="38456"/>
    <cellStyle name="Total 29 2 3 5" xfId="27576"/>
    <cellStyle name="Total 29 2 3_Table 2A-1_EFT (Annual)" xfId="8998"/>
    <cellStyle name="Total 29 2 4" xfId="2322"/>
    <cellStyle name="Total 29 2 4 2" xfId="5883"/>
    <cellStyle name="Total 29 2 4 2 2" xfId="14098"/>
    <cellStyle name="Total 29 2 4 2 2 2" xfId="26086"/>
    <cellStyle name="Total 29 2 4 2 2 2 2" xfId="47272"/>
    <cellStyle name="Total 29 2 4 2 2 3" xfId="36668"/>
    <cellStyle name="Total 29 2 4 2 3" xfId="20973"/>
    <cellStyle name="Total 29 2 4 2 3 2" xfId="42160"/>
    <cellStyle name="Total 29 2 4 2 4" xfId="31540"/>
    <cellStyle name="Total 29 2 4 2_Table 2A-1_EFT (Annual)" xfId="9001"/>
    <cellStyle name="Total 29 2 4 3" xfId="11442"/>
    <cellStyle name="Total 29 2 4 3 2" xfId="23540"/>
    <cellStyle name="Total 29 2 4 3 2 2" xfId="44726"/>
    <cellStyle name="Total 29 2 4 3 3" xfId="34122"/>
    <cellStyle name="Total 29 2 4 4" xfId="18427"/>
    <cellStyle name="Total 29 2 4 4 2" xfId="39614"/>
    <cellStyle name="Total 29 2 4 5" xfId="28797"/>
    <cellStyle name="Total 29 2 4_Table 2A-1_EFT (Annual)" xfId="9000"/>
    <cellStyle name="Total 29 2 5" xfId="4176"/>
    <cellStyle name="Total 29 2 5 2" xfId="12500"/>
    <cellStyle name="Total 29 2 5 2 2" xfId="24522"/>
    <cellStyle name="Total 29 2 5 2 2 2" xfId="45708"/>
    <cellStyle name="Total 29 2 5 2 3" xfId="35104"/>
    <cellStyle name="Total 29 2 5 3" xfId="19409"/>
    <cellStyle name="Total 29 2 5 3 2" xfId="40596"/>
    <cellStyle name="Total 29 2 5 4" xfId="29864"/>
    <cellStyle name="Total 29 2 5_Table 2A-1_EFT (Annual)" xfId="9002"/>
    <cellStyle name="Total 29 2 6" xfId="9839"/>
    <cellStyle name="Total 29 2 6 2" xfId="21976"/>
    <cellStyle name="Total 29 2 6 2 2" xfId="43162"/>
    <cellStyle name="Total 29 2 6 3" xfId="32558"/>
    <cellStyle name="Total 29 2 7" xfId="16863"/>
    <cellStyle name="Total 29 2 7 2" xfId="38050"/>
    <cellStyle name="Total 29 2 8" xfId="27121"/>
    <cellStyle name="Total 29 2_Table 2A-1_EFT (Annual)" xfId="3571"/>
    <cellStyle name="Total 29 3" xfId="441"/>
    <cellStyle name="Total 29 3 2" xfId="1424"/>
    <cellStyle name="Total 29 3 2 2" xfId="2694"/>
    <cellStyle name="Total 29 3 2 2 2" xfId="6255"/>
    <cellStyle name="Total 29 3 2 2 2 2" xfId="14449"/>
    <cellStyle name="Total 29 3 2 2 2 2 2" xfId="26421"/>
    <cellStyle name="Total 29 3 2 2 2 2 2 2" xfId="47607"/>
    <cellStyle name="Total 29 3 2 2 2 2 3" xfId="37003"/>
    <cellStyle name="Total 29 3 2 2 2 3" xfId="21308"/>
    <cellStyle name="Total 29 3 2 2 2 3 2" xfId="42495"/>
    <cellStyle name="Total 29 3 2 2 2 4" xfId="31911"/>
    <cellStyle name="Total 29 3 2 2 2_Table 2A-1_EFT (Annual)" xfId="9005"/>
    <cellStyle name="Total 29 3 2 2 3" xfId="11791"/>
    <cellStyle name="Total 29 3 2 2 3 2" xfId="23875"/>
    <cellStyle name="Total 29 3 2 2 3 2 2" xfId="45061"/>
    <cellStyle name="Total 29 3 2 2 3 3" xfId="34457"/>
    <cellStyle name="Total 29 3 2 2 4" xfId="18762"/>
    <cellStyle name="Total 29 3 2 2 4 2" xfId="39949"/>
    <cellStyle name="Total 29 3 2 2 5" xfId="29168"/>
    <cellStyle name="Total 29 3 2 2_Table 2A-1_EFT (Annual)" xfId="9004"/>
    <cellStyle name="Total 29 3 2 3" xfId="4985"/>
    <cellStyle name="Total 29 3 2 3 2" xfId="13245"/>
    <cellStyle name="Total 29 3 2 3 2 2" xfId="25251"/>
    <cellStyle name="Total 29 3 2 3 2 2 2" xfId="46437"/>
    <cellStyle name="Total 29 3 2 3 2 3" xfId="35833"/>
    <cellStyle name="Total 29 3 2 3 3" xfId="20138"/>
    <cellStyle name="Total 29 3 2 3 3 2" xfId="41325"/>
    <cellStyle name="Total 29 3 2 3 4" xfId="30642"/>
    <cellStyle name="Total 29 3 2 3_Table 2A-1_EFT (Annual)" xfId="9006"/>
    <cellStyle name="Total 29 3 2 4" xfId="10589"/>
    <cellStyle name="Total 29 3 2 4 2" xfId="22705"/>
    <cellStyle name="Total 29 3 2 4 2 2" xfId="43891"/>
    <cellStyle name="Total 29 3 2 4 3" xfId="33287"/>
    <cellStyle name="Total 29 3 2 5" xfId="17592"/>
    <cellStyle name="Total 29 3 2 5 2" xfId="38779"/>
    <cellStyle name="Total 29 3 2 6" xfId="27899"/>
    <cellStyle name="Total 29 3 2_Table 2A-1_EFT (Annual)" xfId="9003"/>
    <cellStyle name="Total 29 3 3" xfId="966"/>
    <cellStyle name="Total 29 3 3 2" xfId="4527"/>
    <cellStyle name="Total 29 3 3 2 2" xfId="12789"/>
    <cellStyle name="Total 29 3 3 2 2 2" xfId="24799"/>
    <cellStyle name="Total 29 3 3 2 2 2 2" xfId="45985"/>
    <cellStyle name="Total 29 3 3 2 2 3" xfId="35381"/>
    <cellStyle name="Total 29 3 3 2 3" xfId="19686"/>
    <cellStyle name="Total 29 3 3 2 3 2" xfId="40873"/>
    <cellStyle name="Total 29 3 3 2 4" xfId="30184"/>
    <cellStyle name="Total 29 3 3 2_Table 2A-1_EFT (Annual)" xfId="9008"/>
    <cellStyle name="Total 29 3 3 3" xfId="10136"/>
    <cellStyle name="Total 29 3 3 3 2" xfId="22253"/>
    <cellStyle name="Total 29 3 3 3 2 2" xfId="43439"/>
    <cellStyle name="Total 29 3 3 3 3" xfId="32835"/>
    <cellStyle name="Total 29 3 3 4" xfId="17140"/>
    <cellStyle name="Total 29 3 3 4 2" xfId="38327"/>
    <cellStyle name="Total 29 3 3 5" xfId="27441"/>
    <cellStyle name="Total 29 3 3_Table 2A-1_EFT (Annual)" xfId="9007"/>
    <cellStyle name="Total 29 3 4" xfId="2163"/>
    <cellStyle name="Total 29 3 4 2" xfId="5724"/>
    <cellStyle name="Total 29 3 4 2 2" xfId="13939"/>
    <cellStyle name="Total 29 3 4 2 2 2" xfId="25927"/>
    <cellStyle name="Total 29 3 4 2 2 2 2" xfId="47113"/>
    <cellStyle name="Total 29 3 4 2 2 3" xfId="36509"/>
    <cellStyle name="Total 29 3 4 2 3" xfId="20814"/>
    <cellStyle name="Total 29 3 4 2 3 2" xfId="42001"/>
    <cellStyle name="Total 29 3 4 2 4" xfId="31381"/>
    <cellStyle name="Total 29 3 4 2_Table 2A-1_EFT (Annual)" xfId="9010"/>
    <cellStyle name="Total 29 3 4 3" xfId="11283"/>
    <cellStyle name="Total 29 3 4 3 2" xfId="23381"/>
    <cellStyle name="Total 29 3 4 3 2 2" xfId="44567"/>
    <cellStyle name="Total 29 3 4 3 3" xfId="33963"/>
    <cellStyle name="Total 29 3 4 4" xfId="18268"/>
    <cellStyle name="Total 29 3 4 4 2" xfId="39455"/>
    <cellStyle name="Total 29 3 4 5" xfId="28638"/>
    <cellStyle name="Total 29 3 4_Table 2A-1_EFT (Annual)" xfId="9009"/>
    <cellStyle name="Total 29 3 5" xfId="4011"/>
    <cellStyle name="Total 29 3 5 2" xfId="12339"/>
    <cellStyle name="Total 29 3 5 2 2" xfId="24363"/>
    <cellStyle name="Total 29 3 5 2 2 2" xfId="45549"/>
    <cellStyle name="Total 29 3 5 2 3" xfId="34945"/>
    <cellStyle name="Total 29 3 5 3" xfId="19250"/>
    <cellStyle name="Total 29 3 5 3 2" xfId="40437"/>
    <cellStyle name="Total 29 3 5 4" xfId="29699"/>
    <cellStyle name="Total 29 3 5_Table 2A-1_EFT (Annual)" xfId="9011"/>
    <cellStyle name="Total 29 3 6" xfId="9676"/>
    <cellStyle name="Total 29 3 6 2" xfId="21817"/>
    <cellStyle name="Total 29 3 6 2 2" xfId="43003"/>
    <cellStyle name="Total 29 3 6 3" xfId="32399"/>
    <cellStyle name="Total 29 3 7" xfId="16704"/>
    <cellStyle name="Total 29 3 7 2" xfId="37891"/>
    <cellStyle name="Total 29 3 8" xfId="26956"/>
    <cellStyle name="Total 29 3_Table 2A-1_EFT (Annual)" xfId="3572"/>
    <cellStyle name="Total 29 4" xfId="1261"/>
    <cellStyle name="Total 29 4 2" xfId="2531"/>
    <cellStyle name="Total 29 4 2 2" xfId="6092"/>
    <cellStyle name="Total 29 4 2 2 2" xfId="14286"/>
    <cellStyle name="Total 29 4 2 2 2 2" xfId="26258"/>
    <cellStyle name="Total 29 4 2 2 2 2 2" xfId="47444"/>
    <cellStyle name="Total 29 4 2 2 2 3" xfId="36840"/>
    <cellStyle name="Total 29 4 2 2 3" xfId="21145"/>
    <cellStyle name="Total 29 4 2 2 3 2" xfId="42332"/>
    <cellStyle name="Total 29 4 2 2 4" xfId="31748"/>
    <cellStyle name="Total 29 4 2 2_Table 2A-1_EFT (Annual)" xfId="9014"/>
    <cellStyle name="Total 29 4 2 3" xfId="11628"/>
    <cellStyle name="Total 29 4 2 3 2" xfId="23712"/>
    <cellStyle name="Total 29 4 2 3 2 2" xfId="44898"/>
    <cellStyle name="Total 29 4 2 3 3" xfId="34294"/>
    <cellStyle name="Total 29 4 2 4" xfId="18599"/>
    <cellStyle name="Total 29 4 2 4 2" xfId="39786"/>
    <cellStyle name="Total 29 4 2 5" xfId="29005"/>
    <cellStyle name="Total 29 4 2_Table 2A-1_EFT (Annual)" xfId="9013"/>
    <cellStyle name="Total 29 4 3" xfId="4822"/>
    <cellStyle name="Total 29 4 3 2" xfId="13082"/>
    <cellStyle name="Total 29 4 3 2 2" xfId="25088"/>
    <cellStyle name="Total 29 4 3 2 2 2" xfId="46274"/>
    <cellStyle name="Total 29 4 3 2 3" xfId="35670"/>
    <cellStyle name="Total 29 4 3 3" xfId="19975"/>
    <cellStyle name="Total 29 4 3 3 2" xfId="41162"/>
    <cellStyle name="Total 29 4 3 4" xfId="30479"/>
    <cellStyle name="Total 29 4 3_Table 2A-1_EFT (Annual)" xfId="9015"/>
    <cellStyle name="Total 29 4 4" xfId="10426"/>
    <cellStyle name="Total 29 4 4 2" xfId="22542"/>
    <cellStyle name="Total 29 4 4 2 2" xfId="43728"/>
    <cellStyle name="Total 29 4 4 3" xfId="33124"/>
    <cellStyle name="Total 29 4 5" xfId="17429"/>
    <cellStyle name="Total 29 4 5 2" xfId="38616"/>
    <cellStyle name="Total 29 4 6" xfId="27736"/>
    <cellStyle name="Total 29 4_Table 2A-1_EFT (Annual)" xfId="9012"/>
    <cellStyle name="Total 29 5" xfId="810"/>
    <cellStyle name="Total 29 5 2" xfId="4371"/>
    <cellStyle name="Total 29 5 2 2" xfId="12651"/>
    <cellStyle name="Total 29 5 2 2 2" xfId="24668"/>
    <cellStyle name="Total 29 5 2 2 2 2" xfId="45854"/>
    <cellStyle name="Total 29 5 2 2 3" xfId="35250"/>
    <cellStyle name="Total 29 5 2 3" xfId="19555"/>
    <cellStyle name="Total 29 5 2 3 2" xfId="40742"/>
    <cellStyle name="Total 29 5 2 4" xfId="30028"/>
    <cellStyle name="Total 29 5 2_Table 2A-1_EFT (Annual)" xfId="9017"/>
    <cellStyle name="Total 29 5 3" xfId="9999"/>
    <cellStyle name="Total 29 5 3 2" xfId="22122"/>
    <cellStyle name="Total 29 5 3 2 2" xfId="43308"/>
    <cellStyle name="Total 29 5 3 3" xfId="32704"/>
    <cellStyle name="Total 29 5 4" xfId="17009"/>
    <cellStyle name="Total 29 5 4 2" xfId="38196"/>
    <cellStyle name="Total 29 5 5" xfId="27285"/>
    <cellStyle name="Total 29 5_Table 2A-1_EFT (Annual)" xfId="9016"/>
    <cellStyle name="Total 29 6" xfId="2000"/>
    <cellStyle name="Total 29 6 2" xfId="5561"/>
    <cellStyle name="Total 29 6 2 2" xfId="13776"/>
    <cellStyle name="Total 29 6 2 2 2" xfId="25764"/>
    <cellStyle name="Total 29 6 2 2 2 2" xfId="46950"/>
    <cellStyle name="Total 29 6 2 2 3" xfId="36346"/>
    <cellStyle name="Total 29 6 2 3" xfId="20651"/>
    <cellStyle name="Total 29 6 2 3 2" xfId="41838"/>
    <cellStyle name="Total 29 6 2 4" xfId="31218"/>
    <cellStyle name="Total 29 6 2_Table 2A-1_EFT (Annual)" xfId="9019"/>
    <cellStyle name="Total 29 6 3" xfId="11120"/>
    <cellStyle name="Total 29 6 3 2" xfId="23218"/>
    <cellStyle name="Total 29 6 3 2 2" xfId="44404"/>
    <cellStyle name="Total 29 6 3 3" xfId="33800"/>
    <cellStyle name="Total 29 6 4" xfId="18105"/>
    <cellStyle name="Total 29 6 4 2" xfId="39292"/>
    <cellStyle name="Total 29 6 5" xfId="28475"/>
    <cellStyle name="Total 29 6_Table 2A-1_EFT (Annual)" xfId="9018"/>
    <cellStyle name="Total 29 7" xfId="3802"/>
    <cellStyle name="Total 29 7 2" xfId="12170"/>
    <cellStyle name="Total 29 7 2 2" xfId="24200"/>
    <cellStyle name="Total 29 7 2 2 2" xfId="45386"/>
    <cellStyle name="Total 29 7 2 3" xfId="34782"/>
    <cellStyle name="Total 29 7 3" xfId="19087"/>
    <cellStyle name="Total 29 7 3 2" xfId="40274"/>
    <cellStyle name="Total 29 7 4" xfId="29511"/>
    <cellStyle name="Total 29 7_Table 2A-1_EFT (Annual)" xfId="9020"/>
    <cellStyle name="Total 29 8" xfId="9489"/>
    <cellStyle name="Total 29 8 2" xfId="21654"/>
    <cellStyle name="Total 29 8 2 2" xfId="42840"/>
    <cellStyle name="Total 29 8 3" xfId="32236"/>
    <cellStyle name="Total 29 9" xfId="16541"/>
    <cellStyle name="Total 29 9 2" xfId="37728"/>
    <cellStyle name="Total 29_Table 2A-1_EFT (Annual)" xfId="3570"/>
    <cellStyle name="Total 3" xfId="114"/>
    <cellStyle name="Total 3 10" xfId="21506"/>
    <cellStyle name="Total 3 10 2" xfId="42693"/>
    <cellStyle name="Total 3 11" xfId="26669"/>
    <cellStyle name="Total 3 2" xfId="507"/>
    <cellStyle name="Total 3 2 2" xfId="1484"/>
    <cellStyle name="Total 3 2 2 2" xfId="2754"/>
    <cellStyle name="Total 3 2 2 2 2" xfId="6315"/>
    <cellStyle name="Total 3 2 2 2 2 2" xfId="14509"/>
    <cellStyle name="Total 3 2 2 2 2 2 2" xfId="26481"/>
    <cellStyle name="Total 3 2 2 2 2 2 2 2" xfId="47667"/>
    <cellStyle name="Total 3 2 2 2 2 2 3" xfId="37063"/>
    <cellStyle name="Total 3 2 2 2 2 3" xfId="21368"/>
    <cellStyle name="Total 3 2 2 2 2 3 2" xfId="42555"/>
    <cellStyle name="Total 3 2 2 2 2 4" xfId="31971"/>
    <cellStyle name="Total 3 2 2 2 2_Table 2A-1_EFT (Annual)" xfId="9023"/>
    <cellStyle name="Total 3 2 2 2 3" xfId="11851"/>
    <cellStyle name="Total 3 2 2 2 3 2" xfId="23935"/>
    <cellStyle name="Total 3 2 2 2 3 2 2" xfId="45121"/>
    <cellStyle name="Total 3 2 2 2 3 3" xfId="34517"/>
    <cellStyle name="Total 3 2 2 2 4" xfId="18822"/>
    <cellStyle name="Total 3 2 2 2 4 2" xfId="40009"/>
    <cellStyle name="Total 3 2 2 2 5" xfId="29228"/>
    <cellStyle name="Total 3 2 2 2_Table 2A-1_EFT (Annual)" xfId="9022"/>
    <cellStyle name="Total 3 2 2 3" xfId="5045"/>
    <cellStyle name="Total 3 2 2 3 2" xfId="13305"/>
    <cellStyle name="Total 3 2 2 3 2 2" xfId="25311"/>
    <cellStyle name="Total 3 2 2 3 2 2 2" xfId="46497"/>
    <cellStyle name="Total 3 2 2 3 2 3" xfId="35893"/>
    <cellStyle name="Total 3 2 2 3 3" xfId="20198"/>
    <cellStyle name="Total 3 2 2 3 3 2" xfId="41385"/>
    <cellStyle name="Total 3 2 2 3 4" xfId="30702"/>
    <cellStyle name="Total 3 2 2 3_Table 2A-1_EFT (Annual)" xfId="9024"/>
    <cellStyle name="Total 3 2 2 4" xfId="10649"/>
    <cellStyle name="Total 3 2 2 4 2" xfId="22765"/>
    <cellStyle name="Total 3 2 2 4 2 2" xfId="43951"/>
    <cellStyle name="Total 3 2 2 4 3" xfId="33347"/>
    <cellStyle name="Total 3 2 2 5" xfId="17652"/>
    <cellStyle name="Total 3 2 2 5 2" xfId="38839"/>
    <cellStyle name="Total 3 2 2 6" xfId="27959"/>
    <cellStyle name="Total 3 2 2_Table 2A-1_EFT (Annual)" xfId="9021"/>
    <cellStyle name="Total 3 2 3" xfId="1019"/>
    <cellStyle name="Total 3 2 3 2" xfId="4580"/>
    <cellStyle name="Total 3 2 3 2 2" xfId="12840"/>
    <cellStyle name="Total 3 2 3 2 2 2" xfId="24846"/>
    <cellStyle name="Total 3 2 3 2 2 2 2" xfId="46032"/>
    <cellStyle name="Total 3 2 3 2 2 3" xfId="35428"/>
    <cellStyle name="Total 3 2 3 2 3" xfId="19733"/>
    <cellStyle name="Total 3 2 3 2 3 2" xfId="40920"/>
    <cellStyle name="Total 3 2 3 2 4" xfId="30237"/>
    <cellStyle name="Total 3 2 3 2_Table 2A-1_EFT (Annual)" xfId="9026"/>
    <cellStyle name="Total 3 2 3 3" xfId="10184"/>
    <cellStyle name="Total 3 2 3 3 2" xfId="22300"/>
    <cellStyle name="Total 3 2 3 3 2 2" xfId="43486"/>
    <cellStyle name="Total 3 2 3 3 3" xfId="32882"/>
    <cellStyle name="Total 3 2 3 4" xfId="17187"/>
    <cellStyle name="Total 3 2 3 4 2" xfId="38374"/>
    <cellStyle name="Total 3 2 3 5" xfId="27494"/>
    <cellStyle name="Total 3 2 3_Table 2A-1_EFT (Annual)" xfId="9025"/>
    <cellStyle name="Total 3 2 4" xfId="2223"/>
    <cellStyle name="Total 3 2 4 2" xfId="5784"/>
    <cellStyle name="Total 3 2 4 2 2" xfId="13999"/>
    <cellStyle name="Total 3 2 4 2 2 2" xfId="25987"/>
    <cellStyle name="Total 3 2 4 2 2 2 2" xfId="47173"/>
    <cellStyle name="Total 3 2 4 2 2 3" xfId="36569"/>
    <cellStyle name="Total 3 2 4 2 3" xfId="20874"/>
    <cellStyle name="Total 3 2 4 2 3 2" xfId="42061"/>
    <cellStyle name="Total 3 2 4 2 4" xfId="31441"/>
    <cellStyle name="Total 3 2 4 2_Table 2A-1_EFT (Annual)" xfId="9028"/>
    <cellStyle name="Total 3 2 4 3" xfId="11343"/>
    <cellStyle name="Total 3 2 4 3 2" xfId="23441"/>
    <cellStyle name="Total 3 2 4 3 2 2" xfId="44627"/>
    <cellStyle name="Total 3 2 4 3 3" xfId="34023"/>
    <cellStyle name="Total 3 2 4 4" xfId="18328"/>
    <cellStyle name="Total 3 2 4 4 2" xfId="39515"/>
    <cellStyle name="Total 3 2 4 5" xfId="28698"/>
    <cellStyle name="Total 3 2 4_Table 2A-1_EFT (Annual)" xfId="9027"/>
    <cellStyle name="Total 3 2 5" xfId="4077"/>
    <cellStyle name="Total 3 2 5 2" xfId="12401"/>
    <cellStyle name="Total 3 2 5 2 2" xfId="24423"/>
    <cellStyle name="Total 3 2 5 2 2 2" xfId="45609"/>
    <cellStyle name="Total 3 2 5 2 3" xfId="35005"/>
    <cellStyle name="Total 3 2 5 3" xfId="19310"/>
    <cellStyle name="Total 3 2 5 3 2" xfId="40497"/>
    <cellStyle name="Total 3 2 5 4" xfId="29765"/>
    <cellStyle name="Total 3 2 5_Table 2A-1_EFT (Annual)" xfId="9029"/>
    <cellStyle name="Total 3 2 6" xfId="9740"/>
    <cellStyle name="Total 3 2 6 2" xfId="21877"/>
    <cellStyle name="Total 3 2 6 2 2" xfId="43063"/>
    <cellStyle name="Total 3 2 6 3" xfId="32459"/>
    <cellStyle name="Total 3 2 7" xfId="16764"/>
    <cellStyle name="Total 3 2 7 2" xfId="37951"/>
    <cellStyle name="Total 3 2 8" xfId="27022"/>
    <cellStyle name="Total 3 2_Table 2A-1_EFT (Annual)" xfId="3574"/>
    <cellStyle name="Total 3 3" xfId="345"/>
    <cellStyle name="Total 3 3 2" xfId="1328"/>
    <cellStyle name="Total 3 3 2 2" xfId="2598"/>
    <cellStyle name="Total 3 3 2 2 2" xfId="6159"/>
    <cellStyle name="Total 3 3 2 2 2 2" xfId="14353"/>
    <cellStyle name="Total 3 3 2 2 2 2 2" xfId="26325"/>
    <cellStyle name="Total 3 3 2 2 2 2 2 2" xfId="47511"/>
    <cellStyle name="Total 3 3 2 2 2 2 3" xfId="36907"/>
    <cellStyle name="Total 3 3 2 2 2 3" xfId="21212"/>
    <cellStyle name="Total 3 3 2 2 2 3 2" xfId="42399"/>
    <cellStyle name="Total 3 3 2 2 2 4" xfId="31815"/>
    <cellStyle name="Total 3 3 2 2 2_Table 2A-1_EFT (Annual)" xfId="9032"/>
    <cellStyle name="Total 3 3 2 2 3" xfId="11695"/>
    <cellStyle name="Total 3 3 2 2 3 2" xfId="23779"/>
    <cellStyle name="Total 3 3 2 2 3 2 2" xfId="44965"/>
    <cellStyle name="Total 3 3 2 2 3 3" xfId="34361"/>
    <cellStyle name="Total 3 3 2 2 4" xfId="18666"/>
    <cellStyle name="Total 3 3 2 2 4 2" xfId="39853"/>
    <cellStyle name="Total 3 3 2 2 5" xfId="29072"/>
    <cellStyle name="Total 3 3 2 2_Table 2A-1_EFT (Annual)" xfId="9031"/>
    <cellStyle name="Total 3 3 2 3" xfId="4889"/>
    <cellStyle name="Total 3 3 2 3 2" xfId="13149"/>
    <cellStyle name="Total 3 3 2 3 2 2" xfId="25155"/>
    <cellStyle name="Total 3 3 2 3 2 2 2" xfId="46341"/>
    <cellStyle name="Total 3 3 2 3 2 3" xfId="35737"/>
    <cellStyle name="Total 3 3 2 3 3" xfId="20042"/>
    <cellStyle name="Total 3 3 2 3 3 2" xfId="41229"/>
    <cellStyle name="Total 3 3 2 3 4" xfId="30546"/>
    <cellStyle name="Total 3 3 2 3_Table 2A-1_EFT (Annual)" xfId="9033"/>
    <cellStyle name="Total 3 3 2 4" xfId="10493"/>
    <cellStyle name="Total 3 3 2 4 2" xfId="22609"/>
    <cellStyle name="Total 3 3 2 4 2 2" xfId="43795"/>
    <cellStyle name="Total 3 3 2 4 3" xfId="33191"/>
    <cellStyle name="Total 3 3 2 5" xfId="17496"/>
    <cellStyle name="Total 3 3 2 5 2" xfId="38683"/>
    <cellStyle name="Total 3 3 2 6" xfId="27803"/>
    <cellStyle name="Total 3 3 2_Table 2A-1_EFT (Annual)" xfId="9030"/>
    <cellStyle name="Total 3 3 3" xfId="887"/>
    <cellStyle name="Total 3 3 3 2" xfId="4448"/>
    <cellStyle name="Total 3 3 3 2 2" xfId="12710"/>
    <cellStyle name="Total 3 3 3 2 2 2" xfId="24720"/>
    <cellStyle name="Total 3 3 3 2 2 2 2" xfId="45906"/>
    <cellStyle name="Total 3 3 3 2 2 3" xfId="35302"/>
    <cellStyle name="Total 3 3 3 2 3" xfId="19607"/>
    <cellStyle name="Total 3 3 3 2 3 2" xfId="40794"/>
    <cellStyle name="Total 3 3 3 2 4" xfId="30105"/>
    <cellStyle name="Total 3 3 3 2_Table 2A-1_EFT (Annual)" xfId="9035"/>
    <cellStyle name="Total 3 3 3 3" xfId="10057"/>
    <cellStyle name="Total 3 3 3 3 2" xfId="22174"/>
    <cellStyle name="Total 3 3 3 3 2 2" xfId="43360"/>
    <cellStyle name="Total 3 3 3 3 3" xfId="32756"/>
    <cellStyle name="Total 3 3 3 4" xfId="17061"/>
    <cellStyle name="Total 3 3 3 4 2" xfId="38248"/>
    <cellStyle name="Total 3 3 3 5" xfId="27362"/>
    <cellStyle name="Total 3 3 3_Table 2A-1_EFT (Annual)" xfId="9034"/>
    <cellStyle name="Total 3 3 4" xfId="2067"/>
    <cellStyle name="Total 3 3 4 2" xfId="5628"/>
    <cellStyle name="Total 3 3 4 2 2" xfId="13843"/>
    <cellStyle name="Total 3 3 4 2 2 2" xfId="25831"/>
    <cellStyle name="Total 3 3 4 2 2 2 2" xfId="47017"/>
    <cellStyle name="Total 3 3 4 2 2 3" xfId="36413"/>
    <cellStyle name="Total 3 3 4 2 3" xfId="20718"/>
    <cellStyle name="Total 3 3 4 2 3 2" xfId="41905"/>
    <cellStyle name="Total 3 3 4 2 4" xfId="31285"/>
    <cellStyle name="Total 3 3 4 2_Table 2A-1_EFT (Annual)" xfId="9037"/>
    <cellStyle name="Total 3 3 4 3" xfId="11187"/>
    <cellStyle name="Total 3 3 4 3 2" xfId="23285"/>
    <cellStyle name="Total 3 3 4 3 2 2" xfId="44471"/>
    <cellStyle name="Total 3 3 4 3 3" xfId="33867"/>
    <cellStyle name="Total 3 3 4 4" xfId="18172"/>
    <cellStyle name="Total 3 3 4 4 2" xfId="39359"/>
    <cellStyle name="Total 3 3 4 5" xfId="28542"/>
    <cellStyle name="Total 3 3 4_Table 2A-1_EFT (Annual)" xfId="9036"/>
    <cellStyle name="Total 3 3 5" xfId="3915"/>
    <cellStyle name="Total 3 3 5 2" xfId="12243"/>
    <cellStyle name="Total 3 3 5 2 2" xfId="24267"/>
    <cellStyle name="Total 3 3 5 2 2 2" xfId="45453"/>
    <cellStyle name="Total 3 3 5 2 3" xfId="34849"/>
    <cellStyle name="Total 3 3 5 3" xfId="19154"/>
    <cellStyle name="Total 3 3 5 3 2" xfId="40341"/>
    <cellStyle name="Total 3 3 5 4" xfId="29603"/>
    <cellStyle name="Total 3 3 5_Table 2A-1_EFT (Annual)" xfId="9038"/>
    <cellStyle name="Total 3 3 6" xfId="9580"/>
    <cellStyle name="Total 3 3 6 2" xfId="21721"/>
    <cellStyle name="Total 3 3 6 2 2" xfId="42907"/>
    <cellStyle name="Total 3 3 6 3" xfId="32303"/>
    <cellStyle name="Total 3 3 7" xfId="16608"/>
    <cellStyle name="Total 3 3 7 2" xfId="37795"/>
    <cellStyle name="Total 3 3 8" xfId="26860"/>
    <cellStyle name="Total 3 3_Table 2A-1_EFT (Annual)" xfId="3575"/>
    <cellStyle name="Total 3 4" xfId="1162"/>
    <cellStyle name="Total 3 4 2" xfId="2432"/>
    <cellStyle name="Total 3 4 2 2" xfId="5993"/>
    <cellStyle name="Total 3 4 2 2 2" xfId="14187"/>
    <cellStyle name="Total 3 4 2 2 2 2" xfId="26159"/>
    <cellStyle name="Total 3 4 2 2 2 2 2" xfId="47345"/>
    <cellStyle name="Total 3 4 2 2 2 3" xfId="36741"/>
    <cellStyle name="Total 3 4 2 2 3" xfId="21046"/>
    <cellStyle name="Total 3 4 2 2 3 2" xfId="42233"/>
    <cellStyle name="Total 3 4 2 2 4" xfId="31649"/>
    <cellStyle name="Total 3 4 2 2_Table 2A-1_EFT (Annual)" xfId="9041"/>
    <cellStyle name="Total 3 4 2 3" xfId="11529"/>
    <cellStyle name="Total 3 4 2 3 2" xfId="23613"/>
    <cellStyle name="Total 3 4 2 3 2 2" xfId="44799"/>
    <cellStyle name="Total 3 4 2 3 3" xfId="34195"/>
    <cellStyle name="Total 3 4 2 4" xfId="18500"/>
    <cellStyle name="Total 3 4 2 4 2" xfId="39687"/>
    <cellStyle name="Total 3 4 2 5" xfId="28906"/>
    <cellStyle name="Total 3 4 2_Table 2A-1_EFT (Annual)" xfId="9040"/>
    <cellStyle name="Total 3 4 3" xfId="4723"/>
    <cellStyle name="Total 3 4 3 2" xfId="12983"/>
    <cellStyle name="Total 3 4 3 2 2" xfId="24989"/>
    <cellStyle name="Total 3 4 3 2 2 2" xfId="46175"/>
    <cellStyle name="Total 3 4 3 2 3" xfId="35571"/>
    <cellStyle name="Total 3 4 3 3" xfId="19876"/>
    <cellStyle name="Total 3 4 3 3 2" xfId="41063"/>
    <cellStyle name="Total 3 4 3 4" xfId="30380"/>
    <cellStyle name="Total 3 4 3_Table 2A-1_EFT (Annual)" xfId="9042"/>
    <cellStyle name="Total 3 4 4" xfId="10327"/>
    <cellStyle name="Total 3 4 4 2" xfId="22443"/>
    <cellStyle name="Total 3 4 4 2 2" xfId="43629"/>
    <cellStyle name="Total 3 4 4 3" xfId="33025"/>
    <cellStyle name="Total 3 4 5" xfId="17330"/>
    <cellStyle name="Total 3 4 5 2" xfId="38517"/>
    <cellStyle name="Total 3 4 6" xfId="27637"/>
    <cellStyle name="Total 3 4_Table 2A-1_EFT (Annual)" xfId="9039"/>
    <cellStyle name="Total 3 5" xfId="728"/>
    <cellStyle name="Total 3 5 2" xfId="4289"/>
    <cellStyle name="Total 3 5 2 2" xfId="12569"/>
    <cellStyle name="Total 3 5 2 2 2" xfId="24586"/>
    <cellStyle name="Total 3 5 2 2 2 2" xfId="45772"/>
    <cellStyle name="Total 3 5 2 2 3" xfId="35168"/>
    <cellStyle name="Total 3 5 2 3" xfId="19473"/>
    <cellStyle name="Total 3 5 2 3 2" xfId="40660"/>
    <cellStyle name="Total 3 5 2 4" xfId="29946"/>
    <cellStyle name="Total 3 5 2_Table 2A-1_EFT (Annual)" xfId="9044"/>
    <cellStyle name="Total 3 5 3" xfId="9917"/>
    <cellStyle name="Total 3 5 3 2" xfId="22040"/>
    <cellStyle name="Total 3 5 3 2 2" xfId="43226"/>
    <cellStyle name="Total 3 5 3 3" xfId="32622"/>
    <cellStyle name="Total 3 5 4" xfId="16927"/>
    <cellStyle name="Total 3 5 4 2" xfId="38114"/>
    <cellStyle name="Total 3 5 5" xfId="27203"/>
    <cellStyle name="Total 3 5_Table 2A-1_EFT (Annual)" xfId="9043"/>
    <cellStyle name="Total 3 6" xfId="1798"/>
    <cellStyle name="Total 3 6 2" xfId="5359"/>
    <cellStyle name="Total 3 6 2 2" xfId="13574"/>
    <cellStyle name="Total 3 6 2 2 2" xfId="25562"/>
    <cellStyle name="Total 3 6 2 2 2 2" xfId="46748"/>
    <cellStyle name="Total 3 6 2 2 3" xfId="36144"/>
    <cellStyle name="Total 3 6 2 3" xfId="20449"/>
    <cellStyle name="Total 3 6 2 3 2" xfId="41636"/>
    <cellStyle name="Total 3 6 2 4" xfId="31016"/>
    <cellStyle name="Total 3 6 2_Table 2A-1_EFT (Annual)" xfId="9046"/>
    <cellStyle name="Total 3 6 3" xfId="10918"/>
    <cellStyle name="Total 3 6 3 2" xfId="23016"/>
    <cellStyle name="Total 3 6 3 2 2" xfId="44202"/>
    <cellStyle name="Total 3 6 3 3" xfId="33598"/>
    <cellStyle name="Total 3 6 4" xfId="17903"/>
    <cellStyle name="Total 3 6 4 2" xfId="39090"/>
    <cellStyle name="Total 3 6 5" xfId="28273"/>
    <cellStyle name="Total 3 6_Table 2A-1_EFT (Annual)" xfId="9045"/>
    <cellStyle name="Total 3 7" xfId="3703"/>
    <cellStyle name="Total 3 7 2" xfId="12071"/>
    <cellStyle name="Total 3 7 2 2" xfId="24101"/>
    <cellStyle name="Total 3 7 2 2 2" xfId="45287"/>
    <cellStyle name="Total 3 7 2 3" xfId="34683"/>
    <cellStyle name="Total 3 7 3" xfId="18988"/>
    <cellStyle name="Total 3 7 3 2" xfId="40175"/>
    <cellStyle name="Total 3 7 4" xfId="29412"/>
    <cellStyle name="Total 3 7_Table 2A-1_EFT (Annual)" xfId="9047"/>
    <cellStyle name="Total 3 8" xfId="9390"/>
    <cellStyle name="Total 3 8 2" xfId="21555"/>
    <cellStyle name="Total 3 8 2 2" xfId="42741"/>
    <cellStyle name="Total 3 8 3" xfId="32137"/>
    <cellStyle name="Total 3 9" xfId="16442"/>
    <cellStyle name="Total 3 9 2" xfId="37629"/>
    <cellStyle name="Total 3_Table 2A-1_EFT (Annual)" xfId="3573"/>
    <cellStyle name="Total 30" xfId="191"/>
    <cellStyle name="Total 30 10" xfId="26746"/>
    <cellStyle name="Total 30 2" xfId="584"/>
    <cellStyle name="Total 30 2 2" xfId="1561"/>
    <cellStyle name="Total 30 2 2 2" xfId="2831"/>
    <cellStyle name="Total 30 2 2 2 2" xfId="6392"/>
    <cellStyle name="Total 30 2 2 2 2 2" xfId="14586"/>
    <cellStyle name="Total 30 2 2 2 2 2 2" xfId="26558"/>
    <cellStyle name="Total 30 2 2 2 2 2 2 2" xfId="47744"/>
    <cellStyle name="Total 30 2 2 2 2 2 3" xfId="37140"/>
    <cellStyle name="Total 30 2 2 2 2 3" xfId="21445"/>
    <cellStyle name="Total 30 2 2 2 2 3 2" xfId="42632"/>
    <cellStyle name="Total 30 2 2 2 2 4" xfId="32048"/>
    <cellStyle name="Total 30 2 2 2 2_Table 2A-1_EFT (Annual)" xfId="9050"/>
    <cellStyle name="Total 30 2 2 2 3" xfId="11928"/>
    <cellStyle name="Total 30 2 2 2 3 2" xfId="24012"/>
    <cellStyle name="Total 30 2 2 2 3 2 2" xfId="45198"/>
    <cellStyle name="Total 30 2 2 2 3 3" xfId="34594"/>
    <cellStyle name="Total 30 2 2 2 4" xfId="18899"/>
    <cellStyle name="Total 30 2 2 2 4 2" xfId="40086"/>
    <cellStyle name="Total 30 2 2 2 5" xfId="29305"/>
    <cellStyle name="Total 30 2 2 2_Table 2A-1_EFT (Annual)" xfId="9049"/>
    <cellStyle name="Total 30 2 2 3" xfId="5122"/>
    <cellStyle name="Total 30 2 2 3 2" xfId="13382"/>
    <cellStyle name="Total 30 2 2 3 2 2" xfId="25388"/>
    <cellStyle name="Total 30 2 2 3 2 2 2" xfId="46574"/>
    <cellStyle name="Total 30 2 2 3 2 3" xfId="35970"/>
    <cellStyle name="Total 30 2 2 3 3" xfId="20275"/>
    <cellStyle name="Total 30 2 2 3 3 2" xfId="41462"/>
    <cellStyle name="Total 30 2 2 3 4" xfId="30779"/>
    <cellStyle name="Total 30 2 2 3_Table 2A-1_EFT (Annual)" xfId="9051"/>
    <cellStyle name="Total 30 2 2 4" xfId="10726"/>
    <cellStyle name="Total 30 2 2 4 2" xfId="22842"/>
    <cellStyle name="Total 30 2 2 4 2 2" xfId="44028"/>
    <cellStyle name="Total 30 2 2 4 3" xfId="33424"/>
    <cellStyle name="Total 30 2 2 5" xfId="17729"/>
    <cellStyle name="Total 30 2 2 5 2" xfId="38916"/>
    <cellStyle name="Total 30 2 2 6" xfId="28036"/>
    <cellStyle name="Total 30 2 2_Table 2A-1_EFT (Annual)" xfId="9048"/>
    <cellStyle name="Total 30 2 3" xfId="1083"/>
    <cellStyle name="Total 30 2 3 2" xfId="4644"/>
    <cellStyle name="Total 30 2 3 2 2" xfId="12904"/>
    <cellStyle name="Total 30 2 3 2 2 2" xfId="24910"/>
    <cellStyle name="Total 30 2 3 2 2 2 2" xfId="46096"/>
    <cellStyle name="Total 30 2 3 2 2 3" xfId="35492"/>
    <cellStyle name="Total 30 2 3 2 3" xfId="19797"/>
    <cellStyle name="Total 30 2 3 2 3 2" xfId="40984"/>
    <cellStyle name="Total 30 2 3 2 4" xfId="30301"/>
    <cellStyle name="Total 30 2 3 2_Table 2A-1_EFT (Annual)" xfId="9053"/>
    <cellStyle name="Total 30 2 3 3" xfId="10248"/>
    <cellStyle name="Total 30 2 3 3 2" xfId="22364"/>
    <cellStyle name="Total 30 2 3 3 2 2" xfId="43550"/>
    <cellStyle name="Total 30 2 3 3 3" xfId="32946"/>
    <cellStyle name="Total 30 2 3 4" xfId="17251"/>
    <cellStyle name="Total 30 2 3 4 2" xfId="38438"/>
    <cellStyle name="Total 30 2 3 5" xfId="27558"/>
    <cellStyle name="Total 30 2 3_Table 2A-1_EFT (Annual)" xfId="9052"/>
    <cellStyle name="Total 30 2 4" xfId="2300"/>
    <cellStyle name="Total 30 2 4 2" xfId="5861"/>
    <cellStyle name="Total 30 2 4 2 2" xfId="14076"/>
    <cellStyle name="Total 30 2 4 2 2 2" xfId="26064"/>
    <cellStyle name="Total 30 2 4 2 2 2 2" xfId="47250"/>
    <cellStyle name="Total 30 2 4 2 2 3" xfId="36646"/>
    <cellStyle name="Total 30 2 4 2 3" xfId="20951"/>
    <cellStyle name="Total 30 2 4 2 3 2" xfId="42138"/>
    <cellStyle name="Total 30 2 4 2 4" xfId="31518"/>
    <cellStyle name="Total 30 2 4 2_Table 2A-1_EFT (Annual)" xfId="9055"/>
    <cellStyle name="Total 30 2 4 3" xfId="11420"/>
    <cellStyle name="Total 30 2 4 3 2" xfId="23518"/>
    <cellStyle name="Total 30 2 4 3 2 2" xfId="44704"/>
    <cellStyle name="Total 30 2 4 3 3" xfId="34100"/>
    <cellStyle name="Total 30 2 4 4" xfId="18405"/>
    <cellStyle name="Total 30 2 4 4 2" xfId="39592"/>
    <cellStyle name="Total 30 2 4 5" xfId="28775"/>
    <cellStyle name="Total 30 2 4_Table 2A-1_EFT (Annual)" xfId="9054"/>
    <cellStyle name="Total 30 2 5" xfId="4154"/>
    <cellStyle name="Total 30 2 5 2" xfId="12478"/>
    <cellStyle name="Total 30 2 5 2 2" xfId="24500"/>
    <cellStyle name="Total 30 2 5 2 2 2" xfId="45686"/>
    <cellStyle name="Total 30 2 5 2 3" xfId="35082"/>
    <cellStyle name="Total 30 2 5 3" xfId="19387"/>
    <cellStyle name="Total 30 2 5 3 2" xfId="40574"/>
    <cellStyle name="Total 30 2 5 4" xfId="29842"/>
    <cellStyle name="Total 30 2 5_Table 2A-1_EFT (Annual)" xfId="9056"/>
    <cellStyle name="Total 30 2 6" xfId="9817"/>
    <cellStyle name="Total 30 2 6 2" xfId="21954"/>
    <cellStyle name="Total 30 2 6 2 2" xfId="43140"/>
    <cellStyle name="Total 30 2 6 3" xfId="32536"/>
    <cellStyle name="Total 30 2 7" xfId="16841"/>
    <cellStyle name="Total 30 2 7 2" xfId="38028"/>
    <cellStyle name="Total 30 2 8" xfId="27099"/>
    <cellStyle name="Total 30 2_Table 2A-1_EFT (Annual)" xfId="3577"/>
    <cellStyle name="Total 30 3" xfId="421"/>
    <cellStyle name="Total 30 3 2" xfId="1404"/>
    <cellStyle name="Total 30 3 2 2" xfId="2674"/>
    <cellStyle name="Total 30 3 2 2 2" xfId="6235"/>
    <cellStyle name="Total 30 3 2 2 2 2" xfId="14429"/>
    <cellStyle name="Total 30 3 2 2 2 2 2" xfId="26401"/>
    <cellStyle name="Total 30 3 2 2 2 2 2 2" xfId="47587"/>
    <cellStyle name="Total 30 3 2 2 2 2 3" xfId="36983"/>
    <cellStyle name="Total 30 3 2 2 2 3" xfId="21288"/>
    <cellStyle name="Total 30 3 2 2 2 3 2" xfId="42475"/>
    <cellStyle name="Total 30 3 2 2 2 4" xfId="31891"/>
    <cellStyle name="Total 30 3 2 2 2_Table 2A-1_EFT (Annual)" xfId="9059"/>
    <cellStyle name="Total 30 3 2 2 3" xfId="11771"/>
    <cellStyle name="Total 30 3 2 2 3 2" xfId="23855"/>
    <cellStyle name="Total 30 3 2 2 3 2 2" xfId="45041"/>
    <cellStyle name="Total 30 3 2 2 3 3" xfId="34437"/>
    <cellStyle name="Total 30 3 2 2 4" xfId="18742"/>
    <cellStyle name="Total 30 3 2 2 4 2" xfId="39929"/>
    <cellStyle name="Total 30 3 2 2 5" xfId="29148"/>
    <cellStyle name="Total 30 3 2 2_Table 2A-1_EFT (Annual)" xfId="9058"/>
    <cellStyle name="Total 30 3 2 3" xfId="4965"/>
    <cellStyle name="Total 30 3 2 3 2" xfId="13225"/>
    <cellStyle name="Total 30 3 2 3 2 2" xfId="25231"/>
    <cellStyle name="Total 30 3 2 3 2 2 2" xfId="46417"/>
    <cellStyle name="Total 30 3 2 3 2 3" xfId="35813"/>
    <cellStyle name="Total 30 3 2 3 3" xfId="20118"/>
    <cellStyle name="Total 30 3 2 3 3 2" xfId="41305"/>
    <cellStyle name="Total 30 3 2 3 4" xfId="30622"/>
    <cellStyle name="Total 30 3 2 3_Table 2A-1_EFT (Annual)" xfId="9060"/>
    <cellStyle name="Total 30 3 2 4" xfId="10569"/>
    <cellStyle name="Total 30 3 2 4 2" xfId="22685"/>
    <cellStyle name="Total 30 3 2 4 2 2" xfId="43871"/>
    <cellStyle name="Total 30 3 2 4 3" xfId="33267"/>
    <cellStyle name="Total 30 3 2 5" xfId="17572"/>
    <cellStyle name="Total 30 3 2 5 2" xfId="38759"/>
    <cellStyle name="Total 30 3 2 6" xfId="27879"/>
    <cellStyle name="Total 30 3 2_Table 2A-1_EFT (Annual)" xfId="9057"/>
    <cellStyle name="Total 30 3 3" xfId="950"/>
    <cellStyle name="Total 30 3 3 2" xfId="4511"/>
    <cellStyle name="Total 30 3 3 2 2" xfId="12773"/>
    <cellStyle name="Total 30 3 3 2 2 2" xfId="24783"/>
    <cellStyle name="Total 30 3 3 2 2 2 2" xfId="45969"/>
    <cellStyle name="Total 30 3 3 2 2 3" xfId="35365"/>
    <cellStyle name="Total 30 3 3 2 3" xfId="19670"/>
    <cellStyle name="Total 30 3 3 2 3 2" xfId="40857"/>
    <cellStyle name="Total 30 3 3 2 4" xfId="30168"/>
    <cellStyle name="Total 30 3 3 2_Table 2A-1_EFT (Annual)" xfId="9062"/>
    <cellStyle name="Total 30 3 3 3" xfId="10120"/>
    <cellStyle name="Total 30 3 3 3 2" xfId="22237"/>
    <cellStyle name="Total 30 3 3 3 2 2" xfId="43423"/>
    <cellStyle name="Total 30 3 3 3 3" xfId="32819"/>
    <cellStyle name="Total 30 3 3 4" xfId="17124"/>
    <cellStyle name="Total 30 3 3 4 2" xfId="38311"/>
    <cellStyle name="Total 30 3 3 5" xfId="27425"/>
    <cellStyle name="Total 30 3 3_Table 2A-1_EFT (Annual)" xfId="9061"/>
    <cellStyle name="Total 30 3 4" xfId="2143"/>
    <cellStyle name="Total 30 3 4 2" xfId="5704"/>
    <cellStyle name="Total 30 3 4 2 2" xfId="13919"/>
    <cellStyle name="Total 30 3 4 2 2 2" xfId="25907"/>
    <cellStyle name="Total 30 3 4 2 2 2 2" xfId="47093"/>
    <cellStyle name="Total 30 3 4 2 2 3" xfId="36489"/>
    <cellStyle name="Total 30 3 4 2 3" xfId="20794"/>
    <cellStyle name="Total 30 3 4 2 3 2" xfId="41981"/>
    <cellStyle name="Total 30 3 4 2 4" xfId="31361"/>
    <cellStyle name="Total 30 3 4 2_Table 2A-1_EFT (Annual)" xfId="9064"/>
    <cellStyle name="Total 30 3 4 3" xfId="11263"/>
    <cellStyle name="Total 30 3 4 3 2" xfId="23361"/>
    <cellStyle name="Total 30 3 4 3 2 2" xfId="44547"/>
    <cellStyle name="Total 30 3 4 3 3" xfId="33943"/>
    <cellStyle name="Total 30 3 4 4" xfId="18248"/>
    <cellStyle name="Total 30 3 4 4 2" xfId="39435"/>
    <cellStyle name="Total 30 3 4 5" xfId="28618"/>
    <cellStyle name="Total 30 3 4_Table 2A-1_EFT (Annual)" xfId="9063"/>
    <cellStyle name="Total 30 3 5" xfId="3991"/>
    <cellStyle name="Total 30 3 5 2" xfId="12319"/>
    <cellStyle name="Total 30 3 5 2 2" xfId="24343"/>
    <cellStyle name="Total 30 3 5 2 2 2" xfId="45529"/>
    <cellStyle name="Total 30 3 5 2 3" xfId="34925"/>
    <cellStyle name="Total 30 3 5 3" xfId="19230"/>
    <cellStyle name="Total 30 3 5 3 2" xfId="40417"/>
    <cellStyle name="Total 30 3 5 4" xfId="29679"/>
    <cellStyle name="Total 30 3 5_Table 2A-1_EFT (Annual)" xfId="9065"/>
    <cellStyle name="Total 30 3 6" xfId="9656"/>
    <cellStyle name="Total 30 3 6 2" xfId="21797"/>
    <cellStyle name="Total 30 3 6 2 2" xfId="42983"/>
    <cellStyle name="Total 30 3 6 3" xfId="32379"/>
    <cellStyle name="Total 30 3 7" xfId="16684"/>
    <cellStyle name="Total 30 3 7 2" xfId="37871"/>
    <cellStyle name="Total 30 3 8" xfId="26936"/>
    <cellStyle name="Total 30 3_Table 2A-1_EFT (Annual)" xfId="3578"/>
    <cellStyle name="Total 30 4" xfId="1239"/>
    <cellStyle name="Total 30 4 2" xfId="2509"/>
    <cellStyle name="Total 30 4 2 2" xfId="6070"/>
    <cellStyle name="Total 30 4 2 2 2" xfId="14264"/>
    <cellStyle name="Total 30 4 2 2 2 2" xfId="26236"/>
    <cellStyle name="Total 30 4 2 2 2 2 2" xfId="47422"/>
    <cellStyle name="Total 30 4 2 2 2 3" xfId="36818"/>
    <cellStyle name="Total 30 4 2 2 3" xfId="21123"/>
    <cellStyle name="Total 30 4 2 2 3 2" xfId="42310"/>
    <cellStyle name="Total 30 4 2 2 4" xfId="31726"/>
    <cellStyle name="Total 30 4 2 2_Table 2A-1_EFT (Annual)" xfId="9068"/>
    <cellStyle name="Total 30 4 2 3" xfId="11606"/>
    <cellStyle name="Total 30 4 2 3 2" xfId="23690"/>
    <cellStyle name="Total 30 4 2 3 2 2" xfId="44876"/>
    <cellStyle name="Total 30 4 2 3 3" xfId="34272"/>
    <cellStyle name="Total 30 4 2 4" xfId="18577"/>
    <cellStyle name="Total 30 4 2 4 2" xfId="39764"/>
    <cellStyle name="Total 30 4 2 5" xfId="28983"/>
    <cellStyle name="Total 30 4 2_Table 2A-1_EFT (Annual)" xfId="9067"/>
    <cellStyle name="Total 30 4 3" xfId="4800"/>
    <cellStyle name="Total 30 4 3 2" xfId="13060"/>
    <cellStyle name="Total 30 4 3 2 2" xfId="25066"/>
    <cellStyle name="Total 30 4 3 2 2 2" xfId="46252"/>
    <cellStyle name="Total 30 4 3 2 3" xfId="35648"/>
    <cellStyle name="Total 30 4 3 3" xfId="19953"/>
    <cellStyle name="Total 30 4 3 3 2" xfId="41140"/>
    <cellStyle name="Total 30 4 3 4" xfId="30457"/>
    <cellStyle name="Total 30 4 3_Table 2A-1_EFT (Annual)" xfId="9069"/>
    <cellStyle name="Total 30 4 4" xfId="10404"/>
    <cellStyle name="Total 30 4 4 2" xfId="22520"/>
    <cellStyle name="Total 30 4 4 2 2" xfId="43706"/>
    <cellStyle name="Total 30 4 4 3" xfId="33102"/>
    <cellStyle name="Total 30 4 5" xfId="17407"/>
    <cellStyle name="Total 30 4 5 2" xfId="38594"/>
    <cellStyle name="Total 30 4 6" xfId="27714"/>
    <cellStyle name="Total 30 4_Table 2A-1_EFT (Annual)" xfId="9066"/>
    <cellStyle name="Total 30 5" xfId="792"/>
    <cellStyle name="Total 30 5 2" xfId="4353"/>
    <cellStyle name="Total 30 5 2 2" xfId="12633"/>
    <cellStyle name="Total 30 5 2 2 2" xfId="24650"/>
    <cellStyle name="Total 30 5 2 2 2 2" xfId="45836"/>
    <cellStyle name="Total 30 5 2 2 3" xfId="35232"/>
    <cellStyle name="Total 30 5 2 3" xfId="19537"/>
    <cellStyle name="Total 30 5 2 3 2" xfId="40724"/>
    <cellStyle name="Total 30 5 2 4" xfId="30010"/>
    <cellStyle name="Total 30 5 2_Table 2A-1_EFT (Annual)" xfId="9071"/>
    <cellStyle name="Total 30 5 3" xfId="9981"/>
    <cellStyle name="Total 30 5 3 2" xfId="22104"/>
    <cellStyle name="Total 30 5 3 2 2" xfId="43290"/>
    <cellStyle name="Total 30 5 3 3" xfId="32686"/>
    <cellStyle name="Total 30 5 4" xfId="16991"/>
    <cellStyle name="Total 30 5 4 2" xfId="38178"/>
    <cellStyle name="Total 30 5 5" xfId="27267"/>
    <cellStyle name="Total 30 5_Table 2A-1_EFT (Annual)" xfId="9070"/>
    <cellStyle name="Total 30 6" xfId="1978"/>
    <cellStyle name="Total 30 6 2" xfId="5539"/>
    <cellStyle name="Total 30 6 2 2" xfId="13754"/>
    <cellStyle name="Total 30 6 2 2 2" xfId="25742"/>
    <cellStyle name="Total 30 6 2 2 2 2" xfId="46928"/>
    <cellStyle name="Total 30 6 2 2 3" xfId="36324"/>
    <cellStyle name="Total 30 6 2 3" xfId="20629"/>
    <cellStyle name="Total 30 6 2 3 2" xfId="41816"/>
    <cellStyle name="Total 30 6 2 4" xfId="31196"/>
    <cellStyle name="Total 30 6 2_Table 2A-1_EFT (Annual)" xfId="9073"/>
    <cellStyle name="Total 30 6 3" xfId="11098"/>
    <cellStyle name="Total 30 6 3 2" xfId="23196"/>
    <cellStyle name="Total 30 6 3 2 2" xfId="44382"/>
    <cellStyle name="Total 30 6 3 3" xfId="33778"/>
    <cellStyle name="Total 30 6 4" xfId="18083"/>
    <cellStyle name="Total 30 6 4 2" xfId="39270"/>
    <cellStyle name="Total 30 6 5" xfId="28453"/>
    <cellStyle name="Total 30 6_Table 2A-1_EFT (Annual)" xfId="9072"/>
    <cellStyle name="Total 30 7" xfId="3780"/>
    <cellStyle name="Total 30 7 2" xfId="12148"/>
    <cellStyle name="Total 30 7 2 2" xfId="24178"/>
    <cellStyle name="Total 30 7 2 2 2" xfId="45364"/>
    <cellStyle name="Total 30 7 2 3" xfId="34760"/>
    <cellStyle name="Total 30 7 3" xfId="19065"/>
    <cellStyle name="Total 30 7 3 2" xfId="40252"/>
    <cellStyle name="Total 30 7 4" xfId="29489"/>
    <cellStyle name="Total 30 7_Table 2A-1_EFT (Annual)" xfId="9074"/>
    <cellStyle name="Total 30 8" xfId="9467"/>
    <cellStyle name="Total 30 8 2" xfId="21632"/>
    <cellStyle name="Total 30 8 2 2" xfId="42818"/>
    <cellStyle name="Total 30 8 3" xfId="32214"/>
    <cellStyle name="Total 30 9" xfId="16519"/>
    <cellStyle name="Total 30 9 2" xfId="37706"/>
    <cellStyle name="Total 30_Table 2A-1_EFT (Annual)" xfId="3576"/>
    <cellStyle name="Total 31" xfId="244"/>
    <cellStyle name="Total 31 10" xfId="26799"/>
    <cellStyle name="Total 31 2" xfId="631"/>
    <cellStyle name="Total 31 2 2" xfId="1608"/>
    <cellStyle name="Total 31 2 2 2" xfId="2878"/>
    <cellStyle name="Total 31 2 2 2 2" xfId="6439"/>
    <cellStyle name="Total 31 2 2 2 2 2" xfId="14633"/>
    <cellStyle name="Total 31 2 2 2 2 2 2" xfId="26605"/>
    <cellStyle name="Total 31 2 2 2 2 2 2 2" xfId="47791"/>
    <cellStyle name="Total 31 2 2 2 2 2 3" xfId="37187"/>
    <cellStyle name="Total 31 2 2 2 2 3" xfId="21492"/>
    <cellStyle name="Total 31 2 2 2 2 3 2" xfId="42679"/>
    <cellStyle name="Total 31 2 2 2 2 4" xfId="32095"/>
    <cellStyle name="Total 31 2 2 2 2_Table 2A-1_EFT (Annual)" xfId="9077"/>
    <cellStyle name="Total 31 2 2 2 3" xfId="11975"/>
    <cellStyle name="Total 31 2 2 2 3 2" xfId="24059"/>
    <cellStyle name="Total 31 2 2 2 3 2 2" xfId="45245"/>
    <cellStyle name="Total 31 2 2 2 3 3" xfId="34641"/>
    <cellStyle name="Total 31 2 2 2 4" xfId="18946"/>
    <cellStyle name="Total 31 2 2 2 4 2" xfId="40133"/>
    <cellStyle name="Total 31 2 2 2 5" xfId="29352"/>
    <cellStyle name="Total 31 2 2 2_Table 2A-1_EFT (Annual)" xfId="9076"/>
    <cellStyle name="Total 31 2 2 3" xfId="5169"/>
    <cellStyle name="Total 31 2 2 3 2" xfId="13429"/>
    <cellStyle name="Total 31 2 2 3 2 2" xfId="25435"/>
    <cellStyle name="Total 31 2 2 3 2 2 2" xfId="46621"/>
    <cellStyle name="Total 31 2 2 3 2 3" xfId="36017"/>
    <cellStyle name="Total 31 2 2 3 3" xfId="20322"/>
    <cellStyle name="Total 31 2 2 3 3 2" xfId="41509"/>
    <cellStyle name="Total 31 2 2 3 4" xfId="30826"/>
    <cellStyle name="Total 31 2 2 3_Table 2A-1_EFT (Annual)" xfId="9078"/>
    <cellStyle name="Total 31 2 2 4" xfId="10773"/>
    <cellStyle name="Total 31 2 2 4 2" xfId="22889"/>
    <cellStyle name="Total 31 2 2 4 2 2" xfId="44075"/>
    <cellStyle name="Total 31 2 2 4 3" xfId="33471"/>
    <cellStyle name="Total 31 2 2 5" xfId="17776"/>
    <cellStyle name="Total 31 2 2 5 2" xfId="38963"/>
    <cellStyle name="Total 31 2 2 6" xfId="28083"/>
    <cellStyle name="Total 31 2 2_Table 2A-1_EFT (Annual)" xfId="9075"/>
    <cellStyle name="Total 31 2 3" xfId="1121"/>
    <cellStyle name="Total 31 2 3 2" xfId="4682"/>
    <cellStyle name="Total 31 2 3 2 2" xfId="12942"/>
    <cellStyle name="Total 31 2 3 2 2 2" xfId="24948"/>
    <cellStyle name="Total 31 2 3 2 2 2 2" xfId="46134"/>
    <cellStyle name="Total 31 2 3 2 2 3" xfId="35530"/>
    <cellStyle name="Total 31 2 3 2 3" xfId="19835"/>
    <cellStyle name="Total 31 2 3 2 3 2" xfId="41022"/>
    <cellStyle name="Total 31 2 3 2 4" xfId="30339"/>
    <cellStyle name="Total 31 2 3 2_Table 2A-1_EFT (Annual)" xfId="9080"/>
    <cellStyle name="Total 31 2 3 3" xfId="10286"/>
    <cellStyle name="Total 31 2 3 3 2" xfId="22402"/>
    <cellStyle name="Total 31 2 3 3 2 2" xfId="43588"/>
    <cellStyle name="Total 31 2 3 3 3" xfId="32984"/>
    <cellStyle name="Total 31 2 3 4" xfId="17289"/>
    <cellStyle name="Total 31 2 3 4 2" xfId="38476"/>
    <cellStyle name="Total 31 2 3 5" xfId="27596"/>
    <cellStyle name="Total 31 2 3_Table 2A-1_EFT (Annual)" xfId="9079"/>
    <cellStyle name="Total 31 2 4" xfId="2347"/>
    <cellStyle name="Total 31 2 4 2" xfId="5908"/>
    <cellStyle name="Total 31 2 4 2 2" xfId="14123"/>
    <cellStyle name="Total 31 2 4 2 2 2" xfId="26111"/>
    <cellStyle name="Total 31 2 4 2 2 2 2" xfId="47297"/>
    <cellStyle name="Total 31 2 4 2 2 3" xfId="36693"/>
    <cellStyle name="Total 31 2 4 2 3" xfId="20998"/>
    <cellStyle name="Total 31 2 4 2 3 2" xfId="42185"/>
    <cellStyle name="Total 31 2 4 2 4" xfId="31565"/>
    <cellStyle name="Total 31 2 4 2_Table 2A-1_EFT (Annual)" xfId="9082"/>
    <cellStyle name="Total 31 2 4 3" xfId="11467"/>
    <cellStyle name="Total 31 2 4 3 2" xfId="23565"/>
    <cellStyle name="Total 31 2 4 3 2 2" xfId="44751"/>
    <cellStyle name="Total 31 2 4 3 3" xfId="34147"/>
    <cellStyle name="Total 31 2 4 4" xfId="18452"/>
    <cellStyle name="Total 31 2 4 4 2" xfId="39639"/>
    <cellStyle name="Total 31 2 4 5" xfId="28822"/>
    <cellStyle name="Total 31 2 4_Table 2A-1_EFT (Annual)" xfId="9081"/>
    <cellStyle name="Total 31 2 5" xfId="4201"/>
    <cellStyle name="Total 31 2 5 2" xfId="12525"/>
    <cellStyle name="Total 31 2 5 2 2" xfId="24547"/>
    <cellStyle name="Total 31 2 5 2 2 2" xfId="45733"/>
    <cellStyle name="Total 31 2 5 2 3" xfId="35129"/>
    <cellStyle name="Total 31 2 5 3" xfId="19434"/>
    <cellStyle name="Total 31 2 5 3 2" xfId="40621"/>
    <cellStyle name="Total 31 2 5 4" xfId="29889"/>
    <cellStyle name="Total 31 2 5_Table 2A-1_EFT (Annual)" xfId="9083"/>
    <cellStyle name="Total 31 2 6" xfId="9864"/>
    <cellStyle name="Total 31 2 6 2" xfId="22001"/>
    <cellStyle name="Total 31 2 6 2 2" xfId="43187"/>
    <cellStyle name="Total 31 2 6 3" xfId="32583"/>
    <cellStyle name="Total 31 2 7" xfId="16888"/>
    <cellStyle name="Total 31 2 7 2" xfId="38075"/>
    <cellStyle name="Total 31 2 8" xfId="27146"/>
    <cellStyle name="Total 31 2_Table 2A-1_EFT (Annual)" xfId="3580"/>
    <cellStyle name="Total 31 3" xfId="470"/>
    <cellStyle name="Total 31 3 2" xfId="1447"/>
    <cellStyle name="Total 31 3 2 2" xfId="2717"/>
    <cellStyle name="Total 31 3 2 2 2" xfId="6278"/>
    <cellStyle name="Total 31 3 2 2 2 2" xfId="14472"/>
    <cellStyle name="Total 31 3 2 2 2 2 2" xfId="26444"/>
    <cellStyle name="Total 31 3 2 2 2 2 2 2" xfId="47630"/>
    <cellStyle name="Total 31 3 2 2 2 2 3" xfId="37026"/>
    <cellStyle name="Total 31 3 2 2 2 3" xfId="21331"/>
    <cellStyle name="Total 31 3 2 2 2 3 2" xfId="42518"/>
    <cellStyle name="Total 31 3 2 2 2 4" xfId="31934"/>
    <cellStyle name="Total 31 3 2 2 2_Table 2A-1_EFT (Annual)" xfId="9086"/>
    <cellStyle name="Total 31 3 2 2 3" xfId="11814"/>
    <cellStyle name="Total 31 3 2 2 3 2" xfId="23898"/>
    <cellStyle name="Total 31 3 2 2 3 2 2" xfId="45084"/>
    <cellStyle name="Total 31 3 2 2 3 3" xfId="34480"/>
    <cellStyle name="Total 31 3 2 2 4" xfId="18785"/>
    <cellStyle name="Total 31 3 2 2 4 2" xfId="39972"/>
    <cellStyle name="Total 31 3 2 2 5" xfId="29191"/>
    <cellStyle name="Total 31 3 2 2_Table 2A-1_EFT (Annual)" xfId="9085"/>
    <cellStyle name="Total 31 3 2 3" xfId="5008"/>
    <cellStyle name="Total 31 3 2 3 2" xfId="13268"/>
    <cellStyle name="Total 31 3 2 3 2 2" xfId="25274"/>
    <cellStyle name="Total 31 3 2 3 2 2 2" xfId="46460"/>
    <cellStyle name="Total 31 3 2 3 2 3" xfId="35856"/>
    <cellStyle name="Total 31 3 2 3 3" xfId="20161"/>
    <cellStyle name="Total 31 3 2 3 3 2" xfId="41348"/>
    <cellStyle name="Total 31 3 2 3 4" xfId="30665"/>
    <cellStyle name="Total 31 3 2 3_Table 2A-1_EFT (Annual)" xfId="9087"/>
    <cellStyle name="Total 31 3 2 4" xfId="10612"/>
    <cellStyle name="Total 31 3 2 4 2" xfId="22728"/>
    <cellStyle name="Total 31 3 2 4 2 2" xfId="43914"/>
    <cellStyle name="Total 31 3 2 4 3" xfId="33310"/>
    <cellStyle name="Total 31 3 2 5" xfId="17615"/>
    <cellStyle name="Total 31 3 2 5 2" xfId="38802"/>
    <cellStyle name="Total 31 3 2 6" xfId="27922"/>
    <cellStyle name="Total 31 3 2_Table 2A-1_EFT (Annual)" xfId="9084"/>
    <cellStyle name="Total 31 3 3" xfId="991"/>
    <cellStyle name="Total 31 3 3 2" xfId="4552"/>
    <cellStyle name="Total 31 3 3 2 2" xfId="12812"/>
    <cellStyle name="Total 31 3 3 2 2 2" xfId="24818"/>
    <cellStyle name="Total 31 3 3 2 2 2 2" xfId="46004"/>
    <cellStyle name="Total 31 3 3 2 2 3" xfId="35400"/>
    <cellStyle name="Total 31 3 3 2 3" xfId="19705"/>
    <cellStyle name="Total 31 3 3 2 3 2" xfId="40892"/>
    <cellStyle name="Total 31 3 3 2 4" xfId="30209"/>
    <cellStyle name="Total 31 3 3 2_Table 2A-1_EFT (Annual)" xfId="9089"/>
    <cellStyle name="Total 31 3 3 3" xfId="10156"/>
    <cellStyle name="Total 31 3 3 3 2" xfId="22272"/>
    <cellStyle name="Total 31 3 3 3 2 2" xfId="43458"/>
    <cellStyle name="Total 31 3 3 3 3" xfId="32854"/>
    <cellStyle name="Total 31 3 3 4" xfId="17159"/>
    <cellStyle name="Total 31 3 3 4 2" xfId="38346"/>
    <cellStyle name="Total 31 3 3 5" xfId="27466"/>
    <cellStyle name="Total 31 3 3_Table 2A-1_EFT (Annual)" xfId="9088"/>
    <cellStyle name="Total 31 3 4" xfId="2186"/>
    <cellStyle name="Total 31 3 4 2" xfId="5747"/>
    <cellStyle name="Total 31 3 4 2 2" xfId="13962"/>
    <cellStyle name="Total 31 3 4 2 2 2" xfId="25950"/>
    <cellStyle name="Total 31 3 4 2 2 2 2" xfId="47136"/>
    <cellStyle name="Total 31 3 4 2 2 3" xfId="36532"/>
    <cellStyle name="Total 31 3 4 2 3" xfId="20837"/>
    <cellStyle name="Total 31 3 4 2 3 2" xfId="42024"/>
    <cellStyle name="Total 31 3 4 2 4" xfId="31404"/>
    <cellStyle name="Total 31 3 4 2_Table 2A-1_EFT (Annual)" xfId="9091"/>
    <cellStyle name="Total 31 3 4 3" xfId="11306"/>
    <cellStyle name="Total 31 3 4 3 2" xfId="23404"/>
    <cellStyle name="Total 31 3 4 3 2 2" xfId="44590"/>
    <cellStyle name="Total 31 3 4 3 3" xfId="33986"/>
    <cellStyle name="Total 31 3 4 4" xfId="18291"/>
    <cellStyle name="Total 31 3 4 4 2" xfId="39478"/>
    <cellStyle name="Total 31 3 4 5" xfId="28661"/>
    <cellStyle name="Total 31 3 4_Table 2A-1_EFT (Annual)" xfId="9090"/>
    <cellStyle name="Total 31 3 5" xfId="4040"/>
    <cellStyle name="Total 31 3 5 2" xfId="12364"/>
    <cellStyle name="Total 31 3 5 2 2" xfId="24386"/>
    <cellStyle name="Total 31 3 5 2 2 2" xfId="45572"/>
    <cellStyle name="Total 31 3 5 2 3" xfId="34968"/>
    <cellStyle name="Total 31 3 5 3" xfId="19273"/>
    <cellStyle name="Total 31 3 5 3 2" xfId="40460"/>
    <cellStyle name="Total 31 3 5 4" xfId="29728"/>
    <cellStyle name="Total 31 3 5_Table 2A-1_EFT (Annual)" xfId="9092"/>
    <cellStyle name="Total 31 3 6" xfId="9703"/>
    <cellStyle name="Total 31 3 6 2" xfId="21840"/>
    <cellStyle name="Total 31 3 6 2 2" xfId="43026"/>
    <cellStyle name="Total 31 3 6 3" xfId="32422"/>
    <cellStyle name="Total 31 3 7" xfId="16727"/>
    <cellStyle name="Total 31 3 7 2" xfId="37914"/>
    <cellStyle name="Total 31 3 8" xfId="26985"/>
    <cellStyle name="Total 31 3_Table 2A-1_EFT (Annual)" xfId="3581"/>
    <cellStyle name="Total 31 4" xfId="1286"/>
    <cellStyle name="Total 31 4 2" xfId="2556"/>
    <cellStyle name="Total 31 4 2 2" xfId="6117"/>
    <cellStyle name="Total 31 4 2 2 2" xfId="14311"/>
    <cellStyle name="Total 31 4 2 2 2 2" xfId="26283"/>
    <cellStyle name="Total 31 4 2 2 2 2 2" xfId="47469"/>
    <cellStyle name="Total 31 4 2 2 2 3" xfId="36865"/>
    <cellStyle name="Total 31 4 2 2 3" xfId="21170"/>
    <cellStyle name="Total 31 4 2 2 3 2" xfId="42357"/>
    <cellStyle name="Total 31 4 2 2 4" xfId="31773"/>
    <cellStyle name="Total 31 4 2 2_Table 2A-1_EFT (Annual)" xfId="9095"/>
    <cellStyle name="Total 31 4 2 3" xfId="11653"/>
    <cellStyle name="Total 31 4 2 3 2" xfId="23737"/>
    <cellStyle name="Total 31 4 2 3 2 2" xfId="44923"/>
    <cellStyle name="Total 31 4 2 3 3" xfId="34319"/>
    <cellStyle name="Total 31 4 2 4" xfId="18624"/>
    <cellStyle name="Total 31 4 2 4 2" xfId="39811"/>
    <cellStyle name="Total 31 4 2 5" xfId="29030"/>
    <cellStyle name="Total 31 4 2_Table 2A-1_EFT (Annual)" xfId="9094"/>
    <cellStyle name="Total 31 4 3" xfId="4847"/>
    <cellStyle name="Total 31 4 3 2" xfId="13107"/>
    <cellStyle name="Total 31 4 3 2 2" xfId="25113"/>
    <cellStyle name="Total 31 4 3 2 2 2" xfId="46299"/>
    <cellStyle name="Total 31 4 3 2 3" xfId="35695"/>
    <cellStyle name="Total 31 4 3 3" xfId="20000"/>
    <cellStyle name="Total 31 4 3 3 2" xfId="41187"/>
    <cellStyle name="Total 31 4 3 4" xfId="30504"/>
    <cellStyle name="Total 31 4 3_Table 2A-1_EFT (Annual)" xfId="9096"/>
    <cellStyle name="Total 31 4 4" xfId="10451"/>
    <cellStyle name="Total 31 4 4 2" xfId="22567"/>
    <cellStyle name="Total 31 4 4 2 2" xfId="43753"/>
    <cellStyle name="Total 31 4 4 3" xfId="33149"/>
    <cellStyle name="Total 31 4 5" xfId="17454"/>
    <cellStyle name="Total 31 4 5 2" xfId="38641"/>
    <cellStyle name="Total 31 4 6" xfId="27761"/>
    <cellStyle name="Total 31 4_Table 2A-1_EFT (Annual)" xfId="9093"/>
    <cellStyle name="Total 31 5" xfId="836"/>
    <cellStyle name="Total 31 5 2" xfId="4397"/>
    <cellStyle name="Total 31 5 2 2" xfId="12671"/>
    <cellStyle name="Total 31 5 2 2 2" xfId="24688"/>
    <cellStyle name="Total 31 5 2 2 2 2" xfId="45874"/>
    <cellStyle name="Total 31 5 2 2 3" xfId="35270"/>
    <cellStyle name="Total 31 5 2 3" xfId="19575"/>
    <cellStyle name="Total 31 5 2 3 2" xfId="40762"/>
    <cellStyle name="Total 31 5 2 4" xfId="30054"/>
    <cellStyle name="Total 31 5 2_Table 2A-1_EFT (Annual)" xfId="9098"/>
    <cellStyle name="Total 31 5 3" xfId="10020"/>
    <cellStyle name="Total 31 5 3 2" xfId="22142"/>
    <cellStyle name="Total 31 5 3 2 2" xfId="43328"/>
    <cellStyle name="Total 31 5 3 3" xfId="32724"/>
    <cellStyle name="Total 31 5 4" xfId="17029"/>
    <cellStyle name="Total 31 5 4 2" xfId="38216"/>
    <cellStyle name="Total 31 5 5" xfId="27311"/>
    <cellStyle name="Total 31 5_Table 2A-1_EFT (Annual)" xfId="9097"/>
    <cellStyle name="Total 31 6" xfId="2025"/>
    <cellStyle name="Total 31 6 2" xfId="5586"/>
    <cellStyle name="Total 31 6 2 2" xfId="13801"/>
    <cellStyle name="Total 31 6 2 2 2" xfId="25789"/>
    <cellStyle name="Total 31 6 2 2 2 2" xfId="46975"/>
    <cellStyle name="Total 31 6 2 2 3" xfId="36371"/>
    <cellStyle name="Total 31 6 2 3" xfId="20676"/>
    <cellStyle name="Total 31 6 2 3 2" xfId="41863"/>
    <cellStyle name="Total 31 6 2 4" xfId="31243"/>
    <cellStyle name="Total 31 6 2_Table 2A-1_EFT (Annual)" xfId="9100"/>
    <cellStyle name="Total 31 6 3" xfId="11145"/>
    <cellStyle name="Total 31 6 3 2" xfId="23243"/>
    <cellStyle name="Total 31 6 3 2 2" xfId="44429"/>
    <cellStyle name="Total 31 6 3 3" xfId="33825"/>
    <cellStyle name="Total 31 6 4" xfId="18130"/>
    <cellStyle name="Total 31 6 4 2" xfId="39317"/>
    <cellStyle name="Total 31 6 5" xfId="28500"/>
    <cellStyle name="Total 31 6_Table 2A-1_EFT (Annual)" xfId="9099"/>
    <cellStyle name="Total 31 7" xfId="3833"/>
    <cellStyle name="Total 31 7 2" xfId="12196"/>
    <cellStyle name="Total 31 7 2 2" xfId="24225"/>
    <cellStyle name="Total 31 7 2 2 2" xfId="45411"/>
    <cellStyle name="Total 31 7 2 3" xfId="34807"/>
    <cellStyle name="Total 31 7 3" xfId="19112"/>
    <cellStyle name="Total 31 7 3 2" xfId="40299"/>
    <cellStyle name="Total 31 7 4" xfId="29542"/>
    <cellStyle name="Total 31 7_Table 2A-1_EFT (Annual)" xfId="9101"/>
    <cellStyle name="Total 31 8" xfId="9515"/>
    <cellStyle name="Total 31 8 2" xfId="21679"/>
    <cellStyle name="Total 31 8 2 2" xfId="42865"/>
    <cellStyle name="Total 31 8 3" xfId="32261"/>
    <cellStyle name="Total 31 9" xfId="16566"/>
    <cellStyle name="Total 31 9 2" xfId="37753"/>
    <cellStyle name="Total 31_Table 2A-1_EFT (Annual)" xfId="3579"/>
    <cellStyle name="Total 32" xfId="250"/>
    <cellStyle name="Total 32 10" xfId="26805"/>
    <cellStyle name="Total 32 2" xfId="637"/>
    <cellStyle name="Total 32 2 2" xfId="1614"/>
    <cellStyle name="Total 32 2 2 2" xfId="2884"/>
    <cellStyle name="Total 32 2 2 2 2" xfId="6445"/>
    <cellStyle name="Total 32 2 2 2 2 2" xfId="14639"/>
    <cellStyle name="Total 32 2 2 2 2 2 2" xfId="26611"/>
    <cellStyle name="Total 32 2 2 2 2 2 2 2" xfId="47797"/>
    <cellStyle name="Total 32 2 2 2 2 2 3" xfId="37193"/>
    <cellStyle name="Total 32 2 2 2 2 3" xfId="21498"/>
    <cellStyle name="Total 32 2 2 2 2 3 2" xfId="42685"/>
    <cellStyle name="Total 32 2 2 2 2 4" xfId="32101"/>
    <cellStyle name="Total 32 2 2 2 2_Table 2A-1_EFT (Annual)" xfId="9104"/>
    <cellStyle name="Total 32 2 2 2 3" xfId="11981"/>
    <cellStyle name="Total 32 2 2 2 3 2" xfId="24065"/>
    <cellStyle name="Total 32 2 2 2 3 2 2" xfId="45251"/>
    <cellStyle name="Total 32 2 2 2 3 3" xfId="34647"/>
    <cellStyle name="Total 32 2 2 2 4" xfId="18952"/>
    <cellStyle name="Total 32 2 2 2 4 2" xfId="40139"/>
    <cellStyle name="Total 32 2 2 2 5" xfId="29358"/>
    <cellStyle name="Total 32 2 2 2_Table 2A-1_EFT (Annual)" xfId="9103"/>
    <cellStyle name="Total 32 2 2 3" xfId="5175"/>
    <cellStyle name="Total 32 2 2 3 2" xfId="13435"/>
    <cellStyle name="Total 32 2 2 3 2 2" xfId="25441"/>
    <cellStyle name="Total 32 2 2 3 2 2 2" xfId="46627"/>
    <cellStyle name="Total 32 2 2 3 2 3" xfId="36023"/>
    <cellStyle name="Total 32 2 2 3 3" xfId="20328"/>
    <cellStyle name="Total 32 2 2 3 3 2" xfId="41515"/>
    <cellStyle name="Total 32 2 2 3 4" xfId="30832"/>
    <cellStyle name="Total 32 2 2 3_Table 2A-1_EFT (Annual)" xfId="9105"/>
    <cellStyle name="Total 32 2 2 4" xfId="10779"/>
    <cellStyle name="Total 32 2 2 4 2" xfId="22895"/>
    <cellStyle name="Total 32 2 2 4 2 2" xfId="44081"/>
    <cellStyle name="Total 32 2 2 4 3" xfId="33477"/>
    <cellStyle name="Total 32 2 2 5" xfId="17782"/>
    <cellStyle name="Total 32 2 2 5 2" xfId="38969"/>
    <cellStyle name="Total 32 2 2 6" xfId="28089"/>
    <cellStyle name="Total 32 2 2_Table 2A-1_EFT (Annual)" xfId="9102"/>
    <cellStyle name="Total 32 2 3" xfId="1126"/>
    <cellStyle name="Total 32 2 3 2" xfId="4687"/>
    <cellStyle name="Total 32 2 3 2 2" xfId="12947"/>
    <cellStyle name="Total 32 2 3 2 2 2" xfId="24953"/>
    <cellStyle name="Total 32 2 3 2 2 2 2" xfId="46139"/>
    <cellStyle name="Total 32 2 3 2 2 3" xfId="35535"/>
    <cellStyle name="Total 32 2 3 2 3" xfId="19840"/>
    <cellStyle name="Total 32 2 3 2 3 2" xfId="41027"/>
    <cellStyle name="Total 32 2 3 2 4" xfId="30344"/>
    <cellStyle name="Total 32 2 3 2_Table 2A-1_EFT (Annual)" xfId="9107"/>
    <cellStyle name="Total 32 2 3 3" xfId="10291"/>
    <cellStyle name="Total 32 2 3 3 2" xfId="22407"/>
    <cellStyle name="Total 32 2 3 3 2 2" xfId="43593"/>
    <cellStyle name="Total 32 2 3 3 3" xfId="32989"/>
    <cellStyle name="Total 32 2 3 4" xfId="17294"/>
    <cellStyle name="Total 32 2 3 4 2" xfId="38481"/>
    <cellStyle name="Total 32 2 3 5" xfId="27601"/>
    <cellStyle name="Total 32 2 3_Table 2A-1_EFT (Annual)" xfId="9106"/>
    <cellStyle name="Total 32 2 4" xfId="2353"/>
    <cellStyle name="Total 32 2 4 2" xfId="5914"/>
    <cellStyle name="Total 32 2 4 2 2" xfId="14129"/>
    <cellStyle name="Total 32 2 4 2 2 2" xfId="26117"/>
    <cellStyle name="Total 32 2 4 2 2 2 2" xfId="47303"/>
    <cellStyle name="Total 32 2 4 2 2 3" xfId="36699"/>
    <cellStyle name="Total 32 2 4 2 3" xfId="21004"/>
    <cellStyle name="Total 32 2 4 2 3 2" xfId="42191"/>
    <cellStyle name="Total 32 2 4 2 4" xfId="31571"/>
    <cellStyle name="Total 32 2 4 2_Table 2A-1_EFT (Annual)" xfId="9109"/>
    <cellStyle name="Total 32 2 4 3" xfId="11473"/>
    <cellStyle name="Total 32 2 4 3 2" xfId="23571"/>
    <cellStyle name="Total 32 2 4 3 2 2" xfId="44757"/>
    <cellStyle name="Total 32 2 4 3 3" xfId="34153"/>
    <cellStyle name="Total 32 2 4 4" xfId="18458"/>
    <cellStyle name="Total 32 2 4 4 2" xfId="39645"/>
    <cellStyle name="Total 32 2 4 5" xfId="28828"/>
    <cellStyle name="Total 32 2 4_Table 2A-1_EFT (Annual)" xfId="9108"/>
    <cellStyle name="Total 32 2 5" xfId="4207"/>
    <cellStyle name="Total 32 2 5 2" xfId="12531"/>
    <cellStyle name="Total 32 2 5 2 2" xfId="24553"/>
    <cellStyle name="Total 32 2 5 2 2 2" xfId="45739"/>
    <cellStyle name="Total 32 2 5 2 3" xfId="35135"/>
    <cellStyle name="Total 32 2 5 3" xfId="19440"/>
    <cellStyle name="Total 32 2 5 3 2" xfId="40627"/>
    <cellStyle name="Total 32 2 5 4" xfId="29895"/>
    <cellStyle name="Total 32 2 5_Table 2A-1_EFT (Annual)" xfId="9110"/>
    <cellStyle name="Total 32 2 6" xfId="9870"/>
    <cellStyle name="Total 32 2 6 2" xfId="22007"/>
    <cellStyle name="Total 32 2 6 2 2" xfId="43193"/>
    <cellStyle name="Total 32 2 6 3" xfId="32589"/>
    <cellStyle name="Total 32 2 7" xfId="16894"/>
    <cellStyle name="Total 32 2 7 2" xfId="38081"/>
    <cellStyle name="Total 32 2 8" xfId="27152"/>
    <cellStyle name="Total 32 2_Table 2A-1_EFT (Annual)" xfId="3583"/>
    <cellStyle name="Total 32 3" xfId="476"/>
    <cellStyle name="Total 32 3 2" xfId="1453"/>
    <cellStyle name="Total 32 3 2 2" xfId="2723"/>
    <cellStyle name="Total 32 3 2 2 2" xfId="6284"/>
    <cellStyle name="Total 32 3 2 2 2 2" xfId="14478"/>
    <cellStyle name="Total 32 3 2 2 2 2 2" xfId="26450"/>
    <cellStyle name="Total 32 3 2 2 2 2 2 2" xfId="47636"/>
    <cellStyle name="Total 32 3 2 2 2 2 3" xfId="37032"/>
    <cellStyle name="Total 32 3 2 2 2 3" xfId="21337"/>
    <cellStyle name="Total 32 3 2 2 2 3 2" xfId="42524"/>
    <cellStyle name="Total 32 3 2 2 2 4" xfId="31940"/>
    <cellStyle name="Total 32 3 2 2 2_Table 2A-1_EFT (Annual)" xfId="9113"/>
    <cellStyle name="Total 32 3 2 2 3" xfId="11820"/>
    <cellStyle name="Total 32 3 2 2 3 2" xfId="23904"/>
    <cellStyle name="Total 32 3 2 2 3 2 2" xfId="45090"/>
    <cellStyle name="Total 32 3 2 2 3 3" xfId="34486"/>
    <cellStyle name="Total 32 3 2 2 4" xfId="18791"/>
    <cellStyle name="Total 32 3 2 2 4 2" xfId="39978"/>
    <cellStyle name="Total 32 3 2 2 5" xfId="29197"/>
    <cellStyle name="Total 32 3 2 2_Table 2A-1_EFT (Annual)" xfId="9112"/>
    <cellStyle name="Total 32 3 2 3" xfId="5014"/>
    <cellStyle name="Total 32 3 2 3 2" xfId="13274"/>
    <cellStyle name="Total 32 3 2 3 2 2" xfId="25280"/>
    <cellStyle name="Total 32 3 2 3 2 2 2" xfId="46466"/>
    <cellStyle name="Total 32 3 2 3 2 3" xfId="35862"/>
    <cellStyle name="Total 32 3 2 3 3" xfId="20167"/>
    <cellStyle name="Total 32 3 2 3 3 2" xfId="41354"/>
    <cellStyle name="Total 32 3 2 3 4" xfId="30671"/>
    <cellStyle name="Total 32 3 2 3_Table 2A-1_EFT (Annual)" xfId="9114"/>
    <cellStyle name="Total 32 3 2 4" xfId="10618"/>
    <cellStyle name="Total 32 3 2 4 2" xfId="22734"/>
    <cellStyle name="Total 32 3 2 4 2 2" xfId="43920"/>
    <cellStyle name="Total 32 3 2 4 3" xfId="33316"/>
    <cellStyle name="Total 32 3 2 5" xfId="17621"/>
    <cellStyle name="Total 32 3 2 5 2" xfId="38808"/>
    <cellStyle name="Total 32 3 2 6" xfId="27928"/>
    <cellStyle name="Total 32 3 2_Table 2A-1_EFT (Annual)" xfId="9111"/>
    <cellStyle name="Total 32 3 3" xfId="996"/>
    <cellStyle name="Total 32 3 3 2" xfId="4557"/>
    <cellStyle name="Total 32 3 3 2 2" xfId="12817"/>
    <cellStyle name="Total 32 3 3 2 2 2" xfId="24823"/>
    <cellStyle name="Total 32 3 3 2 2 2 2" xfId="46009"/>
    <cellStyle name="Total 32 3 3 2 2 3" xfId="35405"/>
    <cellStyle name="Total 32 3 3 2 3" xfId="19710"/>
    <cellStyle name="Total 32 3 3 2 3 2" xfId="40897"/>
    <cellStyle name="Total 32 3 3 2 4" xfId="30214"/>
    <cellStyle name="Total 32 3 3 2_Table 2A-1_EFT (Annual)" xfId="9116"/>
    <cellStyle name="Total 32 3 3 3" xfId="10161"/>
    <cellStyle name="Total 32 3 3 3 2" xfId="22277"/>
    <cellStyle name="Total 32 3 3 3 2 2" xfId="43463"/>
    <cellStyle name="Total 32 3 3 3 3" xfId="32859"/>
    <cellStyle name="Total 32 3 3 4" xfId="17164"/>
    <cellStyle name="Total 32 3 3 4 2" xfId="38351"/>
    <cellStyle name="Total 32 3 3 5" xfId="27471"/>
    <cellStyle name="Total 32 3 3_Table 2A-1_EFT (Annual)" xfId="9115"/>
    <cellStyle name="Total 32 3 4" xfId="2192"/>
    <cellStyle name="Total 32 3 4 2" xfId="5753"/>
    <cellStyle name="Total 32 3 4 2 2" xfId="13968"/>
    <cellStyle name="Total 32 3 4 2 2 2" xfId="25956"/>
    <cellStyle name="Total 32 3 4 2 2 2 2" xfId="47142"/>
    <cellStyle name="Total 32 3 4 2 2 3" xfId="36538"/>
    <cellStyle name="Total 32 3 4 2 3" xfId="20843"/>
    <cellStyle name="Total 32 3 4 2 3 2" xfId="42030"/>
    <cellStyle name="Total 32 3 4 2 4" xfId="31410"/>
    <cellStyle name="Total 32 3 4 2_Table 2A-1_EFT (Annual)" xfId="9118"/>
    <cellStyle name="Total 32 3 4 3" xfId="11312"/>
    <cellStyle name="Total 32 3 4 3 2" xfId="23410"/>
    <cellStyle name="Total 32 3 4 3 2 2" xfId="44596"/>
    <cellStyle name="Total 32 3 4 3 3" xfId="33992"/>
    <cellStyle name="Total 32 3 4 4" xfId="18297"/>
    <cellStyle name="Total 32 3 4 4 2" xfId="39484"/>
    <cellStyle name="Total 32 3 4 5" xfId="28667"/>
    <cellStyle name="Total 32 3 4_Table 2A-1_EFT (Annual)" xfId="9117"/>
    <cellStyle name="Total 32 3 5" xfId="4046"/>
    <cellStyle name="Total 32 3 5 2" xfId="12370"/>
    <cellStyle name="Total 32 3 5 2 2" xfId="24392"/>
    <cellStyle name="Total 32 3 5 2 2 2" xfId="45578"/>
    <cellStyle name="Total 32 3 5 2 3" xfId="34974"/>
    <cellStyle name="Total 32 3 5 3" xfId="19279"/>
    <cellStyle name="Total 32 3 5 3 2" xfId="40466"/>
    <cellStyle name="Total 32 3 5 4" xfId="29734"/>
    <cellStyle name="Total 32 3 5_Table 2A-1_EFT (Annual)" xfId="9119"/>
    <cellStyle name="Total 32 3 6" xfId="9709"/>
    <cellStyle name="Total 32 3 6 2" xfId="21846"/>
    <cellStyle name="Total 32 3 6 2 2" xfId="43032"/>
    <cellStyle name="Total 32 3 6 3" xfId="32428"/>
    <cellStyle name="Total 32 3 7" xfId="16733"/>
    <cellStyle name="Total 32 3 7 2" xfId="37920"/>
    <cellStyle name="Total 32 3 8" xfId="26991"/>
    <cellStyle name="Total 32 3_Table 2A-1_EFT (Annual)" xfId="3584"/>
    <cellStyle name="Total 32 4" xfId="1292"/>
    <cellStyle name="Total 32 4 2" xfId="2562"/>
    <cellStyle name="Total 32 4 2 2" xfId="6123"/>
    <cellStyle name="Total 32 4 2 2 2" xfId="14317"/>
    <cellStyle name="Total 32 4 2 2 2 2" xfId="26289"/>
    <cellStyle name="Total 32 4 2 2 2 2 2" xfId="47475"/>
    <cellStyle name="Total 32 4 2 2 2 3" xfId="36871"/>
    <cellStyle name="Total 32 4 2 2 3" xfId="21176"/>
    <cellStyle name="Total 32 4 2 2 3 2" xfId="42363"/>
    <cellStyle name="Total 32 4 2 2 4" xfId="31779"/>
    <cellStyle name="Total 32 4 2 2_Table 2A-1_EFT (Annual)" xfId="9122"/>
    <cellStyle name="Total 32 4 2 3" xfId="11659"/>
    <cellStyle name="Total 32 4 2 3 2" xfId="23743"/>
    <cellStyle name="Total 32 4 2 3 2 2" xfId="44929"/>
    <cellStyle name="Total 32 4 2 3 3" xfId="34325"/>
    <cellStyle name="Total 32 4 2 4" xfId="18630"/>
    <cellStyle name="Total 32 4 2 4 2" xfId="39817"/>
    <cellStyle name="Total 32 4 2 5" xfId="29036"/>
    <cellStyle name="Total 32 4 2_Table 2A-1_EFT (Annual)" xfId="9121"/>
    <cellStyle name="Total 32 4 3" xfId="4853"/>
    <cellStyle name="Total 32 4 3 2" xfId="13113"/>
    <cellStyle name="Total 32 4 3 2 2" xfId="25119"/>
    <cellStyle name="Total 32 4 3 2 2 2" xfId="46305"/>
    <cellStyle name="Total 32 4 3 2 3" xfId="35701"/>
    <cellStyle name="Total 32 4 3 3" xfId="20006"/>
    <cellStyle name="Total 32 4 3 3 2" xfId="41193"/>
    <cellStyle name="Total 32 4 3 4" xfId="30510"/>
    <cellStyle name="Total 32 4 3_Table 2A-1_EFT (Annual)" xfId="9123"/>
    <cellStyle name="Total 32 4 4" xfId="10457"/>
    <cellStyle name="Total 32 4 4 2" xfId="22573"/>
    <cellStyle name="Total 32 4 4 2 2" xfId="43759"/>
    <cellStyle name="Total 32 4 4 3" xfId="33155"/>
    <cellStyle name="Total 32 4 5" xfId="17460"/>
    <cellStyle name="Total 32 4 5 2" xfId="38647"/>
    <cellStyle name="Total 32 4 6" xfId="27767"/>
    <cellStyle name="Total 32 4_Table 2A-1_EFT (Annual)" xfId="9120"/>
    <cellStyle name="Total 32 5" xfId="841"/>
    <cellStyle name="Total 32 5 2" xfId="4402"/>
    <cellStyle name="Total 32 5 2 2" xfId="12676"/>
    <cellStyle name="Total 32 5 2 2 2" xfId="24693"/>
    <cellStyle name="Total 32 5 2 2 2 2" xfId="45879"/>
    <cellStyle name="Total 32 5 2 2 3" xfId="35275"/>
    <cellStyle name="Total 32 5 2 3" xfId="19580"/>
    <cellStyle name="Total 32 5 2 3 2" xfId="40767"/>
    <cellStyle name="Total 32 5 2 4" xfId="30059"/>
    <cellStyle name="Total 32 5 2_Table 2A-1_EFT (Annual)" xfId="9125"/>
    <cellStyle name="Total 32 5 3" xfId="10025"/>
    <cellStyle name="Total 32 5 3 2" xfId="22147"/>
    <cellStyle name="Total 32 5 3 2 2" xfId="43333"/>
    <cellStyle name="Total 32 5 3 3" xfId="32729"/>
    <cellStyle name="Total 32 5 4" xfId="17034"/>
    <cellStyle name="Total 32 5 4 2" xfId="38221"/>
    <cellStyle name="Total 32 5 5" xfId="27316"/>
    <cellStyle name="Total 32 5_Table 2A-1_EFT (Annual)" xfId="9124"/>
    <cellStyle name="Total 32 6" xfId="2031"/>
    <cellStyle name="Total 32 6 2" xfId="5592"/>
    <cellStyle name="Total 32 6 2 2" xfId="13807"/>
    <cellStyle name="Total 32 6 2 2 2" xfId="25795"/>
    <cellStyle name="Total 32 6 2 2 2 2" xfId="46981"/>
    <cellStyle name="Total 32 6 2 2 3" xfId="36377"/>
    <cellStyle name="Total 32 6 2 3" xfId="20682"/>
    <cellStyle name="Total 32 6 2 3 2" xfId="41869"/>
    <cellStyle name="Total 32 6 2 4" xfId="31249"/>
    <cellStyle name="Total 32 6 2_Table 2A-1_EFT (Annual)" xfId="9127"/>
    <cellStyle name="Total 32 6 3" xfId="11151"/>
    <cellStyle name="Total 32 6 3 2" xfId="23249"/>
    <cellStyle name="Total 32 6 3 2 2" xfId="44435"/>
    <cellStyle name="Total 32 6 3 3" xfId="33831"/>
    <cellStyle name="Total 32 6 4" xfId="18136"/>
    <cellStyle name="Total 32 6 4 2" xfId="39323"/>
    <cellStyle name="Total 32 6 5" xfId="28506"/>
    <cellStyle name="Total 32 6_Table 2A-1_EFT (Annual)" xfId="9126"/>
    <cellStyle name="Total 32 7" xfId="3839"/>
    <cellStyle name="Total 32 7 2" xfId="12202"/>
    <cellStyle name="Total 32 7 2 2" xfId="24231"/>
    <cellStyle name="Total 32 7 2 2 2" xfId="45417"/>
    <cellStyle name="Total 32 7 2 3" xfId="34813"/>
    <cellStyle name="Total 32 7 3" xfId="19118"/>
    <cellStyle name="Total 32 7 3 2" xfId="40305"/>
    <cellStyle name="Total 32 7 4" xfId="29548"/>
    <cellStyle name="Total 32 7_Table 2A-1_EFT (Annual)" xfId="9128"/>
    <cellStyle name="Total 32 8" xfId="9521"/>
    <cellStyle name="Total 32 8 2" xfId="21685"/>
    <cellStyle name="Total 32 8 2 2" xfId="42871"/>
    <cellStyle name="Total 32 8 3" xfId="32267"/>
    <cellStyle name="Total 32 9" xfId="16572"/>
    <cellStyle name="Total 32 9 2" xfId="37759"/>
    <cellStyle name="Total 32_Table 2A-1_EFT (Annual)" xfId="3582"/>
    <cellStyle name="Total 33" xfId="185"/>
    <cellStyle name="Total 33 2" xfId="578"/>
    <cellStyle name="Total 33 2 2" xfId="1555"/>
    <cellStyle name="Total 33 2 2 2" xfId="2825"/>
    <cellStyle name="Total 33 2 2 2 2" xfId="6386"/>
    <cellStyle name="Total 33 2 2 2 2 2" xfId="14580"/>
    <cellStyle name="Total 33 2 2 2 2 2 2" xfId="26552"/>
    <cellStyle name="Total 33 2 2 2 2 2 2 2" xfId="47738"/>
    <cellStyle name="Total 33 2 2 2 2 2 3" xfId="37134"/>
    <cellStyle name="Total 33 2 2 2 2 3" xfId="21439"/>
    <cellStyle name="Total 33 2 2 2 2 3 2" xfId="42626"/>
    <cellStyle name="Total 33 2 2 2 2 4" xfId="32042"/>
    <cellStyle name="Total 33 2 2 2 2_Table 2A-1_EFT (Annual)" xfId="9131"/>
    <cellStyle name="Total 33 2 2 2 3" xfId="11922"/>
    <cellStyle name="Total 33 2 2 2 3 2" xfId="24006"/>
    <cellStyle name="Total 33 2 2 2 3 2 2" xfId="45192"/>
    <cellStyle name="Total 33 2 2 2 3 3" xfId="34588"/>
    <cellStyle name="Total 33 2 2 2 4" xfId="18893"/>
    <cellStyle name="Total 33 2 2 2 4 2" xfId="40080"/>
    <cellStyle name="Total 33 2 2 2 5" xfId="29299"/>
    <cellStyle name="Total 33 2 2 2_Table 2A-1_EFT (Annual)" xfId="9130"/>
    <cellStyle name="Total 33 2 2 3" xfId="5116"/>
    <cellStyle name="Total 33 2 2 3 2" xfId="13376"/>
    <cellStyle name="Total 33 2 2 3 2 2" xfId="25382"/>
    <cellStyle name="Total 33 2 2 3 2 2 2" xfId="46568"/>
    <cellStyle name="Total 33 2 2 3 2 3" xfId="35964"/>
    <cellStyle name="Total 33 2 2 3 3" xfId="20269"/>
    <cellStyle name="Total 33 2 2 3 3 2" xfId="41456"/>
    <cellStyle name="Total 33 2 2 3 4" xfId="30773"/>
    <cellStyle name="Total 33 2 2 3_Table 2A-1_EFT (Annual)" xfId="9132"/>
    <cellStyle name="Total 33 2 2 4" xfId="10720"/>
    <cellStyle name="Total 33 2 2 4 2" xfId="22836"/>
    <cellStyle name="Total 33 2 2 4 2 2" xfId="44022"/>
    <cellStyle name="Total 33 2 2 4 3" xfId="33418"/>
    <cellStyle name="Total 33 2 2 5" xfId="17723"/>
    <cellStyle name="Total 33 2 2 5 2" xfId="38910"/>
    <cellStyle name="Total 33 2 2 6" xfId="28030"/>
    <cellStyle name="Total 33 2 2_Table 2A-1_EFT (Annual)" xfId="9129"/>
    <cellStyle name="Total 33 2 3" xfId="1078"/>
    <cellStyle name="Total 33 2 3 2" xfId="4639"/>
    <cellStyle name="Total 33 2 3 2 2" xfId="12899"/>
    <cellStyle name="Total 33 2 3 2 2 2" xfId="24905"/>
    <cellStyle name="Total 33 2 3 2 2 2 2" xfId="46091"/>
    <cellStyle name="Total 33 2 3 2 2 3" xfId="35487"/>
    <cellStyle name="Total 33 2 3 2 3" xfId="19792"/>
    <cellStyle name="Total 33 2 3 2 3 2" xfId="40979"/>
    <cellStyle name="Total 33 2 3 2 4" xfId="30296"/>
    <cellStyle name="Total 33 2 3 2_Table 2A-1_EFT (Annual)" xfId="9134"/>
    <cellStyle name="Total 33 2 3 3" xfId="10243"/>
    <cellStyle name="Total 33 2 3 3 2" xfId="22359"/>
    <cellStyle name="Total 33 2 3 3 2 2" xfId="43545"/>
    <cellStyle name="Total 33 2 3 3 3" xfId="32941"/>
    <cellStyle name="Total 33 2 3 4" xfId="17246"/>
    <cellStyle name="Total 33 2 3 4 2" xfId="38433"/>
    <cellStyle name="Total 33 2 3 5" xfId="27553"/>
    <cellStyle name="Total 33 2 3_Table 2A-1_EFT (Annual)" xfId="9133"/>
    <cellStyle name="Total 33 2 4" xfId="2294"/>
    <cellStyle name="Total 33 2 4 2" xfId="5855"/>
    <cellStyle name="Total 33 2 4 2 2" xfId="14070"/>
    <cellStyle name="Total 33 2 4 2 2 2" xfId="26058"/>
    <cellStyle name="Total 33 2 4 2 2 2 2" xfId="47244"/>
    <cellStyle name="Total 33 2 4 2 2 3" xfId="36640"/>
    <cellStyle name="Total 33 2 4 2 3" xfId="20945"/>
    <cellStyle name="Total 33 2 4 2 3 2" xfId="42132"/>
    <cellStyle name="Total 33 2 4 2 4" xfId="31512"/>
    <cellStyle name="Total 33 2 4 2_Table 2A-1_EFT (Annual)" xfId="9136"/>
    <cellStyle name="Total 33 2 4 3" xfId="11414"/>
    <cellStyle name="Total 33 2 4 3 2" xfId="23512"/>
    <cellStyle name="Total 33 2 4 3 2 2" xfId="44698"/>
    <cellStyle name="Total 33 2 4 3 3" xfId="34094"/>
    <cellStyle name="Total 33 2 4 4" xfId="18399"/>
    <cellStyle name="Total 33 2 4 4 2" xfId="39586"/>
    <cellStyle name="Total 33 2 4 5" xfId="28769"/>
    <cellStyle name="Total 33 2 4_Table 2A-1_EFT (Annual)" xfId="9135"/>
    <cellStyle name="Total 33 2 5" xfId="4148"/>
    <cellStyle name="Total 33 2 5 2" xfId="12472"/>
    <cellStyle name="Total 33 2 5 2 2" xfId="24494"/>
    <cellStyle name="Total 33 2 5 2 2 2" xfId="45680"/>
    <cellStyle name="Total 33 2 5 2 3" xfId="35076"/>
    <cellStyle name="Total 33 2 5 3" xfId="19381"/>
    <cellStyle name="Total 33 2 5 3 2" xfId="40568"/>
    <cellStyle name="Total 33 2 5 4" xfId="29836"/>
    <cellStyle name="Total 33 2 5_Table 2A-1_EFT (Annual)" xfId="9137"/>
    <cellStyle name="Total 33 2 6" xfId="9811"/>
    <cellStyle name="Total 33 2 6 2" xfId="21948"/>
    <cellStyle name="Total 33 2 6 2 2" xfId="43134"/>
    <cellStyle name="Total 33 2 6 3" xfId="32530"/>
    <cellStyle name="Total 33 2 7" xfId="16835"/>
    <cellStyle name="Total 33 2 7 2" xfId="38022"/>
    <cellStyle name="Total 33 2 8" xfId="27093"/>
    <cellStyle name="Total 33 2_Table 2A-1_EFT (Annual)" xfId="3586"/>
    <cellStyle name="Total 33 3" xfId="1233"/>
    <cellStyle name="Total 33 3 2" xfId="2503"/>
    <cellStyle name="Total 33 3 2 2" xfId="6064"/>
    <cellStyle name="Total 33 3 2 2 2" xfId="14258"/>
    <cellStyle name="Total 33 3 2 2 2 2" xfId="26230"/>
    <cellStyle name="Total 33 3 2 2 2 2 2" xfId="47416"/>
    <cellStyle name="Total 33 3 2 2 2 3" xfId="36812"/>
    <cellStyle name="Total 33 3 2 2 3" xfId="21117"/>
    <cellStyle name="Total 33 3 2 2 3 2" xfId="42304"/>
    <cellStyle name="Total 33 3 2 2 4" xfId="31720"/>
    <cellStyle name="Total 33 3 2 2_Table 2A-1_EFT (Annual)" xfId="9140"/>
    <cellStyle name="Total 33 3 2 3" xfId="11600"/>
    <cellStyle name="Total 33 3 2 3 2" xfId="23684"/>
    <cellStyle name="Total 33 3 2 3 2 2" xfId="44870"/>
    <cellStyle name="Total 33 3 2 3 3" xfId="34266"/>
    <cellStyle name="Total 33 3 2 4" xfId="18571"/>
    <cellStyle name="Total 33 3 2 4 2" xfId="39758"/>
    <cellStyle name="Total 33 3 2 5" xfId="28977"/>
    <cellStyle name="Total 33 3 2_Table 2A-1_EFT (Annual)" xfId="9139"/>
    <cellStyle name="Total 33 3 3" xfId="4794"/>
    <cellStyle name="Total 33 3 3 2" xfId="13054"/>
    <cellStyle name="Total 33 3 3 2 2" xfId="25060"/>
    <cellStyle name="Total 33 3 3 2 2 2" xfId="46246"/>
    <cellStyle name="Total 33 3 3 2 3" xfId="35642"/>
    <cellStyle name="Total 33 3 3 3" xfId="19947"/>
    <cellStyle name="Total 33 3 3 3 2" xfId="41134"/>
    <cellStyle name="Total 33 3 3 4" xfId="30451"/>
    <cellStyle name="Total 33 3 3_Table 2A-1_EFT (Annual)" xfId="9141"/>
    <cellStyle name="Total 33 3 4" xfId="10398"/>
    <cellStyle name="Total 33 3 4 2" xfId="22514"/>
    <cellStyle name="Total 33 3 4 2 2" xfId="43700"/>
    <cellStyle name="Total 33 3 4 3" xfId="33096"/>
    <cellStyle name="Total 33 3 5" xfId="17401"/>
    <cellStyle name="Total 33 3 5 2" xfId="38588"/>
    <cellStyle name="Total 33 3 6" xfId="27708"/>
    <cellStyle name="Total 33 3_Table 2A-1_EFT (Annual)" xfId="9138"/>
    <cellStyle name="Total 33 4" xfId="787"/>
    <cellStyle name="Total 33 4 2" xfId="4348"/>
    <cellStyle name="Total 33 4 2 2" xfId="12628"/>
    <cellStyle name="Total 33 4 2 2 2" xfId="24645"/>
    <cellStyle name="Total 33 4 2 2 2 2" xfId="45831"/>
    <cellStyle name="Total 33 4 2 2 3" xfId="35227"/>
    <cellStyle name="Total 33 4 2 3" xfId="19532"/>
    <cellStyle name="Total 33 4 2 3 2" xfId="40719"/>
    <cellStyle name="Total 33 4 2 4" xfId="30005"/>
    <cellStyle name="Total 33 4 2_Table 2A-1_EFT (Annual)" xfId="9143"/>
    <cellStyle name="Total 33 4 3" xfId="9976"/>
    <cellStyle name="Total 33 4 3 2" xfId="22099"/>
    <cellStyle name="Total 33 4 3 2 2" xfId="43285"/>
    <cellStyle name="Total 33 4 3 3" xfId="32681"/>
    <cellStyle name="Total 33 4 4" xfId="16986"/>
    <cellStyle name="Total 33 4 4 2" xfId="38173"/>
    <cellStyle name="Total 33 4 5" xfId="27262"/>
    <cellStyle name="Total 33 4_Table 2A-1_EFT (Annual)" xfId="9142"/>
    <cellStyle name="Total 33 5" xfId="1972"/>
    <cellStyle name="Total 33 5 2" xfId="5533"/>
    <cellStyle name="Total 33 5 2 2" xfId="13748"/>
    <cellStyle name="Total 33 5 2 2 2" xfId="25736"/>
    <cellStyle name="Total 33 5 2 2 2 2" xfId="46922"/>
    <cellStyle name="Total 33 5 2 2 3" xfId="36318"/>
    <cellStyle name="Total 33 5 2 3" xfId="20623"/>
    <cellStyle name="Total 33 5 2 3 2" xfId="41810"/>
    <cellStyle name="Total 33 5 2 4" xfId="31190"/>
    <cellStyle name="Total 33 5 2_Table 2A-1_EFT (Annual)" xfId="9145"/>
    <cellStyle name="Total 33 5 3" xfId="11092"/>
    <cellStyle name="Total 33 5 3 2" xfId="23190"/>
    <cellStyle name="Total 33 5 3 2 2" xfId="44376"/>
    <cellStyle name="Total 33 5 3 3" xfId="33772"/>
    <cellStyle name="Total 33 5 4" xfId="18077"/>
    <cellStyle name="Total 33 5 4 2" xfId="39264"/>
    <cellStyle name="Total 33 5 5" xfId="28447"/>
    <cellStyle name="Total 33 5_Table 2A-1_EFT (Annual)" xfId="9144"/>
    <cellStyle name="Total 33 6" xfId="3774"/>
    <cellStyle name="Total 33 6 2" xfId="12142"/>
    <cellStyle name="Total 33 6 2 2" xfId="24172"/>
    <cellStyle name="Total 33 6 2 2 2" xfId="45358"/>
    <cellStyle name="Total 33 6 2 3" xfId="34754"/>
    <cellStyle name="Total 33 6 3" xfId="19059"/>
    <cellStyle name="Total 33 6 3 2" xfId="40246"/>
    <cellStyle name="Total 33 6 4" xfId="29483"/>
    <cellStyle name="Total 33 6_Table 2A-1_EFT (Annual)" xfId="9146"/>
    <cellStyle name="Total 33 7" xfId="9461"/>
    <cellStyle name="Total 33 7 2" xfId="21626"/>
    <cellStyle name="Total 33 7 2 2" xfId="42812"/>
    <cellStyle name="Total 33 7 3" xfId="32208"/>
    <cellStyle name="Total 33 8" xfId="16513"/>
    <cellStyle name="Total 33 8 2" xfId="37700"/>
    <cellStyle name="Total 33 9" xfId="26740"/>
    <cellStyle name="Total 33_Table 2A-1_EFT (Annual)" xfId="3585"/>
    <cellStyle name="Total 34" xfId="295"/>
    <cellStyle name="Total 34 2" xfId="1297"/>
    <cellStyle name="Total 34 2 2" xfId="2567"/>
    <cellStyle name="Total 34 2 2 2" xfId="6128"/>
    <cellStyle name="Total 34 2 2 2 2" xfId="14322"/>
    <cellStyle name="Total 34 2 2 2 2 2" xfId="26294"/>
    <cellStyle name="Total 34 2 2 2 2 2 2" xfId="47480"/>
    <cellStyle name="Total 34 2 2 2 2 3" xfId="36876"/>
    <cellStyle name="Total 34 2 2 2 3" xfId="21181"/>
    <cellStyle name="Total 34 2 2 2 3 2" xfId="42368"/>
    <cellStyle name="Total 34 2 2 2 4" xfId="31784"/>
    <cellStyle name="Total 34 2 2 2_Table 2A-1_EFT (Annual)" xfId="9149"/>
    <cellStyle name="Total 34 2 2 3" xfId="11664"/>
    <cellStyle name="Total 34 2 2 3 2" xfId="23748"/>
    <cellStyle name="Total 34 2 2 3 2 2" xfId="44934"/>
    <cellStyle name="Total 34 2 2 3 3" xfId="34330"/>
    <cellStyle name="Total 34 2 2 4" xfId="18635"/>
    <cellStyle name="Total 34 2 2 4 2" xfId="39822"/>
    <cellStyle name="Total 34 2 2 5" xfId="29041"/>
    <cellStyle name="Total 34 2 2_Table 2A-1_EFT (Annual)" xfId="9148"/>
    <cellStyle name="Total 34 2 3" xfId="4858"/>
    <cellStyle name="Total 34 2 3 2" xfId="13118"/>
    <cellStyle name="Total 34 2 3 2 2" xfId="25124"/>
    <cellStyle name="Total 34 2 3 2 2 2" xfId="46310"/>
    <cellStyle name="Total 34 2 3 2 3" xfId="35706"/>
    <cellStyle name="Total 34 2 3 3" xfId="20011"/>
    <cellStyle name="Total 34 2 3 3 2" xfId="41198"/>
    <cellStyle name="Total 34 2 3 4" xfId="30515"/>
    <cellStyle name="Total 34 2 3_Table 2A-1_EFT (Annual)" xfId="9150"/>
    <cellStyle name="Total 34 2 4" xfId="10462"/>
    <cellStyle name="Total 34 2 4 2" xfId="22578"/>
    <cellStyle name="Total 34 2 4 2 2" xfId="43764"/>
    <cellStyle name="Total 34 2 4 3" xfId="33160"/>
    <cellStyle name="Total 34 2 5" xfId="17465"/>
    <cellStyle name="Total 34 2 5 2" xfId="38652"/>
    <cellStyle name="Total 34 2 6" xfId="27772"/>
    <cellStyle name="Total 34 2_Table 2A-1_EFT (Annual)" xfId="9147"/>
    <cellStyle name="Total 34 3" xfId="846"/>
    <cellStyle name="Total 34 3 2" xfId="4407"/>
    <cellStyle name="Total 34 3 2 2" xfId="12680"/>
    <cellStyle name="Total 34 3 2 2 2" xfId="24697"/>
    <cellStyle name="Total 34 3 2 2 2 2" xfId="45883"/>
    <cellStyle name="Total 34 3 2 2 3" xfId="35279"/>
    <cellStyle name="Total 34 3 2 3" xfId="19584"/>
    <cellStyle name="Total 34 3 2 3 2" xfId="40771"/>
    <cellStyle name="Total 34 3 2 4" xfId="30064"/>
    <cellStyle name="Total 34 3 2_Table 2A-1_EFT (Annual)" xfId="9152"/>
    <cellStyle name="Total 34 3 3" xfId="10029"/>
    <cellStyle name="Total 34 3 3 2" xfId="22151"/>
    <cellStyle name="Total 34 3 3 2 2" xfId="43337"/>
    <cellStyle name="Total 34 3 3 3" xfId="32733"/>
    <cellStyle name="Total 34 3 4" xfId="17038"/>
    <cellStyle name="Total 34 3 4 2" xfId="38225"/>
    <cellStyle name="Total 34 3 5" xfId="27321"/>
    <cellStyle name="Total 34 3_Table 2A-1_EFT (Annual)" xfId="9151"/>
    <cellStyle name="Total 34 4" xfId="2036"/>
    <cellStyle name="Total 34 4 2" xfId="5597"/>
    <cellStyle name="Total 34 4 2 2" xfId="13812"/>
    <cellStyle name="Total 34 4 2 2 2" xfId="25800"/>
    <cellStyle name="Total 34 4 2 2 2 2" xfId="46986"/>
    <cellStyle name="Total 34 4 2 2 3" xfId="36382"/>
    <cellStyle name="Total 34 4 2 3" xfId="20687"/>
    <cellStyle name="Total 34 4 2 3 2" xfId="41874"/>
    <cellStyle name="Total 34 4 2 4" xfId="31254"/>
    <cellStyle name="Total 34 4 2_Table 2A-1_EFT (Annual)" xfId="9154"/>
    <cellStyle name="Total 34 4 3" xfId="11156"/>
    <cellStyle name="Total 34 4 3 2" xfId="23254"/>
    <cellStyle name="Total 34 4 3 2 2" xfId="44440"/>
    <cellStyle name="Total 34 4 3 3" xfId="33836"/>
    <cellStyle name="Total 34 4 4" xfId="18141"/>
    <cellStyle name="Total 34 4 4 2" xfId="39328"/>
    <cellStyle name="Total 34 4 5" xfId="28511"/>
    <cellStyle name="Total 34 4_Table 2A-1_EFT (Annual)" xfId="9153"/>
    <cellStyle name="Total 34 5" xfId="3866"/>
    <cellStyle name="Total 34 5 2" xfId="12207"/>
    <cellStyle name="Total 34 5 2 2" xfId="24236"/>
    <cellStyle name="Total 34 5 2 2 2" xfId="45422"/>
    <cellStyle name="Total 34 5 2 3" xfId="34818"/>
    <cellStyle name="Total 34 5 3" xfId="19123"/>
    <cellStyle name="Total 34 5 3 2" xfId="40310"/>
    <cellStyle name="Total 34 5 4" xfId="29554"/>
    <cellStyle name="Total 34 5_Table 2A-1_EFT (Annual)" xfId="9155"/>
    <cellStyle name="Total 34 6" xfId="9542"/>
    <cellStyle name="Total 34 6 2" xfId="21690"/>
    <cellStyle name="Total 34 6 2 2" xfId="42876"/>
    <cellStyle name="Total 34 6 3" xfId="32272"/>
    <cellStyle name="Total 34 7" xfId="16577"/>
    <cellStyle name="Total 34 7 2" xfId="37764"/>
    <cellStyle name="Total 34 8" xfId="26811"/>
    <cellStyle name="Total 34_Table 2A-1_EFT (Annual)" xfId="3587"/>
    <cellStyle name="Total 35" xfId="638"/>
    <cellStyle name="Total 35 2" xfId="1615"/>
    <cellStyle name="Total 35 2 2" xfId="2885"/>
    <cellStyle name="Total 35 2 2 2" xfId="6446"/>
    <cellStyle name="Total 35 2 2 2 2" xfId="14640"/>
    <cellStyle name="Total 35 2 2 2 2 2" xfId="26612"/>
    <cellStyle name="Total 35 2 2 2 2 2 2" xfId="47798"/>
    <cellStyle name="Total 35 2 2 2 2 3" xfId="37194"/>
    <cellStyle name="Total 35 2 2 2 3" xfId="21499"/>
    <cellStyle name="Total 35 2 2 2 3 2" xfId="42686"/>
    <cellStyle name="Total 35 2 2 2 4" xfId="32102"/>
    <cellStyle name="Total 35 2 2 2_Table 2A-1_EFT (Annual)" xfId="9158"/>
    <cellStyle name="Total 35 2 2 3" xfId="11982"/>
    <cellStyle name="Total 35 2 2 3 2" xfId="24066"/>
    <cellStyle name="Total 35 2 2 3 2 2" xfId="45252"/>
    <cellStyle name="Total 35 2 2 3 3" xfId="34648"/>
    <cellStyle name="Total 35 2 2 4" xfId="18953"/>
    <cellStyle name="Total 35 2 2 4 2" xfId="40140"/>
    <cellStyle name="Total 35 2 2 5" xfId="29359"/>
    <cellStyle name="Total 35 2 2_Table 2A-1_EFT (Annual)" xfId="9157"/>
    <cellStyle name="Total 35 2 3" xfId="5176"/>
    <cellStyle name="Total 35 2 3 2" xfId="13436"/>
    <cellStyle name="Total 35 2 3 2 2" xfId="25442"/>
    <cellStyle name="Total 35 2 3 2 2 2" xfId="46628"/>
    <cellStyle name="Total 35 2 3 2 3" xfId="36024"/>
    <cellStyle name="Total 35 2 3 3" xfId="20329"/>
    <cellStyle name="Total 35 2 3 3 2" xfId="41516"/>
    <cellStyle name="Total 35 2 3 4" xfId="30833"/>
    <cellStyle name="Total 35 2 3_Table 2A-1_EFT (Annual)" xfId="9159"/>
    <cellStyle name="Total 35 2 4" xfId="10780"/>
    <cellStyle name="Total 35 2 4 2" xfId="22896"/>
    <cellStyle name="Total 35 2 4 2 2" xfId="44082"/>
    <cellStyle name="Total 35 2 4 3" xfId="33478"/>
    <cellStyle name="Total 35 2 5" xfId="17783"/>
    <cellStyle name="Total 35 2 5 2" xfId="38970"/>
    <cellStyle name="Total 35 2 6" xfId="28090"/>
    <cellStyle name="Total 35 2_Table 2A-1_EFT (Annual)" xfId="9156"/>
    <cellStyle name="Total 35 3" xfId="1127"/>
    <cellStyle name="Total 35 3 2" xfId="4688"/>
    <cellStyle name="Total 35 3 2 2" xfId="12948"/>
    <cellStyle name="Total 35 3 2 2 2" xfId="24954"/>
    <cellStyle name="Total 35 3 2 2 2 2" xfId="46140"/>
    <cellStyle name="Total 35 3 2 2 3" xfId="35536"/>
    <cellStyle name="Total 35 3 2 3" xfId="19841"/>
    <cellStyle name="Total 35 3 2 3 2" xfId="41028"/>
    <cellStyle name="Total 35 3 2 4" xfId="30345"/>
    <cellStyle name="Total 35 3 2_Table 2A-1_EFT (Annual)" xfId="9161"/>
    <cellStyle name="Total 35 3 3" xfId="10292"/>
    <cellStyle name="Total 35 3 3 2" xfId="22408"/>
    <cellStyle name="Total 35 3 3 2 2" xfId="43594"/>
    <cellStyle name="Total 35 3 3 3" xfId="32990"/>
    <cellStyle name="Total 35 3 4" xfId="17295"/>
    <cellStyle name="Total 35 3 4 2" xfId="38482"/>
    <cellStyle name="Total 35 3 5" xfId="27602"/>
    <cellStyle name="Total 35 3_Table 2A-1_EFT (Annual)" xfId="9160"/>
    <cellStyle name="Total 35 4" xfId="2354"/>
    <cellStyle name="Total 35 4 2" xfId="5915"/>
    <cellStyle name="Total 35 4 2 2" xfId="14130"/>
    <cellStyle name="Total 35 4 2 2 2" xfId="26118"/>
    <cellStyle name="Total 35 4 2 2 2 2" xfId="47304"/>
    <cellStyle name="Total 35 4 2 2 3" xfId="36700"/>
    <cellStyle name="Total 35 4 2 3" xfId="21005"/>
    <cellStyle name="Total 35 4 2 3 2" xfId="42192"/>
    <cellStyle name="Total 35 4 2 4" xfId="31572"/>
    <cellStyle name="Total 35 4 2_Table 2A-1_EFT (Annual)" xfId="9163"/>
    <cellStyle name="Total 35 4 3" xfId="11474"/>
    <cellStyle name="Total 35 4 3 2" xfId="23572"/>
    <cellStyle name="Total 35 4 3 2 2" xfId="44758"/>
    <cellStyle name="Total 35 4 3 3" xfId="34154"/>
    <cellStyle name="Total 35 4 4" xfId="18459"/>
    <cellStyle name="Total 35 4 4 2" xfId="39646"/>
    <cellStyle name="Total 35 4 5" xfId="28829"/>
    <cellStyle name="Total 35 4_Table 2A-1_EFT (Annual)" xfId="9162"/>
    <cellStyle name="Total 35 5" xfId="4208"/>
    <cellStyle name="Total 35 5 2" xfId="12532"/>
    <cellStyle name="Total 35 5 2 2" xfId="24554"/>
    <cellStyle name="Total 35 5 2 2 2" xfId="45740"/>
    <cellStyle name="Total 35 5 2 3" xfId="35136"/>
    <cellStyle name="Total 35 5 3" xfId="19441"/>
    <cellStyle name="Total 35 5 3 2" xfId="40628"/>
    <cellStyle name="Total 35 5 4" xfId="29896"/>
    <cellStyle name="Total 35 5_Table 2A-1_EFT (Annual)" xfId="9164"/>
    <cellStyle name="Total 35 6" xfId="9871"/>
    <cellStyle name="Total 35 6 2" xfId="22008"/>
    <cellStyle name="Total 35 6 2 2" xfId="43194"/>
    <cellStyle name="Total 35 6 3" xfId="32590"/>
    <cellStyle name="Total 35 7" xfId="16895"/>
    <cellStyle name="Total 35 7 2" xfId="38082"/>
    <cellStyle name="Total 35 8" xfId="27153"/>
    <cellStyle name="Total 35_Table 2A-1_EFT (Annual)" xfId="3588"/>
    <cellStyle name="Total 36" xfId="699"/>
    <cellStyle name="Total 36 2" xfId="2364"/>
    <cellStyle name="Total 36 2 2" xfId="5925"/>
    <cellStyle name="Total 36 2 2 2" xfId="14139"/>
    <cellStyle name="Total 36 2 2 2 2" xfId="26127"/>
    <cellStyle name="Total 36 2 2 2 2 2" xfId="47313"/>
    <cellStyle name="Total 36 2 2 2 3" xfId="36709"/>
    <cellStyle name="Total 36 2 2 3" xfId="21014"/>
    <cellStyle name="Total 36 2 2 3 2" xfId="42201"/>
    <cellStyle name="Total 36 2 2 4" xfId="31581"/>
    <cellStyle name="Total 36 2 2_Table 2A-1_EFT (Annual)" xfId="9167"/>
    <cellStyle name="Total 36 2 3" xfId="11484"/>
    <cellStyle name="Total 36 2 3 2" xfId="23581"/>
    <cellStyle name="Total 36 2 3 2 2" xfId="44767"/>
    <cellStyle name="Total 36 2 3 3" xfId="34163"/>
    <cellStyle name="Total 36 2 4" xfId="18468"/>
    <cellStyle name="Total 36 2 4 2" xfId="39655"/>
    <cellStyle name="Total 36 2 5" xfId="28838"/>
    <cellStyle name="Total 36 2_Table 2A-1_EFT (Annual)" xfId="9166"/>
    <cellStyle name="Total 36 3" xfId="4261"/>
    <cellStyle name="Total 36 3 2" xfId="12545"/>
    <cellStyle name="Total 36 3 2 2" xfId="24563"/>
    <cellStyle name="Total 36 3 2 2 2" xfId="45749"/>
    <cellStyle name="Total 36 3 2 3" xfId="35145"/>
    <cellStyle name="Total 36 3 3" xfId="19450"/>
    <cellStyle name="Total 36 3 3 2" xfId="40637"/>
    <cellStyle name="Total 36 3 4" xfId="29918"/>
    <cellStyle name="Total 36 3_Table 2A-1_EFT (Annual)" xfId="9168"/>
    <cellStyle name="Total 36 4" xfId="9892"/>
    <cellStyle name="Total 36 4 2" xfId="22017"/>
    <cellStyle name="Total 36 4 2 2" xfId="43203"/>
    <cellStyle name="Total 36 4 3" xfId="32599"/>
    <cellStyle name="Total 36 5" xfId="16904"/>
    <cellStyle name="Total 36 5 2" xfId="38091"/>
    <cellStyle name="Total 36 6" xfId="27175"/>
    <cellStyle name="Total 36_Table 2A-1_EFT (Annual)" xfId="9165"/>
    <cellStyle name="Total 37" xfId="16013"/>
    <cellStyle name="Total 37 2" xfId="37204"/>
    <cellStyle name="Total 38" xfId="47808"/>
    <cellStyle name="Total 4" xfId="93"/>
    <cellStyle name="Total 4 10" xfId="21517"/>
    <cellStyle name="Total 4 10 2" xfId="42704"/>
    <cellStyle name="Total 4 11" xfId="26649"/>
    <cellStyle name="Total 4 2" xfId="492"/>
    <cellStyle name="Total 4 2 2" xfId="1469"/>
    <cellStyle name="Total 4 2 2 2" xfId="2739"/>
    <cellStyle name="Total 4 2 2 2 2" xfId="6300"/>
    <cellStyle name="Total 4 2 2 2 2 2" xfId="14494"/>
    <cellStyle name="Total 4 2 2 2 2 2 2" xfId="26466"/>
    <cellStyle name="Total 4 2 2 2 2 2 2 2" xfId="47652"/>
    <cellStyle name="Total 4 2 2 2 2 2 3" xfId="37048"/>
    <cellStyle name="Total 4 2 2 2 2 3" xfId="21353"/>
    <cellStyle name="Total 4 2 2 2 2 3 2" xfId="42540"/>
    <cellStyle name="Total 4 2 2 2 2 4" xfId="31956"/>
    <cellStyle name="Total 4 2 2 2 2_Table 2A-1_EFT (Annual)" xfId="9171"/>
    <cellStyle name="Total 4 2 2 2 3" xfId="11836"/>
    <cellStyle name="Total 4 2 2 2 3 2" xfId="23920"/>
    <cellStyle name="Total 4 2 2 2 3 2 2" xfId="45106"/>
    <cellStyle name="Total 4 2 2 2 3 3" xfId="34502"/>
    <cellStyle name="Total 4 2 2 2 4" xfId="18807"/>
    <cellStyle name="Total 4 2 2 2 4 2" xfId="39994"/>
    <cellStyle name="Total 4 2 2 2 5" xfId="29213"/>
    <cellStyle name="Total 4 2 2 2_Table 2A-1_EFT (Annual)" xfId="9170"/>
    <cellStyle name="Total 4 2 2 3" xfId="5030"/>
    <cellStyle name="Total 4 2 2 3 2" xfId="13290"/>
    <cellStyle name="Total 4 2 2 3 2 2" xfId="25296"/>
    <cellStyle name="Total 4 2 2 3 2 2 2" xfId="46482"/>
    <cellStyle name="Total 4 2 2 3 2 3" xfId="35878"/>
    <cellStyle name="Total 4 2 2 3 3" xfId="20183"/>
    <cellStyle name="Total 4 2 2 3 3 2" xfId="41370"/>
    <cellStyle name="Total 4 2 2 3 4" xfId="30687"/>
    <cellStyle name="Total 4 2 2 3_Table 2A-1_EFT (Annual)" xfId="9172"/>
    <cellStyle name="Total 4 2 2 4" xfId="10634"/>
    <cellStyle name="Total 4 2 2 4 2" xfId="22750"/>
    <cellStyle name="Total 4 2 2 4 2 2" xfId="43936"/>
    <cellStyle name="Total 4 2 2 4 3" xfId="33332"/>
    <cellStyle name="Total 4 2 2 5" xfId="17637"/>
    <cellStyle name="Total 4 2 2 5 2" xfId="38824"/>
    <cellStyle name="Total 4 2 2 6" xfId="27944"/>
    <cellStyle name="Total 4 2 2_Table 2A-1_EFT (Annual)" xfId="9169"/>
    <cellStyle name="Total 4 2 3" xfId="1008"/>
    <cellStyle name="Total 4 2 3 2" xfId="4569"/>
    <cellStyle name="Total 4 2 3 2 2" xfId="12829"/>
    <cellStyle name="Total 4 2 3 2 2 2" xfId="24835"/>
    <cellStyle name="Total 4 2 3 2 2 2 2" xfId="46021"/>
    <cellStyle name="Total 4 2 3 2 2 3" xfId="35417"/>
    <cellStyle name="Total 4 2 3 2 3" xfId="19722"/>
    <cellStyle name="Total 4 2 3 2 3 2" xfId="40909"/>
    <cellStyle name="Total 4 2 3 2 4" xfId="30226"/>
    <cellStyle name="Total 4 2 3 2_Table 2A-1_EFT (Annual)" xfId="9174"/>
    <cellStyle name="Total 4 2 3 3" xfId="10173"/>
    <cellStyle name="Total 4 2 3 3 2" xfId="22289"/>
    <cellStyle name="Total 4 2 3 3 2 2" xfId="43475"/>
    <cellStyle name="Total 4 2 3 3 3" xfId="32871"/>
    <cellStyle name="Total 4 2 3 4" xfId="17176"/>
    <cellStyle name="Total 4 2 3 4 2" xfId="38363"/>
    <cellStyle name="Total 4 2 3 5" xfId="27483"/>
    <cellStyle name="Total 4 2 3_Table 2A-1_EFT (Annual)" xfId="9173"/>
    <cellStyle name="Total 4 2 4" xfId="2208"/>
    <cellStyle name="Total 4 2 4 2" xfId="5769"/>
    <cellStyle name="Total 4 2 4 2 2" xfId="13984"/>
    <cellStyle name="Total 4 2 4 2 2 2" xfId="25972"/>
    <cellStyle name="Total 4 2 4 2 2 2 2" xfId="47158"/>
    <cellStyle name="Total 4 2 4 2 2 3" xfId="36554"/>
    <cellStyle name="Total 4 2 4 2 3" xfId="20859"/>
    <cellStyle name="Total 4 2 4 2 3 2" xfId="42046"/>
    <cellStyle name="Total 4 2 4 2 4" xfId="31426"/>
    <cellStyle name="Total 4 2 4 2_Table 2A-1_EFT (Annual)" xfId="9176"/>
    <cellStyle name="Total 4 2 4 3" xfId="11328"/>
    <cellStyle name="Total 4 2 4 3 2" xfId="23426"/>
    <cellStyle name="Total 4 2 4 3 2 2" xfId="44612"/>
    <cellStyle name="Total 4 2 4 3 3" xfId="34008"/>
    <cellStyle name="Total 4 2 4 4" xfId="18313"/>
    <cellStyle name="Total 4 2 4 4 2" xfId="39500"/>
    <cellStyle name="Total 4 2 4 5" xfId="28683"/>
    <cellStyle name="Total 4 2 4_Table 2A-1_EFT (Annual)" xfId="9175"/>
    <cellStyle name="Total 4 2 5" xfId="4062"/>
    <cellStyle name="Total 4 2 5 2" xfId="12386"/>
    <cellStyle name="Total 4 2 5 2 2" xfId="24408"/>
    <cellStyle name="Total 4 2 5 2 2 2" xfId="45594"/>
    <cellStyle name="Total 4 2 5 2 3" xfId="34990"/>
    <cellStyle name="Total 4 2 5 3" xfId="19295"/>
    <cellStyle name="Total 4 2 5 3 2" xfId="40482"/>
    <cellStyle name="Total 4 2 5 4" xfId="29750"/>
    <cellStyle name="Total 4 2 5_Table 2A-1_EFT (Annual)" xfId="9177"/>
    <cellStyle name="Total 4 2 6" xfId="9725"/>
    <cellStyle name="Total 4 2 6 2" xfId="21862"/>
    <cellStyle name="Total 4 2 6 2 2" xfId="43048"/>
    <cellStyle name="Total 4 2 6 3" xfId="32444"/>
    <cellStyle name="Total 4 2 7" xfId="16749"/>
    <cellStyle name="Total 4 2 7 2" xfId="37936"/>
    <cellStyle name="Total 4 2 8" xfId="27007"/>
    <cellStyle name="Total 4 2_Table 2A-1_EFT (Annual)" xfId="3590"/>
    <cellStyle name="Total 4 3" xfId="325"/>
    <cellStyle name="Total 4 3 2" xfId="1313"/>
    <cellStyle name="Total 4 3 2 2" xfId="2583"/>
    <cellStyle name="Total 4 3 2 2 2" xfId="6144"/>
    <cellStyle name="Total 4 3 2 2 2 2" xfId="14338"/>
    <cellStyle name="Total 4 3 2 2 2 2 2" xfId="26310"/>
    <cellStyle name="Total 4 3 2 2 2 2 2 2" xfId="47496"/>
    <cellStyle name="Total 4 3 2 2 2 2 3" xfId="36892"/>
    <cellStyle name="Total 4 3 2 2 2 3" xfId="21197"/>
    <cellStyle name="Total 4 3 2 2 2 3 2" xfId="42384"/>
    <cellStyle name="Total 4 3 2 2 2 4" xfId="31800"/>
    <cellStyle name="Total 4 3 2 2 2_Table 2A-1_EFT (Annual)" xfId="9180"/>
    <cellStyle name="Total 4 3 2 2 3" xfId="11680"/>
    <cellStyle name="Total 4 3 2 2 3 2" xfId="23764"/>
    <cellStyle name="Total 4 3 2 2 3 2 2" xfId="44950"/>
    <cellStyle name="Total 4 3 2 2 3 3" xfId="34346"/>
    <cellStyle name="Total 4 3 2 2 4" xfId="18651"/>
    <cellStyle name="Total 4 3 2 2 4 2" xfId="39838"/>
    <cellStyle name="Total 4 3 2 2 5" xfId="29057"/>
    <cellStyle name="Total 4 3 2 2_Table 2A-1_EFT (Annual)" xfId="9179"/>
    <cellStyle name="Total 4 3 2 3" xfId="4874"/>
    <cellStyle name="Total 4 3 2 3 2" xfId="13134"/>
    <cellStyle name="Total 4 3 2 3 2 2" xfId="25140"/>
    <cellStyle name="Total 4 3 2 3 2 2 2" xfId="46326"/>
    <cellStyle name="Total 4 3 2 3 2 3" xfId="35722"/>
    <cellStyle name="Total 4 3 2 3 3" xfId="20027"/>
    <cellStyle name="Total 4 3 2 3 3 2" xfId="41214"/>
    <cellStyle name="Total 4 3 2 3 4" xfId="30531"/>
    <cellStyle name="Total 4 3 2 3_Table 2A-1_EFT (Annual)" xfId="9181"/>
    <cellStyle name="Total 4 3 2 4" xfId="10478"/>
    <cellStyle name="Total 4 3 2 4 2" xfId="22594"/>
    <cellStyle name="Total 4 3 2 4 2 2" xfId="43780"/>
    <cellStyle name="Total 4 3 2 4 3" xfId="33176"/>
    <cellStyle name="Total 4 3 2 5" xfId="17481"/>
    <cellStyle name="Total 4 3 2 5 2" xfId="38668"/>
    <cellStyle name="Total 4 3 2 6" xfId="27788"/>
    <cellStyle name="Total 4 3 2_Table 2A-1_EFT (Annual)" xfId="9178"/>
    <cellStyle name="Total 4 3 3" xfId="871"/>
    <cellStyle name="Total 4 3 3 2" xfId="4432"/>
    <cellStyle name="Total 4 3 3 2 2" xfId="12697"/>
    <cellStyle name="Total 4 3 3 2 2 2" xfId="24709"/>
    <cellStyle name="Total 4 3 3 2 2 2 2" xfId="45895"/>
    <cellStyle name="Total 4 3 3 2 2 3" xfId="35291"/>
    <cellStyle name="Total 4 3 3 2 3" xfId="19596"/>
    <cellStyle name="Total 4 3 3 2 3 2" xfId="40783"/>
    <cellStyle name="Total 4 3 3 2 4" xfId="30089"/>
    <cellStyle name="Total 4 3 3 2_Table 2A-1_EFT (Annual)" xfId="9183"/>
    <cellStyle name="Total 4 3 3 3" xfId="10044"/>
    <cellStyle name="Total 4 3 3 3 2" xfId="22163"/>
    <cellStyle name="Total 4 3 3 3 2 2" xfId="43349"/>
    <cellStyle name="Total 4 3 3 3 3" xfId="32745"/>
    <cellStyle name="Total 4 3 3 4" xfId="17050"/>
    <cellStyle name="Total 4 3 3 4 2" xfId="38237"/>
    <cellStyle name="Total 4 3 3 5" xfId="27346"/>
    <cellStyle name="Total 4 3 3_Table 2A-1_EFT (Annual)" xfId="9182"/>
    <cellStyle name="Total 4 3 4" xfId="2052"/>
    <cellStyle name="Total 4 3 4 2" xfId="5613"/>
    <cellStyle name="Total 4 3 4 2 2" xfId="13828"/>
    <cellStyle name="Total 4 3 4 2 2 2" xfId="25816"/>
    <cellStyle name="Total 4 3 4 2 2 2 2" xfId="47002"/>
    <cellStyle name="Total 4 3 4 2 2 3" xfId="36398"/>
    <cellStyle name="Total 4 3 4 2 3" xfId="20703"/>
    <cellStyle name="Total 4 3 4 2 3 2" xfId="41890"/>
    <cellStyle name="Total 4 3 4 2 4" xfId="31270"/>
    <cellStyle name="Total 4 3 4 2_Table 2A-1_EFT (Annual)" xfId="9185"/>
    <cellStyle name="Total 4 3 4 3" xfId="11172"/>
    <cellStyle name="Total 4 3 4 3 2" xfId="23270"/>
    <cellStyle name="Total 4 3 4 3 2 2" xfId="44456"/>
    <cellStyle name="Total 4 3 4 3 3" xfId="33852"/>
    <cellStyle name="Total 4 3 4 4" xfId="18157"/>
    <cellStyle name="Total 4 3 4 4 2" xfId="39344"/>
    <cellStyle name="Total 4 3 4 5" xfId="28527"/>
    <cellStyle name="Total 4 3 4_Table 2A-1_EFT (Annual)" xfId="9184"/>
    <cellStyle name="Total 4 3 5" xfId="3895"/>
    <cellStyle name="Total 4 3 5 2" xfId="12227"/>
    <cellStyle name="Total 4 3 5 2 2" xfId="24252"/>
    <cellStyle name="Total 4 3 5 2 2 2" xfId="45438"/>
    <cellStyle name="Total 4 3 5 2 3" xfId="34834"/>
    <cellStyle name="Total 4 3 5 3" xfId="19139"/>
    <cellStyle name="Total 4 3 5 3 2" xfId="40326"/>
    <cellStyle name="Total 4 3 5 4" xfId="29583"/>
    <cellStyle name="Total 4 3 5_Table 2A-1_EFT (Annual)" xfId="9186"/>
    <cellStyle name="Total 4 3 6" xfId="9564"/>
    <cellStyle name="Total 4 3 6 2" xfId="21706"/>
    <cellStyle name="Total 4 3 6 2 2" xfId="42892"/>
    <cellStyle name="Total 4 3 6 3" xfId="32288"/>
    <cellStyle name="Total 4 3 7" xfId="16593"/>
    <cellStyle name="Total 4 3 7 2" xfId="37780"/>
    <cellStyle name="Total 4 3 8" xfId="26840"/>
    <cellStyle name="Total 4 3_Table 2A-1_EFT (Annual)" xfId="3591"/>
    <cellStyle name="Total 4 4" xfId="1147"/>
    <cellStyle name="Total 4 4 2" xfId="2417"/>
    <cellStyle name="Total 4 4 2 2" xfId="5978"/>
    <cellStyle name="Total 4 4 2 2 2" xfId="14172"/>
    <cellStyle name="Total 4 4 2 2 2 2" xfId="26144"/>
    <cellStyle name="Total 4 4 2 2 2 2 2" xfId="47330"/>
    <cellStyle name="Total 4 4 2 2 2 3" xfId="36726"/>
    <cellStyle name="Total 4 4 2 2 3" xfId="21031"/>
    <cellStyle name="Total 4 4 2 2 3 2" xfId="42218"/>
    <cellStyle name="Total 4 4 2 2 4" xfId="31634"/>
    <cellStyle name="Total 4 4 2 2_Table 2A-1_EFT (Annual)" xfId="9189"/>
    <cellStyle name="Total 4 4 2 3" xfId="11514"/>
    <cellStyle name="Total 4 4 2 3 2" xfId="23598"/>
    <cellStyle name="Total 4 4 2 3 2 2" xfId="44784"/>
    <cellStyle name="Total 4 4 2 3 3" xfId="34180"/>
    <cellStyle name="Total 4 4 2 4" xfId="18485"/>
    <cellStyle name="Total 4 4 2 4 2" xfId="39672"/>
    <cellStyle name="Total 4 4 2 5" xfId="28891"/>
    <cellStyle name="Total 4 4 2_Table 2A-1_EFT (Annual)" xfId="9188"/>
    <cellStyle name="Total 4 4 3" xfId="4708"/>
    <cellStyle name="Total 4 4 3 2" xfId="12968"/>
    <cellStyle name="Total 4 4 3 2 2" xfId="24974"/>
    <cellStyle name="Total 4 4 3 2 2 2" xfId="46160"/>
    <cellStyle name="Total 4 4 3 2 3" xfId="35556"/>
    <cellStyle name="Total 4 4 3 3" xfId="19861"/>
    <cellStyle name="Total 4 4 3 3 2" xfId="41048"/>
    <cellStyle name="Total 4 4 3 4" xfId="30365"/>
    <cellStyle name="Total 4 4 3_Table 2A-1_EFT (Annual)" xfId="9190"/>
    <cellStyle name="Total 4 4 4" xfId="10312"/>
    <cellStyle name="Total 4 4 4 2" xfId="22428"/>
    <cellStyle name="Total 4 4 4 2 2" xfId="43614"/>
    <cellStyle name="Total 4 4 4 3" xfId="33010"/>
    <cellStyle name="Total 4 4 5" xfId="17315"/>
    <cellStyle name="Total 4 4 5 2" xfId="38502"/>
    <cellStyle name="Total 4 4 6" xfId="27622"/>
    <cellStyle name="Total 4 4_Table 2A-1_EFT (Annual)" xfId="9187"/>
    <cellStyle name="Total 4 5" xfId="712"/>
    <cellStyle name="Total 4 5 2" xfId="4273"/>
    <cellStyle name="Total 4 5 2 2" xfId="12557"/>
    <cellStyle name="Total 4 5 2 2 2" xfId="24575"/>
    <cellStyle name="Total 4 5 2 2 2 2" xfId="45761"/>
    <cellStyle name="Total 4 5 2 2 3" xfId="35157"/>
    <cellStyle name="Total 4 5 2 3" xfId="19462"/>
    <cellStyle name="Total 4 5 2 3 2" xfId="40649"/>
    <cellStyle name="Total 4 5 2 4" xfId="29930"/>
    <cellStyle name="Total 4 5 2_Table 2A-1_EFT (Annual)" xfId="9192"/>
    <cellStyle name="Total 4 5 3" xfId="9904"/>
    <cellStyle name="Total 4 5 3 2" xfId="22029"/>
    <cellStyle name="Total 4 5 3 2 2" xfId="43215"/>
    <cellStyle name="Total 4 5 3 3" xfId="32611"/>
    <cellStyle name="Total 4 5 4" xfId="16916"/>
    <cellStyle name="Total 4 5 4 2" xfId="38103"/>
    <cellStyle name="Total 4 5 5" xfId="27187"/>
    <cellStyle name="Total 4 5_Table 2A-1_EFT (Annual)" xfId="9191"/>
    <cellStyle name="Total 4 6" xfId="1875"/>
    <cellStyle name="Total 4 6 2" xfId="5436"/>
    <cellStyle name="Total 4 6 2 2" xfId="13651"/>
    <cellStyle name="Total 4 6 2 2 2" xfId="25639"/>
    <cellStyle name="Total 4 6 2 2 2 2" xfId="46825"/>
    <cellStyle name="Total 4 6 2 2 3" xfId="36221"/>
    <cellStyle name="Total 4 6 2 3" xfId="20526"/>
    <cellStyle name="Total 4 6 2 3 2" xfId="41713"/>
    <cellStyle name="Total 4 6 2 4" xfId="31093"/>
    <cellStyle name="Total 4 6 2_Table 2A-1_EFT (Annual)" xfId="9194"/>
    <cellStyle name="Total 4 6 3" xfId="10995"/>
    <cellStyle name="Total 4 6 3 2" xfId="23093"/>
    <cellStyle name="Total 4 6 3 2 2" xfId="44279"/>
    <cellStyle name="Total 4 6 3 3" xfId="33675"/>
    <cellStyle name="Total 4 6 4" xfId="17980"/>
    <cellStyle name="Total 4 6 4 2" xfId="39167"/>
    <cellStyle name="Total 4 6 5" xfId="28350"/>
    <cellStyle name="Total 4 6_Table 2A-1_EFT (Annual)" xfId="9193"/>
    <cellStyle name="Total 4 7" xfId="3682"/>
    <cellStyle name="Total 4 7 2" xfId="12055"/>
    <cellStyle name="Total 4 7 2 2" xfId="24086"/>
    <cellStyle name="Total 4 7 2 2 2" xfId="45272"/>
    <cellStyle name="Total 4 7 2 3" xfId="34668"/>
    <cellStyle name="Total 4 7 3" xfId="18973"/>
    <cellStyle name="Total 4 7 3 2" xfId="40160"/>
    <cellStyle name="Total 4 7 4" xfId="29392"/>
    <cellStyle name="Total 4 7_Table 2A-1_EFT (Annual)" xfId="9195"/>
    <cellStyle name="Total 4 8" xfId="9372"/>
    <cellStyle name="Total 4 8 2" xfId="21540"/>
    <cellStyle name="Total 4 8 2 2" xfId="42726"/>
    <cellStyle name="Total 4 8 3" xfId="32122"/>
    <cellStyle name="Total 4 9" xfId="16427"/>
    <cellStyle name="Total 4 9 2" xfId="37614"/>
    <cellStyle name="Total 4_Table 2A-1_EFT (Annual)" xfId="3589"/>
    <cellStyle name="Total 5" xfId="82"/>
    <cellStyle name="Total 5 10" xfId="21522"/>
    <cellStyle name="Total 5 10 2" xfId="42709"/>
    <cellStyle name="Total 5 11" xfId="26638"/>
    <cellStyle name="Total 5 2" xfId="481"/>
    <cellStyle name="Total 5 2 2" xfId="1458"/>
    <cellStyle name="Total 5 2 2 2" xfId="2728"/>
    <cellStyle name="Total 5 2 2 2 2" xfId="6289"/>
    <cellStyle name="Total 5 2 2 2 2 2" xfId="14483"/>
    <cellStyle name="Total 5 2 2 2 2 2 2" xfId="26455"/>
    <cellStyle name="Total 5 2 2 2 2 2 2 2" xfId="47641"/>
    <cellStyle name="Total 5 2 2 2 2 2 3" xfId="37037"/>
    <cellStyle name="Total 5 2 2 2 2 3" xfId="21342"/>
    <cellStyle name="Total 5 2 2 2 2 3 2" xfId="42529"/>
    <cellStyle name="Total 5 2 2 2 2 4" xfId="31945"/>
    <cellStyle name="Total 5 2 2 2 2_Table 2A-1_EFT (Annual)" xfId="9198"/>
    <cellStyle name="Total 5 2 2 2 3" xfId="11825"/>
    <cellStyle name="Total 5 2 2 2 3 2" xfId="23909"/>
    <cellStyle name="Total 5 2 2 2 3 2 2" xfId="45095"/>
    <cellStyle name="Total 5 2 2 2 3 3" xfId="34491"/>
    <cellStyle name="Total 5 2 2 2 4" xfId="18796"/>
    <cellStyle name="Total 5 2 2 2 4 2" xfId="39983"/>
    <cellStyle name="Total 5 2 2 2 5" xfId="29202"/>
    <cellStyle name="Total 5 2 2 2_Table 2A-1_EFT (Annual)" xfId="9197"/>
    <cellStyle name="Total 5 2 2 3" xfId="5019"/>
    <cellStyle name="Total 5 2 2 3 2" xfId="13279"/>
    <cellStyle name="Total 5 2 2 3 2 2" xfId="25285"/>
    <cellStyle name="Total 5 2 2 3 2 2 2" xfId="46471"/>
    <cellStyle name="Total 5 2 2 3 2 3" xfId="35867"/>
    <cellStyle name="Total 5 2 2 3 3" xfId="20172"/>
    <cellStyle name="Total 5 2 2 3 3 2" xfId="41359"/>
    <cellStyle name="Total 5 2 2 3 4" xfId="30676"/>
    <cellStyle name="Total 5 2 2 3_Table 2A-1_EFT (Annual)" xfId="9199"/>
    <cellStyle name="Total 5 2 2 4" xfId="10623"/>
    <cellStyle name="Total 5 2 2 4 2" xfId="22739"/>
    <cellStyle name="Total 5 2 2 4 2 2" xfId="43925"/>
    <cellStyle name="Total 5 2 2 4 3" xfId="33321"/>
    <cellStyle name="Total 5 2 2 5" xfId="17626"/>
    <cellStyle name="Total 5 2 2 5 2" xfId="38813"/>
    <cellStyle name="Total 5 2 2 6" xfId="27933"/>
    <cellStyle name="Total 5 2 2_Table 2A-1_EFT (Annual)" xfId="9196"/>
    <cellStyle name="Total 5 2 3" xfId="1001"/>
    <cellStyle name="Total 5 2 3 2" xfId="4562"/>
    <cellStyle name="Total 5 2 3 2 2" xfId="12822"/>
    <cellStyle name="Total 5 2 3 2 2 2" xfId="24828"/>
    <cellStyle name="Total 5 2 3 2 2 2 2" xfId="46014"/>
    <cellStyle name="Total 5 2 3 2 2 3" xfId="35410"/>
    <cellStyle name="Total 5 2 3 2 3" xfId="19715"/>
    <cellStyle name="Total 5 2 3 2 3 2" xfId="40902"/>
    <cellStyle name="Total 5 2 3 2 4" xfId="30219"/>
    <cellStyle name="Total 5 2 3 2_Table 2A-1_EFT (Annual)" xfId="9201"/>
    <cellStyle name="Total 5 2 3 3" xfId="10166"/>
    <cellStyle name="Total 5 2 3 3 2" xfId="22282"/>
    <cellStyle name="Total 5 2 3 3 2 2" xfId="43468"/>
    <cellStyle name="Total 5 2 3 3 3" xfId="32864"/>
    <cellStyle name="Total 5 2 3 4" xfId="17169"/>
    <cellStyle name="Total 5 2 3 4 2" xfId="38356"/>
    <cellStyle name="Total 5 2 3 5" xfId="27476"/>
    <cellStyle name="Total 5 2 3_Table 2A-1_EFT (Annual)" xfId="9200"/>
    <cellStyle name="Total 5 2 4" xfId="2197"/>
    <cellStyle name="Total 5 2 4 2" xfId="5758"/>
    <cellStyle name="Total 5 2 4 2 2" xfId="13973"/>
    <cellStyle name="Total 5 2 4 2 2 2" xfId="25961"/>
    <cellStyle name="Total 5 2 4 2 2 2 2" xfId="47147"/>
    <cellStyle name="Total 5 2 4 2 2 3" xfId="36543"/>
    <cellStyle name="Total 5 2 4 2 3" xfId="20848"/>
    <cellStyle name="Total 5 2 4 2 3 2" xfId="42035"/>
    <cellStyle name="Total 5 2 4 2 4" xfId="31415"/>
    <cellStyle name="Total 5 2 4 2_Table 2A-1_EFT (Annual)" xfId="9203"/>
    <cellStyle name="Total 5 2 4 3" xfId="11317"/>
    <cellStyle name="Total 5 2 4 3 2" xfId="23415"/>
    <cellStyle name="Total 5 2 4 3 2 2" xfId="44601"/>
    <cellStyle name="Total 5 2 4 3 3" xfId="33997"/>
    <cellStyle name="Total 5 2 4 4" xfId="18302"/>
    <cellStyle name="Total 5 2 4 4 2" xfId="39489"/>
    <cellStyle name="Total 5 2 4 5" xfId="28672"/>
    <cellStyle name="Total 5 2 4_Table 2A-1_EFT (Annual)" xfId="9202"/>
    <cellStyle name="Total 5 2 5" xfId="4051"/>
    <cellStyle name="Total 5 2 5 2" xfId="12375"/>
    <cellStyle name="Total 5 2 5 2 2" xfId="24397"/>
    <cellStyle name="Total 5 2 5 2 2 2" xfId="45583"/>
    <cellStyle name="Total 5 2 5 2 3" xfId="34979"/>
    <cellStyle name="Total 5 2 5 3" xfId="19284"/>
    <cellStyle name="Total 5 2 5 3 2" xfId="40471"/>
    <cellStyle name="Total 5 2 5 4" xfId="29739"/>
    <cellStyle name="Total 5 2 5_Table 2A-1_EFT (Annual)" xfId="9204"/>
    <cellStyle name="Total 5 2 6" xfId="9714"/>
    <cellStyle name="Total 5 2 6 2" xfId="21851"/>
    <cellStyle name="Total 5 2 6 2 2" xfId="43037"/>
    <cellStyle name="Total 5 2 6 3" xfId="32433"/>
    <cellStyle name="Total 5 2 7" xfId="16738"/>
    <cellStyle name="Total 5 2 7 2" xfId="37925"/>
    <cellStyle name="Total 5 2 8" xfId="26996"/>
    <cellStyle name="Total 5 2_Table 2A-1_EFT (Annual)" xfId="3593"/>
    <cellStyle name="Total 5 3" xfId="314"/>
    <cellStyle name="Total 5 3 2" xfId="1302"/>
    <cellStyle name="Total 5 3 2 2" xfId="2572"/>
    <cellStyle name="Total 5 3 2 2 2" xfId="6133"/>
    <cellStyle name="Total 5 3 2 2 2 2" xfId="14327"/>
    <cellStyle name="Total 5 3 2 2 2 2 2" xfId="26299"/>
    <cellStyle name="Total 5 3 2 2 2 2 2 2" xfId="47485"/>
    <cellStyle name="Total 5 3 2 2 2 2 3" xfId="36881"/>
    <cellStyle name="Total 5 3 2 2 2 3" xfId="21186"/>
    <cellStyle name="Total 5 3 2 2 2 3 2" xfId="42373"/>
    <cellStyle name="Total 5 3 2 2 2 4" xfId="31789"/>
    <cellStyle name="Total 5 3 2 2 2_Table 2A-1_EFT (Annual)" xfId="9207"/>
    <cellStyle name="Total 5 3 2 2 3" xfId="11669"/>
    <cellStyle name="Total 5 3 2 2 3 2" xfId="23753"/>
    <cellStyle name="Total 5 3 2 2 3 2 2" xfId="44939"/>
    <cellStyle name="Total 5 3 2 2 3 3" xfId="34335"/>
    <cellStyle name="Total 5 3 2 2 4" xfId="18640"/>
    <cellStyle name="Total 5 3 2 2 4 2" xfId="39827"/>
    <cellStyle name="Total 5 3 2 2 5" xfId="29046"/>
    <cellStyle name="Total 5 3 2 2_Table 2A-1_EFT (Annual)" xfId="9206"/>
    <cellStyle name="Total 5 3 2 3" xfId="4863"/>
    <cellStyle name="Total 5 3 2 3 2" xfId="13123"/>
    <cellStyle name="Total 5 3 2 3 2 2" xfId="25129"/>
    <cellStyle name="Total 5 3 2 3 2 2 2" xfId="46315"/>
    <cellStyle name="Total 5 3 2 3 2 3" xfId="35711"/>
    <cellStyle name="Total 5 3 2 3 3" xfId="20016"/>
    <cellStyle name="Total 5 3 2 3 3 2" xfId="41203"/>
    <cellStyle name="Total 5 3 2 3 4" xfId="30520"/>
    <cellStyle name="Total 5 3 2 3_Table 2A-1_EFT (Annual)" xfId="9208"/>
    <cellStyle name="Total 5 3 2 4" xfId="10467"/>
    <cellStyle name="Total 5 3 2 4 2" xfId="22583"/>
    <cellStyle name="Total 5 3 2 4 2 2" xfId="43769"/>
    <cellStyle name="Total 5 3 2 4 3" xfId="33165"/>
    <cellStyle name="Total 5 3 2 5" xfId="17470"/>
    <cellStyle name="Total 5 3 2 5 2" xfId="38657"/>
    <cellStyle name="Total 5 3 2 6" xfId="27777"/>
    <cellStyle name="Total 5 3 2_Table 2A-1_EFT (Annual)" xfId="9205"/>
    <cellStyle name="Total 5 3 3" xfId="864"/>
    <cellStyle name="Total 5 3 3 2" xfId="4425"/>
    <cellStyle name="Total 5 3 3 2 2" xfId="12690"/>
    <cellStyle name="Total 5 3 3 2 2 2" xfId="24702"/>
    <cellStyle name="Total 5 3 3 2 2 2 2" xfId="45888"/>
    <cellStyle name="Total 5 3 3 2 2 3" xfId="35284"/>
    <cellStyle name="Total 5 3 3 2 3" xfId="19589"/>
    <cellStyle name="Total 5 3 3 2 3 2" xfId="40776"/>
    <cellStyle name="Total 5 3 3 2 4" xfId="30082"/>
    <cellStyle name="Total 5 3 3 2_Table 2A-1_EFT (Annual)" xfId="9210"/>
    <cellStyle name="Total 5 3 3 3" xfId="10037"/>
    <cellStyle name="Total 5 3 3 3 2" xfId="22156"/>
    <cellStyle name="Total 5 3 3 3 2 2" xfId="43342"/>
    <cellStyle name="Total 5 3 3 3 3" xfId="32738"/>
    <cellStyle name="Total 5 3 3 4" xfId="17043"/>
    <cellStyle name="Total 5 3 3 4 2" xfId="38230"/>
    <cellStyle name="Total 5 3 3 5" xfId="27339"/>
    <cellStyle name="Total 5 3 3_Table 2A-1_EFT (Annual)" xfId="9209"/>
    <cellStyle name="Total 5 3 4" xfId="2041"/>
    <cellStyle name="Total 5 3 4 2" xfId="5602"/>
    <cellStyle name="Total 5 3 4 2 2" xfId="13817"/>
    <cellStyle name="Total 5 3 4 2 2 2" xfId="25805"/>
    <cellStyle name="Total 5 3 4 2 2 2 2" xfId="46991"/>
    <cellStyle name="Total 5 3 4 2 2 3" xfId="36387"/>
    <cellStyle name="Total 5 3 4 2 3" xfId="20692"/>
    <cellStyle name="Total 5 3 4 2 3 2" xfId="41879"/>
    <cellStyle name="Total 5 3 4 2 4" xfId="31259"/>
    <cellStyle name="Total 5 3 4 2_Table 2A-1_EFT (Annual)" xfId="9212"/>
    <cellStyle name="Total 5 3 4 3" xfId="11161"/>
    <cellStyle name="Total 5 3 4 3 2" xfId="23259"/>
    <cellStyle name="Total 5 3 4 3 2 2" xfId="44445"/>
    <cellStyle name="Total 5 3 4 3 3" xfId="33841"/>
    <cellStyle name="Total 5 3 4 4" xfId="18146"/>
    <cellStyle name="Total 5 3 4 4 2" xfId="39333"/>
    <cellStyle name="Total 5 3 4 5" xfId="28516"/>
    <cellStyle name="Total 5 3 4_Table 2A-1_EFT (Annual)" xfId="9211"/>
    <cellStyle name="Total 5 3 5" xfId="3884"/>
    <cellStyle name="Total 5 3 5 2" xfId="12216"/>
    <cellStyle name="Total 5 3 5 2 2" xfId="24241"/>
    <cellStyle name="Total 5 3 5 2 2 2" xfId="45427"/>
    <cellStyle name="Total 5 3 5 2 3" xfId="34823"/>
    <cellStyle name="Total 5 3 5 3" xfId="19128"/>
    <cellStyle name="Total 5 3 5 3 2" xfId="40315"/>
    <cellStyle name="Total 5 3 5 4" xfId="29572"/>
    <cellStyle name="Total 5 3 5_Table 2A-1_EFT (Annual)" xfId="9213"/>
    <cellStyle name="Total 5 3 6" xfId="9553"/>
    <cellStyle name="Total 5 3 6 2" xfId="21695"/>
    <cellStyle name="Total 5 3 6 2 2" xfId="42881"/>
    <cellStyle name="Total 5 3 6 3" xfId="32277"/>
    <cellStyle name="Total 5 3 7" xfId="16582"/>
    <cellStyle name="Total 5 3 7 2" xfId="37769"/>
    <cellStyle name="Total 5 3 8" xfId="26829"/>
    <cellStyle name="Total 5 3_Table 2A-1_EFT (Annual)" xfId="3594"/>
    <cellStyle name="Total 5 4" xfId="1136"/>
    <cellStyle name="Total 5 4 2" xfId="2406"/>
    <cellStyle name="Total 5 4 2 2" xfId="5967"/>
    <cellStyle name="Total 5 4 2 2 2" xfId="14161"/>
    <cellStyle name="Total 5 4 2 2 2 2" xfId="26133"/>
    <cellStyle name="Total 5 4 2 2 2 2 2" xfId="47319"/>
    <cellStyle name="Total 5 4 2 2 2 3" xfId="36715"/>
    <cellStyle name="Total 5 4 2 2 3" xfId="21020"/>
    <cellStyle name="Total 5 4 2 2 3 2" xfId="42207"/>
    <cellStyle name="Total 5 4 2 2 4" xfId="31623"/>
    <cellStyle name="Total 5 4 2 2_Table 2A-1_EFT (Annual)" xfId="9216"/>
    <cellStyle name="Total 5 4 2 3" xfId="11503"/>
    <cellStyle name="Total 5 4 2 3 2" xfId="23587"/>
    <cellStyle name="Total 5 4 2 3 2 2" xfId="44773"/>
    <cellStyle name="Total 5 4 2 3 3" xfId="34169"/>
    <cellStyle name="Total 5 4 2 4" xfId="18474"/>
    <cellStyle name="Total 5 4 2 4 2" xfId="39661"/>
    <cellStyle name="Total 5 4 2 5" xfId="28880"/>
    <cellStyle name="Total 5 4 2_Table 2A-1_EFT (Annual)" xfId="9215"/>
    <cellStyle name="Total 5 4 3" xfId="4697"/>
    <cellStyle name="Total 5 4 3 2" xfId="12957"/>
    <cellStyle name="Total 5 4 3 2 2" xfId="24963"/>
    <cellStyle name="Total 5 4 3 2 2 2" xfId="46149"/>
    <cellStyle name="Total 5 4 3 2 3" xfId="35545"/>
    <cellStyle name="Total 5 4 3 3" xfId="19850"/>
    <cellStyle name="Total 5 4 3 3 2" xfId="41037"/>
    <cellStyle name="Total 5 4 3 4" xfId="30354"/>
    <cellStyle name="Total 5 4 3_Table 2A-1_EFT (Annual)" xfId="9217"/>
    <cellStyle name="Total 5 4 4" xfId="10301"/>
    <cellStyle name="Total 5 4 4 2" xfId="22417"/>
    <cellStyle name="Total 5 4 4 2 2" xfId="43603"/>
    <cellStyle name="Total 5 4 4 3" xfId="32999"/>
    <cellStyle name="Total 5 4 5" xfId="17304"/>
    <cellStyle name="Total 5 4 5 2" xfId="38491"/>
    <cellStyle name="Total 5 4 6" xfId="27611"/>
    <cellStyle name="Total 5 4_Table 2A-1_EFT (Annual)" xfId="9214"/>
    <cellStyle name="Total 5 5" xfId="705"/>
    <cellStyle name="Total 5 5 2" xfId="4266"/>
    <cellStyle name="Total 5 5 2 2" xfId="12550"/>
    <cellStyle name="Total 5 5 2 2 2" xfId="24568"/>
    <cellStyle name="Total 5 5 2 2 2 2" xfId="45754"/>
    <cellStyle name="Total 5 5 2 2 3" xfId="35150"/>
    <cellStyle name="Total 5 5 2 3" xfId="19455"/>
    <cellStyle name="Total 5 5 2 3 2" xfId="40642"/>
    <cellStyle name="Total 5 5 2 4" xfId="29923"/>
    <cellStyle name="Total 5 5 2_Table 2A-1_EFT (Annual)" xfId="9219"/>
    <cellStyle name="Total 5 5 3" xfId="9897"/>
    <cellStyle name="Total 5 5 3 2" xfId="22022"/>
    <cellStyle name="Total 5 5 3 2 2" xfId="43208"/>
    <cellStyle name="Total 5 5 3 3" xfId="32604"/>
    <cellStyle name="Total 5 5 4" xfId="16909"/>
    <cellStyle name="Total 5 5 4 2" xfId="38096"/>
    <cellStyle name="Total 5 5 5" xfId="27180"/>
    <cellStyle name="Total 5 5_Table 2A-1_EFT (Annual)" xfId="9218"/>
    <cellStyle name="Total 5 6" xfId="1903"/>
    <cellStyle name="Total 5 6 2" xfId="5464"/>
    <cellStyle name="Total 5 6 2 2" xfId="13679"/>
    <cellStyle name="Total 5 6 2 2 2" xfId="25667"/>
    <cellStyle name="Total 5 6 2 2 2 2" xfId="46853"/>
    <cellStyle name="Total 5 6 2 2 3" xfId="36249"/>
    <cellStyle name="Total 5 6 2 3" xfId="20554"/>
    <cellStyle name="Total 5 6 2 3 2" xfId="41741"/>
    <cellStyle name="Total 5 6 2 4" xfId="31121"/>
    <cellStyle name="Total 5 6 2_Table 2A-1_EFT (Annual)" xfId="9221"/>
    <cellStyle name="Total 5 6 3" xfId="11023"/>
    <cellStyle name="Total 5 6 3 2" xfId="23121"/>
    <cellStyle name="Total 5 6 3 2 2" xfId="44307"/>
    <cellStyle name="Total 5 6 3 3" xfId="33703"/>
    <cellStyle name="Total 5 6 4" xfId="18008"/>
    <cellStyle name="Total 5 6 4 2" xfId="39195"/>
    <cellStyle name="Total 5 6 5" xfId="28378"/>
    <cellStyle name="Total 5 6_Table 2A-1_EFT (Annual)" xfId="9220"/>
    <cellStyle name="Total 5 7" xfId="3671"/>
    <cellStyle name="Total 5 7 2" xfId="12044"/>
    <cellStyle name="Total 5 7 2 2" xfId="24075"/>
    <cellStyle name="Total 5 7 2 2 2" xfId="45261"/>
    <cellStyle name="Total 5 7 2 3" xfId="34657"/>
    <cellStyle name="Total 5 7 3" xfId="18962"/>
    <cellStyle name="Total 5 7 3 2" xfId="40149"/>
    <cellStyle name="Total 5 7 4" xfId="29381"/>
    <cellStyle name="Total 5 7_Table 2A-1_EFT (Annual)" xfId="9222"/>
    <cellStyle name="Total 5 8" xfId="9361"/>
    <cellStyle name="Total 5 8 2" xfId="21529"/>
    <cellStyle name="Total 5 8 2 2" xfId="42715"/>
    <cellStyle name="Total 5 8 3" xfId="32111"/>
    <cellStyle name="Total 5 9" xfId="16416"/>
    <cellStyle name="Total 5 9 2" xfId="37603"/>
    <cellStyle name="Total 5_Table 2A-1_EFT (Annual)" xfId="3592"/>
    <cellStyle name="Total 6" xfId="95"/>
    <cellStyle name="Total 6 10" xfId="26651"/>
    <cellStyle name="Total 6 2" xfId="494"/>
    <cellStyle name="Total 6 2 2" xfId="1471"/>
    <cellStyle name="Total 6 2 2 2" xfId="2741"/>
    <cellStyle name="Total 6 2 2 2 2" xfId="6302"/>
    <cellStyle name="Total 6 2 2 2 2 2" xfId="14496"/>
    <cellStyle name="Total 6 2 2 2 2 2 2" xfId="26468"/>
    <cellStyle name="Total 6 2 2 2 2 2 2 2" xfId="47654"/>
    <cellStyle name="Total 6 2 2 2 2 2 3" xfId="37050"/>
    <cellStyle name="Total 6 2 2 2 2 3" xfId="21355"/>
    <cellStyle name="Total 6 2 2 2 2 3 2" xfId="42542"/>
    <cellStyle name="Total 6 2 2 2 2 4" xfId="31958"/>
    <cellStyle name="Total 6 2 2 2 2_Table 2A-1_EFT (Annual)" xfId="9225"/>
    <cellStyle name="Total 6 2 2 2 3" xfId="11838"/>
    <cellStyle name="Total 6 2 2 2 3 2" xfId="23922"/>
    <cellStyle name="Total 6 2 2 2 3 2 2" xfId="45108"/>
    <cellStyle name="Total 6 2 2 2 3 3" xfId="34504"/>
    <cellStyle name="Total 6 2 2 2 4" xfId="18809"/>
    <cellStyle name="Total 6 2 2 2 4 2" xfId="39996"/>
    <cellStyle name="Total 6 2 2 2 5" xfId="29215"/>
    <cellStyle name="Total 6 2 2 2_Table 2A-1_EFT (Annual)" xfId="9224"/>
    <cellStyle name="Total 6 2 2 3" xfId="5032"/>
    <cellStyle name="Total 6 2 2 3 2" xfId="13292"/>
    <cellStyle name="Total 6 2 2 3 2 2" xfId="25298"/>
    <cellStyle name="Total 6 2 2 3 2 2 2" xfId="46484"/>
    <cellStyle name="Total 6 2 2 3 2 3" xfId="35880"/>
    <cellStyle name="Total 6 2 2 3 3" xfId="20185"/>
    <cellStyle name="Total 6 2 2 3 3 2" xfId="41372"/>
    <cellStyle name="Total 6 2 2 3 4" xfId="30689"/>
    <cellStyle name="Total 6 2 2 3_Table 2A-1_EFT (Annual)" xfId="9226"/>
    <cellStyle name="Total 6 2 2 4" xfId="10636"/>
    <cellStyle name="Total 6 2 2 4 2" xfId="22752"/>
    <cellStyle name="Total 6 2 2 4 2 2" xfId="43938"/>
    <cellStyle name="Total 6 2 2 4 3" xfId="33334"/>
    <cellStyle name="Total 6 2 2 5" xfId="17639"/>
    <cellStyle name="Total 6 2 2 5 2" xfId="38826"/>
    <cellStyle name="Total 6 2 2 6" xfId="27946"/>
    <cellStyle name="Total 6 2 2_Table 2A-1_EFT (Annual)" xfId="9223"/>
    <cellStyle name="Total 6 2 3" xfId="1010"/>
    <cellStyle name="Total 6 2 3 2" xfId="4571"/>
    <cellStyle name="Total 6 2 3 2 2" xfId="12831"/>
    <cellStyle name="Total 6 2 3 2 2 2" xfId="24837"/>
    <cellStyle name="Total 6 2 3 2 2 2 2" xfId="46023"/>
    <cellStyle name="Total 6 2 3 2 2 3" xfId="35419"/>
    <cellStyle name="Total 6 2 3 2 3" xfId="19724"/>
    <cellStyle name="Total 6 2 3 2 3 2" xfId="40911"/>
    <cellStyle name="Total 6 2 3 2 4" xfId="30228"/>
    <cellStyle name="Total 6 2 3 2_Table 2A-1_EFT (Annual)" xfId="9228"/>
    <cellStyle name="Total 6 2 3 3" xfId="10175"/>
    <cellStyle name="Total 6 2 3 3 2" xfId="22291"/>
    <cellStyle name="Total 6 2 3 3 2 2" xfId="43477"/>
    <cellStyle name="Total 6 2 3 3 3" xfId="32873"/>
    <cellStyle name="Total 6 2 3 4" xfId="17178"/>
    <cellStyle name="Total 6 2 3 4 2" xfId="38365"/>
    <cellStyle name="Total 6 2 3 5" xfId="27485"/>
    <cellStyle name="Total 6 2 3_Table 2A-1_EFT (Annual)" xfId="9227"/>
    <cellStyle name="Total 6 2 4" xfId="2210"/>
    <cellStyle name="Total 6 2 4 2" xfId="5771"/>
    <cellStyle name="Total 6 2 4 2 2" xfId="13986"/>
    <cellStyle name="Total 6 2 4 2 2 2" xfId="25974"/>
    <cellStyle name="Total 6 2 4 2 2 2 2" xfId="47160"/>
    <cellStyle name="Total 6 2 4 2 2 3" xfId="36556"/>
    <cellStyle name="Total 6 2 4 2 3" xfId="20861"/>
    <cellStyle name="Total 6 2 4 2 3 2" xfId="42048"/>
    <cellStyle name="Total 6 2 4 2 4" xfId="31428"/>
    <cellStyle name="Total 6 2 4 2_Table 2A-1_EFT (Annual)" xfId="9230"/>
    <cellStyle name="Total 6 2 4 3" xfId="11330"/>
    <cellStyle name="Total 6 2 4 3 2" xfId="23428"/>
    <cellStyle name="Total 6 2 4 3 2 2" xfId="44614"/>
    <cellStyle name="Total 6 2 4 3 3" xfId="34010"/>
    <cellStyle name="Total 6 2 4 4" xfId="18315"/>
    <cellStyle name="Total 6 2 4 4 2" xfId="39502"/>
    <cellStyle name="Total 6 2 4 5" xfId="28685"/>
    <cellStyle name="Total 6 2 4_Table 2A-1_EFT (Annual)" xfId="9229"/>
    <cellStyle name="Total 6 2 5" xfId="4064"/>
    <cellStyle name="Total 6 2 5 2" xfId="12388"/>
    <cellStyle name="Total 6 2 5 2 2" xfId="24410"/>
    <cellStyle name="Total 6 2 5 2 2 2" xfId="45596"/>
    <cellStyle name="Total 6 2 5 2 3" xfId="34992"/>
    <cellStyle name="Total 6 2 5 3" xfId="19297"/>
    <cellStyle name="Total 6 2 5 3 2" xfId="40484"/>
    <cellStyle name="Total 6 2 5 4" xfId="29752"/>
    <cellStyle name="Total 6 2 5_Table 2A-1_EFT (Annual)" xfId="9231"/>
    <cellStyle name="Total 6 2 6" xfId="9727"/>
    <cellStyle name="Total 6 2 6 2" xfId="21864"/>
    <cellStyle name="Total 6 2 6 2 2" xfId="43050"/>
    <cellStyle name="Total 6 2 6 3" xfId="32446"/>
    <cellStyle name="Total 6 2 7" xfId="16751"/>
    <cellStyle name="Total 6 2 7 2" xfId="37938"/>
    <cellStyle name="Total 6 2 8" xfId="27009"/>
    <cellStyle name="Total 6 2_Table 2A-1_EFT (Annual)" xfId="3596"/>
    <cellStyle name="Total 6 3" xfId="327"/>
    <cellStyle name="Total 6 3 2" xfId="1315"/>
    <cellStyle name="Total 6 3 2 2" xfId="2585"/>
    <cellStyle name="Total 6 3 2 2 2" xfId="6146"/>
    <cellStyle name="Total 6 3 2 2 2 2" xfId="14340"/>
    <cellStyle name="Total 6 3 2 2 2 2 2" xfId="26312"/>
    <cellStyle name="Total 6 3 2 2 2 2 2 2" xfId="47498"/>
    <cellStyle name="Total 6 3 2 2 2 2 3" xfId="36894"/>
    <cellStyle name="Total 6 3 2 2 2 3" xfId="21199"/>
    <cellStyle name="Total 6 3 2 2 2 3 2" xfId="42386"/>
    <cellStyle name="Total 6 3 2 2 2 4" xfId="31802"/>
    <cellStyle name="Total 6 3 2 2 2_Table 2A-1_EFT (Annual)" xfId="9234"/>
    <cellStyle name="Total 6 3 2 2 3" xfId="11682"/>
    <cellStyle name="Total 6 3 2 2 3 2" xfId="23766"/>
    <cellStyle name="Total 6 3 2 2 3 2 2" xfId="44952"/>
    <cellStyle name="Total 6 3 2 2 3 3" xfId="34348"/>
    <cellStyle name="Total 6 3 2 2 4" xfId="18653"/>
    <cellStyle name="Total 6 3 2 2 4 2" xfId="39840"/>
    <cellStyle name="Total 6 3 2 2 5" xfId="29059"/>
    <cellStyle name="Total 6 3 2 2_Table 2A-1_EFT (Annual)" xfId="9233"/>
    <cellStyle name="Total 6 3 2 3" xfId="4876"/>
    <cellStyle name="Total 6 3 2 3 2" xfId="13136"/>
    <cellStyle name="Total 6 3 2 3 2 2" xfId="25142"/>
    <cellStyle name="Total 6 3 2 3 2 2 2" xfId="46328"/>
    <cellStyle name="Total 6 3 2 3 2 3" xfId="35724"/>
    <cellStyle name="Total 6 3 2 3 3" xfId="20029"/>
    <cellStyle name="Total 6 3 2 3 3 2" xfId="41216"/>
    <cellStyle name="Total 6 3 2 3 4" xfId="30533"/>
    <cellStyle name="Total 6 3 2 3_Table 2A-1_EFT (Annual)" xfId="9235"/>
    <cellStyle name="Total 6 3 2 4" xfId="10480"/>
    <cellStyle name="Total 6 3 2 4 2" xfId="22596"/>
    <cellStyle name="Total 6 3 2 4 2 2" xfId="43782"/>
    <cellStyle name="Total 6 3 2 4 3" xfId="33178"/>
    <cellStyle name="Total 6 3 2 5" xfId="17483"/>
    <cellStyle name="Total 6 3 2 5 2" xfId="38670"/>
    <cellStyle name="Total 6 3 2 6" xfId="27790"/>
    <cellStyle name="Total 6 3 2_Table 2A-1_EFT (Annual)" xfId="9232"/>
    <cellStyle name="Total 6 3 3" xfId="873"/>
    <cellStyle name="Total 6 3 3 2" xfId="4434"/>
    <cellStyle name="Total 6 3 3 2 2" xfId="12699"/>
    <cellStyle name="Total 6 3 3 2 2 2" xfId="24711"/>
    <cellStyle name="Total 6 3 3 2 2 2 2" xfId="45897"/>
    <cellStyle name="Total 6 3 3 2 2 3" xfId="35293"/>
    <cellStyle name="Total 6 3 3 2 3" xfId="19598"/>
    <cellStyle name="Total 6 3 3 2 3 2" xfId="40785"/>
    <cellStyle name="Total 6 3 3 2 4" xfId="30091"/>
    <cellStyle name="Total 6 3 3 2_Table 2A-1_EFT (Annual)" xfId="9237"/>
    <cellStyle name="Total 6 3 3 3" xfId="10046"/>
    <cellStyle name="Total 6 3 3 3 2" xfId="22165"/>
    <cellStyle name="Total 6 3 3 3 2 2" xfId="43351"/>
    <cellStyle name="Total 6 3 3 3 3" xfId="32747"/>
    <cellStyle name="Total 6 3 3 4" xfId="17052"/>
    <cellStyle name="Total 6 3 3 4 2" xfId="38239"/>
    <cellStyle name="Total 6 3 3 5" xfId="27348"/>
    <cellStyle name="Total 6 3 3_Table 2A-1_EFT (Annual)" xfId="9236"/>
    <cellStyle name="Total 6 3 4" xfId="2054"/>
    <cellStyle name="Total 6 3 4 2" xfId="5615"/>
    <cellStyle name="Total 6 3 4 2 2" xfId="13830"/>
    <cellStyle name="Total 6 3 4 2 2 2" xfId="25818"/>
    <cellStyle name="Total 6 3 4 2 2 2 2" xfId="47004"/>
    <cellStyle name="Total 6 3 4 2 2 3" xfId="36400"/>
    <cellStyle name="Total 6 3 4 2 3" xfId="20705"/>
    <cellStyle name="Total 6 3 4 2 3 2" xfId="41892"/>
    <cellStyle name="Total 6 3 4 2 4" xfId="31272"/>
    <cellStyle name="Total 6 3 4 2_Table 2A-1_EFT (Annual)" xfId="9239"/>
    <cellStyle name="Total 6 3 4 3" xfId="11174"/>
    <cellStyle name="Total 6 3 4 3 2" xfId="23272"/>
    <cellStyle name="Total 6 3 4 3 2 2" xfId="44458"/>
    <cellStyle name="Total 6 3 4 3 3" xfId="33854"/>
    <cellStyle name="Total 6 3 4 4" xfId="18159"/>
    <cellStyle name="Total 6 3 4 4 2" xfId="39346"/>
    <cellStyle name="Total 6 3 4 5" xfId="28529"/>
    <cellStyle name="Total 6 3 4_Table 2A-1_EFT (Annual)" xfId="9238"/>
    <cellStyle name="Total 6 3 5" xfId="3897"/>
    <cellStyle name="Total 6 3 5 2" xfId="12229"/>
    <cellStyle name="Total 6 3 5 2 2" xfId="24254"/>
    <cellStyle name="Total 6 3 5 2 2 2" xfId="45440"/>
    <cellStyle name="Total 6 3 5 2 3" xfId="34836"/>
    <cellStyle name="Total 6 3 5 3" xfId="19141"/>
    <cellStyle name="Total 6 3 5 3 2" xfId="40328"/>
    <cellStyle name="Total 6 3 5 4" xfId="29585"/>
    <cellStyle name="Total 6 3 5_Table 2A-1_EFT (Annual)" xfId="9240"/>
    <cellStyle name="Total 6 3 6" xfId="9566"/>
    <cellStyle name="Total 6 3 6 2" xfId="21708"/>
    <cellStyle name="Total 6 3 6 2 2" xfId="42894"/>
    <cellStyle name="Total 6 3 6 3" xfId="32290"/>
    <cellStyle name="Total 6 3 7" xfId="16595"/>
    <cellStyle name="Total 6 3 7 2" xfId="37782"/>
    <cellStyle name="Total 6 3 8" xfId="26842"/>
    <cellStyle name="Total 6 3_Table 2A-1_EFT (Annual)" xfId="3597"/>
    <cellStyle name="Total 6 4" xfId="1149"/>
    <cellStyle name="Total 6 4 2" xfId="2419"/>
    <cellStyle name="Total 6 4 2 2" xfId="5980"/>
    <cellStyle name="Total 6 4 2 2 2" xfId="14174"/>
    <cellStyle name="Total 6 4 2 2 2 2" xfId="26146"/>
    <cellStyle name="Total 6 4 2 2 2 2 2" xfId="47332"/>
    <cellStyle name="Total 6 4 2 2 2 3" xfId="36728"/>
    <cellStyle name="Total 6 4 2 2 3" xfId="21033"/>
    <cellStyle name="Total 6 4 2 2 3 2" xfId="42220"/>
    <cellStyle name="Total 6 4 2 2 4" xfId="31636"/>
    <cellStyle name="Total 6 4 2 2_Table 2A-1_EFT (Annual)" xfId="9243"/>
    <cellStyle name="Total 6 4 2 3" xfId="11516"/>
    <cellStyle name="Total 6 4 2 3 2" xfId="23600"/>
    <cellStyle name="Total 6 4 2 3 2 2" xfId="44786"/>
    <cellStyle name="Total 6 4 2 3 3" xfId="34182"/>
    <cellStyle name="Total 6 4 2 4" xfId="18487"/>
    <cellStyle name="Total 6 4 2 4 2" xfId="39674"/>
    <cellStyle name="Total 6 4 2 5" xfId="28893"/>
    <cellStyle name="Total 6 4 2_Table 2A-1_EFT (Annual)" xfId="9242"/>
    <cellStyle name="Total 6 4 3" xfId="4710"/>
    <cellStyle name="Total 6 4 3 2" xfId="12970"/>
    <cellStyle name="Total 6 4 3 2 2" xfId="24976"/>
    <cellStyle name="Total 6 4 3 2 2 2" xfId="46162"/>
    <cellStyle name="Total 6 4 3 2 3" xfId="35558"/>
    <cellStyle name="Total 6 4 3 3" xfId="19863"/>
    <cellStyle name="Total 6 4 3 3 2" xfId="41050"/>
    <cellStyle name="Total 6 4 3 4" xfId="30367"/>
    <cellStyle name="Total 6 4 3_Table 2A-1_EFT (Annual)" xfId="9244"/>
    <cellStyle name="Total 6 4 4" xfId="10314"/>
    <cellStyle name="Total 6 4 4 2" xfId="22430"/>
    <cellStyle name="Total 6 4 4 2 2" xfId="43616"/>
    <cellStyle name="Total 6 4 4 3" xfId="33012"/>
    <cellStyle name="Total 6 4 5" xfId="17317"/>
    <cellStyle name="Total 6 4 5 2" xfId="38504"/>
    <cellStyle name="Total 6 4 6" xfId="27624"/>
    <cellStyle name="Total 6 4_Table 2A-1_EFT (Annual)" xfId="9241"/>
    <cellStyle name="Total 6 5" xfId="714"/>
    <cellStyle name="Total 6 5 2" xfId="4275"/>
    <cellStyle name="Total 6 5 2 2" xfId="12559"/>
    <cellStyle name="Total 6 5 2 2 2" xfId="24577"/>
    <cellStyle name="Total 6 5 2 2 2 2" xfId="45763"/>
    <cellStyle name="Total 6 5 2 2 3" xfId="35159"/>
    <cellStyle name="Total 6 5 2 3" xfId="19464"/>
    <cellStyle name="Total 6 5 2 3 2" xfId="40651"/>
    <cellStyle name="Total 6 5 2 4" xfId="29932"/>
    <cellStyle name="Total 6 5 2_Table 2A-1_EFT (Annual)" xfId="9246"/>
    <cellStyle name="Total 6 5 3" xfId="9906"/>
    <cellStyle name="Total 6 5 3 2" xfId="22031"/>
    <cellStyle name="Total 6 5 3 2 2" xfId="43217"/>
    <cellStyle name="Total 6 5 3 3" xfId="32613"/>
    <cellStyle name="Total 6 5 4" xfId="16918"/>
    <cellStyle name="Total 6 5 4 2" xfId="38105"/>
    <cellStyle name="Total 6 5 5" xfId="27189"/>
    <cellStyle name="Total 6 5_Table 2A-1_EFT (Annual)" xfId="9245"/>
    <cellStyle name="Total 6 6" xfId="1807"/>
    <cellStyle name="Total 6 6 2" xfId="5368"/>
    <cellStyle name="Total 6 6 2 2" xfId="13583"/>
    <cellStyle name="Total 6 6 2 2 2" xfId="25571"/>
    <cellStyle name="Total 6 6 2 2 2 2" xfId="46757"/>
    <cellStyle name="Total 6 6 2 2 3" xfId="36153"/>
    <cellStyle name="Total 6 6 2 3" xfId="20458"/>
    <cellStyle name="Total 6 6 2 3 2" xfId="41645"/>
    <cellStyle name="Total 6 6 2 4" xfId="31025"/>
    <cellStyle name="Total 6 6 2_Table 2A-1_EFT (Annual)" xfId="9248"/>
    <cellStyle name="Total 6 6 3" xfId="10927"/>
    <cellStyle name="Total 6 6 3 2" xfId="23025"/>
    <cellStyle name="Total 6 6 3 2 2" xfId="44211"/>
    <cellStyle name="Total 6 6 3 3" xfId="33607"/>
    <cellStyle name="Total 6 6 4" xfId="17912"/>
    <cellStyle name="Total 6 6 4 2" xfId="39099"/>
    <cellStyle name="Total 6 6 5" xfId="28282"/>
    <cellStyle name="Total 6 6_Table 2A-1_EFT (Annual)" xfId="9247"/>
    <cellStyle name="Total 6 7" xfId="3684"/>
    <cellStyle name="Total 6 7 2" xfId="12057"/>
    <cellStyle name="Total 6 7 2 2" xfId="24088"/>
    <cellStyle name="Total 6 7 2 2 2" xfId="45274"/>
    <cellStyle name="Total 6 7 2 3" xfId="34670"/>
    <cellStyle name="Total 6 7 3" xfId="18975"/>
    <cellStyle name="Total 6 7 3 2" xfId="40162"/>
    <cellStyle name="Total 6 7 4" xfId="29394"/>
    <cellStyle name="Total 6 7_Table 2A-1_EFT (Annual)" xfId="9249"/>
    <cellStyle name="Total 6 8" xfId="9374"/>
    <cellStyle name="Total 6 8 2" xfId="21542"/>
    <cellStyle name="Total 6 8 2 2" xfId="42728"/>
    <cellStyle name="Total 6 8 3" xfId="32124"/>
    <cellStyle name="Total 6 9" xfId="16429"/>
    <cellStyle name="Total 6 9 2" xfId="37616"/>
    <cellStyle name="Total 6_Table 2A-1_EFT (Annual)" xfId="3595"/>
    <cellStyle name="Total 7" xfId="115"/>
    <cellStyle name="Total 7 10" xfId="26670"/>
    <cellStyle name="Total 7 2" xfId="508"/>
    <cellStyle name="Total 7 2 2" xfId="1485"/>
    <cellStyle name="Total 7 2 2 2" xfId="2755"/>
    <cellStyle name="Total 7 2 2 2 2" xfId="6316"/>
    <cellStyle name="Total 7 2 2 2 2 2" xfId="14510"/>
    <cellStyle name="Total 7 2 2 2 2 2 2" xfId="26482"/>
    <cellStyle name="Total 7 2 2 2 2 2 2 2" xfId="47668"/>
    <cellStyle name="Total 7 2 2 2 2 2 3" xfId="37064"/>
    <cellStyle name="Total 7 2 2 2 2 3" xfId="21369"/>
    <cellStyle name="Total 7 2 2 2 2 3 2" xfId="42556"/>
    <cellStyle name="Total 7 2 2 2 2 4" xfId="31972"/>
    <cellStyle name="Total 7 2 2 2 2_Table 2A-1_EFT (Annual)" xfId="9252"/>
    <cellStyle name="Total 7 2 2 2 3" xfId="11852"/>
    <cellStyle name="Total 7 2 2 2 3 2" xfId="23936"/>
    <cellStyle name="Total 7 2 2 2 3 2 2" xfId="45122"/>
    <cellStyle name="Total 7 2 2 2 3 3" xfId="34518"/>
    <cellStyle name="Total 7 2 2 2 4" xfId="18823"/>
    <cellStyle name="Total 7 2 2 2 4 2" xfId="40010"/>
    <cellStyle name="Total 7 2 2 2 5" xfId="29229"/>
    <cellStyle name="Total 7 2 2 2_Table 2A-1_EFT (Annual)" xfId="9251"/>
    <cellStyle name="Total 7 2 2 3" xfId="5046"/>
    <cellStyle name="Total 7 2 2 3 2" xfId="13306"/>
    <cellStyle name="Total 7 2 2 3 2 2" xfId="25312"/>
    <cellStyle name="Total 7 2 2 3 2 2 2" xfId="46498"/>
    <cellStyle name="Total 7 2 2 3 2 3" xfId="35894"/>
    <cellStyle name="Total 7 2 2 3 3" xfId="20199"/>
    <cellStyle name="Total 7 2 2 3 3 2" xfId="41386"/>
    <cellStyle name="Total 7 2 2 3 4" xfId="30703"/>
    <cellStyle name="Total 7 2 2 3_Table 2A-1_EFT (Annual)" xfId="9253"/>
    <cellStyle name="Total 7 2 2 4" xfId="10650"/>
    <cellStyle name="Total 7 2 2 4 2" xfId="22766"/>
    <cellStyle name="Total 7 2 2 4 2 2" xfId="43952"/>
    <cellStyle name="Total 7 2 2 4 3" xfId="33348"/>
    <cellStyle name="Total 7 2 2 5" xfId="17653"/>
    <cellStyle name="Total 7 2 2 5 2" xfId="38840"/>
    <cellStyle name="Total 7 2 2 6" xfId="27960"/>
    <cellStyle name="Total 7 2 2_Table 2A-1_EFT (Annual)" xfId="9250"/>
    <cellStyle name="Total 7 2 3" xfId="1020"/>
    <cellStyle name="Total 7 2 3 2" xfId="4581"/>
    <cellStyle name="Total 7 2 3 2 2" xfId="12841"/>
    <cellStyle name="Total 7 2 3 2 2 2" xfId="24847"/>
    <cellStyle name="Total 7 2 3 2 2 2 2" xfId="46033"/>
    <cellStyle name="Total 7 2 3 2 2 3" xfId="35429"/>
    <cellStyle name="Total 7 2 3 2 3" xfId="19734"/>
    <cellStyle name="Total 7 2 3 2 3 2" xfId="40921"/>
    <cellStyle name="Total 7 2 3 2 4" xfId="30238"/>
    <cellStyle name="Total 7 2 3 2_Table 2A-1_EFT (Annual)" xfId="9255"/>
    <cellStyle name="Total 7 2 3 3" xfId="10185"/>
    <cellStyle name="Total 7 2 3 3 2" xfId="22301"/>
    <cellStyle name="Total 7 2 3 3 2 2" xfId="43487"/>
    <cellStyle name="Total 7 2 3 3 3" xfId="32883"/>
    <cellStyle name="Total 7 2 3 4" xfId="17188"/>
    <cellStyle name="Total 7 2 3 4 2" xfId="38375"/>
    <cellStyle name="Total 7 2 3 5" xfId="27495"/>
    <cellStyle name="Total 7 2 3_Table 2A-1_EFT (Annual)" xfId="9254"/>
    <cellStyle name="Total 7 2 4" xfId="2224"/>
    <cellStyle name="Total 7 2 4 2" xfId="5785"/>
    <cellStyle name="Total 7 2 4 2 2" xfId="14000"/>
    <cellStyle name="Total 7 2 4 2 2 2" xfId="25988"/>
    <cellStyle name="Total 7 2 4 2 2 2 2" xfId="47174"/>
    <cellStyle name="Total 7 2 4 2 2 3" xfId="36570"/>
    <cellStyle name="Total 7 2 4 2 3" xfId="20875"/>
    <cellStyle name="Total 7 2 4 2 3 2" xfId="42062"/>
    <cellStyle name="Total 7 2 4 2 4" xfId="31442"/>
    <cellStyle name="Total 7 2 4 2_Table 2A-1_EFT (Annual)" xfId="9257"/>
    <cellStyle name="Total 7 2 4 3" xfId="11344"/>
    <cellStyle name="Total 7 2 4 3 2" xfId="23442"/>
    <cellStyle name="Total 7 2 4 3 2 2" xfId="44628"/>
    <cellStyle name="Total 7 2 4 3 3" xfId="34024"/>
    <cellStyle name="Total 7 2 4 4" xfId="18329"/>
    <cellStyle name="Total 7 2 4 4 2" xfId="39516"/>
    <cellStyle name="Total 7 2 4 5" xfId="28699"/>
    <cellStyle name="Total 7 2 4_Table 2A-1_EFT (Annual)" xfId="9256"/>
    <cellStyle name="Total 7 2 5" xfId="4078"/>
    <cellStyle name="Total 7 2 5 2" xfId="12402"/>
    <cellStyle name="Total 7 2 5 2 2" xfId="24424"/>
    <cellStyle name="Total 7 2 5 2 2 2" xfId="45610"/>
    <cellStyle name="Total 7 2 5 2 3" xfId="35006"/>
    <cellStyle name="Total 7 2 5 3" xfId="19311"/>
    <cellStyle name="Total 7 2 5 3 2" xfId="40498"/>
    <cellStyle name="Total 7 2 5 4" xfId="29766"/>
    <cellStyle name="Total 7 2 5_Table 2A-1_EFT (Annual)" xfId="9258"/>
    <cellStyle name="Total 7 2 6" xfId="9741"/>
    <cellStyle name="Total 7 2 6 2" xfId="21878"/>
    <cellStyle name="Total 7 2 6 2 2" xfId="43064"/>
    <cellStyle name="Total 7 2 6 3" xfId="32460"/>
    <cellStyle name="Total 7 2 7" xfId="16765"/>
    <cellStyle name="Total 7 2 7 2" xfId="37952"/>
    <cellStyle name="Total 7 2 8" xfId="27023"/>
    <cellStyle name="Total 7 2_Table 2A-1_EFT (Annual)" xfId="3599"/>
    <cellStyle name="Total 7 3" xfId="346"/>
    <cellStyle name="Total 7 3 2" xfId="1329"/>
    <cellStyle name="Total 7 3 2 2" xfId="2599"/>
    <cellStyle name="Total 7 3 2 2 2" xfId="6160"/>
    <cellStyle name="Total 7 3 2 2 2 2" xfId="14354"/>
    <cellStyle name="Total 7 3 2 2 2 2 2" xfId="26326"/>
    <cellStyle name="Total 7 3 2 2 2 2 2 2" xfId="47512"/>
    <cellStyle name="Total 7 3 2 2 2 2 3" xfId="36908"/>
    <cellStyle name="Total 7 3 2 2 2 3" xfId="21213"/>
    <cellStyle name="Total 7 3 2 2 2 3 2" xfId="42400"/>
    <cellStyle name="Total 7 3 2 2 2 4" xfId="31816"/>
    <cellStyle name="Total 7 3 2 2 2_Table 2A-1_EFT (Annual)" xfId="9261"/>
    <cellStyle name="Total 7 3 2 2 3" xfId="11696"/>
    <cellStyle name="Total 7 3 2 2 3 2" xfId="23780"/>
    <cellStyle name="Total 7 3 2 2 3 2 2" xfId="44966"/>
    <cellStyle name="Total 7 3 2 2 3 3" xfId="34362"/>
    <cellStyle name="Total 7 3 2 2 4" xfId="18667"/>
    <cellStyle name="Total 7 3 2 2 4 2" xfId="39854"/>
    <cellStyle name="Total 7 3 2 2 5" xfId="29073"/>
    <cellStyle name="Total 7 3 2 2_Table 2A-1_EFT (Annual)" xfId="9260"/>
    <cellStyle name="Total 7 3 2 3" xfId="4890"/>
    <cellStyle name="Total 7 3 2 3 2" xfId="13150"/>
    <cellStyle name="Total 7 3 2 3 2 2" xfId="25156"/>
    <cellStyle name="Total 7 3 2 3 2 2 2" xfId="46342"/>
    <cellStyle name="Total 7 3 2 3 2 3" xfId="35738"/>
    <cellStyle name="Total 7 3 2 3 3" xfId="20043"/>
    <cellStyle name="Total 7 3 2 3 3 2" xfId="41230"/>
    <cellStyle name="Total 7 3 2 3 4" xfId="30547"/>
    <cellStyle name="Total 7 3 2 3_Table 2A-1_EFT (Annual)" xfId="9262"/>
    <cellStyle name="Total 7 3 2 4" xfId="10494"/>
    <cellStyle name="Total 7 3 2 4 2" xfId="22610"/>
    <cellStyle name="Total 7 3 2 4 2 2" xfId="43796"/>
    <cellStyle name="Total 7 3 2 4 3" xfId="33192"/>
    <cellStyle name="Total 7 3 2 5" xfId="17497"/>
    <cellStyle name="Total 7 3 2 5 2" xfId="38684"/>
    <cellStyle name="Total 7 3 2 6" xfId="27804"/>
    <cellStyle name="Total 7 3 2_Table 2A-1_EFT (Annual)" xfId="9259"/>
    <cellStyle name="Total 7 3 3" xfId="888"/>
    <cellStyle name="Total 7 3 3 2" xfId="4449"/>
    <cellStyle name="Total 7 3 3 2 2" xfId="12711"/>
    <cellStyle name="Total 7 3 3 2 2 2" xfId="24721"/>
    <cellStyle name="Total 7 3 3 2 2 2 2" xfId="45907"/>
    <cellStyle name="Total 7 3 3 2 2 3" xfId="35303"/>
    <cellStyle name="Total 7 3 3 2 3" xfId="19608"/>
    <cellStyle name="Total 7 3 3 2 3 2" xfId="40795"/>
    <cellStyle name="Total 7 3 3 2 4" xfId="30106"/>
    <cellStyle name="Total 7 3 3 2_Table 2A-1_EFT (Annual)" xfId="9264"/>
    <cellStyle name="Total 7 3 3 3" xfId="10058"/>
    <cellStyle name="Total 7 3 3 3 2" xfId="22175"/>
    <cellStyle name="Total 7 3 3 3 2 2" xfId="43361"/>
    <cellStyle name="Total 7 3 3 3 3" xfId="32757"/>
    <cellStyle name="Total 7 3 3 4" xfId="17062"/>
    <cellStyle name="Total 7 3 3 4 2" xfId="38249"/>
    <cellStyle name="Total 7 3 3 5" xfId="27363"/>
    <cellStyle name="Total 7 3 3_Table 2A-1_EFT (Annual)" xfId="9263"/>
    <cellStyle name="Total 7 3 4" xfId="2068"/>
    <cellStyle name="Total 7 3 4 2" xfId="5629"/>
    <cellStyle name="Total 7 3 4 2 2" xfId="13844"/>
    <cellStyle name="Total 7 3 4 2 2 2" xfId="25832"/>
    <cellStyle name="Total 7 3 4 2 2 2 2" xfId="47018"/>
    <cellStyle name="Total 7 3 4 2 2 3" xfId="36414"/>
    <cellStyle name="Total 7 3 4 2 3" xfId="20719"/>
    <cellStyle name="Total 7 3 4 2 3 2" xfId="41906"/>
    <cellStyle name="Total 7 3 4 2 4" xfId="31286"/>
    <cellStyle name="Total 7 3 4 2_Table 2A-1_EFT (Annual)" xfId="9266"/>
    <cellStyle name="Total 7 3 4 3" xfId="11188"/>
    <cellStyle name="Total 7 3 4 3 2" xfId="23286"/>
    <cellStyle name="Total 7 3 4 3 2 2" xfId="44472"/>
    <cellStyle name="Total 7 3 4 3 3" xfId="33868"/>
    <cellStyle name="Total 7 3 4 4" xfId="18173"/>
    <cellStyle name="Total 7 3 4 4 2" xfId="39360"/>
    <cellStyle name="Total 7 3 4 5" xfId="28543"/>
    <cellStyle name="Total 7 3 4_Table 2A-1_EFT (Annual)" xfId="9265"/>
    <cellStyle name="Total 7 3 5" xfId="3916"/>
    <cellStyle name="Total 7 3 5 2" xfId="12244"/>
    <cellStyle name="Total 7 3 5 2 2" xfId="24268"/>
    <cellStyle name="Total 7 3 5 2 2 2" xfId="45454"/>
    <cellStyle name="Total 7 3 5 2 3" xfId="34850"/>
    <cellStyle name="Total 7 3 5 3" xfId="19155"/>
    <cellStyle name="Total 7 3 5 3 2" xfId="40342"/>
    <cellStyle name="Total 7 3 5 4" xfId="29604"/>
    <cellStyle name="Total 7 3 5_Table 2A-1_EFT (Annual)" xfId="9267"/>
    <cellStyle name="Total 7 3 6" xfId="9581"/>
    <cellStyle name="Total 7 3 6 2" xfId="21722"/>
    <cellStyle name="Total 7 3 6 2 2" xfId="42908"/>
    <cellStyle name="Total 7 3 6 3" xfId="32304"/>
    <cellStyle name="Total 7 3 7" xfId="16609"/>
    <cellStyle name="Total 7 3 7 2" xfId="37796"/>
    <cellStyle name="Total 7 3 8" xfId="26861"/>
    <cellStyle name="Total 7 3_Table 2A-1_EFT (Annual)" xfId="3600"/>
    <cellStyle name="Total 7 4" xfId="1163"/>
    <cellStyle name="Total 7 4 2" xfId="2433"/>
    <cellStyle name="Total 7 4 2 2" xfId="5994"/>
    <cellStyle name="Total 7 4 2 2 2" xfId="14188"/>
    <cellStyle name="Total 7 4 2 2 2 2" xfId="26160"/>
    <cellStyle name="Total 7 4 2 2 2 2 2" xfId="47346"/>
    <cellStyle name="Total 7 4 2 2 2 3" xfId="36742"/>
    <cellStyle name="Total 7 4 2 2 3" xfId="21047"/>
    <cellStyle name="Total 7 4 2 2 3 2" xfId="42234"/>
    <cellStyle name="Total 7 4 2 2 4" xfId="31650"/>
    <cellStyle name="Total 7 4 2 2_Table 2A-1_EFT (Annual)" xfId="9270"/>
    <cellStyle name="Total 7 4 2 3" xfId="11530"/>
    <cellStyle name="Total 7 4 2 3 2" xfId="23614"/>
    <cellStyle name="Total 7 4 2 3 2 2" xfId="44800"/>
    <cellStyle name="Total 7 4 2 3 3" xfId="34196"/>
    <cellStyle name="Total 7 4 2 4" xfId="18501"/>
    <cellStyle name="Total 7 4 2 4 2" xfId="39688"/>
    <cellStyle name="Total 7 4 2 5" xfId="28907"/>
    <cellStyle name="Total 7 4 2_Table 2A-1_EFT (Annual)" xfId="9269"/>
    <cellStyle name="Total 7 4 3" xfId="4724"/>
    <cellStyle name="Total 7 4 3 2" xfId="12984"/>
    <cellStyle name="Total 7 4 3 2 2" xfId="24990"/>
    <cellStyle name="Total 7 4 3 2 2 2" xfId="46176"/>
    <cellStyle name="Total 7 4 3 2 3" xfId="35572"/>
    <cellStyle name="Total 7 4 3 3" xfId="19877"/>
    <cellStyle name="Total 7 4 3 3 2" xfId="41064"/>
    <cellStyle name="Total 7 4 3 4" xfId="30381"/>
    <cellStyle name="Total 7 4 3_Table 2A-1_EFT (Annual)" xfId="9271"/>
    <cellStyle name="Total 7 4 4" xfId="10328"/>
    <cellStyle name="Total 7 4 4 2" xfId="22444"/>
    <cellStyle name="Total 7 4 4 2 2" xfId="43630"/>
    <cellStyle name="Total 7 4 4 3" xfId="33026"/>
    <cellStyle name="Total 7 4 5" xfId="17331"/>
    <cellStyle name="Total 7 4 5 2" xfId="38518"/>
    <cellStyle name="Total 7 4 6" xfId="27638"/>
    <cellStyle name="Total 7 4_Table 2A-1_EFT (Annual)" xfId="9268"/>
    <cellStyle name="Total 7 5" xfId="729"/>
    <cellStyle name="Total 7 5 2" xfId="4290"/>
    <cellStyle name="Total 7 5 2 2" xfId="12570"/>
    <cellStyle name="Total 7 5 2 2 2" xfId="24587"/>
    <cellStyle name="Total 7 5 2 2 2 2" xfId="45773"/>
    <cellStyle name="Total 7 5 2 2 3" xfId="35169"/>
    <cellStyle name="Total 7 5 2 3" xfId="19474"/>
    <cellStyle name="Total 7 5 2 3 2" xfId="40661"/>
    <cellStyle name="Total 7 5 2 4" xfId="29947"/>
    <cellStyle name="Total 7 5 2_Table 2A-1_EFT (Annual)" xfId="9273"/>
    <cellStyle name="Total 7 5 3" xfId="9918"/>
    <cellStyle name="Total 7 5 3 2" xfId="22041"/>
    <cellStyle name="Total 7 5 3 2 2" xfId="43227"/>
    <cellStyle name="Total 7 5 3 3" xfId="32623"/>
    <cellStyle name="Total 7 5 4" xfId="16928"/>
    <cellStyle name="Total 7 5 4 2" xfId="38115"/>
    <cellStyle name="Total 7 5 5" xfId="27204"/>
    <cellStyle name="Total 7 5_Table 2A-1_EFT (Annual)" xfId="9272"/>
    <cellStyle name="Total 7 6" xfId="1865"/>
    <cellStyle name="Total 7 6 2" xfId="5426"/>
    <cellStyle name="Total 7 6 2 2" xfId="13641"/>
    <cellStyle name="Total 7 6 2 2 2" xfId="25629"/>
    <cellStyle name="Total 7 6 2 2 2 2" xfId="46815"/>
    <cellStyle name="Total 7 6 2 2 3" xfId="36211"/>
    <cellStyle name="Total 7 6 2 3" xfId="20516"/>
    <cellStyle name="Total 7 6 2 3 2" xfId="41703"/>
    <cellStyle name="Total 7 6 2 4" xfId="31083"/>
    <cellStyle name="Total 7 6 2_Table 2A-1_EFT (Annual)" xfId="9275"/>
    <cellStyle name="Total 7 6 3" xfId="10985"/>
    <cellStyle name="Total 7 6 3 2" xfId="23083"/>
    <cellStyle name="Total 7 6 3 2 2" xfId="44269"/>
    <cellStyle name="Total 7 6 3 3" xfId="33665"/>
    <cellStyle name="Total 7 6 4" xfId="17970"/>
    <cellStyle name="Total 7 6 4 2" xfId="39157"/>
    <cellStyle name="Total 7 6 5" xfId="28340"/>
    <cellStyle name="Total 7 6_Table 2A-1_EFT (Annual)" xfId="9274"/>
    <cellStyle name="Total 7 7" xfId="3704"/>
    <cellStyle name="Total 7 7 2" xfId="12072"/>
    <cellStyle name="Total 7 7 2 2" xfId="24102"/>
    <cellStyle name="Total 7 7 2 2 2" xfId="45288"/>
    <cellStyle name="Total 7 7 2 3" xfId="34684"/>
    <cellStyle name="Total 7 7 3" xfId="18989"/>
    <cellStyle name="Total 7 7 3 2" xfId="40176"/>
    <cellStyle name="Total 7 7 4" xfId="29413"/>
    <cellStyle name="Total 7 7_Table 2A-1_EFT (Annual)" xfId="9276"/>
    <cellStyle name="Total 7 8" xfId="9391"/>
    <cellStyle name="Total 7 8 2" xfId="21556"/>
    <cellStyle name="Total 7 8 2 2" xfId="42742"/>
    <cellStyle name="Total 7 8 3" xfId="32138"/>
    <cellStyle name="Total 7 9" xfId="16443"/>
    <cellStyle name="Total 7 9 2" xfId="37630"/>
    <cellStyle name="Total 7_Table 2A-1_EFT (Annual)" xfId="3598"/>
    <cellStyle name="Total 8" xfId="130"/>
    <cellStyle name="Total 8 10" xfId="26685"/>
    <cellStyle name="Total 8 2" xfId="523"/>
    <cellStyle name="Total 8 2 2" xfId="1500"/>
    <cellStyle name="Total 8 2 2 2" xfId="2770"/>
    <cellStyle name="Total 8 2 2 2 2" xfId="6331"/>
    <cellStyle name="Total 8 2 2 2 2 2" xfId="14525"/>
    <cellStyle name="Total 8 2 2 2 2 2 2" xfId="26497"/>
    <cellStyle name="Total 8 2 2 2 2 2 2 2" xfId="47683"/>
    <cellStyle name="Total 8 2 2 2 2 2 3" xfId="37079"/>
    <cellStyle name="Total 8 2 2 2 2 3" xfId="21384"/>
    <cellStyle name="Total 8 2 2 2 2 3 2" xfId="42571"/>
    <cellStyle name="Total 8 2 2 2 2 4" xfId="31987"/>
    <cellStyle name="Total 8 2 2 2 2_Table 2A-1_EFT (Annual)" xfId="9279"/>
    <cellStyle name="Total 8 2 2 2 3" xfId="11867"/>
    <cellStyle name="Total 8 2 2 2 3 2" xfId="23951"/>
    <cellStyle name="Total 8 2 2 2 3 2 2" xfId="45137"/>
    <cellStyle name="Total 8 2 2 2 3 3" xfId="34533"/>
    <cellStyle name="Total 8 2 2 2 4" xfId="18838"/>
    <cellStyle name="Total 8 2 2 2 4 2" xfId="40025"/>
    <cellStyle name="Total 8 2 2 2 5" xfId="29244"/>
    <cellStyle name="Total 8 2 2 2_Table 2A-1_EFT (Annual)" xfId="9278"/>
    <cellStyle name="Total 8 2 2 3" xfId="5061"/>
    <cellStyle name="Total 8 2 2 3 2" xfId="13321"/>
    <cellStyle name="Total 8 2 2 3 2 2" xfId="25327"/>
    <cellStyle name="Total 8 2 2 3 2 2 2" xfId="46513"/>
    <cellStyle name="Total 8 2 2 3 2 3" xfId="35909"/>
    <cellStyle name="Total 8 2 2 3 3" xfId="20214"/>
    <cellStyle name="Total 8 2 2 3 3 2" xfId="41401"/>
    <cellStyle name="Total 8 2 2 3 4" xfId="30718"/>
    <cellStyle name="Total 8 2 2 3_Table 2A-1_EFT (Annual)" xfId="9280"/>
    <cellStyle name="Total 8 2 2 4" xfId="10665"/>
    <cellStyle name="Total 8 2 2 4 2" xfId="22781"/>
    <cellStyle name="Total 8 2 2 4 2 2" xfId="43967"/>
    <cellStyle name="Total 8 2 2 4 3" xfId="33363"/>
    <cellStyle name="Total 8 2 2 5" xfId="17668"/>
    <cellStyle name="Total 8 2 2 5 2" xfId="38855"/>
    <cellStyle name="Total 8 2 2 6" xfId="27975"/>
    <cellStyle name="Total 8 2 2_Table 2A-1_EFT (Annual)" xfId="9277"/>
    <cellStyle name="Total 8 2 3" xfId="1033"/>
    <cellStyle name="Total 8 2 3 2" xfId="4594"/>
    <cellStyle name="Total 8 2 3 2 2" xfId="12854"/>
    <cellStyle name="Total 8 2 3 2 2 2" xfId="24860"/>
    <cellStyle name="Total 8 2 3 2 2 2 2" xfId="46046"/>
    <cellStyle name="Total 8 2 3 2 2 3" xfId="35442"/>
    <cellStyle name="Total 8 2 3 2 3" xfId="19747"/>
    <cellStyle name="Total 8 2 3 2 3 2" xfId="40934"/>
    <cellStyle name="Total 8 2 3 2 4" xfId="30251"/>
    <cellStyle name="Total 8 2 3 2_Table 2A-1_EFT (Annual)" xfId="9282"/>
    <cellStyle name="Total 8 2 3 3" xfId="10198"/>
    <cellStyle name="Total 8 2 3 3 2" xfId="22314"/>
    <cellStyle name="Total 8 2 3 3 2 2" xfId="43500"/>
    <cellStyle name="Total 8 2 3 3 3" xfId="32896"/>
    <cellStyle name="Total 8 2 3 4" xfId="17201"/>
    <cellStyle name="Total 8 2 3 4 2" xfId="38388"/>
    <cellStyle name="Total 8 2 3 5" xfId="27508"/>
    <cellStyle name="Total 8 2 3_Table 2A-1_EFT (Annual)" xfId="9281"/>
    <cellStyle name="Total 8 2 4" xfId="2239"/>
    <cellStyle name="Total 8 2 4 2" xfId="5800"/>
    <cellStyle name="Total 8 2 4 2 2" xfId="14015"/>
    <cellStyle name="Total 8 2 4 2 2 2" xfId="26003"/>
    <cellStyle name="Total 8 2 4 2 2 2 2" xfId="47189"/>
    <cellStyle name="Total 8 2 4 2 2 3" xfId="36585"/>
    <cellStyle name="Total 8 2 4 2 3" xfId="20890"/>
    <cellStyle name="Total 8 2 4 2 3 2" xfId="42077"/>
    <cellStyle name="Total 8 2 4 2 4" xfId="31457"/>
    <cellStyle name="Total 8 2 4 2_Table 2A-1_EFT (Annual)" xfId="9284"/>
    <cellStyle name="Total 8 2 4 3" xfId="11359"/>
    <cellStyle name="Total 8 2 4 3 2" xfId="23457"/>
    <cellStyle name="Total 8 2 4 3 2 2" xfId="44643"/>
    <cellStyle name="Total 8 2 4 3 3" xfId="34039"/>
    <cellStyle name="Total 8 2 4 4" xfId="18344"/>
    <cellStyle name="Total 8 2 4 4 2" xfId="39531"/>
    <cellStyle name="Total 8 2 4 5" xfId="28714"/>
    <cellStyle name="Total 8 2 4_Table 2A-1_EFT (Annual)" xfId="9283"/>
    <cellStyle name="Total 8 2 5" xfId="4093"/>
    <cellStyle name="Total 8 2 5 2" xfId="12417"/>
    <cellStyle name="Total 8 2 5 2 2" xfId="24439"/>
    <cellStyle name="Total 8 2 5 2 2 2" xfId="45625"/>
    <cellStyle name="Total 8 2 5 2 3" xfId="35021"/>
    <cellStyle name="Total 8 2 5 3" xfId="19326"/>
    <cellStyle name="Total 8 2 5 3 2" xfId="40513"/>
    <cellStyle name="Total 8 2 5 4" xfId="29781"/>
    <cellStyle name="Total 8 2 5_Table 2A-1_EFT (Annual)" xfId="9285"/>
    <cellStyle name="Total 8 2 6" xfId="9756"/>
    <cellStyle name="Total 8 2 6 2" xfId="21893"/>
    <cellStyle name="Total 8 2 6 2 2" xfId="43079"/>
    <cellStyle name="Total 8 2 6 3" xfId="32475"/>
    <cellStyle name="Total 8 2 7" xfId="16780"/>
    <cellStyle name="Total 8 2 7 2" xfId="37967"/>
    <cellStyle name="Total 8 2 8" xfId="27038"/>
    <cellStyle name="Total 8 2_Table 2A-1_EFT (Annual)" xfId="3602"/>
    <cellStyle name="Total 8 3" xfId="361"/>
    <cellStyle name="Total 8 3 2" xfId="1344"/>
    <cellStyle name="Total 8 3 2 2" xfId="2614"/>
    <cellStyle name="Total 8 3 2 2 2" xfId="6175"/>
    <cellStyle name="Total 8 3 2 2 2 2" xfId="14369"/>
    <cellStyle name="Total 8 3 2 2 2 2 2" xfId="26341"/>
    <cellStyle name="Total 8 3 2 2 2 2 2 2" xfId="47527"/>
    <cellStyle name="Total 8 3 2 2 2 2 3" xfId="36923"/>
    <cellStyle name="Total 8 3 2 2 2 3" xfId="21228"/>
    <cellStyle name="Total 8 3 2 2 2 3 2" xfId="42415"/>
    <cellStyle name="Total 8 3 2 2 2 4" xfId="31831"/>
    <cellStyle name="Total 8 3 2 2 2_Table 2A-1_EFT (Annual)" xfId="9288"/>
    <cellStyle name="Total 8 3 2 2 3" xfId="11711"/>
    <cellStyle name="Total 8 3 2 2 3 2" xfId="23795"/>
    <cellStyle name="Total 8 3 2 2 3 2 2" xfId="44981"/>
    <cellStyle name="Total 8 3 2 2 3 3" xfId="34377"/>
    <cellStyle name="Total 8 3 2 2 4" xfId="18682"/>
    <cellStyle name="Total 8 3 2 2 4 2" xfId="39869"/>
    <cellStyle name="Total 8 3 2 2 5" xfId="29088"/>
    <cellStyle name="Total 8 3 2 2_Table 2A-1_EFT (Annual)" xfId="9287"/>
    <cellStyle name="Total 8 3 2 3" xfId="4905"/>
    <cellStyle name="Total 8 3 2 3 2" xfId="13165"/>
    <cellStyle name="Total 8 3 2 3 2 2" xfId="25171"/>
    <cellStyle name="Total 8 3 2 3 2 2 2" xfId="46357"/>
    <cellStyle name="Total 8 3 2 3 2 3" xfId="35753"/>
    <cellStyle name="Total 8 3 2 3 3" xfId="20058"/>
    <cellStyle name="Total 8 3 2 3 3 2" xfId="41245"/>
    <cellStyle name="Total 8 3 2 3 4" xfId="30562"/>
    <cellStyle name="Total 8 3 2 3_Table 2A-1_EFT (Annual)" xfId="9289"/>
    <cellStyle name="Total 8 3 2 4" xfId="10509"/>
    <cellStyle name="Total 8 3 2 4 2" xfId="22625"/>
    <cellStyle name="Total 8 3 2 4 2 2" xfId="43811"/>
    <cellStyle name="Total 8 3 2 4 3" xfId="33207"/>
    <cellStyle name="Total 8 3 2 5" xfId="17512"/>
    <cellStyle name="Total 8 3 2 5 2" xfId="38699"/>
    <cellStyle name="Total 8 3 2 6" xfId="27819"/>
    <cellStyle name="Total 8 3 2_Table 2A-1_EFT (Annual)" xfId="9286"/>
    <cellStyle name="Total 8 3 3" xfId="901"/>
    <cellStyle name="Total 8 3 3 2" xfId="4462"/>
    <cellStyle name="Total 8 3 3 2 2" xfId="12724"/>
    <cellStyle name="Total 8 3 3 2 2 2" xfId="24734"/>
    <cellStyle name="Total 8 3 3 2 2 2 2" xfId="45920"/>
    <cellStyle name="Total 8 3 3 2 2 3" xfId="35316"/>
    <cellStyle name="Total 8 3 3 2 3" xfId="19621"/>
    <cellStyle name="Total 8 3 3 2 3 2" xfId="40808"/>
    <cellStyle name="Total 8 3 3 2 4" xfId="30119"/>
    <cellStyle name="Total 8 3 3 2_Table 2A-1_EFT (Annual)" xfId="9291"/>
    <cellStyle name="Total 8 3 3 3" xfId="10071"/>
    <cellStyle name="Total 8 3 3 3 2" xfId="22188"/>
    <cellStyle name="Total 8 3 3 3 2 2" xfId="43374"/>
    <cellStyle name="Total 8 3 3 3 3" xfId="32770"/>
    <cellStyle name="Total 8 3 3 4" xfId="17075"/>
    <cellStyle name="Total 8 3 3 4 2" xfId="38262"/>
    <cellStyle name="Total 8 3 3 5" xfId="27376"/>
    <cellStyle name="Total 8 3 3_Table 2A-1_EFT (Annual)" xfId="9290"/>
    <cellStyle name="Total 8 3 4" xfId="2083"/>
    <cellStyle name="Total 8 3 4 2" xfId="5644"/>
    <cellStyle name="Total 8 3 4 2 2" xfId="13859"/>
    <cellStyle name="Total 8 3 4 2 2 2" xfId="25847"/>
    <cellStyle name="Total 8 3 4 2 2 2 2" xfId="47033"/>
    <cellStyle name="Total 8 3 4 2 2 3" xfId="36429"/>
    <cellStyle name="Total 8 3 4 2 3" xfId="20734"/>
    <cellStyle name="Total 8 3 4 2 3 2" xfId="41921"/>
    <cellStyle name="Total 8 3 4 2 4" xfId="31301"/>
    <cellStyle name="Total 8 3 4 2_Table 2A-1_EFT (Annual)" xfId="9293"/>
    <cellStyle name="Total 8 3 4 3" xfId="11203"/>
    <cellStyle name="Total 8 3 4 3 2" xfId="23301"/>
    <cellStyle name="Total 8 3 4 3 2 2" xfId="44487"/>
    <cellStyle name="Total 8 3 4 3 3" xfId="33883"/>
    <cellStyle name="Total 8 3 4 4" xfId="18188"/>
    <cellStyle name="Total 8 3 4 4 2" xfId="39375"/>
    <cellStyle name="Total 8 3 4 5" xfId="28558"/>
    <cellStyle name="Total 8 3 4_Table 2A-1_EFT (Annual)" xfId="9292"/>
    <cellStyle name="Total 8 3 5" xfId="3931"/>
    <cellStyle name="Total 8 3 5 2" xfId="12259"/>
    <cellStyle name="Total 8 3 5 2 2" xfId="24283"/>
    <cellStyle name="Total 8 3 5 2 2 2" xfId="45469"/>
    <cellStyle name="Total 8 3 5 2 3" xfId="34865"/>
    <cellStyle name="Total 8 3 5 3" xfId="19170"/>
    <cellStyle name="Total 8 3 5 3 2" xfId="40357"/>
    <cellStyle name="Total 8 3 5 4" xfId="29619"/>
    <cellStyle name="Total 8 3 5_Table 2A-1_EFT (Annual)" xfId="9294"/>
    <cellStyle name="Total 8 3 6" xfId="9596"/>
    <cellStyle name="Total 8 3 6 2" xfId="21737"/>
    <cellStyle name="Total 8 3 6 2 2" xfId="42923"/>
    <cellStyle name="Total 8 3 6 3" xfId="32319"/>
    <cellStyle name="Total 8 3 7" xfId="16624"/>
    <cellStyle name="Total 8 3 7 2" xfId="37811"/>
    <cellStyle name="Total 8 3 8" xfId="26876"/>
    <cellStyle name="Total 8 3_Table 2A-1_EFT (Annual)" xfId="3603"/>
    <cellStyle name="Total 8 4" xfId="1178"/>
    <cellStyle name="Total 8 4 2" xfId="2448"/>
    <cellStyle name="Total 8 4 2 2" xfId="6009"/>
    <cellStyle name="Total 8 4 2 2 2" xfId="14203"/>
    <cellStyle name="Total 8 4 2 2 2 2" xfId="26175"/>
    <cellStyle name="Total 8 4 2 2 2 2 2" xfId="47361"/>
    <cellStyle name="Total 8 4 2 2 2 3" xfId="36757"/>
    <cellStyle name="Total 8 4 2 2 3" xfId="21062"/>
    <cellStyle name="Total 8 4 2 2 3 2" xfId="42249"/>
    <cellStyle name="Total 8 4 2 2 4" xfId="31665"/>
    <cellStyle name="Total 8 4 2 2_Table 2A-1_EFT (Annual)" xfId="9297"/>
    <cellStyle name="Total 8 4 2 3" xfId="11545"/>
    <cellStyle name="Total 8 4 2 3 2" xfId="23629"/>
    <cellStyle name="Total 8 4 2 3 2 2" xfId="44815"/>
    <cellStyle name="Total 8 4 2 3 3" xfId="34211"/>
    <cellStyle name="Total 8 4 2 4" xfId="18516"/>
    <cellStyle name="Total 8 4 2 4 2" xfId="39703"/>
    <cellStyle name="Total 8 4 2 5" xfId="28922"/>
    <cellStyle name="Total 8 4 2_Table 2A-1_EFT (Annual)" xfId="9296"/>
    <cellStyle name="Total 8 4 3" xfId="4739"/>
    <cellStyle name="Total 8 4 3 2" xfId="12999"/>
    <cellStyle name="Total 8 4 3 2 2" xfId="25005"/>
    <cellStyle name="Total 8 4 3 2 2 2" xfId="46191"/>
    <cellStyle name="Total 8 4 3 2 3" xfId="35587"/>
    <cellStyle name="Total 8 4 3 3" xfId="19892"/>
    <cellStyle name="Total 8 4 3 3 2" xfId="41079"/>
    <cellStyle name="Total 8 4 3 4" xfId="30396"/>
    <cellStyle name="Total 8 4 3_Table 2A-1_EFT (Annual)" xfId="9298"/>
    <cellStyle name="Total 8 4 4" xfId="10343"/>
    <cellStyle name="Total 8 4 4 2" xfId="22459"/>
    <cellStyle name="Total 8 4 4 2 2" xfId="43645"/>
    <cellStyle name="Total 8 4 4 3" xfId="33041"/>
    <cellStyle name="Total 8 4 5" xfId="17346"/>
    <cellStyle name="Total 8 4 5 2" xfId="38533"/>
    <cellStyle name="Total 8 4 6" xfId="27653"/>
    <cellStyle name="Total 8 4_Table 2A-1_EFT (Annual)" xfId="9295"/>
    <cellStyle name="Total 8 5" xfId="742"/>
    <cellStyle name="Total 8 5 2" xfId="4303"/>
    <cellStyle name="Total 8 5 2 2" xfId="12583"/>
    <cellStyle name="Total 8 5 2 2 2" xfId="24600"/>
    <cellStyle name="Total 8 5 2 2 2 2" xfId="45786"/>
    <cellStyle name="Total 8 5 2 2 3" xfId="35182"/>
    <cellStyle name="Total 8 5 2 3" xfId="19487"/>
    <cellStyle name="Total 8 5 2 3 2" xfId="40674"/>
    <cellStyle name="Total 8 5 2 4" xfId="29960"/>
    <cellStyle name="Total 8 5 2_Table 2A-1_EFT (Annual)" xfId="9300"/>
    <cellStyle name="Total 8 5 3" xfId="9931"/>
    <cellStyle name="Total 8 5 3 2" xfId="22054"/>
    <cellStyle name="Total 8 5 3 2 2" xfId="43240"/>
    <cellStyle name="Total 8 5 3 3" xfId="32636"/>
    <cellStyle name="Total 8 5 4" xfId="16941"/>
    <cellStyle name="Total 8 5 4 2" xfId="38128"/>
    <cellStyle name="Total 8 5 5" xfId="27217"/>
    <cellStyle name="Total 8 5_Table 2A-1_EFT (Annual)" xfId="9299"/>
    <cellStyle name="Total 8 6" xfId="1790"/>
    <cellStyle name="Total 8 6 2" xfId="5351"/>
    <cellStyle name="Total 8 6 2 2" xfId="13566"/>
    <cellStyle name="Total 8 6 2 2 2" xfId="25554"/>
    <cellStyle name="Total 8 6 2 2 2 2" xfId="46740"/>
    <cellStyle name="Total 8 6 2 2 3" xfId="36136"/>
    <cellStyle name="Total 8 6 2 3" xfId="20441"/>
    <cellStyle name="Total 8 6 2 3 2" xfId="41628"/>
    <cellStyle name="Total 8 6 2 4" xfId="31008"/>
    <cellStyle name="Total 8 6 2_Table 2A-1_EFT (Annual)" xfId="9302"/>
    <cellStyle name="Total 8 6 3" xfId="10910"/>
    <cellStyle name="Total 8 6 3 2" xfId="23008"/>
    <cellStyle name="Total 8 6 3 2 2" xfId="44194"/>
    <cellStyle name="Total 8 6 3 3" xfId="33590"/>
    <cellStyle name="Total 8 6 4" xfId="17895"/>
    <cellStyle name="Total 8 6 4 2" xfId="39082"/>
    <cellStyle name="Total 8 6 5" xfId="28265"/>
    <cellStyle name="Total 8 6_Table 2A-1_EFT (Annual)" xfId="9301"/>
    <cellStyle name="Total 8 7" xfId="3719"/>
    <cellStyle name="Total 8 7 2" xfId="12087"/>
    <cellStyle name="Total 8 7 2 2" xfId="24117"/>
    <cellStyle name="Total 8 7 2 2 2" xfId="45303"/>
    <cellStyle name="Total 8 7 2 3" xfId="34699"/>
    <cellStyle name="Total 8 7 3" xfId="19004"/>
    <cellStyle name="Total 8 7 3 2" xfId="40191"/>
    <cellStyle name="Total 8 7 4" xfId="29428"/>
    <cellStyle name="Total 8 7_Table 2A-1_EFT (Annual)" xfId="9303"/>
    <cellStyle name="Total 8 8" xfId="9406"/>
    <cellStyle name="Total 8 8 2" xfId="21571"/>
    <cellStyle name="Total 8 8 2 2" xfId="42757"/>
    <cellStyle name="Total 8 8 3" xfId="32153"/>
    <cellStyle name="Total 8 9" xfId="16458"/>
    <cellStyle name="Total 8 9 2" xfId="37645"/>
    <cellStyle name="Total 8_Table 2A-1_EFT (Annual)" xfId="3601"/>
    <cellStyle name="Total 9" xfId="119"/>
    <cellStyle name="Total 9 10" xfId="26674"/>
    <cellStyle name="Total 9 2" xfId="512"/>
    <cellStyle name="Total 9 2 2" xfId="1489"/>
    <cellStyle name="Total 9 2 2 2" xfId="2759"/>
    <cellStyle name="Total 9 2 2 2 2" xfId="6320"/>
    <cellStyle name="Total 9 2 2 2 2 2" xfId="14514"/>
    <cellStyle name="Total 9 2 2 2 2 2 2" xfId="26486"/>
    <cellStyle name="Total 9 2 2 2 2 2 2 2" xfId="47672"/>
    <cellStyle name="Total 9 2 2 2 2 2 3" xfId="37068"/>
    <cellStyle name="Total 9 2 2 2 2 3" xfId="21373"/>
    <cellStyle name="Total 9 2 2 2 2 3 2" xfId="42560"/>
    <cellStyle name="Total 9 2 2 2 2 4" xfId="31976"/>
    <cellStyle name="Total 9 2 2 2 2_Table 2A-1_EFT (Annual)" xfId="9306"/>
    <cellStyle name="Total 9 2 2 2 3" xfId="11856"/>
    <cellStyle name="Total 9 2 2 2 3 2" xfId="23940"/>
    <cellStyle name="Total 9 2 2 2 3 2 2" xfId="45126"/>
    <cellStyle name="Total 9 2 2 2 3 3" xfId="34522"/>
    <cellStyle name="Total 9 2 2 2 4" xfId="18827"/>
    <cellStyle name="Total 9 2 2 2 4 2" xfId="40014"/>
    <cellStyle name="Total 9 2 2 2 5" xfId="29233"/>
    <cellStyle name="Total 9 2 2 2_Table 2A-1_EFT (Annual)" xfId="9305"/>
    <cellStyle name="Total 9 2 2 3" xfId="5050"/>
    <cellStyle name="Total 9 2 2 3 2" xfId="13310"/>
    <cellStyle name="Total 9 2 2 3 2 2" xfId="25316"/>
    <cellStyle name="Total 9 2 2 3 2 2 2" xfId="46502"/>
    <cellStyle name="Total 9 2 2 3 2 3" xfId="35898"/>
    <cellStyle name="Total 9 2 2 3 3" xfId="20203"/>
    <cellStyle name="Total 9 2 2 3 3 2" xfId="41390"/>
    <cellStyle name="Total 9 2 2 3 4" xfId="30707"/>
    <cellStyle name="Total 9 2 2 3_Table 2A-1_EFT (Annual)" xfId="9307"/>
    <cellStyle name="Total 9 2 2 4" xfId="10654"/>
    <cellStyle name="Total 9 2 2 4 2" xfId="22770"/>
    <cellStyle name="Total 9 2 2 4 2 2" xfId="43956"/>
    <cellStyle name="Total 9 2 2 4 3" xfId="33352"/>
    <cellStyle name="Total 9 2 2 5" xfId="17657"/>
    <cellStyle name="Total 9 2 2 5 2" xfId="38844"/>
    <cellStyle name="Total 9 2 2 6" xfId="27964"/>
    <cellStyle name="Total 9 2 2_Table 2A-1_EFT (Annual)" xfId="9304"/>
    <cellStyle name="Total 9 2 3" xfId="1023"/>
    <cellStyle name="Total 9 2 3 2" xfId="4584"/>
    <cellStyle name="Total 9 2 3 2 2" xfId="12844"/>
    <cellStyle name="Total 9 2 3 2 2 2" xfId="24850"/>
    <cellStyle name="Total 9 2 3 2 2 2 2" xfId="46036"/>
    <cellStyle name="Total 9 2 3 2 2 3" xfId="35432"/>
    <cellStyle name="Total 9 2 3 2 3" xfId="19737"/>
    <cellStyle name="Total 9 2 3 2 3 2" xfId="40924"/>
    <cellStyle name="Total 9 2 3 2 4" xfId="30241"/>
    <cellStyle name="Total 9 2 3 2_Table 2A-1_EFT (Annual)" xfId="9309"/>
    <cellStyle name="Total 9 2 3 3" xfId="10188"/>
    <cellStyle name="Total 9 2 3 3 2" xfId="22304"/>
    <cellStyle name="Total 9 2 3 3 2 2" xfId="43490"/>
    <cellStyle name="Total 9 2 3 3 3" xfId="32886"/>
    <cellStyle name="Total 9 2 3 4" xfId="17191"/>
    <cellStyle name="Total 9 2 3 4 2" xfId="38378"/>
    <cellStyle name="Total 9 2 3 5" xfId="27498"/>
    <cellStyle name="Total 9 2 3_Table 2A-1_EFT (Annual)" xfId="9308"/>
    <cellStyle name="Total 9 2 4" xfId="2228"/>
    <cellStyle name="Total 9 2 4 2" xfId="5789"/>
    <cellStyle name="Total 9 2 4 2 2" xfId="14004"/>
    <cellStyle name="Total 9 2 4 2 2 2" xfId="25992"/>
    <cellStyle name="Total 9 2 4 2 2 2 2" xfId="47178"/>
    <cellStyle name="Total 9 2 4 2 2 3" xfId="36574"/>
    <cellStyle name="Total 9 2 4 2 3" xfId="20879"/>
    <cellStyle name="Total 9 2 4 2 3 2" xfId="42066"/>
    <cellStyle name="Total 9 2 4 2 4" xfId="31446"/>
    <cellStyle name="Total 9 2 4 2_Table 2A-1_EFT (Annual)" xfId="9311"/>
    <cellStyle name="Total 9 2 4 3" xfId="11348"/>
    <cellStyle name="Total 9 2 4 3 2" xfId="23446"/>
    <cellStyle name="Total 9 2 4 3 2 2" xfId="44632"/>
    <cellStyle name="Total 9 2 4 3 3" xfId="34028"/>
    <cellStyle name="Total 9 2 4 4" xfId="18333"/>
    <cellStyle name="Total 9 2 4 4 2" xfId="39520"/>
    <cellStyle name="Total 9 2 4 5" xfId="28703"/>
    <cellStyle name="Total 9 2 4_Table 2A-1_EFT (Annual)" xfId="9310"/>
    <cellStyle name="Total 9 2 5" xfId="4082"/>
    <cellStyle name="Total 9 2 5 2" xfId="12406"/>
    <cellStyle name="Total 9 2 5 2 2" xfId="24428"/>
    <cellStyle name="Total 9 2 5 2 2 2" xfId="45614"/>
    <cellStyle name="Total 9 2 5 2 3" xfId="35010"/>
    <cellStyle name="Total 9 2 5 3" xfId="19315"/>
    <cellStyle name="Total 9 2 5 3 2" xfId="40502"/>
    <cellStyle name="Total 9 2 5 4" xfId="29770"/>
    <cellStyle name="Total 9 2 5_Table 2A-1_EFT (Annual)" xfId="9312"/>
    <cellStyle name="Total 9 2 6" xfId="9745"/>
    <cellStyle name="Total 9 2 6 2" xfId="21882"/>
    <cellStyle name="Total 9 2 6 2 2" xfId="43068"/>
    <cellStyle name="Total 9 2 6 3" xfId="32464"/>
    <cellStyle name="Total 9 2 7" xfId="16769"/>
    <cellStyle name="Total 9 2 7 2" xfId="37956"/>
    <cellStyle name="Total 9 2 8" xfId="27027"/>
    <cellStyle name="Total 9 2_Table 2A-1_EFT (Annual)" xfId="3605"/>
    <cellStyle name="Total 9 3" xfId="350"/>
    <cellStyle name="Total 9 3 2" xfId="1333"/>
    <cellStyle name="Total 9 3 2 2" xfId="2603"/>
    <cellStyle name="Total 9 3 2 2 2" xfId="6164"/>
    <cellStyle name="Total 9 3 2 2 2 2" xfId="14358"/>
    <cellStyle name="Total 9 3 2 2 2 2 2" xfId="26330"/>
    <cellStyle name="Total 9 3 2 2 2 2 2 2" xfId="47516"/>
    <cellStyle name="Total 9 3 2 2 2 2 3" xfId="36912"/>
    <cellStyle name="Total 9 3 2 2 2 3" xfId="21217"/>
    <cellStyle name="Total 9 3 2 2 2 3 2" xfId="42404"/>
    <cellStyle name="Total 9 3 2 2 2 4" xfId="31820"/>
    <cellStyle name="Total 9 3 2 2 2_Table 2A-1_EFT (Annual)" xfId="9315"/>
    <cellStyle name="Total 9 3 2 2 3" xfId="11700"/>
    <cellStyle name="Total 9 3 2 2 3 2" xfId="23784"/>
    <cellStyle name="Total 9 3 2 2 3 2 2" xfId="44970"/>
    <cellStyle name="Total 9 3 2 2 3 3" xfId="34366"/>
    <cellStyle name="Total 9 3 2 2 4" xfId="18671"/>
    <cellStyle name="Total 9 3 2 2 4 2" xfId="39858"/>
    <cellStyle name="Total 9 3 2 2 5" xfId="29077"/>
    <cellStyle name="Total 9 3 2 2_Table 2A-1_EFT (Annual)" xfId="9314"/>
    <cellStyle name="Total 9 3 2 3" xfId="4894"/>
    <cellStyle name="Total 9 3 2 3 2" xfId="13154"/>
    <cellStyle name="Total 9 3 2 3 2 2" xfId="25160"/>
    <cellStyle name="Total 9 3 2 3 2 2 2" xfId="46346"/>
    <cellStyle name="Total 9 3 2 3 2 3" xfId="35742"/>
    <cellStyle name="Total 9 3 2 3 3" xfId="20047"/>
    <cellStyle name="Total 9 3 2 3 3 2" xfId="41234"/>
    <cellStyle name="Total 9 3 2 3 4" xfId="30551"/>
    <cellStyle name="Total 9 3 2 3_Table 2A-1_EFT (Annual)" xfId="9316"/>
    <cellStyle name="Total 9 3 2 4" xfId="10498"/>
    <cellStyle name="Total 9 3 2 4 2" xfId="22614"/>
    <cellStyle name="Total 9 3 2 4 2 2" xfId="43800"/>
    <cellStyle name="Total 9 3 2 4 3" xfId="33196"/>
    <cellStyle name="Total 9 3 2 5" xfId="17501"/>
    <cellStyle name="Total 9 3 2 5 2" xfId="38688"/>
    <cellStyle name="Total 9 3 2 6" xfId="27808"/>
    <cellStyle name="Total 9 3 2_Table 2A-1_EFT (Annual)" xfId="9313"/>
    <cellStyle name="Total 9 3 3" xfId="891"/>
    <cellStyle name="Total 9 3 3 2" xfId="4452"/>
    <cellStyle name="Total 9 3 3 2 2" xfId="12714"/>
    <cellStyle name="Total 9 3 3 2 2 2" xfId="24724"/>
    <cellStyle name="Total 9 3 3 2 2 2 2" xfId="45910"/>
    <cellStyle name="Total 9 3 3 2 2 3" xfId="35306"/>
    <cellStyle name="Total 9 3 3 2 3" xfId="19611"/>
    <cellStyle name="Total 9 3 3 2 3 2" xfId="40798"/>
    <cellStyle name="Total 9 3 3 2 4" xfId="30109"/>
    <cellStyle name="Total 9 3 3 2_Table 2A-1_EFT (Annual)" xfId="9318"/>
    <cellStyle name="Total 9 3 3 3" xfId="10061"/>
    <cellStyle name="Total 9 3 3 3 2" xfId="22178"/>
    <cellStyle name="Total 9 3 3 3 2 2" xfId="43364"/>
    <cellStyle name="Total 9 3 3 3 3" xfId="32760"/>
    <cellStyle name="Total 9 3 3 4" xfId="17065"/>
    <cellStyle name="Total 9 3 3 4 2" xfId="38252"/>
    <cellStyle name="Total 9 3 3 5" xfId="27366"/>
    <cellStyle name="Total 9 3 3_Table 2A-1_EFT (Annual)" xfId="9317"/>
    <cellStyle name="Total 9 3 4" xfId="2072"/>
    <cellStyle name="Total 9 3 4 2" xfId="5633"/>
    <cellStyle name="Total 9 3 4 2 2" xfId="13848"/>
    <cellStyle name="Total 9 3 4 2 2 2" xfId="25836"/>
    <cellStyle name="Total 9 3 4 2 2 2 2" xfId="47022"/>
    <cellStyle name="Total 9 3 4 2 2 3" xfId="36418"/>
    <cellStyle name="Total 9 3 4 2 3" xfId="20723"/>
    <cellStyle name="Total 9 3 4 2 3 2" xfId="41910"/>
    <cellStyle name="Total 9 3 4 2 4" xfId="31290"/>
    <cellStyle name="Total 9 3 4 2_Table 2A-1_EFT (Annual)" xfId="9320"/>
    <cellStyle name="Total 9 3 4 3" xfId="11192"/>
    <cellStyle name="Total 9 3 4 3 2" xfId="23290"/>
    <cellStyle name="Total 9 3 4 3 2 2" xfId="44476"/>
    <cellStyle name="Total 9 3 4 3 3" xfId="33872"/>
    <cellStyle name="Total 9 3 4 4" xfId="18177"/>
    <cellStyle name="Total 9 3 4 4 2" xfId="39364"/>
    <cellStyle name="Total 9 3 4 5" xfId="28547"/>
    <cellStyle name="Total 9 3 4_Table 2A-1_EFT (Annual)" xfId="9319"/>
    <cellStyle name="Total 9 3 5" xfId="3920"/>
    <cellStyle name="Total 9 3 5 2" xfId="12248"/>
    <cellStyle name="Total 9 3 5 2 2" xfId="24272"/>
    <cellStyle name="Total 9 3 5 2 2 2" xfId="45458"/>
    <cellStyle name="Total 9 3 5 2 3" xfId="34854"/>
    <cellStyle name="Total 9 3 5 3" xfId="19159"/>
    <cellStyle name="Total 9 3 5 3 2" xfId="40346"/>
    <cellStyle name="Total 9 3 5 4" xfId="29608"/>
    <cellStyle name="Total 9 3 5_Table 2A-1_EFT (Annual)" xfId="9321"/>
    <cellStyle name="Total 9 3 6" xfId="9585"/>
    <cellStyle name="Total 9 3 6 2" xfId="21726"/>
    <cellStyle name="Total 9 3 6 2 2" xfId="42912"/>
    <cellStyle name="Total 9 3 6 3" xfId="32308"/>
    <cellStyle name="Total 9 3 7" xfId="16613"/>
    <cellStyle name="Total 9 3 7 2" xfId="37800"/>
    <cellStyle name="Total 9 3 8" xfId="26865"/>
    <cellStyle name="Total 9 3_Table 2A-1_EFT (Annual)" xfId="3606"/>
    <cellStyle name="Total 9 4" xfId="1167"/>
    <cellStyle name="Total 9 4 2" xfId="2437"/>
    <cellStyle name="Total 9 4 2 2" xfId="5998"/>
    <cellStyle name="Total 9 4 2 2 2" xfId="14192"/>
    <cellStyle name="Total 9 4 2 2 2 2" xfId="26164"/>
    <cellStyle name="Total 9 4 2 2 2 2 2" xfId="47350"/>
    <cellStyle name="Total 9 4 2 2 2 3" xfId="36746"/>
    <cellStyle name="Total 9 4 2 2 3" xfId="21051"/>
    <cellStyle name="Total 9 4 2 2 3 2" xfId="42238"/>
    <cellStyle name="Total 9 4 2 2 4" xfId="31654"/>
    <cellStyle name="Total 9 4 2 2_Table 2A-1_EFT (Annual)" xfId="9324"/>
    <cellStyle name="Total 9 4 2 3" xfId="11534"/>
    <cellStyle name="Total 9 4 2 3 2" xfId="23618"/>
    <cellStyle name="Total 9 4 2 3 2 2" xfId="44804"/>
    <cellStyle name="Total 9 4 2 3 3" xfId="34200"/>
    <cellStyle name="Total 9 4 2 4" xfId="18505"/>
    <cellStyle name="Total 9 4 2 4 2" xfId="39692"/>
    <cellStyle name="Total 9 4 2 5" xfId="28911"/>
    <cellStyle name="Total 9 4 2_Table 2A-1_EFT (Annual)" xfId="9323"/>
    <cellStyle name="Total 9 4 3" xfId="4728"/>
    <cellStyle name="Total 9 4 3 2" xfId="12988"/>
    <cellStyle name="Total 9 4 3 2 2" xfId="24994"/>
    <cellStyle name="Total 9 4 3 2 2 2" xfId="46180"/>
    <cellStyle name="Total 9 4 3 2 3" xfId="35576"/>
    <cellStyle name="Total 9 4 3 3" xfId="19881"/>
    <cellStyle name="Total 9 4 3 3 2" xfId="41068"/>
    <cellStyle name="Total 9 4 3 4" xfId="30385"/>
    <cellStyle name="Total 9 4 3_Table 2A-1_EFT (Annual)" xfId="9325"/>
    <cellStyle name="Total 9 4 4" xfId="10332"/>
    <cellStyle name="Total 9 4 4 2" xfId="22448"/>
    <cellStyle name="Total 9 4 4 2 2" xfId="43634"/>
    <cellStyle name="Total 9 4 4 3" xfId="33030"/>
    <cellStyle name="Total 9 4 5" xfId="17335"/>
    <cellStyle name="Total 9 4 5 2" xfId="38522"/>
    <cellStyle name="Total 9 4 6" xfId="27642"/>
    <cellStyle name="Total 9 4_Table 2A-1_EFT (Annual)" xfId="9322"/>
    <cellStyle name="Total 9 5" xfId="732"/>
    <cellStyle name="Total 9 5 2" xfId="4293"/>
    <cellStyle name="Total 9 5 2 2" xfId="12573"/>
    <cellStyle name="Total 9 5 2 2 2" xfId="24590"/>
    <cellStyle name="Total 9 5 2 2 2 2" xfId="45776"/>
    <cellStyle name="Total 9 5 2 2 3" xfId="35172"/>
    <cellStyle name="Total 9 5 2 3" xfId="19477"/>
    <cellStyle name="Total 9 5 2 3 2" xfId="40664"/>
    <cellStyle name="Total 9 5 2 4" xfId="29950"/>
    <cellStyle name="Total 9 5 2_Table 2A-1_EFT (Annual)" xfId="9327"/>
    <cellStyle name="Total 9 5 3" xfId="9921"/>
    <cellStyle name="Total 9 5 3 2" xfId="22044"/>
    <cellStyle name="Total 9 5 3 2 2" xfId="43230"/>
    <cellStyle name="Total 9 5 3 3" xfId="32626"/>
    <cellStyle name="Total 9 5 4" xfId="16931"/>
    <cellStyle name="Total 9 5 4 2" xfId="38118"/>
    <cellStyle name="Total 9 5 5" xfId="27207"/>
    <cellStyle name="Total 9 5_Table 2A-1_EFT (Annual)" xfId="9326"/>
    <cellStyle name="Total 9 6" xfId="1863"/>
    <cellStyle name="Total 9 6 2" xfId="5424"/>
    <cellStyle name="Total 9 6 2 2" xfId="13639"/>
    <cellStyle name="Total 9 6 2 2 2" xfId="25627"/>
    <cellStyle name="Total 9 6 2 2 2 2" xfId="46813"/>
    <cellStyle name="Total 9 6 2 2 3" xfId="36209"/>
    <cellStyle name="Total 9 6 2 3" xfId="20514"/>
    <cellStyle name="Total 9 6 2 3 2" xfId="41701"/>
    <cellStyle name="Total 9 6 2 4" xfId="31081"/>
    <cellStyle name="Total 9 6 2_Table 2A-1_EFT (Annual)" xfId="9329"/>
    <cellStyle name="Total 9 6 3" xfId="10983"/>
    <cellStyle name="Total 9 6 3 2" xfId="23081"/>
    <cellStyle name="Total 9 6 3 2 2" xfId="44267"/>
    <cellStyle name="Total 9 6 3 3" xfId="33663"/>
    <cellStyle name="Total 9 6 4" xfId="17968"/>
    <cellStyle name="Total 9 6 4 2" xfId="39155"/>
    <cellStyle name="Total 9 6 5" xfId="28338"/>
    <cellStyle name="Total 9 6_Table 2A-1_EFT (Annual)" xfId="9328"/>
    <cellStyle name="Total 9 7" xfId="3708"/>
    <cellStyle name="Total 9 7 2" xfId="12076"/>
    <cellStyle name="Total 9 7 2 2" xfId="24106"/>
    <cellStyle name="Total 9 7 2 2 2" xfId="45292"/>
    <cellStyle name="Total 9 7 2 3" xfId="34688"/>
    <cellStyle name="Total 9 7 3" xfId="18993"/>
    <cellStyle name="Total 9 7 3 2" xfId="40180"/>
    <cellStyle name="Total 9 7 4" xfId="29417"/>
    <cellStyle name="Total 9 7_Table 2A-1_EFT (Annual)" xfId="9330"/>
    <cellStyle name="Total 9 8" xfId="9395"/>
    <cellStyle name="Total 9 8 2" xfId="21560"/>
    <cellStyle name="Total 9 8 2 2" xfId="42746"/>
    <cellStyle name="Total 9 8 3" xfId="32142"/>
    <cellStyle name="Total 9 9" xfId="16447"/>
    <cellStyle name="Total 9 9 2" xfId="37634"/>
    <cellStyle name="Total 9_Table 2A-1_EFT (Annual)" xfId="3604"/>
    <cellStyle name="Warning Text" xfId="52" builtinId="11" customBuiltin="1"/>
    <cellStyle name="Warning Text 2" xfId="296"/>
    <cellStyle name="Warning Text 3" xfId="700"/>
    <cellStyle name="Warning Text 4" xfId="16014"/>
  </cellStyles>
  <dxfs count="71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colors>
    <mruColors>
      <color rgb="FFFFFF99"/>
      <color rgb="FFFFFF66"/>
      <color rgb="FFFF99FF"/>
      <color rgb="FF000080"/>
      <color rgb="FFCCFFCC"/>
      <color rgb="FFFFFFCC"/>
      <color rgb="FFCCFFFF"/>
      <color rgb="FFFF99CC"/>
      <color rgb="FFFFCC99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7.xml"/><Relationship Id="rId84" Type="http://schemas.openxmlformats.org/officeDocument/2006/relationships/externalLink" Target="externalLinks/externalLink15.xml"/><Relationship Id="rId89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5.xml"/><Relationship Id="rId79" Type="http://schemas.openxmlformats.org/officeDocument/2006/relationships/externalLink" Target="externalLinks/externalLink10.xml"/><Relationship Id="rId87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3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80" Type="http://schemas.openxmlformats.org/officeDocument/2006/relationships/externalLink" Target="externalLinks/externalLink11.xml"/><Relationship Id="rId85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externalLink" Target="externalLinks/externalLink6.xml"/><Relationship Id="rId83" Type="http://schemas.openxmlformats.org/officeDocument/2006/relationships/externalLink" Target="externalLinks/externalLink14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4.xml"/><Relationship Id="rId78" Type="http://schemas.openxmlformats.org/officeDocument/2006/relationships/externalLink" Target="externalLinks/externalLink9.xml"/><Relationship Id="rId81" Type="http://schemas.openxmlformats.org/officeDocument/2006/relationships/externalLink" Target="externalLinks/externalLink12.xml"/><Relationship Id="rId86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Budget%20Letter/March%202019/FY2018-19%20MFP%20Budget%20Letter_March%20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Budget%20Letter/January%202019/FY2018-19%20MFP%20Budget%20Letter_Jan%2020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Budget%20Letter/May%202019/FY2018-19%20MFP%20Budget%20Letter_May%202019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Audit%20Adjustments/Tangipahoa%2010.1.18%20Mult%20&amp;%20Dup%20in%20Oct%20Mid-Year%20-%206.5.19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Student%20Data/10.1.18%20Counts%20Used%20in%20October%20Mid-Year_with%20Final%20OJJ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Budget%20Letter/November%202018/FY2018-19%20MFP%20Budget%20Letter_Nov%202018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EDFIN_AC/Charters/2018-19/PER%20PUPIL%20CALCULATIONS/Final/FY2018-19%20Final%20Charter%20Per%20Pupil_INTERNAL%20ONLY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Audit%20Adjustments/FY2018-19%20RSD%20Adjustment_LRR%20Admin%20Fe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Payments%20Per%20App%20Ctrl/May%2019%20MFP%20Payment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Audit%20Adjustments/Summary%20of%20Audit%20Adjustments%20for%20FY2018-19_FINAL_FY17-18%20corrections_In%20March%20B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Audit%20Adjustments/10.1.18%20Current%20Year%20Audit%20Adjustments_LFNO%20&amp;%20Tangipahoa_In%20May%202019%20B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ruiz\Desktop\HCS%20Reimbursements_6.5.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Budget%20Letter/Midyear%20Adjustment_Oct.%20&amp;%20Feb/FY2018-19%20MFP%20Midyear%20Adjustment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Budget%20Letter/July%202018/FY2018-19%20MFP%20Budget%20Letter_July%2020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Budget%20Letter/August%202018/FY2018-19%20MFP%20Budget%20Letter_August%20201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Budget%20Letter/September%202018/FY2018-19%20MFP%20Budget%20Letter_Sept%202018_Update%20Univ%20Vi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 Summary"/>
      <sheetName val="Leg Type 2 Res Summary"/>
      <sheetName val="New Type 2 Res Summary"/>
      <sheetName val="Sheet2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eff Chamber"/>
      <sheetName val="5C1M_GEO Mid"/>
      <sheetName val="5C1N_Delta"/>
      <sheetName val="5C1O_Impact"/>
      <sheetName val="5C1P_Vision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X_Tangi"/>
      <sheetName val="5C1Y_GEO"/>
      <sheetName val="5C1Z_Lincoln Prep"/>
      <sheetName val="5C1AA_Laurel"/>
      <sheetName val="5C1AB_Apex"/>
      <sheetName val="5C1AC_Smothers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2_LAVCA"/>
      <sheetName val="5C3_UnvView"/>
      <sheetName val="6_Local Deduct Calc"/>
      <sheetName val="7_Local Revenue"/>
      <sheetName val="8_2.1.18 SIS"/>
      <sheetName val="8A_2.1.18 RSD Op &amp; 5s"/>
      <sheetName val="Source Data"/>
      <sheetName val="Per Pupil_Weighted Funding"/>
      <sheetName val="Placeholder_Tallulah"/>
    </sheetNames>
    <sheetDataSet>
      <sheetData sheetId="0"/>
      <sheetData sheetId="1"/>
      <sheetData sheetId="2"/>
      <sheetData sheetId="3"/>
      <sheetData sheetId="4"/>
      <sheetData sheetId="5">
        <row r="7">
          <cell r="BC7">
            <v>4438182</v>
          </cell>
        </row>
        <row r="8">
          <cell r="BC8">
            <v>2435803</v>
          </cell>
        </row>
        <row r="9">
          <cell r="BC9">
            <v>8561754</v>
          </cell>
        </row>
        <row r="10">
          <cell r="BC10">
            <v>1712030</v>
          </cell>
        </row>
        <row r="11">
          <cell r="BC11">
            <v>2555808</v>
          </cell>
        </row>
        <row r="12">
          <cell r="BC12">
            <v>2957604</v>
          </cell>
        </row>
        <row r="13">
          <cell r="BC13">
            <v>649137</v>
          </cell>
        </row>
        <row r="14">
          <cell r="BC14">
            <v>10956835</v>
          </cell>
        </row>
        <row r="15">
          <cell r="BC15">
            <v>16630724</v>
          </cell>
        </row>
        <row r="16">
          <cell r="BC16">
            <v>11274213</v>
          </cell>
        </row>
        <row r="17">
          <cell r="BC17">
            <v>969682</v>
          </cell>
        </row>
        <row r="18">
          <cell r="BC18">
            <v>420411</v>
          </cell>
        </row>
        <row r="19">
          <cell r="BC19">
            <v>693198</v>
          </cell>
        </row>
        <row r="20">
          <cell r="BC20">
            <v>962343</v>
          </cell>
        </row>
        <row r="21">
          <cell r="BC21">
            <v>1738936</v>
          </cell>
        </row>
        <row r="22">
          <cell r="BC22">
            <v>1162914</v>
          </cell>
        </row>
        <row r="23">
          <cell r="BC23">
            <v>13087330</v>
          </cell>
        </row>
        <row r="24">
          <cell r="BC24">
            <v>486285</v>
          </cell>
        </row>
        <row r="25">
          <cell r="BC25">
            <v>874414</v>
          </cell>
        </row>
        <row r="26">
          <cell r="BC26">
            <v>2860523</v>
          </cell>
        </row>
        <row r="27">
          <cell r="BC27">
            <v>1623208</v>
          </cell>
        </row>
        <row r="28">
          <cell r="BC28">
            <v>1851939</v>
          </cell>
        </row>
        <row r="29">
          <cell r="BC29">
            <v>5828103</v>
          </cell>
        </row>
        <row r="30">
          <cell r="BC30">
            <v>975119</v>
          </cell>
        </row>
        <row r="31">
          <cell r="BC31">
            <v>974968</v>
          </cell>
        </row>
        <row r="32">
          <cell r="BC32">
            <v>18264510</v>
          </cell>
        </row>
        <row r="33">
          <cell r="BC33">
            <v>2907458</v>
          </cell>
        </row>
        <row r="34">
          <cell r="BC34">
            <v>10833534</v>
          </cell>
        </row>
        <row r="35">
          <cell r="BC35">
            <v>5694989</v>
          </cell>
        </row>
        <row r="36">
          <cell r="BC36">
            <v>1422827</v>
          </cell>
        </row>
        <row r="37">
          <cell r="BC37">
            <v>2328045</v>
          </cell>
        </row>
        <row r="38">
          <cell r="BC38">
            <v>13624111</v>
          </cell>
        </row>
        <row r="39">
          <cell r="BC39">
            <v>615742</v>
          </cell>
        </row>
        <row r="40">
          <cell r="BC40">
            <v>2054760</v>
          </cell>
        </row>
        <row r="41">
          <cell r="BC41">
            <v>2578406</v>
          </cell>
        </row>
        <row r="42">
          <cell r="BC42">
            <v>16034294</v>
          </cell>
        </row>
        <row r="43">
          <cell r="BC43">
            <v>9650129</v>
          </cell>
        </row>
        <row r="44">
          <cell r="BC44">
            <v>880329</v>
          </cell>
        </row>
        <row r="45">
          <cell r="BC45">
            <v>732196</v>
          </cell>
        </row>
        <row r="46">
          <cell r="BC46">
            <v>10960593</v>
          </cell>
        </row>
        <row r="47">
          <cell r="BC47">
            <v>419061</v>
          </cell>
        </row>
        <row r="48">
          <cell r="BC48">
            <v>1207329</v>
          </cell>
        </row>
        <row r="49">
          <cell r="BC49">
            <v>2294374</v>
          </cell>
        </row>
        <row r="50">
          <cell r="BC50">
            <v>3798664</v>
          </cell>
        </row>
        <row r="51">
          <cell r="BC51">
            <v>2570308</v>
          </cell>
        </row>
        <row r="52">
          <cell r="BC52">
            <v>766423</v>
          </cell>
        </row>
        <row r="53">
          <cell r="BC53">
            <v>1017518</v>
          </cell>
        </row>
        <row r="54">
          <cell r="BC54">
            <v>2427381</v>
          </cell>
        </row>
        <row r="55">
          <cell r="BC55">
            <v>6063272</v>
          </cell>
        </row>
        <row r="56">
          <cell r="BC56">
            <v>3578397</v>
          </cell>
        </row>
        <row r="57">
          <cell r="BC57">
            <v>3828279</v>
          </cell>
        </row>
        <row r="58">
          <cell r="BC58">
            <v>17854022</v>
          </cell>
        </row>
        <row r="59">
          <cell r="BC59">
            <v>9477302</v>
          </cell>
        </row>
        <row r="60">
          <cell r="BC60">
            <v>210329</v>
          </cell>
        </row>
        <row r="61">
          <cell r="BC61">
            <v>7375977</v>
          </cell>
        </row>
        <row r="62">
          <cell r="BC62">
            <v>1032260</v>
          </cell>
        </row>
        <row r="63">
          <cell r="BC63">
            <v>4431002</v>
          </cell>
        </row>
        <row r="64">
          <cell r="BC64">
            <v>4280633</v>
          </cell>
        </row>
        <row r="65">
          <cell r="BC65">
            <v>2886605</v>
          </cell>
        </row>
        <row r="66">
          <cell r="BC66">
            <v>3011500</v>
          </cell>
        </row>
        <row r="67">
          <cell r="BC67">
            <v>1058281</v>
          </cell>
        </row>
        <row r="68">
          <cell r="BC68">
            <v>1061823</v>
          </cell>
        </row>
        <row r="69">
          <cell r="BC69">
            <v>846333</v>
          </cell>
        </row>
        <row r="70">
          <cell r="BC70">
            <v>1201873</v>
          </cell>
        </row>
        <row r="71">
          <cell r="BC71">
            <v>3628259</v>
          </cell>
        </row>
        <row r="72">
          <cell r="BC72">
            <v>1085832</v>
          </cell>
        </row>
        <row r="73">
          <cell r="BC73">
            <v>2648833</v>
          </cell>
        </row>
        <row r="74">
          <cell r="BC74">
            <v>733963</v>
          </cell>
        </row>
        <row r="75">
          <cell r="BC75">
            <v>2667044</v>
          </cell>
        </row>
      </sheetData>
      <sheetData sheetId="6"/>
      <sheetData sheetId="7">
        <row r="7">
          <cell r="AP7">
            <v>-23250</v>
          </cell>
        </row>
      </sheetData>
      <sheetData sheetId="8">
        <row r="1">
          <cell r="Q1">
            <v>3961</v>
          </cell>
        </row>
      </sheetData>
      <sheetData sheetId="9"/>
      <sheetData sheetId="10"/>
      <sheetData sheetId="11">
        <row r="7">
          <cell r="T7">
            <v>613673</v>
          </cell>
        </row>
        <row r="8">
          <cell r="T8">
            <v>320302</v>
          </cell>
        </row>
      </sheetData>
      <sheetData sheetId="12">
        <row r="7">
          <cell r="AL7">
            <v>123</v>
          </cell>
        </row>
        <row r="8">
          <cell r="AL8">
            <v>-13</v>
          </cell>
        </row>
        <row r="9">
          <cell r="AL9">
            <v>599</v>
          </cell>
        </row>
        <row r="10">
          <cell r="AL10">
            <v>139</v>
          </cell>
        </row>
        <row r="11">
          <cell r="AL11">
            <v>588</v>
          </cell>
        </row>
        <row r="12">
          <cell r="AL12">
            <v>245</v>
          </cell>
        </row>
        <row r="13">
          <cell r="AL13">
            <v>11</v>
          </cell>
        </row>
      </sheetData>
      <sheetData sheetId="13">
        <row r="7">
          <cell r="AE7">
            <v>0</v>
          </cell>
        </row>
      </sheetData>
      <sheetData sheetId="14">
        <row r="7">
          <cell r="AE7">
            <v>0</v>
          </cell>
        </row>
      </sheetData>
      <sheetData sheetId="15">
        <row r="7">
          <cell r="AE7">
            <v>0</v>
          </cell>
        </row>
      </sheetData>
      <sheetData sheetId="16">
        <row r="7">
          <cell r="AE7">
            <v>0</v>
          </cell>
        </row>
      </sheetData>
      <sheetData sheetId="17">
        <row r="7">
          <cell r="AE7">
            <v>0</v>
          </cell>
        </row>
      </sheetData>
      <sheetData sheetId="18">
        <row r="7">
          <cell r="AE7">
            <v>0</v>
          </cell>
        </row>
      </sheetData>
      <sheetData sheetId="19">
        <row r="7">
          <cell r="AE7">
            <v>0</v>
          </cell>
        </row>
      </sheetData>
      <sheetData sheetId="20">
        <row r="7">
          <cell r="J7">
            <v>1432</v>
          </cell>
          <cell r="S7">
            <v>404</v>
          </cell>
        </row>
        <row r="8">
          <cell r="J8">
            <v>0</v>
          </cell>
          <cell r="S8">
            <v>0</v>
          </cell>
        </row>
        <row r="9">
          <cell r="J9">
            <v>1275</v>
          </cell>
          <cell r="S9">
            <v>655</v>
          </cell>
        </row>
        <row r="10">
          <cell r="J10">
            <v>0</v>
          </cell>
          <cell r="S10">
            <v>0</v>
          </cell>
        </row>
        <row r="11">
          <cell r="J11">
            <v>537</v>
          </cell>
          <cell r="S11">
            <v>126</v>
          </cell>
        </row>
        <row r="12">
          <cell r="J12">
            <v>517</v>
          </cell>
          <cell r="S12">
            <v>172</v>
          </cell>
        </row>
        <row r="13">
          <cell r="J13">
            <v>573</v>
          </cell>
          <cell r="S13">
            <v>435</v>
          </cell>
        </row>
        <row r="14">
          <cell r="J14">
            <v>1751</v>
          </cell>
          <cell r="S14">
            <v>643</v>
          </cell>
        </row>
        <row r="15">
          <cell r="J15">
            <v>21575</v>
          </cell>
          <cell r="S15">
            <v>8548</v>
          </cell>
        </row>
        <row r="16">
          <cell r="J16">
            <v>6434</v>
          </cell>
          <cell r="S16">
            <v>3902</v>
          </cell>
        </row>
        <row r="17">
          <cell r="J17">
            <v>0</v>
          </cell>
          <cell r="S17">
            <v>0</v>
          </cell>
        </row>
        <row r="18">
          <cell r="J18">
            <v>0</v>
          </cell>
          <cell r="S18">
            <v>0</v>
          </cell>
        </row>
        <row r="19">
          <cell r="J19">
            <v>0</v>
          </cell>
          <cell r="S19">
            <v>0</v>
          </cell>
        </row>
        <row r="20">
          <cell r="J20">
            <v>1802</v>
          </cell>
          <cell r="S20">
            <v>624</v>
          </cell>
        </row>
        <row r="21">
          <cell r="J21">
            <v>270</v>
          </cell>
          <cell r="S21">
            <v>80</v>
          </cell>
        </row>
        <row r="22">
          <cell r="J22">
            <v>394</v>
          </cell>
          <cell r="S22">
            <v>390</v>
          </cell>
        </row>
        <row r="23">
          <cell r="J23">
            <v>16209</v>
          </cell>
          <cell r="S23">
            <v>11754</v>
          </cell>
        </row>
        <row r="24">
          <cell r="J24">
            <v>303</v>
          </cell>
          <cell r="S24">
            <v>81</v>
          </cell>
        </row>
        <row r="25">
          <cell r="J25">
            <v>0</v>
          </cell>
          <cell r="S25">
            <v>0</v>
          </cell>
        </row>
        <row r="26">
          <cell r="J26">
            <v>2243</v>
          </cell>
          <cell r="S26">
            <v>617</v>
          </cell>
        </row>
        <row r="27">
          <cell r="J27">
            <v>4391</v>
          </cell>
          <cell r="S27">
            <v>1113</v>
          </cell>
        </row>
        <row r="28">
          <cell r="J28">
            <v>0</v>
          </cell>
          <cell r="S28">
            <v>0</v>
          </cell>
        </row>
        <row r="29">
          <cell r="J29">
            <v>1604</v>
          </cell>
          <cell r="S29">
            <v>575</v>
          </cell>
        </row>
        <row r="30">
          <cell r="J30">
            <v>1331</v>
          </cell>
          <cell r="S30">
            <v>1560</v>
          </cell>
        </row>
        <row r="31">
          <cell r="J31">
            <v>366</v>
          </cell>
          <cell r="S31">
            <v>183</v>
          </cell>
        </row>
        <row r="32">
          <cell r="J32">
            <v>7958</v>
          </cell>
          <cell r="S32">
            <v>4725</v>
          </cell>
        </row>
        <row r="33">
          <cell r="J33">
            <v>958</v>
          </cell>
          <cell r="S33">
            <v>297</v>
          </cell>
        </row>
        <row r="34">
          <cell r="J34">
            <v>3360</v>
          </cell>
          <cell r="S34">
            <v>2073</v>
          </cell>
        </row>
        <row r="35">
          <cell r="J35">
            <v>3524</v>
          </cell>
          <cell r="S35">
            <v>1633</v>
          </cell>
        </row>
        <row r="36">
          <cell r="J36">
            <v>562</v>
          </cell>
          <cell r="S36">
            <v>165</v>
          </cell>
        </row>
        <row r="37">
          <cell r="J37">
            <v>1500</v>
          </cell>
          <cell r="S37">
            <v>809</v>
          </cell>
        </row>
        <row r="38">
          <cell r="J38">
            <v>870</v>
          </cell>
          <cell r="S38">
            <v>247</v>
          </cell>
        </row>
        <row r="39">
          <cell r="J39">
            <v>2120</v>
          </cell>
          <cell r="S39">
            <v>817</v>
          </cell>
        </row>
        <row r="40">
          <cell r="J40">
            <v>5275</v>
          </cell>
          <cell r="S40">
            <v>1557</v>
          </cell>
        </row>
        <row r="41">
          <cell r="J41">
            <v>642</v>
          </cell>
          <cell r="S41">
            <v>260</v>
          </cell>
        </row>
        <row r="42">
          <cell r="J42">
            <v>14629</v>
          </cell>
          <cell r="S42">
            <v>9448</v>
          </cell>
        </row>
        <row r="43">
          <cell r="J43">
            <v>4175</v>
          </cell>
          <cell r="S43">
            <v>1306</v>
          </cell>
        </row>
        <row r="44">
          <cell r="J44">
            <v>68</v>
          </cell>
          <cell r="S44">
            <v>86</v>
          </cell>
        </row>
        <row r="45">
          <cell r="J45">
            <v>311</v>
          </cell>
          <cell r="S45">
            <v>272</v>
          </cell>
        </row>
        <row r="46">
          <cell r="J46">
            <v>1578</v>
          </cell>
          <cell r="S46">
            <v>560</v>
          </cell>
        </row>
        <row r="47">
          <cell r="J47">
            <v>0</v>
          </cell>
          <cell r="S47">
            <v>0</v>
          </cell>
        </row>
        <row r="48">
          <cell r="J48">
            <v>4670</v>
          </cell>
          <cell r="S48">
            <v>2109</v>
          </cell>
        </row>
        <row r="49">
          <cell r="J49">
            <v>925</v>
          </cell>
          <cell r="S49">
            <v>294</v>
          </cell>
        </row>
        <row r="50">
          <cell r="J50">
            <v>673</v>
          </cell>
          <cell r="S50">
            <v>243</v>
          </cell>
        </row>
        <row r="51">
          <cell r="J51">
            <v>1091</v>
          </cell>
          <cell r="S51">
            <v>989</v>
          </cell>
        </row>
        <row r="52">
          <cell r="J52">
            <v>0</v>
          </cell>
          <cell r="S52">
            <v>0</v>
          </cell>
        </row>
        <row r="53">
          <cell r="J53">
            <v>0</v>
          </cell>
          <cell r="S53">
            <v>0</v>
          </cell>
        </row>
        <row r="54">
          <cell r="J54">
            <v>0</v>
          </cell>
          <cell r="S54">
            <v>0</v>
          </cell>
        </row>
        <row r="55">
          <cell r="J55">
            <v>100</v>
          </cell>
          <cell r="S55">
            <v>30</v>
          </cell>
        </row>
        <row r="56">
          <cell r="J56">
            <v>343</v>
          </cell>
          <cell r="S56">
            <v>126</v>
          </cell>
        </row>
        <row r="57">
          <cell r="J57">
            <v>422</v>
          </cell>
          <cell r="S57">
            <v>193</v>
          </cell>
        </row>
        <row r="58">
          <cell r="J58">
            <v>2621</v>
          </cell>
          <cell r="S58">
            <v>1092</v>
          </cell>
        </row>
        <row r="59">
          <cell r="J59">
            <v>1385</v>
          </cell>
          <cell r="S59">
            <v>404</v>
          </cell>
        </row>
        <row r="60">
          <cell r="J60">
            <v>193</v>
          </cell>
          <cell r="S60">
            <v>86</v>
          </cell>
        </row>
        <row r="61">
          <cell r="J61">
            <v>5502</v>
          </cell>
          <cell r="S61">
            <v>2267</v>
          </cell>
        </row>
        <row r="62">
          <cell r="J62">
            <v>56</v>
          </cell>
          <cell r="S62">
            <v>19</v>
          </cell>
        </row>
        <row r="63">
          <cell r="J63">
            <v>782</v>
          </cell>
          <cell r="S63">
            <v>228</v>
          </cell>
        </row>
        <row r="64">
          <cell r="J64">
            <v>2250</v>
          </cell>
          <cell r="S64">
            <v>515</v>
          </cell>
        </row>
        <row r="65">
          <cell r="J65">
            <v>916</v>
          </cell>
          <cell r="S65">
            <v>131</v>
          </cell>
        </row>
        <row r="66">
          <cell r="J66">
            <v>725</v>
          </cell>
          <cell r="S66">
            <v>256</v>
          </cell>
        </row>
        <row r="67">
          <cell r="J67">
            <v>288</v>
          </cell>
          <cell r="S67">
            <v>243</v>
          </cell>
        </row>
        <row r="68">
          <cell r="J68">
            <v>1205</v>
          </cell>
          <cell r="S68">
            <v>247</v>
          </cell>
        </row>
        <row r="69">
          <cell r="J69">
            <v>0</v>
          </cell>
          <cell r="S69">
            <v>0</v>
          </cell>
        </row>
        <row r="70">
          <cell r="J70">
            <v>468</v>
          </cell>
          <cell r="S70">
            <v>137</v>
          </cell>
        </row>
        <row r="71">
          <cell r="J71">
            <v>3276</v>
          </cell>
          <cell r="S71">
            <v>1506</v>
          </cell>
        </row>
        <row r="72">
          <cell r="J72">
            <v>-12</v>
          </cell>
          <cell r="S72">
            <v>-5</v>
          </cell>
        </row>
        <row r="73">
          <cell r="J73">
            <v>256</v>
          </cell>
          <cell r="S73">
            <v>93</v>
          </cell>
        </row>
        <row r="74">
          <cell r="J74">
            <v>410</v>
          </cell>
          <cell r="S74">
            <v>111</v>
          </cell>
        </row>
        <row r="75">
          <cell r="J75">
            <v>0</v>
          </cell>
          <cell r="S75">
            <v>0</v>
          </cell>
        </row>
        <row r="78">
          <cell r="J78">
            <v>0</v>
          </cell>
        </row>
        <row r="80">
          <cell r="J80">
            <v>-166</v>
          </cell>
        </row>
        <row r="82">
          <cell r="J82">
            <v>1017</v>
          </cell>
        </row>
      </sheetData>
      <sheetData sheetId="21">
        <row r="7">
          <cell r="Q7">
            <v>0</v>
          </cell>
        </row>
        <row r="8">
          <cell r="Q8">
            <v>0</v>
          </cell>
        </row>
        <row r="9">
          <cell r="Q9">
            <v>0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725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0</v>
          </cell>
        </row>
        <row r="31">
          <cell r="Q31">
            <v>0</v>
          </cell>
        </row>
        <row r="32">
          <cell r="Q32">
            <v>22601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0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126481</v>
          </cell>
        </row>
        <row r="43">
          <cell r="Q43">
            <v>0</v>
          </cell>
        </row>
        <row r="44">
          <cell r="Q44">
            <v>2338</v>
          </cell>
        </row>
        <row r="45">
          <cell r="Q45">
            <v>0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5405</v>
          </cell>
        </row>
        <row r="51">
          <cell r="Q51">
            <v>4911</v>
          </cell>
        </row>
        <row r="52">
          <cell r="Q52">
            <v>0</v>
          </cell>
        </row>
        <row r="53">
          <cell r="Q53">
            <v>4668</v>
          </cell>
        </row>
        <row r="54">
          <cell r="Q54">
            <v>-403</v>
          </cell>
        </row>
        <row r="55">
          <cell r="Q55">
            <v>0</v>
          </cell>
        </row>
        <row r="56">
          <cell r="Q56">
            <v>0</v>
          </cell>
        </row>
        <row r="57">
          <cell r="Q57">
            <v>0</v>
          </cell>
        </row>
        <row r="58">
          <cell r="Q58">
            <v>30019</v>
          </cell>
        </row>
        <row r="59">
          <cell r="Q59">
            <v>5715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0</v>
          </cell>
        </row>
        <row r="68">
          <cell r="Q68">
            <v>0</v>
          </cell>
        </row>
        <row r="69">
          <cell r="Q69">
            <v>0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0</v>
          </cell>
        </row>
        <row r="73">
          <cell r="Q73">
            <v>0</v>
          </cell>
        </row>
        <row r="74">
          <cell r="Q74">
            <v>0</v>
          </cell>
        </row>
        <row r="75">
          <cell r="Q75">
            <v>0</v>
          </cell>
        </row>
        <row r="78">
          <cell r="Q78">
            <v>0</v>
          </cell>
        </row>
        <row r="80">
          <cell r="Q80">
            <v>-166</v>
          </cell>
        </row>
        <row r="82">
          <cell r="Q82">
            <v>1092</v>
          </cell>
        </row>
      </sheetData>
      <sheetData sheetId="22">
        <row r="7">
          <cell r="Q7">
            <v>3403</v>
          </cell>
        </row>
        <row r="8">
          <cell r="Q8">
            <v>-1</v>
          </cell>
        </row>
        <row r="9">
          <cell r="Q9">
            <v>8248</v>
          </cell>
        </row>
        <row r="10">
          <cell r="Q10">
            <v>5127</v>
          </cell>
        </row>
        <row r="11">
          <cell r="Q11">
            <v>4123</v>
          </cell>
        </row>
        <row r="12">
          <cell r="Q12">
            <v>-1184</v>
          </cell>
        </row>
        <row r="13">
          <cell r="Q13">
            <v>2331</v>
          </cell>
        </row>
        <row r="14">
          <cell r="Q14">
            <v>382</v>
          </cell>
        </row>
        <row r="15">
          <cell r="Q15">
            <v>13560</v>
          </cell>
        </row>
        <row r="16">
          <cell r="Q16">
            <v>18245</v>
          </cell>
        </row>
        <row r="17">
          <cell r="Q17">
            <v>931</v>
          </cell>
        </row>
        <row r="18">
          <cell r="Q18">
            <v>-1560</v>
          </cell>
        </row>
        <row r="19">
          <cell r="Q19">
            <v>0</v>
          </cell>
        </row>
        <row r="20">
          <cell r="Q20">
            <v>1</v>
          </cell>
        </row>
        <row r="21">
          <cell r="Q21">
            <v>-3222</v>
          </cell>
        </row>
        <row r="22">
          <cell r="Q22">
            <v>-2079</v>
          </cell>
        </row>
        <row r="23">
          <cell r="Q23">
            <v>14501</v>
          </cell>
        </row>
        <row r="24">
          <cell r="Q24">
            <v>-1636</v>
          </cell>
        </row>
        <row r="25">
          <cell r="Q25">
            <v>2338</v>
          </cell>
        </row>
        <row r="26">
          <cell r="Q26">
            <v>-744</v>
          </cell>
        </row>
        <row r="27">
          <cell r="Q27">
            <v>3166</v>
          </cell>
        </row>
        <row r="28">
          <cell r="Q28">
            <v>-2383</v>
          </cell>
        </row>
        <row r="29">
          <cell r="Q29">
            <v>12697</v>
          </cell>
        </row>
        <row r="30">
          <cell r="Q30">
            <v>2997</v>
          </cell>
        </row>
        <row r="31">
          <cell r="Q31">
            <v>2376</v>
          </cell>
        </row>
        <row r="32">
          <cell r="Q32">
            <v>-766</v>
          </cell>
        </row>
        <row r="33">
          <cell r="Q33">
            <v>816</v>
          </cell>
        </row>
        <row r="34">
          <cell r="Q34">
            <v>13937</v>
          </cell>
        </row>
        <row r="35">
          <cell r="Q35">
            <v>12985</v>
          </cell>
        </row>
        <row r="36">
          <cell r="Q36">
            <v>0</v>
          </cell>
        </row>
        <row r="37">
          <cell r="Q37">
            <v>-1</v>
          </cell>
        </row>
        <row r="38">
          <cell r="Q38">
            <v>20103</v>
          </cell>
        </row>
        <row r="39">
          <cell r="Q39">
            <v>2514</v>
          </cell>
        </row>
        <row r="40">
          <cell r="Q40">
            <v>0</v>
          </cell>
        </row>
        <row r="41">
          <cell r="Q41">
            <v>18676</v>
          </cell>
        </row>
        <row r="42">
          <cell r="Q42">
            <v>3357</v>
          </cell>
        </row>
        <row r="43">
          <cell r="Q43">
            <v>-393</v>
          </cell>
        </row>
        <row r="44">
          <cell r="Q44">
            <v>780</v>
          </cell>
        </row>
        <row r="45">
          <cell r="Q45">
            <v>8409</v>
          </cell>
        </row>
        <row r="46">
          <cell r="Q46">
            <v>11720</v>
          </cell>
        </row>
        <row r="47">
          <cell r="Q47">
            <v>-396</v>
          </cell>
        </row>
        <row r="48">
          <cell r="Q48">
            <v>4468</v>
          </cell>
        </row>
        <row r="49">
          <cell r="Q49">
            <v>19356</v>
          </cell>
        </row>
        <row r="50">
          <cell r="Q50">
            <v>773</v>
          </cell>
        </row>
        <row r="51">
          <cell r="Q51">
            <v>4910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-5631</v>
          </cell>
        </row>
        <row r="55">
          <cell r="Q55">
            <v>4238</v>
          </cell>
        </row>
        <row r="56">
          <cell r="Q56">
            <v>2335</v>
          </cell>
        </row>
        <row r="57">
          <cell r="Q57">
            <v>-4772</v>
          </cell>
        </row>
        <row r="58">
          <cell r="Q58">
            <v>36733</v>
          </cell>
        </row>
        <row r="59">
          <cell r="Q59">
            <v>13215</v>
          </cell>
        </row>
        <row r="60">
          <cell r="Q60">
            <v>0</v>
          </cell>
        </row>
        <row r="61">
          <cell r="Q61">
            <v>4570</v>
          </cell>
        </row>
        <row r="62">
          <cell r="Q62">
            <v>-1662</v>
          </cell>
        </row>
        <row r="63">
          <cell r="Q63">
            <v>5022</v>
          </cell>
        </row>
        <row r="64">
          <cell r="Q64">
            <v>5227</v>
          </cell>
        </row>
        <row r="65">
          <cell r="Q65">
            <v>0</v>
          </cell>
        </row>
        <row r="66">
          <cell r="Q66">
            <v>3211</v>
          </cell>
        </row>
        <row r="67">
          <cell r="Q67">
            <v>0</v>
          </cell>
        </row>
        <row r="68">
          <cell r="Q68">
            <v>0</v>
          </cell>
        </row>
        <row r="69">
          <cell r="Q69">
            <v>4445</v>
          </cell>
        </row>
        <row r="70">
          <cell r="Q70">
            <v>0</v>
          </cell>
        </row>
        <row r="71">
          <cell r="Q71">
            <v>8607</v>
          </cell>
        </row>
        <row r="72">
          <cell r="Q72">
            <v>-1930</v>
          </cell>
        </row>
        <row r="73">
          <cell r="Q73">
            <v>15396</v>
          </cell>
        </row>
        <row r="74">
          <cell r="Q74">
            <v>0</v>
          </cell>
        </row>
        <row r="75">
          <cell r="Q75">
            <v>1170</v>
          </cell>
        </row>
        <row r="78">
          <cell r="Q78">
            <v>0</v>
          </cell>
        </row>
        <row r="80">
          <cell r="Q80">
            <v>-166</v>
          </cell>
        </row>
        <row r="82">
          <cell r="Q82">
            <v>1647</v>
          </cell>
        </row>
      </sheetData>
      <sheetData sheetId="23">
        <row r="7">
          <cell r="Q7">
            <v>0</v>
          </cell>
        </row>
        <row r="8">
          <cell r="Q8">
            <v>0</v>
          </cell>
        </row>
        <row r="9">
          <cell r="Q9">
            <v>12373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120728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2997</v>
          </cell>
        </row>
        <row r="31">
          <cell r="Q31">
            <v>0</v>
          </cell>
        </row>
        <row r="32">
          <cell r="Q32">
            <v>4596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758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747</v>
          </cell>
        </row>
        <row r="43">
          <cell r="Q43">
            <v>0</v>
          </cell>
        </row>
        <row r="44">
          <cell r="Q44">
            <v>0</v>
          </cell>
        </row>
        <row r="45">
          <cell r="Q45">
            <v>4587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0</v>
          </cell>
        </row>
        <row r="51">
          <cell r="Q51">
            <v>0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-3218</v>
          </cell>
        </row>
        <row r="55">
          <cell r="Q55">
            <v>0</v>
          </cell>
        </row>
        <row r="56">
          <cell r="Q56">
            <v>779</v>
          </cell>
        </row>
        <row r="57">
          <cell r="Q57">
            <v>0</v>
          </cell>
        </row>
        <row r="58">
          <cell r="Q58">
            <v>1185</v>
          </cell>
        </row>
        <row r="59">
          <cell r="Q59">
            <v>2143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-2625</v>
          </cell>
        </row>
        <row r="68">
          <cell r="Q68">
            <v>0</v>
          </cell>
        </row>
        <row r="69">
          <cell r="Q69">
            <v>6465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0</v>
          </cell>
        </row>
        <row r="73">
          <cell r="Q73">
            <v>1540</v>
          </cell>
        </row>
        <row r="74">
          <cell r="Q74">
            <v>2129</v>
          </cell>
        </row>
        <row r="75">
          <cell r="Q75">
            <v>-781</v>
          </cell>
        </row>
        <row r="78">
          <cell r="Q78">
            <v>0</v>
          </cell>
        </row>
        <row r="80">
          <cell r="Q80">
            <v>-166</v>
          </cell>
        </row>
        <row r="82">
          <cell r="Q82">
            <v>659</v>
          </cell>
        </row>
      </sheetData>
      <sheetData sheetId="24">
        <row r="7">
          <cell r="Y7">
            <v>559697</v>
          </cell>
          <cell r="AT7">
            <v>512687</v>
          </cell>
        </row>
        <row r="10">
          <cell r="Y10">
            <v>38335</v>
          </cell>
          <cell r="AT10">
            <v>63351</v>
          </cell>
        </row>
        <row r="11">
          <cell r="Y11">
            <v>113554</v>
          </cell>
          <cell r="AT11">
            <v>201520</v>
          </cell>
        </row>
        <row r="12">
          <cell r="Y12">
            <v>69730</v>
          </cell>
          <cell r="AT12">
            <v>115961</v>
          </cell>
        </row>
        <row r="13">
          <cell r="Y13">
            <v>93598</v>
          </cell>
          <cell r="AT13">
            <v>155566</v>
          </cell>
        </row>
        <row r="14">
          <cell r="Y14">
            <v>189674</v>
          </cell>
          <cell r="AT14">
            <v>311875</v>
          </cell>
        </row>
        <row r="15">
          <cell r="Y15">
            <v>64342</v>
          </cell>
          <cell r="AT15">
            <v>103371</v>
          </cell>
        </row>
        <row r="16">
          <cell r="Y16">
            <v>109214</v>
          </cell>
          <cell r="AT16">
            <v>176156</v>
          </cell>
        </row>
      </sheetData>
      <sheetData sheetId="25">
        <row r="7">
          <cell r="BB7">
            <v>83</v>
          </cell>
          <cell r="BF7">
            <v>-1277</v>
          </cell>
        </row>
        <row r="8">
          <cell r="BB8">
            <v>-62</v>
          </cell>
          <cell r="BF8">
            <v>-537</v>
          </cell>
        </row>
        <row r="9">
          <cell r="BB9">
            <v>-581</v>
          </cell>
          <cell r="BF9">
            <v>-661</v>
          </cell>
        </row>
        <row r="10">
          <cell r="BB10">
            <v>7847</v>
          </cell>
          <cell r="BF10">
            <v>6992</v>
          </cell>
        </row>
        <row r="11">
          <cell r="BB11">
            <v>947</v>
          </cell>
          <cell r="BF11">
            <v>2068</v>
          </cell>
        </row>
        <row r="12">
          <cell r="BB12">
            <v>794</v>
          </cell>
          <cell r="BF12">
            <v>551</v>
          </cell>
        </row>
        <row r="13">
          <cell r="BB13">
            <v>1280</v>
          </cell>
          <cell r="BF13">
            <v>1570</v>
          </cell>
        </row>
        <row r="14">
          <cell r="BB14">
            <v>271</v>
          </cell>
          <cell r="BF14">
            <v>394</v>
          </cell>
        </row>
        <row r="15">
          <cell r="BB15">
            <v>-143</v>
          </cell>
          <cell r="BF15">
            <v>-237</v>
          </cell>
        </row>
        <row r="16">
          <cell r="BB16">
            <v>230</v>
          </cell>
          <cell r="BF16">
            <v>474</v>
          </cell>
        </row>
        <row r="17">
          <cell r="BB17">
            <v>99</v>
          </cell>
          <cell r="BF17">
            <v>136</v>
          </cell>
        </row>
        <row r="18">
          <cell r="BB18">
            <v>1435</v>
          </cell>
          <cell r="BF18">
            <v>2008</v>
          </cell>
        </row>
        <row r="19">
          <cell r="BB19">
            <v>488</v>
          </cell>
          <cell r="BF19">
            <v>1170</v>
          </cell>
        </row>
        <row r="20">
          <cell r="BB20">
            <v>169</v>
          </cell>
          <cell r="BF20">
            <v>382</v>
          </cell>
        </row>
        <row r="21">
          <cell r="BB21">
            <v>745</v>
          </cell>
          <cell r="BF21">
            <v>1406</v>
          </cell>
        </row>
        <row r="22">
          <cell r="BB22">
            <v>299</v>
          </cell>
          <cell r="BF22">
            <v>432</v>
          </cell>
        </row>
        <row r="23">
          <cell r="BB23">
            <v>-36</v>
          </cell>
          <cell r="BF23">
            <v>-244</v>
          </cell>
        </row>
        <row r="24">
          <cell r="BB24">
            <v>230</v>
          </cell>
          <cell r="BF24">
            <v>1029</v>
          </cell>
        </row>
        <row r="25">
          <cell r="BB25">
            <v>386</v>
          </cell>
          <cell r="BF25">
            <v>363</v>
          </cell>
        </row>
        <row r="26">
          <cell r="BB26">
            <v>135</v>
          </cell>
          <cell r="BF26">
            <v>405</v>
          </cell>
        </row>
        <row r="27">
          <cell r="BB27">
            <v>-6</v>
          </cell>
          <cell r="BF27">
            <v>-191</v>
          </cell>
        </row>
        <row r="28">
          <cell r="BB28">
            <v>219</v>
          </cell>
          <cell r="BF28">
            <v>398</v>
          </cell>
        </row>
        <row r="29">
          <cell r="BB29">
            <v>231</v>
          </cell>
          <cell r="BF29">
            <v>117</v>
          </cell>
        </row>
        <row r="30">
          <cell r="BB30">
            <v>669</v>
          </cell>
          <cell r="BF30">
            <v>1487</v>
          </cell>
        </row>
        <row r="31">
          <cell r="BB31">
            <v>-127</v>
          </cell>
          <cell r="BF31">
            <v>-567</v>
          </cell>
        </row>
        <row r="32">
          <cell r="BB32">
            <v>552</v>
          </cell>
          <cell r="BF32">
            <v>620</v>
          </cell>
        </row>
        <row r="33">
          <cell r="BB33">
            <v>672</v>
          </cell>
          <cell r="BF33">
            <v>471</v>
          </cell>
        </row>
        <row r="34">
          <cell r="BB34">
            <v>1192</v>
          </cell>
          <cell r="BF34">
            <v>2300</v>
          </cell>
        </row>
        <row r="35">
          <cell r="BB35">
            <v>-220</v>
          </cell>
          <cell r="BF35">
            <v>-143</v>
          </cell>
        </row>
        <row r="36">
          <cell r="BB36">
            <v>371</v>
          </cell>
          <cell r="BF36">
            <v>504</v>
          </cell>
        </row>
        <row r="37">
          <cell r="BB37">
            <v>-396</v>
          </cell>
          <cell r="BF37">
            <v>-140</v>
          </cell>
        </row>
        <row r="38">
          <cell r="BB38">
            <v>2262</v>
          </cell>
          <cell r="BF38">
            <v>4238</v>
          </cell>
        </row>
        <row r="39">
          <cell r="BB39">
            <v>57</v>
          </cell>
          <cell r="BF39">
            <v>-8</v>
          </cell>
        </row>
        <row r="40">
          <cell r="BB40">
            <v>1505</v>
          </cell>
          <cell r="BF40">
            <v>1953</v>
          </cell>
        </row>
        <row r="41">
          <cell r="BB41">
            <v>1421</v>
          </cell>
          <cell r="BF41">
            <v>2604</v>
          </cell>
        </row>
        <row r="42">
          <cell r="BB42">
            <v>-319</v>
          </cell>
          <cell r="BF42">
            <v>-770</v>
          </cell>
        </row>
        <row r="43">
          <cell r="BB43">
            <v>0</v>
          </cell>
          <cell r="BF43">
            <v>0</v>
          </cell>
        </row>
      </sheetData>
      <sheetData sheetId="26">
        <row r="7">
          <cell r="AC7">
            <v>0</v>
          </cell>
        </row>
      </sheetData>
      <sheetData sheetId="27">
        <row r="7">
          <cell r="AC7">
            <v>0</v>
          </cell>
        </row>
      </sheetData>
      <sheetData sheetId="28">
        <row r="7">
          <cell r="AC7">
            <v>0</v>
          </cell>
        </row>
      </sheetData>
      <sheetData sheetId="29">
        <row r="7">
          <cell r="AC7">
            <v>0</v>
          </cell>
        </row>
      </sheetData>
      <sheetData sheetId="30">
        <row r="7">
          <cell r="AC7">
            <v>0</v>
          </cell>
        </row>
      </sheetData>
      <sheetData sheetId="31">
        <row r="7">
          <cell r="AC7">
            <v>0</v>
          </cell>
        </row>
      </sheetData>
      <sheetData sheetId="32">
        <row r="7">
          <cell r="AC7">
            <v>884</v>
          </cell>
        </row>
      </sheetData>
      <sheetData sheetId="33">
        <row r="7">
          <cell r="AC7">
            <v>0</v>
          </cell>
        </row>
      </sheetData>
      <sheetData sheetId="34">
        <row r="7">
          <cell r="AC7">
            <v>0</v>
          </cell>
        </row>
      </sheetData>
      <sheetData sheetId="35">
        <row r="7">
          <cell r="AC7">
            <v>0</v>
          </cell>
        </row>
      </sheetData>
      <sheetData sheetId="36">
        <row r="7">
          <cell r="AC7">
            <v>0</v>
          </cell>
        </row>
      </sheetData>
      <sheetData sheetId="37">
        <row r="7">
          <cell r="AC7">
            <v>0</v>
          </cell>
        </row>
      </sheetData>
      <sheetData sheetId="38">
        <row r="7">
          <cell r="AC7">
            <v>0</v>
          </cell>
        </row>
      </sheetData>
      <sheetData sheetId="39">
        <row r="7">
          <cell r="AC7">
            <v>0</v>
          </cell>
        </row>
      </sheetData>
      <sheetData sheetId="40">
        <row r="7">
          <cell r="AC7">
            <v>0</v>
          </cell>
        </row>
      </sheetData>
      <sheetData sheetId="41">
        <row r="7">
          <cell r="AC7">
            <v>0</v>
          </cell>
        </row>
      </sheetData>
      <sheetData sheetId="42">
        <row r="7">
          <cell r="AC7">
            <v>0</v>
          </cell>
        </row>
      </sheetData>
      <sheetData sheetId="43">
        <row r="7">
          <cell r="AC7">
            <v>0</v>
          </cell>
        </row>
      </sheetData>
      <sheetData sheetId="44">
        <row r="7">
          <cell r="AC7">
            <v>-805</v>
          </cell>
        </row>
      </sheetData>
      <sheetData sheetId="45">
        <row r="7">
          <cell r="AC7">
            <v>14263</v>
          </cell>
        </row>
      </sheetData>
      <sheetData sheetId="46">
        <row r="7">
          <cell r="AC7">
            <v>-4871</v>
          </cell>
        </row>
      </sheetData>
      <sheetData sheetId="47">
        <row r="7">
          <cell r="AC7">
            <v>0</v>
          </cell>
        </row>
      </sheetData>
      <sheetData sheetId="48">
        <row r="7">
          <cell r="AC7">
            <v>0</v>
          </cell>
        </row>
      </sheetData>
      <sheetData sheetId="49">
        <row r="7">
          <cell r="AC7">
            <v>0</v>
          </cell>
        </row>
      </sheetData>
      <sheetData sheetId="50">
        <row r="7">
          <cell r="AC7">
            <v>0</v>
          </cell>
        </row>
      </sheetData>
      <sheetData sheetId="51">
        <row r="7">
          <cell r="AC7">
            <v>0</v>
          </cell>
        </row>
      </sheetData>
      <sheetData sheetId="52">
        <row r="7">
          <cell r="AC7">
            <v>0</v>
          </cell>
        </row>
      </sheetData>
      <sheetData sheetId="53">
        <row r="7">
          <cell r="AC7">
            <v>0</v>
          </cell>
        </row>
      </sheetData>
      <sheetData sheetId="54">
        <row r="7">
          <cell r="AC7">
            <v>0</v>
          </cell>
        </row>
      </sheetData>
      <sheetData sheetId="55">
        <row r="7">
          <cell r="AC7">
            <v>3365</v>
          </cell>
        </row>
      </sheetData>
      <sheetData sheetId="56">
        <row r="7">
          <cell r="AC7">
            <v>0</v>
          </cell>
        </row>
      </sheetData>
      <sheetData sheetId="57">
        <row r="7">
          <cell r="AC7">
            <v>0</v>
          </cell>
        </row>
      </sheetData>
      <sheetData sheetId="58">
        <row r="7">
          <cell r="AC7">
            <v>0</v>
          </cell>
        </row>
      </sheetData>
      <sheetData sheetId="59">
        <row r="7">
          <cell r="AC7">
            <v>0</v>
          </cell>
        </row>
      </sheetData>
      <sheetData sheetId="60">
        <row r="7">
          <cell r="AD7">
            <v>20631</v>
          </cell>
        </row>
      </sheetData>
      <sheetData sheetId="61">
        <row r="7">
          <cell r="AD7">
            <v>14667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eff Chamber"/>
      <sheetName val="5C1M_GEO Mid"/>
      <sheetName val="5C1N_Delta"/>
      <sheetName val="5C1O_Impact"/>
      <sheetName val="5C1P_Vision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X_Tangi"/>
      <sheetName val="5C1Y_GEO"/>
      <sheetName val="5C1Z_Lincoln Prep"/>
      <sheetName val="5C1AA_Laurel"/>
      <sheetName val="5C1AB_Apex"/>
      <sheetName val="5C1AC_Smothers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2_LAVCA"/>
      <sheetName val="5C3_UnvView"/>
      <sheetName val="6_Local Deduct Calc"/>
      <sheetName val="7_Local Revenue"/>
      <sheetName val="8_2.1.18 SIS"/>
      <sheetName val="8A_2.1.18 RSD Op &amp; 5s"/>
      <sheetName val="Source Data"/>
      <sheetName val="Per Pupil_Weighted Funding"/>
      <sheetName val="Placeholder_Tallulah"/>
    </sheetNames>
    <sheetDataSet>
      <sheetData sheetId="0"/>
      <sheetData sheetId="1"/>
      <sheetData sheetId="2">
        <row r="7">
          <cell r="BC7">
            <v>4444632</v>
          </cell>
        </row>
        <row r="8">
          <cell r="BC8">
            <v>2500488</v>
          </cell>
        </row>
        <row r="9">
          <cell r="BC9">
            <v>8183096</v>
          </cell>
        </row>
        <row r="10">
          <cell r="BC10">
            <v>1845825</v>
          </cell>
        </row>
        <row r="11">
          <cell r="BC11">
            <v>2601792</v>
          </cell>
        </row>
        <row r="12">
          <cell r="BC12">
            <v>3058643</v>
          </cell>
        </row>
        <row r="13">
          <cell r="BC13">
            <v>731268</v>
          </cell>
        </row>
        <row r="14">
          <cell r="BC14">
            <v>10849534</v>
          </cell>
        </row>
        <row r="15">
          <cell r="BC15">
            <v>17860677</v>
          </cell>
        </row>
        <row r="16">
          <cell r="BC16">
            <v>11533411</v>
          </cell>
        </row>
        <row r="17">
          <cell r="BC17">
            <v>1024502</v>
          </cell>
        </row>
        <row r="18">
          <cell r="BC18">
            <v>429101</v>
          </cell>
        </row>
        <row r="19">
          <cell r="BC19">
            <v>706389</v>
          </cell>
        </row>
        <row r="20">
          <cell r="BC20">
            <v>997814</v>
          </cell>
        </row>
        <row r="21">
          <cell r="BC21">
            <v>1823300</v>
          </cell>
        </row>
        <row r="22">
          <cell r="BC22">
            <v>1226335</v>
          </cell>
        </row>
        <row r="23">
          <cell r="BC23">
            <v>12688036</v>
          </cell>
        </row>
        <row r="24">
          <cell r="BC24">
            <v>483650</v>
          </cell>
        </row>
        <row r="25">
          <cell r="BC25">
            <v>921829</v>
          </cell>
        </row>
        <row r="26">
          <cell r="BC26">
            <v>2979651</v>
          </cell>
        </row>
        <row r="27">
          <cell r="BC27">
            <v>1700255</v>
          </cell>
        </row>
        <row r="28">
          <cell r="BC28">
            <v>1808961</v>
          </cell>
        </row>
        <row r="29">
          <cell r="BC29">
            <v>6452888</v>
          </cell>
        </row>
        <row r="30">
          <cell r="BC30">
            <v>1079886</v>
          </cell>
        </row>
        <row r="31">
          <cell r="BC31">
            <v>975798</v>
          </cell>
        </row>
        <row r="32">
          <cell r="BC32">
            <v>18529455</v>
          </cell>
        </row>
        <row r="33">
          <cell r="BC33">
            <v>3129675</v>
          </cell>
        </row>
        <row r="34">
          <cell r="BC34">
            <v>10417084</v>
          </cell>
        </row>
        <row r="35">
          <cell r="BC35">
            <v>5801657</v>
          </cell>
        </row>
        <row r="36">
          <cell r="BC36">
            <v>1447230</v>
          </cell>
        </row>
        <row r="37">
          <cell r="BC37">
            <v>2415656</v>
          </cell>
        </row>
        <row r="38">
          <cell r="BC38">
            <v>13169831</v>
          </cell>
        </row>
        <row r="39">
          <cell r="BC39">
            <v>604947</v>
          </cell>
        </row>
        <row r="40">
          <cell r="BC40">
            <v>2079693</v>
          </cell>
        </row>
        <row r="41">
          <cell r="BC41">
            <v>2759388</v>
          </cell>
        </row>
        <row r="42">
          <cell r="BC42">
            <v>15890046</v>
          </cell>
        </row>
        <row r="43">
          <cell r="BC43">
            <v>10051131</v>
          </cell>
        </row>
        <row r="44">
          <cell r="BC44">
            <v>895480</v>
          </cell>
        </row>
        <row r="45">
          <cell r="BC45">
            <v>834384</v>
          </cell>
        </row>
        <row r="46">
          <cell r="BC46">
            <v>11181089</v>
          </cell>
        </row>
        <row r="47">
          <cell r="BC47">
            <v>454851</v>
          </cell>
        </row>
        <row r="48">
          <cell r="BC48">
            <v>1341904</v>
          </cell>
        </row>
        <row r="49">
          <cell r="BC49">
            <v>2323029</v>
          </cell>
        </row>
        <row r="50">
          <cell r="BC50">
            <v>3569821</v>
          </cell>
        </row>
        <row r="51">
          <cell r="BC51">
            <v>2509543</v>
          </cell>
        </row>
        <row r="52">
          <cell r="BC52">
            <v>714430</v>
          </cell>
        </row>
        <row r="53">
          <cell r="BC53">
            <v>1090712</v>
          </cell>
        </row>
        <row r="54">
          <cell r="BC54">
            <v>2522392</v>
          </cell>
        </row>
        <row r="55">
          <cell r="BC55">
            <v>6373510</v>
          </cell>
        </row>
        <row r="56">
          <cell r="BC56">
            <v>3769726</v>
          </cell>
        </row>
        <row r="57">
          <cell r="BC57">
            <v>3806925</v>
          </cell>
        </row>
        <row r="58">
          <cell r="BC58">
            <v>18002994</v>
          </cell>
        </row>
        <row r="59">
          <cell r="BC59">
            <v>9149593</v>
          </cell>
        </row>
        <row r="60">
          <cell r="BC60">
            <v>205210</v>
          </cell>
        </row>
        <row r="61">
          <cell r="BC61">
            <v>7852803</v>
          </cell>
        </row>
        <row r="62">
          <cell r="BC62">
            <v>1137679</v>
          </cell>
        </row>
        <row r="63">
          <cell r="BC63">
            <v>4624157</v>
          </cell>
        </row>
        <row r="64">
          <cell r="BC64">
            <v>4597470</v>
          </cell>
        </row>
        <row r="65">
          <cell r="BC65">
            <v>3013964</v>
          </cell>
        </row>
        <row r="66">
          <cell r="BC66">
            <v>3153029</v>
          </cell>
        </row>
        <row r="67">
          <cell r="BC67">
            <v>1100321</v>
          </cell>
        </row>
        <row r="68">
          <cell r="BC68">
            <v>1123658</v>
          </cell>
        </row>
        <row r="69">
          <cell r="BC69">
            <v>829162</v>
          </cell>
        </row>
        <row r="70">
          <cell r="BC70">
            <v>1287516</v>
          </cell>
        </row>
        <row r="71">
          <cell r="BC71">
            <v>3794682</v>
          </cell>
        </row>
        <row r="72">
          <cell r="BC72">
            <v>1230746</v>
          </cell>
        </row>
        <row r="73">
          <cell r="BC73">
            <v>2641475</v>
          </cell>
        </row>
        <row r="74">
          <cell r="BC74">
            <v>709596</v>
          </cell>
        </row>
        <row r="75">
          <cell r="BC75">
            <v>2427295</v>
          </cell>
        </row>
      </sheetData>
      <sheetData sheetId="3"/>
      <sheetData sheetId="4">
        <row r="7">
          <cell r="AP7">
            <v>-22428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7">
          <cell r="W7">
            <v>2230164</v>
          </cell>
          <cell r="Y7">
            <v>386724</v>
          </cell>
          <cell r="AT7">
            <v>332816</v>
          </cell>
        </row>
        <row r="10">
          <cell r="Y10">
            <v>30683</v>
          </cell>
          <cell r="AT10">
            <v>52638</v>
          </cell>
        </row>
        <row r="11">
          <cell r="Y11">
            <v>94288</v>
          </cell>
          <cell r="AT11">
            <v>174017</v>
          </cell>
        </row>
        <row r="12">
          <cell r="Y12">
            <v>75595</v>
          </cell>
          <cell r="AT12">
            <v>131595</v>
          </cell>
        </row>
        <row r="13">
          <cell r="Y13">
            <v>78293</v>
          </cell>
          <cell r="AT13">
            <v>135433</v>
          </cell>
        </row>
        <row r="14">
          <cell r="Y14">
            <v>193499</v>
          </cell>
          <cell r="AT14">
            <v>330897</v>
          </cell>
        </row>
        <row r="15">
          <cell r="Y15">
            <v>69603</v>
          </cell>
          <cell r="AT15">
            <v>117604</v>
          </cell>
        </row>
        <row r="16">
          <cell r="Y16">
            <v>117823</v>
          </cell>
          <cell r="AT16">
            <v>200133</v>
          </cell>
        </row>
      </sheetData>
      <sheetData sheetId="22"/>
      <sheetData sheetId="23"/>
      <sheetData sheetId="24"/>
      <sheetData sheetId="25">
        <row r="7">
          <cell r="AC7">
            <v>0</v>
          </cell>
        </row>
      </sheetData>
      <sheetData sheetId="26"/>
      <sheetData sheetId="27">
        <row r="7">
          <cell r="AC7">
            <v>0</v>
          </cell>
        </row>
      </sheetData>
      <sheetData sheetId="28"/>
      <sheetData sheetId="29">
        <row r="7">
          <cell r="AC7">
            <v>884</v>
          </cell>
        </row>
      </sheetData>
      <sheetData sheetId="30"/>
      <sheetData sheetId="31"/>
      <sheetData sheetId="32">
        <row r="7">
          <cell r="AC7">
            <v>0</v>
          </cell>
        </row>
      </sheetData>
      <sheetData sheetId="33"/>
      <sheetData sheetId="34"/>
      <sheetData sheetId="35">
        <row r="7">
          <cell r="AC7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7">
          <cell r="AC7">
            <v>0</v>
          </cell>
        </row>
      </sheetData>
      <sheetData sheetId="45"/>
      <sheetData sheetId="46"/>
      <sheetData sheetId="47"/>
      <sheetData sheetId="48">
        <row r="7">
          <cell r="AC7">
            <v>0</v>
          </cell>
        </row>
      </sheetData>
      <sheetData sheetId="49"/>
      <sheetData sheetId="50">
        <row r="7">
          <cell r="AC7">
            <v>0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 Summary"/>
      <sheetName val="Leg Type 2 Res Summary"/>
      <sheetName val="New Type 2 Res Summary"/>
      <sheetName val="Sheet2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eff Chamber"/>
      <sheetName val="5C1M_GEO Mid"/>
      <sheetName val="5C1N_Delta"/>
      <sheetName val="5C1O_Impact"/>
      <sheetName val="5C1P_Vision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X_Tangi"/>
      <sheetName val="5C1Y_GEO"/>
      <sheetName val="5C1Z_Lincoln Prep"/>
      <sheetName val="5C1AA_Laurel"/>
      <sheetName val="5C1AB_Apex"/>
      <sheetName val="5C1AC_Smothers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2_LAVCA"/>
      <sheetName val="5C3_UnvView"/>
      <sheetName val="6_Local Deduct Calc"/>
      <sheetName val="7_Local Revenue"/>
      <sheetName val="8_2.1.18 SIS"/>
      <sheetName val="8A_2.1.18 RSD Op &amp; 5s"/>
      <sheetName val="Source Data"/>
      <sheetName val="Per Pupil_Weighted Funding"/>
      <sheetName val="Placeholder_Tallula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">
          <cell r="BC7">
            <v>4416825</v>
          </cell>
        </row>
        <row r="8">
          <cell r="BC8">
            <v>2444622</v>
          </cell>
        </row>
        <row r="9">
          <cell r="BC9">
            <v>8568512</v>
          </cell>
        </row>
        <row r="10">
          <cell r="BC10">
            <v>1682738</v>
          </cell>
        </row>
        <row r="11">
          <cell r="BC11">
            <v>2570868</v>
          </cell>
        </row>
        <row r="12">
          <cell r="BC12">
            <v>2969254</v>
          </cell>
        </row>
        <row r="13">
          <cell r="BC13">
            <v>653372</v>
          </cell>
        </row>
        <row r="14">
          <cell r="BC14">
            <v>10971429</v>
          </cell>
        </row>
        <row r="15">
          <cell r="BC15">
            <v>16724721</v>
          </cell>
        </row>
        <row r="16">
          <cell r="BC16">
            <v>11304365</v>
          </cell>
        </row>
        <row r="17">
          <cell r="BC17">
            <v>957764</v>
          </cell>
        </row>
        <row r="18">
          <cell r="BC18">
            <v>419755</v>
          </cell>
        </row>
        <row r="19">
          <cell r="BC19">
            <v>698508</v>
          </cell>
        </row>
        <row r="20">
          <cell r="BC20">
            <v>945835</v>
          </cell>
        </row>
        <row r="21">
          <cell r="BC21">
            <v>1786183</v>
          </cell>
        </row>
        <row r="22">
          <cell r="BC22">
            <v>1161542</v>
          </cell>
        </row>
        <row r="23">
          <cell r="BC23">
            <v>13061052</v>
          </cell>
        </row>
        <row r="24">
          <cell r="BC24">
            <v>513035</v>
          </cell>
        </row>
        <row r="25">
          <cell r="BC25">
            <v>872300</v>
          </cell>
        </row>
        <row r="26">
          <cell r="BC26">
            <v>2835622</v>
          </cell>
        </row>
        <row r="27">
          <cell r="BC27">
            <v>1605651</v>
          </cell>
        </row>
        <row r="28">
          <cell r="BC28">
            <v>1861288</v>
          </cell>
        </row>
        <row r="29">
          <cell r="BC29">
            <v>5792901</v>
          </cell>
        </row>
        <row r="30">
          <cell r="BC30">
            <v>940786</v>
          </cell>
        </row>
        <row r="31">
          <cell r="BC31">
            <v>1003812</v>
          </cell>
        </row>
        <row r="32">
          <cell r="BC32">
            <v>18277804</v>
          </cell>
        </row>
        <row r="33">
          <cell r="BC33">
            <v>2907323</v>
          </cell>
        </row>
        <row r="34">
          <cell r="BC34">
            <v>10970162</v>
          </cell>
        </row>
        <row r="35">
          <cell r="BC35">
            <v>5618535</v>
          </cell>
        </row>
        <row r="36">
          <cell r="BC36">
            <v>1408168</v>
          </cell>
        </row>
        <row r="37">
          <cell r="BC37">
            <v>2325728</v>
          </cell>
        </row>
        <row r="38">
          <cell r="BC38">
            <v>13629719</v>
          </cell>
        </row>
        <row r="39">
          <cell r="BC39">
            <v>601555</v>
          </cell>
        </row>
        <row r="40">
          <cell r="BC40">
            <v>2044926</v>
          </cell>
        </row>
        <row r="41">
          <cell r="BC41">
            <v>2620667</v>
          </cell>
        </row>
        <row r="42">
          <cell r="BC42">
            <v>15943693</v>
          </cell>
        </row>
        <row r="43">
          <cell r="BC43">
            <v>9663921</v>
          </cell>
        </row>
        <row r="44">
          <cell r="BC44">
            <v>867555</v>
          </cell>
        </row>
        <row r="45">
          <cell r="BC45">
            <v>715634</v>
          </cell>
        </row>
        <row r="46">
          <cell r="BC46">
            <v>10951991</v>
          </cell>
        </row>
        <row r="47">
          <cell r="BC47">
            <v>420127</v>
          </cell>
        </row>
        <row r="48">
          <cell r="BC48">
            <v>1234163</v>
          </cell>
        </row>
        <row r="49">
          <cell r="BC49">
            <v>2285206</v>
          </cell>
        </row>
        <row r="50">
          <cell r="BC50">
            <v>3798383</v>
          </cell>
        </row>
        <row r="51">
          <cell r="BC51">
            <v>2532061</v>
          </cell>
        </row>
        <row r="52">
          <cell r="BC52">
            <v>774363</v>
          </cell>
        </row>
        <row r="53">
          <cell r="BC53">
            <v>1035609</v>
          </cell>
        </row>
        <row r="54">
          <cell r="BC54">
            <v>2399886</v>
          </cell>
        </row>
        <row r="55">
          <cell r="BC55">
            <v>6070094</v>
          </cell>
        </row>
        <row r="56">
          <cell r="BC56">
            <v>3566410</v>
          </cell>
        </row>
        <row r="57">
          <cell r="BC57">
            <v>3818914</v>
          </cell>
        </row>
        <row r="58">
          <cell r="BC58">
            <v>17814310</v>
          </cell>
        </row>
        <row r="59">
          <cell r="BC59">
            <v>9781236</v>
          </cell>
        </row>
        <row r="60">
          <cell r="BC60">
            <v>213743</v>
          </cell>
        </row>
        <row r="61">
          <cell r="BC61">
            <v>7337966</v>
          </cell>
        </row>
        <row r="62">
          <cell r="BC62">
            <v>1012097</v>
          </cell>
        </row>
        <row r="63">
          <cell r="BC63">
            <v>4400708</v>
          </cell>
        </row>
        <row r="64">
          <cell r="BC64">
            <v>4260527</v>
          </cell>
        </row>
        <row r="65">
          <cell r="BC65">
            <v>2948878</v>
          </cell>
        </row>
        <row r="66">
          <cell r="BC66">
            <v>3009562</v>
          </cell>
        </row>
        <row r="67">
          <cell r="BC67">
            <v>1065786</v>
          </cell>
        </row>
        <row r="68">
          <cell r="BC68">
            <v>1103839</v>
          </cell>
        </row>
        <row r="69">
          <cell r="BC69">
            <v>848623</v>
          </cell>
        </row>
        <row r="70">
          <cell r="BC70">
            <v>1222756</v>
          </cell>
        </row>
        <row r="71">
          <cell r="BC71">
            <v>3617536</v>
          </cell>
        </row>
        <row r="72">
          <cell r="BC72">
            <v>1096693</v>
          </cell>
        </row>
        <row r="73">
          <cell r="BC73">
            <v>2648617</v>
          </cell>
        </row>
        <row r="74">
          <cell r="BC74">
            <v>752837</v>
          </cell>
        </row>
        <row r="75">
          <cell r="BC75">
            <v>2673238</v>
          </cell>
        </row>
      </sheetData>
      <sheetData sheetId="6" refreshError="1"/>
      <sheetData sheetId="7">
        <row r="7">
          <cell r="AP7">
            <v>-23250</v>
          </cell>
        </row>
      </sheetData>
      <sheetData sheetId="8" refreshError="1"/>
      <sheetData sheetId="9" refreshError="1"/>
      <sheetData sheetId="10" refreshError="1"/>
      <sheetData sheetId="11">
        <row r="7">
          <cell r="T7">
            <v>593229</v>
          </cell>
        </row>
        <row r="8">
          <cell r="T8">
            <v>314223</v>
          </cell>
        </row>
      </sheetData>
      <sheetData sheetId="12" refreshError="1"/>
      <sheetData sheetId="13">
        <row r="7">
          <cell r="AE7">
            <v>0</v>
          </cell>
        </row>
      </sheetData>
      <sheetData sheetId="14">
        <row r="7">
          <cell r="AE7">
            <v>0</v>
          </cell>
        </row>
      </sheetData>
      <sheetData sheetId="15">
        <row r="7">
          <cell r="AE7">
            <v>0</v>
          </cell>
        </row>
      </sheetData>
      <sheetData sheetId="16">
        <row r="7">
          <cell r="AE7">
            <v>0</v>
          </cell>
        </row>
      </sheetData>
      <sheetData sheetId="17">
        <row r="7">
          <cell r="AE7">
            <v>0</v>
          </cell>
        </row>
      </sheetData>
      <sheetData sheetId="18">
        <row r="7">
          <cell r="AE7">
            <v>0</v>
          </cell>
        </row>
      </sheetData>
      <sheetData sheetId="19">
        <row r="7">
          <cell r="AE7">
            <v>0</v>
          </cell>
        </row>
      </sheetData>
      <sheetData sheetId="20">
        <row r="7">
          <cell r="J7">
            <v>1432</v>
          </cell>
          <cell r="S7">
            <v>405</v>
          </cell>
        </row>
        <row r="8">
          <cell r="J8">
            <v>0</v>
          </cell>
          <cell r="S8">
            <v>0</v>
          </cell>
        </row>
        <row r="9">
          <cell r="J9">
            <v>1274</v>
          </cell>
          <cell r="S9">
            <v>655</v>
          </cell>
        </row>
        <row r="10">
          <cell r="J10">
            <v>0</v>
          </cell>
          <cell r="S10">
            <v>0</v>
          </cell>
        </row>
        <row r="11">
          <cell r="J11">
            <v>537</v>
          </cell>
          <cell r="S11">
            <v>126</v>
          </cell>
        </row>
        <row r="12">
          <cell r="J12">
            <v>517</v>
          </cell>
          <cell r="S12">
            <v>171</v>
          </cell>
        </row>
        <row r="13">
          <cell r="J13">
            <v>573</v>
          </cell>
          <cell r="S13">
            <v>434</v>
          </cell>
        </row>
        <row r="14">
          <cell r="J14">
            <v>1750</v>
          </cell>
          <cell r="S14">
            <v>643</v>
          </cell>
        </row>
        <row r="15">
          <cell r="J15">
            <v>21576</v>
          </cell>
          <cell r="S15">
            <v>8548</v>
          </cell>
        </row>
        <row r="16">
          <cell r="J16">
            <v>6434</v>
          </cell>
          <cell r="S16">
            <v>3903</v>
          </cell>
        </row>
        <row r="17">
          <cell r="J17">
            <v>0</v>
          </cell>
          <cell r="S17">
            <v>0</v>
          </cell>
        </row>
        <row r="18">
          <cell r="J18">
            <v>0</v>
          </cell>
          <cell r="S18">
            <v>0</v>
          </cell>
        </row>
        <row r="19">
          <cell r="J19">
            <v>0</v>
          </cell>
          <cell r="S19">
            <v>0</v>
          </cell>
        </row>
        <row r="20">
          <cell r="J20">
            <v>1802</v>
          </cell>
          <cell r="S20">
            <v>624</v>
          </cell>
        </row>
        <row r="21">
          <cell r="J21">
            <v>270</v>
          </cell>
          <cell r="S21">
            <v>79</v>
          </cell>
        </row>
        <row r="22">
          <cell r="J22">
            <v>395</v>
          </cell>
          <cell r="S22">
            <v>389</v>
          </cell>
        </row>
        <row r="23">
          <cell r="J23">
            <v>16208</v>
          </cell>
          <cell r="S23">
            <v>11755</v>
          </cell>
        </row>
        <row r="24">
          <cell r="J24">
            <v>304</v>
          </cell>
          <cell r="S24">
            <v>81</v>
          </cell>
        </row>
        <row r="25">
          <cell r="J25">
            <v>0</v>
          </cell>
          <cell r="S25">
            <v>0</v>
          </cell>
        </row>
        <row r="26">
          <cell r="J26">
            <v>2243</v>
          </cell>
          <cell r="S26">
            <v>616</v>
          </cell>
        </row>
        <row r="27">
          <cell r="J27">
            <v>4391</v>
          </cell>
          <cell r="S27">
            <v>1113</v>
          </cell>
        </row>
        <row r="28">
          <cell r="J28">
            <v>0</v>
          </cell>
          <cell r="S28">
            <v>0</v>
          </cell>
        </row>
        <row r="29">
          <cell r="J29">
            <v>1604</v>
          </cell>
          <cell r="S29">
            <v>575</v>
          </cell>
        </row>
        <row r="30">
          <cell r="J30">
            <v>1331</v>
          </cell>
          <cell r="S30">
            <v>1560</v>
          </cell>
        </row>
        <row r="31">
          <cell r="J31">
            <v>367</v>
          </cell>
          <cell r="S31">
            <v>184</v>
          </cell>
        </row>
        <row r="32">
          <cell r="J32">
            <v>7957</v>
          </cell>
          <cell r="S32">
            <v>4725</v>
          </cell>
        </row>
        <row r="33">
          <cell r="J33">
            <v>958</v>
          </cell>
          <cell r="S33">
            <v>297</v>
          </cell>
        </row>
        <row r="34">
          <cell r="J34">
            <v>3359</v>
          </cell>
          <cell r="S34">
            <v>2073</v>
          </cell>
        </row>
        <row r="35">
          <cell r="J35">
            <v>3525</v>
          </cell>
          <cell r="S35">
            <v>1634</v>
          </cell>
        </row>
        <row r="36">
          <cell r="J36">
            <v>563</v>
          </cell>
          <cell r="S36">
            <v>165</v>
          </cell>
        </row>
        <row r="37">
          <cell r="J37">
            <v>1500</v>
          </cell>
          <cell r="S37">
            <v>809</v>
          </cell>
        </row>
        <row r="38">
          <cell r="J38">
            <v>870</v>
          </cell>
          <cell r="S38">
            <v>246</v>
          </cell>
        </row>
        <row r="39">
          <cell r="J39">
            <v>2120</v>
          </cell>
          <cell r="S39">
            <v>817</v>
          </cell>
        </row>
        <row r="40">
          <cell r="J40">
            <v>5275</v>
          </cell>
          <cell r="S40">
            <v>1557</v>
          </cell>
        </row>
        <row r="41">
          <cell r="J41">
            <v>642</v>
          </cell>
          <cell r="S41">
            <v>260</v>
          </cell>
        </row>
        <row r="42">
          <cell r="J42">
            <v>14628</v>
          </cell>
          <cell r="S42">
            <v>9448</v>
          </cell>
        </row>
        <row r="43">
          <cell r="J43">
            <v>4176</v>
          </cell>
          <cell r="S43">
            <v>1306</v>
          </cell>
        </row>
        <row r="44">
          <cell r="J44">
            <v>68</v>
          </cell>
          <cell r="S44">
            <v>86</v>
          </cell>
        </row>
        <row r="45">
          <cell r="J45">
            <v>311</v>
          </cell>
          <cell r="S45">
            <v>272</v>
          </cell>
        </row>
        <row r="46">
          <cell r="J46">
            <v>1579</v>
          </cell>
          <cell r="S46">
            <v>561</v>
          </cell>
        </row>
        <row r="47">
          <cell r="J47">
            <v>0</v>
          </cell>
          <cell r="S47">
            <v>0</v>
          </cell>
        </row>
        <row r="48">
          <cell r="J48">
            <v>4671</v>
          </cell>
          <cell r="S48">
            <v>2110</v>
          </cell>
        </row>
        <row r="49">
          <cell r="J49">
            <v>925</v>
          </cell>
          <cell r="S49">
            <v>294</v>
          </cell>
        </row>
        <row r="50">
          <cell r="J50">
            <v>673</v>
          </cell>
          <cell r="S50">
            <v>243</v>
          </cell>
        </row>
        <row r="51">
          <cell r="J51">
            <v>1091</v>
          </cell>
          <cell r="S51">
            <v>990</v>
          </cell>
        </row>
        <row r="52">
          <cell r="J52">
            <v>0</v>
          </cell>
          <cell r="S52">
            <v>0</v>
          </cell>
        </row>
        <row r="53">
          <cell r="J53">
            <v>0</v>
          </cell>
          <cell r="S53">
            <v>0</v>
          </cell>
        </row>
        <row r="54">
          <cell r="J54">
            <v>0</v>
          </cell>
          <cell r="S54">
            <v>0</v>
          </cell>
        </row>
        <row r="55">
          <cell r="J55">
            <v>99</v>
          </cell>
          <cell r="S55">
            <v>30</v>
          </cell>
        </row>
        <row r="56">
          <cell r="J56">
            <v>343</v>
          </cell>
          <cell r="S56">
            <v>126</v>
          </cell>
        </row>
        <row r="57">
          <cell r="J57">
            <v>423</v>
          </cell>
          <cell r="S57">
            <v>193</v>
          </cell>
        </row>
        <row r="58">
          <cell r="J58">
            <v>2621</v>
          </cell>
          <cell r="S58">
            <v>1092</v>
          </cell>
        </row>
        <row r="59">
          <cell r="J59">
            <v>1384</v>
          </cell>
          <cell r="S59">
            <v>405</v>
          </cell>
        </row>
        <row r="60">
          <cell r="J60">
            <v>192</v>
          </cell>
          <cell r="S60">
            <v>86</v>
          </cell>
        </row>
        <row r="61">
          <cell r="J61">
            <v>5502</v>
          </cell>
          <cell r="S61">
            <v>2267</v>
          </cell>
        </row>
        <row r="62">
          <cell r="J62">
            <v>56</v>
          </cell>
          <cell r="S62">
            <v>18</v>
          </cell>
        </row>
        <row r="63">
          <cell r="J63">
            <v>781</v>
          </cell>
          <cell r="S63">
            <v>229</v>
          </cell>
        </row>
        <row r="64">
          <cell r="J64">
            <v>2250</v>
          </cell>
          <cell r="S64">
            <v>515</v>
          </cell>
        </row>
        <row r="65">
          <cell r="J65">
            <v>916</v>
          </cell>
          <cell r="S65">
            <v>132</v>
          </cell>
        </row>
        <row r="66">
          <cell r="J66">
            <v>725</v>
          </cell>
          <cell r="S66">
            <v>256</v>
          </cell>
        </row>
        <row r="67">
          <cell r="J67">
            <v>288</v>
          </cell>
          <cell r="S67">
            <v>244</v>
          </cell>
        </row>
        <row r="68">
          <cell r="J68">
            <v>1205</v>
          </cell>
          <cell r="S68">
            <v>248</v>
          </cell>
        </row>
        <row r="69">
          <cell r="J69">
            <v>0</v>
          </cell>
          <cell r="S69">
            <v>0</v>
          </cell>
        </row>
        <row r="70">
          <cell r="J70">
            <v>468</v>
          </cell>
          <cell r="S70">
            <v>137</v>
          </cell>
        </row>
        <row r="71">
          <cell r="J71">
            <v>3276</v>
          </cell>
          <cell r="S71">
            <v>1506</v>
          </cell>
        </row>
        <row r="72">
          <cell r="J72">
            <v>-13</v>
          </cell>
          <cell r="S72">
            <v>-5</v>
          </cell>
        </row>
        <row r="73">
          <cell r="J73">
            <v>256</v>
          </cell>
          <cell r="S73">
            <v>92</v>
          </cell>
        </row>
        <row r="74">
          <cell r="J74">
            <v>411</v>
          </cell>
          <cell r="S74">
            <v>111</v>
          </cell>
        </row>
        <row r="75">
          <cell r="J75">
            <v>0</v>
          </cell>
          <cell r="S75">
            <v>0</v>
          </cell>
        </row>
        <row r="78">
          <cell r="J78">
            <v>0</v>
          </cell>
        </row>
        <row r="80">
          <cell r="J80">
            <v>-166</v>
          </cell>
        </row>
        <row r="82">
          <cell r="J82">
            <v>-5089</v>
          </cell>
        </row>
      </sheetData>
      <sheetData sheetId="21">
        <row r="7">
          <cell r="Q7">
            <v>0</v>
          </cell>
        </row>
        <row r="8">
          <cell r="Q8">
            <v>0</v>
          </cell>
        </row>
        <row r="9">
          <cell r="Q9">
            <v>0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726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0</v>
          </cell>
        </row>
        <row r="31">
          <cell r="Q31">
            <v>0</v>
          </cell>
        </row>
        <row r="32">
          <cell r="Q32">
            <v>22601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0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126480</v>
          </cell>
        </row>
        <row r="43">
          <cell r="Q43">
            <v>0</v>
          </cell>
        </row>
        <row r="44">
          <cell r="Q44">
            <v>2338</v>
          </cell>
        </row>
        <row r="45">
          <cell r="Q45">
            <v>0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5404</v>
          </cell>
        </row>
        <row r="51">
          <cell r="Q51">
            <v>4911</v>
          </cell>
        </row>
        <row r="52">
          <cell r="Q52">
            <v>0</v>
          </cell>
        </row>
        <row r="53">
          <cell r="Q53">
            <v>4668</v>
          </cell>
        </row>
        <row r="54">
          <cell r="Q54">
            <v>-403</v>
          </cell>
        </row>
        <row r="55">
          <cell r="Q55">
            <v>0</v>
          </cell>
        </row>
        <row r="56">
          <cell r="Q56">
            <v>0</v>
          </cell>
        </row>
        <row r="57">
          <cell r="Q57">
            <v>0</v>
          </cell>
        </row>
        <row r="58">
          <cell r="Q58">
            <v>30019</v>
          </cell>
        </row>
        <row r="59">
          <cell r="Q59">
            <v>5715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0</v>
          </cell>
        </row>
        <row r="68">
          <cell r="Q68">
            <v>0</v>
          </cell>
        </row>
        <row r="69">
          <cell r="Q69">
            <v>0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0</v>
          </cell>
        </row>
        <row r="73">
          <cell r="Q73">
            <v>0</v>
          </cell>
        </row>
        <row r="74">
          <cell r="Q74">
            <v>0</v>
          </cell>
        </row>
        <row r="75">
          <cell r="Q75">
            <v>0</v>
          </cell>
        </row>
        <row r="78">
          <cell r="Q78">
            <v>0</v>
          </cell>
        </row>
        <row r="80">
          <cell r="Q80">
            <v>-166</v>
          </cell>
        </row>
        <row r="82">
          <cell r="Q82">
            <v>243</v>
          </cell>
        </row>
      </sheetData>
      <sheetData sheetId="22">
        <row r="7">
          <cell r="Q7">
            <v>3404</v>
          </cell>
        </row>
        <row r="8">
          <cell r="Q8">
            <v>0</v>
          </cell>
        </row>
        <row r="9">
          <cell r="Q9">
            <v>8248</v>
          </cell>
        </row>
        <row r="10">
          <cell r="Q10">
            <v>5127</v>
          </cell>
        </row>
        <row r="11">
          <cell r="Q11">
            <v>4122</v>
          </cell>
        </row>
        <row r="12">
          <cell r="Q12">
            <v>-1184</v>
          </cell>
        </row>
        <row r="13">
          <cell r="Q13">
            <v>2332</v>
          </cell>
        </row>
        <row r="14">
          <cell r="Q14">
            <v>382</v>
          </cell>
        </row>
        <row r="15">
          <cell r="Q15">
            <v>13561</v>
          </cell>
        </row>
        <row r="16">
          <cell r="Q16">
            <v>18245</v>
          </cell>
        </row>
        <row r="17">
          <cell r="Q17">
            <v>931</v>
          </cell>
        </row>
        <row r="18">
          <cell r="Q18">
            <v>-1560</v>
          </cell>
        </row>
        <row r="19">
          <cell r="Q19">
            <v>0</v>
          </cell>
        </row>
        <row r="20">
          <cell r="Q20">
            <v>1</v>
          </cell>
        </row>
        <row r="21">
          <cell r="Q21">
            <v>-3222</v>
          </cell>
        </row>
        <row r="22">
          <cell r="Q22">
            <v>-2078</v>
          </cell>
        </row>
        <row r="23">
          <cell r="Q23">
            <v>14502</v>
          </cell>
        </row>
        <row r="24">
          <cell r="Q24">
            <v>-1636</v>
          </cell>
        </row>
        <row r="25">
          <cell r="Q25">
            <v>2339</v>
          </cell>
        </row>
        <row r="26">
          <cell r="Q26">
            <v>-744</v>
          </cell>
        </row>
        <row r="27">
          <cell r="Q27">
            <v>3165</v>
          </cell>
        </row>
        <row r="28">
          <cell r="Q28">
            <v>-2383</v>
          </cell>
        </row>
        <row r="29">
          <cell r="Q29">
            <v>12698</v>
          </cell>
        </row>
        <row r="30">
          <cell r="Q30">
            <v>2997</v>
          </cell>
        </row>
        <row r="31">
          <cell r="Q31">
            <v>2376</v>
          </cell>
        </row>
        <row r="32">
          <cell r="Q32">
            <v>-766</v>
          </cell>
        </row>
        <row r="33">
          <cell r="Q33">
            <v>816</v>
          </cell>
        </row>
        <row r="34">
          <cell r="Q34">
            <v>13937</v>
          </cell>
        </row>
        <row r="35">
          <cell r="Q35">
            <v>12986</v>
          </cell>
        </row>
        <row r="36">
          <cell r="Q36">
            <v>0</v>
          </cell>
        </row>
        <row r="37">
          <cell r="Q37">
            <v>-1</v>
          </cell>
        </row>
        <row r="38">
          <cell r="Q38">
            <v>20103</v>
          </cell>
        </row>
        <row r="39">
          <cell r="Q39">
            <v>2513</v>
          </cell>
        </row>
        <row r="40">
          <cell r="Q40">
            <v>0</v>
          </cell>
        </row>
        <row r="41">
          <cell r="Q41">
            <v>18676</v>
          </cell>
        </row>
        <row r="42">
          <cell r="Q42">
            <v>3357</v>
          </cell>
        </row>
        <row r="43">
          <cell r="Q43">
            <v>-393</v>
          </cell>
        </row>
        <row r="44">
          <cell r="Q44">
            <v>780</v>
          </cell>
        </row>
        <row r="45">
          <cell r="Q45">
            <v>8408</v>
          </cell>
        </row>
        <row r="46">
          <cell r="Q46">
            <v>11720</v>
          </cell>
        </row>
        <row r="47">
          <cell r="Q47">
            <v>-397</v>
          </cell>
        </row>
        <row r="48">
          <cell r="Q48">
            <v>4467</v>
          </cell>
        </row>
        <row r="49">
          <cell r="Q49">
            <v>19355</v>
          </cell>
        </row>
        <row r="50">
          <cell r="Q50">
            <v>772</v>
          </cell>
        </row>
        <row r="51">
          <cell r="Q51">
            <v>4911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-5631</v>
          </cell>
        </row>
        <row r="55">
          <cell r="Q55">
            <v>4239</v>
          </cell>
        </row>
        <row r="56">
          <cell r="Q56">
            <v>2336</v>
          </cell>
        </row>
        <row r="57">
          <cell r="Q57">
            <v>-4772</v>
          </cell>
        </row>
        <row r="58">
          <cell r="Q58">
            <v>36733</v>
          </cell>
        </row>
        <row r="59">
          <cell r="Q59">
            <v>13216</v>
          </cell>
        </row>
        <row r="60">
          <cell r="Q60">
            <v>0</v>
          </cell>
        </row>
        <row r="61">
          <cell r="Q61">
            <v>4571</v>
          </cell>
        </row>
        <row r="62">
          <cell r="Q62">
            <v>-1662</v>
          </cell>
        </row>
        <row r="63">
          <cell r="Q63">
            <v>5022</v>
          </cell>
        </row>
        <row r="64">
          <cell r="Q64">
            <v>5226</v>
          </cell>
        </row>
        <row r="65">
          <cell r="Q65">
            <v>0</v>
          </cell>
        </row>
        <row r="66">
          <cell r="Q66">
            <v>3211</v>
          </cell>
        </row>
        <row r="67">
          <cell r="Q67">
            <v>-1</v>
          </cell>
        </row>
        <row r="68">
          <cell r="Q68">
            <v>0</v>
          </cell>
        </row>
        <row r="69">
          <cell r="Q69">
            <v>4444</v>
          </cell>
        </row>
        <row r="70">
          <cell r="Q70">
            <v>0</v>
          </cell>
        </row>
        <row r="71">
          <cell r="Q71">
            <v>8606</v>
          </cell>
        </row>
        <row r="72">
          <cell r="Q72">
            <v>-1930</v>
          </cell>
        </row>
        <row r="73">
          <cell r="Q73">
            <v>15395</v>
          </cell>
        </row>
        <row r="74">
          <cell r="Q74">
            <v>0</v>
          </cell>
        </row>
        <row r="75">
          <cell r="Q75">
            <v>1170</v>
          </cell>
        </row>
        <row r="78">
          <cell r="Q78">
            <v>0</v>
          </cell>
        </row>
        <row r="80">
          <cell r="Q80">
            <v>-166</v>
          </cell>
        </row>
        <row r="82">
          <cell r="Q82">
            <v>8458</v>
          </cell>
        </row>
      </sheetData>
      <sheetData sheetId="23">
        <row r="7">
          <cell r="Q7">
            <v>0</v>
          </cell>
        </row>
        <row r="8">
          <cell r="Q8">
            <v>0</v>
          </cell>
        </row>
        <row r="9">
          <cell r="Q9">
            <v>12373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120729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2997</v>
          </cell>
        </row>
        <row r="31">
          <cell r="Q31">
            <v>0</v>
          </cell>
        </row>
        <row r="32">
          <cell r="Q32">
            <v>4597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758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746</v>
          </cell>
        </row>
        <row r="43">
          <cell r="Q43">
            <v>0</v>
          </cell>
        </row>
        <row r="44">
          <cell r="Q44">
            <v>0</v>
          </cell>
        </row>
        <row r="45">
          <cell r="Q45">
            <v>4586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0</v>
          </cell>
        </row>
        <row r="51">
          <cell r="Q51">
            <v>0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-3218</v>
          </cell>
        </row>
        <row r="55">
          <cell r="Q55">
            <v>0</v>
          </cell>
        </row>
        <row r="56">
          <cell r="Q56">
            <v>779</v>
          </cell>
        </row>
        <row r="57">
          <cell r="Q57">
            <v>0</v>
          </cell>
        </row>
        <row r="58">
          <cell r="Q58">
            <v>1185</v>
          </cell>
        </row>
        <row r="59">
          <cell r="Q59">
            <v>2143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-2624</v>
          </cell>
        </row>
        <row r="68">
          <cell r="Q68">
            <v>0</v>
          </cell>
        </row>
        <row r="69">
          <cell r="Q69">
            <v>6464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0</v>
          </cell>
        </row>
        <row r="73">
          <cell r="Q73">
            <v>1540</v>
          </cell>
        </row>
        <row r="74">
          <cell r="Q74">
            <v>2130</v>
          </cell>
        </row>
        <row r="75">
          <cell r="Q75">
            <v>-780</v>
          </cell>
        </row>
        <row r="78">
          <cell r="Q78">
            <v>0</v>
          </cell>
        </row>
        <row r="80">
          <cell r="Q80">
            <v>-166</v>
          </cell>
        </row>
        <row r="82">
          <cell r="Q82">
            <v>3703</v>
          </cell>
        </row>
      </sheetData>
      <sheetData sheetId="24">
        <row r="7">
          <cell r="Y7">
            <v>553679</v>
          </cell>
          <cell r="AT7">
            <v>512688</v>
          </cell>
        </row>
        <row r="10">
          <cell r="Y10">
            <v>37892</v>
          </cell>
          <cell r="AT10">
            <v>63350</v>
          </cell>
        </row>
        <row r="11">
          <cell r="Y11">
            <v>113310</v>
          </cell>
          <cell r="AT11">
            <v>201519</v>
          </cell>
        </row>
        <row r="12">
          <cell r="Y12">
            <v>68874</v>
          </cell>
          <cell r="AT12">
            <v>115960</v>
          </cell>
        </row>
        <row r="13">
          <cell r="Y13">
            <v>92772</v>
          </cell>
          <cell r="AT13">
            <v>155565</v>
          </cell>
        </row>
        <row r="14">
          <cell r="Y14">
            <v>186045</v>
          </cell>
          <cell r="AT14">
            <v>311874</v>
          </cell>
        </row>
        <row r="15">
          <cell r="Y15">
            <v>60094</v>
          </cell>
          <cell r="AT15">
            <v>103371</v>
          </cell>
        </row>
        <row r="16">
          <cell r="Y16">
            <v>102573</v>
          </cell>
          <cell r="AT16">
            <v>176157</v>
          </cell>
        </row>
      </sheetData>
      <sheetData sheetId="25" refreshError="1"/>
      <sheetData sheetId="26">
        <row r="7">
          <cell r="AC7">
            <v>0</v>
          </cell>
        </row>
      </sheetData>
      <sheetData sheetId="27">
        <row r="7">
          <cell r="AC7">
            <v>0</v>
          </cell>
        </row>
      </sheetData>
      <sheetData sheetId="28">
        <row r="7">
          <cell r="AC7">
            <v>0</v>
          </cell>
        </row>
      </sheetData>
      <sheetData sheetId="29">
        <row r="7">
          <cell r="AC7">
            <v>0</v>
          </cell>
        </row>
      </sheetData>
      <sheetData sheetId="30">
        <row r="7">
          <cell r="AC7">
            <v>0</v>
          </cell>
        </row>
      </sheetData>
      <sheetData sheetId="31">
        <row r="7">
          <cell r="AC7">
            <v>0</v>
          </cell>
        </row>
      </sheetData>
      <sheetData sheetId="32">
        <row r="7">
          <cell r="AC7">
            <v>884</v>
          </cell>
        </row>
      </sheetData>
      <sheetData sheetId="33">
        <row r="7">
          <cell r="AC7">
            <v>0</v>
          </cell>
        </row>
      </sheetData>
      <sheetData sheetId="34">
        <row r="7">
          <cell r="AC7">
            <v>0</v>
          </cell>
        </row>
      </sheetData>
      <sheetData sheetId="35">
        <row r="7">
          <cell r="AC7">
            <v>0</v>
          </cell>
        </row>
      </sheetData>
      <sheetData sheetId="36">
        <row r="7">
          <cell r="AC7">
            <v>0</v>
          </cell>
        </row>
      </sheetData>
      <sheetData sheetId="37">
        <row r="7">
          <cell r="AC7">
            <v>0</v>
          </cell>
        </row>
      </sheetData>
      <sheetData sheetId="38">
        <row r="7">
          <cell r="AC7">
            <v>0</v>
          </cell>
        </row>
      </sheetData>
      <sheetData sheetId="39">
        <row r="7">
          <cell r="AC7">
            <v>0</v>
          </cell>
        </row>
      </sheetData>
      <sheetData sheetId="40">
        <row r="7">
          <cell r="AC7">
            <v>0</v>
          </cell>
        </row>
      </sheetData>
      <sheetData sheetId="41">
        <row r="7">
          <cell r="AC7">
            <v>0</v>
          </cell>
        </row>
      </sheetData>
      <sheetData sheetId="42">
        <row r="7">
          <cell r="AC7">
            <v>0</v>
          </cell>
        </row>
      </sheetData>
      <sheetData sheetId="43">
        <row r="7">
          <cell r="AC7">
            <v>0</v>
          </cell>
        </row>
      </sheetData>
      <sheetData sheetId="44">
        <row r="7">
          <cell r="AC7">
            <v>-805</v>
          </cell>
        </row>
      </sheetData>
      <sheetData sheetId="45">
        <row r="7">
          <cell r="AC7">
            <v>14263</v>
          </cell>
        </row>
      </sheetData>
      <sheetData sheetId="46">
        <row r="7">
          <cell r="AC7">
            <v>-4872</v>
          </cell>
        </row>
      </sheetData>
      <sheetData sheetId="47">
        <row r="7">
          <cell r="AC7">
            <v>0</v>
          </cell>
        </row>
      </sheetData>
      <sheetData sheetId="48">
        <row r="7">
          <cell r="AC7">
            <v>0</v>
          </cell>
        </row>
      </sheetData>
      <sheetData sheetId="49">
        <row r="7">
          <cell r="AC7">
            <v>0</v>
          </cell>
        </row>
      </sheetData>
      <sheetData sheetId="50">
        <row r="7">
          <cell r="AC7">
            <v>0</v>
          </cell>
        </row>
      </sheetData>
      <sheetData sheetId="51">
        <row r="7">
          <cell r="AC7">
            <v>0</v>
          </cell>
        </row>
      </sheetData>
      <sheetData sheetId="52">
        <row r="7">
          <cell r="AC7">
            <v>0</v>
          </cell>
        </row>
      </sheetData>
      <sheetData sheetId="53">
        <row r="7">
          <cell r="AC7">
            <v>0</v>
          </cell>
        </row>
      </sheetData>
      <sheetData sheetId="54">
        <row r="7">
          <cell r="AC7">
            <v>0</v>
          </cell>
        </row>
      </sheetData>
      <sheetData sheetId="55">
        <row r="7">
          <cell r="AC7">
            <v>3365</v>
          </cell>
        </row>
      </sheetData>
      <sheetData sheetId="56">
        <row r="7">
          <cell r="AC7">
            <v>0</v>
          </cell>
        </row>
      </sheetData>
      <sheetData sheetId="57">
        <row r="7">
          <cell r="AC7">
            <v>0</v>
          </cell>
        </row>
      </sheetData>
      <sheetData sheetId="58">
        <row r="7">
          <cell r="AC7">
            <v>0</v>
          </cell>
        </row>
      </sheetData>
      <sheetData sheetId="59">
        <row r="7">
          <cell r="AC7">
            <v>0</v>
          </cell>
        </row>
      </sheetData>
      <sheetData sheetId="60">
        <row r="7">
          <cell r="AD7">
            <v>20631</v>
          </cell>
        </row>
      </sheetData>
      <sheetData sheetId="61">
        <row r="7">
          <cell r="AD7">
            <v>14667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Audit Adjs"/>
      <sheetName val="Source Data"/>
    </sheetNames>
    <sheetDataSet>
      <sheetData sheetId="0"/>
      <sheetData sheetId="1">
        <row r="26">
          <cell r="A26">
            <v>3</v>
          </cell>
          <cell r="B26" t="str">
            <v>Ascension</v>
          </cell>
          <cell r="C26">
            <v>-4469</v>
          </cell>
          <cell r="D26">
            <v>2235</v>
          </cell>
          <cell r="E26">
            <v>-2234</v>
          </cell>
        </row>
        <row r="27">
          <cell r="A27">
            <v>9</v>
          </cell>
          <cell r="B27" t="str">
            <v>Caddo</v>
          </cell>
          <cell r="C27">
            <v>-11114</v>
          </cell>
          <cell r="D27">
            <v>5557</v>
          </cell>
          <cell r="E27">
            <v>-5557</v>
          </cell>
        </row>
        <row r="28">
          <cell r="A28">
            <v>17</v>
          </cell>
          <cell r="B28" t="str">
            <v>East Baton Rouge</v>
          </cell>
          <cell r="C28">
            <v>-3902</v>
          </cell>
          <cell r="D28">
            <v>1951</v>
          </cell>
          <cell r="E28">
            <v>-1951</v>
          </cell>
        </row>
        <row r="29">
          <cell r="A29">
            <v>26</v>
          </cell>
          <cell r="B29" t="str">
            <v>Jefferson</v>
          </cell>
          <cell r="C29">
            <v>-4676</v>
          </cell>
          <cell r="D29">
            <v>2338</v>
          </cell>
          <cell r="E29">
            <v>-2338</v>
          </cell>
        </row>
        <row r="30">
          <cell r="A30">
            <v>53</v>
          </cell>
          <cell r="B30" t="str">
            <v>Tangipahoa</v>
          </cell>
          <cell r="C30">
            <v>35364</v>
          </cell>
          <cell r="D30">
            <v>-17682</v>
          </cell>
          <cell r="E30">
            <v>17682</v>
          </cell>
        </row>
        <row r="31">
          <cell r="A31">
            <v>67</v>
          </cell>
          <cell r="B31" t="str">
            <v>Zachary Community</v>
          </cell>
          <cell r="C31">
            <v>-5897</v>
          </cell>
          <cell r="D31">
            <v>2949</v>
          </cell>
          <cell r="E31">
            <v>-2948</v>
          </cell>
        </row>
      </sheetData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Econ. Disad."/>
      <sheetName val="SWD"/>
      <sheetName val="GT"/>
      <sheetName val="CTE"/>
      <sheetName val="Type 5-RSD"/>
      <sheetName val="Other Info"/>
      <sheetName val="OPSB"/>
      <sheetName val="W5B"/>
      <sheetName val="OJJ_Final ADM"/>
    </sheetNames>
    <sheetDataSet>
      <sheetData sheetId="0">
        <row r="7">
          <cell r="L7">
            <v>0</v>
          </cell>
        </row>
      </sheetData>
      <sheetData sheetId="1">
        <row r="7">
          <cell r="L7">
            <v>0</v>
          </cell>
        </row>
      </sheetData>
      <sheetData sheetId="2">
        <row r="32">
          <cell r="L32">
            <v>25</v>
          </cell>
        </row>
      </sheetData>
      <sheetData sheetId="3">
        <row r="32">
          <cell r="L32">
            <v>10</v>
          </cell>
        </row>
      </sheetData>
      <sheetData sheetId="4"/>
      <sheetData sheetId="5"/>
      <sheetData sheetId="6">
        <row r="24">
          <cell r="B24">
            <v>26</v>
          </cell>
        </row>
      </sheetData>
      <sheetData sheetId="7">
        <row r="2">
          <cell r="A2">
            <v>36</v>
          </cell>
        </row>
      </sheetData>
      <sheetData sheetId="8"/>
      <sheetData sheetId="9">
        <row r="5">
          <cell r="A5">
            <v>1</v>
          </cell>
          <cell r="B5" t="str">
            <v>Acadia Parish</v>
          </cell>
          <cell r="C5">
            <v>1.9298250000000001</v>
          </cell>
        </row>
        <row r="6">
          <cell r="A6">
            <v>3</v>
          </cell>
          <cell r="B6" t="str">
            <v>Ascension Parish</v>
          </cell>
          <cell r="C6">
            <v>2.078948</v>
          </cell>
        </row>
        <row r="7">
          <cell r="A7">
            <v>5</v>
          </cell>
          <cell r="B7" t="str">
            <v>Avoyelles Parish</v>
          </cell>
          <cell r="C7">
            <v>0.68420999999999998</v>
          </cell>
        </row>
        <row r="8">
          <cell r="A8">
            <v>6</v>
          </cell>
          <cell r="B8" t="str">
            <v>Beauregard Parish</v>
          </cell>
          <cell r="C8">
            <v>0.93859700000000001</v>
          </cell>
        </row>
        <row r="9">
          <cell r="A9">
            <v>7</v>
          </cell>
          <cell r="B9" t="str">
            <v>Bienville Parish</v>
          </cell>
          <cell r="C9">
            <v>1</v>
          </cell>
        </row>
        <row r="10">
          <cell r="A10">
            <v>8</v>
          </cell>
          <cell r="B10" t="str">
            <v>Bossier Parish</v>
          </cell>
          <cell r="C10">
            <v>2.3026309999999999</v>
          </cell>
        </row>
        <row r="11">
          <cell r="A11">
            <v>9</v>
          </cell>
          <cell r="B11" t="str">
            <v>Caddo Parish</v>
          </cell>
          <cell r="C11">
            <v>30.320178999999992</v>
          </cell>
        </row>
        <row r="12">
          <cell r="A12">
            <v>10</v>
          </cell>
          <cell r="B12" t="str">
            <v>Calcasieu Parish</v>
          </cell>
          <cell r="C12">
            <v>11.421053000000001</v>
          </cell>
        </row>
        <row r="13">
          <cell r="A13">
            <v>68</v>
          </cell>
          <cell r="B13" t="str">
            <v>City of Baker School District</v>
          </cell>
          <cell r="C13">
            <v>0.44736799999999999</v>
          </cell>
        </row>
        <row r="14">
          <cell r="A14">
            <v>66</v>
          </cell>
          <cell r="B14" t="str">
            <v>City of Bogalusa School District</v>
          </cell>
          <cell r="C14">
            <v>0.66228100000000001</v>
          </cell>
        </row>
        <row r="15">
          <cell r="A15">
            <v>65</v>
          </cell>
          <cell r="B15" t="str">
            <v>City of Monroe School District</v>
          </cell>
          <cell r="C15">
            <v>4.3771930000000001</v>
          </cell>
        </row>
        <row r="16">
          <cell r="A16">
            <v>14</v>
          </cell>
          <cell r="B16" t="str">
            <v>Claiborne Parish</v>
          </cell>
          <cell r="C16">
            <v>1.982456</v>
          </cell>
        </row>
        <row r="17">
          <cell r="A17">
            <v>15</v>
          </cell>
          <cell r="B17" t="str">
            <v>Concordia Parish</v>
          </cell>
          <cell r="C17">
            <v>0.31578899999999999</v>
          </cell>
        </row>
        <row r="18">
          <cell r="A18">
            <v>16</v>
          </cell>
          <cell r="B18" t="str">
            <v>DeSoto Parish</v>
          </cell>
          <cell r="C18">
            <v>1.1578949999999999</v>
          </cell>
        </row>
        <row r="19">
          <cell r="A19">
            <v>17</v>
          </cell>
          <cell r="B19" t="str">
            <v>East Baton Rouge Parish</v>
          </cell>
          <cell r="C19">
            <v>30.013160999999997</v>
          </cell>
        </row>
        <row r="20">
          <cell r="A20">
            <v>18</v>
          </cell>
          <cell r="B20" t="str">
            <v>East Carroll Parish</v>
          </cell>
          <cell r="C20">
            <v>0.34210499999999999</v>
          </cell>
        </row>
        <row r="21">
          <cell r="A21">
            <v>20</v>
          </cell>
          <cell r="B21" t="str">
            <v>Evangeline Parish</v>
          </cell>
          <cell r="C21">
            <v>2.2982450000000001</v>
          </cell>
        </row>
        <row r="22">
          <cell r="A22">
            <v>21</v>
          </cell>
          <cell r="B22" t="str">
            <v>Franklin Parish</v>
          </cell>
          <cell r="C22">
            <v>5.0307010000000005</v>
          </cell>
        </row>
        <row r="23">
          <cell r="A23">
            <v>23</v>
          </cell>
          <cell r="B23" t="str">
            <v>Iberia Parish</v>
          </cell>
          <cell r="C23">
            <v>2.0219290000000001</v>
          </cell>
        </row>
        <row r="24">
          <cell r="A24">
            <v>24</v>
          </cell>
          <cell r="B24" t="str">
            <v>Iberville Parish</v>
          </cell>
          <cell r="C24">
            <v>3.0526309999999999</v>
          </cell>
        </row>
        <row r="25">
          <cell r="A25">
            <v>25</v>
          </cell>
          <cell r="B25" t="str">
            <v>Jackson Parish</v>
          </cell>
          <cell r="C25">
            <v>0.52193000000000001</v>
          </cell>
        </row>
        <row r="26">
          <cell r="A26">
            <v>27</v>
          </cell>
          <cell r="B26" t="str">
            <v>Jefferson Davis Parish</v>
          </cell>
          <cell r="C26">
            <v>1.1271930000000001</v>
          </cell>
        </row>
        <row r="27">
          <cell r="A27">
            <v>26</v>
          </cell>
          <cell r="B27" t="str">
            <v>Jefferson Parish</v>
          </cell>
          <cell r="C27">
            <v>14.526316000000001</v>
          </cell>
        </row>
        <row r="28">
          <cell r="A28">
            <v>30</v>
          </cell>
          <cell r="B28" t="str">
            <v>LaSalle Parish</v>
          </cell>
          <cell r="C28">
            <v>0.635965</v>
          </cell>
        </row>
        <row r="29">
          <cell r="A29">
            <v>28</v>
          </cell>
          <cell r="B29" t="str">
            <v>Lafayette Parish</v>
          </cell>
          <cell r="C29">
            <v>5.0657879999999995</v>
          </cell>
        </row>
        <row r="30">
          <cell r="A30">
            <v>29</v>
          </cell>
          <cell r="B30" t="str">
            <v>Lafourche Parish</v>
          </cell>
          <cell r="C30">
            <v>5.5745620000000011</v>
          </cell>
        </row>
        <row r="31">
          <cell r="A31">
            <v>31</v>
          </cell>
          <cell r="B31" t="str">
            <v>Lincoln Parish</v>
          </cell>
          <cell r="C31">
            <v>2.276316</v>
          </cell>
        </row>
        <row r="32">
          <cell r="A32">
            <v>32</v>
          </cell>
          <cell r="B32" t="str">
            <v>Livingston Parish</v>
          </cell>
          <cell r="C32">
            <v>1.0657890000000001</v>
          </cell>
        </row>
        <row r="33">
          <cell r="A33">
            <v>33</v>
          </cell>
          <cell r="B33" t="str">
            <v>Madison Parish</v>
          </cell>
          <cell r="C33">
            <v>2.6096490000000001</v>
          </cell>
        </row>
        <row r="34">
          <cell r="A34">
            <v>34</v>
          </cell>
          <cell r="B34" t="str">
            <v>Morehouse Parish</v>
          </cell>
          <cell r="C34">
            <v>5.8815789999999994</v>
          </cell>
        </row>
        <row r="35">
          <cell r="A35">
            <v>35</v>
          </cell>
          <cell r="B35" t="str">
            <v>Natchitoches Parish</v>
          </cell>
          <cell r="C35">
            <v>0.872807</v>
          </cell>
        </row>
        <row r="36">
          <cell r="A36">
            <v>36</v>
          </cell>
          <cell r="B36" t="str">
            <v>Orleans Parish</v>
          </cell>
          <cell r="C36">
            <v>26.517542000000002</v>
          </cell>
        </row>
        <row r="37">
          <cell r="A37">
            <v>37</v>
          </cell>
          <cell r="B37" t="str">
            <v>Ouachita Parish</v>
          </cell>
          <cell r="C37">
            <v>5.1140359999999996</v>
          </cell>
        </row>
        <row r="38">
          <cell r="A38">
            <v>38</v>
          </cell>
          <cell r="B38" t="str">
            <v>Plaquemines Parish</v>
          </cell>
          <cell r="C38">
            <v>0.15789500000000001</v>
          </cell>
        </row>
        <row r="39">
          <cell r="A39">
            <v>39</v>
          </cell>
          <cell r="B39" t="str">
            <v>Pointe Coupee Parish</v>
          </cell>
          <cell r="C39">
            <v>0.59210499999999999</v>
          </cell>
        </row>
        <row r="40">
          <cell r="A40">
            <v>40</v>
          </cell>
          <cell r="B40" t="str">
            <v>Rapides Parish</v>
          </cell>
          <cell r="C40">
            <v>2.3640340000000002</v>
          </cell>
        </row>
        <row r="41">
          <cell r="A41">
            <v>42</v>
          </cell>
          <cell r="B41" t="str">
            <v>Richland Parish</v>
          </cell>
          <cell r="C41">
            <v>6.254385000000001</v>
          </cell>
        </row>
        <row r="42">
          <cell r="A42">
            <v>43</v>
          </cell>
          <cell r="B42" t="str">
            <v>Sabine Parish</v>
          </cell>
          <cell r="C42">
            <v>1.0657890000000001</v>
          </cell>
        </row>
        <row r="43">
          <cell r="A43">
            <v>44</v>
          </cell>
          <cell r="B43" t="str">
            <v>St. Bernard Parish</v>
          </cell>
          <cell r="C43">
            <v>0.87280599999999997</v>
          </cell>
        </row>
        <row r="44">
          <cell r="A44">
            <v>45</v>
          </cell>
          <cell r="B44" t="str">
            <v>St. Charles Parish</v>
          </cell>
          <cell r="C44">
            <v>2.2894740000000002</v>
          </cell>
        </row>
        <row r="45">
          <cell r="A45">
            <v>49</v>
          </cell>
          <cell r="B45" t="str">
            <v>St. Landry Parish</v>
          </cell>
          <cell r="C45">
            <v>0.131578</v>
          </cell>
        </row>
        <row r="46">
          <cell r="A46">
            <v>50</v>
          </cell>
          <cell r="B46" t="str">
            <v>St. Martin Parish</v>
          </cell>
          <cell r="C46">
            <v>0.44298300000000002</v>
          </cell>
        </row>
        <row r="47">
          <cell r="A47">
            <v>51</v>
          </cell>
          <cell r="B47" t="str">
            <v>St. Mary Parish</v>
          </cell>
          <cell r="C47">
            <v>0.859649</v>
          </cell>
        </row>
        <row r="48">
          <cell r="A48">
            <v>52</v>
          </cell>
          <cell r="B48" t="str">
            <v>St. Tammany Parish</v>
          </cell>
          <cell r="C48">
            <v>3.6403500000000002</v>
          </cell>
        </row>
        <row r="49">
          <cell r="A49">
            <v>53</v>
          </cell>
          <cell r="B49" t="str">
            <v>Tangipahoa Parish</v>
          </cell>
          <cell r="C49">
            <v>2.1271930000000001</v>
          </cell>
        </row>
        <row r="50">
          <cell r="A50">
            <v>54</v>
          </cell>
          <cell r="B50" t="str">
            <v>Tensas Parish</v>
          </cell>
          <cell r="C50">
            <v>0.22368399999999999</v>
          </cell>
        </row>
        <row r="51">
          <cell r="A51">
            <v>55</v>
          </cell>
          <cell r="B51" t="str">
            <v>Terrebonne Parish</v>
          </cell>
          <cell r="C51">
            <v>7.8070170000000001</v>
          </cell>
        </row>
        <row r="52">
          <cell r="A52">
            <v>56</v>
          </cell>
          <cell r="B52" t="str">
            <v>Union Parish</v>
          </cell>
          <cell r="C52">
            <v>6.5789E-2</v>
          </cell>
        </row>
        <row r="53">
          <cell r="A53">
            <v>57</v>
          </cell>
          <cell r="B53" t="str">
            <v>Vermilion Parish</v>
          </cell>
          <cell r="C53">
            <v>1.1710530000000001</v>
          </cell>
        </row>
        <row r="54">
          <cell r="A54">
            <v>58</v>
          </cell>
          <cell r="B54" t="str">
            <v>Vernon Parish</v>
          </cell>
          <cell r="C54">
            <v>2.6491229999999999</v>
          </cell>
        </row>
        <row r="55">
          <cell r="A55">
            <v>59</v>
          </cell>
          <cell r="B55" t="str">
            <v>Washington Parish</v>
          </cell>
          <cell r="C55">
            <v>1</v>
          </cell>
        </row>
        <row r="56">
          <cell r="A56">
            <v>60</v>
          </cell>
          <cell r="B56" t="str">
            <v>Webster Parish</v>
          </cell>
          <cell r="C56">
            <v>0.89912199999999998</v>
          </cell>
        </row>
        <row r="57">
          <cell r="A57">
            <v>61</v>
          </cell>
          <cell r="B57" t="str">
            <v>West Baton Rouge Parish</v>
          </cell>
          <cell r="C57">
            <v>0.54824600000000001</v>
          </cell>
        </row>
        <row r="58">
          <cell r="A58">
            <v>62</v>
          </cell>
          <cell r="B58" t="str">
            <v>West Carroll Parish</v>
          </cell>
          <cell r="C58">
            <v>1.526316</v>
          </cell>
        </row>
        <row r="59">
          <cell r="A59">
            <v>64</v>
          </cell>
          <cell r="B59" t="str">
            <v>Winn Parish</v>
          </cell>
          <cell r="C59">
            <v>0.513158</v>
          </cell>
        </row>
        <row r="60">
          <cell r="A60">
            <v>67</v>
          </cell>
          <cell r="B60" t="str">
            <v>Zachary Community School District</v>
          </cell>
          <cell r="C60">
            <v>0.33333299999999999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eff Chamber"/>
      <sheetName val="5C1M_GEO Mid"/>
      <sheetName val="5C1N_Delta"/>
      <sheetName val="5C1O_Impact"/>
      <sheetName val="5C1P_Vision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X_Tangi"/>
      <sheetName val="5C1Y_GEO"/>
      <sheetName val="5C1Z_Lincoln Prep"/>
      <sheetName val="5C1AA_Laurel"/>
      <sheetName val="5C1AB_Apex"/>
      <sheetName val="5C1AC_Smothers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2_LAVCA"/>
      <sheetName val="5C3_UnvView"/>
      <sheetName val="6_Local Deduct Calc"/>
      <sheetName val="7_Local Revenue"/>
      <sheetName val="8_2.1.18 SIS"/>
      <sheetName val="8A_2.1.18 RSD Op &amp; 5s"/>
      <sheetName val="Source Data"/>
      <sheetName val="Per Pupil_Weighted Funding"/>
      <sheetName val="Placeholder_Tallulah"/>
    </sheetNames>
    <sheetDataSet>
      <sheetData sheetId="0"/>
      <sheetData sheetId="1"/>
      <sheetData sheetId="2"/>
      <sheetData sheetId="3"/>
      <sheetData sheetId="4">
        <row r="7">
          <cell r="AP7">
            <v>-22011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7">
          <cell r="Y7">
            <v>371694</v>
          </cell>
          <cell r="AT7">
            <v>333129</v>
          </cell>
        </row>
        <row r="10">
          <cell r="Y10">
            <v>30682</v>
          </cell>
          <cell r="AT10">
            <v>52638</v>
          </cell>
        </row>
        <row r="11">
          <cell r="Y11">
            <v>115331</v>
          </cell>
          <cell r="AT11">
            <v>210205</v>
          </cell>
        </row>
        <row r="12">
          <cell r="Y12">
            <v>124697</v>
          </cell>
          <cell r="AT12">
            <v>216034</v>
          </cell>
        </row>
        <row r="13">
          <cell r="Y13">
            <v>78294</v>
          </cell>
          <cell r="AT13">
            <v>135432</v>
          </cell>
        </row>
        <row r="14">
          <cell r="Y14">
            <v>193499</v>
          </cell>
          <cell r="AT14">
            <v>330897</v>
          </cell>
        </row>
        <row r="15">
          <cell r="Y15">
            <v>77255</v>
          </cell>
          <cell r="AT15">
            <v>130763</v>
          </cell>
        </row>
        <row r="16">
          <cell r="Y16">
            <v>139504</v>
          </cell>
          <cell r="AT16">
            <v>237418</v>
          </cell>
        </row>
      </sheetData>
      <sheetData sheetId="22">
        <row r="7">
          <cell r="A7">
            <v>341001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 &amp; Final Comparison"/>
      <sheetName val="18-19 Final_Type1,1B,2,3,3B,4"/>
      <sheetName val="FY18-19 Final Type 5"/>
      <sheetName val="Detail Calculation exclude debt"/>
      <sheetName val="Detail Calculation for debt"/>
      <sheetName val="Detail"/>
      <sheetName val="10.1.18 SIS"/>
    </sheetNames>
    <sheetDataSet>
      <sheetData sheetId="0"/>
      <sheetData sheetId="1">
        <row r="7">
          <cell r="K7">
            <v>2561</v>
          </cell>
          <cell r="N7">
            <v>2561</v>
          </cell>
        </row>
        <row r="8">
          <cell r="K8">
            <v>2635</v>
          </cell>
          <cell r="N8">
            <v>3025</v>
          </cell>
        </row>
        <row r="9">
          <cell r="K9">
            <v>5381</v>
          </cell>
          <cell r="N9">
            <v>6175</v>
          </cell>
        </row>
        <row r="10">
          <cell r="K10">
            <v>4295</v>
          </cell>
          <cell r="N10">
            <v>4295</v>
          </cell>
        </row>
        <row r="11">
          <cell r="K11">
            <v>2206</v>
          </cell>
          <cell r="N11">
            <v>2206</v>
          </cell>
        </row>
        <row r="12">
          <cell r="K12">
            <v>3284</v>
          </cell>
          <cell r="N12">
            <v>3969</v>
          </cell>
        </row>
        <row r="13">
          <cell r="K13">
            <v>11823</v>
          </cell>
          <cell r="N13">
            <v>12201</v>
          </cell>
        </row>
        <row r="14">
          <cell r="K14">
            <v>4175</v>
          </cell>
          <cell r="N14">
            <v>4740</v>
          </cell>
        </row>
        <row r="15">
          <cell r="K15">
            <v>4576</v>
          </cell>
          <cell r="N15">
            <v>5315</v>
          </cell>
        </row>
        <row r="16">
          <cell r="K16">
            <v>7054</v>
          </cell>
          <cell r="N16">
            <v>7813</v>
          </cell>
        </row>
        <row r="17">
          <cell r="K17">
            <v>2848</v>
          </cell>
          <cell r="N17">
            <v>3537</v>
          </cell>
        </row>
        <row r="18">
          <cell r="K18">
            <v>6902</v>
          </cell>
          <cell r="N18">
            <v>6902</v>
          </cell>
        </row>
        <row r="19">
          <cell r="K19">
            <v>2805</v>
          </cell>
          <cell r="N19">
            <v>2844</v>
          </cell>
        </row>
        <row r="20">
          <cell r="K20">
            <v>3041</v>
          </cell>
          <cell r="N20">
            <v>3342</v>
          </cell>
        </row>
        <row r="21">
          <cell r="K21">
            <v>2960</v>
          </cell>
          <cell r="N21">
            <v>2960</v>
          </cell>
        </row>
        <row r="22">
          <cell r="K22">
            <v>13155</v>
          </cell>
          <cell r="N22">
            <v>14797</v>
          </cell>
        </row>
        <row r="23">
          <cell r="K23">
            <v>6618</v>
          </cell>
          <cell r="N23">
            <v>7562</v>
          </cell>
        </row>
        <row r="24">
          <cell r="K24">
            <v>3900</v>
          </cell>
          <cell r="N24">
            <v>3900</v>
          </cell>
        </row>
        <row r="25">
          <cell r="K25">
            <v>3628</v>
          </cell>
          <cell r="N25">
            <v>3628</v>
          </cell>
        </row>
        <row r="26">
          <cell r="K26">
            <v>2541</v>
          </cell>
          <cell r="N26">
            <v>2622</v>
          </cell>
        </row>
        <row r="27">
          <cell r="K27">
            <v>1767</v>
          </cell>
          <cell r="N27">
            <v>2574</v>
          </cell>
        </row>
        <row r="28">
          <cell r="K28">
            <v>1065</v>
          </cell>
          <cell r="N28">
            <v>1790</v>
          </cell>
        </row>
        <row r="29">
          <cell r="K29">
            <v>2429</v>
          </cell>
          <cell r="N29">
            <v>3461</v>
          </cell>
        </row>
        <row r="30">
          <cell r="K30">
            <v>11498</v>
          </cell>
          <cell r="N30">
            <v>12158</v>
          </cell>
        </row>
        <row r="31">
          <cell r="K31">
            <v>4932</v>
          </cell>
          <cell r="N31">
            <v>4932</v>
          </cell>
        </row>
        <row r="32">
          <cell r="K32">
            <v>4709</v>
          </cell>
          <cell r="N32">
            <v>5263</v>
          </cell>
        </row>
        <row r="33">
          <cell r="K33">
            <v>2955</v>
          </cell>
          <cell r="N33">
            <v>3623</v>
          </cell>
        </row>
        <row r="34">
          <cell r="K34">
            <v>5286</v>
          </cell>
          <cell r="N34">
            <v>5742</v>
          </cell>
        </row>
        <row r="35">
          <cell r="K35">
            <v>4336</v>
          </cell>
          <cell r="N35">
            <v>5070</v>
          </cell>
        </row>
        <row r="36">
          <cell r="K36">
            <v>3081</v>
          </cell>
          <cell r="N36">
            <v>4158</v>
          </cell>
        </row>
        <row r="37">
          <cell r="K37">
            <v>5612</v>
          </cell>
          <cell r="N37">
            <v>6321</v>
          </cell>
        </row>
        <row r="38">
          <cell r="K38">
            <v>2244</v>
          </cell>
          <cell r="N38">
            <v>2671</v>
          </cell>
        </row>
        <row r="39">
          <cell r="K39">
            <v>2098</v>
          </cell>
          <cell r="N39">
            <v>3751</v>
          </cell>
        </row>
        <row r="40">
          <cell r="K40">
            <v>2681</v>
          </cell>
          <cell r="N40">
            <v>3057</v>
          </cell>
        </row>
        <row r="41">
          <cell r="K41">
            <v>3873</v>
          </cell>
          <cell r="N41">
            <v>4119</v>
          </cell>
        </row>
        <row r="42">
          <cell r="K42">
            <v>5549</v>
          </cell>
          <cell r="N42">
            <v>6407</v>
          </cell>
        </row>
        <row r="43">
          <cell r="K43">
            <v>3018</v>
          </cell>
          <cell r="N43">
            <v>3977</v>
          </cell>
        </row>
        <row r="44">
          <cell r="K44">
            <v>11278</v>
          </cell>
          <cell r="N44">
            <v>11278</v>
          </cell>
        </row>
        <row r="45">
          <cell r="K45">
            <v>5545</v>
          </cell>
          <cell r="N45">
            <v>5545</v>
          </cell>
        </row>
        <row r="46">
          <cell r="K46">
            <v>3669</v>
          </cell>
          <cell r="N46">
            <v>4053</v>
          </cell>
        </row>
        <row r="47">
          <cell r="K47">
            <v>10584</v>
          </cell>
          <cell r="N47">
            <v>10950</v>
          </cell>
        </row>
        <row r="48">
          <cell r="K48">
            <v>3465</v>
          </cell>
          <cell r="N48">
            <v>4451</v>
          </cell>
        </row>
        <row r="49">
          <cell r="K49">
            <v>3050</v>
          </cell>
          <cell r="N49">
            <v>3837</v>
          </cell>
        </row>
        <row r="50">
          <cell r="K50">
            <v>3803</v>
          </cell>
          <cell r="N50">
            <v>3803</v>
          </cell>
        </row>
        <row r="51">
          <cell r="K51">
            <v>11895</v>
          </cell>
          <cell r="N51">
            <v>13259</v>
          </cell>
        </row>
        <row r="52">
          <cell r="K52">
            <v>1727</v>
          </cell>
          <cell r="N52">
            <v>2957</v>
          </cell>
        </row>
        <row r="53">
          <cell r="K53">
            <v>11153</v>
          </cell>
          <cell r="N53">
            <v>12695</v>
          </cell>
        </row>
        <row r="54">
          <cell r="K54">
            <v>5662</v>
          </cell>
          <cell r="N54">
            <v>6891</v>
          </cell>
        </row>
        <row r="55">
          <cell r="K55">
            <v>2716</v>
          </cell>
          <cell r="N55">
            <v>2716</v>
          </cell>
        </row>
        <row r="56">
          <cell r="K56">
            <v>2632</v>
          </cell>
          <cell r="N56">
            <v>3666</v>
          </cell>
        </row>
        <row r="57">
          <cell r="K57">
            <v>3908</v>
          </cell>
          <cell r="N57">
            <v>4235</v>
          </cell>
        </row>
        <row r="58">
          <cell r="K58">
            <v>5097</v>
          </cell>
          <cell r="N58">
            <v>5963</v>
          </cell>
        </row>
        <row r="59">
          <cell r="K59">
            <v>2484</v>
          </cell>
          <cell r="N59">
            <v>2690</v>
          </cell>
        </row>
        <row r="60">
          <cell r="K60">
            <v>5802</v>
          </cell>
          <cell r="N60">
            <v>5802</v>
          </cell>
        </row>
        <row r="61">
          <cell r="K61">
            <v>3856</v>
          </cell>
          <cell r="N61">
            <v>3856</v>
          </cell>
        </row>
        <row r="62">
          <cell r="K62">
            <v>3353</v>
          </cell>
          <cell r="N62">
            <v>3545</v>
          </cell>
        </row>
        <row r="63">
          <cell r="K63">
            <v>2703</v>
          </cell>
          <cell r="N63">
            <v>2703</v>
          </cell>
        </row>
        <row r="64">
          <cell r="K64">
            <v>1829</v>
          </cell>
          <cell r="N64">
            <v>2285</v>
          </cell>
        </row>
        <row r="65">
          <cell r="K65">
            <v>1305</v>
          </cell>
          <cell r="N65">
            <v>1531</v>
          </cell>
        </row>
        <row r="66">
          <cell r="K66">
            <v>3078</v>
          </cell>
          <cell r="N66">
            <v>4245</v>
          </cell>
        </row>
        <row r="67">
          <cell r="K67">
            <v>9174</v>
          </cell>
          <cell r="N67">
            <v>10026</v>
          </cell>
        </row>
        <row r="68">
          <cell r="K68">
            <v>2213</v>
          </cell>
          <cell r="N68">
            <v>2213</v>
          </cell>
        </row>
        <row r="69">
          <cell r="K69">
            <v>8234</v>
          </cell>
          <cell r="N69">
            <v>8234</v>
          </cell>
        </row>
        <row r="70">
          <cell r="K70">
            <v>2632</v>
          </cell>
          <cell r="N70">
            <v>3074</v>
          </cell>
        </row>
        <row r="71">
          <cell r="K71">
            <v>4922</v>
          </cell>
          <cell r="N71">
            <v>5577</v>
          </cell>
        </row>
        <row r="72">
          <cell r="K72">
            <v>4151</v>
          </cell>
          <cell r="N72">
            <v>4151</v>
          </cell>
        </row>
        <row r="73">
          <cell r="K73">
            <v>4143</v>
          </cell>
          <cell r="N73">
            <v>5783</v>
          </cell>
        </row>
        <row r="74">
          <cell r="K74">
            <v>2949</v>
          </cell>
          <cell r="N74">
            <v>2949</v>
          </cell>
        </row>
        <row r="75">
          <cell r="K75">
            <v>2657</v>
          </cell>
          <cell r="N75">
            <v>3789</v>
          </cell>
        </row>
        <row r="76">
          <cell r="K76">
            <v>4678</v>
          </cell>
          <cell r="N76">
            <v>5302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A-1_EFT (Annual)"/>
      <sheetName val="Sheet2"/>
      <sheetName val="Sheet3"/>
    </sheetNames>
    <sheetDataSet>
      <sheetData sheetId="0">
        <row r="2">
          <cell r="D2">
            <v>-253750</v>
          </cell>
        </row>
        <row r="3">
          <cell r="D3">
            <v>253750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P"/>
      <sheetName val="Check #s"/>
      <sheetName val="MFP Transfers"/>
      <sheetName val="Type 2 new site codes"/>
      <sheetName val="RSD LA new site codes"/>
      <sheetName val="RSD NO new site codes"/>
    </sheetNames>
    <sheetDataSet>
      <sheetData sheetId="0">
        <row r="222">
          <cell r="HJ222">
            <v>3381433515</v>
          </cell>
        </row>
        <row r="228">
          <cell r="FO228">
            <v>11032802</v>
          </cell>
        </row>
        <row r="229">
          <cell r="FO229">
            <v>908000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ewVision"/>
      <sheetName val="Glencoe"/>
      <sheetName val="ISL"/>
      <sheetName val="Delhi"/>
      <sheetName val="MAX"/>
      <sheetName val="DArbonne"/>
      <sheetName val="Vision"/>
      <sheetName val="Advantage"/>
      <sheetName val="LCCP"/>
      <sheetName val="Acadiana"/>
      <sheetName val="Lafayette"/>
      <sheetName val="GEO MidCity"/>
      <sheetName val="Northeast"/>
      <sheetName val="Madison"/>
      <sheetName val="IntlHigh"/>
      <sheetName val="NOMMA"/>
      <sheetName val="LakeCharlesCharter"/>
      <sheetName val="JS Clark"/>
      <sheetName val="Southwest"/>
      <sheetName val="LA Key"/>
      <sheetName val="JCFA-East"/>
      <sheetName val="Delta"/>
      <sheetName val="Impact"/>
      <sheetName val="Iberville"/>
      <sheetName val="Willow"/>
      <sheetName val="Tangi"/>
      <sheetName val="GEO Prep"/>
      <sheetName val="Apex"/>
      <sheetName val="Smothers"/>
      <sheetName val="Greater"/>
      <sheetName val="BRUP"/>
      <sheetName val="LAVCA"/>
      <sheetName val="UniversityView"/>
      <sheetName val="Tallulah"/>
    </sheetNames>
    <sheetDataSet>
      <sheetData sheetId="0">
        <row r="7">
          <cell r="M7">
            <v>33683</v>
          </cell>
        </row>
        <row r="8">
          <cell r="M8">
            <v>107976</v>
          </cell>
        </row>
        <row r="9">
          <cell r="M9">
            <v>-33391</v>
          </cell>
        </row>
        <row r="10">
          <cell r="M10">
            <v>1146</v>
          </cell>
        </row>
        <row r="11">
          <cell r="M11">
            <v>22996</v>
          </cell>
        </row>
        <row r="12">
          <cell r="M12">
            <v>49462</v>
          </cell>
        </row>
        <row r="13">
          <cell r="M13">
            <v>5421</v>
          </cell>
        </row>
        <row r="14">
          <cell r="M14">
            <v>26332</v>
          </cell>
        </row>
        <row r="15">
          <cell r="M15">
            <v>30426</v>
          </cell>
        </row>
        <row r="16">
          <cell r="M16">
            <v>7120</v>
          </cell>
        </row>
        <row r="17">
          <cell r="M17">
            <v>-36851</v>
          </cell>
        </row>
        <row r="18">
          <cell r="M18">
            <v>-864</v>
          </cell>
        </row>
        <row r="19">
          <cell r="M19">
            <v>52090</v>
          </cell>
        </row>
        <row r="20">
          <cell r="M20">
            <v>-461</v>
          </cell>
        </row>
        <row r="21">
          <cell r="M21">
            <v>-140027</v>
          </cell>
        </row>
        <row r="22">
          <cell r="M22">
            <v>19290</v>
          </cell>
        </row>
        <row r="23">
          <cell r="M23">
            <v>38258</v>
          </cell>
        </row>
        <row r="24">
          <cell r="M24">
            <v>5809</v>
          </cell>
        </row>
        <row r="25">
          <cell r="M25">
            <v>13108</v>
          </cell>
        </row>
        <row r="26">
          <cell r="M26">
            <v>-7834</v>
          </cell>
        </row>
        <row r="27">
          <cell r="M27">
            <v>3346</v>
          </cell>
        </row>
        <row r="28">
          <cell r="M28">
            <v>53970</v>
          </cell>
        </row>
        <row r="29">
          <cell r="M29">
            <v>29205</v>
          </cell>
        </row>
        <row r="30">
          <cell r="M30">
            <v>16238</v>
          </cell>
        </row>
        <row r="31">
          <cell r="M31">
            <v>4820</v>
          </cell>
        </row>
        <row r="32">
          <cell r="M32">
            <v>365794</v>
          </cell>
        </row>
        <row r="33">
          <cell r="M33">
            <v>12948</v>
          </cell>
        </row>
        <row r="34">
          <cell r="M34">
            <v>57564</v>
          </cell>
        </row>
        <row r="35">
          <cell r="M35">
            <v>-3575</v>
          </cell>
        </row>
        <row r="36">
          <cell r="M36">
            <v>4023</v>
          </cell>
        </row>
        <row r="37">
          <cell r="M37">
            <v>-367</v>
          </cell>
        </row>
        <row r="38">
          <cell r="M38">
            <v>-78189</v>
          </cell>
        </row>
        <row r="39">
          <cell r="M39">
            <v>51183</v>
          </cell>
        </row>
        <row r="40">
          <cell r="M40">
            <v>64995</v>
          </cell>
        </row>
        <row r="41">
          <cell r="M41">
            <v>74034</v>
          </cell>
        </row>
        <row r="42">
          <cell r="M42">
            <v>-45201</v>
          </cell>
        </row>
        <row r="43">
          <cell r="M43">
            <v>70752</v>
          </cell>
        </row>
        <row r="44">
          <cell r="M44">
            <v>6917</v>
          </cell>
        </row>
        <row r="45">
          <cell r="M45">
            <v>457</v>
          </cell>
        </row>
        <row r="46">
          <cell r="M46">
            <v>94595</v>
          </cell>
        </row>
        <row r="47">
          <cell r="M47">
            <v>13103</v>
          </cell>
        </row>
        <row r="48">
          <cell r="M48">
            <v>-9045</v>
          </cell>
        </row>
        <row r="49">
          <cell r="M49">
            <v>26007</v>
          </cell>
        </row>
        <row r="50">
          <cell r="M50">
            <v>6606</v>
          </cell>
        </row>
        <row r="51">
          <cell r="M51">
            <v>17622</v>
          </cell>
        </row>
        <row r="52">
          <cell r="M52">
            <v>8286</v>
          </cell>
        </row>
        <row r="53">
          <cell r="M53">
            <v>-17214</v>
          </cell>
        </row>
        <row r="54">
          <cell r="M54">
            <v>-5870</v>
          </cell>
        </row>
        <row r="55">
          <cell r="M55">
            <v>-28575</v>
          </cell>
        </row>
        <row r="56">
          <cell r="M56">
            <v>31691</v>
          </cell>
        </row>
        <row r="57">
          <cell r="M57">
            <v>57760</v>
          </cell>
        </row>
        <row r="58">
          <cell r="M58">
            <v>179731</v>
          </cell>
        </row>
        <row r="59">
          <cell r="M59">
            <v>21750</v>
          </cell>
        </row>
        <row r="60">
          <cell r="M60">
            <v>-9809</v>
          </cell>
        </row>
        <row r="61">
          <cell r="M61">
            <v>27953</v>
          </cell>
        </row>
        <row r="62">
          <cell r="M62">
            <v>4007</v>
          </cell>
        </row>
        <row r="63">
          <cell r="M63">
            <v>902</v>
          </cell>
        </row>
        <row r="64">
          <cell r="M64">
            <v>17810</v>
          </cell>
        </row>
        <row r="65">
          <cell r="M65">
            <v>-644135</v>
          </cell>
        </row>
        <row r="66">
          <cell r="M66">
            <v>527</v>
          </cell>
        </row>
        <row r="67">
          <cell r="M67">
            <v>33880</v>
          </cell>
        </row>
        <row r="68">
          <cell r="M68">
            <v>8061</v>
          </cell>
        </row>
        <row r="69">
          <cell r="M69">
            <v>4881</v>
          </cell>
        </row>
        <row r="70">
          <cell r="M70">
            <v>10977</v>
          </cell>
        </row>
        <row r="71">
          <cell r="M71">
            <v>28837</v>
          </cell>
        </row>
        <row r="72">
          <cell r="M72">
            <v>3557</v>
          </cell>
        </row>
        <row r="73">
          <cell r="M73">
            <v>11741</v>
          </cell>
        </row>
        <row r="74">
          <cell r="M74">
            <v>-7843</v>
          </cell>
        </row>
        <row r="75">
          <cell r="M75">
            <v>-4911</v>
          </cell>
        </row>
        <row r="78">
          <cell r="M78">
            <v>25899</v>
          </cell>
        </row>
        <row r="128">
          <cell r="A128">
            <v>396211</v>
          </cell>
          <cell r="B128" t="str">
            <v>WX1001</v>
          </cell>
          <cell r="C128" t="str">
            <v>Linwood Public Charter (RSD Operated)</v>
          </cell>
          <cell r="H128">
            <v>0</v>
          </cell>
          <cell r="I128">
            <v>0</v>
          </cell>
          <cell r="K128">
            <v>-339695</v>
          </cell>
          <cell r="L128">
            <v>4976.7485276910011</v>
          </cell>
          <cell r="M128">
            <v>-334718</v>
          </cell>
          <cell r="Q128">
            <v>0</v>
          </cell>
          <cell r="R128">
            <v>0</v>
          </cell>
          <cell r="T128">
            <v>2092.5</v>
          </cell>
          <cell r="U128">
            <v>2093</v>
          </cell>
        </row>
        <row r="129">
          <cell r="A129" t="str">
            <v>W8B001</v>
          </cell>
          <cell r="B129" t="str">
            <v>3AP002</v>
          </cell>
          <cell r="C129" t="str">
            <v>Celerity Crestworth Charter School</v>
          </cell>
          <cell r="E129">
            <v>0</v>
          </cell>
          <cell r="F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T129">
            <v>0</v>
          </cell>
          <cell r="U129">
            <v>0</v>
          </cell>
        </row>
        <row r="130">
          <cell r="A130" t="str">
            <v>W9B001</v>
          </cell>
          <cell r="B130" t="str">
            <v>3B9001</v>
          </cell>
          <cell r="C130" t="str">
            <v>Capitol High School</v>
          </cell>
          <cell r="E130">
            <v>0</v>
          </cell>
          <cell r="F130">
            <v>-10558</v>
          </cell>
          <cell r="H130">
            <v>-15327</v>
          </cell>
          <cell r="I130">
            <v>-25058</v>
          </cell>
          <cell r="K130">
            <v>-105470</v>
          </cell>
          <cell r="L130">
            <v>40716.793806522794</v>
          </cell>
          <cell r="M130">
            <v>-115696</v>
          </cell>
          <cell r="O130">
            <v>0</v>
          </cell>
          <cell r="P130">
            <v>-15947.5</v>
          </cell>
          <cell r="Q130">
            <v>-33515</v>
          </cell>
          <cell r="R130">
            <v>-40218</v>
          </cell>
          <cell r="T130">
            <v>82641</v>
          </cell>
          <cell r="U130">
            <v>-7040</v>
          </cell>
        </row>
        <row r="131">
          <cell r="A131" t="str">
            <v>WAO001</v>
          </cell>
          <cell r="B131" t="str">
            <v>3AP003</v>
          </cell>
          <cell r="C131" t="str">
            <v>Celerity Dalton Charter School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  <cell r="K131">
            <v>-12835</v>
          </cell>
          <cell r="L131">
            <v>-504.20287035633555</v>
          </cell>
          <cell r="M131">
            <v>-13339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6201</v>
          </cell>
          <cell r="U131">
            <v>6201</v>
          </cell>
        </row>
        <row r="132">
          <cell r="A132" t="str">
            <v>WAP001</v>
          </cell>
          <cell r="B132" t="str">
            <v>3AP001</v>
          </cell>
          <cell r="C132" t="str">
            <v>Celerity Lanier Charter School</v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  <cell r="K132">
            <v>-7179</v>
          </cell>
          <cell r="L132">
            <v>0</v>
          </cell>
          <cell r="M132">
            <v>-7179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  <cell r="U132">
            <v>0</v>
          </cell>
        </row>
        <row r="133">
          <cell r="A133" t="str">
            <v>WAV001</v>
          </cell>
          <cell r="B133" t="str">
            <v>WAV001</v>
          </cell>
          <cell r="C133" t="str">
            <v>Democracy Prep</v>
          </cell>
          <cell r="E133">
            <v>0</v>
          </cell>
          <cell r="F133">
            <v>2112</v>
          </cell>
          <cell r="H133">
            <v>9659</v>
          </cell>
          <cell r="I133">
            <v>-4176</v>
          </cell>
          <cell r="K133">
            <v>0</v>
          </cell>
          <cell r="L133">
            <v>0</v>
          </cell>
          <cell r="M133">
            <v>7595</v>
          </cell>
          <cell r="O133">
            <v>0</v>
          </cell>
          <cell r="P133">
            <v>3189.5</v>
          </cell>
          <cell r="Q133">
            <v>6703</v>
          </cell>
          <cell r="R133">
            <v>-6703</v>
          </cell>
          <cell r="T133">
            <v>0</v>
          </cell>
          <cell r="U133">
            <v>3190</v>
          </cell>
        </row>
        <row r="134">
          <cell r="A134" t="str">
            <v>WAW001</v>
          </cell>
          <cell r="B134" t="str">
            <v>WAW001</v>
          </cell>
          <cell r="C134" t="str">
            <v>Baton Rouge Bridge Academy</v>
          </cell>
          <cell r="E134">
            <v>0</v>
          </cell>
          <cell r="F134">
            <v>0</v>
          </cell>
          <cell r="H134">
            <v>0</v>
          </cell>
          <cell r="I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T134">
            <v>0</v>
          </cell>
          <cell r="U134">
            <v>0</v>
          </cell>
        </row>
        <row r="135">
          <cell r="A135" t="str">
            <v>WAX001</v>
          </cell>
          <cell r="B135" t="str">
            <v>WAX001</v>
          </cell>
          <cell r="C135" t="str">
            <v>Baton Rouge College Prep</v>
          </cell>
          <cell r="E135">
            <v>4223</v>
          </cell>
          <cell r="F135">
            <v>-2112</v>
          </cell>
          <cell r="H135">
            <v>5839</v>
          </cell>
          <cell r="I135">
            <v>0</v>
          </cell>
          <cell r="K135">
            <v>0</v>
          </cell>
          <cell r="L135">
            <v>0</v>
          </cell>
          <cell r="M135">
            <v>7950</v>
          </cell>
          <cell r="O135">
            <v>6379</v>
          </cell>
          <cell r="P135">
            <v>-3189.5</v>
          </cell>
          <cell r="Q135">
            <v>0</v>
          </cell>
          <cell r="R135">
            <v>0</v>
          </cell>
          <cell r="T135">
            <v>0</v>
          </cell>
          <cell r="U135">
            <v>3190</v>
          </cell>
        </row>
        <row r="136">
          <cell r="A136" t="str">
            <v>WB2001</v>
          </cell>
          <cell r="B136">
            <v>389002</v>
          </cell>
          <cell r="C136" t="str">
            <v>Kenilworth Science and Tech</v>
          </cell>
          <cell r="E136">
            <v>0</v>
          </cell>
          <cell r="F136">
            <v>0</v>
          </cell>
          <cell r="H136">
            <v>0</v>
          </cell>
          <cell r="I136">
            <v>0</v>
          </cell>
          <cell r="K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T136">
            <v>0</v>
          </cell>
          <cell r="U136">
            <v>0</v>
          </cell>
        </row>
        <row r="139">
          <cell r="U139">
            <v>64421</v>
          </cell>
        </row>
      </sheetData>
      <sheetData sheetId="1">
        <row r="7">
          <cell r="H7">
            <v>0</v>
          </cell>
        </row>
      </sheetData>
      <sheetData sheetId="2">
        <row r="7">
          <cell r="H7">
            <v>0</v>
          </cell>
        </row>
      </sheetData>
      <sheetData sheetId="3">
        <row r="7">
          <cell r="H7">
            <v>0</v>
          </cell>
        </row>
      </sheetData>
      <sheetData sheetId="4">
        <row r="7">
          <cell r="H7">
            <v>0</v>
          </cell>
        </row>
      </sheetData>
      <sheetData sheetId="5">
        <row r="7">
          <cell r="H7">
            <v>0</v>
          </cell>
        </row>
      </sheetData>
      <sheetData sheetId="6">
        <row r="7">
          <cell r="H7">
            <v>0</v>
          </cell>
        </row>
      </sheetData>
      <sheetData sheetId="7">
        <row r="7">
          <cell r="H7">
            <v>0</v>
          </cell>
        </row>
      </sheetData>
      <sheetData sheetId="8">
        <row r="7">
          <cell r="H7">
            <v>0</v>
          </cell>
        </row>
      </sheetData>
      <sheetData sheetId="9">
        <row r="7">
          <cell r="H7">
            <v>0</v>
          </cell>
        </row>
      </sheetData>
      <sheetData sheetId="10">
        <row r="7">
          <cell r="H7">
            <v>-10072</v>
          </cell>
        </row>
      </sheetData>
      <sheetData sheetId="11">
        <row r="7">
          <cell r="H7">
            <v>796</v>
          </cell>
        </row>
      </sheetData>
      <sheetData sheetId="12">
        <row r="7">
          <cell r="H7">
            <v>0</v>
          </cell>
        </row>
      </sheetData>
      <sheetData sheetId="13">
        <row r="7">
          <cell r="H7">
            <v>0</v>
          </cell>
        </row>
      </sheetData>
      <sheetData sheetId="14">
        <row r="7">
          <cell r="H7">
            <v>0</v>
          </cell>
        </row>
      </sheetData>
      <sheetData sheetId="15">
        <row r="7">
          <cell r="H7">
            <v>0</v>
          </cell>
        </row>
      </sheetData>
      <sheetData sheetId="16">
        <row r="7">
          <cell r="H7">
            <v>0</v>
          </cell>
        </row>
      </sheetData>
      <sheetData sheetId="17">
        <row r="7">
          <cell r="H7">
            <v>0</v>
          </cell>
        </row>
      </sheetData>
      <sheetData sheetId="18">
        <row r="7">
          <cell r="H7">
            <v>0</v>
          </cell>
        </row>
      </sheetData>
      <sheetData sheetId="19">
        <row r="7">
          <cell r="H7">
            <v>0</v>
          </cell>
        </row>
      </sheetData>
      <sheetData sheetId="20">
        <row r="7">
          <cell r="H7">
            <v>0</v>
          </cell>
        </row>
      </sheetData>
      <sheetData sheetId="21">
        <row r="7">
          <cell r="H7">
            <v>0</v>
          </cell>
        </row>
      </sheetData>
      <sheetData sheetId="22">
        <row r="7">
          <cell r="H7">
            <v>0</v>
          </cell>
        </row>
      </sheetData>
      <sheetData sheetId="23">
        <row r="7">
          <cell r="H7">
            <v>0</v>
          </cell>
        </row>
      </sheetData>
      <sheetData sheetId="24">
        <row r="7">
          <cell r="H7">
            <v>0</v>
          </cell>
        </row>
      </sheetData>
      <sheetData sheetId="25">
        <row r="7">
          <cell r="H7">
            <v>-25243</v>
          </cell>
        </row>
      </sheetData>
      <sheetData sheetId="26">
        <row r="7">
          <cell r="H7">
            <v>0</v>
          </cell>
        </row>
      </sheetData>
      <sheetData sheetId="27">
        <row r="7">
          <cell r="H7">
            <v>0</v>
          </cell>
        </row>
      </sheetData>
      <sheetData sheetId="28">
        <row r="7">
          <cell r="H7">
            <v>0</v>
          </cell>
        </row>
      </sheetData>
      <sheetData sheetId="29">
        <row r="7">
          <cell r="H7">
            <v>0</v>
          </cell>
        </row>
      </sheetData>
      <sheetData sheetId="30">
        <row r="7">
          <cell r="H7">
            <v>0</v>
          </cell>
        </row>
      </sheetData>
      <sheetData sheetId="31">
        <row r="7">
          <cell r="H7">
            <v>0</v>
          </cell>
        </row>
      </sheetData>
      <sheetData sheetId="32">
        <row r="7">
          <cell r="H7">
            <v>5521</v>
          </cell>
        </row>
      </sheetData>
      <sheetData sheetId="33">
        <row r="7">
          <cell r="H7">
            <v>0</v>
          </cell>
        </row>
      </sheetData>
      <sheetData sheetId="3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_Legacy_Res"/>
      <sheetName val="Oct_New Type 2_Res"/>
      <sheetName val="Oct_OPSB Breakout"/>
      <sheetName val="Oct_MidYear Adj"/>
      <sheetName val="Oct_LFNO"/>
      <sheetName val="Feb_Legacy_Res"/>
      <sheetName val="Feb_New Type 2_Res"/>
      <sheetName val="Feb_OPSB Breakout"/>
      <sheetName val="Feb_LFNO"/>
      <sheetName val="Source Data"/>
    </sheetNames>
    <sheetDataSet>
      <sheetData sheetId="0"/>
      <sheetData sheetId="1"/>
      <sheetData sheetId="2"/>
      <sheetData sheetId="3">
        <row r="18">
          <cell r="H18">
            <v>444997</v>
          </cell>
        </row>
        <row r="20">
          <cell r="I20">
            <v>89469</v>
          </cell>
        </row>
      </sheetData>
      <sheetData sheetId="4">
        <row r="7">
          <cell r="W7">
            <v>0</v>
          </cell>
        </row>
      </sheetData>
      <sheetData sheetId="5"/>
      <sheetData sheetId="6"/>
      <sheetData sheetId="7"/>
      <sheetData sheetId="8">
        <row r="7">
          <cell r="W7">
            <v>0</v>
          </cell>
        </row>
      </sheetData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ing Stream Summary with Fed"/>
      <sheetName val="Allocation"/>
    </sheetNames>
    <sheetDataSet>
      <sheetData sheetId="0" refreshError="1"/>
      <sheetData sheetId="1">
        <row r="94">
          <cell r="F94">
            <v>5846600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_Legacy_Res"/>
      <sheetName val="Oct_New Type 2_Res"/>
      <sheetName val="Oct_OPSB Breakout"/>
      <sheetName val="Oct_MidYear Adj"/>
      <sheetName val="Oct_Legacy"/>
      <sheetName val="Oct_New Type 2"/>
      <sheetName val="Oct_LSMSA"/>
      <sheetName val="Oct_NOCCA"/>
      <sheetName val="Oct_Thrive"/>
      <sheetName val="Oct_New Vision"/>
      <sheetName val="Oct_Glencoe"/>
      <sheetName val="Oct_ISL"/>
      <sheetName val="Oct_Avoyelles"/>
      <sheetName val="Oct_Delhi"/>
      <sheetName val="Oct_Belle Chasse"/>
      <sheetName val="Oct_MAX"/>
      <sheetName val="Oct_Madison"/>
      <sheetName val="Oct_DArbonne"/>
      <sheetName val="Oct_Intl High"/>
      <sheetName val="Oct_NOMMA"/>
      <sheetName val="Oct_LFNO"/>
      <sheetName val="Oct_L.C. Charter"/>
      <sheetName val="Oct_JS Clark"/>
      <sheetName val="Oct_Southwest"/>
      <sheetName val="Oct_LA Key"/>
      <sheetName val="Oct_JCFA East"/>
      <sheetName val="Oct_GEO MidCity"/>
      <sheetName val="Oct_Delta"/>
      <sheetName val="Oct_Impact"/>
      <sheetName val="Oct_Vision"/>
      <sheetName val="Oct_Advantage"/>
      <sheetName val="Oct_Iberville"/>
      <sheetName val="Oct_LC Col Prep"/>
      <sheetName val="Oct_Northeast"/>
      <sheetName val="Oct_Acadiana Ren"/>
      <sheetName val="Oct_Lafayette Ren"/>
      <sheetName val="Oct_Willow"/>
      <sheetName val="Oct_Tangi"/>
      <sheetName val="Oct_GEO"/>
      <sheetName val="Oct_Lincoln Prep"/>
      <sheetName val="Oct_Laurel"/>
      <sheetName val="Oct_Apex"/>
      <sheetName val="Oct_Smothers"/>
      <sheetName val="Oct_Greater"/>
      <sheetName val="Oct_Noble"/>
      <sheetName val="Oct_JCFA Laf"/>
      <sheetName val="Oct_Collegiate"/>
      <sheetName val="Oct_BRUP"/>
      <sheetName val="Oct_Harmony"/>
      <sheetName val="Oct_Athlos"/>
      <sheetName val="Oct_LAVCA"/>
      <sheetName val="Oct_Unv View"/>
      <sheetName val="Oct_Placeholder"/>
      <sheetName val="Feb_Legacy_Res"/>
      <sheetName val="Feb_New Type 2_Res"/>
      <sheetName val="Feb_OPSB Breakout"/>
      <sheetName val="Feb_MidYear Adj"/>
      <sheetName val="Feb_Legacy"/>
      <sheetName val="Feb_New Type 2"/>
      <sheetName val="Feb_LSMSA"/>
      <sheetName val="Feb_NOCCA"/>
      <sheetName val="Feb_Thrive"/>
      <sheetName val="Feb_New Vision"/>
      <sheetName val="Feb_Glencoe"/>
      <sheetName val="Feb_ISL"/>
      <sheetName val="Feb_Avoyelles"/>
      <sheetName val="Feb_Delhi"/>
      <sheetName val="Feb_Belle Chasse"/>
      <sheetName val="Feb_MAX"/>
      <sheetName val="Feb_Madison"/>
      <sheetName val="Feb_DArbonne"/>
      <sheetName val="Feb_Intl High"/>
      <sheetName val="Feb_NOMMA"/>
      <sheetName val="Feb_LFNO"/>
      <sheetName val="Feb_L.C. Charter"/>
      <sheetName val="Feb_JS Clark"/>
      <sheetName val="Feb_Southwest"/>
      <sheetName val="Feb_LA Key"/>
      <sheetName val="Feb_JCFA East"/>
      <sheetName val="Feb_GEO MidCity"/>
      <sheetName val="Feb_Delta"/>
      <sheetName val="Feb_Impact"/>
      <sheetName val="Feb_Vision"/>
      <sheetName val="Feb_Advantage"/>
      <sheetName val="Feb_Iberville"/>
      <sheetName val="Feb_LC Col Prep"/>
      <sheetName val="Feb_Northeast"/>
      <sheetName val="Feb_Acadiana Ren"/>
      <sheetName val="Feb_Lafayette Ren"/>
      <sheetName val="Feb_Willow"/>
      <sheetName val="Feb_Tangi"/>
      <sheetName val="Feb_GEO"/>
      <sheetName val="Feb_Lincoln Prep"/>
      <sheetName val="Feb_Laurel"/>
      <sheetName val="Feb_Apex"/>
      <sheetName val="Feb_Smothers"/>
      <sheetName val="Feb_Greater"/>
      <sheetName val="Feb_Noble"/>
      <sheetName val="Feb_JCFA Laf"/>
      <sheetName val="Feb_Collegiate"/>
      <sheetName val="Feb_BRUP"/>
      <sheetName val="Feb_Harmony"/>
      <sheetName val="Feb_Athlos"/>
      <sheetName val="Feb_LAVCA"/>
      <sheetName val="Feb_Unv View"/>
      <sheetName val="Source Data"/>
    </sheetNames>
    <sheetDataSet>
      <sheetData sheetId="0"/>
      <sheetData sheetId="1"/>
      <sheetData sheetId="2"/>
      <sheetData sheetId="3">
        <row r="7">
          <cell r="J7">
            <v>254160</v>
          </cell>
        </row>
        <row r="8">
          <cell r="J8">
            <v>-125273</v>
          </cell>
        </row>
        <row r="9">
          <cell r="J9">
            <v>1394328</v>
          </cell>
        </row>
        <row r="10">
          <cell r="J10">
            <v>-606936</v>
          </cell>
        </row>
        <row r="11">
          <cell r="J11">
            <v>30215</v>
          </cell>
        </row>
        <row r="12">
          <cell r="J12">
            <v>-312250</v>
          </cell>
        </row>
        <row r="13">
          <cell r="J13">
            <v>-313348</v>
          </cell>
        </row>
        <row r="14">
          <cell r="J14">
            <v>546328</v>
          </cell>
        </row>
        <row r="15">
          <cell r="J15">
            <v>-4906831</v>
          </cell>
        </row>
        <row r="16">
          <cell r="J16">
            <v>-791694</v>
          </cell>
        </row>
        <row r="17">
          <cell r="J17">
            <v>-219240</v>
          </cell>
        </row>
        <row r="18">
          <cell r="J18">
            <v>-61792</v>
          </cell>
        </row>
        <row r="19">
          <cell r="J19">
            <v>-417816</v>
          </cell>
        </row>
        <row r="20">
          <cell r="J20">
            <v>-130158</v>
          </cell>
        </row>
        <row r="21">
          <cell r="J21">
            <v>-390456</v>
          </cell>
        </row>
        <row r="22">
          <cell r="J22">
            <v>-229383</v>
          </cell>
        </row>
        <row r="23">
          <cell r="J23">
            <v>940382</v>
          </cell>
        </row>
        <row r="24">
          <cell r="J24">
            <v>-460548</v>
          </cell>
        </row>
        <row r="25">
          <cell r="J25">
            <v>-186837</v>
          </cell>
        </row>
        <row r="26">
          <cell r="J26">
            <v>-269137</v>
          </cell>
        </row>
        <row r="27">
          <cell r="J27">
            <v>-328656</v>
          </cell>
        </row>
        <row r="28">
          <cell r="J28">
            <v>357504</v>
          </cell>
        </row>
        <row r="29">
          <cell r="J29">
            <v>-2201040</v>
          </cell>
        </row>
        <row r="30">
          <cell r="J30">
            <v>-337126</v>
          </cell>
        </row>
        <row r="31">
          <cell r="J31">
            <v>-36946</v>
          </cell>
        </row>
        <row r="32">
          <cell r="J32">
            <v>-1239140</v>
          </cell>
        </row>
        <row r="33">
          <cell r="J33">
            <v>-888554</v>
          </cell>
        </row>
        <row r="34">
          <cell r="J34">
            <v>1393574</v>
          </cell>
        </row>
        <row r="35">
          <cell r="J35">
            <v>-312165</v>
          </cell>
        </row>
        <row r="36">
          <cell r="J36">
            <v>-34715</v>
          </cell>
        </row>
        <row r="37">
          <cell r="J37">
            <v>-406949</v>
          </cell>
        </row>
        <row r="38">
          <cell r="J38">
            <v>2149820</v>
          </cell>
        </row>
        <row r="39">
          <cell r="J39">
            <v>-267074</v>
          </cell>
        </row>
        <row r="40">
          <cell r="J40">
            <v>-1072664</v>
          </cell>
        </row>
        <row r="41">
          <cell r="J41">
            <v>-798083</v>
          </cell>
        </row>
        <row r="42">
          <cell r="J42">
            <v>-302820</v>
          </cell>
        </row>
        <row r="43">
          <cell r="J43">
            <v>-1765300</v>
          </cell>
        </row>
        <row r="44">
          <cell r="J44">
            <v>-116172</v>
          </cell>
        </row>
        <row r="45">
          <cell r="J45">
            <v>-376980</v>
          </cell>
        </row>
        <row r="46">
          <cell r="J46">
            <v>-621399</v>
          </cell>
        </row>
        <row r="47">
          <cell r="J47">
            <v>-161280</v>
          </cell>
        </row>
        <row r="48">
          <cell r="J48">
            <v>-483905</v>
          </cell>
        </row>
        <row r="49">
          <cell r="J49">
            <v>-6793</v>
          </cell>
        </row>
        <row r="50">
          <cell r="J50">
            <v>899688</v>
          </cell>
        </row>
        <row r="51">
          <cell r="J51">
            <v>251940</v>
          </cell>
        </row>
        <row r="52">
          <cell r="J52">
            <v>121984</v>
          </cell>
        </row>
        <row r="53">
          <cell r="J53">
            <v>-313642</v>
          </cell>
        </row>
        <row r="54">
          <cell r="J54">
            <v>-513810</v>
          </cell>
        </row>
        <row r="55">
          <cell r="J55">
            <v>-1162800</v>
          </cell>
        </row>
        <row r="56">
          <cell r="J56">
            <v>-630806</v>
          </cell>
        </row>
        <row r="57">
          <cell r="J57">
            <v>-11060</v>
          </cell>
        </row>
        <row r="58">
          <cell r="J58">
            <v>-389572</v>
          </cell>
        </row>
        <row r="59">
          <cell r="J59">
            <v>188608</v>
          </cell>
        </row>
        <row r="60">
          <cell r="J60">
            <v>-460564</v>
          </cell>
        </row>
        <row r="61">
          <cell r="J61">
            <v>-1654666</v>
          </cell>
        </row>
        <row r="62">
          <cell r="J62">
            <v>-434637</v>
          </cell>
        </row>
        <row r="63">
          <cell r="J63">
            <v>-567264</v>
          </cell>
        </row>
        <row r="64">
          <cell r="J64">
            <v>-808616</v>
          </cell>
        </row>
        <row r="65">
          <cell r="J65">
            <v>-448198</v>
          </cell>
        </row>
        <row r="66">
          <cell r="J66">
            <v>-398592</v>
          </cell>
        </row>
        <row r="67">
          <cell r="J67">
            <v>-168360</v>
          </cell>
        </row>
        <row r="68">
          <cell r="J68">
            <v>-317720</v>
          </cell>
        </row>
        <row r="69">
          <cell r="J69">
            <v>89794</v>
          </cell>
        </row>
        <row r="70">
          <cell r="J70">
            <v>-353045</v>
          </cell>
        </row>
        <row r="71">
          <cell r="J71">
            <v>-656420</v>
          </cell>
        </row>
        <row r="72">
          <cell r="J72">
            <v>-564375</v>
          </cell>
        </row>
        <row r="73">
          <cell r="J73">
            <v>47176</v>
          </cell>
        </row>
        <row r="74">
          <cell r="J74">
            <v>-867790</v>
          </cell>
        </row>
        <row r="75">
          <cell r="J75">
            <v>897662</v>
          </cell>
        </row>
        <row r="78">
          <cell r="J78">
            <v>-36300</v>
          </cell>
        </row>
        <row r="79">
          <cell r="J79">
            <v>554360</v>
          </cell>
        </row>
        <row r="133">
          <cell r="A133">
            <v>396211</v>
          </cell>
          <cell r="B133" t="str">
            <v>WX1001</v>
          </cell>
          <cell r="C133" t="str">
            <v>Linwood Public Charter (RSD Operated)</v>
          </cell>
          <cell r="D133">
            <v>851</v>
          </cell>
          <cell r="E133">
            <v>989</v>
          </cell>
          <cell r="F133">
            <v>138</v>
          </cell>
          <cell r="G133">
            <v>138</v>
          </cell>
          <cell r="H133">
            <v>0</v>
          </cell>
          <cell r="I133">
            <v>5557.0900530093595</v>
          </cell>
          <cell r="J133">
            <v>766878</v>
          </cell>
        </row>
        <row r="134">
          <cell r="A134" t="str">
            <v>W8B001</v>
          </cell>
          <cell r="B134" t="str">
            <v>3AP002</v>
          </cell>
          <cell r="C134" t="str">
            <v>Celerity Crestworth Charter School</v>
          </cell>
          <cell r="D134">
            <v>96</v>
          </cell>
          <cell r="E134">
            <v>106</v>
          </cell>
          <cell r="F134">
            <v>10</v>
          </cell>
          <cell r="G134">
            <v>10</v>
          </cell>
          <cell r="H134">
            <v>0</v>
          </cell>
          <cell r="I134">
            <v>3904.1881159268073</v>
          </cell>
          <cell r="J134">
            <v>39042</v>
          </cell>
        </row>
        <row r="135">
          <cell r="A135" t="str">
            <v>W9B001</v>
          </cell>
          <cell r="B135" t="str">
            <v>3B9001</v>
          </cell>
          <cell r="C135" t="str">
            <v>Capitol High School</v>
          </cell>
          <cell r="D135">
            <v>397</v>
          </cell>
          <cell r="E135">
            <v>365</v>
          </cell>
          <cell r="F135">
            <v>-32</v>
          </cell>
          <cell r="G135">
            <v>0</v>
          </cell>
          <cell r="H135">
            <v>-32</v>
          </cell>
          <cell r="I135">
            <v>3904.1881159268073</v>
          </cell>
          <cell r="J135">
            <v>-124934</v>
          </cell>
        </row>
        <row r="136">
          <cell r="A136" t="str">
            <v>WAO001</v>
          </cell>
          <cell r="B136" t="str">
            <v>3AP003</v>
          </cell>
          <cell r="C136" t="str">
            <v>Celerity Dalton Charter School</v>
          </cell>
          <cell r="D136">
            <v>394</v>
          </cell>
          <cell r="E136">
            <v>317</v>
          </cell>
          <cell r="F136">
            <v>-77</v>
          </cell>
          <cell r="G136">
            <v>0</v>
          </cell>
          <cell r="H136">
            <v>-77</v>
          </cell>
          <cell r="I136">
            <v>3904.1881159268073</v>
          </cell>
          <cell r="J136">
            <v>-300622</v>
          </cell>
        </row>
        <row r="137">
          <cell r="A137" t="str">
            <v>WAP001</v>
          </cell>
          <cell r="B137" t="str">
            <v>3AP001</v>
          </cell>
          <cell r="C137" t="str">
            <v>Celerity Lanier Charter School</v>
          </cell>
          <cell r="D137">
            <v>247</v>
          </cell>
          <cell r="E137">
            <v>266</v>
          </cell>
          <cell r="F137">
            <v>19</v>
          </cell>
          <cell r="G137">
            <v>19</v>
          </cell>
          <cell r="H137">
            <v>0</v>
          </cell>
          <cell r="I137">
            <v>3904.1881159268073</v>
          </cell>
          <cell r="J137">
            <v>74180</v>
          </cell>
        </row>
        <row r="138">
          <cell r="A138" t="str">
            <v>WAV001</v>
          </cell>
          <cell r="B138" t="str">
            <v>WAV001</v>
          </cell>
          <cell r="C138" t="str">
            <v>Democracy Prep</v>
          </cell>
          <cell r="D138">
            <v>393</v>
          </cell>
          <cell r="E138">
            <v>536</v>
          </cell>
          <cell r="F138">
            <v>143</v>
          </cell>
          <cell r="G138">
            <v>143</v>
          </cell>
          <cell r="H138">
            <v>0</v>
          </cell>
          <cell r="I138">
            <v>3904.1881159268073</v>
          </cell>
          <cell r="J138">
            <v>558299</v>
          </cell>
        </row>
        <row r="139">
          <cell r="A139" t="str">
            <v>WAX001</v>
          </cell>
          <cell r="B139" t="str">
            <v>WAX001</v>
          </cell>
          <cell r="C139" t="str">
            <v>Baton Rouge College Prep</v>
          </cell>
          <cell r="D139">
            <v>238</v>
          </cell>
          <cell r="E139">
            <v>226</v>
          </cell>
          <cell r="F139">
            <v>-12</v>
          </cell>
          <cell r="G139">
            <v>0</v>
          </cell>
          <cell r="H139">
            <v>-12</v>
          </cell>
          <cell r="I139">
            <v>3904.1881159268073</v>
          </cell>
          <cell r="J139">
            <v>-46850</v>
          </cell>
        </row>
        <row r="140">
          <cell r="A140" t="str">
            <v>WB2001</v>
          </cell>
          <cell r="B140">
            <v>389002</v>
          </cell>
          <cell r="C140" t="str">
            <v>Kenilworth Science and Tech</v>
          </cell>
          <cell r="D140">
            <v>433</v>
          </cell>
          <cell r="E140">
            <v>399</v>
          </cell>
          <cell r="F140">
            <v>-34</v>
          </cell>
          <cell r="G140">
            <v>0</v>
          </cell>
          <cell r="H140">
            <v>-34</v>
          </cell>
          <cell r="I140">
            <v>3904.1881159268073</v>
          </cell>
          <cell r="J140">
            <v>-132742</v>
          </cell>
        </row>
        <row r="141">
          <cell r="C141" t="str">
            <v>Total Type 5 Charters - LA</v>
          </cell>
          <cell r="D141">
            <v>3049</v>
          </cell>
          <cell r="E141">
            <v>3204</v>
          </cell>
          <cell r="F141">
            <v>155</v>
          </cell>
          <cell r="G141">
            <v>310</v>
          </cell>
          <cell r="H141">
            <v>-155</v>
          </cell>
          <cell r="J141">
            <v>833251</v>
          </cell>
        </row>
        <row r="143">
          <cell r="C143" t="str">
            <v>Placeholder for Closed LEAs</v>
          </cell>
          <cell r="D143">
            <v>591</v>
          </cell>
          <cell r="E143">
            <v>0</v>
          </cell>
          <cell r="F143">
            <v>-591</v>
          </cell>
          <cell r="G143">
            <v>0</v>
          </cell>
          <cell r="H143">
            <v>-591</v>
          </cell>
          <cell r="J143">
            <v>-3000627</v>
          </cell>
        </row>
        <row r="144">
          <cell r="C144" t="str">
            <v>Total Statewide</v>
          </cell>
          <cell r="D144">
            <v>691315</v>
          </cell>
          <cell r="E144">
            <v>690230</v>
          </cell>
          <cell r="F144">
            <v>-1085</v>
          </cell>
          <cell r="G144">
            <v>5453</v>
          </cell>
          <cell r="H144">
            <v>-6538</v>
          </cell>
          <cell r="J144">
            <v>-9710394</v>
          </cell>
        </row>
        <row r="145">
          <cell r="C145" t="str">
            <v>2.1.18 SIS</v>
          </cell>
          <cell r="D145">
            <v>691315</v>
          </cell>
          <cell r="E145">
            <v>690230</v>
          </cell>
        </row>
        <row r="146">
          <cell r="D146">
            <v>0</v>
          </cell>
        </row>
        <row r="147">
          <cell r="C147" t="str">
            <v>2/27/2019 Post Audit (Mult &amp; Dup Added Back)</v>
          </cell>
          <cell r="D147">
            <v>691315</v>
          </cell>
          <cell r="E147">
            <v>690230</v>
          </cell>
          <cell r="F147">
            <v>-1085</v>
          </cell>
          <cell r="G147">
            <v>5453</v>
          </cell>
          <cell r="H147">
            <v>-6538</v>
          </cell>
          <cell r="J147">
            <v>-9710394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J148">
            <v>0</v>
          </cell>
        </row>
        <row r="151">
          <cell r="A151" t="str">
            <v>W2A001</v>
          </cell>
          <cell r="C151" t="str">
            <v>Tallulah</v>
          </cell>
          <cell r="D151">
            <v>408</v>
          </cell>
          <cell r="E151">
            <v>0</v>
          </cell>
          <cell r="F151">
            <v>-408</v>
          </cell>
          <cell r="G151">
            <v>0</v>
          </cell>
          <cell r="H151">
            <v>-408</v>
          </cell>
          <cell r="J151">
            <v>-2286161</v>
          </cell>
        </row>
        <row r="152">
          <cell r="A152" t="str">
            <v>WAW001</v>
          </cell>
          <cell r="B152" t="str">
            <v>WAW001</v>
          </cell>
          <cell r="C152" t="str">
            <v>Baton Rouge Bridge Academy</v>
          </cell>
          <cell r="D152">
            <v>183</v>
          </cell>
          <cell r="E152">
            <v>0</v>
          </cell>
          <cell r="F152">
            <v>-183</v>
          </cell>
          <cell r="G152">
            <v>0</v>
          </cell>
          <cell r="H152">
            <v>-183</v>
          </cell>
          <cell r="I152">
            <v>3904.1881159268073</v>
          </cell>
          <cell r="J152">
            <v>-714466</v>
          </cell>
        </row>
      </sheetData>
      <sheetData sheetId="4"/>
      <sheetData sheetId="5"/>
      <sheetData sheetId="6">
        <row r="7">
          <cell r="G7">
            <v>-8168</v>
          </cell>
        </row>
        <row r="8">
          <cell r="G8">
            <v>-20315</v>
          </cell>
        </row>
        <row r="9">
          <cell r="G9">
            <v>8249</v>
          </cell>
        </row>
        <row r="10">
          <cell r="G10">
            <v>20508</v>
          </cell>
        </row>
        <row r="11">
          <cell r="G11">
            <v>16490</v>
          </cell>
        </row>
        <row r="12">
          <cell r="G12">
            <v>-18949</v>
          </cell>
        </row>
        <row r="13">
          <cell r="G13">
            <v>9325</v>
          </cell>
        </row>
        <row r="14">
          <cell r="G14">
            <v>-36642</v>
          </cell>
        </row>
        <row r="15">
          <cell r="G15">
            <v>27122</v>
          </cell>
        </row>
        <row r="16">
          <cell r="G16">
            <v>8758</v>
          </cell>
        </row>
        <row r="17">
          <cell r="G17">
            <v>0</v>
          </cell>
        </row>
        <row r="18">
          <cell r="G18">
            <v>-9359</v>
          </cell>
        </row>
        <row r="19">
          <cell r="G19">
            <v>0</v>
          </cell>
        </row>
        <row r="20">
          <cell r="G20">
            <v>-10945</v>
          </cell>
        </row>
        <row r="21">
          <cell r="G21">
            <v>-19327</v>
          </cell>
        </row>
        <row r="22">
          <cell r="G22">
            <v>-24949</v>
          </cell>
        </row>
        <row r="23">
          <cell r="G23">
            <v>-17402</v>
          </cell>
        </row>
        <row r="24">
          <cell r="G24">
            <v>-9819</v>
          </cell>
        </row>
        <row r="25">
          <cell r="G25">
            <v>9353</v>
          </cell>
        </row>
        <row r="26">
          <cell r="G26">
            <v>-8931</v>
          </cell>
        </row>
        <row r="27">
          <cell r="G27">
            <v>9499</v>
          </cell>
        </row>
        <row r="28">
          <cell r="G28">
            <v>-19065</v>
          </cell>
        </row>
        <row r="29">
          <cell r="G29">
            <v>38092</v>
          </cell>
        </row>
        <row r="30">
          <cell r="G30">
            <v>8990</v>
          </cell>
        </row>
        <row r="31">
          <cell r="G31">
            <v>0</v>
          </cell>
        </row>
        <row r="32">
          <cell r="G32">
            <v>-27581</v>
          </cell>
        </row>
        <row r="33">
          <cell r="G33">
            <v>-9792</v>
          </cell>
        </row>
        <row r="34">
          <cell r="G34">
            <v>33450</v>
          </cell>
        </row>
        <row r="35">
          <cell r="G35">
            <v>25971</v>
          </cell>
        </row>
        <row r="36">
          <cell r="G36">
            <v>0</v>
          </cell>
        </row>
        <row r="37">
          <cell r="G37">
            <v>-9158</v>
          </cell>
        </row>
        <row r="38">
          <cell r="G38">
            <v>18206</v>
          </cell>
        </row>
        <row r="39">
          <cell r="G39">
            <v>10054</v>
          </cell>
        </row>
        <row r="40">
          <cell r="G40">
            <v>0</v>
          </cell>
        </row>
        <row r="41">
          <cell r="G41">
            <v>-9148</v>
          </cell>
        </row>
        <row r="42">
          <cell r="G42">
            <v>8954</v>
          </cell>
        </row>
        <row r="43">
          <cell r="G43">
            <v>-18850</v>
          </cell>
        </row>
        <row r="44">
          <cell r="G44">
            <v>0</v>
          </cell>
        </row>
        <row r="45">
          <cell r="G45">
            <v>27520</v>
          </cell>
        </row>
        <row r="46">
          <cell r="G46">
            <v>28128</v>
          </cell>
        </row>
        <row r="47">
          <cell r="G47">
            <v>0</v>
          </cell>
        </row>
        <row r="48">
          <cell r="G48">
            <v>19493</v>
          </cell>
        </row>
        <row r="49">
          <cell r="G49">
            <v>70689</v>
          </cell>
        </row>
        <row r="50">
          <cell r="G50">
            <v>0</v>
          </cell>
        </row>
        <row r="51">
          <cell r="G51">
            <v>16838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-38609</v>
          </cell>
        </row>
        <row r="55">
          <cell r="G55">
            <v>0</v>
          </cell>
        </row>
        <row r="56">
          <cell r="G56">
            <v>-9340</v>
          </cell>
        </row>
        <row r="57">
          <cell r="G57">
            <v>-38178</v>
          </cell>
        </row>
        <row r="58">
          <cell r="G58">
            <v>66357</v>
          </cell>
        </row>
        <row r="59">
          <cell r="G59">
            <v>34287</v>
          </cell>
        </row>
        <row r="60">
          <cell r="G60">
            <v>0</v>
          </cell>
        </row>
        <row r="61">
          <cell r="G61">
            <v>-9139</v>
          </cell>
        </row>
        <row r="62">
          <cell r="G62">
            <v>-9969</v>
          </cell>
        </row>
        <row r="63">
          <cell r="G63">
            <v>17216</v>
          </cell>
        </row>
        <row r="64">
          <cell r="G64">
            <v>-17921</v>
          </cell>
        </row>
        <row r="65">
          <cell r="G65">
            <v>0</v>
          </cell>
        </row>
        <row r="66">
          <cell r="G66">
            <v>9634</v>
          </cell>
        </row>
        <row r="67">
          <cell r="G67">
            <v>-8996</v>
          </cell>
        </row>
        <row r="68">
          <cell r="G68">
            <v>0</v>
          </cell>
        </row>
        <row r="69">
          <cell r="G69">
            <v>19393</v>
          </cell>
        </row>
        <row r="70">
          <cell r="G70">
            <v>0</v>
          </cell>
        </row>
        <row r="71">
          <cell r="G71">
            <v>29508</v>
          </cell>
        </row>
        <row r="72">
          <cell r="G72">
            <v>-11579</v>
          </cell>
        </row>
        <row r="73">
          <cell r="G73">
            <v>55422</v>
          </cell>
        </row>
        <row r="74">
          <cell r="G74">
            <v>0</v>
          </cell>
        </row>
        <row r="75">
          <cell r="G75">
            <v>0</v>
          </cell>
        </row>
      </sheetData>
      <sheetData sheetId="7"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-91937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250721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9266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18672</v>
          </cell>
        </row>
        <row r="54">
          <cell r="G54">
            <v>-9652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-28439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</sheetData>
      <sheetData sheetId="8">
        <row r="7">
          <cell r="G7">
            <v>0</v>
          </cell>
        </row>
        <row r="8">
          <cell r="G8">
            <v>0</v>
          </cell>
        </row>
        <row r="9">
          <cell r="G9">
            <v>32994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121816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17979</v>
          </cell>
        </row>
        <row r="31">
          <cell r="G31">
            <v>0</v>
          </cell>
        </row>
        <row r="32">
          <cell r="G32">
            <v>9194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18346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-28957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17144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-26987</v>
          </cell>
        </row>
        <row r="68">
          <cell r="G68">
            <v>0</v>
          </cell>
        </row>
        <row r="69">
          <cell r="G69">
            <v>19393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-9237</v>
          </cell>
        </row>
        <row r="74">
          <cell r="G74">
            <v>0</v>
          </cell>
        </row>
        <row r="75">
          <cell r="G75">
            <v>-9359</v>
          </cell>
        </row>
      </sheetData>
      <sheetData sheetId="9">
        <row r="7">
          <cell r="Y7">
            <v>0</v>
          </cell>
        </row>
      </sheetData>
      <sheetData sheetId="10">
        <row r="7">
          <cell r="Y7">
            <v>0</v>
          </cell>
        </row>
      </sheetData>
      <sheetData sheetId="11">
        <row r="7">
          <cell r="Y7">
            <v>0</v>
          </cell>
        </row>
      </sheetData>
      <sheetData sheetId="12">
        <row r="7">
          <cell r="Y7">
            <v>0</v>
          </cell>
        </row>
      </sheetData>
      <sheetData sheetId="13">
        <row r="7">
          <cell r="Y7">
            <v>0</v>
          </cell>
        </row>
      </sheetData>
      <sheetData sheetId="14">
        <row r="7">
          <cell r="Y7">
            <v>0</v>
          </cell>
        </row>
      </sheetData>
      <sheetData sheetId="15">
        <row r="7">
          <cell r="Y7">
            <v>0</v>
          </cell>
        </row>
      </sheetData>
      <sheetData sheetId="16">
        <row r="7">
          <cell r="E7">
            <v>0</v>
          </cell>
        </row>
      </sheetData>
      <sheetData sheetId="17">
        <row r="7">
          <cell r="E7">
            <v>0</v>
          </cell>
        </row>
      </sheetData>
      <sheetData sheetId="18">
        <row r="7">
          <cell r="E7">
            <v>0</v>
          </cell>
        </row>
      </sheetData>
      <sheetData sheetId="19">
        <row r="7">
          <cell r="E7">
            <v>0</v>
          </cell>
        </row>
      </sheetData>
      <sheetData sheetId="20">
        <row r="7">
          <cell r="E7">
            <v>0</v>
          </cell>
        </row>
      </sheetData>
      <sheetData sheetId="21">
        <row r="7">
          <cell r="E7">
            <v>0</v>
          </cell>
        </row>
      </sheetData>
      <sheetData sheetId="22">
        <row r="7">
          <cell r="E7">
            <v>1</v>
          </cell>
        </row>
      </sheetData>
      <sheetData sheetId="23">
        <row r="7">
          <cell r="E7">
            <v>0</v>
          </cell>
        </row>
      </sheetData>
      <sheetData sheetId="24">
        <row r="7">
          <cell r="E7">
            <v>0</v>
          </cell>
        </row>
      </sheetData>
      <sheetData sheetId="25">
        <row r="7">
          <cell r="E7">
            <v>0</v>
          </cell>
        </row>
      </sheetData>
      <sheetData sheetId="26">
        <row r="7">
          <cell r="E7">
            <v>0</v>
          </cell>
        </row>
      </sheetData>
      <sheetData sheetId="27">
        <row r="7">
          <cell r="E7">
            <v>0</v>
          </cell>
        </row>
      </sheetData>
      <sheetData sheetId="28">
        <row r="7">
          <cell r="E7">
            <v>0</v>
          </cell>
        </row>
      </sheetData>
      <sheetData sheetId="29">
        <row r="7">
          <cell r="E7">
            <v>0</v>
          </cell>
        </row>
      </sheetData>
      <sheetData sheetId="30">
        <row r="7">
          <cell r="E7">
            <v>0</v>
          </cell>
        </row>
      </sheetData>
      <sheetData sheetId="31">
        <row r="7">
          <cell r="E7">
            <v>0</v>
          </cell>
        </row>
      </sheetData>
      <sheetData sheetId="32">
        <row r="7">
          <cell r="E7">
            <v>0</v>
          </cell>
        </row>
      </sheetData>
      <sheetData sheetId="33">
        <row r="7">
          <cell r="E7">
            <v>0</v>
          </cell>
        </row>
      </sheetData>
      <sheetData sheetId="34">
        <row r="7">
          <cell r="E7">
            <v>1</v>
          </cell>
        </row>
      </sheetData>
      <sheetData sheetId="35">
        <row r="7">
          <cell r="E7">
            <v>8</v>
          </cell>
        </row>
      </sheetData>
      <sheetData sheetId="36">
        <row r="7">
          <cell r="E7">
            <v>-4</v>
          </cell>
        </row>
      </sheetData>
      <sheetData sheetId="37">
        <row r="7">
          <cell r="E7">
            <v>0</v>
          </cell>
        </row>
      </sheetData>
      <sheetData sheetId="38">
        <row r="7">
          <cell r="E7">
            <v>0</v>
          </cell>
        </row>
      </sheetData>
      <sheetData sheetId="39">
        <row r="7">
          <cell r="E7">
            <v>0</v>
          </cell>
        </row>
      </sheetData>
      <sheetData sheetId="40">
        <row r="7">
          <cell r="E7">
            <v>0</v>
          </cell>
        </row>
      </sheetData>
      <sheetData sheetId="41">
        <row r="7">
          <cell r="E7">
            <v>0</v>
          </cell>
        </row>
      </sheetData>
      <sheetData sheetId="42">
        <row r="7">
          <cell r="E7">
            <v>0</v>
          </cell>
        </row>
      </sheetData>
      <sheetData sheetId="43">
        <row r="7">
          <cell r="E7">
            <v>0</v>
          </cell>
        </row>
      </sheetData>
      <sheetData sheetId="44">
        <row r="7">
          <cell r="E7">
            <v>0</v>
          </cell>
        </row>
      </sheetData>
      <sheetData sheetId="45">
        <row r="7">
          <cell r="E7">
            <v>2</v>
          </cell>
        </row>
      </sheetData>
      <sheetData sheetId="46">
        <row r="7">
          <cell r="E7">
            <v>0</v>
          </cell>
        </row>
      </sheetData>
      <sheetData sheetId="47">
        <row r="7">
          <cell r="E7">
            <v>0</v>
          </cell>
        </row>
      </sheetData>
      <sheetData sheetId="48">
        <row r="7">
          <cell r="E7">
            <v>0</v>
          </cell>
        </row>
      </sheetData>
      <sheetData sheetId="49">
        <row r="7">
          <cell r="E7">
            <v>0</v>
          </cell>
        </row>
      </sheetData>
      <sheetData sheetId="50">
        <row r="7">
          <cell r="E7">
            <v>4</v>
          </cell>
        </row>
      </sheetData>
      <sheetData sheetId="51">
        <row r="7">
          <cell r="E7">
            <v>-2</v>
          </cell>
        </row>
      </sheetData>
      <sheetData sheetId="52">
        <row r="7">
          <cell r="E7">
            <v>0</v>
          </cell>
        </row>
      </sheetData>
      <sheetData sheetId="53"/>
      <sheetData sheetId="54"/>
      <sheetData sheetId="55"/>
      <sheetData sheetId="56">
        <row r="7">
          <cell r="J7">
            <v>-302168</v>
          </cell>
        </row>
        <row r="8">
          <cell r="J8">
            <v>-162118</v>
          </cell>
        </row>
        <row r="9">
          <cell r="J9">
            <v>42456</v>
          </cell>
        </row>
        <row r="10">
          <cell r="J10">
            <v>58625</v>
          </cell>
        </row>
        <row r="11">
          <cell r="J11">
            <v>-290064</v>
          </cell>
        </row>
        <row r="12">
          <cell r="J12">
            <v>-115533</v>
          </cell>
        </row>
        <row r="13">
          <cell r="J13">
            <v>-22677</v>
          </cell>
        </row>
        <row r="14">
          <cell r="J14">
            <v>-206326</v>
          </cell>
        </row>
        <row r="15">
          <cell r="J15">
            <v>-300078</v>
          </cell>
        </row>
        <row r="16">
          <cell r="J16">
            <v>-297432</v>
          </cell>
        </row>
        <row r="17">
          <cell r="J17">
            <v>-11745</v>
          </cell>
        </row>
        <row r="18">
          <cell r="J18">
            <v>27034</v>
          </cell>
        </row>
        <row r="19">
          <cell r="J19">
            <v>-70880</v>
          </cell>
        </row>
        <row r="20">
          <cell r="J20">
            <v>-18078</v>
          </cell>
        </row>
        <row r="21">
          <cell r="J21">
            <v>40392</v>
          </cell>
        </row>
        <row r="22">
          <cell r="J22">
            <v>-40217</v>
          </cell>
        </row>
        <row r="23">
          <cell r="J23">
            <v>343376</v>
          </cell>
        </row>
        <row r="24">
          <cell r="J24">
            <v>3489</v>
          </cell>
        </row>
        <row r="25">
          <cell r="J25">
            <v>-9041</v>
          </cell>
        </row>
        <row r="26">
          <cell r="J26">
            <v>-222195</v>
          </cell>
        </row>
        <row r="27">
          <cell r="J27">
            <v>17118</v>
          </cell>
        </row>
        <row r="28">
          <cell r="J28">
            <v>-234612</v>
          </cell>
        </row>
        <row r="29">
          <cell r="J29">
            <v>-360726</v>
          </cell>
        </row>
        <row r="30">
          <cell r="J30">
            <v>-87139</v>
          </cell>
        </row>
        <row r="31">
          <cell r="J31">
            <v>26390</v>
          </cell>
        </row>
        <row r="32">
          <cell r="J32">
            <v>-135604</v>
          </cell>
        </row>
        <row r="33">
          <cell r="J33">
            <v>-13262</v>
          </cell>
        </row>
        <row r="34">
          <cell r="J34">
            <v>164920</v>
          </cell>
        </row>
        <row r="35">
          <cell r="J35">
            <v>-121398</v>
          </cell>
        </row>
        <row r="36">
          <cell r="J36">
            <v>-69430</v>
          </cell>
        </row>
        <row r="37">
          <cell r="J37">
            <v>53933</v>
          </cell>
        </row>
        <row r="38">
          <cell r="J38">
            <v>-379380</v>
          </cell>
        </row>
        <row r="39">
          <cell r="J39">
            <v>-6514</v>
          </cell>
        </row>
        <row r="40">
          <cell r="J40">
            <v>-158783</v>
          </cell>
        </row>
        <row r="41">
          <cell r="J41">
            <v>0</v>
          </cell>
        </row>
        <row r="42">
          <cell r="J42">
            <v>196833</v>
          </cell>
        </row>
        <row r="43">
          <cell r="J43">
            <v>38100</v>
          </cell>
        </row>
        <row r="44">
          <cell r="J44">
            <v>23511</v>
          </cell>
        </row>
        <row r="45">
          <cell r="J45">
            <v>-38430</v>
          </cell>
        </row>
        <row r="46">
          <cell r="J46">
            <v>-461525</v>
          </cell>
        </row>
        <row r="47">
          <cell r="J47">
            <v>7680</v>
          </cell>
        </row>
        <row r="48">
          <cell r="J48">
            <v>-62623</v>
          </cell>
        </row>
        <row r="49">
          <cell r="J49">
            <v>-146050</v>
          </cell>
        </row>
        <row r="50">
          <cell r="J50">
            <v>-17757</v>
          </cell>
        </row>
        <row r="51">
          <cell r="J51">
            <v>-25840</v>
          </cell>
        </row>
        <row r="52">
          <cell r="J52">
            <v>72428</v>
          </cell>
        </row>
        <row r="53">
          <cell r="J53">
            <v>5471</v>
          </cell>
        </row>
        <row r="54">
          <cell r="J54">
            <v>80445</v>
          </cell>
        </row>
        <row r="55">
          <cell r="J55">
            <v>-209304</v>
          </cell>
        </row>
        <row r="56">
          <cell r="J56">
            <v>-154726</v>
          </cell>
        </row>
        <row r="57">
          <cell r="J57">
            <v>33180</v>
          </cell>
        </row>
        <row r="58">
          <cell r="J58">
            <v>-369521</v>
          </cell>
        </row>
        <row r="59">
          <cell r="J59">
            <v>1099231</v>
          </cell>
        </row>
        <row r="60">
          <cell r="J60">
            <v>-3387</v>
          </cell>
        </row>
        <row r="61">
          <cell r="J61">
            <v>-290535</v>
          </cell>
        </row>
        <row r="62">
          <cell r="J62">
            <v>-6899</v>
          </cell>
        </row>
        <row r="63">
          <cell r="J63">
            <v>-218633</v>
          </cell>
        </row>
        <row r="64">
          <cell r="J64">
            <v>-493786</v>
          </cell>
        </row>
        <row r="65">
          <cell r="J65">
            <v>-79519</v>
          </cell>
        </row>
        <row r="66">
          <cell r="J66">
            <v>-211752</v>
          </cell>
        </row>
        <row r="67">
          <cell r="J67">
            <v>-7320</v>
          </cell>
        </row>
        <row r="68">
          <cell r="J68">
            <v>57460</v>
          </cell>
        </row>
        <row r="69">
          <cell r="J69">
            <v>-25993</v>
          </cell>
        </row>
        <row r="70">
          <cell r="J70">
            <v>3603</v>
          </cell>
        </row>
        <row r="71">
          <cell r="J71">
            <v>-57080</v>
          </cell>
        </row>
        <row r="72">
          <cell r="J72">
            <v>-22575</v>
          </cell>
        </row>
        <row r="73">
          <cell r="J73">
            <v>-29485</v>
          </cell>
        </row>
        <row r="74">
          <cell r="J74">
            <v>83006</v>
          </cell>
        </row>
        <row r="75">
          <cell r="J75">
            <v>58122</v>
          </cell>
        </row>
        <row r="78">
          <cell r="J78">
            <v>-2593</v>
          </cell>
        </row>
        <row r="79">
          <cell r="J79">
            <v>-303578</v>
          </cell>
        </row>
        <row r="133">
          <cell r="A133">
            <v>396211</v>
          </cell>
          <cell r="B133" t="str">
            <v>WX1001</v>
          </cell>
          <cell r="C133" t="str">
            <v>Linwood Public Charter (RSD Operated)</v>
          </cell>
          <cell r="D133">
            <v>989</v>
          </cell>
          <cell r="E133">
            <v>960</v>
          </cell>
          <cell r="F133">
            <v>-29</v>
          </cell>
          <cell r="G133">
            <v>0</v>
          </cell>
          <cell r="H133">
            <v>-29</v>
          </cell>
          <cell r="I133">
            <v>2778.5450265046798</v>
          </cell>
          <cell r="J133">
            <v>-80578</v>
          </cell>
        </row>
        <row r="134">
          <cell r="A134" t="str">
            <v>W8B001</v>
          </cell>
          <cell r="B134" t="str">
            <v>3AP002</v>
          </cell>
          <cell r="C134" t="str">
            <v>Celerity Crestworth Charter School</v>
          </cell>
          <cell r="D134">
            <v>106</v>
          </cell>
          <cell r="E134">
            <v>102</v>
          </cell>
          <cell r="F134">
            <v>-4</v>
          </cell>
          <cell r="G134">
            <v>0</v>
          </cell>
          <cell r="H134">
            <v>-4</v>
          </cell>
          <cell r="I134">
            <v>1952.0940579634037</v>
          </cell>
          <cell r="J134">
            <v>-7808</v>
          </cell>
        </row>
        <row r="135">
          <cell r="A135" t="str">
            <v>W9B001</v>
          </cell>
          <cell r="B135" t="str">
            <v>3B9001</v>
          </cell>
          <cell r="C135" t="str">
            <v>Capitol High School</v>
          </cell>
          <cell r="D135">
            <v>365</v>
          </cell>
          <cell r="E135">
            <v>382</v>
          </cell>
          <cell r="F135">
            <v>17</v>
          </cell>
          <cell r="G135">
            <v>17</v>
          </cell>
          <cell r="H135">
            <v>0</v>
          </cell>
          <cell r="I135">
            <v>1952.0940579634037</v>
          </cell>
          <cell r="J135">
            <v>33186</v>
          </cell>
        </row>
        <row r="136">
          <cell r="A136" t="str">
            <v>WAO001</v>
          </cell>
          <cell r="B136" t="str">
            <v>3AP003</v>
          </cell>
          <cell r="C136" t="str">
            <v>Celerity Dalton Charter School</v>
          </cell>
          <cell r="D136">
            <v>317</v>
          </cell>
          <cell r="E136">
            <v>305</v>
          </cell>
          <cell r="F136">
            <v>-12</v>
          </cell>
          <cell r="G136">
            <v>0</v>
          </cell>
          <cell r="H136">
            <v>-12</v>
          </cell>
          <cell r="I136">
            <v>1952.0940579634037</v>
          </cell>
          <cell r="J136">
            <v>-23425</v>
          </cell>
        </row>
        <row r="137">
          <cell r="A137" t="str">
            <v>WAP001</v>
          </cell>
          <cell r="B137" t="str">
            <v>3AP001</v>
          </cell>
          <cell r="C137" t="str">
            <v>Celerity Lanier Charter School</v>
          </cell>
          <cell r="D137">
            <v>266</v>
          </cell>
          <cell r="E137">
            <v>260</v>
          </cell>
          <cell r="F137">
            <v>-6</v>
          </cell>
          <cell r="G137">
            <v>0</v>
          </cell>
          <cell r="H137">
            <v>-6</v>
          </cell>
          <cell r="I137">
            <v>1952.0940579634037</v>
          </cell>
          <cell r="J137">
            <v>-11713</v>
          </cell>
        </row>
        <row r="138">
          <cell r="A138" t="str">
            <v>WAV001</v>
          </cell>
          <cell r="B138" t="str">
            <v>WAV001</v>
          </cell>
          <cell r="C138" t="str">
            <v>Democracy Prep</v>
          </cell>
          <cell r="D138">
            <v>536</v>
          </cell>
          <cell r="E138">
            <v>522</v>
          </cell>
          <cell r="F138">
            <v>-14</v>
          </cell>
          <cell r="G138">
            <v>0</v>
          </cell>
          <cell r="H138">
            <v>-14</v>
          </cell>
          <cell r="I138">
            <v>1952.0940579634037</v>
          </cell>
          <cell r="J138">
            <v>-27329</v>
          </cell>
        </row>
        <row r="139">
          <cell r="A139" t="str">
            <v>WAX001</v>
          </cell>
          <cell r="B139" t="str">
            <v>WAX001</v>
          </cell>
          <cell r="C139" t="str">
            <v>Baton Rouge College Prep</v>
          </cell>
          <cell r="D139">
            <v>226</v>
          </cell>
          <cell r="E139">
            <v>215</v>
          </cell>
          <cell r="F139">
            <v>-11</v>
          </cell>
          <cell r="G139">
            <v>0</v>
          </cell>
          <cell r="H139">
            <v>-11</v>
          </cell>
          <cell r="I139">
            <v>1952.0940579634037</v>
          </cell>
          <cell r="J139">
            <v>-21473</v>
          </cell>
        </row>
        <row r="140">
          <cell r="A140" t="str">
            <v>WB2001</v>
          </cell>
          <cell r="B140">
            <v>389002</v>
          </cell>
          <cell r="C140" t="str">
            <v>Kenilworth Science and Tech</v>
          </cell>
          <cell r="D140">
            <v>399</v>
          </cell>
          <cell r="E140">
            <v>381</v>
          </cell>
          <cell r="F140">
            <v>-18</v>
          </cell>
          <cell r="G140">
            <v>0</v>
          </cell>
          <cell r="H140">
            <v>-18</v>
          </cell>
          <cell r="I140">
            <v>1952.0940579634037</v>
          </cell>
          <cell r="J140">
            <v>-35138</v>
          </cell>
        </row>
        <row r="141">
          <cell r="C141" t="str">
            <v>Total Type 5 Charters - LA</v>
          </cell>
          <cell r="D141">
            <v>3204</v>
          </cell>
          <cell r="E141">
            <v>3127</v>
          </cell>
          <cell r="F141">
            <v>-77</v>
          </cell>
          <cell r="G141">
            <v>17</v>
          </cell>
          <cell r="H141">
            <v>-94</v>
          </cell>
          <cell r="J141">
            <v>-174278</v>
          </cell>
        </row>
        <row r="143">
          <cell r="C143" t="str">
            <v>Placeholder for Closed LEAs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</row>
        <row r="144">
          <cell r="C144" t="str">
            <v>Total Statewide</v>
          </cell>
          <cell r="D144">
            <v>690230</v>
          </cell>
          <cell r="E144">
            <v>688465</v>
          </cell>
          <cell r="F144">
            <v>-1765</v>
          </cell>
          <cell r="G144">
            <v>1157</v>
          </cell>
          <cell r="H144">
            <v>-2922</v>
          </cell>
          <cell r="J144">
            <v>-5090602</v>
          </cell>
        </row>
        <row r="145">
          <cell r="C145" t="str">
            <v>3.10.19 Updated Residency</v>
          </cell>
          <cell r="D145">
            <v>690230</v>
          </cell>
          <cell r="E145">
            <v>688465</v>
          </cell>
          <cell r="F145">
            <v>-1765</v>
          </cell>
          <cell r="G145">
            <v>1157</v>
          </cell>
          <cell r="H145">
            <v>-2922</v>
          </cell>
          <cell r="J145">
            <v>-5090602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J146">
            <v>0</v>
          </cell>
        </row>
      </sheetData>
      <sheetData sheetId="57"/>
      <sheetData sheetId="58"/>
      <sheetData sheetId="59">
        <row r="7">
          <cell r="G7">
            <v>0</v>
          </cell>
        </row>
        <row r="8">
          <cell r="G8">
            <v>0</v>
          </cell>
        </row>
        <row r="9">
          <cell r="G9">
            <v>-8249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-4737</v>
          </cell>
        </row>
        <row r="13">
          <cell r="G13">
            <v>0</v>
          </cell>
        </row>
        <row r="14">
          <cell r="G14">
            <v>-4580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-9523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4">
          <cell r="G34">
            <v>-8363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-4552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-4574</v>
          </cell>
        </row>
        <row r="42">
          <cell r="G42">
            <v>-4477</v>
          </cell>
        </row>
        <row r="43">
          <cell r="G43">
            <v>-4713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-4758</v>
          </cell>
        </row>
        <row r="48">
          <cell r="G48">
            <v>-4873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-4740</v>
          </cell>
        </row>
        <row r="59">
          <cell r="G59">
            <v>-4286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-4848</v>
          </cell>
        </row>
        <row r="70">
          <cell r="G70">
            <v>0</v>
          </cell>
        </row>
        <row r="71">
          <cell r="G71">
            <v>4918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4679</v>
          </cell>
        </row>
      </sheetData>
      <sheetData sheetId="60"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4597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-13431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-4826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</sheetData>
      <sheetData sheetId="61">
        <row r="7">
          <cell r="G7">
            <v>0</v>
          </cell>
        </row>
        <row r="8">
          <cell r="G8">
            <v>0</v>
          </cell>
        </row>
        <row r="9">
          <cell r="G9">
            <v>16497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-21753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-8990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4740</v>
          </cell>
        </row>
        <row r="59">
          <cell r="G59">
            <v>-8572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-4498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9237</v>
          </cell>
        </row>
        <row r="74">
          <cell r="G74">
            <v>5109</v>
          </cell>
        </row>
        <row r="75">
          <cell r="G75">
            <v>0</v>
          </cell>
        </row>
      </sheetData>
      <sheetData sheetId="62">
        <row r="7">
          <cell r="Y7">
            <v>0</v>
          </cell>
        </row>
      </sheetData>
      <sheetData sheetId="63">
        <row r="7">
          <cell r="Y7">
            <v>0</v>
          </cell>
        </row>
      </sheetData>
      <sheetData sheetId="64">
        <row r="7">
          <cell r="Y7">
            <v>0</v>
          </cell>
        </row>
      </sheetData>
      <sheetData sheetId="65">
        <row r="7">
          <cell r="Y7">
            <v>0</v>
          </cell>
        </row>
      </sheetData>
      <sheetData sheetId="66">
        <row r="7">
          <cell r="Y7">
            <v>0</v>
          </cell>
        </row>
      </sheetData>
      <sheetData sheetId="67">
        <row r="7">
          <cell r="Y7">
            <v>0</v>
          </cell>
        </row>
      </sheetData>
      <sheetData sheetId="68">
        <row r="7">
          <cell r="Y7">
            <v>0</v>
          </cell>
        </row>
      </sheetData>
      <sheetData sheetId="69">
        <row r="7">
          <cell r="E7">
            <v>0</v>
          </cell>
        </row>
      </sheetData>
      <sheetData sheetId="70">
        <row r="7">
          <cell r="E7">
            <v>0</v>
          </cell>
        </row>
      </sheetData>
      <sheetData sheetId="71">
        <row r="7">
          <cell r="E7">
            <v>0</v>
          </cell>
        </row>
      </sheetData>
      <sheetData sheetId="72">
        <row r="7">
          <cell r="E7">
            <v>0</v>
          </cell>
        </row>
      </sheetData>
      <sheetData sheetId="73">
        <row r="7">
          <cell r="E7">
            <v>0</v>
          </cell>
        </row>
      </sheetData>
      <sheetData sheetId="74">
        <row r="7">
          <cell r="E7">
            <v>0</v>
          </cell>
        </row>
      </sheetData>
      <sheetData sheetId="75">
        <row r="7">
          <cell r="E7">
            <v>0</v>
          </cell>
        </row>
      </sheetData>
      <sheetData sheetId="76">
        <row r="7">
          <cell r="E7">
            <v>0</v>
          </cell>
        </row>
      </sheetData>
      <sheetData sheetId="77">
        <row r="7">
          <cell r="E7">
            <v>0</v>
          </cell>
        </row>
      </sheetData>
      <sheetData sheetId="78">
        <row r="7">
          <cell r="E7">
            <v>0</v>
          </cell>
        </row>
      </sheetData>
      <sheetData sheetId="79">
        <row r="7">
          <cell r="E7">
            <v>0</v>
          </cell>
        </row>
      </sheetData>
      <sheetData sheetId="80">
        <row r="7">
          <cell r="E7">
            <v>0</v>
          </cell>
        </row>
      </sheetData>
      <sheetData sheetId="81">
        <row r="7">
          <cell r="E7">
            <v>0</v>
          </cell>
        </row>
      </sheetData>
      <sheetData sheetId="82">
        <row r="7">
          <cell r="E7">
            <v>0</v>
          </cell>
        </row>
      </sheetData>
      <sheetData sheetId="83">
        <row r="7">
          <cell r="E7">
            <v>0</v>
          </cell>
        </row>
      </sheetData>
      <sheetData sheetId="84">
        <row r="7">
          <cell r="E7">
            <v>0</v>
          </cell>
        </row>
      </sheetData>
      <sheetData sheetId="85">
        <row r="7">
          <cell r="E7">
            <v>0</v>
          </cell>
        </row>
      </sheetData>
      <sheetData sheetId="86">
        <row r="7">
          <cell r="E7">
            <v>0</v>
          </cell>
        </row>
      </sheetData>
      <sheetData sheetId="87">
        <row r="7">
          <cell r="E7">
            <v>0</v>
          </cell>
        </row>
      </sheetData>
      <sheetData sheetId="88">
        <row r="7">
          <cell r="E7">
            <v>-13</v>
          </cell>
        </row>
      </sheetData>
      <sheetData sheetId="89">
        <row r="7">
          <cell r="E7">
            <v>2</v>
          </cell>
        </row>
      </sheetData>
      <sheetData sheetId="90">
        <row r="7">
          <cell r="E7">
            <v>0</v>
          </cell>
        </row>
      </sheetData>
      <sheetData sheetId="91">
        <row r="7">
          <cell r="E7">
            <v>0</v>
          </cell>
        </row>
      </sheetData>
      <sheetData sheetId="92">
        <row r="7">
          <cell r="E7">
            <v>0</v>
          </cell>
        </row>
      </sheetData>
      <sheetData sheetId="93">
        <row r="7">
          <cell r="E7">
            <v>0</v>
          </cell>
        </row>
      </sheetData>
      <sheetData sheetId="94">
        <row r="7">
          <cell r="E7">
            <v>0</v>
          </cell>
        </row>
      </sheetData>
      <sheetData sheetId="95">
        <row r="7">
          <cell r="E7">
            <v>0</v>
          </cell>
        </row>
      </sheetData>
      <sheetData sheetId="96">
        <row r="7">
          <cell r="E7">
            <v>0</v>
          </cell>
        </row>
      </sheetData>
      <sheetData sheetId="97">
        <row r="7">
          <cell r="E7">
            <v>0</v>
          </cell>
        </row>
      </sheetData>
      <sheetData sheetId="98">
        <row r="7">
          <cell r="E7">
            <v>-1</v>
          </cell>
        </row>
      </sheetData>
      <sheetData sheetId="99">
        <row r="7">
          <cell r="E7">
            <v>0</v>
          </cell>
        </row>
      </sheetData>
      <sheetData sheetId="100">
        <row r="7">
          <cell r="E7">
            <v>0</v>
          </cell>
        </row>
      </sheetData>
      <sheetData sheetId="101">
        <row r="7">
          <cell r="E7">
            <v>0</v>
          </cell>
        </row>
      </sheetData>
      <sheetData sheetId="102">
        <row r="7">
          <cell r="E7">
            <v>0</v>
          </cell>
        </row>
      </sheetData>
      <sheetData sheetId="103">
        <row r="7">
          <cell r="E7">
            <v>3</v>
          </cell>
        </row>
      </sheetData>
      <sheetData sheetId="104">
        <row r="7">
          <cell r="E7">
            <v>-6</v>
          </cell>
        </row>
      </sheetData>
      <sheetData sheetId="10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eff Chamber"/>
      <sheetName val="5C1M_GEO Mid"/>
      <sheetName val="5C1N_Delta"/>
      <sheetName val="5C1O_Impact"/>
      <sheetName val="5C1P_Vision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X_Tangi"/>
      <sheetName val="5C1Y_GEO"/>
      <sheetName val="5C1Z_Lincoln Prep"/>
      <sheetName val="5C1AA_Laurel"/>
      <sheetName val="5C1AB_Apex"/>
      <sheetName val="5C1AC_Smothers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2_LAVCA"/>
      <sheetName val="5C3_UnvView"/>
      <sheetName val="6_Local Deduct Calc"/>
      <sheetName val="7_Local Revenue"/>
      <sheetName val="8_2.1.18 SIS"/>
      <sheetName val="8A_2.1.18 RSD Op &amp; 5s"/>
      <sheetName val="Source Data"/>
      <sheetName val="Per Pupil_Weighted Funding"/>
      <sheetName val="Placeholder_Tallulah"/>
    </sheetNames>
    <sheetDataSet>
      <sheetData sheetId="0"/>
      <sheetData sheetId="1"/>
      <sheetData sheetId="2"/>
      <sheetData sheetId="3">
        <row r="7">
          <cell r="AP7">
            <v>5648</v>
          </cell>
          <cell r="BD7">
            <v>4454664</v>
          </cell>
        </row>
        <row r="8">
          <cell r="BD8">
            <v>2502989</v>
          </cell>
        </row>
        <row r="9">
          <cell r="BD9">
            <v>8202302</v>
          </cell>
        </row>
        <row r="10">
          <cell r="BD10">
            <v>1852054</v>
          </cell>
        </row>
        <row r="11">
          <cell r="BD11">
            <v>2613198</v>
          </cell>
        </row>
        <row r="12">
          <cell r="BD12">
            <v>3063641</v>
          </cell>
        </row>
        <row r="13">
          <cell r="BD13">
            <v>734285</v>
          </cell>
        </row>
        <row r="14">
          <cell r="BD14">
            <v>10862886</v>
          </cell>
        </row>
        <row r="15">
          <cell r="BD15">
            <v>17884864</v>
          </cell>
        </row>
        <row r="16">
          <cell r="BD16">
            <v>11561329</v>
          </cell>
        </row>
        <row r="17">
          <cell r="BD17">
            <v>1027822</v>
          </cell>
        </row>
        <row r="18">
          <cell r="BD18">
            <v>431601</v>
          </cell>
        </row>
        <row r="19">
          <cell r="BD19">
            <v>778525</v>
          </cell>
        </row>
        <row r="20">
          <cell r="BD20">
            <v>1000314</v>
          </cell>
        </row>
        <row r="21">
          <cell r="BD21">
            <v>1825800</v>
          </cell>
        </row>
        <row r="22">
          <cell r="BD22">
            <v>1231583</v>
          </cell>
        </row>
        <row r="23">
          <cell r="BD23">
            <v>12709920</v>
          </cell>
        </row>
        <row r="24">
          <cell r="BD24">
            <v>562908</v>
          </cell>
        </row>
        <row r="25">
          <cell r="BD25">
            <v>924329</v>
          </cell>
        </row>
        <row r="26">
          <cell r="BD26">
            <v>2985435</v>
          </cell>
        </row>
        <row r="27">
          <cell r="BD27">
            <v>1702755</v>
          </cell>
        </row>
        <row r="28">
          <cell r="BD28">
            <v>1817922</v>
          </cell>
        </row>
        <row r="29">
          <cell r="BD29">
            <v>6478699</v>
          </cell>
        </row>
        <row r="30">
          <cell r="BD30">
            <v>1085580</v>
          </cell>
        </row>
        <row r="31">
          <cell r="BD31">
            <v>980813</v>
          </cell>
        </row>
        <row r="32">
          <cell r="BD32">
            <v>18560442</v>
          </cell>
        </row>
        <row r="33">
          <cell r="BD33">
            <v>3137530</v>
          </cell>
        </row>
        <row r="34">
          <cell r="BD34">
            <v>10440395</v>
          </cell>
        </row>
        <row r="35">
          <cell r="BD35">
            <v>5821631</v>
          </cell>
        </row>
        <row r="36">
          <cell r="BD36">
            <v>1451050</v>
          </cell>
        </row>
        <row r="37">
          <cell r="BD37">
            <v>2418156</v>
          </cell>
        </row>
        <row r="38">
          <cell r="BD38">
            <v>13222132</v>
          </cell>
        </row>
        <row r="39">
          <cell r="BD39">
            <v>662400</v>
          </cell>
        </row>
        <row r="40">
          <cell r="BD40">
            <v>2263627</v>
          </cell>
        </row>
        <row r="41">
          <cell r="BD41">
            <v>2764921</v>
          </cell>
        </row>
        <row r="42">
          <cell r="BD42">
            <v>16240999</v>
          </cell>
        </row>
        <row r="43">
          <cell r="BD43">
            <v>10059396</v>
          </cell>
        </row>
        <row r="44">
          <cell r="BD44">
            <v>897980</v>
          </cell>
        </row>
        <row r="45">
          <cell r="BD45">
            <v>838793</v>
          </cell>
        </row>
        <row r="46">
          <cell r="BD46">
            <v>11207169</v>
          </cell>
        </row>
        <row r="47">
          <cell r="BD47">
            <v>457706</v>
          </cell>
        </row>
        <row r="48">
          <cell r="BD48">
            <v>1349115</v>
          </cell>
        </row>
        <row r="49">
          <cell r="BD49">
            <v>2330490</v>
          </cell>
        </row>
        <row r="50">
          <cell r="BD50">
            <v>3573140</v>
          </cell>
        </row>
        <row r="51">
          <cell r="BD51">
            <v>2521485</v>
          </cell>
        </row>
        <row r="52">
          <cell r="BD52">
            <v>716931</v>
          </cell>
        </row>
        <row r="53">
          <cell r="BD53">
            <v>1096139</v>
          </cell>
        </row>
        <row r="54">
          <cell r="BD54">
            <v>2529264</v>
          </cell>
        </row>
        <row r="55">
          <cell r="BD55">
            <v>6399249</v>
          </cell>
        </row>
        <row r="56">
          <cell r="BD56">
            <v>3778383</v>
          </cell>
        </row>
        <row r="57">
          <cell r="BD57">
            <v>3815172</v>
          </cell>
        </row>
        <row r="58">
          <cell r="BD58">
            <v>18046477</v>
          </cell>
        </row>
        <row r="59">
          <cell r="BD59">
            <v>9169584</v>
          </cell>
        </row>
        <row r="60">
          <cell r="BD60">
            <v>284470</v>
          </cell>
        </row>
        <row r="61">
          <cell r="BD61">
            <v>7872313</v>
          </cell>
        </row>
        <row r="62">
          <cell r="BD62">
            <v>1140427</v>
          </cell>
        </row>
        <row r="63">
          <cell r="BD63">
            <v>4634778</v>
          </cell>
        </row>
        <row r="64">
          <cell r="BD64">
            <v>4608108</v>
          </cell>
        </row>
        <row r="65">
          <cell r="BD65">
            <v>3021765</v>
          </cell>
        </row>
        <row r="66">
          <cell r="BD66">
            <v>3158705</v>
          </cell>
        </row>
        <row r="67">
          <cell r="BD67">
            <v>1104230</v>
          </cell>
        </row>
        <row r="68">
          <cell r="BD68">
            <v>1127584</v>
          </cell>
        </row>
        <row r="69">
          <cell r="BD69">
            <v>832554</v>
          </cell>
        </row>
        <row r="70">
          <cell r="BD70">
            <v>1291425</v>
          </cell>
        </row>
        <row r="71">
          <cell r="BD71">
            <v>3797181</v>
          </cell>
        </row>
        <row r="72">
          <cell r="BD72">
            <v>1233246</v>
          </cell>
        </row>
        <row r="73">
          <cell r="BD73">
            <v>2643975</v>
          </cell>
        </row>
        <row r="74">
          <cell r="BD74">
            <v>857727</v>
          </cell>
        </row>
        <row r="75">
          <cell r="BD75">
            <v>2432685</v>
          </cell>
        </row>
      </sheetData>
      <sheetData sheetId="4"/>
      <sheetData sheetId="5">
        <row r="7">
          <cell r="AP7">
            <v>-22461</v>
          </cell>
        </row>
      </sheetData>
      <sheetData sheetId="6">
        <row r="7">
          <cell r="AF7">
            <v>715</v>
          </cell>
        </row>
      </sheetData>
      <sheetData sheetId="7"/>
      <sheetData sheetId="8"/>
      <sheetData sheetId="9">
        <row r="7">
          <cell r="D7">
            <v>4579.7194791561578</v>
          </cell>
          <cell r="U7">
            <v>624396</v>
          </cell>
        </row>
        <row r="8">
          <cell r="U8">
            <v>252133</v>
          </cell>
        </row>
      </sheetData>
      <sheetData sheetId="10"/>
      <sheetData sheetId="11">
        <row r="7">
          <cell r="AE7">
            <v>0</v>
          </cell>
        </row>
      </sheetData>
      <sheetData sheetId="12">
        <row r="7">
          <cell r="AE7">
            <v>0</v>
          </cell>
        </row>
      </sheetData>
      <sheetData sheetId="13">
        <row r="7">
          <cell r="AE7">
            <v>0</v>
          </cell>
        </row>
      </sheetData>
      <sheetData sheetId="14">
        <row r="7">
          <cell r="AE7">
            <v>0</v>
          </cell>
        </row>
      </sheetData>
      <sheetData sheetId="15">
        <row r="7">
          <cell r="AE7">
            <v>0</v>
          </cell>
        </row>
      </sheetData>
      <sheetData sheetId="16">
        <row r="7">
          <cell r="AE7">
            <v>0</v>
          </cell>
        </row>
      </sheetData>
      <sheetData sheetId="17">
        <row r="7">
          <cell r="AE7">
            <v>0</v>
          </cell>
        </row>
      </sheetData>
      <sheetData sheetId="18">
        <row r="7">
          <cell r="J7">
            <v>1433</v>
          </cell>
          <cell r="S7">
            <v>405</v>
          </cell>
        </row>
        <row r="8">
          <cell r="J8">
            <v>0</v>
          </cell>
          <cell r="S8">
            <v>0</v>
          </cell>
        </row>
        <row r="9">
          <cell r="J9">
            <v>1274</v>
          </cell>
          <cell r="S9">
            <v>655</v>
          </cell>
        </row>
        <row r="10">
          <cell r="J10">
            <v>0</v>
          </cell>
          <cell r="S10">
            <v>0</v>
          </cell>
        </row>
        <row r="11">
          <cell r="J11">
            <v>537</v>
          </cell>
          <cell r="S11">
            <v>126</v>
          </cell>
        </row>
        <row r="12">
          <cell r="J12">
            <v>879</v>
          </cell>
          <cell r="S12">
            <v>292</v>
          </cell>
        </row>
        <row r="13">
          <cell r="J13">
            <v>574</v>
          </cell>
          <cell r="S13">
            <v>434</v>
          </cell>
        </row>
        <row r="14">
          <cell r="J14">
            <v>1750</v>
          </cell>
          <cell r="S14">
            <v>643</v>
          </cell>
        </row>
        <row r="15">
          <cell r="J15">
            <v>22510</v>
          </cell>
          <cell r="S15">
            <v>8919</v>
          </cell>
        </row>
        <row r="16">
          <cell r="J16">
            <v>7101</v>
          </cell>
          <cell r="S16">
            <v>4306</v>
          </cell>
        </row>
        <row r="17">
          <cell r="J17">
            <v>0</v>
          </cell>
          <cell r="S17">
            <v>0</v>
          </cell>
        </row>
        <row r="18">
          <cell r="J18">
            <v>0</v>
          </cell>
          <cell r="S18">
            <v>0</v>
          </cell>
        </row>
        <row r="19">
          <cell r="J19">
            <v>0</v>
          </cell>
          <cell r="S19">
            <v>0</v>
          </cell>
        </row>
        <row r="20">
          <cell r="J20">
            <v>1802</v>
          </cell>
          <cell r="S20">
            <v>624</v>
          </cell>
        </row>
        <row r="21">
          <cell r="J21">
            <v>269</v>
          </cell>
          <cell r="S21">
            <v>79</v>
          </cell>
        </row>
        <row r="22">
          <cell r="J22">
            <v>583</v>
          </cell>
          <cell r="S22">
            <v>577</v>
          </cell>
        </row>
        <row r="23">
          <cell r="J23">
            <v>16694</v>
          </cell>
          <cell r="S23">
            <v>12107</v>
          </cell>
        </row>
        <row r="24">
          <cell r="J24">
            <v>304</v>
          </cell>
          <cell r="S24">
            <v>81</v>
          </cell>
        </row>
        <row r="25">
          <cell r="J25">
            <v>0</v>
          </cell>
          <cell r="S25">
            <v>0</v>
          </cell>
        </row>
        <row r="26">
          <cell r="J26">
            <v>1668</v>
          </cell>
          <cell r="S26">
            <v>459</v>
          </cell>
        </row>
        <row r="27">
          <cell r="J27">
            <v>4392</v>
          </cell>
          <cell r="S27">
            <v>1113</v>
          </cell>
        </row>
        <row r="28">
          <cell r="J28">
            <v>0</v>
          </cell>
          <cell r="S28">
            <v>0</v>
          </cell>
        </row>
        <row r="29">
          <cell r="J29">
            <v>1604</v>
          </cell>
          <cell r="S29">
            <v>575</v>
          </cell>
        </row>
        <row r="30">
          <cell r="J30">
            <v>1331</v>
          </cell>
          <cell r="S30">
            <v>1559</v>
          </cell>
        </row>
        <row r="31">
          <cell r="J31">
            <v>366</v>
          </cell>
          <cell r="S31">
            <v>184</v>
          </cell>
        </row>
        <row r="32">
          <cell r="J32">
            <v>9854</v>
          </cell>
          <cell r="S32">
            <v>5849</v>
          </cell>
        </row>
        <row r="33">
          <cell r="J33">
            <v>958</v>
          </cell>
          <cell r="S33">
            <v>297</v>
          </cell>
        </row>
        <row r="34">
          <cell r="J34">
            <v>2681</v>
          </cell>
          <cell r="S34">
            <v>1653</v>
          </cell>
        </row>
        <row r="35">
          <cell r="J35">
            <v>3805</v>
          </cell>
          <cell r="S35">
            <v>1764</v>
          </cell>
        </row>
        <row r="36">
          <cell r="J36">
            <v>562</v>
          </cell>
          <cell r="S36">
            <v>166</v>
          </cell>
        </row>
        <row r="37">
          <cell r="J37">
            <v>1501</v>
          </cell>
          <cell r="S37">
            <v>809</v>
          </cell>
        </row>
        <row r="38">
          <cell r="J38">
            <v>870</v>
          </cell>
          <cell r="S38">
            <v>247</v>
          </cell>
        </row>
        <row r="39">
          <cell r="J39">
            <v>2120</v>
          </cell>
          <cell r="S39">
            <v>818</v>
          </cell>
        </row>
        <row r="40">
          <cell r="J40">
            <v>5275</v>
          </cell>
          <cell r="S40">
            <v>1558</v>
          </cell>
        </row>
        <row r="41">
          <cell r="J41">
            <v>641</v>
          </cell>
          <cell r="S41">
            <v>259</v>
          </cell>
        </row>
        <row r="42">
          <cell r="J42">
            <v>16402</v>
          </cell>
          <cell r="S42">
            <v>10591</v>
          </cell>
        </row>
        <row r="43">
          <cell r="J43">
            <v>4197</v>
          </cell>
          <cell r="S43">
            <v>1312</v>
          </cell>
        </row>
        <row r="44">
          <cell r="J44">
            <v>67</v>
          </cell>
          <cell r="S44">
            <v>87</v>
          </cell>
        </row>
        <row r="45">
          <cell r="J45">
            <v>310</v>
          </cell>
          <cell r="S45">
            <v>272</v>
          </cell>
        </row>
        <row r="46">
          <cell r="J46">
            <v>1992</v>
          </cell>
          <cell r="S46">
            <v>707</v>
          </cell>
        </row>
        <row r="47">
          <cell r="J47">
            <v>0</v>
          </cell>
          <cell r="S47">
            <v>0</v>
          </cell>
        </row>
        <row r="48">
          <cell r="J48">
            <v>4670</v>
          </cell>
          <cell r="S48">
            <v>2110</v>
          </cell>
        </row>
        <row r="49">
          <cell r="J49">
            <v>924</v>
          </cell>
          <cell r="S49">
            <v>294</v>
          </cell>
        </row>
        <row r="50">
          <cell r="J50">
            <v>673</v>
          </cell>
          <cell r="S50">
            <v>244</v>
          </cell>
        </row>
        <row r="51">
          <cell r="J51">
            <v>1092</v>
          </cell>
          <cell r="S51">
            <v>990</v>
          </cell>
        </row>
        <row r="52">
          <cell r="J52">
            <v>0</v>
          </cell>
          <cell r="S52">
            <v>0</v>
          </cell>
        </row>
        <row r="53">
          <cell r="J53">
            <v>0</v>
          </cell>
          <cell r="S53">
            <v>0</v>
          </cell>
        </row>
        <row r="54">
          <cell r="J54">
            <v>0</v>
          </cell>
          <cell r="S54">
            <v>0</v>
          </cell>
        </row>
        <row r="55">
          <cell r="J55">
            <v>100</v>
          </cell>
          <cell r="S55">
            <v>29</v>
          </cell>
        </row>
        <row r="56">
          <cell r="J56">
            <v>343</v>
          </cell>
          <cell r="S56">
            <v>126</v>
          </cell>
        </row>
        <row r="57">
          <cell r="J57">
            <v>729</v>
          </cell>
          <cell r="S57">
            <v>335</v>
          </cell>
        </row>
        <row r="58">
          <cell r="J58">
            <v>2789</v>
          </cell>
          <cell r="S58">
            <v>1161</v>
          </cell>
        </row>
        <row r="59">
          <cell r="J59">
            <v>1759</v>
          </cell>
          <cell r="S59">
            <v>512</v>
          </cell>
        </row>
        <row r="60">
          <cell r="J60">
            <v>193</v>
          </cell>
          <cell r="S60">
            <v>86</v>
          </cell>
        </row>
        <row r="61">
          <cell r="J61">
            <v>5791</v>
          </cell>
          <cell r="S61">
            <v>2385</v>
          </cell>
        </row>
        <row r="62">
          <cell r="J62">
            <v>55</v>
          </cell>
          <cell r="S62">
            <v>19</v>
          </cell>
        </row>
        <row r="63">
          <cell r="J63">
            <v>963</v>
          </cell>
          <cell r="S63">
            <v>281</v>
          </cell>
        </row>
        <row r="64">
          <cell r="J64">
            <v>2251</v>
          </cell>
          <cell r="S64">
            <v>515</v>
          </cell>
        </row>
        <row r="65">
          <cell r="J65">
            <v>915</v>
          </cell>
          <cell r="S65">
            <v>132</v>
          </cell>
        </row>
        <row r="66">
          <cell r="J66">
            <v>724</v>
          </cell>
          <cell r="S66">
            <v>255</v>
          </cell>
        </row>
        <row r="67">
          <cell r="J67">
            <v>287</v>
          </cell>
          <cell r="S67">
            <v>244</v>
          </cell>
        </row>
        <row r="68">
          <cell r="J68">
            <v>1375</v>
          </cell>
          <cell r="S68">
            <v>282</v>
          </cell>
        </row>
        <row r="69">
          <cell r="J69">
            <v>0</v>
          </cell>
          <cell r="S69">
            <v>0</v>
          </cell>
        </row>
        <row r="70">
          <cell r="J70">
            <v>468</v>
          </cell>
          <cell r="S70">
            <v>137</v>
          </cell>
        </row>
        <row r="71">
          <cell r="J71">
            <v>3276</v>
          </cell>
          <cell r="S71">
            <v>1506</v>
          </cell>
        </row>
        <row r="72">
          <cell r="J72">
            <v>947</v>
          </cell>
          <cell r="S72">
            <v>338</v>
          </cell>
        </row>
        <row r="73">
          <cell r="J73">
            <v>256</v>
          </cell>
          <cell r="S73">
            <v>93</v>
          </cell>
        </row>
        <row r="74">
          <cell r="J74">
            <v>411</v>
          </cell>
          <cell r="S74">
            <v>111</v>
          </cell>
        </row>
        <row r="75">
          <cell r="J75">
            <v>0</v>
          </cell>
          <cell r="S75">
            <v>0</v>
          </cell>
        </row>
        <row r="78">
          <cell r="J78">
            <v>0</v>
          </cell>
        </row>
        <row r="80">
          <cell r="J80">
            <v>833</v>
          </cell>
        </row>
        <row r="82">
          <cell r="J82">
            <v>1018</v>
          </cell>
        </row>
      </sheetData>
      <sheetData sheetId="19">
        <row r="7">
          <cell r="Q7">
            <v>0</v>
          </cell>
        </row>
        <row r="8">
          <cell r="Q8">
            <v>0</v>
          </cell>
        </row>
        <row r="9">
          <cell r="Q9">
            <v>0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725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0</v>
          </cell>
        </row>
        <row r="31">
          <cell r="Q31">
            <v>0</v>
          </cell>
        </row>
        <row r="32">
          <cell r="Q32">
            <v>44436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0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67157</v>
          </cell>
        </row>
        <row r="43">
          <cell r="Q43">
            <v>0</v>
          </cell>
        </row>
        <row r="44">
          <cell r="Q44">
            <v>2338</v>
          </cell>
        </row>
        <row r="45">
          <cell r="Q45">
            <v>0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3089</v>
          </cell>
        </row>
        <row r="51">
          <cell r="Q51">
            <v>4911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3217</v>
          </cell>
        </row>
        <row r="55">
          <cell r="Q55">
            <v>0</v>
          </cell>
        </row>
        <row r="56">
          <cell r="Q56">
            <v>0</v>
          </cell>
        </row>
        <row r="57">
          <cell r="Q57">
            <v>0</v>
          </cell>
        </row>
        <row r="58">
          <cell r="Q58">
            <v>37128</v>
          </cell>
        </row>
        <row r="59">
          <cell r="Q59">
            <v>5715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0</v>
          </cell>
        </row>
        <row r="68">
          <cell r="Q68">
            <v>0</v>
          </cell>
        </row>
        <row r="69">
          <cell r="Q69">
            <v>0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0</v>
          </cell>
        </row>
        <row r="73">
          <cell r="Q73">
            <v>0</v>
          </cell>
        </row>
        <row r="74">
          <cell r="Q74">
            <v>0</v>
          </cell>
        </row>
        <row r="75">
          <cell r="Q75">
            <v>0</v>
          </cell>
        </row>
        <row r="78">
          <cell r="Q78">
            <v>0</v>
          </cell>
        </row>
        <row r="80">
          <cell r="Q80">
            <v>833</v>
          </cell>
        </row>
        <row r="82">
          <cell r="Q82">
            <v>1092</v>
          </cell>
        </row>
      </sheetData>
      <sheetData sheetId="20">
        <row r="7">
          <cell r="Q7">
            <v>5445</v>
          </cell>
        </row>
        <row r="8">
          <cell r="Q8">
            <v>5079</v>
          </cell>
        </row>
        <row r="9">
          <cell r="Q9">
            <v>8249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4737</v>
          </cell>
        </row>
        <row r="13">
          <cell r="Q13">
            <v>0</v>
          </cell>
        </row>
        <row r="14">
          <cell r="Q14">
            <v>10687</v>
          </cell>
        </row>
        <row r="15">
          <cell r="Q15">
            <v>6781</v>
          </cell>
        </row>
        <row r="16">
          <cell r="Q16">
            <v>16056</v>
          </cell>
        </row>
        <row r="17">
          <cell r="Q17">
            <v>931</v>
          </cell>
        </row>
        <row r="18">
          <cell r="Q18">
            <v>780</v>
          </cell>
        </row>
        <row r="19">
          <cell r="Q19">
            <v>0</v>
          </cell>
        </row>
        <row r="20">
          <cell r="Q20">
            <v>2736</v>
          </cell>
        </row>
        <row r="21">
          <cell r="Q21">
            <v>1611</v>
          </cell>
        </row>
        <row r="22">
          <cell r="Q22">
            <v>4158</v>
          </cell>
        </row>
        <row r="23">
          <cell r="Q23">
            <v>18852</v>
          </cell>
        </row>
        <row r="24">
          <cell r="Q24">
            <v>818</v>
          </cell>
        </row>
        <row r="25">
          <cell r="Q25">
            <v>0</v>
          </cell>
        </row>
        <row r="26">
          <cell r="Q26">
            <v>1489</v>
          </cell>
        </row>
        <row r="27">
          <cell r="Q27">
            <v>792</v>
          </cell>
        </row>
        <row r="28">
          <cell r="Q28">
            <v>2383</v>
          </cell>
        </row>
        <row r="29">
          <cell r="Q29">
            <v>5555</v>
          </cell>
        </row>
        <row r="30">
          <cell r="Q30">
            <v>749</v>
          </cell>
        </row>
        <row r="31">
          <cell r="Q31">
            <v>2376</v>
          </cell>
        </row>
        <row r="32">
          <cell r="Q32">
            <v>6129</v>
          </cell>
        </row>
        <row r="33">
          <cell r="Q33">
            <v>3264</v>
          </cell>
        </row>
        <row r="34">
          <cell r="Q34">
            <v>7666</v>
          </cell>
        </row>
        <row r="35">
          <cell r="Q35">
            <v>6493</v>
          </cell>
        </row>
        <row r="36">
          <cell r="Q36">
            <v>0</v>
          </cell>
        </row>
        <row r="37">
          <cell r="Q37">
            <v>2290</v>
          </cell>
        </row>
        <row r="38">
          <cell r="Q38">
            <v>16689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22107</v>
          </cell>
        </row>
        <row r="42">
          <cell r="Q42">
            <v>2239</v>
          </cell>
        </row>
        <row r="43">
          <cell r="Q43">
            <v>5498</v>
          </cell>
        </row>
        <row r="44">
          <cell r="Q44">
            <v>779</v>
          </cell>
        </row>
        <row r="45">
          <cell r="Q45">
            <v>1529</v>
          </cell>
        </row>
        <row r="46">
          <cell r="Q46">
            <v>4688</v>
          </cell>
        </row>
        <row r="47">
          <cell r="Q47">
            <v>793</v>
          </cell>
        </row>
        <row r="48">
          <cell r="Q48">
            <v>812</v>
          </cell>
        </row>
        <row r="49">
          <cell r="Q49">
            <v>1683</v>
          </cell>
        </row>
        <row r="50">
          <cell r="Q50">
            <v>772</v>
          </cell>
        </row>
        <row r="51">
          <cell r="Q51">
            <v>702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4022</v>
          </cell>
        </row>
        <row r="55">
          <cell r="Q55">
            <v>4238</v>
          </cell>
        </row>
        <row r="56">
          <cell r="Q56">
            <v>4670</v>
          </cell>
        </row>
        <row r="57">
          <cell r="Q57">
            <v>4772</v>
          </cell>
        </row>
        <row r="58">
          <cell r="Q58">
            <v>21329</v>
          </cell>
        </row>
        <row r="59">
          <cell r="Q59">
            <v>5715</v>
          </cell>
        </row>
        <row r="60">
          <cell r="Q60">
            <v>0</v>
          </cell>
        </row>
        <row r="61">
          <cell r="Q61">
            <v>6855</v>
          </cell>
        </row>
        <row r="62">
          <cell r="Q62">
            <v>831</v>
          </cell>
        </row>
        <row r="63">
          <cell r="Q63">
            <v>717</v>
          </cell>
        </row>
        <row r="64">
          <cell r="Q64">
            <v>9707</v>
          </cell>
        </row>
        <row r="65">
          <cell r="Q65">
            <v>0</v>
          </cell>
        </row>
        <row r="66">
          <cell r="Q66">
            <v>803</v>
          </cell>
        </row>
        <row r="67">
          <cell r="Q67">
            <v>2249</v>
          </cell>
        </row>
        <row r="68">
          <cell r="Q68">
            <v>0</v>
          </cell>
        </row>
        <row r="69">
          <cell r="Q69">
            <v>808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965</v>
          </cell>
        </row>
        <row r="73">
          <cell r="Q73">
            <v>1540</v>
          </cell>
        </row>
        <row r="74">
          <cell r="Q74">
            <v>0</v>
          </cell>
        </row>
        <row r="75">
          <cell r="Q75">
            <v>0</v>
          </cell>
        </row>
        <row r="78">
          <cell r="Q78">
            <v>0</v>
          </cell>
        </row>
        <row r="80">
          <cell r="Q80">
            <v>833</v>
          </cell>
        </row>
        <row r="82">
          <cell r="Q82">
            <v>1647</v>
          </cell>
        </row>
      </sheetData>
      <sheetData sheetId="21">
        <row r="7">
          <cell r="Q7">
            <v>0</v>
          </cell>
        </row>
        <row r="8">
          <cell r="Q8">
            <v>0</v>
          </cell>
        </row>
        <row r="9">
          <cell r="Q9">
            <v>0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95712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749</v>
          </cell>
        </row>
        <row r="31">
          <cell r="Q31">
            <v>0</v>
          </cell>
        </row>
        <row r="32">
          <cell r="Q32">
            <v>2298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759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746</v>
          </cell>
        </row>
        <row r="43">
          <cell r="Q43">
            <v>0</v>
          </cell>
        </row>
        <row r="44">
          <cell r="Q44">
            <v>0</v>
          </cell>
        </row>
        <row r="45">
          <cell r="Q45">
            <v>0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0</v>
          </cell>
        </row>
        <row r="51">
          <cell r="Q51">
            <v>0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4022</v>
          </cell>
        </row>
        <row r="55">
          <cell r="Q55">
            <v>0</v>
          </cell>
        </row>
        <row r="56">
          <cell r="Q56">
            <v>778</v>
          </cell>
        </row>
        <row r="57">
          <cell r="Q57">
            <v>0</v>
          </cell>
        </row>
        <row r="58">
          <cell r="Q58">
            <v>0</v>
          </cell>
        </row>
        <row r="59">
          <cell r="Q59">
            <v>0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5248</v>
          </cell>
        </row>
        <row r="68">
          <cell r="Q68">
            <v>0</v>
          </cell>
        </row>
        <row r="69">
          <cell r="Q69">
            <v>1616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0</v>
          </cell>
        </row>
        <row r="73">
          <cell r="Q73">
            <v>1540</v>
          </cell>
        </row>
        <row r="74">
          <cell r="Q74">
            <v>852</v>
          </cell>
        </row>
        <row r="75">
          <cell r="Q75">
            <v>1560</v>
          </cell>
        </row>
        <row r="78">
          <cell r="Q78">
            <v>0</v>
          </cell>
        </row>
        <row r="80">
          <cell r="Q80">
            <v>833</v>
          </cell>
        </row>
        <row r="82">
          <cell r="Q82">
            <v>659</v>
          </cell>
        </row>
      </sheetData>
      <sheetData sheetId="22">
        <row r="7">
          <cell r="E7">
            <v>4812.3300530093593</v>
          </cell>
          <cell r="Z7">
            <v>371694</v>
          </cell>
          <cell r="AT7">
            <v>333129</v>
          </cell>
        </row>
        <row r="10">
          <cell r="Z10">
            <v>30683</v>
          </cell>
          <cell r="AT10">
            <v>52638</v>
          </cell>
        </row>
        <row r="11">
          <cell r="Z11">
            <v>116331</v>
          </cell>
          <cell r="AT11">
            <v>210206</v>
          </cell>
        </row>
        <row r="12">
          <cell r="Z12">
            <v>124697</v>
          </cell>
          <cell r="AT12">
            <v>216034</v>
          </cell>
        </row>
        <row r="13">
          <cell r="Z13">
            <v>78293</v>
          </cell>
          <cell r="AT13">
            <v>135433</v>
          </cell>
        </row>
        <row r="14">
          <cell r="Z14">
            <v>126543</v>
          </cell>
          <cell r="AT14">
            <v>215752</v>
          </cell>
        </row>
        <row r="15">
          <cell r="Z15">
            <v>77255</v>
          </cell>
          <cell r="AT15">
            <v>130764</v>
          </cell>
        </row>
        <row r="16">
          <cell r="Z16">
            <v>139504</v>
          </cell>
          <cell r="AT16">
            <v>237418</v>
          </cell>
        </row>
      </sheetData>
      <sheetData sheetId="23"/>
      <sheetData sheetId="24">
        <row r="7">
          <cell r="AC7">
            <v>0</v>
          </cell>
        </row>
      </sheetData>
      <sheetData sheetId="25">
        <row r="7">
          <cell r="AC7">
            <v>0</v>
          </cell>
        </row>
      </sheetData>
      <sheetData sheetId="26">
        <row r="7">
          <cell r="AC7">
            <v>0</v>
          </cell>
        </row>
      </sheetData>
      <sheetData sheetId="27">
        <row r="7">
          <cell r="AC7">
            <v>0</v>
          </cell>
        </row>
      </sheetData>
      <sheetData sheetId="28">
        <row r="7">
          <cell r="AC7">
            <v>0</v>
          </cell>
        </row>
      </sheetData>
      <sheetData sheetId="29">
        <row r="7">
          <cell r="AC7">
            <v>0</v>
          </cell>
        </row>
      </sheetData>
      <sheetData sheetId="30">
        <row r="7">
          <cell r="AC7">
            <v>0</v>
          </cell>
        </row>
      </sheetData>
      <sheetData sheetId="31">
        <row r="7">
          <cell r="AC7">
            <v>0</v>
          </cell>
        </row>
      </sheetData>
      <sheetData sheetId="32">
        <row r="7">
          <cell r="AC7">
            <v>0</v>
          </cell>
        </row>
      </sheetData>
      <sheetData sheetId="33">
        <row r="7">
          <cell r="AC7">
            <v>0</v>
          </cell>
        </row>
      </sheetData>
      <sheetData sheetId="34">
        <row r="7">
          <cell r="AC7">
            <v>0</v>
          </cell>
        </row>
      </sheetData>
      <sheetData sheetId="35">
        <row r="7">
          <cell r="AC7">
            <v>0</v>
          </cell>
        </row>
      </sheetData>
      <sheetData sheetId="36">
        <row r="7">
          <cell r="AC7">
            <v>0</v>
          </cell>
        </row>
      </sheetData>
      <sheetData sheetId="37">
        <row r="7">
          <cell r="AC7">
            <v>0</v>
          </cell>
        </row>
      </sheetData>
      <sheetData sheetId="38">
        <row r="7">
          <cell r="AC7">
            <v>0</v>
          </cell>
        </row>
      </sheetData>
      <sheetData sheetId="39">
        <row r="7">
          <cell r="AC7">
            <v>0</v>
          </cell>
        </row>
      </sheetData>
      <sheetData sheetId="40">
        <row r="7">
          <cell r="AC7">
            <v>0</v>
          </cell>
        </row>
      </sheetData>
      <sheetData sheetId="41">
        <row r="7">
          <cell r="AC7">
            <v>0</v>
          </cell>
        </row>
      </sheetData>
      <sheetData sheetId="42">
        <row r="7">
          <cell r="AC7">
            <v>387</v>
          </cell>
        </row>
      </sheetData>
      <sheetData sheetId="43">
        <row r="7">
          <cell r="AC7">
            <v>13518</v>
          </cell>
        </row>
      </sheetData>
      <sheetData sheetId="44">
        <row r="7">
          <cell r="AC7">
            <v>4296</v>
          </cell>
        </row>
      </sheetData>
      <sheetData sheetId="45">
        <row r="7">
          <cell r="AC7">
            <v>0</v>
          </cell>
        </row>
      </sheetData>
      <sheetData sheetId="46">
        <row r="7">
          <cell r="AC7">
            <v>0</v>
          </cell>
        </row>
      </sheetData>
      <sheetData sheetId="47">
        <row r="7">
          <cell r="AC7">
            <v>0</v>
          </cell>
        </row>
      </sheetData>
      <sheetData sheetId="48">
        <row r="7">
          <cell r="AC7">
            <v>0</v>
          </cell>
        </row>
      </sheetData>
      <sheetData sheetId="49">
        <row r="7">
          <cell r="AC7">
            <v>0</v>
          </cell>
        </row>
      </sheetData>
      <sheetData sheetId="50">
        <row r="7">
          <cell r="AC7">
            <v>0</v>
          </cell>
        </row>
      </sheetData>
      <sheetData sheetId="51">
        <row r="7">
          <cell r="AC7">
            <v>0</v>
          </cell>
        </row>
      </sheetData>
      <sheetData sheetId="52">
        <row r="7">
          <cell r="AC7">
            <v>0</v>
          </cell>
        </row>
      </sheetData>
      <sheetData sheetId="53">
        <row r="7">
          <cell r="AC7">
            <v>815</v>
          </cell>
        </row>
      </sheetData>
      <sheetData sheetId="54">
        <row r="7">
          <cell r="AC7">
            <v>0</v>
          </cell>
        </row>
      </sheetData>
      <sheetData sheetId="55">
        <row r="7">
          <cell r="AC7">
            <v>0</v>
          </cell>
        </row>
      </sheetData>
      <sheetData sheetId="56">
        <row r="7">
          <cell r="AC7">
            <v>0</v>
          </cell>
        </row>
      </sheetData>
      <sheetData sheetId="57">
        <row r="7">
          <cell r="AC7">
            <v>0</v>
          </cell>
        </row>
      </sheetData>
      <sheetData sheetId="58">
        <row r="7">
          <cell r="AD7">
            <v>13388</v>
          </cell>
        </row>
      </sheetData>
      <sheetData sheetId="59">
        <row r="7">
          <cell r="AD7">
            <v>17156</v>
          </cell>
        </row>
      </sheetData>
      <sheetData sheetId="60"/>
      <sheetData sheetId="61"/>
      <sheetData sheetId="62"/>
      <sheetData sheetId="63"/>
      <sheetData sheetId="64"/>
      <sheetData sheetId="65">
        <row r="7">
          <cell r="H7">
            <v>2995.3301661132714</v>
          </cell>
        </row>
      </sheetData>
      <sheetData sheetId="6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eff Chamber"/>
      <sheetName val="5C1M_GEO Mid"/>
      <sheetName val="5C1N_Delta"/>
      <sheetName val="5C1O_Impact"/>
      <sheetName val="5C1P_Vision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X_Tangi"/>
      <sheetName val="5C1Y_GEO"/>
      <sheetName val="5C1Z_Lincoln Prep"/>
      <sheetName val="5C1AA_Laurel"/>
      <sheetName val="5C1AB_Apex"/>
      <sheetName val="5C1AC_Smothers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2_LAVCA"/>
      <sheetName val="5C3_UnvView"/>
      <sheetName val="6_Local Deduct Calc"/>
      <sheetName val="7_Local Revenue"/>
      <sheetName val="8_2.1.18 SIS"/>
      <sheetName val="8A_2.1.18 RSD Op &amp; 5s"/>
      <sheetName val="Source Data"/>
      <sheetName val="Per Pupil_Weighted Funding"/>
      <sheetName val="Placeholder_Tallulah"/>
      <sheetName val=" 2A-2_EFT (Monthly)"/>
    </sheetNames>
    <sheetDataSet>
      <sheetData sheetId="0"/>
      <sheetData sheetId="1"/>
      <sheetData sheetId="2"/>
      <sheetData sheetId="3">
        <row r="7">
          <cell r="BD7">
            <v>4454664</v>
          </cell>
        </row>
        <row r="8">
          <cell r="BD8">
            <v>2502989</v>
          </cell>
        </row>
        <row r="9">
          <cell r="BD9">
            <v>8202302</v>
          </cell>
        </row>
        <row r="10">
          <cell r="BD10">
            <v>1852054</v>
          </cell>
        </row>
        <row r="11">
          <cell r="BD11">
            <v>2613198</v>
          </cell>
        </row>
        <row r="12">
          <cell r="BD12">
            <v>3063641</v>
          </cell>
        </row>
        <row r="13">
          <cell r="BD13">
            <v>734285</v>
          </cell>
        </row>
        <row r="14">
          <cell r="BD14">
            <v>10862886</v>
          </cell>
        </row>
        <row r="15">
          <cell r="BD15">
            <v>17884864</v>
          </cell>
        </row>
        <row r="16">
          <cell r="BD16">
            <v>11561329</v>
          </cell>
        </row>
        <row r="17">
          <cell r="BD17">
            <v>1027822</v>
          </cell>
        </row>
        <row r="18">
          <cell r="BD18">
            <v>431601</v>
          </cell>
        </row>
        <row r="19">
          <cell r="BD19">
            <v>778525</v>
          </cell>
        </row>
        <row r="20">
          <cell r="BD20">
            <v>1000314</v>
          </cell>
        </row>
        <row r="21">
          <cell r="BD21">
            <v>1825800</v>
          </cell>
        </row>
        <row r="22">
          <cell r="BD22">
            <v>1231583</v>
          </cell>
        </row>
        <row r="23">
          <cell r="BD23">
            <v>12709920</v>
          </cell>
        </row>
        <row r="24">
          <cell r="BD24">
            <v>562908</v>
          </cell>
        </row>
        <row r="25">
          <cell r="BD25">
            <v>924329</v>
          </cell>
        </row>
        <row r="26">
          <cell r="BD26">
            <v>2985434</v>
          </cell>
        </row>
        <row r="27">
          <cell r="BD27">
            <v>1702755</v>
          </cell>
        </row>
        <row r="28">
          <cell r="BD28">
            <v>1817922</v>
          </cell>
        </row>
        <row r="29">
          <cell r="BD29">
            <v>6478698</v>
          </cell>
        </row>
        <row r="30">
          <cell r="BD30">
            <v>1085579</v>
          </cell>
        </row>
        <row r="31">
          <cell r="BD31">
            <v>980813</v>
          </cell>
        </row>
        <row r="32">
          <cell r="BD32">
            <v>18560442</v>
          </cell>
        </row>
        <row r="33">
          <cell r="BD33">
            <v>3137529</v>
          </cell>
        </row>
        <row r="34">
          <cell r="BD34">
            <v>10440395</v>
          </cell>
        </row>
        <row r="35">
          <cell r="BD35">
            <v>5821631</v>
          </cell>
        </row>
        <row r="36">
          <cell r="BD36">
            <v>1451050</v>
          </cell>
        </row>
        <row r="37">
          <cell r="BD37">
            <v>2418156</v>
          </cell>
        </row>
        <row r="38">
          <cell r="BD38">
            <v>13222132</v>
          </cell>
        </row>
        <row r="39">
          <cell r="BD39">
            <v>671875</v>
          </cell>
        </row>
        <row r="40">
          <cell r="BD40">
            <v>2263627</v>
          </cell>
        </row>
        <row r="41">
          <cell r="BD41">
            <v>2764921</v>
          </cell>
        </row>
        <row r="42">
          <cell r="BD42">
            <v>16581372</v>
          </cell>
        </row>
        <row r="43">
          <cell r="BD43">
            <v>10059396</v>
          </cell>
        </row>
        <row r="44">
          <cell r="BD44">
            <v>897980</v>
          </cell>
        </row>
        <row r="45">
          <cell r="BD45">
            <v>838793</v>
          </cell>
        </row>
        <row r="46">
          <cell r="BD46">
            <v>11207168</v>
          </cell>
        </row>
        <row r="47">
          <cell r="BD47">
            <v>457706</v>
          </cell>
        </row>
        <row r="48">
          <cell r="BD48">
            <v>1349115</v>
          </cell>
        </row>
        <row r="49">
          <cell r="BD49">
            <v>2330490</v>
          </cell>
        </row>
        <row r="50">
          <cell r="BD50">
            <v>3573140</v>
          </cell>
        </row>
        <row r="51">
          <cell r="BD51">
            <v>2521485</v>
          </cell>
        </row>
        <row r="52">
          <cell r="BD52">
            <v>716931</v>
          </cell>
        </row>
        <row r="53">
          <cell r="BD53">
            <v>1096138</v>
          </cell>
        </row>
        <row r="54">
          <cell r="BD54">
            <v>2529264</v>
          </cell>
        </row>
        <row r="55">
          <cell r="BD55">
            <v>6399249</v>
          </cell>
        </row>
        <row r="56">
          <cell r="BD56">
            <v>3778383</v>
          </cell>
        </row>
        <row r="57">
          <cell r="BD57">
            <v>3815172</v>
          </cell>
        </row>
        <row r="58">
          <cell r="BD58">
            <v>18046477</v>
          </cell>
        </row>
        <row r="59">
          <cell r="BD59">
            <v>9169584</v>
          </cell>
        </row>
        <row r="60">
          <cell r="BD60">
            <v>284470</v>
          </cell>
        </row>
        <row r="61">
          <cell r="BD61">
            <v>7872313</v>
          </cell>
        </row>
        <row r="62">
          <cell r="BD62">
            <v>1140427</v>
          </cell>
        </row>
        <row r="63">
          <cell r="BD63">
            <v>4634778</v>
          </cell>
        </row>
        <row r="64">
          <cell r="BD64">
            <v>4608108</v>
          </cell>
        </row>
        <row r="65">
          <cell r="BD65">
            <v>3021765</v>
          </cell>
        </row>
        <row r="66">
          <cell r="BD66">
            <v>3158705</v>
          </cell>
        </row>
        <row r="67">
          <cell r="BD67">
            <v>1104230</v>
          </cell>
        </row>
        <row r="68">
          <cell r="BD68">
            <v>1127584</v>
          </cell>
        </row>
        <row r="69">
          <cell r="BD69">
            <v>832554</v>
          </cell>
        </row>
        <row r="70">
          <cell r="BD70">
            <v>1291425</v>
          </cell>
        </row>
        <row r="71">
          <cell r="BD71">
            <v>3797181</v>
          </cell>
        </row>
        <row r="72">
          <cell r="BD72">
            <v>1233246</v>
          </cell>
        </row>
        <row r="73">
          <cell r="BD73">
            <v>2643975</v>
          </cell>
        </row>
        <row r="74">
          <cell r="BD74">
            <v>857727</v>
          </cell>
        </row>
        <row r="75">
          <cell r="BD75">
            <v>2432685</v>
          </cell>
        </row>
      </sheetData>
      <sheetData sheetId="4"/>
      <sheetData sheetId="5">
        <row r="7">
          <cell r="AP7">
            <v>-22461</v>
          </cell>
        </row>
      </sheetData>
      <sheetData sheetId="6"/>
      <sheetData sheetId="7"/>
      <sheetData sheetId="8">
        <row r="148">
          <cell r="A148">
            <v>36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7">
          <cell r="AC7">
            <v>0</v>
          </cell>
        </row>
      </sheetData>
      <sheetData sheetId="28">
        <row r="7">
          <cell r="AC7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AC7">
            <v>0</v>
          </cell>
        </row>
      </sheetData>
      <sheetData sheetId="50"/>
      <sheetData sheetId="51"/>
      <sheetData sheetId="52">
        <row r="7">
          <cell r="AC7">
            <v>0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eff Chamber"/>
      <sheetName val="5C1M_GEO Mid"/>
      <sheetName val="5C1N_Delta"/>
      <sheetName val="5C1O_Impact"/>
      <sheetName val="5C1P_Vision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X_Tangi"/>
      <sheetName val="5C1Y_GEO"/>
      <sheetName val="5C1Z_Lincoln Prep"/>
      <sheetName val="5C1AA_Laurel"/>
      <sheetName val="5C1AB_Apex"/>
      <sheetName val="5C1AC_Smothers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2_LAVCA"/>
      <sheetName val="5C3_UnvView"/>
      <sheetName val="6_Local Deduct Calc"/>
      <sheetName val="7_Local Revenue"/>
      <sheetName val="8_2.1.18 SIS"/>
      <sheetName val="8A_2.1.18 RSD Op &amp; 5s"/>
      <sheetName val="Source Data"/>
      <sheetName val="Per Pupil_Weighted Funding"/>
      <sheetName val="Placeholder_Tallulah"/>
    </sheetNames>
    <sheetDataSet>
      <sheetData sheetId="0"/>
      <sheetData sheetId="1"/>
      <sheetData sheetId="2"/>
      <sheetData sheetId="3">
        <row r="7">
          <cell r="BC7">
            <v>4444632</v>
          </cell>
        </row>
        <row r="8">
          <cell r="BC8">
            <v>2500489</v>
          </cell>
        </row>
        <row r="9">
          <cell r="BC9">
            <v>8183096</v>
          </cell>
        </row>
        <row r="10">
          <cell r="BC10">
            <v>1845824</v>
          </cell>
        </row>
        <row r="11">
          <cell r="BC11">
            <v>2601792</v>
          </cell>
        </row>
        <row r="12">
          <cell r="BC12">
            <v>3058644</v>
          </cell>
        </row>
        <row r="13">
          <cell r="BC13">
            <v>731268</v>
          </cell>
        </row>
        <row r="14">
          <cell r="BC14">
            <v>10849534</v>
          </cell>
        </row>
        <row r="15">
          <cell r="BC15">
            <v>17860677</v>
          </cell>
        </row>
        <row r="16">
          <cell r="BC16">
            <v>11533412</v>
          </cell>
        </row>
        <row r="17">
          <cell r="BC17">
            <v>1024502</v>
          </cell>
        </row>
        <row r="18">
          <cell r="BC18">
            <v>429101</v>
          </cell>
        </row>
        <row r="19">
          <cell r="BC19">
            <v>776026</v>
          </cell>
        </row>
        <row r="20">
          <cell r="BC20">
            <v>997814</v>
          </cell>
        </row>
        <row r="21">
          <cell r="BC21">
            <v>1823300</v>
          </cell>
        </row>
        <row r="22">
          <cell r="BC22">
            <v>1226335</v>
          </cell>
        </row>
        <row r="23">
          <cell r="BC23">
            <v>12688036</v>
          </cell>
        </row>
        <row r="24">
          <cell r="BC24">
            <v>560408</v>
          </cell>
        </row>
        <row r="25">
          <cell r="BC25">
            <v>921829</v>
          </cell>
        </row>
        <row r="26">
          <cell r="BC26">
            <v>2979651</v>
          </cell>
        </row>
        <row r="27">
          <cell r="BC27">
            <v>1700255</v>
          </cell>
        </row>
        <row r="28">
          <cell r="BC28">
            <v>1808961</v>
          </cell>
        </row>
        <row r="29">
          <cell r="BC29">
            <v>6452887</v>
          </cell>
        </row>
        <row r="30">
          <cell r="BC30">
            <v>1079885</v>
          </cell>
        </row>
        <row r="31">
          <cell r="BC31">
            <v>975797</v>
          </cell>
        </row>
        <row r="32">
          <cell r="BC32">
            <v>18529454</v>
          </cell>
        </row>
        <row r="33">
          <cell r="BC33">
            <v>3129676</v>
          </cell>
        </row>
        <row r="34">
          <cell r="BC34">
            <v>10417083</v>
          </cell>
        </row>
        <row r="35">
          <cell r="BC35">
            <v>5801656</v>
          </cell>
        </row>
        <row r="36">
          <cell r="BC36">
            <v>1447231</v>
          </cell>
        </row>
        <row r="37">
          <cell r="BC37">
            <v>2415656</v>
          </cell>
        </row>
        <row r="38">
          <cell r="BC38">
            <v>13169831</v>
          </cell>
        </row>
        <row r="39">
          <cell r="BC39">
            <v>669001</v>
          </cell>
        </row>
        <row r="40">
          <cell r="BC40">
            <v>2259647</v>
          </cell>
        </row>
        <row r="41">
          <cell r="BC41">
            <v>2759387</v>
          </cell>
        </row>
        <row r="42">
          <cell r="BC42">
            <v>16464682</v>
          </cell>
        </row>
        <row r="43">
          <cell r="BC43">
            <v>10051131</v>
          </cell>
        </row>
        <row r="44">
          <cell r="BC44">
            <v>895480</v>
          </cell>
        </row>
        <row r="45">
          <cell r="BC45">
            <v>834384</v>
          </cell>
        </row>
        <row r="46">
          <cell r="BC46">
            <v>11181090</v>
          </cell>
        </row>
        <row r="47">
          <cell r="BC47">
            <v>454850</v>
          </cell>
        </row>
        <row r="48">
          <cell r="BC48">
            <v>1341904</v>
          </cell>
        </row>
        <row r="49">
          <cell r="BC49">
            <v>2323028</v>
          </cell>
        </row>
        <row r="50">
          <cell r="BC50">
            <v>3569820</v>
          </cell>
        </row>
        <row r="51">
          <cell r="BC51">
            <v>2509544</v>
          </cell>
        </row>
        <row r="52">
          <cell r="BC52">
            <v>714431</v>
          </cell>
        </row>
        <row r="53">
          <cell r="BC53">
            <v>1090712</v>
          </cell>
        </row>
        <row r="54">
          <cell r="BC54">
            <v>2522392</v>
          </cell>
        </row>
        <row r="55">
          <cell r="BC55">
            <v>6373509</v>
          </cell>
        </row>
        <row r="56">
          <cell r="BC56">
            <v>3769726</v>
          </cell>
        </row>
        <row r="57">
          <cell r="BC57">
            <v>3806925</v>
          </cell>
        </row>
        <row r="58">
          <cell r="BC58">
            <v>18002995</v>
          </cell>
        </row>
        <row r="59">
          <cell r="BC59">
            <v>9149592</v>
          </cell>
        </row>
        <row r="60">
          <cell r="BC60">
            <v>281971</v>
          </cell>
        </row>
        <row r="61">
          <cell r="BC61">
            <v>7852803</v>
          </cell>
        </row>
        <row r="62">
          <cell r="BC62">
            <v>1137678</v>
          </cell>
        </row>
        <row r="63">
          <cell r="BC63">
            <v>4624157</v>
          </cell>
        </row>
        <row r="64">
          <cell r="BC64">
            <v>4597470</v>
          </cell>
        </row>
        <row r="65">
          <cell r="BC65">
            <v>3013965</v>
          </cell>
        </row>
        <row r="66">
          <cell r="BC66">
            <v>3153029</v>
          </cell>
        </row>
        <row r="67">
          <cell r="BC67">
            <v>1100320</v>
          </cell>
        </row>
        <row r="68">
          <cell r="BC68">
            <v>1123657</v>
          </cell>
        </row>
        <row r="69">
          <cell r="BC69">
            <v>829162</v>
          </cell>
        </row>
        <row r="70">
          <cell r="BC70">
            <v>1287516</v>
          </cell>
        </row>
        <row r="71">
          <cell r="BC71">
            <v>3794681</v>
          </cell>
        </row>
        <row r="72">
          <cell r="BC72">
            <v>1230746</v>
          </cell>
        </row>
        <row r="73">
          <cell r="BC73">
            <v>2641475</v>
          </cell>
        </row>
        <row r="74">
          <cell r="BC74">
            <v>854228</v>
          </cell>
        </row>
        <row r="75">
          <cell r="BC75">
            <v>2427295</v>
          </cell>
        </row>
      </sheetData>
      <sheetData sheetId="4"/>
      <sheetData sheetId="5">
        <row r="7">
          <cell r="AP7">
            <v>-22011</v>
          </cell>
        </row>
      </sheetData>
      <sheetData sheetId="6"/>
      <sheetData sheetId="7"/>
      <sheetData sheetId="8"/>
      <sheetData sheetId="9">
        <row r="7">
          <cell r="T7">
            <v>623397</v>
          </cell>
        </row>
        <row r="8">
          <cell r="T8">
            <v>251133</v>
          </cell>
        </row>
      </sheetData>
      <sheetData sheetId="10">
        <row r="7">
          <cell r="AD7">
            <v>445206</v>
          </cell>
        </row>
      </sheetData>
      <sheetData sheetId="11">
        <row r="7">
          <cell r="AE7">
            <v>0</v>
          </cell>
        </row>
      </sheetData>
      <sheetData sheetId="12">
        <row r="7">
          <cell r="AE7">
            <v>0</v>
          </cell>
        </row>
      </sheetData>
      <sheetData sheetId="13">
        <row r="7">
          <cell r="AE7">
            <v>0</v>
          </cell>
        </row>
      </sheetData>
      <sheetData sheetId="14">
        <row r="7">
          <cell r="AE7">
            <v>0</v>
          </cell>
        </row>
      </sheetData>
      <sheetData sheetId="15">
        <row r="7">
          <cell r="AE7">
            <v>0</v>
          </cell>
        </row>
      </sheetData>
      <sheetData sheetId="16">
        <row r="7">
          <cell r="AE7">
            <v>0</v>
          </cell>
        </row>
      </sheetData>
      <sheetData sheetId="17">
        <row r="7">
          <cell r="AE7">
            <v>0</v>
          </cell>
        </row>
      </sheetData>
      <sheetData sheetId="18">
        <row r="7">
          <cell r="J7">
            <v>1433</v>
          </cell>
          <cell r="S7">
            <v>405</v>
          </cell>
        </row>
        <row r="8">
          <cell r="J8">
            <v>0</v>
          </cell>
          <cell r="S8">
            <v>0</v>
          </cell>
        </row>
        <row r="9">
          <cell r="J9">
            <v>1274</v>
          </cell>
          <cell r="S9">
            <v>654</v>
          </cell>
        </row>
        <row r="10">
          <cell r="J10">
            <v>0</v>
          </cell>
          <cell r="S10">
            <v>0</v>
          </cell>
        </row>
        <row r="11">
          <cell r="J11">
            <v>537</v>
          </cell>
          <cell r="S11">
            <v>126</v>
          </cell>
        </row>
        <row r="12">
          <cell r="J12">
            <v>879</v>
          </cell>
          <cell r="S12">
            <v>293</v>
          </cell>
        </row>
        <row r="13">
          <cell r="J13">
            <v>574</v>
          </cell>
          <cell r="S13">
            <v>434</v>
          </cell>
        </row>
        <row r="14">
          <cell r="J14">
            <v>1750</v>
          </cell>
          <cell r="S14">
            <v>642</v>
          </cell>
        </row>
        <row r="15">
          <cell r="J15">
            <v>22510</v>
          </cell>
          <cell r="S15">
            <v>8919</v>
          </cell>
        </row>
        <row r="16">
          <cell r="J16">
            <v>7101</v>
          </cell>
          <cell r="S16">
            <v>4306</v>
          </cell>
        </row>
        <row r="17">
          <cell r="J17">
            <v>0</v>
          </cell>
          <cell r="S17">
            <v>0</v>
          </cell>
        </row>
        <row r="18">
          <cell r="J18">
            <v>0</v>
          </cell>
          <cell r="S18">
            <v>0</v>
          </cell>
        </row>
        <row r="19">
          <cell r="J19">
            <v>0</v>
          </cell>
          <cell r="S19">
            <v>0</v>
          </cell>
        </row>
        <row r="20">
          <cell r="J20">
            <v>1801</v>
          </cell>
          <cell r="S20">
            <v>623</v>
          </cell>
        </row>
        <row r="21">
          <cell r="J21">
            <v>269</v>
          </cell>
          <cell r="S21">
            <v>79</v>
          </cell>
        </row>
        <row r="22">
          <cell r="J22">
            <v>583</v>
          </cell>
          <cell r="S22">
            <v>578</v>
          </cell>
        </row>
        <row r="23">
          <cell r="J23">
            <v>16693</v>
          </cell>
          <cell r="S23">
            <v>12107</v>
          </cell>
        </row>
        <row r="24">
          <cell r="J24">
            <v>304</v>
          </cell>
          <cell r="S24">
            <v>81</v>
          </cell>
        </row>
        <row r="25">
          <cell r="J25">
            <v>0</v>
          </cell>
          <cell r="S25">
            <v>0</v>
          </cell>
        </row>
        <row r="26">
          <cell r="J26">
            <v>1668</v>
          </cell>
          <cell r="S26">
            <v>459</v>
          </cell>
        </row>
        <row r="27">
          <cell r="J27">
            <v>4392</v>
          </cell>
          <cell r="S27">
            <v>1112</v>
          </cell>
        </row>
        <row r="28">
          <cell r="J28">
            <v>0</v>
          </cell>
          <cell r="S28">
            <v>0</v>
          </cell>
        </row>
        <row r="29">
          <cell r="J29">
            <v>1603</v>
          </cell>
          <cell r="S29">
            <v>574</v>
          </cell>
        </row>
        <row r="30">
          <cell r="J30">
            <v>1330</v>
          </cell>
          <cell r="S30">
            <v>1559</v>
          </cell>
        </row>
        <row r="31">
          <cell r="J31">
            <v>366</v>
          </cell>
          <cell r="S31">
            <v>184</v>
          </cell>
        </row>
        <row r="32">
          <cell r="J32">
            <v>9854</v>
          </cell>
          <cell r="S32">
            <v>5849</v>
          </cell>
        </row>
        <row r="33">
          <cell r="J33">
            <v>958</v>
          </cell>
          <cell r="S33">
            <v>297</v>
          </cell>
        </row>
        <row r="34">
          <cell r="J34">
            <v>2681</v>
          </cell>
          <cell r="S34">
            <v>1653</v>
          </cell>
        </row>
        <row r="35">
          <cell r="J35">
            <v>3805</v>
          </cell>
          <cell r="S35">
            <v>1764</v>
          </cell>
        </row>
        <row r="36">
          <cell r="J36">
            <v>562</v>
          </cell>
          <cell r="S36">
            <v>166</v>
          </cell>
        </row>
        <row r="37">
          <cell r="J37">
            <v>1501</v>
          </cell>
          <cell r="S37">
            <v>809</v>
          </cell>
        </row>
        <row r="38">
          <cell r="J38">
            <v>870</v>
          </cell>
          <cell r="S38">
            <v>247</v>
          </cell>
        </row>
        <row r="39">
          <cell r="J39">
            <v>2120</v>
          </cell>
          <cell r="S39">
            <v>818</v>
          </cell>
        </row>
        <row r="40">
          <cell r="J40">
            <v>5274</v>
          </cell>
          <cell r="S40">
            <v>1558</v>
          </cell>
        </row>
        <row r="41">
          <cell r="J41">
            <v>641</v>
          </cell>
          <cell r="S41">
            <v>259</v>
          </cell>
        </row>
        <row r="42">
          <cell r="J42">
            <v>16402</v>
          </cell>
          <cell r="S42">
            <v>10591</v>
          </cell>
        </row>
        <row r="43">
          <cell r="J43">
            <v>4196</v>
          </cell>
          <cell r="S43">
            <v>1312</v>
          </cell>
        </row>
        <row r="44">
          <cell r="J44">
            <v>67</v>
          </cell>
          <cell r="S44">
            <v>87</v>
          </cell>
        </row>
        <row r="45">
          <cell r="J45">
            <v>310</v>
          </cell>
          <cell r="S45">
            <v>272</v>
          </cell>
        </row>
        <row r="46">
          <cell r="J46">
            <v>1992</v>
          </cell>
          <cell r="S46">
            <v>708</v>
          </cell>
        </row>
        <row r="47">
          <cell r="J47">
            <v>0</v>
          </cell>
          <cell r="S47">
            <v>0</v>
          </cell>
        </row>
        <row r="48">
          <cell r="J48">
            <v>4670</v>
          </cell>
          <cell r="S48">
            <v>2110</v>
          </cell>
        </row>
        <row r="49">
          <cell r="J49">
            <v>924</v>
          </cell>
          <cell r="S49">
            <v>294</v>
          </cell>
        </row>
        <row r="50">
          <cell r="J50">
            <v>674</v>
          </cell>
          <cell r="S50">
            <v>244</v>
          </cell>
        </row>
        <row r="51">
          <cell r="J51">
            <v>1092</v>
          </cell>
          <cell r="S51">
            <v>990</v>
          </cell>
        </row>
        <row r="52">
          <cell r="J52">
            <v>0</v>
          </cell>
          <cell r="S52">
            <v>0</v>
          </cell>
        </row>
        <row r="53">
          <cell r="J53">
            <v>0</v>
          </cell>
          <cell r="S53">
            <v>0</v>
          </cell>
        </row>
        <row r="54">
          <cell r="J54">
            <v>0</v>
          </cell>
          <cell r="S54">
            <v>0</v>
          </cell>
        </row>
        <row r="55">
          <cell r="J55">
            <v>100</v>
          </cell>
          <cell r="S55">
            <v>29</v>
          </cell>
        </row>
        <row r="56">
          <cell r="J56">
            <v>343</v>
          </cell>
          <cell r="S56">
            <v>125</v>
          </cell>
        </row>
        <row r="57">
          <cell r="J57">
            <v>729</v>
          </cell>
          <cell r="S57">
            <v>335</v>
          </cell>
        </row>
        <row r="58">
          <cell r="J58">
            <v>2790</v>
          </cell>
          <cell r="S58">
            <v>1161</v>
          </cell>
        </row>
        <row r="59">
          <cell r="J59">
            <v>1759</v>
          </cell>
          <cell r="S59">
            <v>512</v>
          </cell>
        </row>
        <row r="60">
          <cell r="J60">
            <v>193</v>
          </cell>
          <cell r="S60">
            <v>86</v>
          </cell>
        </row>
        <row r="61">
          <cell r="J61">
            <v>5791</v>
          </cell>
          <cell r="S61">
            <v>2385</v>
          </cell>
        </row>
        <row r="62">
          <cell r="J62">
            <v>55</v>
          </cell>
          <cell r="S62">
            <v>19</v>
          </cell>
        </row>
        <row r="63">
          <cell r="J63">
            <v>963</v>
          </cell>
          <cell r="S63">
            <v>281</v>
          </cell>
        </row>
        <row r="64">
          <cell r="J64">
            <v>2251</v>
          </cell>
          <cell r="S64">
            <v>515</v>
          </cell>
        </row>
        <row r="65">
          <cell r="J65">
            <v>915</v>
          </cell>
          <cell r="S65">
            <v>132</v>
          </cell>
        </row>
        <row r="66">
          <cell r="J66">
            <v>724</v>
          </cell>
          <cell r="S66">
            <v>255</v>
          </cell>
        </row>
        <row r="67">
          <cell r="J67">
            <v>287</v>
          </cell>
          <cell r="S67">
            <v>244</v>
          </cell>
        </row>
        <row r="68">
          <cell r="J68">
            <v>1375</v>
          </cell>
          <cell r="S68">
            <v>281</v>
          </cell>
        </row>
        <row r="69">
          <cell r="J69">
            <v>0</v>
          </cell>
          <cell r="S69">
            <v>0</v>
          </cell>
        </row>
        <row r="70">
          <cell r="J70">
            <v>469</v>
          </cell>
          <cell r="S70">
            <v>136</v>
          </cell>
        </row>
        <row r="71">
          <cell r="J71">
            <v>3276</v>
          </cell>
          <cell r="S71">
            <v>1506</v>
          </cell>
        </row>
        <row r="72">
          <cell r="J72">
            <v>947</v>
          </cell>
          <cell r="S72">
            <v>339</v>
          </cell>
        </row>
        <row r="73">
          <cell r="J73">
            <v>257</v>
          </cell>
          <cell r="S73">
            <v>93</v>
          </cell>
        </row>
        <row r="74">
          <cell r="J74">
            <v>411</v>
          </cell>
          <cell r="S74">
            <v>110</v>
          </cell>
        </row>
        <row r="75">
          <cell r="J75">
            <v>0</v>
          </cell>
          <cell r="S75">
            <v>0</v>
          </cell>
        </row>
        <row r="78">
          <cell r="J78">
            <v>0</v>
          </cell>
        </row>
        <row r="80">
          <cell r="J80">
            <v>-167</v>
          </cell>
        </row>
        <row r="82">
          <cell r="J82">
            <v>1018</v>
          </cell>
        </row>
      </sheetData>
      <sheetData sheetId="19">
        <row r="7">
          <cell r="Q7">
            <v>0</v>
          </cell>
        </row>
        <row r="8">
          <cell r="Q8">
            <v>0</v>
          </cell>
        </row>
        <row r="9">
          <cell r="Q9">
            <v>0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725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0</v>
          </cell>
        </row>
        <row r="31">
          <cell r="Q31">
            <v>0</v>
          </cell>
        </row>
        <row r="32">
          <cell r="Q32">
            <v>44436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0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67157</v>
          </cell>
        </row>
        <row r="43">
          <cell r="Q43">
            <v>0</v>
          </cell>
        </row>
        <row r="44">
          <cell r="Q44">
            <v>2338</v>
          </cell>
        </row>
        <row r="45">
          <cell r="Q45">
            <v>0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3089</v>
          </cell>
        </row>
        <row r="51">
          <cell r="Q51">
            <v>4911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3218</v>
          </cell>
        </row>
        <row r="55">
          <cell r="Q55">
            <v>0</v>
          </cell>
        </row>
        <row r="56">
          <cell r="Q56">
            <v>0</v>
          </cell>
        </row>
        <row r="57">
          <cell r="Q57">
            <v>0</v>
          </cell>
        </row>
        <row r="58">
          <cell r="Q58">
            <v>37128</v>
          </cell>
        </row>
        <row r="59">
          <cell r="Q59">
            <v>5714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0</v>
          </cell>
        </row>
        <row r="68">
          <cell r="Q68">
            <v>0</v>
          </cell>
        </row>
        <row r="69">
          <cell r="Q69">
            <v>0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0</v>
          </cell>
        </row>
        <row r="73">
          <cell r="Q73">
            <v>0</v>
          </cell>
        </row>
        <row r="74">
          <cell r="Q74">
            <v>0</v>
          </cell>
        </row>
        <row r="75">
          <cell r="Q75">
            <v>0</v>
          </cell>
        </row>
        <row r="78">
          <cell r="Q78">
            <v>0</v>
          </cell>
        </row>
        <row r="80">
          <cell r="Q80">
            <v>-167</v>
          </cell>
        </row>
        <row r="82">
          <cell r="Q82">
            <v>1091</v>
          </cell>
        </row>
      </sheetData>
      <sheetData sheetId="20">
        <row r="7">
          <cell r="Q7">
            <v>5445</v>
          </cell>
        </row>
        <row r="8">
          <cell r="Q8">
            <v>5079</v>
          </cell>
        </row>
        <row r="9">
          <cell r="Q9">
            <v>8249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4737</v>
          </cell>
        </row>
        <row r="13">
          <cell r="Q13">
            <v>0</v>
          </cell>
        </row>
        <row r="14">
          <cell r="Q14">
            <v>10687</v>
          </cell>
        </row>
        <row r="15">
          <cell r="Q15">
            <v>6781</v>
          </cell>
        </row>
        <row r="16">
          <cell r="Q16">
            <v>16056</v>
          </cell>
        </row>
        <row r="17">
          <cell r="Q17">
            <v>931</v>
          </cell>
        </row>
        <row r="18">
          <cell r="Q18">
            <v>780</v>
          </cell>
        </row>
        <row r="19">
          <cell r="Q19">
            <v>0</v>
          </cell>
        </row>
        <row r="20">
          <cell r="Q20">
            <v>2736</v>
          </cell>
        </row>
        <row r="21">
          <cell r="Q21">
            <v>1611</v>
          </cell>
        </row>
        <row r="22">
          <cell r="Q22">
            <v>4158</v>
          </cell>
        </row>
        <row r="23">
          <cell r="Q23">
            <v>18853</v>
          </cell>
        </row>
        <row r="24">
          <cell r="Q24">
            <v>818</v>
          </cell>
        </row>
        <row r="25">
          <cell r="Q25">
            <v>0</v>
          </cell>
        </row>
        <row r="26">
          <cell r="Q26">
            <v>1488</v>
          </cell>
        </row>
        <row r="27">
          <cell r="Q27">
            <v>792</v>
          </cell>
        </row>
        <row r="28">
          <cell r="Q28">
            <v>2383</v>
          </cell>
        </row>
        <row r="29">
          <cell r="Q29">
            <v>5555</v>
          </cell>
        </row>
        <row r="30">
          <cell r="Q30">
            <v>749</v>
          </cell>
        </row>
        <row r="31">
          <cell r="Q31">
            <v>2375</v>
          </cell>
        </row>
        <row r="32">
          <cell r="Q32">
            <v>6129</v>
          </cell>
        </row>
        <row r="33">
          <cell r="Q33">
            <v>3264</v>
          </cell>
        </row>
        <row r="34">
          <cell r="Q34">
            <v>7666</v>
          </cell>
        </row>
        <row r="35">
          <cell r="Q35">
            <v>6493</v>
          </cell>
        </row>
        <row r="36">
          <cell r="Q36">
            <v>0</v>
          </cell>
        </row>
        <row r="37">
          <cell r="Q37">
            <v>2290</v>
          </cell>
        </row>
        <row r="38">
          <cell r="Q38">
            <v>16689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22107</v>
          </cell>
        </row>
        <row r="42">
          <cell r="Q42">
            <v>2239</v>
          </cell>
        </row>
        <row r="43">
          <cell r="Q43">
            <v>5498</v>
          </cell>
        </row>
        <row r="44">
          <cell r="Q44">
            <v>779</v>
          </cell>
        </row>
        <row r="45">
          <cell r="Q45">
            <v>1529</v>
          </cell>
        </row>
        <row r="46">
          <cell r="Q46">
            <v>4688</v>
          </cell>
        </row>
        <row r="47">
          <cell r="Q47">
            <v>793</v>
          </cell>
        </row>
        <row r="48">
          <cell r="Q48">
            <v>812</v>
          </cell>
        </row>
        <row r="49">
          <cell r="Q49">
            <v>1683</v>
          </cell>
        </row>
        <row r="50">
          <cell r="Q50">
            <v>772</v>
          </cell>
        </row>
        <row r="51">
          <cell r="Q51">
            <v>702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4022</v>
          </cell>
        </row>
        <row r="55">
          <cell r="Q55">
            <v>4238</v>
          </cell>
        </row>
        <row r="56">
          <cell r="Q56">
            <v>4670</v>
          </cell>
        </row>
        <row r="57">
          <cell r="Q57">
            <v>4772</v>
          </cell>
        </row>
        <row r="58">
          <cell r="Q58">
            <v>21329</v>
          </cell>
        </row>
        <row r="59">
          <cell r="Q59">
            <v>5714</v>
          </cell>
        </row>
        <row r="60">
          <cell r="Q60">
            <v>0</v>
          </cell>
        </row>
        <row r="61">
          <cell r="Q61">
            <v>6854</v>
          </cell>
        </row>
        <row r="62">
          <cell r="Q62">
            <v>831</v>
          </cell>
        </row>
        <row r="63">
          <cell r="Q63">
            <v>717</v>
          </cell>
        </row>
        <row r="64">
          <cell r="Q64">
            <v>9708</v>
          </cell>
        </row>
        <row r="65">
          <cell r="Q65">
            <v>0</v>
          </cell>
        </row>
        <row r="66">
          <cell r="Q66">
            <v>803</v>
          </cell>
        </row>
        <row r="67">
          <cell r="Q67">
            <v>2249</v>
          </cell>
        </row>
        <row r="68">
          <cell r="Q68">
            <v>0</v>
          </cell>
        </row>
        <row r="69">
          <cell r="Q69">
            <v>808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965</v>
          </cell>
        </row>
        <row r="73">
          <cell r="Q73">
            <v>1539</v>
          </cell>
        </row>
        <row r="74">
          <cell r="Q74">
            <v>0</v>
          </cell>
        </row>
        <row r="75">
          <cell r="Q75">
            <v>0</v>
          </cell>
        </row>
        <row r="78">
          <cell r="Q78">
            <v>0</v>
          </cell>
        </row>
        <row r="80">
          <cell r="Q80">
            <v>-167</v>
          </cell>
        </row>
        <row r="82">
          <cell r="Q82">
            <v>1647</v>
          </cell>
        </row>
      </sheetData>
      <sheetData sheetId="21">
        <row r="7">
          <cell r="Q7">
            <v>0</v>
          </cell>
        </row>
        <row r="8">
          <cell r="Q8">
            <v>0</v>
          </cell>
        </row>
        <row r="9">
          <cell r="Q9">
            <v>0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95712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749</v>
          </cell>
        </row>
        <row r="31">
          <cell r="Q31">
            <v>0</v>
          </cell>
        </row>
        <row r="32">
          <cell r="Q32">
            <v>2299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759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746</v>
          </cell>
        </row>
        <row r="43">
          <cell r="Q43">
            <v>0</v>
          </cell>
        </row>
        <row r="44">
          <cell r="Q44">
            <v>0</v>
          </cell>
        </row>
        <row r="45">
          <cell r="Q45">
            <v>0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0</v>
          </cell>
        </row>
        <row r="51">
          <cell r="Q51">
            <v>0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4022</v>
          </cell>
        </row>
        <row r="55">
          <cell r="Q55">
            <v>0</v>
          </cell>
        </row>
        <row r="56">
          <cell r="Q56">
            <v>778</v>
          </cell>
        </row>
        <row r="57">
          <cell r="Q57">
            <v>0</v>
          </cell>
        </row>
        <row r="58">
          <cell r="Q58">
            <v>0</v>
          </cell>
        </row>
        <row r="59">
          <cell r="Q59">
            <v>0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5248</v>
          </cell>
        </row>
        <row r="68">
          <cell r="Q68">
            <v>0</v>
          </cell>
        </row>
        <row r="69">
          <cell r="Q69">
            <v>1616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0</v>
          </cell>
        </row>
        <row r="73">
          <cell r="Q73">
            <v>1539</v>
          </cell>
        </row>
        <row r="74">
          <cell r="Q74">
            <v>851</v>
          </cell>
        </row>
        <row r="75">
          <cell r="Q75">
            <v>1560</v>
          </cell>
        </row>
        <row r="78">
          <cell r="Q78">
            <v>0</v>
          </cell>
        </row>
        <row r="80">
          <cell r="Q80">
            <v>-167</v>
          </cell>
        </row>
        <row r="82">
          <cell r="Q82">
            <v>659</v>
          </cell>
        </row>
      </sheetData>
      <sheetData sheetId="22">
        <row r="7">
          <cell r="Y7">
            <v>371694</v>
          </cell>
          <cell r="AT7">
            <v>333129</v>
          </cell>
        </row>
        <row r="10">
          <cell r="Y10">
            <v>30683</v>
          </cell>
          <cell r="AT10">
            <v>52638</v>
          </cell>
        </row>
        <row r="11">
          <cell r="Y11">
            <v>115331</v>
          </cell>
          <cell r="AT11">
            <v>210206</v>
          </cell>
        </row>
        <row r="12">
          <cell r="Y12">
            <v>124697</v>
          </cell>
          <cell r="AT12">
            <v>216034</v>
          </cell>
        </row>
        <row r="13">
          <cell r="Y13">
            <v>78293</v>
          </cell>
          <cell r="AT13">
            <v>135433</v>
          </cell>
        </row>
        <row r="14">
          <cell r="Y14">
            <v>126543</v>
          </cell>
          <cell r="AT14">
            <v>215752</v>
          </cell>
        </row>
        <row r="15">
          <cell r="Y15">
            <v>77255</v>
          </cell>
          <cell r="AT15">
            <v>130764</v>
          </cell>
        </row>
        <row r="16">
          <cell r="Y16">
            <v>139504</v>
          </cell>
          <cell r="AT16">
            <v>237418</v>
          </cell>
        </row>
      </sheetData>
      <sheetData sheetId="23">
        <row r="7">
          <cell r="AC7">
            <v>918604</v>
          </cell>
        </row>
      </sheetData>
      <sheetData sheetId="24">
        <row r="7">
          <cell r="AC7">
            <v>0</v>
          </cell>
        </row>
      </sheetData>
      <sheetData sheetId="25">
        <row r="7">
          <cell r="AC7">
            <v>0</v>
          </cell>
        </row>
      </sheetData>
      <sheetData sheetId="26">
        <row r="7">
          <cell r="AC7">
            <v>0</v>
          </cell>
        </row>
      </sheetData>
      <sheetData sheetId="27">
        <row r="7">
          <cell r="AC7">
            <v>0</v>
          </cell>
        </row>
      </sheetData>
      <sheetData sheetId="28">
        <row r="7">
          <cell r="AC7">
            <v>0</v>
          </cell>
        </row>
      </sheetData>
      <sheetData sheetId="29">
        <row r="7">
          <cell r="AC7">
            <v>0</v>
          </cell>
        </row>
      </sheetData>
      <sheetData sheetId="30">
        <row r="7">
          <cell r="AC7">
            <v>0</v>
          </cell>
        </row>
      </sheetData>
      <sheetData sheetId="31">
        <row r="7">
          <cell r="AC7">
            <v>0</v>
          </cell>
        </row>
      </sheetData>
      <sheetData sheetId="32">
        <row r="7">
          <cell r="AC7">
            <v>0</v>
          </cell>
        </row>
      </sheetData>
      <sheetData sheetId="33">
        <row r="7">
          <cell r="AC7">
            <v>0</v>
          </cell>
        </row>
      </sheetData>
      <sheetData sheetId="34">
        <row r="7">
          <cell r="AC7">
            <v>0</v>
          </cell>
        </row>
      </sheetData>
      <sheetData sheetId="35">
        <row r="7">
          <cell r="AC7">
            <v>0</v>
          </cell>
        </row>
      </sheetData>
      <sheetData sheetId="36">
        <row r="7">
          <cell r="AC7">
            <v>0</v>
          </cell>
        </row>
      </sheetData>
      <sheetData sheetId="37">
        <row r="7">
          <cell r="AC7">
            <v>0</v>
          </cell>
        </row>
      </sheetData>
      <sheetData sheetId="38">
        <row r="7">
          <cell r="AC7">
            <v>0</v>
          </cell>
        </row>
      </sheetData>
      <sheetData sheetId="39">
        <row r="7">
          <cell r="AC7">
            <v>0</v>
          </cell>
        </row>
      </sheetData>
      <sheetData sheetId="40">
        <row r="7">
          <cell r="AC7">
            <v>0</v>
          </cell>
        </row>
      </sheetData>
      <sheetData sheetId="41">
        <row r="7">
          <cell r="AC7">
            <v>0</v>
          </cell>
        </row>
      </sheetData>
      <sheetData sheetId="42">
        <row r="7">
          <cell r="AC7">
            <v>387</v>
          </cell>
        </row>
      </sheetData>
      <sheetData sheetId="43">
        <row r="7">
          <cell r="AC7">
            <v>13518</v>
          </cell>
        </row>
      </sheetData>
      <sheetData sheetId="44">
        <row r="7">
          <cell r="AC7">
            <v>4295</v>
          </cell>
        </row>
      </sheetData>
      <sheetData sheetId="45">
        <row r="7">
          <cell r="AC7">
            <v>0</v>
          </cell>
        </row>
      </sheetData>
      <sheetData sheetId="46">
        <row r="7">
          <cell r="AC7">
            <v>0</v>
          </cell>
        </row>
      </sheetData>
      <sheetData sheetId="47">
        <row r="7">
          <cell r="AC7">
            <v>0</v>
          </cell>
        </row>
      </sheetData>
      <sheetData sheetId="48">
        <row r="7">
          <cell r="AC7">
            <v>0</v>
          </cell>
        </row>
      </sheetData>
      <sheetData sheetId="49">
        <row r="7">
          <cell r="AC7">
            <v>0</v>
          </cell>
        </row>
      </sheetData>
      <sheetData sheetId="50">
        <row r="7">
          <cell r="AC7">
            <v>0</v>
          </cell>
        </row>
      </sheetData>
      <sheetData sheetId="51">
        <row r="7">
          <cell r="AC7">
            <v>0</v>
          </cell>
        </row>
      </sheetData>
      <sheetData sheetId="52">
        <row r="7">
          <cell r="AC7">
            <v>0</v>
          </cell>
        </row>
      </sheetData>
      <sheetData sheetId="53">
        <row r="7">
          <cell r="AC7">
            <v>815</v>
          </cell>
        </row>
      </sheetData>
      <sheetData sheetId="54">
        <row r="7">
          <cell r="AC7">
            <v>0</v>
          </cell>
        </row>
      </sheetData>
      <sheetData sheetId="55">
        <row r="7">
          <cell r="AC7">
            <v>0</v>
          </cell>
        </row>
      </sheetData>
      <sheetData sheetId="56">
        <row r="7">
          <cell r="AC7">
            <v>0</v>
          </cell>
        </row>
      </sheetData>
      <sheetData sheetId="57">
        <row r="7">
          <cell r="AC7">
            <v>0</v>
          </cell>
        </row>
      </sheetData>
      <sheetData sheetId="58">
        <row r="7">
          <cell r="AD7">
            <v>13388</v>
          </cell>
        </row>
      </sheetData>
      <sheetData sheetId="59">
        <row r="7">
          <cell r="AD7">
            <v>16106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J153"/>
  <sheetViews>
    <sheetView view="pageBreakPreview" zoomScaleNormal="9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D7" sqref="D7"/>
    </sheetView>
  </sheetViews>
  <sheetFormatPr defaultColWidth="8.85546875" defaultRowHeight="12.75" x14ac:dyDescent="0.2"/>
  <cols>
    <col min="1" max="1" width="9" style="193" bestFit="1" customWidth="1"/>
    <col min="2" max="2" width="9" style="193" hidden="1" customWidth="1"/>
    <col min="3" max="3" width="36.28515625" style="112" bestFit="1" customWidth="1"/>
    <col min="4" max="4" width="12.42578125" style="112" bestFit="1" customWidth="1"/>
    <col min="5" max="5" width="7.140625" style="112" bestFit="1" customWidth="1"/>
    <col min="6" max="6" width="14.42578125" style="112" bestFit="1" customWidth="1"/>
    <col min="7" max="7" width="5.7109375" style="112" customWidth="1"/>
    <col min="8" max="8" width="12.5703125" style="112" customWidth="1"/>
    <col min="9" max="9" width="8" style="112" customWidth="1"/>
    <col min="10" max="10" width="10.7109375" style="112" customWidth="1"/>
    <col min="11" max="11" width="8" style="112" customWidth="1"/>
    <col min="12" max="12" width="10.7109375" style="112" customWidth="1"/>
    <col min="13" max="13" width="8.85546875" style="112" customWidth="1"/>
    <col min="14" max="14" width="10.7109375" style="112" customWidth="1"/>
    <col min="15" max="15" width="8.85546875" style="112" customWidth="1"/>
    <col min="16" max="16" width="10.140625" style="112" customWidth="1"/>
    <col min="17" max="17" width="14.42578125" style="112" bestFit="1" customWidth="1"/>
    <col min="18" max="18" width="14" style="112" bestFit="1" customWidth="1"/>
    <col min="19" max="19" width="12.28515625" style="112" bestFit="1" customWidth="1"/>
    <col min="20" max="21" width="13.5703125" style="112" customWidth="1"/>
    <col min="22" max="22" width="14.42578125" style="112" bestFit="1" customWidth="1"/>
    <col min="23" max="23" width="8.7109375" style="112" bestFit="1" customWidth="1"/>
    <col min="24" max="24" width="12.140625" style="112" bestFit="1" customWidth="1"/>
    <col min="25" max="26" width="12" style="112" bestFit="1" customWidth="1"/>
    <col min="27" max="27" width="11.42578125" style="112" bestFit="1" customWidth="1"/>
    <col min="28" max="28" width="13.85546875" style="112" bestFit="1" customWidth="1"/>
    <col min="29" max="30" width="14.42578125" style="112" bestFit="1" customWidth="1"/>
    <col min="31" max="32" width="13.42578125" style="112" customWidth="1"/>
    <col min="33" max="33" width="10.140625" style="112" customWidth="1"/>
    <col min="34" max="34" width="13.140625" style="112" customWidth="1"/>
    <col min="35" max="35" width="11.7109375" style="112" customWidth="1"/>
    <col min="36" max="36" width="14.42578125" style="112" customWidth="1"/>
    <col min="37" max="37" width="14.5703125" style="112" customWidth="1"/>
    <col min="38" max="38" width="9.42578125" style="112" bestFit="1" customWidth="1"/>
    <col min="39" max="39" width="14.85546875" style="112" customWidth="1"/>
    <col min="40" max="40" width="11.140625" style="112" customWidth="1"/>
    <col min="41" max="41" width="12.28515625" style="112" customWidth="1"/>
    <col min="42" max="42" width="11.140625" style="112" customWidth="1"/>
    <col min="43" max="44" width="12.28515625" style="112" customWidth="1"/>
    <col min="45" max="45" width="13.42578125" style="112" bestFit="1" customWidth="1"/>
    <col min="46" max="46" width="9.7109375" style="112" customWidth="1"/>
    <col min="47" max="47" width="10.85546875" style="112" customWidth="1"/>
    <col min="48" max="48" width="13.42578125" style="112" bestFit="1" customWidth="1"/>
    <col min="49" max="49" width="14" style="112" bestFit="1" customWidth="1"/>
    <col min="50" max="51" width="13.42578125" style="112" bestFit="1" customWidth="1"/>
    <col min="52" max="52" width="13.140625" style="112" customWidth="1"/>
    <col min="53" max="54" width="12.28515625" style="112" bestFit="1" customWidth="1"/>
    <col min="55" max="55" width="14.42578125" style="112" bestFit="1" customWidth="1"/>
    <col min="56" max="56" width="13.42578125" style="112" bestFit="1" customWidth="1"/>
    <col min="57" max="61" width="10.85546875" style="112" bestFit="1" customWidth="1"/>
    <col min="62" max="62" width="11.140625" style="112" bestFit="1" customWidth="1"/>
    <col min="63" max="16384" width="8.85546875" style="112"/>
  </cols>
  <sheetData>
    <row r="1" spans="1:62" ht="21" customHeight="1" x14ac:dyDescent="0.2">
      <c r="A1" s="1584" t="s">
        <v>1602</v>
      </c>
      <c r="B1" s="1584"/>
      <c r="C1" s="1585"/>
      <c r="D1" s="1586" t="s">
        <v>378</v>
      </c>
      <c r="E1" s="1586"/>
      <c r="F1" s="1586"/>
      <c r="G1" s="1586"/>
      <c r="H1" s="1586"/>
      <c r="I1" s="1586"/>
      <c r="J1" s="1586"/>
      <c r="K1" s="1586"/>
      <c r="L1" s="1586"/>
      <c r="M1" s="1586"/>
      <c r="N1" s="1586"/>
      <c r="O1" s="1586"/>
      <c r="P1" s="1586"/>
      <c r="Q1" s="1586"/>
      <c r="R1" s="1586"/>
      <c r="S1" s="1586"/>
      <c r="T1" s="1586"/>
      <c r="U1" s="1586"/>
      <c r="V1" s="1586" t="s">
        <v>378</v>
      </c>
      <c r="W1" s="1586"/>
      <c r="X1" s="1586"/>
      <c r="Y1" s="1586"/>
      <c r="Z1" s="1586"/>
      <c r="AA1" s="1586"/>
      <c r="AB1" s="1586"/>
      <c r="AC1" s="1586"/>
      <c r="AD1" s="1586"/>
      <c r="AE1" s="1586"/>
      <c r="AF1" s="1586"/>
      <c r="AG1" s="1586"/>
      <c r="AH1" s="1586"/>
      <c r="AI1" s="1586"/>
      <c r="AJ1" s="1586"/>
      <c r="AK1" s="1586"/>
      <c r="AL1" s="1587" t="s">
        <v>1616</v>
      </c>
      <c r="AM1" s="1587"/>
      <c r="AN1" s="1587"/>
      <c r="AO1" s="1587"/>
      <c r="AP1" s="1587"/>
      <c r="AQ1" s="1587"/>
      <c r="AR1" s="1587"/>
      <c r="AS1" s="1587"/>
      <c r="AT1" s="1587"/>
      <c r="AU1" s="1587"/>
      <c r="AV1" s="1587"/>
      <c r="AW1" s="1587"/>
      <c r="AX1" s="1587"/>
      <c r="AY1" s="1587"/>
      <c r="AZ1" s="1587"/>
      <c r="BA1" s="1587"/>
      <c r="BB1" s="1587"/>
      <c r="BC1" s="1580" t="s">
        <v>1609</v>
      </c>
      <c r="BD1" s="1580" t="s">
        <v>1608</v>
      </c>
      <c r="BE1" s="1579" t="s">
        <v>404</v>
      </c>
      <c r="BF1" s="1579" t="s">
        <v>405</v>
      </c>
      <c r="BG1" s="1579" t="s">
        <v>1640</v>
      </c>
      <c r="BH1" s="1579" t="s">
        <v>548</v>
      </c>
      <c r="BI1" s="1579" t="s">
        <v>549</v>
      </c>
      <c r="BJ1" s="1579" t="s">
        <v>1639</v>
      </c>
    </row>
    <row r="2" spans="1:62" ht="26.25" customHeight="1" x14ac:dyDescent="0.2">
      <c r="A2" s="1585"/>
      <c r="B2" s="1585"/>
      <c r="C2" s="1585"/>
      <c r="D2" s="1579" t="s">
        <v>1230</v>
      </c>
      <c r="E2" s="1581" t="s">
        <v>713</v>
      </c>
      <c r="F2" s="1581"/>
      <c r="G2" s="1581"/>
      <c r="H2" s="1581"/>
      <c r="I2" s="1581" t="s">
        <v>1307</v>
      </c>
      <c r="J2" s="1581"/>
      <c r="K2" s="1581" t="s">
        <v>1304</v>
      </c>
      <c r="L2" s="1581"/>
      <c r="M2" s="1581" t="s">
        <v>1305</v>
      </c>
      <c r="N2" s="1581"/>
      <c r="O2" s="1581" t="s">
        <v>1306</v>
      </c>
      <c r="P2" s="1581"/>
      <c r="Q2" s="1579" t="s">
        <v>539</v>
      </c>
      <c r="R2" s="1579" t="s">
        <v>492</v>
      </c>
      <c r="S2" s="1589" t="s">
        <v>251</v>
      </c>
      <c r="T2" s="1589"/>
      <c r="U2" s="1589"/>
      <c r="V2" s="1579" t="s">
        <v>540</v>
      </c>
      <c r="W2" s="1579" t="s">
        <v>536</v>
      </c>
      <c r="X2" s="1579" t="s">
        <v>1353</v>
      </c>
      <c r="Y2" s="1579" t="s">
        <v>541</v>
      </c>
      <c r="Z2" s="1589" t="s">
        <v>1484</v>
      </c>
      <c r="AA2" s="1583" t="s">
        <v>370</v>
      </c>
      <c r="AB2" s="1583" t="s">
        <v>374</v>
      </c>
      <c r="AC2" s="1579" t="s">
        <v>1604</v>
      </c>
      <c r="AD2" s="1579" t="s">
        <v>296</v>
      </c>
      <c r="AE2" s="1579" t="s">
        <v>297</v>
      </c>
      <c r="AF2" s="1579" t="s">
        <v>254</v>
      </c>
      <c r="AG2" s="1583" t="s">
        <v>459</v>
      </c>
      <c r="AH2" s="1583" t="s">
        <v>1572</v>
      </c>
      <c r="AI2" s="1583" t="s">
        <v>460</v>
      </c>
      <c r="AJ2" s="1579" t="s">
        <v>1605</v>
      </c>
      <c r="AK2" s="1579" t="s">
        <v>1606</v>
      </c>
      <c r="AL2" s="1582" t="s">
        <v>1607</v>
      </c>
      <c r="AM2" s="1582" t="s">
        <v>1615</v>
      </c>
      <c r="AN2" s="1588" t="s">
        <v>251</v>
      </c>
      <c r="AO2" s="1588"/>
      <c r="AP2" s="1588"/>
      <c r="AQ2" s="1588"/>
      <c r="AR2" s="1588"/>
      <c r="AS2" s="1582" t="s">
        <v>1614</v>
      </c>
      <c r="AT2" s="1582" t="s">
        <v>538</v>
      </c>
      <c r="AU2" s="1582" t="s">
        <v>1354</v>
      </c>
      <c r="AV2" s="1582" t="s">
        <v>1613</v>
      </c>
      <c r="AW2" s="1589" t="s">
        <v>1484</v>
      </c>
      <c r="AX2" s="1582" t="s">
        <v>1612</v>
      </c>
      <c r="AY2" s="1582" t="s">
        <v>1611</v>
      </c>
      <c r="AZ2" s="1582" t="s">
        <v>356</v>
      </c>
      <c r="BA2" s="1582" t="s">
        <v>297</v>
      </c>
      <c r="BB2" s="1582" t="s">
        <v>1610</v>
      </c>
      <c r="BC2" s="1580"/>
      <c r="BD2" s="1580"/>
      <c r="BE2" s="1579"/>
      <c r="BF2" s="1579"/>
      <c r="BG2" s="1579"/>
      <c r="BH2" s="1579"/>
      <c r="BI2" s="1579"/>
      <c r="BJ2" s="1579"/>
    </row>
    <row r="3" spans="1:62" ht="96.75" customHeight="1" x14ac:dyDescent="0.2">
      <c r="A3" s="1585"/>
      <c r="B3" s="1585"/>
      <c r="C3" s="1585"/>
      <c r="D3" s="1579"/>
      <c r="E3" s="1430" t="s">
        <v>489</v>
      </c>
      <c r="F3" s="1430" t="s">
        <v>1598</v>
      </c>
      <c r="G3" s="1430" t="s">
        <v>489</v>
      </c>
      <c r="H3" s="1430" t="s">
        <v>709</v>
      </c>
      <c r="I3" s="1430" t="s">
        <v>1229</v>
      </c>
      <c r="J3" s="1430" t="s">
        <v>397</v>
      </c>
      <c r="K3" s="1430" t="s">
        <v>1228</v>
      </c>
      <c r="L3" s="1430" t="s">
        <v>397</v>
      </c>
      <c r="M3" s="1430" t="s">
        <v>1227</v>
      </c>
      <c r="N3" s="1430" t="s">
        <v>397</v>
      </c>
      <c r="O3" s="1430" t="s">
        <v>1227</v>
      </c>
      <c r="P3" s="1430" t="s">
        <v>397</v>
      </c>
      <c r="Q3" s="1579"/>
      <c r="R3" s="1579"/>
      <c r="S3" s="1525" t="s">
        <v>1225</v>
      </c>
      <c r="T3" s="1525" t="s">
        <v>1226</v>
      </c>
      <c r="U3" s="1525" t="s">
        <v>253</v>
      </c>
      <c r="V3" s="1579"/>
      <c r="W3" s="1579"/>
      <c r="X3" s="1579"/>
      <c r="Y3" s="1579"/>
      <c r="Z3" s="1589"/>
      <c r="AA3" s="1583"/>
      <c r="AB3" s="1583"/>
      <c r="AC3" s="1579"/>
      <c r="AD3" s="1579"/>
      <c r="AE3" s="1579"/>
      <c r="AF3" s="1579"/>
      <c r="AG3" s="1583"/>
      <c r="AH3" s="1583"/>
      <c r="AI3" s="1583"/>
      <c r="AJ3" s="1579"/>
      <c r="AK3" s="1579"/>
      <c r="AL3" s="1582"/>
      <c r="AM3" s="1582"/>
      <c r="AN3" s="1525" t="s">
        <v>1234</v>
      </c>
      <c r="AO3" s="1525" t="s">
        <v>1235</v>
      </c>
      <c r="AP3" s="1525" t="s">
        <v>1233</v>
      </c>
      <c r="AQ3" s="1525" t="s">
        <v>1238</v>
      </c>
      <c r="AR3" s="1525" t="s">
        <v>253</v>
      </c>
      <c r="AS3" s="1582"/>
      <c r="AT3" s="1582"/>
      <c r="AU3" s="1582"/>
      <c r="AV3" s="1582"/>
      <c r="AW3" s="1589"/>
      <c r="AX3" s="1582"/>
      <c r="AY3" s="1582"/>
      <c r="AZ3" s="1582"/>
      <c r="BA3" s="1582"/>
      <c r="BB3" s="1582"/>
      <c r="BC3" s="1580"/>
      <c r="BD3" s="1580"/>
      <c r="BE3" s="1579"/>
      <c r="BF3" s="1579"/>
      <c r="BG3" s="1579"/>
      <c r="BH3" s="1579"/>
      <c r="BI3" s="1579"/>
      <c r="BJ3" s="1579"/>
    </row>
    <row r="4" spans="1:62" ht="14.25" customHeight="1" x14ac:dyDescent="0.2">
      <c r="A4" s="1526"/>
      <c r="B4" s="1527"/>
      <c r="C4" s="1528"/>
      <c r="D4" s="1415">
        <v>1</v>
      </c>
      <c r="E4" s="1415">
        <f t="shared" ref="E4:F4" si="0">D4+1</f>
        <v>2</v>
      </c>
      <c r="F4" s="1415">
        <f t="shared" si="0"/>
        <v>3</v>
      </c>
      <c r="G4" s="1415">
        <f t="shared" ref="G4" si="1">F4+1</f>
        <v>4</v>
      </c>
      <c r="H4" s="1415">
        <f t="shared" ref="H4" si="2">G4+1</f>
        <v>5</v>
      </c>
      <c r="I4" s="1415">
        <f t="shared" ref="I4" si="3">H4+1</f>
        <v>6</v>
      </c>
      <c r="J4" s="1415">
        <f t="shared" ref="J4" si="4">I4+1</f>
        <v>7</v>
      </c>
      <c r="K4" s="1415">
        <f t="shared" ref="K4" si="5">J4+1</f>
        <v>8</v>
      </c>
      <c r="L4" s="1415">
        <f t="shared" ref="L4" si="6">K4+1</f>
        <v>9</v>
      </c>
      <c r="M4" s="1415">
        <f t="shared" ref="M4" si="7">L4+1</f>
        <v>10</v>
      </c>
      <c r="N4" s="1415">
        <f t="shared" ref="N4" si="8">M4+1</f>
        <v>11</v>
      </c>
      <c r="O4" s="1415">
        <f t="shared" ref="O4" si="9">N4+1</f>
        <v>12</v>
      </c>
      <c r="P4" s="1415">
        <f t="shared" ref="P4" si="10">O4+1</f>
        <v>13</v>
      </c>
      <c r="Q4" s="1415">
        <f t="shared" ref="Q4" si="11">P4+1</f>
        <v>14</v>
      </c>
      <c r="R4" s="1415">
        <f t="shared" ref="R4" si="12">Q4+1</f>
        <v>15</v>
      </c>
      <c r="S4" s="1415">
        <f t="shared" ref="S4" si="13">R4+1</f>
        <v>16</v>
      </c>
      <c r="T4" s="1415">
        <f t="shared" ref="T4" si="14">S4+1</f>
        <v>17</v>
      </c>
      <c r="U4" s="1415">
        <f t="shared" ref="U4" si="15">T4+1</f>
        <v>18</v>
      </c>
      <c r="V4" s="1415">
        <f t="shared" ref="V4" si="16">U4+1</f>
        <v>19</v>
      </c>
      <c r="W4" s="1415">
        <f t="shared" ref="W4" si="17">V4+1</f>
        <v>20</v>
      </c>
      <c r="X4" s="1415">
        <f t="shared" ref="X4" si="18">W4+1</f>
        <v>21</v>
      </c>
      <c r="Y4" s="1415">
        <f t="shared" ref="Y4" si="19">X4+1</f>
        <v>22</v>
      </c>
      <c r="Z4" s="1415">
        <f t="shared" ref="Z4" si="20">Y4+1</f>
        <v>23</v>
      </c>
      <c r="AA4" s="1415">
        <f t="shared" ref="AA4" si="21">Z4+1</f>
        <v>24</v>
      </c>
      <c r="AB4" s="1415">
        <f t="shared" ref="AB4" si="22">AA4+1</f>
        <v>25</v>
      </c>
      <c r="AC4" s="1415">
        <f t="shared" ref="AC4" si="23">AB4+1</f>
        <v>26</v>
      </c>
      <c r="AD4" s="1415">
        <f t="shared" ref="AD4" si="24">AC4+1</f>
        <v>27</v>
      </c>
      <c r="AE4" s="1415">
        <f t="shared" ref="AE4" si="25">AD4+1</f>
        <v>28</v>
      </c>
      <c r="AF4" s="1415">
        <f t="shared" ref="AF4" si="26">AE4+1</f>
        <v>29</v>
      </c>
      <c r="AG4" s="1415">
        <f t="shared" ref="AG4" si="27">AF4+1</f>
        <v>30</v>
      </c>
      <c r="AH4" s="1415">
        <f t="shared" ref="AH4" si="28">AG4+1</f>
        <v>31</v>
      </c>
      <c r="AI4" s="1415">
        <f t="shared" ref="AI4" si="29">AH4+1</f>
        <v>32</v>
      </c>
      <c r="AJ4" s="1415">
        <f t="shared" ref="AJ4" si="30">AI4+1</f>
        <v>33</v>
      </c>
      <c r="AK4" s="1415">
        <f t="shared" ref="AK4" si="31">AJ4+1</f>
        <v>34</v>
      </c>
      <c r="AL4" s="1415">
        <f t="shared" ref="AL4" si="32">AK4+1</f>
        <v>35</v>
      </c>
      <c r="AM4" s="1415">
        <f t="shared" ref="AM4" si="33">AL4+1</f>
        <v>36</v>
      </c>
      <c r="AN4" s="1415">
        <f t="shared" ref="AN4" si="34">AM4+1</f>
        <v>37</v>
      </c>
      <c r="AO4" s="1415">
        <f t="shared" ref="AO4" si="35">AN4+1</f>
        <v>38</v>
      </c>
      <c r="AP4" s="1415">
        <f t="shared" ref="AP4" si="36">AO4+1</f>
        <v>39</v>
      </c>
      <c r="AQ4" s="1415">
        <f t="shared" ref="AQ4" si="37">AP4+1</f>
        <v>40</v>
      </c>
      <c r="AR4" s="1415">
        <f t="shared" ref="AR4" si="38">AQ4+1</f>
        <v>41</v>
      </c>
      <c r="AS4" s="1415">
        <f t="shared" ref="AS4" si="39">AR4+1</f>
        <v>42</v>
      </c>
      <c r="AT4" s="1415">
        <f t="shared" ref="AT4" si="40">AS4+1</f>
        <v>43</v>
      </c>
      <c r="AU4" s="1415">
        <f t="shared" ref="AU4" si="41">AT4+1</f>
        <v>44</v>
      </c>
      <c r="AV4" s="1415">
        <f t="shared" ref="AV4" si="42">AU4+1</f>
        <v>45</v>
      </c>
      <c r="AW4" s="1415">
        <f t="shared" ref="AW4" si="43">AV4+1</f>
        <v>46</v>
      </c>
      <c r="AX4" s="1415">
        <f t="shared" ref="AX4" si="44">AW4+1</f>
        <v>47</v>
      </c>
      <c r="AY4" s="1415">
        <f t="shared" ref="AY4" si="45">AX4+1</f>
        <v>48</v>
      </c>
      <c r="AZ4" s="1415">
        <f t="shared" ref="AZ4" si="46">AY4+1</f>
        <v>49</v>
      </c>
      <c r="BA4" s="1415">
        <f t="shared" ref="BA4" si="47">AZ4+1</f>
        <v>50</v>
      </c>
      <c r="BB4" s="1415">
        <f t="shared" ref="BB4" si="48">BA4+1</f>
        <v>51</v>
      </c>
      <c r="BC4" s="1415">
        <f t="shared" ref="BC4" si="49">BB4+1</f>
        <v>52</v>
      </c>
      <c r="BD4" s="1415">
        <f t="shared" ref="BD4" si="50">BC4+1</f>
        <v>53</v>
      </c>
      <c r="BE4" s="1415">
        <f t="shared" ref="BE4" si="51">BD4+1</f>
        <v>54</v>
      </c>
      <c r="BF4" s="1415">
        <f t="shared" ref="BF4" si="52">BE4+1</f>
        <v>55</v>
      </c>
      <c r="BG4" s="1415">
        <f t="shared" ref="BG4" si="53">BF4+1</f>
        <v>56</v>
      </c>
      <c r="BH4" s="1415">
        <f t="shared" ref="BH4" si="54">BG4+1</f>
        <v>57</v>
      </c>
      <c r="BI4" s="1415">
        <f t="shared" ref="BI4" si="55">BH4+1</f>
        <v>58</v>
      </c>
      <c r="BJ4" s="1415">
        <f t="shared" ref="BJ4" si="56">BI4+1</f>
        <v>59</v>
      </c>
    </row>
    <row r="5" spans="1:62" s="833" customFormat="1" ht="12.75" hidden="1" customHeight="1" x14ac:dyDescent="0.2">
      <c r="A5" s="1243"/>
      <c r="B5" s="1244"/>
      <c r="C5" s="1255"/>
      <c r="D5" s="1237"/>
      <c r="E5" s="1020"/>
      <c r="F5" s="1020"/>
      <c r="G5" s="1019"/>
      <c r="H5" s="1019"/>
      <c r="I5" s="1237"/>
      <c r="J5" s="1237"/>
      <c r="K5" s="1237"/>
      <c r="L5" s="1237"/>
      <c r="M5" s="1237"/>
      <c r="N5" s="1237"/>
      <c r="O5" s="1237"/>
      <c r="P5" s="1237"/>
      <c r="Q5" s="1237"/>
      <c r="R5" s="1237"/>
      <c r="S5" s="1237"/>
      <c r="T5" s="1237"/>
      <c r="U5" s="1237"/>
      <c r="V5" s="1237"/>
      <c r="W5" s="1237"/>
      <c r="X5" s="1237"/>
      <c r="Y5" s="1237"/>
      <c r="Z5" s="1237"/>
      <c r="AA5" s="1237"/>
      <c r="AB5" s="1237"/>
      <c r="AC5" s="1237"/>
      <c r="AD5" s="1237"/>
      <c r="AE5" s="1237"/>
      <c r="AF5" s="1237"/>
      <c r="AG5" s="1237"/>
      <c r="AH5" s="1237"/>
      <c r="AI5" s="1237"/>
      <c r="AJ5" s="1237"/>
      <c r="AK5" s="1237"/>
      <c r="AL5" s="1237"/>
      <c r="AM5" s="1237"/>
      <c r="AN5" s="1237"/>
      <c r="AO5" s="1237"/>
      <c r="AP5" s="1237"/>
      <c r="AQ5" s="1237"/>
      <c r="AR5" s="1237"/>
      <c r="AS5" s="1237"/>
      <c r="AT5" s="1237"/>
      <c r="AU5" s="1237"/>
      <c r="AV5" s="1237"/>
      <c r="AW5" s="1237"/>
      <c r="AX5" s="1237"/>
      <c r="AY5" s="1237" t="s">
        <v>1599</v>
      </c>
      <c r="AZ5" s="1237" t="s">
        <v>1599</v>
      </c>
      <c r="BA5" s="1237"/>
      <c r="BB5" s="1237"/>
      <c r="BC5" s="1209" t="s">
        <v>1599</v>
      </c>
      <c r="BD5" s="1209" t="s">
        <v>1600</v>
      </c>
      <c r="BE5" s="1209"/>
      <c r="BF5" s="1209"/>
      <c r="BG5" s="1209"/>
      <c r="BH5" s="1209" t="s">
        <v>1599</v>
      </c>
      <c r="BI5" s="1209" t="s">
        <v>1601</v>
      </c>
      <c r="BJ5" s="1209" t="s">
        <v>1600</v>
      </c>
    </row>
    <row r="6" spans="1:62" s="833" customFormat="1" ht="11.25" hidden="1" customHeight="1" x14ac:dyDescent="0.2">
      <c r="A6" s="1238"/>
      <c r="B6" s="1238"/>
      <c r="C6" s="1240"/>
      <c r="D6" s="1209" t="s">
        <v>802</v>
      </c>
      <c r="E6" s="1209"/>
      <c r="F6" s="1209" t="s">
        <v>802</v>
      </c>
      <c r="G6" s="1366"/>
      <c r="H6" s="1366"/>
      <c r="I6" s="1209" t="s">
        <v>802</v>
      </c>
      <c r="J6" s="1209" t="s">
        <v>802</v>
      </c>
      <c r="K6" s="1209" t="s">
        <v>802</v>
      </c>
      <c r="L6" s="1209" t="s">
        <v>802</v>
      </c>
      <c r="M6" s="1209" t="s">
        <v>802</v>
      </c>
      <c r="N6" s="1209" t="s">
        <v>802</v>
      </c>
      <c r="O6" s="1209" t="s">
        <v>802</v>
      </c>
      <c r="P6" s="1209" t="s">
        <v>802</v>
      </c>
      <c r="Q6" s="1209" t="s">
        <v>802</v>
      </c>
      <c r="R6" s="1366"/>
      <c r="S6" s="1209" t="s">
        <v>802</v>
      </c>
      <c r="T6" s="1209" t="s">
        <v>802</v>
      </c>
      <c r="U6" s="1209" t="s">
        <v>802</v>
      </c>
      <c r="V6" s="1209" t="s">
        <v>802</v>
      </c>
      <c r="W6" s="1209"/>
      <c r="X6" s="1209" t="s">
        <v>802</v>
      </c>
      <c r="Y6" s="1209" t="s">
        <v>802</v>
      </c>
      <c r="Z6" s="1209" t="s">
        <v>802</v>
      </c>
      <c r="AA6" s="1209" t="s">
        <v>802</v>
      </c>
      <c r="AB6" s="1366"/>
      <c r="AC6" s="1209" t="s">
        <v>802</v>
      </c>
      <c r="AD6" s="1209" t="s">
        <v>802</v>
      </c>
      <c r="AE6" s="1209" t="s">
        <v>802</v>
      </c>
      <c r="AF6" s="1209" t="s">
        <v>802</v>
      </c>
      <c r="AG6" s="1209" t="s">
        <v>802</v>
      </c>
      <c r="AH6" s="1366"/>
      <c r="AI6" s="1366"/>
      <c r="AJ6" s="1209" t="s">
        <v>802</v>
      </c>
      <c r="AK6" s="1209"/>
      <c r="AL6" s="1209"/>
      <c r="AM6" s="1209" t="s">
        <v>802</v>
      </c>
      <c r="AN6" s="1209" t="s">
        <v>802</v>
      </c>
      <c r="AO6" s="1209" t="s">
        <v>802</v>
      </c>
      <c r="AP6" s="1209" t="s">
        <v>802</v>
      </c>
      <c r="AQ6" s="1209" t="s">
        <v>802</v>
      </c>
      <c r="AR6" s="1209" t="s">
        <v>802</v>
      </c>
      <c r="AS6" s="1209" t="s">
        <v>802</v>
      </c>
      <c r="AT6" s="1366"/>
      <c r="AU6" s="1209" t="s">
        <v>802</v>
      </c>
      <c r="AV6" s="1209" t="s">
        <v>802</v>
      </c>
      <c r="AW6" s="1209" t="s">
        <v>802</v>
      </c>
      <c r="AX6" s="1366"/>
      <c r="AY6" s="1209" t="s">
        <v>802</v>
      </c>
      <c r="AZ6" s="1209" t="s">
        <v>802</v>
      </c>
      <c r="BA6" s="1209" t="s">
        <v>802</v>
      </c>
      <c r="BB6" s="1209" t="s">
        <v>802</v>
      </c>
      <c r="BC6" s="1209" t="s">
        <v>803</v>
      </c>
      <c r="BD6" s="1209" t="s">
        <v>803</v>
      </c>
      <c r="BE6" s="1209" t="s">
        <v>1085</v>
      </c>
      <c r="BF6" s="1209" t="s">
        <v>803</v>
      </c>
      <c r="BG6" s="1209" t="s">
        <v>803</v>
      </c>
      <c r="BH6" s="1209" t="s">
        <v>1085</v>
      </c>
      <c r="BI6" s="1209" t="s">
        <v>803</v>
      </c>
      <c r="BJ6" s="1209" t="s">
        <v>803</v>
      </c>
    </row>
    <row r="7" spans="1:62" ht="16.5" customHeight="1" x14ac:dyDescent="0.2">
      <c r="A7" s="1248">
        <v>1</v>
      </c>
      <c r="B7" s="1249">
        <v>1</v>
      </c>
      <c r="C7" s="1250" t="s">
        <v>7</v>
      </c>
      <c r="D7" s="1245">
        <f>'8_2.1.18 SIS'!C7</f>
        <v>9403</v>
      </c>
      <c r="E7" s="372">
        <f>'2_State Distrib and Adjs'!AP7</f>
        <v>5648</v>
      </c>
      <c r="F7" s="373">
        <f>'2_State Distrib and Adjs'!AO7</f>
        <v>53105163</v>
      </c>
      <c r="G7" s="1370"/>
      <c r="H7" s="1370"/>
      <c r="I7" s="374"/>
      <c r="J7" s="373"/>
      <c r="K7" s="374"/>
      <c r="L7" s="373"/>
      <c r="M7" s="374"/>
      <c r="N7" s="373"/>
      <c r="O7" s="374"/>
      <c r="P7" s="373"/>
      <c r="Q7" s="375">
        <f>'2_State Distrib and Adjs'!AO7</f>
        <v>53105163</v>
      </c>
      <c r="R7" s="375"/>
      <c r="S7" s="372">
        <f>'2_State Distrib and Adjs'!AT7</f>
        <v>254160</v>
      </c>
      <c r="T7" s="372">
        <f>'2_State Distrib and Adjs'!AU7</f>
        <v>-302168</v>
      </c>
      <c r="U7" s="376">
        <f>'2_State Distrib and Adjs'!AV7</f>
        <v>-48008</v>
      </c>
      <c r="V7" s="375">
        <f>Q7+U7</f>
        <v>53057155</v>
      </c>
      <c r="W7" s="373"/>
      <c r="X7" s="373"/>
      <c r="Y7" s="375"/>
      <c r="Z7" s="372">
        <f>'2_State Distrib and Adjs'!AQ7</f>
        <v>33683</v>
      </c>
      <c r="AA7" s="386">
        <f>'2_State Distrib and Adjs'!AX7</f>
        <v>0</v>
      </c>
      <c r="AB7" s="1384">
        <f>'2_State Distrib and Adjs'!AY7</f>
        <v>196295</v>
      </c>
      <c r="AC7" s="375">
        <f>'2_State Distrib and Adjs'!AZ7</f>
        <v>53287133</v>
      </c>
      <c r="AD7" s="372">
        <f>'2_State Distrib and Adjs'!BA7</f>
        <v>48870309</v>
      </c>
      <c r="AE7" s="372">
        <f>'2_State Distrib and Adjs'!BB7</f>
        <v>4416824</v>
      </c>
      <c r="AF7" s="375">
        <f>'2_State Distrib and Adjs'!BC7</f>
        <v>4416824</v>
      </c>
      <c r="AG7" s="386">
        <f>'2_State Distrib and Adjs'!BD7</f>
        <v>0</v>
      </c>
      <c r="AH7" s="1387">
        <f>'2_State Distrib and Adjs'!BE7</f>
        <v>183022</v>
      </c>
      <c r="AI7" s="1387">
        <f>'2_State Distrib and Adjs'!BF7</f>
        <v>0</v>
      </c>
      <c r="AJ7" s="377">
        <f>'2_State Distrib and Adjs'!BG7</f>
        <v>53470155</v>
      </c>
      <c r="AK7" s="377">
        <f>AJ7</f>
        <v>53470155</v>
      </c>
      <c r="AL7" s="378"/>
      <c r="AM7" s="379">
        <f>-'New Type 2 Res Summary'!AG7-'5A3_OJJ'!P7</f>
        <v>-4857</v>
      </c>
      <c r="AN7" s="371">
        <f>-'New Type 2 Res Summary'!AH7</f>
        <v>0</v>
      </c>
      <c r="AO7" s="378">
        <f>-'New Type 2 Res Summary'!AI7</f>
        <v>0</v>
      </c>
      <c r="AP7" s="371">
        <f>-'New Type 2 Res Summary'!AJ7</f>
        <v>0</v>
      </c>
      <c r="AQ7" s="380">
        <f>-'New Type 2 Res Summary'!AK7</f>
        <v>0</v>
      </c>
      <c r="AR7" s="381">
        <f>-'New Type 2 Res Summary'!AL7</f>
        <v>0</v>
      </c>
      <c r="AS7" s="379">
        <f>-'New Type 2 Res Summary'!AM7-'5A3_OJJ'!P7</f>
        <v>-270047</v>
      </c>
      <c r="AT7" s="1381"/>
      <c r="AU7" s="382">
        <f>-'New Type 2 Res Summary'!AN7</f>
        <v>0</v>
      </c>
      <c r="AV7" s="379">
        <f>-'New Type 2 Res Summary'!AO7-'5A3_OJJ'!P7</f>
        <v>-4857</v>
      </c>
      <c r="AW7" s="380"/>
      <c r="AX7" s="1406">
        <f>-'New Type 2 Res Summary'!AQ7-'5A3_OJJ'!P7</f>
        <v>-4857</v>
      </c>
      <c r="AY7" s="379">
        <f>'2A-1_EFT (Annual)'!AP7</f>
        <v>-271481</v>
      </c>
      <c r="AZ7" s="380" t="e">
        <f>'2A-1_EFT (Annual)'!#REF!+'2A-1_EFT (Annual)'!#REF!++'2A-1_EFT (Annual)'!#REF!</f>
        <v>#REF!</v>
      </c>
      <c r="BA7" s="380" t="e">
        <f>AY7-AZ7</f>
        <v>#REF!</v>
      </c>
      <c r="BB7" s="379">
        <f>'2A-2_EFT (Monthly)'!AP7</f>
        <v>-23247</v>
      </c>
      <c r="BC7" s="380">
        <f t="shared" ref="BC7:BC70" si="57">AK7+AY7</f>
        <v>53198674</v>
      </c>
      <c r="BD7" s="380">
        <f>'2A-2_EFT (Monthly)'!AQ7</f>
        <v>4393577</v>
      </c>
      <c r="BE7" s="382"/>
      <c r="BF7" s="382"/>
      <c r="BG7" s="382"/>
      <c r="BH7" s="382" t="e">
        <f>'2A-1_EFT (Annual)'!#REF!</f>
        <v>#REF!</v>
      </c>
      <c r="BI7" s="382" t="e">
        <f>'2A-1_EFT (Annual)'!#REF!</f>
        <v>#REF!</v>
      </c>
      <c r="BJ7" s="382" t="e">
        <f>BH7+BI7</f>
        <v>#REF!</v>
      </c>
    </row>
    <row r="8" spans="1:62" ht="16.5" customHeight="1" x14ac:dyDescent="0.2">
      <c r="A8" s="384">
        <v>2</v>
      </c>
      <c r="B8" s="538">
        <v>2</v>
      </c>
      <c r="C8" s="1251" t="s">
        <v>8</v>
      </c>
      <c r="D8" s="1246">
        <f>'8_2.1.18 SIS'!C8</f>
        <v>4048</v>
      </c>
      <c r="E8" s="389">
        <f>'2_State Distrib and Adjs'!AP8</f>
        <v>7369</v>
      </c>
      <c r="F8" s="390">
        <f>'2_State Distrib and Adjs'!AO8</f>
        <v>29829291</v>
      </c>
      <c r="G8" s="1371"/>
      <c r="H8" s="1371"/>
      <c r="I8" s="391"/>
      <c r="J8" s="390"/>
      <c r="K8" s="391"/>
      <c r="L8" s="390"/>
      <c r="M8" s="391"/>
      <c r="N8" s="390"/>
      <c r="O8" s="391"/>
      <c r="P8" s="390"/>
      <c r="Q8" s="392">
        <f>'2_State Distrib and Adjs'!AO8</f>
        <v>29829291</v>
      </c>
      <c r="R8" s="392"/>
      <c r="S8" s="389">
        <f>'2_State Distrib and Adjs'!AT8</f>
        <v>-125273</v>
      </c>
      <c r="T8" s="389">
        <f>'2_State Distrib and Adjs'!AU8</f>
        <v>-162118</v>
      </c>
      <c r="U8" s="393">
        <f>'2_State Distrib and Adjs'!AV8</f>
        <v>-287391</v>
      </c>
      <c r="V8" s="392">
        <f t="shared" ref="V8:V71" si="58">Q8+U8</f>
        <v>29541900</v>
      </c>
      <c r="W8" s="390"/>
      <c r="X8" s="390"/>
      <c r="Y8" s="392"/>
      <c r="Z8" s="389">
        <f>'2_State Distrib and Adjs'!AQ8</f>
        <v>107976</v>
      </c>
      <c r="AA8" s="394">
        <f>'2_State Distrib and Adjs'!AX8</f>
        <v>0</v>
      </c>
      <c r="AB8" s="394">
        <f>'2_State Distrib and Adjs'!AY8</f>
        <v>119884</v>
      </c>
      <c r="AC8" s="392">
        <f>'2_State Distrib and Adjs'!AZ8</f>
        <v>29769760</v>
      </c>
      <c r="AD8" s="389">
        <f>'2_State Distrib and Adjs'!BA8</f>
        <v>27325138</v>
      </c>
      <c r="AE8" s="389">
        <f>'2_State Distrib and Adjs'!BB8</f>
        <v>2444622</v>
      </c>
      <c r="AF8" s="392">
        <f>'2_State Distrib and Adjs'!BC8</f>
        <v>2444622</v>
      </c>
      <c r="AG8" s="394">
        <f>'2_State Distrib and Adjs'!BD8</f>
        <v>0</v>
      </c>
      <c r="AH8" s="1388">
        <f>'2_State Distrib and Adjs'!BE8</f>
        <v>38080</v>
      </c>
      <c r="AI8" s="1388">
        <f>'2_State Distrib and Adjs'!BF8</f>
        <v>0</v>
      </c>
      <c r="AJ8" s="395">
        <f>'2_State Distrib and Adjs'!BG8</f>
        <v>29807840</v>
      </c>
      <c r="AK8" s="395">
        <f t="shared" ref="AK8:AK71" si="59">AJ8</f>
        <v>29807840</v>
      </c>
      <c r="AL8" s="396"/>
      <c r="AM8" s="397">
        <f>-'New Type 2 Res Summary'!AG8-'5A3_OJJ'!P8</f>
        <v>0</v>
      </c>
      <c r="AN8" s="388">
        <f>-'New Type 2 Res Summary'!AH8</f>
        <v>0</v>
      </c>
      <c r="AO8" s="396">
        <f>-'New Type 2 Res Summary'!AI8</f>
        <v>0</v>
      </c>
      <c r="AP8" s="388">
        <f>-'New Type 2 Res Summary'!AJ8</f>
        <v>0</v>
      </c>
      <c r="AQ8" s="398">
        <f>-'New Type 2 Res Summary'!AK8</f>
        <v>0</v>
      </c>
      <c r="AR8" s="399">
        <f>-'New Type 2 Res Summary'!AL8</f>
        <v>0</v>
      </c>
      <c r="AS8" s="397">
        <f>-'New Type 2 Res Summary'!AM8-'5A3_OJJ'!P8</f>
        <v>-43561</v>
      </c>
      <c r="AT8" s="400"/>
      <c r="AU8" s="400">
        <f>-'New Type 2 Res Summary'!AN8</f>
        <v>0</v>
      </c>
      <c r="AV8" s="397">
        <f>-'New Type 2 Res Summary'!AO8-'5A3_OJJ'!P8</f>
        <v>0</v>
      </c>
      <c r="AW8" s="398"/>
      <c r="AX8" s="397">
        <f>-'New Type 2 Res Summary'!AQ8-'5A3_OJJ'!P8</f>
        <v>0</v>
      </c>
      <c r="AY8" s="397">
        <f>'2A-1_EFT (Annual)'!AP8</f>
        <v>-43561</v>
      </c>
      <c r="AZ8" s="398" t="e">
        <f>'2A-1_EFT (Annual)'!#REF!+'2A-1_EFT (Annual)'!#REF!++'2A-1_EFT (Annual)'!#REF!</f>
        <v>#REF!</v>
      </c>
      <c r="BA8" s="398" t="e">
        <f t="shared" ref="BA8:BA71" si="60">AY8-AZ8</f>
        <v>#REF!</v>
      </c>
      <c r="BB8" s="397">
        <f>'2A-2_EFT (Monthly)'!AP8</f>
        <v>-2794</v>
      </c>
      <c r="BC8" s="398">
        <f t="shared" si="57"/>
        <v>29764279</v>
      </c>
      <c r="BD8" s="398">
        <f>'2A-2_EFT (Monthly)'!AQ8</f>
        <v>2441828</v>
      </c>
      <c r="BE8" s="400"/>
      <c r="BF8" s="400"/>
      <c r="BG8" s="400"/>
      <c r="BH8" s="400" t="e">
        <f>'2A-1_EFT (Annual)'!#REF!</f>
        <v>#REF!</v>
      </c>
      <c r="BI8" s="400" t="e">
        <f>'2A-1_EFT (Annual)'!#REF!</f>
        <v>#REF!</v>
      </c>
      <c r="BJ8" s="400" t="e">
        <f t="shared" ref="BJ8:BJ71" si="61">BH8+BI8</f>
        <v>#REF!</v>
      </c>
    </row>
    <row r="9" spans="1:62" ht="16.5" customHeight="1" x14ac:dyDescent="0.2">
      <c r="A9" s="384">
        <v>3</v>
      </c>
      <c r="B9" s="538">
        <v>3</v>
      </c>
      <c r="C9" s="1251" t="s">
        <v>9</v>
      </c>
      <c r="D9" s="1246">
        <f>'8_2.1.18 SIS'!C9</f>
        <v>21875</v>
      </c>
      <c r="E9" s="389">
        <f>'2_State Distrib and Adjs'!AP9</f>
        <v>4469</v>
      </c>
      <c r="F9" s="390">
        <f>'2_State Distrib and Adjs'!AO9</f>
        <v>97764474</v>
      </c>
      <c r="G9" s="1371"/>
      <c r="H9" s="1371"/>
      <c r="I9" s="391"/>
      <c r="J9" s="390"/>
      <c r="K9" s="391"/>
      <c r="L9" s="390"/>
      <c r="M9" s="391"/>
      <c r="N9" s="390"/>
      <c r="O9" s="391"/>
      <c r="P9" s="390"/>
      <c r="Q9" s="392">
        <f>'2_State Distrib and Adjs'!AO9</f>
        <v>97764474</v>
      </c>
      <c r="R9" s="392"/>
      <c r="S9" s="389">
        <f>'2_State Distrib and Adjs'!AT9</f>
        <v>1394328</v>
      </c>
      <c r="T9" s="389">
        <f>'2_State Distrib and Adjs'!AU9</f>
        <v>42456</v>
      </c>
      <c r="U9" s="393">
        <f>'2_State Distrib and Adjs'!AV9</f>
        <v>1436784</v>
      </c>
      <c r="V9" s="392">
        <f t="shared" si="58"/>
        <v>99201258</v>
      </c>
      <c r="W9" s="390"/>
      <c r="X9" s="390"/>
      <c r="Y9" s="392"/>
      <c r="Z9" s="389">
        <f>'2_State Distrib and Adjs'!AQ9</f>
        <v>-35625</v>
      </c>
      <c r="AA9" s="394">
        <f>'2_State Distrib and Adjs'!AX9</f>
        <v>0</v>
      </c>
      <c r="AB9" s="394">
        <f>'2_State Distrib and Adjs'!AY9</f>
        <v>595844</v>
      </c>
      <c r="AC9" s="392">
        <f>'2_State Distrib and Adjs'!AZ9</f>
        <v>99761477</v>
      </c>
      <c r="AD9" s="389">
        <f>'2_State Distrib and Adjs'!BA9</f>
        <v>91195200</v>
      </c>
      <c r="AE9" s="389">
        <f>'2_State Distrib and Adjs'!BB9</f>
        <v>8566277</v>
      </c>
      <c r="AF9" s="392">
        <f>'2_State Distrib and Adjs'!BC9</f>
        <v>8566277</v>
      </c>
      <c r="AG9" s="394">
        <f>'2_State Distrib and Adjs'!BD9</f>
        <v>0</v>
      </c>
      <c r="AH9" s="1388">
        <f>'2_State Distrib and Adjs'!BE9</f>
        <v>297738</v>
      </c>
      <c r="AI9" s="1388">
        <f>'2_State Distrib and Adjs'!BF9</f>
        <v>291197</v>
      </c>
      <c r="AJ9" s="395">
        <f>'2_State Distrib and Adjs'!BG9</f>
        <v>100350412</v>
      </c>
      <c r="AK9" s="395">
        <f t="shared" si="59"/>
        <v>100350412</v>
      </c>
      <c r="AL9" s="396"/>
      <c r="AM9" s="397">
        <f>-'New Type 2 Res Summary'!AG9-'5A3_OJJ'!P9</f>
        <v>-7854</v>
      </c>
      <c r="AN9" s="388">
        <f>-'New Type 2 Res Summary'!AH9</f>
        <v>0</v>
      </c>
      <c r="AO9" s="396">
        <f>-'New Type 2 Res Summary'!AI9</f>
        <v>0</v>
      </c>
      <c r="AP9" s="388">
        <f>-'New Type 2 Res Summary'!AJ9</f>
        <v>0</v>
      </c>
      <c r="AQ9" s="398">
        <f>-'New Type 2 Res Summary'!AK9</f>
        <v>0</v>
      </c>
      <c r="AR9" s="399">
        <f>-'New Type 2 Res Summary'!AL9</f>
        <v>0</v>
      </c>
      <c r="AS9" s="397">
        <f>-'New Type 2 Res Summary'!AM9-'5A3_OJJ'!P9</f>
        <v>-1023334</v>
      </c>
      <c r="AT9" s="400"/>
      <c r="AU9" s="400">
        <f>-'New Type 2 Res Summary'!AN9</f>
        <v>0</v>
      </c>
      <c r="AV9" s="397">
        <f>-'New Type 2 Res Summary'!AO9-'5A3_OJJ'!P9</f>
        <v>-7854</v>
      </c>
      <c r="AW9" s="398"/>
      <c r="AX9" s="397">
        <f>-'New Type 2 Res Summary'!AQ9-'5A3_OJJ'!P9</f>
        <v>-7854</v>
      </c>
      <c r="AY9" s="397">
        <f>'2A-1_EFT (Annual)'!AP9</f>
        <v>-1020574</v>
      </c>
      <c r="AZ9" s="398" t="e">
        <f>'2A-1_EFT (Annual)'!#REF!+'2A-1_EFT (Annual)'!#REF!++'2A-1_EFT (Annual)'!#REF!</f>
        <v>#REF!</v>
      </c>
      <c r="BA9" s="398" t="e">
        <f t="shared" si="60"/>
        <v>#REF!</v>
      </c>
      <c r="BB9" s="397">
        <f>'2A-2_EFT (Monthly)'!AP9</f>
        <v>-85155</v>
      </c>
      <c r="BC9" s="398">
        <f t="shared" si="57"/>
        <v>99329838</v>
      </c>
      <c r="BD9" s="398">
        <f>'2A-2_EFT (Monthly)'!AQ9</f>
        <v>8481122</v>
      </c>
      <c r="BE9" s="400"/>
      <c r="BF9" s="400"/>
      <c r="BG9" s="400"/>
      <c r="BH9" s="400" t="e">
        <f>'2A-1_EFT (Annual)'!#REF!</f>
        <v>#REF!</v>
      </c>
      <c r="BI9" s="400" t="e">
        <f>'2A-1_EFT (Annual)'!#REF!</f>
        <v>#REF!</v>
      </c>
      <c r="BJ9" s="400" t="e">
        <f t="shared" si="61"/>
        <v>#REF!</v>
      </c>
    </row>
    <row r="10" spans="1:62" ht="16.5" customHeight="1" x14ac:dyDescent="0.2">
      <c r="A10" s="384">
        <v>4</v>
      </c>
      <c r="B10" s="538">
        <v>4</v>
      </c>
      <c r="C10" s="1251" t="s">
        <v>10</v>
      </c>
      <c r="D10" s="1246">
        <f>'8_2.1.18 SIS'!C10</f>
        <v>3193</v>
      </c>
      <c r="E10" s="389">
        <f>'2_State Distrib and Adjs'!AP10</f>
        <v>6897</v>
      </c>
      <c r="F10" s="390">
        <f>'2_State Distrib and Adjs'!AO10</f>
        <v>22023430</v>
      </c>
      <c r="G10" s="1371"/>
      <c r="H10" s="1371"/>
      <c r="I10" s="391"/>
      <c r="J10" s="390"/>
      <c r="K10" s="391"/>
      <c r="L10" s="390"/>
      <c r="M10" s="391"/>
      <c r="N10" s="390"/>
      <c r="O10" s="391"/>
      <c r="P10" s="390"/>
      <c r="Q10" s="392">
        <f>'2_State Distrib and Adjs'!AO10</f>
        <v>22023430</v>
      </c>
      <c r="R10" s="392"/>
      <c r="S10" s="389">
        <f>'2_State Distrib and Adjs'!AT10</f>
        <v>-606936</v>
      </c>
      <c r="T10" s="389">
        <f>'2_State Distrib and Adjs'!AU10</f>
        <v>58625</v>
      </c>
      <c r="U10" s="393">
        <f>'2_State Distrib and Adjs'!AV10</f>
        <v>-548311</v>
      </c>
      <c r="V10" s="392">
        <f t="shared" si="58"/>
        <v>21475119</v>
      </c>
      <c r="W10" s="390"/>
      <c r="X10" s="390"/>
      <c r="Y10" s="392"/>
      <c r="Z10" s="389">
        <f>'2_State Distrib and Adjs'!AQ10</f>
        <v>1146</v>
      </c>
      <c r="AA10" s="394">
        <f>'2_State Distrib and Adjs'!AX10</f>
        <v>63000</v>
      </c>
      <c r="AB10" s="394">
        <f>'2_State Distrib and Adjs'!AY10</f>
        <v>29325</v>
      </c>
      <c r="AC10" s="392">
        <f>'2_State Distrib and Adjs'!AZ10</f>
        <v>21568590</v>
      </c>
      <c r="AD10" s="389">
        <f>'2_State Distrib and Adjs'!BA10</f>
        <v>19885852</v>
      </c>
      <c r="AE10" s="389">
        <f>'2_State Distrib and Adjs'!BB10</f>
        <v>1682738</v>
      </c>
      <c r="AF10" s="392">
        <f>'2_State Distrib and Adjs'!BC10</f>
        <v>1682738</v>
      </c>
      <c r="AG10" s="394">
        <f>'2_State Distrib and Adjs'!BD10</f>
        <v>10000</v>
      </c>
      <c r="AH10" s="1388">
        <f>'2_State Distrib and Adjs'!BE10</f>
        <v>42602</v>
      </c>
      <c r="AI10" s="1388">
        <f>'2_State Distrib and Adjs'!BF10</f>
        <v>481886</v>
      </c>
      <c r="AJ10" s="395">
        <f>'2_State Distrib and Adjs'!BG10</f>
        <v>22103078</v>
      </c>
      <c r="AK10" s="395">
        <f t="shared" si="59"/>
        <v>22103078</v>
      </c>
      <c r="AL10" s="396"/>
      <c r="AM10" s="397">
        <f>-'New Type 2 Res Summary'!AG10-'5A3_OJJ'!P10</f>
        <v>0</v>
      </c>
      <c r="AN10" s="388">
        <f>-'New Type 2 Res Summary'!AH10</f>
        <v>0</v>
      </c>
      <c r="AO10" s="396">
        <f>-'New Type 2 Res Summary'!AI10</f>
        <v>0</v>
      </c>
      <c r="AP10" s="388">
        <f>-'New Type 2 Res Summary'!AJ10</f>
        <v>0</v>
      </c>
      <c r="AQ10" s="398">
        <f>-'New Type 2 Res Summary'!AK10</f>
        <v>0</v>
      </c>
      <c r="AR10" s="399">
        <f>-'New Type 2 Res Summary'!AL10</f>
        <v>0</v>
      </c>
      <c r="AS10" s="397">
        <f>-'New Type 2 Res Summary'!AM10-'5A3_OJJ'!P10</f>
        <v>-102866</v>
      </c>
      <c r="AT10" s="400"/>
      <c r="AU10" s="400">
        <f>-'New Type 2 Res Summary'!AN10</f>
        <v>0</v>
      </c>
      <c r="AV10" s="397">
        <f>-'New Type 2 Res Summary'!AO10-'5A3_OJJ'!P10</f>
        <v>0</v>
      </c>
      <c r="AW10" s="398"/>
      <c r="AX10" s="397">
        <f>-'New Type 2 Res Summary'!AQ10-'5A3_OJJ'!P10</f>
        <v>0</v>
      </c>
      <c r="AY10" s="397">
        <f>'2A-1_EFT (Annual)'!AP10</f>
        <v>-100949</v>
      </c>
      <c r="AZ10" s="398" t="e">
        <f>'2A-1_EFT (Annual)'!#REF!+'2A-1_EFT (Annual)'!#REF!++'2A-1_EFT (Annual)'!#REF!</f>
        <v>#REF!</v>
      </c>
      <c r="BA10" s="398" t="e">
        <f t="shared" si="60"/>
        <v>#REF!</v>
      </c>
      <c r="BB10" s="397">
        <f>'2A-2_EFT (Monthly)'!AP10</f>
        <v>-9069</v>
      </c>
      <c r="BC10" s="398">
        <f t="shared" si="57"/>
        <v>22002129</v>
      </c>
      <c r="BD10" s="398">
        <f>'2A-2_EFT (Monthly)'!AQ10</f>
        <v>1673669</v>
      </c>
      <c r="BE10" s="400"/>
      <c r="BF10" s="400"/>
      <c r="BG10" s="400"/>
      <c r="BH10" s="400" t="e">
        <f>'2A-1_EFT (Annual)'!#REF!</f>
        <v>#REF!</v>
      </c>
      <c r="BI10" s="400" t="e">
        <f>'2A-1_EFT (Annual)'!#REF!</f>
        <v>#REF!</v>
      </c>
      <c r="BJ10" s="400" t="e">
        <f t="shared" si="61"/>
        <v>#REF!</v>
      </c>
    </row>
    <row r="11" spans="1:62" ht="16.5" customHeight="1" x14ac:dyDescent="0.2">
      <c r="A11" s="1252">
        <v>5</v>
      </c>
      <c r="B11" s="1253">
        <v>5</v>
      </c>
      <c r="C11" s="1254" t="s">
        <v>11</v>
      </c>
      <c r="D11" s="1247">
        <f>'8_2.1.18 SIS'!C11</f>
        <v>5156</v>
      </c>
      <c r="E11" s="403">
        <f>'2_State Distrib and Adjs'!AP11</f>
        <v>6043</v>
      </c>
      <c r="F11" s="404">
        <f>'2_State Distrib and Adjs'!AO11</f>
        <v>31159997</v>
      </c>
      <c r="G11" s="1372"/>
      <c r="H11" s="1372"/>
      <c r="I11" s="405"/>
      <c r="J11" s="404"/>
      <c r="K11" s="405"/>
      <c r="L11" s="404"/>
      <c r="M11" s="405"/>
      <c r="N11" s="404"/>
      <c r="O11" s="405"/>
      <c r="P11" s="404"/>
      <c r="Q11" s="406">
        <f>'2_State Distrib and Adjs'!AO11</f>
        <v>31159997</v>
      </c>
      <c r="R11" s="406"/>
      <c r="S11" s="403">
        <f>'2_State Distrib and Adjs'!AT11</f>
        <v>30215</v>
      </c>
      <c r="T11" s="403">
        <f>'2_State Distrib and Adjs'!AU11</f>
        <v>-290064</v>
      </c>
      <c r="U11" s="407">
        <f>'2_State Distrib and Adjs'!AV11</f>
        <v>-259849</v>
      </c>
      <c r="V11" s="406">
        <f t="shared" si="58"/>
        <v>30900148</v>
      </c>
      <c r="W11" s="404"/>
      <c r="X11" s="404"/>
      <c r="Y11" s="406"/>
      <c r="Z11" s="403">
        <f>'2_State Distrib and Adjs'!AQ11</f>
        <v>22996</v>
      </c>
      <c r="AA11" s="408">
        <f>'2_State Distrib and Adjs'!AX11</f>
        <v>0</v>
      </c>
      <c r="AB11" s="1385">
        <f>'2_State Distrib and Adjs'!AY11</f>
        <v>167356</v>
      </c>
      <c r="AC11" s="406">
        <f>'2_State Distrib and Adjs'!AZ11</f>
        <v>31090500</v>
      </c>
      <c r="AD11" s="409">
        <f>'2_State Distrib and Adjs'!BA11</f>
        <v>28519632</v>
      </c>
      <c r="AE11" s="403">
        <f>'2_State Distrib and Adjs'!BB11</f>
        <v>2570868</v>
      </c>
      <c r="AF11" s="410">
        <f>'2_State Distrib and Adjs'!BC11</f>
        <v>2570868</v>
      </c>
      <c r="AG11" s="408">
        <f>'2_State Distrib and Adjs'!BD11</f>
        <v>0</v>
      </c>
      <c r="AH11" s="1389">
        <f>'2_State Distrib and Adjs'!BE11</f>
        <v>138992</v>
      </c>
      <c r="AI11" s="1389">
        <f>'2_State Distrib and Adjs'!BF11</f>
        <v>108322</v>
      </c>
      <c r="AJ11" s="410">
        <f>'2_State Distrib and Adjs'!BG11</f>
        <v>31337814</v>
      </c>
      <c r="AK11" s="410">
        <f t="shared" si="59"/>
        <v>31337814</v>
      </c>
      <c r="AL11" s="411"/>
      <c r="AM11" s="412">
        <f>-'New Type 2 Res Summary'!AG11-'5A3_OJJ'!P11</f>
        <v>-1511</v>
      </c>
      <c r="AN11" s="402">
        <f>-'New Type 2 Res Summary'!AH11</f>
        <v>0</v>
      </c>
      <c r="AO11" s="411">
        <f>-'New Type 2 Res Summary'!AI11</f>
        <v>0</v>
      </c>
      <c r="AP11" s="402">
        <f>-'New Type 2 Res Summary'!AJ11</f>
        <v>0</v>
      </c>
      <c r="AQ11" s="413">
        <f>-'New Type 2 Res Summary'!AK11</f>
        <v>0</v>
      </c>
      <c r="AR11" s="414">
        <f>-'New Type 2 Res Summary'!AL11</f>
        <v>0</v>
      </c>
      <c r="AS11" s="412">
        <f>-'New Type 2 Res Summary'!AM11-'5A3_OJJ'!P11</f>
        <v>-142584</v>
      </c>
      <c r="AT11" s="1382"/>
      <c r="AU11" s="415">
        <f>-'New Type 2 Res Summary'!AN11</f>
        <v>0</v>
      </c>
      <c r="AV11" s="412">
        <f>-'New Type 2 Res Summary'!AO11-'5A3_OJJ'!P11</f>
        <v>-1511</v>
      </c>
      <c r="AW11" s="413"/>
      <c r="AX11" s="1407">
        <f>-'New Type 2 Res Summary'!AQ11-'5A3_OJJ'!P11</f>
        <v>-1511</v>
      </c>
      <c r="AY11" s="412">
        <f>'2A-1_EFT (Annual)'!AP11</f>
        <v>-144692</v>
      </c>
      <c r="AZ11" s="413" t="e">
        <f>'2A-1_EFT (Annual)'!#REF!+'2A-1_EFT (Annual)'!#REF!++'2A-1_EFT (Annual)'!#REF!</f>
        <v>#REF!</v>
      </c>
      <c r="BA11" s="413" t="e">
        <f t="shared" si="60"/>
        <v>#REF!</v>
      </c>
      <c r="BB11" s="412">
        <f>'2A-2_EFT (Monthly)'!AP11</f>
        <v>-12160</v>
      </c>
      <c r="BC11" s="413">
        <f t="shared" si="57"/>
        <v>31193122</v>
      </c>
      <c r="BD11" s="413">
        <f>'2A-2_EFT (Monthly)'!AQ11</f>
        <v>2558708</v>
      </c>
      <c r="BE11" s="415"/>
      <c r="BF11" s="415"/>
      <c r="BG11" s="415"/>
      <c r="BH11" s="415" t="e">
        <f>'2A-1_EFT (Annual)'!#REF!</f>
        <v>#REF!</v>
      </c>
      <c r="BI11" s="415" t="e">
        <f>'2A-1_EFT (Annual)'!#REF!</f>
        <v>#REF!</v>
      </c>
      <c r="BJ11" s="415" t="e">
        <f t="shared" si="61"/>
        <v>#REF!</v>
      </c>
    </row>
    <row r="12" spans="1:62" ht="16.5" customHeight="1" x14ac:dyDescent="0.2">
      <c r="A12" s="1248">
        <v>6</v>
      </c>
      <c r="B12" s="1249">
        <v>6</v>
      </c>
      <c r="C12" s="1250" t="s">
        <v>12</v>
      </c>
      <c r="D12" s="1245">
        <f>'8_2.1.18 SIS'!C12</f>
        <v>5850</v>
      </c>
      <c r="E12" s="372">
        <f>'2_State Distrib and Adjs'!AP12</f>
        <v>6245</v>
      </c>
      <c r="F12" s="373">
        <f>'2_State Distrib and Adjs'!AO12</f>
        <v>36532238</v>
      </c>
      <c r="G12" s="1370"/>
      <c r="H12" s="1370"/>
      <c r="I12" s="374"/>
      <c r="J12" s="373"/>
      <c r="K12" s="374"/>
      <c r="L12" s="373"/>
      <c r="M12" s="374"/>
      <c r="N12" s="373"/>
      <c r="O12" s="374"/>
      <c r="P12" s="373"/>
      <c r="Q12" s="375">
        <f>'2_State Distrib and Adjs'!AO12</f>
        <v>36532238</v>
      </c>
      <c r="R12" s="375"/>
      <c r="S12" s="372">
        <f>'2_State Distrib and Adjs'!AT12</f>
        <v>-312250</v>
      </c>
      <c r="T12" s="372">
        <f>'2_State Distrib and Adjs'!AU12</f>
        <v>-115533</v>
      </c>
      <c r="U12" s="376">
        <f>'2_State Distrib and Adjs'!AV12</f>
        <v>-427783</v>
      </c>
      <c r="V12" s="375">
        <f t="shared" si="58"/>
        <v>36104455</v>
      </c>
      <c r="W12" s="373"/>
      <c r="X12" s="373"/>
      <c r="Y12" s="375"/>
      <c r="Z12" s="372">
        <f>'2_State Distrib and Adjs'!AQ12</f>
        <v>49462</v>
      </c>
      <c r="AA12" s="386">
        <f>'2_State Distrib and Adjs'!AX12</f>
        <v>0</v>
      </c>
      <c r="AB12" s="1384">
        <f>'2_State Distrib and Adjs'!AY12</f>
        <v>178943</v>
      </c>
      <c r="AC12" s="375">
        <f>'2_State Distrib and Adjs'!AZ12</f>
        <v>36332860</v>
      </c>
      <c r="AD12" s="372">
        <f>'2_State Distrib and Adjs'!BA12</f>
        <v>33363606</v>
      </c>
      <c r="AE12" s="372">
        <f>'2_State Distrib and Adjs'!BB12</f>
        <v>2969254</v>
      </c>
      <c r="AF12" s="375">
        <f>'2_State Distrib and Adjs'!BC12</f>
        <v>2969254</v>
      </c>
      <c r="AG12" s="386">
        <f>'2_State Distrib and Adjs'!BD12</f>
        <v>0</v>
      </c>
      <c r="AH12" s="1387">
        <f>'2_State Distrib and Adjs'!BE12</f>
        <v>82824</v>
      </c>
      <c r="AI12" s="1387">
        <f>'2_State Distrib and Adjs'!BF12</f>
        <v>0</v>
      </c>
      <c r="AJ12" s="377">
        <f>'2_State Distrib and Adjs'!BG12</f>
        <v>36415684</v>
      </c>
      <c r="AK12" s="377">
        <f t="shared" si="59"/>
        <v>36415684</v>
      </c>
      <c r="AL12" s="378"/>
      <c r="AM12" s="379">
        <f>-'New Type 2 Res Summary'!AG12-'5A3_OJJ'!P12</f>
        <v>-3028</v>
      </c>
      <c r="AN12" s="371">
        <f>-'New Type 2 Res Summary'!AH12</f>
        <v>0</v>
      </c>
      <c r="AO12" s="378">
        <f>-'New Type 2 Res Summary'!AI12</f>
        <v>0</v>
      </c>
      <c r="AP12" s="371">
        <f>-'New Type 2 Res Summary'!AJ12</f>
        <v>0</v>
      </c>
      <c r="AQ12" s="380">
        <f>-'New Type 2 Res Summary'!AK12</f>
        <v>0</v>
      </c>
      <c r="AR12" s="381">
        <f>-'New Type 2 Res Summary'!AL12</f>
        <v>0</v>
      </c>
      <c r="AS12" s="379">
        <f>-'New Type 2 Res Summary'!AM12-'5A3_OJJ'!P12</f>
        <v>-88758</v>
      </c>
      <c r="AT12" s="1381"/>
      <c r="AU12" s="382">
        <f>-'New Type 2 Res Summary'!AN12</f>
        <v>0</v>
      </c>
      <c r="AV12" s="379">
        <f>-'New Type 2 Res Summary'!AO12-'5A3_OJJ'!P12</f>
        <v>-3028</v>
      </c>
      <c r="AW12" s="380"/>
      <c r="AX12" s="1406">
        <f>-'New Type 2 Res Summary'!AQ12-'5A3_OJJ'!P12</f>
        <v>-3028</v>
      </c>
      <c r="AY12" s="379">
        <f>'2A-1_EFT (Annual)'!AP12</f>
        <v>-88853</v>
      </c>
      <c r="AZ12" s="380" t="e">
        <f>'2A-1_EFT (Annual)'!#REF!+'2A-1_EFT (Annual)'!#REF!++'2A-1_EFT (Annual)'!#REF!</f>
        <v>#REF!</v>
      </c>
      <c r="BA12" s="380" t="e">
        <f t="shared" si="60"/>
        <v>#REF!</v>
      </c>
      <c r="BB12" s="379">
        <f>'2A-2_EFT (Monthly)'!AP12</f>
        <v>-3275</v>
      </c>
      <c r="BC12" s="380">
        <f t="shared" si="57"/>
        <v>36326831</v>
      </c>
      <c r="BD12" s="380">
        <f>'2A-2_EFT (Monthly)'!AQ12</f>
        <v>2965979</v>
      </c>
      <c r="BE12" s="382"/>
      <c r="BF12" s="382"/>
      <c r="BG12" s="382"/>
      <c r="BH12" s="382" t="e">
        <f>'2A-1_EFT (Annual)'!#REF!</f>
        <v>#REF!</v>
      </c>
      <c r="BI12" s="382" t="e">
        <f>'2A-1_EFT (Annual)'!#REF!</f>
        <v>#REF!</v>
      </c>
      <c r="BJ12" s="382" t="e">
        <f t="shared" si="61"/>
        <v>#REF!</v>
      </c>
    </row>
    <row r="13" spans="1:62" ht="16.5" customHeight="1" x14ac:dyDescent="0.2">
      <c r="A13" s="384">
        <v>7</v>
      </c>
      <c r="B13" s="538">
        <v>7</v>
      </c>
      <c r="C13" s="1251" t="s">
        <v>13</v>
      </c>
      <c r="D13" s="1246">
        <f>'8_2.1.18 SIS'!C13</f>
        <v>2117</v>
      </c>
      <c r="E13" s="389">
        <f>'2_State Distrib and Adjs'!AP13</f>
        <v>4123</v>
      </c>
      <c r="F13" s="390">
        <f>'2_State Distrib and Adjs'!AO13</f>
        <v>8727516</v>
      </c>
      <c r="G13" s="1371"/>
      <c r="H13" s="1371"/>
      <c r="I13" s="391"/>
      <c r="J13" s="390"/>
      <c r="K13" s="391"/>
      <c r="L13" s="390"/>
      <c r="M13" s="391"/>
      <c r="N13" s="390"/>
      <c r="O13" s="391"/>
      <c r="P13" s="390"/>
      <c r="Q13" s="392">
        <f>'2_State Distrib and Adjs'!AO13</f>
        <v>8727516</v>
      </c>
      <c r="R13" s="392"/>
      <c r="S13" s="389">
        <f>'2_State Distrib and Adjs'!AT13</f>
        <v>-313348</v>
      </c>
      <c r="T13" s="389">
        <f>'2_State Distrib and Adjs'!AU13</f>
        <v>-22677</v>
      </c>
      <c r="U13" s="393">
        <f>'2_State Distrib and Adjs'!AV13</f>
        <v>-336025</v>
      </c>
      <c r="V13" s="392">
        <f t="shared" si="58"/>
        <v>8391491</v>
      </c>
      <c r="W13" s="390"/>
      <c r="X13" s="390"/>
      <c r="Y13" s="392"/>
      <c r="Z13" s="389">
        <f>'2_State Distrib and Adjs'!AQ13</f>
        <v>5421</v>
      </c>
      <c r="AA13" s="394">
        <f>'2_State Distrib and Adjs'!AX13</f>
        <v>0</v>
      </c>
      <c r="AB13" s="394">
        <f>'2_State Distrib and Adjs'!AY13</f>
        <v>64283</v>
      </c>
      <c r="AC13" s="392">
        <f>'2_State Distrib and Adjs'!AZ13</f>
        <v>8461195</v>
      </c>
      <c r="AD13" s="389">
        <f>'2_State Distrib and Adjs'!BA13</f>
        <v>7807824</v>
      </c>
      <c r="AE13" s="389">
        <f>'2_State Distrib and Adjs'!BB13</f>
        <v>653371</v>
      </c>
      <c r="AF13" s="392">
        <f>'2_State Distrib and Adjs'!BC13</f>
        <v>653371</v>
      </c>
      <c r="AG13" s="394">
        <f>'2_State Distrib and Adjs'!BD13</f>
        <v>0</v>
      </c>
      <c r="AH13" s="1388">
        <f>'2_State Distrib and Adjs'!BE13</f>
        <v>38794</v>
      </c>
      <c r="AI13" s="1388">
        <f>'2_State Distrib and Adjs'!BF13</f>
        <v>15605</v>
      </c>
      <c r="AJ13" s="395">
        <f>'2_State Distrib and Adjs'!BG13</f>
        <v>8515594</v>
      </c>
      <c r="AK13" s="395">
        <f t="shared" si="59"/>
        <v>8515594</v>
      </c>
      <c r="AL13" s="396"/>
      <c r="AM13" s="397">
        <f>-'New Type 2 Res Summary'!AG13-'5A3_OJJ'!P13</f>
        <v>-5210</v>
      </c>
      <c r="AN13" s="388">
        <f>-'New Type 2 Res Summary'!AH13</f>
        <v>0</v>
      </c>
      <c r="AO13" s="396">
        <f>-'New Type 2 Res Summary'!AI13</f>
        <v>0</v>
      </c>
      <c r="AP13" s="388">
        <f>-'New Type 2 Res Summary'!AJ13</f>
        <v>0</v>
      </c>
      <c r="AQ13" s="398">
        <f>-'New Type 2 Res Summary'!AK13</f>
        <v>0</v>
      </c>
      <c r="AR13" s="399">
        <f>-'New Type 2 Res Summary'!AL13</f>
        <v>0</v>
      </c>
      <c r="AS13" s="397">
        <f>-'New Type 2 Res Summary'!AM13-'5A3_OJJ'!P13</f>
        <v>-626241</v>
      </c>
      <c r="AT13" s="400"/>
      <c r="AU13" s="400">
        <f>-'New Type 2 Res Summary'!AN13</f>
        <v>0</v>
      </c>
      <c r="AV13" s="397">
        <f>-'New Type 2 Res Summary'!AO13-'5A3_OJJ'!P13</f>
        <v>-5210</v>
      </c>
      <c r="AW13" s="398"/>
      <c r="AX13" s="397">
        <f>-'New Type 2 Res Summary'!AQ13-'5A3_OJJ'!P13</f>
        <v>-5210</v>
      </c>
      <c r="AY13" s="397">
        <f>'2A-1_EFT (Annual)'!AP13</f>
        <v>-616363</v>
      </c>
      <c r="AZ13" s="398" t="e">
        <f>'2A-1_EFT (Annual)'!#REF!+'2A-1_EFT (Annual)'!#REF!++'2A-1_EFT (Annual)'!#REF!</f>
        <v>#REF!</v>
      </c>
      <c r="BA13" s="398" t="e">
        <f t="shared" si="60"/>
        <v>#REF!</v>
      </c>
      <c r="BB13" s="397">
        <f>'2A-2_EFT (Monthly)'!AP13</f>
        <v>-76615</v>
      </c>
      <c r="BC13" s="398">
        <f t="shared" si="57"/>
        <v>7899231</v>
      </c>
      <c r="BD13" s="398">
        <f>'2A-2_EFT (Monthly)'!AQ13</f>
        <v>576756</v>
      </c>
      <c r="BE13" s="400"/>
      <c r="BF13" s="400"/>
      <c r="BG13" s="400"/>
      <c r="BH13" s="400" t="e">
        <f>'2A-1_EFT (Annual)'!#REF!</f>
        <v>#REF!</v>
      </c>
      <c r="BI13" s="400" t="e">
        <f>'2A-1_EFT (Annual)'!#REF!</f>
        <v>#REF!</v>
      </c>
      <c r="BJ13" s="400" t="e">
        <f t="shared" si="61"/>
        <v>#REF!</v>
      </c>
    </row>
    <row r="14" spans="1:62" ht="16.5" customHeight="1" x14ac:dyDescent="0.2">
      <c r="A14" s="384">
        <v>8</v>
      </c>
      <c r="B14" s="538">
        <v>8</v>
      </c>
      <c r="C14" s="1251" t="s">
        <v>14</v>
      </c>
      <c r="D14" s="1246">
        <f>'8_2.1.18 SIS'!C14</f>
        <v>22308</v>
      </c>
      <c r="E14" s="389">
        <f>'2_State Distrib and Adjs'!AP14</f>
        <v>5812</v>
      </c>
      <c r="F14" s="390">
        <f>'2_State Distrib and Adjs'!AO14</f>
        <v>129643195</v>
      </c>
      <c r="G14" s="1371"/>
      <c r="H14" s="1371"/>
      <c r="I14" s="391"/>
      <c r="J14" s="390"/>
      <c r="K14" s="391"/>
      <c r="L14" s="390"/>
      <c r="M14" s="391"/>
      <c r="N14" s="390"/>
      <c r="O14" s="391"/>
      <c r="P14" s="390"/>
      <c r="Q14" s="392">
        <f>'2_State Distrib and Adjs'!AO14</f>
        <v>129643195</v>
      </c>
      <c r="R14" s="392"/>
      <c r="S14" s="389">
        <f>'2_State Distrib and Adjs'!AT14</f>
        <v>546328</v>
      </c>
      <c r="T14" s="389">
        <f>'2_State Distrib and Adjs'!AU14</f>
        <v>-206326</v>
      </c>
      <c r="U14" s="393">
        <f>'2_State Distrib and Adjs'!AV14</f>
        <v>340002</v>
      </c>
      <c r="V14" s="392">
        <f t="shared" si="58"/>
        <v>129983197</v>
      </c>
      <c r="W14" s="390"/>
      <c r="X14" s="390"/>
      <c r="Y14" s="392"/>
      <c r="Z14" s="389">
        <f>'2_State Distrib and Adjs'!AQ14</f>
        <v>26332</v>
      </c>
      <c r="AA14" s="394">
        <f>'2_State Distrib and Adjs'!AX14</f>
        <v>63000</v>
      </c>
      <c r="AB14" s="394">
        <f>'2_State Distrib and Adjs'!AY14</f>
        <v>606975</v>
      </c>
      <c r="AC14" s="392">
        <f>'2_State Distrib and Adjs'!AZ14</f>
        <v>130679504</v>
      </c>
      <c r="AD14" s="389">
        <f>'2_State Distrib and Adjs'!BA14</f>
        <v>119708075</v>
      </c>
      <c r="AE14" s="389">
        <f>'2_State Distrib and Adjs'!BB14</f>
        <v>10971429</v>
      </c>
      <c r="AF14" s="392">
        <f>'2_State Distrib and Adjs'!BC14</f>
        <v>10971429</v>
      </c>
      <c r="AG14" s="394">
        <f>'2_State Distrib and Adjs'!BD14</f>
        <v>6000</v>
      </c>
      <c r="AH14" s="1388">
        <f>'2_State Distrib and Adjs'!BE14</f>
        <v>131614</v>
      </c>
      <c r="AI14" s="1388">
        <f>'2_State Distrib and Adjs'!BF14</f>
        <v>0</v>
      </c>
      <c r="AJ14" s="395">
        <f>'2_State Distrib and Adjs'!BG14</f>
        <v>130817118</v>
      </c>
      <c r="AK14" s="395">
        <f t="shared" si="59"/>
        <v>130817118</v>
      </c>
      <c r="AL14" s="396"/>
      <c r="AM14" s="397">
        <f>-'New Type 2 Res Summary'!AG14-'5A3_OJJ'!P14</f>
        <v>-7710</v>
      </c>
      <c r="AN14" s="388">
        <f>-'New Type 2 Res Summary'!AH14</f>
        <v>0</v>
      </c>
      <c r="AO14" s="396">
        <f>-'New Type 2 Res Summary'!AI14</f>
        <v>0</v>
      </c>
      <c r="AP14" s="388">
        <f>-'New Type 2 Res Summary'!AJ14</f>
        <v>0</v>
      </c>
      <c r="AQ14" s="398">
        <f>-'New Type 2 Res Summary'!AK14</f>
        <v>0</v>
      </c>
      <c r="AR14" s="399">
        <f>-'New Type 2 Res Summary'!AL14</f>
        <v>0</v>
      </c>
      <c r="AS14" s="397">
        <f>-'New Type 2 Res Summary'!AM14-'5A3_OJJ'!P14</f>
        <v>-508965</v>
      </c>
      <c r="AT14" s="400"/>
      <c r="AU14" s="400">
        <f>-'New Type 2 Res Summary'!AN14</f>
        <v>0</v>
      </c>
      <c r="AV14" s="397">
        <f>-'New Type 2 Res Summary'!AO14-'5A3_OJJ'!P14</f>
        <v>-7710</v>
      </c>
      <c r="AW14" s="398"/>
      <c r="AX14" s="397">
        <f>-'New Type 2 Res Summary'!AQ14-'5A3_OJJ'!P14</f>
        <v>-7710</v>
      </c>
      <c r="AY14" s="397">
        <f>'2A-1_EFT (Annual)'!AP14</f>
        <v>-509213</v>
      </c>
      <c r="AZ14" s="398" t="e">
        <f>'2A-1_EFT (Annual)'!#REF!+'2A-1_EFT (Annual)'!#REF!++'2A-1_EFT (Annual)'!#REF!</f>
        <v>#REF!</v>
      </c>
      <c r="BA14" s="398" t="e">
        <f t="shared" si="60"/>
        <v>#REF!</v>
      </c>
      <c r="BB14" s="397">
        <f>'2A-2_EFT (Monthly)'!AP14</f>
        <v>-59696</v>
      </c>
      <c r="BC14" s="398">
        <f t="shared" si="57"/>
        <v>130307905</v>
      </c>
      <c r="BD14" s="398">
        <f>'2A-2_EFT (Monthly)'!AQ14</f>
        <v>10911733</v>
      </c>
      <c r="BE14" s="400"/>
      <c r="BF14" s="400"/>
      <c r="BG14" s="400"/>
      <c r="BH14" s="400" t="e">
        <f>'2A-1_EFT (Annual)'!#REF!</f>
        <v>#REF!</v>
      </c>
      <c r="BI14" s="400" t="e">
        <f>'2A-1_EFT (Annual)'!#REF!</f>
        <v>#REF!</v>
      </c>
      <c r="BJ14" s="400" t="e">
        <f t="shared" si="61"/>
        <v>#REF!</v>
      </c>
    </row>
    <row r="15" spans="1:62" ht="16.5" customHeight="1" x14ac:dyDescent="0.2">
      <c r="A15" s="384">
        <v>9</v>
      </c>
      <c r="B15" s="538">
        <v>9</v>
      </c>
      <c r="C15" s="1251" t="s">
        <v>15</v>
      </c>
      <c r="D15" s="1246">
        <f>'8_2.1.18 SIS'!C15</f>
        <v>38393</v>
      </c>
      <c r="E15" s="389">
        <f>'2_State Distrib and Adjs'!AP15</f>
        <v>5557</v>
      </c>
      <c r="F15" s="390">
        <f>'2_State Distrib and Adjs'!AO15</f>
        <v>213357465</v>
      </c>
      <c r="G15" s="1371"/>
      <c r="H15" s="1371"/>
      <c r="I15" s="391"/>
      <c r="J15" s="390"/>
      <c r="K15" s="391"/>
      <c r="L15" s="390"/>
      <c r="M15" s="391"/>
      <c r="N15" s="390"/>
      <c r="O15" s="391"/>
      <c r="P15" s="390"/>
      <c r="Q15" s="392">
        <f>'2_State Distrib and Adjs'!AO15</f>
        <v>213357465</v>
      </c>
      <c r="R15" s="392"/>
      <c r="S15" s="389">
        <f>'2_State Distrib and Adjs'!AT15</f>
        <v>-4906831</v>
      </c>
      <c r="T15" s="389">
        <f>'2_State Distrib and Adjs'!AU15</f>
        <v>-300078</v>
      </c>
      <c r="U15" s="393">
        <f>'2_State Distrib and Adjs'!AV15</f>
        <v>-5206909</v>
      </c>
      <c r="V15" s="392">
        <f t="shared" si="58"/>
        <v>208150556</v>
      </c>
      <c r="W15" s="390"/>
      <c r="X15" s="390"/>
      <c r="Y15" s="392"/>
      <c r="Z15" s="389">
        <f>'2_State Distrib and Adjs'!AQ15</f>
        <v>-228881</v>
      </c>
      <c r="AA15" s="394">
        <f>'2_State Distrib and Adjs'!AX15</f>
        <v>273000</v>
      </c>
      <c r="AB15" s="394">
        <f>'2_State Distrib and Adjs'!AY15</f>
        <v>1190698</v>
      </c>
      <c r="AC15" s="392">
        <f>'2_State Distrib and Adjs'!AZ15</f>
        <v>209385373</v>
      </c>
      <c r="AD15" s="389">
        <f>'2_State Distrib and Adjs'!BA15</f>
        <v>192919959</v>
      </c>
      <c r="AE15" s="389">
        <f>'2_State Distrib and Adjs'!BB15</f>
        <v>16465414</v>
      </c>
      <c r="AF15" s="392">
        <f>'2_State Distrib and Adjs'!BC15</f>
        <v>16465414</v>
      </c>
      <c r="AG15" s="394">
        <f>'2_State Distrib and Adjs'!BD15</f>
        <v>52000</v>
      </c>
      <c r="AH15" s="1388">
        <f>'2_State Distrib and Adjs'!BE15</f>
        <v>332248</v>
      </c>
      <c r="AI15" s="1388">
        <f>'2_State Distrib and Adjs'!BF15</f>
        <v>0</v>
      </c>
      <c r="AJ15" s="395">
        <f>'2_State Distrib and Adjs'!BG15</f>
        <v>209769621</v>
      </c>
      <c r="AK15" s="395">
        <f t="shared" si="59"/>
        <v>209769621</v>
      </c>
      <c r="AL15" s="396"/>
      <c r="AM15" s="1403">
        <f>-'New Type 2 Res Summary'!AG15-'5A3_OJJ'!P15-'5B2_RSD LA'!AE8</f>
        <v>-3999720</v>
      </c>
      <c r="AN15" s="1404">
        <f>-'New Type 2 Res Summary'!AH15-'5B2_RSD LA'!AF8</f>
        <v>-138</v>
      </c>
      <c r="AO15" s="1405">
        <f>-'New Type 2 Res Summary'!AI15-'5B2_RSD LA'!AG8</f>
        <v>-631488</v>
      </c>
      <c r="AP15" s="1404">
        <f>-'New Type 2 Res Summary'!AJ15-'5B2_RSD LA'!AH8</f>
        <v>29</v>
      </c>
      <c r="AQ15" s="1403">
        <f>-'New Type 2 Res Summary'!AK15-'5B2_RSD LA'!AI8</f>
        <v>66352</v>
      </c>
      <c r="AR15" s="1403">
        <f>-'New Type 2 Res Summary'!AL15-'5B2_RSD LA'!AJ8</f>
        <v>-565136</v>
      </c>
      <c r="AS15" s="1403">
        <f>-'New Type 2 Res Summary'!AM15-'5A3_OJJ'!P15-'5B2_RSD LA'!AK8</f>
        <v>-5387619</v>
      </c>
      <c r="AT15" s="1403">
        <f>-'5B2_RSD LA'!AL8</f>
        <v>-253750</v>
      </c>
      <c r="AU15" s="1403">
        <f>-'New Type 2 Res Summary'!AN15-'5B2_RSD LA'!AM8</f>
        <v>0</v>
      </c>
      <c r="AV15" s="1403">
        <f>-'New Type 2 Res Summary'!AO15-'5A3_OJJ'!P15-'5B2_RSD LA'!AO8</f>
        <v>-4818606</v>
      </c>
      <c r="AW15" s="1403"/>
      <c r="AX15" s="1403">
        <f>-'New Type 2 Res Summary'!AQ15-'5A3_OJJ'!P15-'5B2_RSD LA'!AQ8</f>
        <v>-4820699</v>
      </c>
      <c r="AY15" s="397">
        <f>'2A-1_EFT (Annual)'!AP15</f>
        <v>-5390772</v>
      </c>
      <c r="AZ15" s="398" t="e">
        <f>'2A-1_EFT (Annual)'!#REF!+'2A-1_EFT (Annual)'!#REF!++'2A-1_EFT (Annual)'!#REF!</f>
        <v>#REF!</v>
      </c>
      <c r="BA15" s="398" t="e">
        <f t="shared" si="60"/>
        <v>#REF!</v>
      </c>
      <c r="BB15" s="397">
        <f>'2A-2_EFT (Monthly)'!AP15</f>
        <v>-588608</v>
      </c>
      <c r="BC15" s="398">
        <f t="shared" si="57"/>
        <v>204378849</v>
      </c>
      <c r="BD15" s="398">
        <f>'2A-2_EFT (Monthly)'!AQ15</f>
        <v>15876806</v>
      </c>
      <c r="BE15" s="400"/>
      <c r="BF15" s="400"/>
      <c r="BG15" s="400"/>
      <c r="BH15" s="400" t="e">
        <f>'2A-1_EFT (Annual)'!#REF!</f>
        <v>#REF!</v>
      </c>
      <c r="BI15" s="400" t="e">
        <f>'2A-1_EFT (Annual)'!#REF!</f>
        <v>#REF!</v>
      </c>
      <c r="BJ15" s="400" t="e">
        <f t="shared" si="61"/>
        <v>#REF!</v>
      </c>
    </row>
    <row r="16" spans="1:62" ht="16.5" customHeight="1" x14ac:dyDescent="0.2">
      <c r="A16" s="1252">
        <v>10</v>
      </c>
      <c r="B16" s="1253">
        <v>10</v>
      </c>
      <c r="C16" s="1254" t="s">
        <v>16</v>
      </c>
      <c r="D16" s="1247">
        <f>'8_2.1.18 SIS'!C16</f>
        <v>31311</v>
      </c>
      <c r="E16" s="403">
        <f>'2_State Distrib and Adjs'!AP16</f>
        <v>4374</v>
      </c>
      <c r="F16" s="404">
        <f>'2_State Distrib and Adjs'!AO16</f>
        <v>136965824</v>
      </c>
      <c r="G16" s="1372"/>
      <c r="H16" s="1372"/>
      <c r="I16" s="405"/>
      <c r="J16" s="404"/>
      <c r="K16" s="405"/>
      <c r="L16" s="404"/>
      <c r="M16" s="405"/>
      <c r="N16" s="404"/>
      <c r="O16" s="405"/>
      <c r="P16" s="404"/>
      <c r="Q16" s="406">
        <f>'2_State Distrib and Adjs'!AO16</f>
        <v>136965824</v>
      </c>
      <c r="R16" s="406"/>
      <c r="S16" s="403">
        <f>'2_State Distrib and Adjs'!AT16</f>
        <v>-791694</v>
      </c>
      <c r="T16" s="403">
        <f>'2_State Distrib and Adjs'!AU16</f>
        <v>-297432</v>
      </c>
      <c r="U16" s="407">
        <f>'2_State Distrib and Adjs'!AV16</f>
        <v>-1089126</v>
      </c>
      <c r="V16" s="406">
        <f t="shared" si="58"/>
        <v>135876698</v>
      </c>
      <c r="W16" s="404"/>
      <c r="X16" s="404"/>
      <c r="Y16" s="406"/>
      <c r="Z16" s="403">
        <f>'2_State Distrib and Adjs'!AQ16</f>
        <v>7120</v>
      </c>
      <c r="AA16" s="408">
        <f>'2_State Distrib and Adjs'!AX16</f>
        <v>735000</v>
      </c>
      <c r="AB16" s="1385">
        <f>'2_State Distrib and Adjs'!AY16</f>
        <v>861465</v>
      </c>
      <c r="AC16" s="406">
        <f>'2_State Distrib and Adjs'!AZ16</f>
        <v>137480283</v>
      </c>
      <c r="AD16" s="409">
        <f>'2_State Distrib and Adjs'!BA16</f>
        <v>126175919</v>
      </c>
      <c r="AE16" s="403">
        <f>'2_State Distrib and Adjs'!BB16</f>
        <v>11304364</v>
      </c>
      <c r="AF16" s="410">
        <f>'2_State Distrib and Adjs'!BC16</f>
        <v>11304364</v>
      </c>
      <c r="AG16" s="408">
        <f>'2_State Distrib and Adjs'!BD16</f>
        <v>118000</v>
      </c>
      <c r="AH16" s="1389">
        <f>'2_State Distrib and Adjs'!BE16</f>
        <v>350336</v>
      </c>
      <c r="AI16" s="1389">
        <f>'2_State Distrib and Adjs'!BF16</f>
        <v>1414325</v>
      </c>
      <c r="AJ16" s="410">
        <f>'2_State Distrib and Adjs'!BG16</f>
        <v>139362944</v>
      </c>
      <c r="AK16" s="410">
        <f t="shared" si="59"/>
        <v>139362944</v>
      </c>
      <c r="AL16" s="411"/>
      <c r="AM16" s="412">
        <f>-'New Type 2 Res Summary'!AG16-'5A3_OJJ'!P16</f>
        <v>-50057</v>
      </c>
      <c r="AN16" s="402">
        <f>-'New Type 2 Res Summary'!AH16</f>
        <v>0</v>
      </c>
      <c r="AO16" s="411">
        <f>-'New Type 2 Res Summary'!AI16</f>
        <v>0</v>
      </c>
      <c r="AP16" s="402">
        <f>-'New Type 2 Res Summary'!AJ16</f>
        <v>0</v>
      </c>
      <c r="AQ16" s="413">
        <f>-'New Type 2 Res Summary'!AK16</f>
        <v>0</v>
      </c>
      <c r="AR16" s="414">
        <f>-'New Type 2 Res Summary'!AL16</f>
        <v>0</v>
      </c>
      <c r="AS16" s="412">
        <f>-'New Type 2 Res Summary'!AM16-'5A3_OJJ'!P16</f>
        <v>-17354289</v>
      </c>
      <c r="AT16" s="1382"/>
      <c r="AU16" s="415">
        <f>-'New Type 2 Res Summary'!AN16</f>
        <v>0</v>
      </c>
      <c r="AV16" s="412">
        <f>-'New Type 2 Res Summary'!AO16-'5A3_OJJ'!P16</f>
        <v>-50057</v>
      </c>
      <c r="AW16" s="413"/>
      <c r="AX16" s="1407">
        <f>-'New Type 2 Res Summary'!AQ16-'5A3_OJJ'!P16</f>
        <v>-50057</v>
      </c>
      <c r="AY16" s="412">
        <f>'2A-1_EFT (Annual)'!AP16</f>
        <v>-17361582</v>
      </c>
      <c r="AZ16" s="413" t="e">
        <f>'2A-1_EFT (Annual)'!#REF!+'2A-1_EFT (Annual)'!#REF!++'2A-1_EFT (Annual)'!#REF!</f>
        <v>#REF!</v>
      </c>
      <c r="BA16" s="413" t="e">
        <f t="shared" si="60"/>
        <v>#REF!</v>
      </c>
      <c r="BB16" s="412">
        <f>'2A-2_EFT (Monthly)'!AP16</f>
        <v>-1773340</v>
      </c>
      <c r="BC16" s="413">
        <f t="shared" si="57"/>
        <v>122001362</v>
      </c>
      <c r="BD16" s="413">
        <f>'2A-2_EFT (Monthly)'!AQ16</f>
        <v>9531024</v>
      </c>
      <c r="BE16" s="415"/>
      <c r="BF16" s="415"/>
      <c r="BG16" s="415"/>
      <c r="BH16" s="415" t="e">
        <f>'2A-1_EFT (Annual)'!#REF!</f>
        <v>#REF!</v>
      </c>
      <c r="BI16" s="415" t="e">
        <f>'2A-1_EFT (Annual)'!#REF!</f>
        <v>#REF!</v>
      </c>
      <c r="BJ16" s="415" t="e">
        <f t="shared" si="61"/>
        <v>#REF!</v>
      </c>
    </row>
    <row r="17" spans="1:62" ht="16.5" customHeight="1" x14ac:dyDescent="0.2">
      <c r="A17" s="1248">
        <v>11</v>
      </c>
      <c r="B17" s="1249">
        <v>11</v>
      </c>
      <c r="C17" s="1250" t="s">
        <v>17</v>
      </c>
      <c r="D17" s="1245">
        <f>'8_2.1.18 SIS'!C17</f>
        <v>1572</v>
      </c>
      <c r="E17" s="372">
        <f>'2_State Distrib and Adjs'!AP17</f>
        <v>7830</v>
      </c>
      <c r="F17" s="373">
        <f>'2_State Distrib and Adjs'!AO17</f>
        <v>12309159</v>
      </c>
      <c r="G17" s="1370"/>
      <c r="H17" s="1370"/>
      <c r="I17" s="374"/>
      <c r="J17" s="373"/>
      <c r="K17" s="374"/>
      <c r="L17" s="373"/>
      <c r="M17" s="374"/>
      <c r="N17" s="373"/>
      <c r="O17" s="374"/>
      <c r="P17" s="373"/>
      <c r="Q17" s="375">
        <f>'2_State Distrib and Adjs'!AO17</f>
        <v>12309159</v>
      </c>
      <c r="R17" s="375"/>
      <c r="S17" s="372">
        <f>'2_State Distrib and Adjs'!AT17</f>
        <v>-219240</v>
      </c>
      <c r="T17" s="372">
        <f>'2_State Distrib and Adjs'!AU17</f>
        <v>-11745</v>
      </c>
      <c r="U17" s="376">
        <f>'2_State Distrib and Adjs'!AV17</f>
        <v>-230985</v>
      </c>
      <c r="V17" s="375">
        <f t="shared" si="58"/>
        <v>12078174</v>
      </c>
      <c r="W17" s="373"/>
      <c r="X17" s="373"/>
      <c r="Y17" s="375"/>
      <c r="Z17" s="372">
        <f>'2_State Distrib and Adjs'!AQ17</f>
        <v>-36851</v>
      </c>
      <c r="AA17" s="386">
        <f>'2_State Distrib and Adjs'!AX17</f>
        <v>0</v>
      </c>
      <c r="AB17" s="1384">
        <f>'2_State Distrib and Adjs'!AY17</f>
        <v>16225</v>
      </c>
      <c r="AC17" s="375">
        <f>'2_State Distrib and Adjs'!AZ17</f>
        <v>12057548</v>
      </c>
      <c r="AD17" s="372">
        <f>'2_State Distrib and Adjs'!BA17</f>
        <v>11099784</v>
      </c>
      <c r="AE17" s="372">
        <f>'2_State Distrib and Adjs'!BB17</f>
        <v>957764</v>
      </c>
      <c r="AF17" s="375">
        <f>'2_State Distrib and Adjs'!BC17</f>
        <v>957764</v>
      </c>
      <c r="AG17" s="386">
        <f>'2_State Distrib and Adjs'!BD17</f>
        <v>0</v>
      </c>
      <c r="AH17" s="1387">
        <f>'2_State Distrib and Adjs'!BE17</f>
        <v>45696</v>
      </c>
      <c r="AI17" s="1387">
        <f>'2_State Distrib and Adjs'!BF17</f>
        <v>0</v>
      </c>
      <c r="AJ17" s="377">
        <f>'2_State Distrib and Adjs'!BG17</f>
        <v>12103244</v>
      </c>
      <c r="AK17" s="377">
        <f t="shared" si="59"/>
        <v>12103244</v>
      </c>
      <c r="AL17" s="378"/>
      <c r="AM17" s="379">
        <f>-'New Type 2 Res Summary'!AG17-'5A3_OJJ'!P17</f>
        <v>0</v>
      </c>
      <c r="AN17" s="371">
        <f>-'New Type 2 Res Summary'!AH17</f>
        <v>0</v>
      </c>
      <c r="AO17" s="378">
        <f>-'New Type 2 Res Summary'!AI17</f>
        <v>0</v>
      </c>
      <c r="AP17" s="371">
        <f>-'New Type 2 Res Summary'!AJ17</f>
        <v>0</v>
      </c>
      <c r="AQ17" s="380">
        <f>-'New Type 2 Res Summary'!AK17</f>
        <v>0</v>
      </c>
      <c r="AR17" s="381">
        <f>-'New Type 2 Res Summary'!AL17</f>
        <v>0</v>
      </c>
      <c r="AS17" s="379">
        <f>-'New Type 2 Res Summary'!AM17-'5A3_OJJ'!P17</f>
        <v>-19098</v>
      </c>
      <c r="AT17" s="1381"/>
      <c r="AU17" s="382">
        <f>-'New Type 2 Res Summary'!AN17</f>
        <v>0</v>
      </c>
      <c r="AV17" s="379">
        <f>-'New Type 2 Res Summary'!AO17-'5A3_OJJ'!P17</f>
        <v>0</v>
      </c>
      <c r="AW17" s="380"/>
      <c r="AX17" s="1406">
        <f>-'New Type 2 Res Summary'!AQ17-'5A3_OJJ'!P17</f>
        <v>0</v>
      </c>
      <c r="AY17" s="379">
        <f>'2A-1_EFT (Annual)'!AP17</f>
        <v>-19098</v>
      </c>
      <c r="AZ17" s="380" t="e">
        <f>'2A-1_EFT (Annual)'!#REF!+'2A-1_EFT (Annual)'!#REF!++'2A-1_EFT (Annual)'!#REF!</f>
        <v>#REF!</v>
      </c>
      <c r="BA17" s="380" t="e">
        <f t="shared" si="60"/>
        <v>#REF!</v>
      </c>
      <c r="BB17" s="379">
        <f>'2A-2_EFT (Monthly)'!AP17</f>
        <v>-1640</v>
      </c>
      <c r="BC17" s="380">
        <f t="shared" si="57"/>
        <v>12084146</v>
      </c>
      <c r="BD17" s="380">
        <f>'2A-2_EFT (Monthly)'!AQ17</f>
        <v>956124</v>
      </c>
      <c r="BE17" s="382"/>
      <c r="BF17" s="382"/>
      <c r="BG17" s="382"/>
      <c r="BH17" s="382" t="e">
        <f>'2A-1_EFT (Annual)'!#REF!</f>
        <v>#REF!</v>
      </c>
      <c r="BI17" s="382" t="e">
        <f>'2A-1_EFT (Annual)'!#REF!</f>
        <v>#REF!</v>
      </c>
      <c r="BJ17" s="382" t="e">
        <f t="shared" si="61"/>
        <v>#REF!</v>
      </c>
    </row>
    <row r="18" spans="1:62" ht="16.5" customHeight="1" x14ac:dyDescent="0.2">
      <c r="A18" s="384">
        <v>12</v>
      </c>
      <c r="B18" s="538">
        <v>12</v>
      </c>
      <c r="C18" s="1251" t="s">
        <v>18</v>
      </c>
      <c r="D18" s="1246">
        <f>'8_2.1.18 SIS'!C18</f>
        <v>1315</v>
      </c>
      <c r="E18" s="389">
        <f>'2_State Distrib and Adjs'!AP18</f>
        <v>3862</v>
      </c>
      <c r="F18" s="390">
        <f>'2_State Distrib and Adjs'!AO18</f>
        <v>5078912</v>
      </c>
      <c r="G18" s="1371"/>
      <c r="H18" s="1371"/>
      <c r="I18" s="391"/>
      <c r="J18" s="390"/>
      <c r="K18" s="391"/>
      <c r="L18" s="390"/>
      <c r="M18" s="391"/>
      <c r="N18" s="390"/>
      <c r="O18" s="391"/>
      <c r="P18" s="390"/>
      <c r="Q18" s="392">
        <f>'2_State Distrib and Adjs'!AO18</f>
        <v>5078912</v>
      </c>
      <c r="R18" s="392"/>
      <c r="S18" s="389">
        <f>'2_State Distrib and Adjs'!AT18</f>
        <v>-61792</v>
      </c>
      <c r="T18" s="389">
        <f>'2_State Distrib and Adjs'!AU18</f>
        <v>27034</v>
      </c>
      <c r="U18" s="393">
        <f>'2_State Distrib and Adjs'!AV18</f>
        <v>-34758</v>
      </c>
      <c r="V18" s="392">
        <f t="shared" si="58"/>
        <v>5044154</v>
      </c>
      <c r="W18" s="390"/>
      <c r="X18" s="390"/>
      <c r="Y18" s="392"/>
      <c r="Z18" s="389">
        <f>'2_State Distrib and Adjs'!AQ18</f>
        <v>-864</v>
      </c>
      <c r="AA18" s="394">
        <f>'2_State Distrib and Adjs'!AX18</f>
        <v>42000</v>
      </c>
      <c r="AB18" s="394">
        <f>'2_State Distrib and Adjs'!AY18</f>
        <v>32850</v>
      </c>
      <c r="AC18" s="392">
        <f>'2_State Distrib and Adjs'!AZ18</f>
        <v>5118140</v>
      </c>
      <c r="AD18" s="389">
        <f>'2_State Distrib and Adjs'!BA18</f>
        <v>4698385</v>
      </c>
      <c r="AE18" s="389">
        <f>'2_State Distrib and Adjs'!BB18</f>
        <v>419755</v>
      </c>
      <c r="AF18" s="392">
        <f>'2_State Distrib and Adjs'!BC18</f>
        <v>419755</v>
      </c>
      <c r="AG18" s="394">
        <f>'2_State Distrib and Adjs'!BD18</f>
        <v>0</v>
      </c>
      <c r="AH18" s="1388">
        <f>'2_State Distrib and Adjs'!BE18</f>
        <v>25000</v>
      </c>
      <c r="AI18" s="1388">
        <f>'2_State Distrib and Adjs'!BF18</f>
        <v>0</v>
      </c>
      <c r="AJ18" s="395">
        <f>'2_State Distrib and Adjs'!BG18</f>
        <v>5143140</v>
      </c>
      <c r="AK18" s="395">
        <f t="shared" si="59"/>
        <v>5143140</v>
      </c>
      <c r="AL18" s="396"/>
      <c r="AM18" s="397">
        <f>-'New Type 2 Res Summary'!AG18-'5A3_OJJ'!P18</f>
        <v>0</v>
      </c>
      <c r="AN18" s="388">
        <f>-'New Type 2 Res Summary'!AH18</f>
        <v>0</v>
      </c>
      <c r="AO18" s="396">
        <f>-'New Type 2 Res Summary'!AI18</f>
        <v>0</v>
      </c>
      <c r="AP18" s="388">
        <f>-'New Type 2 Res Summary'!AJ18</f>
        <v>0</v>
      </c>
      <c r="AQ18" s="398">
        <f>-'New Type 2 Res Summary'!AK18</f>
        <v>0</v>
      </c>
      <c r="AR18" s="399">
        <f>-'New Type 2 Res Summary'!AL18</f>
        <v>0</v>
      </c>
      <c r="AS18" s="397">
        <f>-'New Type 2 Res Summary'!AM18-'5A3_OJJ'!P18</f>
        <v>-9318</v>
      </c>
      <c r="AT18" s="400"/>
      <c r="AU18" s="400">
        <f>-'New Type 2 Res Summary'!AN18</f>
        <v>0</v>
      </c>
      <c r="AV18" s="397">
        <f>-'New Type 2 Res Summary'!AO18-'5A3_OJJ'!P18</f>
        <v>0</v>
      </c>
      <c r="AW18" s="398"/>
      <c r="AX18" s="397">
        <f>-'New Type 2 Res Summary'!AQ18-'5A3_OJJ'!P18</f>
        <v>0</v>
      </c>
      <c r="AY18" s="397">
        <f>'2A-1_EFT (Annual)'!AP18</f>
        <v>-9318</v>
      </c>
      <c r="AZ18" s="398" t="e">
        <f>'2A-1_EFT (Annual)'!#REF!+'2A-1_EFT (Annual)'!#REF!++'2A-1_EFT (Annual)'!#REF!</f>
        <v>#REF!</v>
      </c>
      <c r="BA18" s="398" t="e">
        <f t="shared" si="60"/>
        <v>#REF!</v>
      </c>
      <c r="BB18" s="397">
        <f>'2A-2_EFT (Monthly)'!AP18</f>
        <v>769</v>
      </c>
      <c r="BC18" s="398">
        <f t="shared" si="57"/>
        <v>5133822</v>
      </c>
      <c r="BD18" s="398">
        <f>'2A-2_EFT (Monthly)'!AQ18</f>
        <v>420524</v>
      </c>
      <c r="BE18" s="400"/>
      <c r="BF18" s="400"/>
      <c r="BG18" s="400"/>
      <c r="BH18" s="400" t="e">
        <f>'2A-1_EFT (Annual)'!#REF!</f>
        <v>#REF!</v>
      </c>
      <c r="BI18" s="400" t="e">
        <f>'2A-1_EFT (Annual)'!#REF!</f>
        <v>#REF!</v>
      </c>
      <c r="BJ18" s="400" t="e">
        <f t="shared" si="61"/>
        <v>#REF!</v>
      </c>
    </row>
    <row r="19" spans="1:62" ht="16.5" customHeight="1" x14ac:dyDescent="0.2">
      <c r="A19" s="384">
        <v>13</v>
      </c>
      <c r="B19" s="538">
        <v>13</v>
      </c>
      <c r="C19" s="1251" t="s">
        <v>19</v>
      </c>
      <c r="D19" s="1246">
        <f>'8_2.1.18 SIS'!C19</f>
        <v>1240</v>
      </c>
      <c r="E19" s="389">
        <f>'2_State Distrib and Adjs'!AP19</f>
        <v>7461</v>
      </c>
      <c r="F19" s="390">
        <f>'2_State Distrib and Adjs'!AO19</f>
        <v>9251410</v>
      </c>
      <c r="G19" s="1371"/>
      <c r="H19" s="1371"/>
      <c r="I19" s="391"/>
      <c r="J19" s="390"/>
      <c r="K19" s="391"/>
      <c r="L19" s="390"/>
      <c r="M19" s="391"/>
      <c r="N19" s="390"/>
      <c r="O19" s="391"/>
      <c r="P19" s="390"/>
      <c r="Q19" s="392">
        <f>'2_State Distrib and Adjs'!AO19</f>
        <v>9251410</v>
      </c>
      <c r="R19" s="392"/>
      <c r="S19" s="389">
        <f>'2_State Distrib and Adjs'!AT19</f>
        <v>-417816</v>
      </c>
      <c r="T19" s="389">
        <f>'2_State Distrib and Adjs'!AU19</f>
        <v>-70880</v>
      </c>
      <c r="U19" s="393">
        <f>'2_State Distrib and Adjs'!AV19</f>
        <v>-488696</v>
      </c>
      <c r="V19" s="392">
        <f t="shared" si="58"/>
        <v>8762714</v>
      </c>
      <c r="W19" s="390"/>
      <c r="X19" s="390"/>
      <c r="Y19" s="392"/>
      <c r="Z19" s="389">
        <f>'2_State Distrib and Adjs'!AQ19</f>
        <v>52090</v>
      </c>
      <c r="AA19" s="394">
        <f>'2_State Distrib and Adjs'!AX19</f>
        <v>0</v>
      </c>
      <c r="AB19" s="394">
        <f>'2_State Distrib and Adjs'!AY19</f>
        <v>42539</v>
      </c>
      <c r="AC19" s="392">
        <f>'2_State Distrib and Adjs'!AZ19</f>
        <v>8857343</v>
      </c>
      <c r="AD19" s="389">
        <f>'2_State Distrib and Adjs'!BA19</f>
        <v>8158836</v>
      </c>
      <c r="AE19" s="389">
        <f>'2_State Distrib and Adjs'!BB19</f>
        <v>698507</v>
      </c>
      <c r="AF19" s="392">
        <f>'2_State Distrib and Adjs'!BC19</f>
        <v>698507</v>
      </c>
      <c r="AG19" s="394">
        <f>'2_State Distrib and Adjs'!BD19</f>
        <v>0</v>
      </c>
      <c r="AH19" s="1388">
        <f>'2_State Distrib and Adjs'!BE19</f>
        <v>37128</v>
      </c>
      <c r="AI19" s="1388">
        <f>'2_State Distrib and Adjs'!BF19</f>
        <v>0</v>
      </c>
      <c r="AJ19" s="395">
        <f>'2_State Distrib and Adjs'!BG19</f>
        <v>8894471</v>
      </c>
      <c r="AK19" s="395">
        <f t="shared" si="59"/>
        <v>8894471</v>
      </c>
      <c r="AL19" s="396"/>
      <c r="AM19" s="397">
        <f>-'New Type 2 Res Summary'!AG19-'5A3_OJJ'!P19</f>
        <v>0</v>
      </c>
      <c r="AN19" s="388">
        <f>-'New Type 2 Res Summary'!AH19</f>
        <v>0</v>
      </c>
      <c r="AO19" s="396">
        <f>-'New Type 2 Res Summary'!AI19</f>
        <v>0</v>
      </c>
      <c r="AP19" s="388">
        <f>-'New Type 2 Res Summary'!AJ19</f>
        <v>0</v>
      </c>
      <c r="AQ19" s="398">
        <f>-'New Type 2 Res Summary'!AK19</f>
        <v>0</v>
      </c>
      <c r="AR19" s="399">
        <f>-'New Type 2 Res Summary'!AL19</f>
        <v>0</v>
      </c>
      <c r="AS19" s="397">
        <f>-'New Type 2 Res Summary'!AM19-'5A3_OJJ'!P19</f>
        <v>-295633</v>
      </c>
      <c r="AT19" s="400"/>
      <c r="AU19" s="400">
        <f>-'New Type 2 Res Summary'!AN19</f>
        <v>0</v>
      </c>
      <c r="AV19" s="397">
        <f>-'New Type 2 Res Summary'!AO19-'5A3_OJJ'!P19</f>
        <v>0</v>
      </c>
      <c r="AW19" s="398"/>
      <c r="AX19" s="397">
        <f>-'New Type 2 Res Summary'!AQ19-'5A3_OJJ'!P19</f>
        <v>0</v>
      </c>
      <c r="AY19" s="397">
        <f>'2A-1_EFT (Annual)'!AP19</f>
        <v>-292958</v>
      </c>
      <c r="AZ19" s="398" t="e">
        <f>'2A-1_EFT (Annual)'!#REF!+'2A-1_EFT (Annual)'!#REF!++'2A-1_EFT (Annual)'!#REF!</f>
        <v>#REF!</v>
      </c>
      <c r="BA19" s="398" t="e">
        <f t="shared" si="60"/>
        <v>#REF!</v>
      </c>
      <c r="BB19" s="397">
        <f>'2A-2_EFT (Monthly)'!AP19</f>
        <v>-31234</v>
      </c>
      <c r="BC19" s="398">
        <f t="shared" si="57"/>
        <v>8601513</v>
      </c>
      <c r="BD19" s="398">
        <f>'2A-2_EFT (Monthly)'!AQ19</f>
        <v>667273</v>
      </c>
      <c r="BE19" s="400"/>
      <c r="BF19" s="400"/>
      <c r="BG19" s="400"/>
      <c r="BH19" s="400" t="e">
        <f>'2A-1_EFT (Annual)'!#REF!</f>
        <v>#REF!</v>
      </c>
      <c r="BI19" s="400" t="e">
        <f>'2A-1_EFT (Annual)'!#REF!</f>
        <v>#REF!</v>
      </c>
      <c r="BJ19" s="400" t="e">
        <f t="shared" si="61"/>
        <v>#REF!</v>
      </c>
    </row>
    <row r="20" spans="1:62" ht="16.5" customHeight="1" x14ac:dyDescent="0.2">
      <c r="A20" s="384">
        <v>14</v>
      </c>
      <c r="B20" s="538">
        <v>14</v>
      </c>
      <c r="C20" s="1251" t="s">
        <v>20</v>
      </c>
      <c r="D20" s="1246">
        <f>'8_2.1.18 SIS'!C20</f>
        <v>1652</v>
      </c>
      <c r="E20" s="389">
        <f>'2_State Distrib and Adjs'!AP20</f>
        <v>7231</v>
      </c>
      <c r="F20" s="390">
        <f>'2_State Distrib and Adjs'!AO20</f>
        <v>11945695</v>
      </c>
      <c r="G20" s="1371"/>
      <c r="H20" s="1371"/>
      <c r="I20" s="391"/>
      <c r="J20" s="390"/>
      <c r="K20" s="391"/>
      <c r="L20" s="390"/>
      <c r="M20" s="391"/>
      <c r="N20" s="390"/>
      <c r="O20" s="391"/>
      <c r="P20" s="390"/>
      <c r="Q20" s="392">
        <f>'2_State Distrib and Adjs'!AO20</f>
        <v>11945695</v>
      </c>
      <c r="R20" s="392"/>
      <c r="S20" s="389">
        <f>'2_State Distrib and Adjs'!AT20</f>
        <v>-130158</v>
      </c>
      <c r="T20" s="389">
        <f>'2_State Distrib and Adjs'!AU20</f>
        <v>-18078</v>
      </c>
      <c r="U20" s="393">
        <f>'2_State Distrib and Adjs'!AV20</f>
        <v>-148236</v>
      </c>
      <c r="V20" s="392">
        <f t="shared" si="58"/>
        <v>11797459</v>
      </c>
      <c r="W20" s="390"/>
      <c r="X20" s="390"/>
      <c r="Y20" s="392"/>
      <c r="Z20" s="389">
        <f>'2_State Distrib and Adjs'!AQ20</f>
        <v>-461</v>
      </c>
      <c r="AA20" s="394">
        <f>'2_State Distrib and Adjs'!AX20</f>
        <v>0</v>
      </c>
      <c r="AB20" s="394">
        <f>'2_State Distrib and Adjs'!AY20</f>
        <v>6869</v>
      </c>
      <c r="AC20" s="392">
        <f>'2_State Distrib and Adjs'!AZ20</f>
        <v>11803867</v>
      </c>
      <c r="AD20" s="389">
        <f>'2_State Distrib and Adjs'!BA20</f>
        <v>10858033</v>
      </c>
      <c r="AE20" s="389">
        <f>'2_State Distrib and Adjs'!BB20</f>
        <v>945834</v>
      </c>
      <c r="AF20" s="392">
        <f>'2_State Distrib and Adjs'!BC20</f>
        <v>945834</v>
      </c>
      <c r="AG20" s="394">
        <f>'2_State Distrib and Adjs'!BD20</f>
        <v>0</v>
      </c>
      <c r="AH20" s="1388">
        <f>'2_State Distrib and Adjs'!BE20</f>
        <v>25000</v>
      </c>
      <c r="AI20" s="1388">
        <f>'2_State Distrib and Adjs'!BF20</f>
        <v>0</v>
      </c>
      <c r="AJ20" s="395">
        <f>'2_State Distrib and Adjs'!BG20</f>
        <v>11828867</v>
      </c>
      <c r="AK20" s="395">
        <f t="shared" si="59"/>
        <v>11828867</v>
      </c>
      <c r="AL20" s="396"/>
      <c r="AM20" s="397">
        <f>-'New Type 2 Res Summary'!AG20-'5A3_OJJ'!P20</f>
        <v>-7482</v>
      </c>
      <c r="AN20" s="388">
        <f>-'New Type 2 Res Summary'!AH20</f>
        <v>0</v>
      </c>
      <c r="AO20" s="396">
        <f>-'New Type 2 Res Summary'!AI20</f>
        <v>0</v>
      </c>
      <c r="AP20" s="388">
        <f>-'New Type 2 Res Summary'!AJ20</f>
        <v>0</v>
      </c>
      <c r="AQ20" s="398">
        <f>-'New Type 2 Res Summary'!AK20</f>
        <v>0</v>
      </c>
      <c r="AR20" s="399">
        <f>-'New Type 2 Res Summary'!AL20</f>
        <v>0</v>
      </c>
      <c r="AS20" s="397">
        <f>-'New Type 2 Res Summary'!AM20-'5A3_OJJ'!P20</f>
        <v>-379447</v>
      </c>
      <c r="AT20" s="400"/>
      <c r="AU20" s="400">
        <f>-'New Type 2 Res Summary'!AN20</f>
        <v>0</v>
      </c>
      <c r="AV20" s="397">
        <f>-'New Type 2 Res Summary'!AO20-'5A3_OJJ'!P20</f>
        <v>-7482</v>
      </c>
      <c r="AW20" s="398"/>
      <c r="AX20" s="397">
        <f>-'New Type 2 Res Summary'!AQ20-'5A3_OJJ'!P20</f>
        <v>-7482</v>
      </c>
      <c r="AY20" s="397">
        <f>'2A-1_EFT (Annual)'!AP20</f>
        <v>-486733</v>
      </c>
      <c r="AZ20" s="398" t="e">
        <f>'2A-1_EFT (Annual)'!#REF!+'2A-1_EFT (Annual)'!#REF!++'2A-1_EFT (Annual)'!#REF!</f>
        <v>#REF!</v>
      </c>
      <c r="BA20" s="398" t="e">
        <f t="shared" si="60"/>
        <v>#REF!</v>
      </c>
      <c r="BB20" s="397">
        <f>'2A-2_EFT (Monthly)'!AP20</f>
        <v>-57086</v>
      </c>
      <c r="BC20" s="398">
        <f t="shared" si="57"/>
        <v>11342134</v>
      </c>
      <c r="BD20" s="398">
        <f>'2A-2_EFT (Monthly)'!AQ20</f>
        <v>888748</v>
      </c>
      <c r="BE20" s="400"/>
      <c r="BF20" s="400"/>
      <c r="BG20" s="400"/>
      <c r="BH20" s="400" t="e">
        <f>'2A-1_EFT (Annual)'!#REF!</f>
        <v>#REF!</v>
      </c>
      <c r="BI20" s="400" t="e">
        <f>'2A-1_EFT (Annual)'!#REF!</f>
        <v>#REF!</v>
      </c>
      <c r="BJ20" s="400" t="e">
        <f t="shared" si="61"/>
        <v>#REF!</v>
      </c>
    </row>
    <row r="21" spans="1:62" ht="16.5" customHeight="1" x14ac:dyDescent="0.2">
      <c r="A21" s="1252">
        <v>15</v>
      </c>
      <c r="B21" s="1253">
        <v>15</v>
      </c>
      <c r="C21" s="1254" t="s">
        <v>21</v>
      </c>
      <c r="D21" s="1247">
        <f>'8_2.1.18 SIS'!C21</f>
        <v>3255</v>
      </c>
      <c r="E21" s="403">
        <f>'2_State Distrib and Adjs'!AP21</f>
        <v>6732</v>
      </c>
      <c r="F21" s="404">
        <f>'2_State Distrib and Adjs'!AO21</f>
        <v>21911158</v>
      </c>
      <c r="G21" s="1372"/>
      <c r="H21" s="1372"/>
      <c r="I21" s="405"/>
      <c r="J21" s="404"/>
      <c r="K21" s="405"/>
      <c r="L21" s="404"/>
      <c r="M21" s="405"/>
      <c r="N21" s="404"/>
      <c r="O21" s="405"/>
      <c r="P21" s="404"/>
      <c r="Q21" s="406">
        <f>'2_State Distrib and Adjs'!AO21</f>
        <v>21911158</v>
      </c>
      <c r="R21" s="406"/>
      <c r="S21" s="403">
        <f>'2_State Distrib and Adjs'!AT21</f>
        <v>-390456</v>
      </c>
      <c r="T21" s="403">
        <f>'2_State Distrib and Adjs'!AU21</f>
        <v>40392</v>
      </c>
      <c r="U21" s="407">
        <f>'2_State Distrib and Adjs'!AV21</f>
        <v>-350064</v>
      </c>
      <c r="V21" s="406">
        <f t="shared" si="58"/>
        <v>21561094</v>
      </c>
      <c r="W21" s="404"/>
      <c r="X21" s="404"/>
      <c r="Y21" s="406"/>
      <c r="Z21" s="403">
        <f>'2_State Distrib and Adjs'!AQ21</f>
        <v>-140027</v>
      </c>
      <c r="AA21" s="408">
        <f>'2_State Distrib and Adjs'!AX21</f>
        <v>42000</v>
      </c>
      <c r="AB21" s="1385">
        <f>'2_State Distrib and Adjs'!AY21</f>
        <v>178571</v>
      </c>
      <c r="AC21" s="406">
        <f>'2_State Distrib and Adjs'!AZ21</f>
        <v>21641638</v>
      </c>
      <c r="AD21" s="409">
        <f>'2_State Distrib and Adjs'!BA21</f>
        <v>19855455</v>
      </c>
      <c r="AE21" s="403">
        <f>'2_State Distrib and Adjs'!BB21</f>
        <v>1786183</v>
      </c>
      <c r="AF21" s="410">
        <f>'2_State Distrib and Adjs'!BC21</f>
        <v>1786183</v>
      </c>
      <c r="AG21" s="408">
        <f>'2_State Distrib and Adjs'!BD21</f>
        <v>0</v>
      </c>
      <c r="AH21" s="1389">
        <f>'2_State Distrib and Adjs'!BE21</f>
        <v>27132</v>
      </c>
      <c r="AI21" s="1389">
        <f>'2_State Distrib and Adjs'!BF21</f>
        <v>0</v>
      </c>
      <c r="AJ21" s="410">
        <f>'2_State Distrib and Adjs'!BG21</f>
        <v>21668770</v>
      </c>
      <c r="AK21" s="410">
        <f t="shared" si="59"/>
        <v>21668770</v>
      </c>
      <c r="AL21" s="411"/>
      <c r="AM21" s="412">
        <f>-'New Type 2 Res Summary'!AG21-'5A3_OJJ'!P21</f>
        <v>-950</v>
      </c>
      <c r="AN21" s="402">
        <f>-'New Type 2 Res Summary'!AH21</f>
        <v>0</v>
      </c>
      <c r="AO21" s="411">
        <f>-'New Type 2 Res Summary'!AI21</f>
        <v>0</v>
      </c>
      <c r="AP21" s="402">
        <f>-'New Type 2 Res Summary'!AJ21</f>
        <v>0</v>
      </c>
      <c r="AQ21" s="413">
        <f>-'New Type 2 Res Summary'!AK21</f>
        <v>0</v>
      </c>
      <c r="AR21" s="414">
        <f>-'New Type 2 Res Summary'!AL21</f>
        <v>0</v>
      </c>
      <c r="AS21" s="412">
        <f>-'New Type 2 Res Summary'!AM21-'5A3_OJJ'!P21</f>
        <v>-1061074</v>
      </c>
      <c r="AT21" s="1382"/>
      <c r="AU21" s="415">
        <f>-'New Type 2 Res Summary'!AN21</f>
        <v>0</v>
      </c>
      <c r="AV21" s="412">
        <f>-'New Type 2 Res Summary'!AO21-'5A3_OJJ'!P21</f>
        <v>-950</v>
      </c>
      <c r="AW21" s="413"/>
      <c r="AX21" s="1407">
        <f>-'New Type 2 Res Summary'!AQ21-'5A3_OJJ'!P21</f>
        <v>-950</v>
      </c>
      <c r="AY21" s="412">
        <f>'2A-1_EFT (Annual)'!AP21</f>
        <v>-1040389</v>
      </c>
      <c r="AZ21" s="413" t="e">
        <f>'2A-1_EFT (Annual)'!#REF!+'2A-1_EFT (Annual)'!#REF!++'2A-1_EFT (Annual)'!#REF!</f>
        <v>#REF!</v>
      </c>
      <c r="BA21" s="413" t="e">
        <f t="shared" si="60"/>
        <v>#REF!</v>
      </c>
      <c r="BB21" s="412">
        <f>'2A-2_EFT (Monthly)'!AP21</f>
        <v>-84990</v>
      </c>
      <c r="BC21" s="413">
        <f t="shared" si="57"/>
        <v>20628381</v>
      </c>
      <c r="BD21" s="413">
        <f>'2A-2_EFT (Monthly)'!AQ21</f>
        <v>1701193</v>
      </c>
      <c r="BE21" s="415"/>
      <c r="BF21" s="415"/>
      <c r="BG21" s="415"/>
      <c r="BH21" s="415" t="e">
        <f>'2A-1_EFT (Annual)'!#REF!</f>
        <v>#REF!</v>
      </c>
      <c r="BI21" s="415" t="e">
        <f>'2A-1_EFT (Annual)'!#REF!</f>
        <v>#REF!</v>
      </c>
      <c r="BJ21" s="415" t="e">
        <f t="shared" si="61"/>
        <v>#REF!</v>
      </c>
    </row>
    <row r="22" spans="1:62" ht="16.5" customHeight="1" x14ac:dyDescent="0.2">
      <c r="A22" s="1248">
        <v>16</v>
      </c>
      <c r="B22" s="1249">
        <v>16</v>
      </c>
      <c r="C22" s="1250" t="s">
        <v>22</v>
      </c>
      <c r="D22" s="1245">
        <f>'8_2.1.18 SIS'!C22</f>
        <v>4900</v>
      </c>
      <c r="E22" s="372">
        <f>'2_State Distrib and Adjs'!AP22</f>
        <v>2979</v>
      </c>
      <c r="F22" s="373">
        <f>'2_State Distrib and Adjs'!AO22</f>
        <v>14594756</v>
      </c>
      <c r="G22" s="1370"/>
      <c r="H22" s="1370"/>
      <c r="I22" s="374"/>
      <c r="J22" s="373"/>
      <c r="K22" s="374"/>
      <c r="L22" s="373"/>
      <c r="M22" s="374"/>
      <c r="N22" s="373"/>
      <c r="O22" s="374"/>
      <c r="P22" s="373"/>
      <c r="Q22" s="375">
        <f>'2_State Distrib and Adjs'!AO22</f>
        <v>14594756</v>
      </c>
      <c r="R22" s="375"/>
      <c r="S22" s="372">
        <f>'2_State Distrib and Adjs'!AT22</f>
        <v>-229383</v>
      </c>
      <c r="T22" s="372">
        <f>'2_State Distrib and Adjs'!AU22</f>
        <v>-40217</v>
      </c>
      <c r="U22" s="376">
        <f>'2_State Distrib and Adjs'!AV22</f>
        <v>-269600</v>
      </c>
      <c r="V22" s="375">
        <f t="shared" si="58"/>
        <v>14325156</v>
      </c>
      <c r="W22" s="373"/>
      <c r="X22" s="373"/>
      <c r="Y22" s="375"/>
      <c r="Z22" s="372">
        <f>'2_State Distrib and Adjs'!AQ22</f>
        <v>19290</v>
      </c>
      <c r="AA22" s="386">
        <f>'2_State Distrib and Adjs'!AX22</f>
        <v>0</v>
      </c>
      <c r="AB22" s="1384">
        <f>'2_State Distrib and Adjs'!AY22</f>
        <v>125642</v>
      </c>
      <c r="AC22" s="375">
        <f>'2_State Distrib and Adjs'!AZ22</f>
        <v>14470088</v>
      </c>
      <c r="AD22" s="372">
        <f>'2_State Distrib and Adjs'!BA22</f>
        <v>13308546</v>
      </c>
      <c r="AE22" s="372">
        <f>'2_State Distrib and Adjs'!BB22</f>
        <v>1161542</v>
      </c>
      <c r="AF22" s="375">
        <f>'2_State Distrib and Adjs'!BC22</f>
        <v>1161542</v>
      </c>
      <c r="AG22" s="386">
        <f>'2_State Distrib and Adjs'!BD22</f>
        <v>0</v>
      </c>
      <c r="AH22" s="1387">
        <f>'2_State Distrib and Adjs'!BE22</f>
        <v>192542</v>
      </c>
      <c r="AI22" s="1387">
        <f>'2_State Distrib and Adjs'!BF22</f>
        <v>85272</v>
      </c>
      <c r="AJ22" s="377">
        <f>'2_State Distrib and Adjs'!BG22</f>
        <v>14747902</v>
      </c>
      <c r="AK22" s="377">
        <f t="shared" si="59"/>
        <v>14747902</v>
      </c>
      <c r="AL22" s="378"/>
      <c r="AM22" s="379">
        <f>-'New Type 2 Res Summary'!AG22-'5A3_OJJ'!P22</f>
        <v>-6180</v>
      </c>
      <c r="AN22" s="371">
        <f>-'New Type 2 Res Summary'!AH22</f>
        <v>0</v>
      </c>
      <c r="AO22" s="378">
        <f>-'New Type 2 Res Summary'!AI22</f>
        <v>0</v>
      </c>
      <c r="AP22" s="371">
        <f>-'New Type 2 Res Summary'!AJ22</f>
        <v>0</v>
      </c>
      <c r="AQ22" s="380">
        <f>-'New Type 2 Res Summary'!AK22</f>
        <v>0</v>
      </c>
      <c r="AR22" s="381">
        <f>-'New Type 2 Res Summary'!AL22</f>
        <v>0</v>
      </c>
      <c r="AS22" s="379">
        <f>-'New Type 2 Res Summary'!AM22-'5A3_OJJ'!P22</f>
        <v>-405699</v>
      </c>
      <c r="AT22" s="1381"/>
      <c r="AU22" s="382">
        <f>-'New Type 2 Res Summary'!AN22</f>
        <v>0</v>
      </c>
      <c r="AV22" s="379">
        <f>-'New Type 2 Res Summary'!AO22-'5A3_OJJ'!P22</f>
        <v>-6180</v>
      </c>
      <c r="AW22" s="380"/>
      <c r="AX22" s="1406">
        <f>-'New Type 2 Res Summary'!AQ22-'5A3_OJJ'!P22</f>
        <v>-6180</v>
      </c>
      <c r="AY22" s="379">
        <f>'2A-1_EFT (Annual)'!AP22</f>
        <v>-405699</v>
      </c>
      <c r="AZ22" s="380" t="e">
        <f>'2A-1_EFT (Annual)'!#REF!+'2A-1_EFT (Annual)'!#REF!++'2A-1_EFT (Annual)'!#REF!</f>
        <v>#REF!</v>
      </c>
      <c r="BA22" s="380" t="e">
        <f t="shared" si="60"/>
        <v>#REF!</v>
      </c>
      <c r="BB22" s="379">
        <f>'2A-2_EFT (Monthly)'!AP22</f>
        <v>-52684</v>
      </c>
      <c r="BC22" s="380">
        <f t="shared" si="57"/>
        <v>14342203</v>
      </c>
      <c r="BD22" s="380">
        <f>'2A-2_EFT (Monthly)'!AQ22</f>
        <v>1108858</v>
      </c>
      <c r="BE22" s="382"/>
      <c r="BF22" s="382"/>
      <c r="BG22" s="382"/>
      <c r="BH22" s="382" t="e">
        <f>'2A-1_EFT (Annual)'!#REF!</f>
        <v>#REF!</v>
      </c>
      <c r="BI22" s="382" t="e">
        <f>'2A-1_EFT (Annual)'!#REF!</f>
        <v>#REF!</v>
      </c>
      <c r="BJ22" s="382" t="e">
        <f t="shared" si="61"/>
        <v>#REF!</v>
      </c>
    </row>
    <row r="23" spans="1:62" ht="16.5" customHeight="1" x14ac:dyDescent="0.2">
      <c r="A23" s="384">
        <v>17</v>
      </c>
      <c r="B23" s="538">
        <v>17</v>
      </c>
      <c r="C23" s="1251" t="s">
        <v>23</v>
      </c>
      <c r="D23" s="1246">
        <f>'8_2.1.18 SIS'!C23</f>
        <v>38770</v>
      </c>
      <c r="E23" s="389">
        <f>'2_State Distrib and Adjs'!AP23</f>
        <v>3902</v>
      </c>
      <c r="F23" s="390">
        <f>'2_State Distrib and Adjs'!AO23</f>
        <v>151265976</v>
      </c>
      <c r="G23" s="1371"/>
      <c r="H23" s="1371"/>
      <c r="I23" s="391"/>
      <c r="J23" s="390"/>
      <c r="K23" s="391"/>
      <c r="L23" s="390"/>
      <c r="M23" s="391"/>
      <c r="N23" s="390"/>
      <c r="O23" s="391"/>
      <c r="P23" s="390"/>
      <c r="Q23" s="392">
        <f>'2_State Distrib and Adjs'!AO23</f>
        <v>151265976</v>
      </c>
      <c r="R23" s="392"/>
      <c r="S23" s="389">
        <f>'2_State Distrib and Adjs'!AT23</f>
        <v>940382</v>
      </c>
      <c r="T23" s="389">
        <f>'2_State Distrib and Adjs'!AU23</f>
        <v>343376</v>
      </c>
      <c r="U23" s="393">
        <f>'2_State Distrib and Adjs'!AV23</f>
        <v>1283758</v>
      </c>
      <c r="V23" s="392">
        <f t="shared" si="58"/>
        <v>152549734</v>
      </c>
      <c r="W23" s="390"/>
      <c r="X23" s="390"/>
      <c r="Y23" s="392"/>
      <c r="Z23" s="389">
        <f>'2_State Distrib and Adjs'!AQ23</f>
        <v>290057</v>
      </c>
      <c r="AA23" s="394">
        <f>'2_State Distrib and Adjs'!AX23</f>
        <v>336000</v>
      </c>
      <c r="AB23" s="394">
        <f>'2_State Distrib and Adjs'!AY23</f>
        <v>920828</v>
      </c>
      <c r="AC23" s="392">
        <f>'2_State Distrib and Adjs'!AZ23</f>
        <v>154096619</v>
      </c>
      <c r="AD23" s="389">
        <f>'2_State Distrib and Adjs'!BA23</f>
        <v>140783768</v>
      </c>
      <c r="AE23" s="389">
        <f>'2_State Distrib and Adjs'!BB23</f>
        <v>13312851</v>
      </c>
      <c r="AF23" s="392">
        <f>'2_State Distrib and Adjs'!BC23</f>
        <v>13312851</v>
      </c>
      <c r="AG23" s="394">
        <f>'2_State Distrib and Adjs'!BD23</f>
        <v>78000</v>
      </c>
      <c r="AH23" s="1388">
        <f>'2_State Distrib and Adjs'!BE23</f>
        <v>492184</v>
      </c>
      <c r="AI23" s="1388">
        <f>'2_State Distrib and Adjs'!BF23</f>
        <v>180782</v>
      </c>
      <c r="AJ23" s="395">
        <f>'2_State Distrib and Adjs'!BG23</f>
        <v>154847585</v>
      </c>
      <c r="AK23" s="395">
        <f t="shared" si="59"/>
        <v>154847585</v>
      </c>
      <c r="AL23" s="396"/>
      <c r="AM23" s="1403">
        <f>-'New Type 2 Res Summary'!AG23-'5A3_OJJ'!P23-'5B2_RSD LA'!AE18</f>
        <v>-14690237</v>
      </c>
      <c r="AN23" s="1404">
        <f>-'New Type 2 Res Summary'!AH23-'5B2_RSD LA'!AF18</f>
        <v>166</v>
      </c>
      <c r="AO23" s="1405">
        <f>-'New Type 2 Res Summary'!AI23-'5B2_RSD LA'!AG18</f>
        <v>-112506</v>
      </c>
      <c r="AP23" s="1404">
        <f>-'New Type 2 Res Summary'!AJ23-'5B2_RSD LA'!AH18</f>
        <v>48</v>
      </c>
      <c r="AQ23" s="1403">
        <f>-'New Type 2 Res Summary'!AK23-'5B2_RSD LA'!AI18</f>
        <v>158832</v>
      </c>
      <c r="AR23" s="1403">
        <f>-'New Type 2 Res Summary'!AL23-'5B2_RSD LA'!AJ18</f>
        <v>46326</v>
      </c>
      <c r="AS23" s="1403">
        <f>-'New Type 2 Res Summary'!AM23-'5A3_OJJ'!P23-'5B2_RSD LA'!AK18</f>
        <v>-40413695</v>
      </c>
      <c r="AT23" s="1403">
        <f>-'5B2_RSD LA'!AL18</f>
        <v>253750</v>
      </c>
      <c r="AU23" s="1403">
        <f>-'New Type 2 Res Summary'!AN23-'5B2_RSD LA'!AM18</f>
        <v>36250</v>
      </c>
      <c r="AV23" s="1403">
        <f>-'New Type 2 Res Summary'!AO23-'5A3_OJJ'!P23-'5B2_RSD LA'!AO18</f>
        <v>-14353911</v>
      </c>
      <c r="AW23" s="1403"/>
      <c r="AX23" s="1403">
        <f>-'New Type 2 Res Summary'!AQ23-'5A3_OJJ'!P23-'5B2_RSD LA'!AQ18</f>
        <v>-14359452</v>
      </c>
      <c r="AY23" s="397">
        <f>'2A-1_EFT (Annual)'!AP23</f>
        <v>-40440557</v>
      </c>
      <c r="AZ23" s="398" t="e">
        <f>'2A-1_EFT (Annual)'!#REF!+'2A-1_EFT (Annual)'!#REF!++'2A-1_EFT (Annual)'!#REF!</f>
        <v>#REF!</v>
      </c>
      <c r="BA23" s="398" t="e">
        <f t="shared" si="60"/>
        <v>#REF!</v>
      </c>
      <c r="BB23" s="397">
        <f>'2A-2_EFT (Monthly)'!AP23</f>
        <v>-3370017</v>
      </c>
      <c r="BC23" s="398">
        <f t="shared" si="57"/>
        <v>114407028</v>
      </c>
      <c r="BD23" s="398">
        <f>'2A-2_EFT (Monthly)'!AQ23</f>
        <v>9942834</v>
      </c>
      <c r="BE23" s="400"/>
      <c r="BF23" s="400"/>
      <c r="BG23" s="400"/>
      <c r="BH23" s="400" t="e">
        <f>'2A-1_EFT (Annual)'!#REF!</f>
        <v>#REF!</v>
      </c>
      <c r="BI23" s="400" t="e">
        <f>'2A-1_EFT (Annual)'!#REF!</f>
        <v>#REF!</v>
      </c>
      <c r="BJ23" s="400" t="e">
        <f t="shared" si="61"/>
        <v>#REF!</v>
      </c>
    </row>
    <row r="24" spans="1:62" ht="16.5" customHeight="1" x14ac:dyDescent="0.2">
      <c r="A24" s="384">
        <v>18</v>
      </c>
      <c r="B24" s="538">
        <v>18</v>
      </c>
      <c r="C24" s="1251" t="s">
        <v>24</v>
      </c>
      <c r="D24" s="1246">
        <f>'8_2.1.18 SIS'!C24</f>
        <v>958</v>
      </c>
      <c r="E24" s="389">
        <f>'2_State Distrib and Adjs'!AP24</f>
        <v>6978</v>
      </c>
      <c r="F24" s="390">
        <f>'2_State Distrib and Adjs'!AO24</f>
        <v>6684827</v>
      </c>
      <c r="G24" s="1371"/>
      <c r="H24" s="1371"/>
      <c r="I24" s="391"/>
      <c r="J24" s="390"/>
      <c r="K24" s="391"/>
      <c r="L24" s="390"/>
      <c r="M24" s="391"/>
      <c r="N24" s="390"/>
      <c r="O24" s="391"/>
      <c r="P24" s="390"/>
      <c r="Q24" s="392">
        <f>'2_State Distrib and Adjs'!AO24</f>
        <v>6684827</v>
      </c>
      <c r="R24" s="392"/>
      <c r="S24" s="389">
        <f>'2_State Distrib and Adjs'!AT24</f>
        <v>-460548</v>
      </c>
      <c r="T24" s="389">
        <f>'2_State Distrib and Adjs'!AU24</f>
        <v>3489</v>
      </c>
      <c r="U24" s="393">
        <f>'2_State Distrib and Adjs'!AV24</f>
        <v>-457059</v>
      </c>
      <c r="V24" s="392">
        <f t="shared" si="58"/>
        <v>6227768</v>
      </c>
      <c r="W24" s="390"/>
      <c r="X24" s="390"/>
      <c r="Y24" s="392"/>
      <c r="Z24" s="389">
        <f>'2_State Distrib and Adjs'!AQ24</f>
        <v>5809</v>
      </c>
      <c r="AA24" s="394">
        <f>'2_State Distrib and Adjs'!AX24</f>
        <v>21000</v>
      </c>
      <c r="AB24" s="394">
        <f>'2_State Distrib and Adjs'!AY24</f>
        <v>78810</v>
      </c>
      <c r="AC24" s="392">
        <f>'2_State Distrib and Adjs'!AZ24</f>
        <v>6333387</v>
      </c>
      <c r="AD24" s="389">
        <f>'2_State Distrib and Adjs'!BA24</f>
        <v>5820353</v>
      </c>
      <c r="AE24" s="389">
        <f>'2_State Distrib and Adjs'!BB24</f>
        <v>513034</v>
      </c>
      <c r="AF24" s="392">
        <f>'2_State Distrib and Adjs'!BC24</f>
        <v>513034</v>
      </c>
      <c r="AG24" s="394">
        <f>'2_State Distrib and Adjs'!BD24</f>
        <v>0</v>
      </c>
      <c r="AH24" s="1388">
        <f>'2_State Distrib and Adjs'!BE24</f>
        <v>39270</v>
      </c>
      <c r="AI24" s="1388">
        <f>'2_State Distrib and Adjs'!BF24</f>
        <v>0</v>
      </c>
      <c r="AJ24" s="395">
        <f>'2_State Distrib and Adjs'!BG24</f>
        <v>6372657</v>
      </c>
      <c r="AK24" s="395">
        <f t="shared" si="59"/>
        <v>6372657</v>
      </c>
      <c r="AL24" s="396"/>
      <c r="AM24" s="397">
        <f>-'New Type 2 Res Summary'!AG24-'5A3_OJJ'!P24</f>
        <v>-972</v>
      </c>
      <c r="AN24" s="388">
        <f>-'New Type 2 Res Summary'!AH24</f>
        <v>0</v>
      </c>
      <c r="AO24" s="396">
        <f>-'New Type 2 Res Summary'!AI24</f>
        <v>0</v>
      </c>
      <c r="AP24" s="388">
        <f>-'New Type 2 Res Summary'!AJ24</f>
        <v>0</v>
      </c>
      <c r="AQ24" s="398">
        <f>-'New Type 2 Res Summary'!AK24</f>
        <v>0</v>
      </c>
      <c r="AR24" s="399">
        <f>-'New Type 2 Res Summary'!AL24</f>
        <v>0</v>
      </c>
      <c r="AS24" s="397">
        <f>-'New Type 2 Res Summary'!AM24-'5A3_OJJ'!P24</f>
        <v>-20277</v>
      </c>
      <c r="AT24" s="400"/>
      <c r="AU24" s="400">
        <f>-'New Type 2 Res Summary'!AN24</f>
        <v>0</v>
      </c>
      <c r="AV24" s="397">
        <f>-'New Type 2 Res Summary'!AO24-'5A3_OJJ'!P24</f>
        <v>-972</v>
      </c>
      <c r="AW24" s="398"/>
      <c r="AX24" s="397">
        <f>-'New Type 2 Res Summary'!AQ24-'5A3_OJJ'!P24</f>
        <v>-972</v>
      </c>
      <c r="AY24" s="397">
        <f>'2A-1_EFT (Annual)'!AP24</f>
        <v>-20277</v>
      </c>
      <c r="AZ24" s="398" t="e">
        <f>'2A-1_EFT (Annual)'!#REF!+'2A-1_EFT (Annual)'!#REF!++'2A-1_EFT (Annual)'!#REF!</f>
        <v>#REF!</v>
      </c>
      <c r="BA24" s="398" t="e">
        <f t="shared" si="60"/>
        <v>#REF!</v>
      </c>
      <c r="BB24" s="397">
        <f>'2A-2_EFT (Monthly)'!AP24</f>
        <v>-1748</v>
      </c>
      <c r="BC24" s="398">
        <f t="shared" si="57"/>
        <v>6352380</v>
      </c>
      <c r="BD24" s="398">
        <f>'2A-2_EFT (Monthly)'!AQ24</f>
        <v>511286</v>
      </c>
      <c r="BE24" s="400"/>
      <c r="BF24" s="400"/>
      <c r="BG24" s="400"/>
      <c r="BH24" s="400" t="e">
        <f>'2A-1_EFT (Annual)'!#REF!</f>
        <v>#REF!</v>
      </c>
      <c r="BI24" s="400" t="e">
        <f>'2A-1_EFT (Annual)'!#REF!</f>
        <v>#REF!</v>
      </c>
      <c r="BJ24" s="400" t="e">
        <f t="shared" si="61"/>
        <v>#REF!</v>
      </c>
    </row>
    <row r="25" spans="1:62" ht="16.5" customHeight="1" x14ac:dyDescent="0.2">
      <c r="A25" s="384">
        <v>19</v>
      </c>
      <c r="B25" s="538">
        <v>19</v>
      </c>
      <c r="C25" s="1251" t="s">
        <v>25</v>
      </c>
      <c r="D25" s="1246">
        <f>'8_2.1.18 SIS'!C25</f>
        <v>1827</v>
      </c>
      <c r="E25" s="389">
        <f>'2_State Distrib and Adjs'!AP25</f>
        <v>6027</v>
      </c>
      <c r="F25" s="390">
        <f>'2_State Distrib and Adjs'!AO25</f>
        <v>11010969</v>
      </c>
      <c r="G25" s="1371"/>
      <c r="H25" s="1371"/>
      <c r="I25" s="391"/>
      <c r="J25" s="390"/>
      <c r="K25" s="391"/>
      <c r="L25" s="390"/>
      <c r="M25" s="391"/>
      <c r="N25" s="390"/>
      <c r="O25" s="391"/>
      <c r="P25" s="390"/>
      <c r="Q25" s="392">
        <f>'2_State Distrib and Adjs'!AO25</f>
        <v>11010969</v>
      </c>
      <c r="R25" s="392"/>
      <c r="S25" s="389">
        <f>'2_State Distrib and Adjs'!AT25</f>
        <v>-186837</v>
      </c>
      <c r="T25" s="389">
        <f>'2_State Distrib and Adjs'!AU25</f>
        <v>-9041</v>
      </c>
      <c r="U25" s="393">
        <f>'2_State Distrib and Adjs'!AV25</f>
        <v>-195878</v>
      </c>
      <c r="V25" s="392">
        <f t="shared" si="58"/>
        <v>10815091</v>
      </c>
      <c r="W25" s="390"/>
      <c r="X25" s="390"/>
      <c r="Y25" s="392"/>
      <c r="Z25" s="389">
        <f>'2_State Distrib and Adjs'!AQ25</f>
        <v>13108</v>
      </c>
      <c r="AA25" s="394">
        <f>'2_State Distrib and Adjs'!AX25</f>
        <v>0</v>
      </c>
      <c r="AB25" s="394">
        <f>'2_State Distrib and Adjs'!AY25</f>
        <v>44860</v>
      </c>
      <c r="AC25" s="392">
        <f>'2_State Distrib and Adjs'!AZ25</f>
        <v>10873059</v>
      </c>
      <c r="AD25" s="389">
        <f>'2_State Distrib and Adjs'!BA25</f>
        <v>10000760</v>
      </c>
      <c r="AE25" s="389">
        <f>'2_State Distrib and Adjs'!BB25</f>
        <v>872299</v>
      </c>
      <c r="AF25" s="392">
        <f>'2_State Distrib and Adjs'!BC25</f>
        <v>872299</v>
      </c>
      <c r="AG25" s="394">
        <f>'2_State Distrib and Adjs'!BD25</f>
        <v>0</v>
      </c>
      <c r="AH25" s="1388">
        <f>'2_State Distrib and Adjs'!BE25</f>
        <v>25000</v>
      </c>
      <c r="AI25" s="1388">
        <f>'2_State Distrib and Adjs'!BF25</f>
        <v>0</v>
      </c>
      <c r="AJ25" s="395">
        <f>'2_State Distrib and Adjs'!BG25</f>
        <v>10898059</v>
      </c>
      <c r="AK25" s="395">
        <f t="shared" si="59"/>
        <v>10898059</v>
      </c>
      <c r="AL25" s="396"/>
      <c r="AM25" s="397">
        <f>-'New Type 2 Res Summary'!AG25-'5A3_OJJ'!P25</f>
        <v>0</v>
      </c>
      <c r="AN25" s="388">
        <f>-'New Type 2 Res Summary'!AH25</f>
        <v>0</v>
      </c>
      <c r="AO25" s="396">
        <f>-'New Type 2 Res Summary'!AI25</f>
        <v>0</v>
      </c>
      <c r="AP25" s="388">
        <f>-'New Type 2 Res Summary'!AJ25</f>
        <v>0</v>
      </c>
      <c r="AQ25" s="398">
        <f>-'New Type 2 Res Summary'!AK25</f>
        <v>0</v>
      </c>
      <c r="AR25" s="399">
        <f>-'New Type 2 Res Summary'!AL25</f>
        <v>0</v>
      </c>
      <c r="AS25" s="397">
        <f>-'New Type 2 Res Summary'!AM25-'5A3_OJJ'!P25</f>
        <v>-247248</v>
      </c>
      <c r="AT25" s="400"/>
      <c r="AU25" s="400">
        <f>-'New Type 2 Res Summary'!AN25</f>
        <v>0</v>
      </c>
      <c r="AV25" s="397">
        <f>-'New Type 2 Res Summary'!AO25-'5A3_OJJ'!P25</f>
        <v>0</v>
      </c>
      <c r="AW25" s="398"/>
      <c r="AX25" s="397">
        <f>-'New Type 2 Res Summary'!AQ25-'5A3_OJJ'!P25</f>
        <v>0</v>
      </c>
      <c r="AY25" s="397">
        <f>'2A-1_EFT (Annual)'!AP25</f>
        <v>-243991</v>
      </c>
      <c r="AZ25" s="398" t="e">
        <f>'2A-1_EFT (Annual)'!#REF!+'2A-1_EFT (Annual)'!#REF!++'2A-1_EFT (Annual)'!#REF!</f>
        <v>#REF!</v>
      </c>
      <c r="BA25" s="398" t="e">
        <f t="shared" si="60"/>
        <v>#REF!</v>
      </c>
      <c r="BB25" s="397">
        <f>'2A-2_EFT (Monthly)'!AP25</f>
        <v>-19459</v>
      </c>
      <c r="BC25" s="398">
        <f t="shared" si="57"/>
        <v>10654068</v>
      </c>
      <c r="BD25" s="398">
        <f>'2A-2_EFT (Monthly)'!AQ25</f>
        <v>852840</v>
      </c>
      <c r="BE25" s="400"/>
      <c r="BF25" s="400"/>
      <c r="BG25" s="400"/>
      <c r="BH25" s="400" t="e">
        <f>'2A-1_EFT (Annual)'!#REF!</f>
        <v>#REF!</v>
      </c>
      <c r="BI25" s="400" t="e">
        <f>'2A-1_EFT (Annual)'!#REF!</f>
        <v>#REF!</v>
      </c>
      <c r="BJ25" s="400" t="e">
        <f t="shared" si="61"/>
        <v>#REF!</v>
      </c>
    </row>
    <row r="26" spans="1:62" ht="16.5" customHeight="1" x14ac:dyDescent="0.2">
      <c r="A26" s="1252">
        <v>20</v>
      </c>
      <c r="B26" s="1253">
        <v>20</v>
      </c>
      <c r="C26" s="1254" t="s">
        <v>26</v>
      </c>
      <c r="D26" s="1247">
        <f>'8_2.1.18 SIS'!C26</f>
        <v>5686</v>
      </c>
      <c r="E26" s="403">
        <f>'2_State Distrib and Adjs'!AP26</f>
        <v>6259</v>
      </c>
      <c r="F26" s="404">
        <f>'2_State Distrib and Adjs'!AO26</f>
        <v>35587674</v>
      </c>
      <c r="G26" s="1372"/>
      <c r="H26" s="1372"/>
      <c r="I26" s="405"/>
      <c r="J26" s="404"/>
      <c r="K26" s="405"/>
      <c r="L26" s="404"/>
      <c r="M26" s="405"/>
      <c r="N26" s="404"/>
      <c r="O26" s="405"/>
      <c r="P26" s="404"/>
      <c r="Q26" s="406">
        <f>'2_State Distrib and Adjs'!AO26</f>
        <v>35587674</v>
      </c>
      <c r="R26" s="406"/>
      <c r="S26" s="403">
        <f>'2_State Distrib and Adjs'!AT26</f>
        <v>-269137</v>
      </c>
      <c r="T26" s="403">
        <f>'2_State Distrib and Adjs'!AU26</f>
        <v>-222195</v>
      </c>
      <c r="U26" s="407">
        <f>'2_State Distrib and Adjs'!AV26</f>
        <v>-491332</v>
      </c>
      <c r="V26" s="406">
        <f t="shared" si="58"/>
        <v>35096342</v>
      </c>
      <c r="W26" s="404"/>
      <c r="X26" s="404"/>
      <c r="Y26" s="406"/>
      <c r="Z26" s="403">
        <f>'2_State Distrib and Adjs'!AQ26</f>
        <v>-7834</v>
      </c>
      <c r="AA26" s="408">
        <f>'2_State Distrib and Adjs'!AX26</f>
        <v>63000</v>
      </c>
      <c r="AB26" s="1385">
        <f>'2_State Distrib and Adjs'!AY26</f>
        <v>89556</v>
      </c>
      <c r="AC26" s="406">
        <f>'2_State Distrib and Adjs'!AZ26</f>
        <v>35241064</v>
      </c>
      <c r="AD26" s="409">
        <f>'2_State Distrib and Adjs'!BA26</f>
        <v>32405443</v>
      </c>
      <c r="AE26" s="403">
        <f>'2_State Distrib and Adjs'!BB26</f>
        <v>2835621</v>
      </c>
      <c r="AF26" s="410">
        <f>'2_State Distrib and Adjs'!BC26</f>
        <v>2835621</v>
      </c>
      <c r="AG26" s="408">
        <f>'2_State Distrib and Adjs'!BD26</f>
        <v>24000</v>
      </c>
      <c r="AH26" s="1389">
        <f>'2_State Distrib and Adjs'!BE26</f>
        <v>84014</v>
      </c>
      <c r="AI26" s="1389">
        <f>'2_State Distrib and Adjs'!BF26</f>
        <v>312203</v>
      </c>
      <c r="AJ26" s="410">
        <f>'2_State Distrib and Adjs'!BG26</f>
        <v>35661281</v>
      </c>
      <c r="AK26" s="410">
        <f t="shared" si="59"/>
        <v>35661281</v>
      </c>
      <c r="AL26" s="411"/>
      <c r="AM26" s="412">
        <f>-'New Type 2 Res Summary'!AG26-'5A3_OJJ'!P26</f>
        <v>-6138</v>
      </c>
      <c r="AN26" s="402">
        <f>-'New Type 2 Res Summary'!AH26</f>
        <v>0</v>
      </c>
      <c r="AO26" s="411">
        <f>-'New Type 2 Res Summary'!AI26</f>
        <v>0</v>
      </c>
      <c r="AP26" s="402">
        <f>-'New Type 2 Res Summary'!AJ26</f>
        <v>0</v>
      </c>
      <c r="AQ26" s="413">
        <f>-'New Type 2 Res Summary'!AK26</f>
        <v>0</v>
      </c>
      <c r="AR26" s="414">
        <f>-'New Type 2 Res Summary'!AL26</f>
        <v>0</v>
      </c>
      <c r="AS26" s="412">
        <f>-'New Type 2 Res Summary'!AM26-'5A3_OJJ'!P26</f>
        <v>-91616</v>
      </c>
      <c r="AT26" s="1382"/>
      <c r="AU26" s="415">
        <f>-'New Type 2 Res Summary'!AN26</f>
        <v>0</v>
      </c>
      <c r="AV26" s="412">
        <f>-'New Type 2 Res Summary'!AO26-'5A3_OJJ'!P26</f>
        <v>-6138</v>
      </c>
      <c r="AW26" s="413"/>
      <c r="AX26" s="1407">
        <f>-'New Type 2 Res Summary'!AQ26-'5A3_OJJ'!P26</f>
        <v>-6138</v>
      </c>
      <c r="AY26" s="412">
        <f>'2A-1_EFT (Annual)'!AP26</f>
        <v>-91616</v>
      </c>
      <c r="AZ26" s="413" t="e">
        <f>'2A-1_EFT (Annual)'!#REF!+'2A-1_EFT (Annual)'!#REF!++'2A-1_EFT (Annual)'!#REF!</f>
        <v>#REF!</v>
      </c>
      <c r="BA26" s="413" t="e">
        <f t="shared" si="60"/>
        <v>#REF!</v>
      </c>
      <c r="BB26" s="412">
        <f>'2A-2_EFT (Monthly)'!AP26</f>
        <v>-7826</v>
      </c>
      <c r="BC26" s="413">
        <f t="shared" si="57"/>
        <v>35569665</v>
      </c>
      <c r="BD26" s="413">
        <f>'2A-2_EFT (Monthly)'!AQ26</f>
        <v>2827795</v>
      </c>
      <c r="BE26" s="415"/>
      <c r="BF26" s="415"/>
      <c r="BG26" s="415"/>
      <c r="BH26" s="415" t="e">
        <f>'2A-1_EFT (Annual)'!#REF!</f>
        <v>#REF!</v>
      </c>
      <c r="BI26" s="415" t="e">
        <f>'2A-1_EFT (Annual)'!#REF!</f>
        <v>#REF!</v>
      </c>
      <c r="BJ26" s="415" t="e">
        <f t="shared" si="61"/>
        <v>#REF!</v>
      </c>
    </row>
    <row r="27" spans="1:62" ht="16.5" customHeight="1" x14ac:dyDescent="0.2">
      <c r="A27" s="1248">
        <v>21</v>
      </c>
      <c r="B27" s="1249">
        <v>21</v>
      </c>
      <c r="C27" s="1250" t="s">
        <v>27</v>
      </c>
      <c r="D27" s="1245">
        <f>'8_2.1.18 SIS'!C27</f>
        <v>2970</v>
      </c>
      <c r="E27" s="372">
        <f>'2_State Distrib and Adjs'!AP27</f>
        <v>6847</v>
      </c>
      <c r="F27" s="373">
        <f>'2_State Distrib and Adjs'!AO27</f>
        <v>20335374</v>
      </c>
      <c r="G27" s="1370"/>
      <c r="H27" s="1370"/>
      <c r="I27" s="374"/>
      <c r="J27" s="373"/>
      <c r="K27" s="374"/>
      <c r="L27" s="373"/>
      <c r="M27" s="374"/>
      <c r="N27" s="373"/>
      <c r="O27" s="374"/>
      <c r="P27" s="373"/>
      <c r="Q27" s="375">
        <f>'2_State Distrib and Adjs'!AO27</f>
        <v>20335374</v>
      </c>
      <c r="R27" s="375"/>
      <c r="S27" s="372">
        <f>'2_State Distrib and Adjs'!AT27</f>
        <v>-328656</v>
      </c>
      <c r="T27" s="372">
        <f>'2_State Distrib and Adjs'!AU27</f>
        <v>17118</v>
      </c>
      <c r="U27" s="376">
        <f>'2_State Distrib and Adjs'!AV27</f>
        <v>-311538</v>
      </c>
      <c r="V27" s="375">
        <f t="shared" si="58"/>
        <v>20023836</v>
      </c>
      <c r="W27" s="373"/>
      <c r="X27" s="373"/>
      <c r="Y27" s="375"/>
      <c r="Z27" s="372">
        <f>'2_State Distrib and Adjs'!AQ27</f>
        <v>3346</v>
      </c>
      <c r="AA27" s="386">
        <f>'2_State Distrib and Adjs'!AX27</f>
        <v>0</v>
      </c>
      <c r="AB27" s="1384">
        <f>'2_State Distrib and Adjs'!AY27</f>
        <v>37575</v>
      </c>
      <c r="AC27" s="375">
        <f>'2_State Distrib and Adjs'!AZ27</f>
        <v>20064757</v>
      </c>
      <c r="AD27" s="372">
        <f>'2_State Distrib and Adjs'!BA27</f>
        <v>18459107</v>
      </c>
      <c r="AE27" s="372">
        <f>'2_State Distrib and Adjs'!BB27</f>
        <v>1605650</v>
      </c>
      <c r="AF27" s="375">
        <f>'2_State Distrib and Adjs'!BC27</f>
        <v>1605650</v>
      </c>
      <c r="AG27" s="386">
        <f>'2_State Distrib and Adjs'!BD27</f>
        <v>0</v>
      </c>
      <c r="AH27" s="1387">
        <f>'2_State Distrib and Adjs'!BE27</f>
        <v>25000</v>
      </c>
      <c r="AI27" s="1387">
        <f>'2_State Distrib and Adjs'!BF27</f>
        <v>0</v>
      </c>
      <c r="AJ27" s="377">
        <f>'2_State Distrib and Adjs'!BG27</f>
        <v>20089757</v>
      </c>
      <c r="AK27" s="377">
        <f t="shared" si="59"/>
        <v>20089757</v>
      </c>
      <c r="AL27" s="378"/>
      <c r="AM27" s="379">
        <f>-'New Type 2 Res Summary'!AG27-'5A3_OJJ'!P27</f>
        <v>-13350</v>
      </c>
      <c r="AN27" s="371">
        <f>-'New Type 2 Res Summary'!AH27</f>
        <v>0</v>
      </c>
      <c r="AO27" s="378">
        <f>-'New Type 2 Res Summary'!AI27</f>
        <v>0</v>
      </c>
      <c r="AP27" s="371">
        <f>-'New Type 2 Res Summary'!AJ27</f>
        <v>0</v>
      </c>
      <c r="AQ27" s="380">
        <f>-'New Type 2 Res Summary'!AK27</f>
        <v>0</v>
      </c>
      <c r="AR27" s="381">
        <f>-'New Type 2 Res Summary'!AL27</f>
        <v>0</v>
      </c>
      <c r="AS27" s="379">
        <f>-'New Type 2 Res Summary'!AM27-'5A3_OJJ'!P27</f>
        <v>-83619</v>
      </c>
      <c r="AT27" s="1381"/>
      <c r="AU27" s="382">
        <f>-'New Type 2 Res Summary'!AN27</f>
        <v>0</v>
      </c>
      <c r="AV27" s="379">
        <f>-'New Type 2 Res Summary'!AO27-'5A3_OJJ'!P27</f>
        <v>-13350</v>
      </c>
      <c r="AW27" s="380"/>
      <c r="AX27" s="1406">
        <f>-'New Type 2 Res Summary'!AQ27-'5A3_OJJ'!P27</f>
        <v>-13350</v>
      </c>
      <c r="AY27" s="379">
        <f>'2A-1_EFT (Annual)'!AP27</f>
        <v>-83619</v>
      </c>
      <c r="AZ27" s="380" t="e">
        <f>'2A-1_EFT (Annual)'!#REF!+'2A-1_EFT (Annual)'!#REF!++'2A-1_EFT (Annual)'!#REF!</f>
        <v>#REF!</v>
      </c>
      <c r="BA27" s="380" t="e">
        <f t="shared" si="60"/>
        <v>#REF!</v>
      </c>
      <c r="BB27" s="379">
        <f>'2A-2_EFT (Monthly)'!AP27</f>
        <v>-11497</v>
      </c>
      <c r="BC27" s="380">
        <f t="shared" si="57"/>
        <v>20006138</v>
      </c>
      <c r="BD27" s="380">
        <f>'2A-2_EFT (Monthly)'!AQ27</f>
        <v>1594153</v>
      </c>
      <c r="BE27" s="382"/>
      <c r="BF27" s="382"/>
      <c r="BG27" s="382"/>
      <c r="BH27" s="382" t="e">
        <f>'2A-1_EFT (Annual)'!#REF!</f>
        <v>#REF!</v>
      </c>
      <c r="BI27" s="382" t="e">
        <f>'2A-1_EFT (Annual)'!#REF!</f>
        <v>#REF!</v>
      </c>
      <c r="BJ27" s="382" t="e">
        <f t="shared" si="61"/>
        <v>#REF!</v>
      </c>
    </row>
    <row r="28" spans="1:62" ht="16.5" customHeight="1" x14ac:dyDescent="0.2">
      <c r="A28" s="384">
        <v>22</v>
      </c>
      <c r="B28" s="538">
        <v>22</v>
      </c>
      <c r="C28" s="1251" t="s">
        <v>28</v>
      </c>
      <c r="D28" s="1246">
        <f>'8_2.1.18 SIS'!C28</f>
        <v>2906</v>
      </c>
      <c r="E28" s="389">
        <f>'2_State Distrib and Adjs'!AP28</f>
        <v>7448</v>
      </c>
      <c r="F28" s="390">
        <f>'2_State Distrib and Adjs'!AO28</f>
        <v>21644689</v>
      </c>
      <c r="G28" s="1371"/>
      <c r="H28" s="1371"/>
      <c r="I28" s="391"/>
      <c r="J28" s="390"/>
      <c r="K28" s="391"/>
      <c r="L28" s="390"/>
      <c r="M28" s="391"/>
      <c r="N28" s="390"/>
      <c r="O28" s="391"/>
      <c r="P28" s="390"/>
      <c r="Q28" s="392">
        <f>'2_State Distrib and Adjs'!AO28</f>
        <v>21644689</v>
      </c>
      <c r="R28" s="392"/>
      <c r="S28" s="389">
        <f>'2_State Distrib and Adjs'!AT28</f>
        <v>357504</v>
      </c>
      <c r="T28" s="389">
        <f>'2_State Distrib and Adjs'!AU28</f>
        <v>-234612</v>
      </c>
      <c r="U28" s="393">
        <f>'2_State Distrib and Adjs'!AV28</f>
        <v>122892</v>
      </c>
      <c r="V28" s="392">
        <f t="shared" si="58"/>
        <v>21767581</v>
      </c>
      <c r="W28" s="390"/>
      <c r="X28" s="390"/>
      <c r="Y28" s="392"/>
      <c r="Z28" s="389">
        <f>'2_State Distrib and Adjs'!AQ28</f>
        <v>53970</v>
      </c>
      <c r="AA28" s="394">
        <f>'2_State Distrib and Adjs'!AX28</f>
        <v>0</v>
      </c>
      <c r="AB28" s="394">
        <f>'2_State Distrib and Adjs'!AY28</f>
        <v>94512</v>
      </c>
      <c r="AC28" s="392">
        <f>'2_State Distrib and Adjs'!AZ28</f>
        <v>21916063</v>
      </c>
      <c r="AD28" s="389">
        <f>'2_State Distrib and Adjs'!BA28</f>
        <v>20054776</v>
      </c>
      <c r="AE28" s="389">
        <f>'2_State Distrib and Adjs'!BB28</f>
        <v>1861287</v>
      </c>
      <c r="AF28" s="392">
        <f>'2_State Distrib and Adjs'!BC28</f>
        <v>1861287</v>
      </c>
      <c r="AG28" s="394">
        <f>'2_State Distrib and Adjs'!BD28</f>
        <v>0</v>
      </c>
      <c r="AH28" s="1388">
        <f>'2_State Distrib and Adjs'!BE28</f>
        <v>112812</v>
      </c>
      <c r="AI28" s="1388">
        <f>'2_State Distrib and Adjs'!BF28</f>
        <v>6281</v>
      </c>
      <c r="AJ28" s="395">
        <f>'2_State Distrib and Adjs'!BG28</f>
        <v>22035156</v>
      </c>
      <c r="AK28" s="395">
        <f t="shared" si="59"/>
        <v>22035156</v>
      </c>
      <c r="AL28" s="396"/>
      <c r="AM28" s="397">
        <f>-'New Type 2 Res Summary'!AG28-'5A3_OJJ'!P28</f>
        <v>0</v>
      </c>
      <c r="AN28" s="388">
        <f>-'New Type 2 Res Summary'!AH28</f>
        <v>0</v>
      </c>
      <c r="AO28" s="396">
        <f>-'New Type 2 Res Summary'!AI28</f>
        <v>0</v>
      </c>
      <c r="AP28" s="388">
        <f>-'New Type 2 Res Summary'!AJ28</f>
        <v>0</v>
      </c>
      <c r="AQ28" s="398">
        <f>-'New Type 2 Res Summary'!AK28</f>
        <v>0</v>
      </c>
      <c r="AR28" s="399">
        <f>-'New Type 2 Res Summary'!AL28</f>
        <v>0</v>
      </c>
      <c r="AS28" s="397">
        <f>-'New Type 2 Res Summary'!AM28-'5A3_OJJ'!P28</f>
        <v>-36248</v>
      </c>
      <c r="AT28" s="400"/>
      <c r="AU28" s="400">
        <f>-'New Type 2 Res Summary'!AN28</f>
        <v>0</v>
      </c>
      <c r="AV28" s="397">
        <f>-'New Type 2 Res Summary'!AO28-'5A3_OJJ'!P28</f>
        <v>0</v>
      </c>
      <c r="AW28" s="398"/>
      <c r="AX28" s="397">
        <f>-'New Type 2 Res Summary'!AQ28-'5A3_OJJ'!P28</f>
        <v>0</v>
      </c>
      <c r="AY28" s="397">
        <f>'2A-1_EFT (Annual)'!AP28</f>
        <v>-36248</v>
      </c>
      <c r="AZ28" s="398" t="e">
        <f>'2A-1_EFT (Annual)'!#REF!+'2A-1_EFT (Annual)'!#REF!++'2A-1_EFT (Annual)'!#REF!</f>
        <v>#REF!</v>
      </c>
      <c r="BA28" s="398" t="e">
        <f t="shared" si="60"/>
        <v>#REF!</v>
      </c>
      <c r="BB28" s="397">
        <f>'2A-2_EFT (Monthly)'!AP28</f>
        <v>-1865</v>
      </c>
      <c r="BC28" s="398">
        <f t="shared" si="57"/>
        <v>21998908</v>
      </c>
      <c r="BD28" s="398">
        <f>'2A-2_EFT (Monthly)'!AQ28</f>
        <v>1859422</v>
      </c>
      <c r="BE28" s="400"/>
      <c r="BF28" s="400"/>
      <c r="BG28" s="400"/>
      <c r="BH28" s="400" t="e">
        <f>'2A-1_EFT (Annual)'!#REF!</f>
        <v>#REF!</v>
      </c>
      <c r="BI28" s="400" t="e">
        <f>'2A-1_EFT (Annual)'!#REF!</f>
        <v>#REF!</v>
      </c>
      <c r="BJ28" s="400" t="e">
        <f t="shared" si="61"/>
        <v>#REF!</v>
      </c>
    </row>
    <row r="29" spans="1:62" ht="16.5" customHeight="1" x14ac:dyDescent="0.2">
      <c r="A29" s="384">
        <v>23</v>
      </c>
      <c r="B29" s="538">
        <v>23</v>
      </c>
      <c r="C29" s="1251" t="s">
        <v>29</v>
      </c>
      <c r="D29" s="1246">
        <f>'8_2.1.18 SIS'!C29</f>
        <v>12581</v>
      </c>
      <c r="E29" s="389">
        <f>'2_State Distrib and Adjs'!AP29</f>
        <v>6114</v>
      </c>
      <c r="F29" s="390">
        <f>'2_State Distrib and Adjs'!AO29</f>
        <v>76926148</v>
      </c>
      <c r="G29" s="1371"/>
      <c r="H29" s="1371"/>
      <c r="I29" s="391"/>
      <c r="J29" s="390"/>
      <c r="K29" s="391"/>
      <c r="L29" s="390"/>
      <c r="M29" s="391"/>
      <c r="N29" s="390"/>
      <c r="O29" s="391"/>
      <c r="P29" s="390"/>
      <c r="Q29" s="392">
        <f>'2_State Distrib and Adjs'!AO29</f>
        <v>76926148</v>
      </c>
      <c r="R29" s="392"/>
      <c r="S29" s="389">
        <f>'2_State Distrib and Adjs'!AT29</f>
        <v>-2201040</v>
      </c>
      <c r="T29" s="389">
        <f>'2_State Distrib and Adjs'!AU29</f>
        <v>-360726</v>
      </c>
      <c r="U29" s="393">
        <f>'2_State Distrib and Adjs'!AV29</f>
        <v>-2561766</v>
      </c>
      <c r="V29" s="392">
        <f t="shared" si="58"/>
        <v>74364382</v>
      </c>
      <c r="W29" s="390"/>
      <c r="X29" s="390"/>
      <c r="Y29" s="392"/>
      <c r="Z29" s="389">
        <f>'2_State Distrib and Adjs'!AQ29</f>
        <v>29205</v>
      </c>
      <c r="AA29" s="394">
        <f>'2_State Distrib and Adjs'!AX29</f>
        <v>273000</v>
      </c>
      <c r="AB29" s="394">
        <f>'2_State Distrib and Adjs'!AY29</f>
        <v>250142</v>
      </c>
      <c r="AC29" s="392">
        <f>'2_State Distrib and Adjs'!AZ29</f>
        <v>74916729</v>
      </c>
      <c r="AD29" s="389">
        <f>'2_State Distrib and Adjs'!BA29</f>
        <v>69123828</v>
      </c>
      <c r="AE29" s="389">
        <f>'2_State Distrib and Adjs'!BB29</f>
        <v>5792901</v>
      </c>
      <c r="AF29" s="392">
        <f>'2_State Distrib and Adjs'!BC29</f>
        <v>5792901</v>
      </c>
      <c r="AG29" s="394">
        <f>'2_State Distrib and Adjs'!BD29</f>
        <v>64000</v>
      </c>
      <c r="AH29" s="1388">
        <f>'2_State Distrib and Adjs'!BE29</f>
        <v>320110</v>
      </c>
      <c r="AI29" s="1388">
        <f>'2_State Distrib and Adjs'!BF29</f>
        <v>234747</v>
      </c>
      <c r="AJ29" s="395">
        <f>'2_State Distrib and Adjs'!BG29</f>
        <v>75535586</v>
      </c>
      <c r="AK29" s="395">
        <f t="shared" si="59"/>
        <v>75535586</v>
      </c>
      <c r="AL29" s="396"/>
      <c r="AM29" s="397">
        <f>-'New Type 2 Res Summary'!AG29-'5A3_OJJ'!P29</f>
        <v>-6894</v>
      </c>
      <c r="AN29" s="388">
        <f>-'New Type 2 Res Summary'!AH29</f>
        <v>0</v>
      </c>
      <c r="AO29" s="396">
        <f>-'New Type 2 Res Summary'!AI29</f>
        <v>0</v>
      </c>
      <c r="AP29" s="388">
        <f>-'New Type 2 Res Summary'!AJ29</f>
        <v>0</v>
      </c>
      <c r="AQ29" s="398">
        <f>-'New Type 2 Res Summary'!AK29</f>
        <v>0</v>
      </c>
      <c r="AR29" s="399">
        <f>-'New Type 2 Res Summary'!AL29</f>
        <v>0</v>
      </c>
      <c r="AS29" s="397">
        <f>-'New Type 2 Res Summary'!AM29-'5A3_OJJ'!P29</f>
        <v>-451114</v>
      </c>
      <c r="AT29" s="400"/>
      <c r="AU29" s="400">
        <f>-'New Type 2 Res Summary'!AN29</f>
        <v>0</v>
      </c>
      <c r="AV29" s="397">
        <f>-'New Type 2 Res Summary'!AO29-'5A3_OJJ'!P29</f>
        <v>-6894</v>
      </c>
      <c r="AW29" s="398"/>
      <c r="AX29" s="397">
        <f>-'New Type 2 Res Summary'!AQ29-'5A3_OJJ'!P29</f>
        <v>-6894</v>
      </c>
      <c r="AY29" s="397">
        <f>'2A-1_EFT (Annual)'!AP29</f>
        <v>-455946</v>
      </c>
      <c r="AZ29" s="398" t="e">
        <f>'2A-1_EFT (Annual)'!#REF!+'2A-1_EFT (Annual)'!#REF!++'2A-1_EFT (Annual)'!#REF!</f>
        <v>#REF!</v>
      </c>
      <c r="BA29" s="398" t="e">
        <f t="shared" si="60"/>
        <v>#REF!</v>
      </c>
      <c r="BB29" s="397">
        <f>'2A-2_EFT (Monthly)'!AP29</f>
        <v>-45426</v>
      </c>
      <c r="BC29" s="398">
        <f t="shared" si="57"/>
        <v>75079640</v>
      </c>
      <c r="BD29" s="398">
        <f>'2A-2_EFT (Monthly)'!AQ29</f>
        <v>5747475</v>
      </c>
      <c r="BE29" s="400"/>
      <c r="BF29" s="400"/>
      <c r="BG29" s="400"/>
      <c r="BH29" s="400" t="e">
        <f>'2A-1_EFT (Annual)'!#REF!</f>
        <v>#REF!</v>
      </c>
      <c r="BI29" s="400" t="e">
        <f>'2A-1_EFT (Annual)'!#REF!</f>
        <v>#REF!</v>
      </c>
      <c r="BJ29" s="400" t="e">
        <f t="shared" si="61"/>
        <v>#REF!</v>
      </c>
    </row>
    <row r="30" spans="1:62" ht="16.5" customHeight="1" x14ac:dyDescent="0.2">
      <c r="A30" s="384">
        <v>24</v>
      </c>
      <c r="B30" s="538">
        <v>24</v>
      </c>
      <c r="C30" s="1251" t="s">
        <v>30</v>
      </c>
      <c r="D30" s="1246">
        <f>'8_2.1.18 SIS'!C30</f>
        <v>4494</v>
      </c>
      <c r="E30" s="389">
        <f>'2_State Distrib and Adjs'!AP30</f>
        <v>2857</v>
      </c>
      <c r="F30" s="390">
        <f>'2_State Distrib and Adjs'!AO30</f>
        <v>12839557</v>
      </c>
      <c r="G30" s="1371"/>
      <c r="H30" s="1371"/>
      <c r="I30" s="391"/>
      <c r="J30" s="390"/>
      <c r="K30" s="391"/>
      <c r="L30" s="390"/>
      <c r="M30" s="391"/>
      <c r="N30" s="390"/>
      <c r="O30" s="391"/>
      <c r="P30" s="390"/>
      <c r="Q30" s="392">
        <f>'2_State Distrib and Adjs'!AO30</f>
        <v>12839557</v>
      </c>
      <c r="R30" s="392"/>
      <c r="S30" s="389">
        <f>'2_State Distrib and Adjs'!AT30</f>
        <v>-337126</v>
      </c>
      <c r="T30" s="389">
        <f>'2_State Distrib and Adjs'!AU30</f>
        <v>-87139</v>
      </c>
      <c r="U30" s="393">
        <f>'2_State Distrib and Adjs'!AV30</f>
        <v>-424265</v>
      </c>
      <c r="V30" s="392">
        <f t="shared" si="58"/>
        <v>12415292</v>
      </c>
      <c r="W30" s="390"/>
      <c r="X30" s="390"/>
      <c r="Y30" s="392"/>
      <c r="Z30" s="389">
        <f>'2_State Distrib and Adjs'!AQ30</f>
        <v>16238</v>
      </c>
      <c r="AA30" s="394">
        <f>'2_State Distrib and Adjs'!AX30</f>
        <v>0</v>
      </c>
      <c r="AB30" s="394">
        <f>'2_State Distrib and Adjs'!AY30</f>
        <v>50750</v>
      </c>
      <c r="AC30" s="392">
        <f>'2_State Distrib and Adjs'!AZ30</f>
        <v>12482280</v>
      </c>
      <c r="AD30" s="389">
        <f>'2_State Distrib and Adjs'!BA30</f>
        <v>11541495</v>
      </c>
      <c r="AE30" s="389">
        <f>'2_State Distrib and Adjs'!BB30</f>
        <v>940785</v>
      </c>
      <c r="AF30" s="392">
        <f>'2_State Distrib and Adjs'!BC30</f>
        <v>940785</v>
      </c>
      <c r="AG30" s="394">
        <f>'2_State Distrib and Adjs'!BD30</f>
        <v>0</v>
      </c>
      <c r="AH30" s="1388">
        <f>'2_State Distrib and Adjs'!BE30</f>
        <v>78778</v>
      </c>
      <c r="AI30" s="1388">
        <f>'2_State Distrib and Adjs'!BF30</f>
        <v>106126</v>
      </c>
      <c r="AJ30" s="395">
        <f>'2_State Distrib and Adjs'!BG30</f>
        <v>12667184</v>
      </c>
      <c r="AK30" s="395">
        <f t="shared" si="59"/>
        <v>12667184</v>
      </c>
      <c r="AL30" s="396"/>
      <c r="AM30" s="397">
        <f>-'New Type 2 Res Summary'!AG30-'5A3_OJJ'!P30</f>
        <v>-18711</v>
      </c>
      <c r="AN30" s="388">
        <f>-'New Type 2 Res Summary'!AH30</f>
        <v>0</v>
      </c>
      <c r="AO30" s="396">
        <f>-'New Type 2 Res Summary'!AI30</f>
        <v>0</v>
      </c>
      <c r="AP30" s="388">
        <f>-'New Type 2 Res Summary'!AJ30</f>
        <v>0</v>
      </c>
      <c r="AQ30" s="398">
        <f>-'New Type 2 Res Summary'!AK30</f>
        <v>0</v>
      </c>
      <c r="AR30" s="399">
        <f>-'New Type 2 Res Summary'!AL30</f>
        <v>0</v>
      </c>
      <c r="AS30" s="397">
        <f>-'New Type 2 Res Summary'!AM30-'5A3_OJJ'!P30</f>
        <v>-2895902</v>
      </c>
      <c r="AT30" s="400"/>
      <c r="AU30" s="400">
        <f>-'New Type 2 Res Summary'!AN30</f>
        <v>0</v>
      </c>
      <c r="AV30" s="397">
        <f>-'New Type 2 Res Summary'!AO30-'5A3_OJJ'!P30</f>
        <v>-18711</v>
      </c>
      <c r="AW30" s="398"/>
      <c r="AX30" s="397">
        <f>-'New Type 2 Res Summary'!AQ30-'5A3_OJJ'!P30</f>
        <v>-18711</v>
      </c>
      <c r="AY30" s="397">
        <f>'2A-1_EFT (Annual)'!AP30</f>
        <v>-2871679</v>
      </c>
      <c r="AZ30" s="398" t="e">
        <f>'2A-1_EFT (Annual)'!#REF!+'2A-1_EFT (Annual)'!#REF!++'2A-1_EFT (Annual)'!#REF!</f>
        <v>#REF!</v>
      </c>
      <c r="BA30" s="398" t="e">
        <f t="shared" si="60"/>
        <v>#REF!</v>
      </c>
      <c r="BB30" s="397">
        <f>'2A-2_EFT (Monthly)'!AP30</f>
        <v>-355673</v>
      </c>
      <c r="BC30" s="398">
        <f t="shared" si="57"/>
        <v>9795505</v>
      </c>
      <c r="BD30" s="398">
        <f>'2A-2_EFT (Monthly)'!AQ30</f>
        <v>585112</v>
      </c>
      <c r="BE30" s="400"/>
      <c r="BF30" s="400"/>
      <c r="BG30" s="400"/>
      <c r="BH30" s="400" t="e">
        <f>'2A-1_EFT (Annual)'!#REF!</f>
        <v>#REF!</v>
      </c>
      <c r="BI30" s="400" t="e">
        <f>'2A-1_EFT (Annual)'!#REF!</f>
        <v>#REF!</v>
      </c>
      <c r="BJ30" s="400" t="e">
        <f t="shared" si="61"/>
        <v>#REF!</v>
      </c>
    </row>
    <row r="31" spans="1:62" ht="16.5" customHeight="1" x14ac:dyDescent="0.2">
      <c r="A31" s="1252">
        <v>25</v>
      </c>
      <c r="B31" s="1253">
        <v>25</v>
      </c>
      <c r="C31" s="1254" t="s">
        <v>31</v>
      </c>
      <c r="D31" s="1247">
        <f>'8_2.1.18 SIS'!C31</f>
        <v>2210</v>
      </c>
      <c r="E31" s="403">
        <f>'2_State Distrib and Adjs'!AP31</f>
        <v>5278</v>
      </c>
      <c r="F31" s="404">
        <f>'2_State Distrib and Adjs'!AO31</f>
        <v>11665084</v>
      </c>
      <c r="G31" s="1372"/>
      <c r="H31" s="1372"/>
      <c r="I31" s="405"/>
      <c r="J31" s="404"/>
      <c r="K31" s="405"/>
      <c r="L31" s="404"/>
      <c r="M31" s="405"/>
      <c r="N31" s="404"/>
      <c r="O31" s="405"/>
      <c r="P31" s="404"/>
      <c r="Q31" s="406">
        <f>'2_State Distrib and Adjs'!AO31</f>
        <v>11665084</v>
      </c>
      <c r="R31" s="406"/>
      <c r="S31" s="403">
        <f>'2_State Distrib and Adjs'!AT31</f>
        <v>-36946</v>
      </c>
      <c r="T31" s="403">
        <f>'2_State Distrib and Adjs'!AU31</f>
        <v>26390</v>
      </c>
      <c r="U31" s="407">
        <f>'2_State Distrib and Adjs'!AV31</f>
        <v>-10556</v>
      </c>
      <c r="V31" s="406">
        <f t="shared" si="58"/>
        <v>11654528</v>
      </c>
      <c r="W31" s="404"/>
      <c r="X31" s="404"/>
      <c r="Y31" s="406"/>
      <c r="Z31" s="403">
        <f>'2_State Distrib and Adjs'!AQ31</f>
        <v>4820</v>
      </c>
      <c r="AA31" s="408">
        <f>'2_State Distrib and Adjs'!AX31</f>
        <v>0</v>
      </c>
      <c r="AB31" s="1385">
        <f>'2_State Distrib and Adjs'!AY31</f>
        <v>114621</v>
      </c>
      <c r="AC31" s="406">
        <f>'2_State Distrib and Adjs'!AZ31</f>
        <v>11773969</v>
      </c>
      <c r="AD31" s="409">
        <f>'2_State Distrib and Adjs'!BA31</f>
        <v>10770158</v>
      </c>
      <c r="AE31" s="403">
        <f>'2_State Distrib and Adjs'!BB31</f>
        <v>1003811</v>
      </c>
      <c r="AF31" s="410">
        <f>'2_State Distrib and Adjs'!BC31</f>
        <v>1003811</v>
      </c>
      <c r="AG31" s="408">
        <f>'2_State Distrib and Adjs'!BD31</f>
        <v>0</v>
      </c>
      <c r="AH31" s="1389">
        <f>'2_State Distrib and Adjs'!BE31</f>
        <v>80920</v>
      </c>
      <c r="AI31" s="1389">
        <f>'2_State Distrib and Adjs'!BF31</f>
        <v>0</v>
      </c>
      <c r="AJ31" s="410">
        <f>'2_State Distrib and Adjs'!BG31</f>
        <v>11854889</v>
      </c>
      <c r="AK31" s="410">
        <f t="shared" si="59"/>
        <v>11854889</v>
      </c>
      <c r="AL31" s="411"/>
      <c r="AM31" s="412">
        <f>-'New Type 2 Res Summary'!AG31-'5A3_OJJ'!P31</f>
        <v>-2205</v>
      </c>
      <c r="AN31" s="402">
        <f>-'New Type 2 Res Summary'!AH31</f>
        <v>0</v>
      </c>
      <c r="AO31" s="411">
        <f>-'New Type 2 Res Summary'!AI31</f>
        <v>0</v>
      </c>
      <c r="AP31" s="402">
        <f>-'New Type 2 Res Summary'!AJ31</f>
        <v>0</v>
      </c>
      <c r="AQ31" s="413">
        <f>-'New Type 2 Res Summary'!AK31</f>
        <v>0</v>
      </c>
      <c r="AR31" s="414">
        <f>-'New Type 2 Res Summary'!AL31</f>
        <v>0</v>
      </c>
      <c r="AS31" s="412">
        <f>-'New Type 2 Res Summary'!AM31-'5A3_OJJ'!P31</f>
        <v>-141287</v>
      </c>
      <c r="AT31" s="1382"/>
      <c r="AU31" s="415">
        <f>-'New Type 2 Res Summary'!AN31</f>
        <v>0</v>
      </c>
      <c r="AV31" s="412">
        <f>-'New Type 2 Res Summary'!AO31-'5A3_OJJ'!P31</f>
        <v>-2205</v>
      </c>
      <c r="AW31" s="413"/>
      <c r="AX31" s="1407">
        <f>-'New Type 2 Res Summary'!AQ31-'5A3_OJJ'!P31</f>
        <v>-2205</v>
      </c>
      <c r="AY31" s="412">
        <f>'2A-1_EFT (Annual)'!AP31</f>
        <v>-141287</v>
      </c>
      <c r="AZ31" s="413" t="e">
        <f>'2A-1_EFT (Annual)'!#REF!+'2A-1_EFT (Annual)'!#REF!++'2A-1_EFT (Annual)'!#REF!</f>
        <v>#REF!</v>
      </c>
      <c r="BA31" s="413" t="e">
        <f t="shared" si="60"/>
        <v>#REF!</v>
      </c>
      <c r="BB31" s="412">
        <f>'2A-2_EFT (Monthly)'!AP31</f>
        <v>-16010</v>
      </c>
      <c r="BC31" s="413">
        <f t="shared" si="57"/>
        <v>11713602</v>
      </c>
      <c r="BD31" s="413">
        <f>'2A-2_EFT (Monthly)'!AQ31</f>
        <v>987801</v>
      </c>
      <c r="BE31" s="415"/>
      <c r="BF31" s="415"/>
      <c r="BG31" s="415"/>
      <c r="BH31" s="415" t="e">
        <f>'2A-1_EFT (Annual)'!#REF!</f>
        <v>#REF!</v>
      </c>
      <c r="BI31" s="415" t="e">
        <f>'2A-1_EFT (Annual)'!#REF!</f>
        <v>#REF!</v>
      </c>
      <c r="BJ31" s="415" t="e">
        <f t="shared" si="61"/>
        <v>#REF!</v>
      </c>
    </row>
    <row r="32" spans="1:62" ht="16.5" customHeight="1" x14ac:dyDescent="0.2">
      <c r="A32" s="1248">
        <v>26</v>
      </c>
      <c r="B32" s="1249">
        <v>26</v>
      </c>
      <c r="C32" s="1250" t="s">
        <v>32</v>
      </c>
      <c r="D32" s="1245">
        <f>'8_2.1.18 SIS'!C32</f>
        <v>47235</v>
      </c>
      <c r="E32" s="372">
        <f>'2_State Distrib and Adjs'!AP32</f>
        <v>4676</v>
      </c>
      <c r="F32" s="373">
        <f>'2_State Distrib and Adjs'!AO32</f>
        <v>220893849</v>
      </c>
      <c r="G32" s="1370"/>
      <c r="H32" s="1370"/>
      <c r="I32" s="374"/>
      <c r="J32" s="373"/>
      <c r="K32" s="374"/>
      <c r="L32" s="373"/>
      <c r="M32" s="374"/>
      <c r="N32" s="373"/>
      <c r="O32" s="374"/>
      <c r="P32" s="373"/>
      <c r="Q32" s="375">
        <f>'2_State Distrib and Adjs'!AO32</f>
        <v>220893849</v>
      </c>
      <c r="R32" s="375"/>
      <c r="S32" s="372">
        <f>'2_State Distrib and Adjs'!AT32</f>
        <v>-1239140</v>
      </c>
      <c r="T32" s="372">
        <f>'2_State Distrib and Adjs'!AU32</f>
        <v>-135604</v>
      </c>
      <c r="U32" s="376">
        <f>'2_State Distrib and Adjs'!AV32</f>
        <v>-1374744</v>
      </c>
      <c r="V32" s="375">
        <f t="shared" si="58"/>
        <v>219519105</v>
      </c>
      <c r="W32" s="373"/>
      <c r="X32" s="373"/>
      <c r="Y32" s="375"/>
      <c r="Z32" s="372">
        <f>'2_State Distrib and Adjs'!AQ32</f>
        <v>363456</v>
      </c>
      <c r="AA32" s="386">
        <f>'2_State Distrib and Adjs'!AX32</f>
        <v>315000</v>
      </c>
      <c r="AB32" s="1384">
        <f>'2_State Distrib and Adjs'!AY32</f>
        <v>1182339</v>
      </c>
      <c r="AC32" s="375">
        <f>'2_State Distrib and Adjs'!AZ32</f>
        <v>221379900</v>
      </c>
      <c r="AD32" s="372">
        <f>'2_State Distrib and Adjs'!BA32</f>
        <v>203104434</v>
      </c>
      <c r="AE32" s="372">
        <f>'2_State Distrib and Adjs'!BB32</f>
        <v>18275466</v>
      </c>
      <c r="AF32" s="375">
        <f>'2_State Distrib and Adjs'!BC32</f>
        <v>18275466</v>
      </c>
      <c r="AG32" s="386">
        <f>'2_State Distrib and Adjs'!BD32</f>
        <v>86000</v>
      </c>
      <c r="AH32" s="1387">
        <f>'2_State Distrib and Adjs'!BE32</f>
        <v>604044</v>
      </c>
      <c r="AI32" s="1387">
        <f>'2_State Distrib and Adjs'!BF32</f>
        <v>248085</v>
      </c>
      <c r="AJ32" s="377">
        <f>'2_State Distrib and Adjs'!BG32</f>
        <v>222318029</v>
      </c>
      <c r="AK32" s="377">
        <f t="shared" si="59"/>
        <v>222318029</v>
      </c>
      <c r="AL32" s="378"/>
      <c r="AM32" s="379">
        <f>-'New Type 2 Res Summary'!AG32-'5A3_OJJ'!P32</f>
        <v>-65691</v>
      </c>
      <c r="AN32" s="371">
        <f>-'New Type 2 Res Summary'!AH32</f>
        <v>0</v>
      </c>
      <c r="AO32" s="378">
        <f>-'New Type 2 Res Summary'!AI32</f>
        <v>0</v>
      </c>
      <c r="AP32" s="371">
        <f>-'New Type 2 Res Summary'!AJ32</f>
        <v>0</v>
      </c>
      <c r="AQ32" s="380">
        <f>-'New Type 2 Res Summary'!AK32</f>
        <v>0</v>
      </c>
      <c r="AR32" s="381">
        <f>-'New Type 2 Res Summary'!AL32</f>
        <v>0</v>
      </c>
      <c r="AS32" s="379">
        <f>-'New Type 2 Res Summary'!AM32-'5A3_OJJ'!P32</f>
        <v>-13762125</v>
      </c>
      <c r="AT32" s="1381"/>
      <c r="AU32" s="382">
        <f>-'New Type 2 Res Summary'!AN32</f>
        <v>0</v>
      </c>
      <c r="AV32" s="379">
        <f>-'New Type 2 Res Summary'!AO32-'5A3_OJJ'!P32</f>
        <v>-65691</v>
      </c>
      <c r="AW32" s="380"/>
      <c r="AX32" s="1406">
        <f>-'New Type 2 Res Summary'!AQ32-'5A3_OJJ'!P32</f>
        <v>-65691</v>
      </c>
      <c r="AY32" s="379">
        <f>'2A-1_EFT (Annual)'!AP32</f>
        <v>-13769204</v>
      </c>
      <c r="AZ32" s="380" t="e">
        <f>'2A-1_EFT (Annual)'!#REF!+'2A-1_EFT (Annual)'!#REF!++'2A-1_EFT (Annual)'!#REF!</f>
        <v>#REF!</v>
      </c>
      <c r="BA32" s="380" t="e">
        <f t="shared" si="60"/>
        <v>#REF!</v>
      </c>
      <c r="BB32" s="379">
        <f>'2A-2_EFT (Monthly)'!AP32</f>
        <v>-1184286</v>
      </c>
      <c r="BC32" s="380">
        <f t="shared" si="57"/>
        <v>208548825</v>
      </c>
      <c r="BD32" s="380">
        <f>'2A-2_EFT (Monthly)'!AQ32</f>
        <v>17091180</v>
      </c>
      <c r="BE32" s="382"/>
      <c r="BF32" s="382"/>
      <c r="BG32" s="382"/>
      <c r="BH32" s="382" t="e">
        <f>'2A-1_EFT (Annual)'!#REF!</f>
        <v>#REF!</v>
      </c>
      <c r="BI32" s="382" t="e">
        <f>'2A-1_EFT (Annual)'!#REF!</f>
        <v>#REF!</v>
      </c>
      <c r="BJ32" s="382" t="e">
        <f t="shared" si="61"/>
        <v>#REF!</v>
      </c>
    </row>
    <row r="33" spans="1:62" ht="16.5" customHeight="1" x14ac:dyDescent="0.2">
      <c r="A33" s="384">
        <v>27</v>
      </c>
      <c r="B33" s="538">
        <v>27</v>
      </c>
      <c r="C33" s="1251" t="s">
        <v>33</v>
      </c>
      <c r="D33" s="1246">
        <f>'8_2.1.18 SIS'!C33</f>
        <v>5643</v>
      </c>
      <c r="E33" s="389">
        <f>'2_State Distrib and Adjs'!AP33</f>
        <v>6631</v>
      </c>
      <c r="F33" s="390">
        <f>'2_State Distrib and Adjs'!AO33</f>
        <v>37421010</v>
      </c>
      <c r="G33" s="1371"/>
      <c r="H33" s="1371"/>
      <c r="I33" s="391"/>
      <c r="J33" s="390"/>
      <c r="K33" s="391"/>
      <c r="L33" s="390"/>
      <c r="M33" s="391"/>
      <c r="N33" s="390"/>
      <c r="O33" s="391"/>
      <c r="P33" s="390"/>
      <c r="Q33" s="392">
        <f>'2_State Distrib and Adjs'!AO33</f>
        <v>37421010</v>
      </c>
      <c r="R33" s="392"/>
      <c r="S33" s="389">
        <f>'2_State Distrib and Adjs'!AT33</f>
        <v>-888554</v>
      </c>
      <c r="T33" s="389">
        <f>'2_State Distrib and Adjs'!AU33</f>
        <v>-13262</v>
      </c>
      <c r="U33" s="393">
        <f>'2_State Distrib and Adjs'!AV33</f>
        <v>-901816</v>
      </c>
      <c r="V33" s="392">
        <f t="shared" si="58"/>
        <v>36519194</v>
      </c>
      <c r="W33" s="390"/>
      <c r="X33" s="390"/>
      <c r="Y33" s="392"/>
      <c r="Z33" s="389">
        <f>'2_State Distrib and Adjs'!AQ33</f>
        <v>12948</v>
      </c>
      <c r="AA33" s="394">
        <f>'2_State Distrib and Adjs'!AX33</f>
        <v>0</v>
      </c>
      <c r="AB33" s="394">
        <f>'2_State Distrib and Adjs'!AY33</f>
        <v>150533</v>
      </c>
      <c r="AC33" s="392">
        <f>'2_State Distrib and Adjs'!AZ33</f>
        <v>36682675</v>
      </c>
      <c r="AD33" s="389">
        <f>'2_State Distrib and Adjs'!BA33</f>
        <v>33775352</v>
      </c>
      <c r="AE33" s="389">
        <f>'2_State Distrib and Adjs'!BB33</f>
        <v>2907323</v>
      </c>
      <c r="AF33" s="392">
        <f>'2_State Distrib and Adjs'!BC33</f>
        <v>2907323</v>
      </c>
      <c r="AG33" s="394">
        <f>'2_State Distrib and Adjs'!BD33</f>
        <v>0</v>
      </c>
      <c r="AH33" s="1388">
        <f>'2_State Distrib and Adjs'!BE33</f>
        <v>125069</v>
      </c>
      <c r="AI33" s="1388">
        <f>'2_State Distrib and Adjs'!BF33</f>
        <v>0</v>
      </c>
      <c r="AJ33" s="395">
        <f>'2_State Distrib and Adjs'!BG33</f>
        <v>36807744</v>
      </c>
      <c r="AK33" s="395">
        <f t="shared" si="59"/>
        <v>36807744</v>
      </c>
      <c r="AL33" s="396"/>
      <c r="AM33" s="397">
        <f>-'New Type 2 Res Summary'!AG33-'5A3_OJJ'!P33</f>
        <v>-3564</v>
      </c>
      <c r="AN33" s="388">
        <f>-'New Type 2 Res Summary'!AH33</f>
        <v>0</v>
      </c>
      <c r="AO33" s="396">
        <f>-'New Type 2 Res Summary'!AI33</f>
        <v>0</v>
      </c>
      <c r="AP33" s="388">
        <f>-'New Type 2 Res Summary'!AJ33</f>
        <v>0</v>
      </c>
      <c r="AQ33" s="398">
        <f>-'New Type 2 Res Summary'!AK33</f>
        <v>0</v>
      </c>
      <c r="AR33" s="399">
        <f>-'New Type 2 Res Summary'!AL33</f>
        <v>0</v>
      </c>
      <c r="AS33" s="397">
        <f>-'New Type 2 Res Summary'!AM33-'5A3_OJJ'!P33</f>
        <v>-84719</v>
      </c>
      <c r="AT33" s="400"/>
      <c r="AU33" s="400">
        <f>-'New Type 2 Res Summary'!AN33</f>
        <v>0</v>
      </c>
      <c r="AV33" s="397">
        <f>-'New Type 2 Res Summary'!AO33-'5A3_OJJ'!P33</f>
        <v>-3564</v>
      </c>
      <c r="AW33" s="398"/>
      <c r="AX33" s="397">
        <f>-'New Type 2 Res Summary'!AQ33-'5A3_OJJ'!P33</f>
        <v>-3564</v>
      </c>
      <c r="AY33" s="397">
        <f>'2A-1_EFT (Annual)'!AP33</f>
        <v>-85936</v>
      </c>
      <c r="AZ33" s="398" t="e">
        <f>'2A-1_EFT (Annual)'!#REF!+'2A-1_EFT (Annual)'!#REF!++'2A-1_EFT (Annual)'!#REF!</f>
        <v>#REF!</v>
      </c>
      <c r="BA33" s="398" t="e">
        <f t="shared" si="60"/>
        <v>#REF!</v>
      </c>
      <c r="BB33" s="397">
        <f>'2A-2_EFT (Monthly)'!AP33</f>
        <v>-9278</v>
      </c>
      <c r="BC33" s="398">
        <f t="shared" si="57"/>
        <v>36721808</v>
      </c>
      <c r="BD33" s="398">
        <f>'2A-2_EFT (Monthly)'!AQ33</f>
        <v>2898045</v>
      </c>
      <c r="BE33" s="400"/>
      <c r="BF33" s="400"/>
      <c r="BG33" s="400"/>
      <c r="BH33" s="400" t="e">
        <f>'2A-1_EFT (Annual)'!#REF!</f>
        <v>#REF!</v>
      </c>
      <c r="BI33" s="400" t="e">
        <f>'2A-1_EFT (Annual)'!#REF!</f>
        <v>#REF!</v>
      </c>
      <c r="BJ33" s="400" t="e">
        <f t="shared" si="61"/>
        <v>#REF!</v>
      </c>
    </row>
    <row r="34" spans="1:62" ht="16.5" customHeight="1" x14ac:dyDescent="0.2">
      <c r="A34" s="384">
        <v>28</v>
      </c>
      <c r="B34" s="538">
        <v>28</v>
      </c>
      <c r="C34" s="1251" t="s">
        <v>34</v>
      </c>
      <c r="D34" s="1246">
        <f>'8_2.1.18 SIS'!C34</f>
        <v>29930</v>
      </c>
      <c r="E34" s="389">
        <f>'2_State Distrib and Adjs'!AP34</f>
        <v>4123</v>
      </c>
      <c r="F34" s="390">
        <f>'2_State Distrib and Adjs'!AO34</f>
        <v>123393554</v>
      </c>
      <c r="G34" s="1371"/>
      <c r="H34" s="1371"/>
      <c r="I34" s="391"/>
      <c r="J34" s="390"/>
      <c r="K34" s="391"/>
      <c r="L34" s="390"/>
      <c r="M34" s="391"/>
      <c r="N34" s="390"/>
      <c r="O34" s="391"/>
      <c r="P34" s="390"/>
      <c r="Q34" s="392">
        <f>'2_State Distrib and Adjs'!AO34</f>
        <v>123393554</v>
      </c>
      <c r="R34" s="392"/>
      <c r="S34" s="389">
        <f>'2_State Distrib and Adjs'!AT34</f>
        <v>1393574</v>
      </c>
      <c r="T34" s="389">
        <f>'2_State Distrib and Adjs'!AU34</f>
        <v>164920</v>
      </c>
      <c r="U34" s="393">
        <f>'2_State Distrib and Adjs'!AV34</f>
        <v>1558494</v>
      </c>
      <c r="V34" s="392">
        <f t="shared" si="58"/>
        <v>124952048</v>
      </c>
      <c r="W34" s="390"/>
      <c r="X34" s="390"/>
      <c r="Y34" s="392"/>
      <c r="Z34" s="389">
        <f>'2_State Distrib and Adjs'!AQ34</f>
        <v>57564</v>
      </c>
      <c r="AA34" s="394">
        <f>'2_State Distrib and Adjs'!AX34</f>
        <v>924000</v>
      </c>
      <c r="AB34" s="394">
        <f>'2_State Distrib and Adjs'!AY34</f>
        <v>1057070</v>
      </c>
      <c r="AC34" s="392">
        <f>'2_State Distrib and Adjs'!AZ34</f>
        <v>126990682</v>
      </c>
      <c r="AD34" s="389">
        <f>'2_State Distrib and Adjs'!BA34</f>
        <v>116020520</v>
      </c>
      <c r="AE34" s="389">
        <f>'2_State Distrib and Adjs'!BB34</f>
        <v>10970162</v>
      </c>
      <c r="AF34" s="392">
        <f>'2_State Distrib and Adjs'!BC34</f>
        <v>10970162</v>
      </c>
      <c r="AG34" s="394">
        <f>'2_State Distrib and Adjs'!BD34</f>
        <v>108000</v>
      </c>
      <c r="AH34" s="1388">
        <f>'2_State Distrib and Adjs'!BE34</f>
        <v>423878</v>
      </c>
      <c r="AI34" s="1388">
        <f>'2_State Distrib and Adjs'!BF34</f>
        <v>0</v>
      </c>
      <c r="AJ34" s="395">
        <f>'2_State Distrib and Adjs'!BG34</f>
        <v>127522560</v>
      </c>
      <c r="AK34" s="395">
        <f t="shared" si="59"/>
        <v>127522560</v>
      </c>
      <c r="AL34" s="396"/>
      <c r="AM34" s="397">
        <f>-'New Type 2 Res Summary'!AG34-'5A3_OJJ'!P34</f>
        <v>-21516</v>
      </c>
      <c r="AN34" s="388">
        <f>-'New Type 2 Res Summary'!AH34</f>
        <v>0</v>
      </c>
      <c r="AO34" s="396">
        <f>-'New Type 2 Res Summary'!AI34</f>
        <v>0</v>
      </c>
      <c r="AP34" s="388">
        <f>-'New Type 2 Res Summary'!AJ34</f>
        <v>0</v>
      </c>
      <c r="AQ34" s="398">
        <f>-'New Type 2 Res Summary'!AK34</f>
        <v>0</v>
      </c>
      <c r="AR34" s="399">
        <f>-'New Type 2 Res Summary'!AL34</f>
        <v>0</v>
      </c>
      <c r="AS34" s="397">
        <f>-'New Type 2 Res Summary'!AM34-'5A3_OJJ'!P34</f>
        <v>-12847135</v>
      </c>
      <c r="AT34" s="400"/>
      <c r="AU34" s="400">
        <f>-'New Type 2 Res Summary'!AN34</f>
        <v>0</v>
      </c>
      <c r="AV34" s="397">
        <f>-'New Type 2 Res Summary'!AO34-'5A3_OJJ'!P34</f>
        <v>-21516</v>
      </c>
      <c r="AW34" s="398"/>
      <c r="AX34" s="397">
        <f>-'New Type 2 Res Summary'!AQ34-'5A3_OJJ'!P34</f>
        <v>-21516</v>
      </c>
      <c r="AY34" s="397">
        <f>'2A-1_EFT (Annual)'!AP34</f>
        <v>-12936114</v>
      </c>
      <c r="AZ34" s="398" t="e">
        <f>'2A-1_EFT (Annual)'!#REF!+'2A-1_EFT (Annual)'!#REF!++'2A-1_EFT (Annual)'!#REF!</f>
        <v>#REF!</v>
      </c>
      <c r="BA34" s="398" t="e">
        <f t="shared" si="60"/>
        <v>#REF!</v>
      </c>
      <c r="BB34" s="397">
        <f>'2A-2_EFT (Monthly)'!AP34</f>
        <v>-1390303</v>
      </c>
      <c r="BC34" s="398">
        <f t="shared" si="57"/>
        <v>114586446</v>
      </c>
      <c r="BD34" s="398">
        <f>'2A-2_EFT (Monthly)'!AQ34</f>
        <v>9579859</v>
      </c>
      <c r="BE34" s="400"/>
      <c r="BF34" s="400"/>
      <c r="BG34" s="400"/>
      <c r="BH34" s="400" t="e">
        <f>'2A-1_EFT (Annual)'!#REF!</f>
        <v>#REF!</v>
      </c>
      <c r="BI34" s="400" t="e">
        <f>'2A-1_EFT (Annual)'!#REF!</f>
        <v>#REF!</v>
      </c>
      <c r="BJ34" s="400" t="e">
        <f t="shared" si="61"/>
        <v>#REF!</v>
      </c>
    </row>
    <row r="35" spans="1:62" ht="16.5" customHeight="1" x14ac:dyDescent="0.2">
      <c r="A35" s="384">
        <v>29</v>
      </c>
      <c r="B35" s="538">
        <v>29</v>
      </c>
      <c r="C35" s="1251" t="s">
        <v>35</v>
      </c>
      <c r="D35" s="1246">
        <f>'8_2.1.18 SIS'!C35</f>
        <v>13921</v>
      </c>
      <c r="E35" s="389">
        <f>'2_State Distrib and Adjs'!AP35</f>
        <v>4955</v>
      </c>
      <c r="F35" s="390">
        <f>'2_State Distrib and Adjs'!AO35</f>
        <v>68977283</v>
      </c>
      <c r="G35" s="1371"/>
      <c r="H35" s="1371"/>
      <c r="I35" s="391"/>
      <c r="J35" s="390"/>
      <c r="K35" s="391"/>
      <c r="L35" s="390"/>
      <c r="M35" s="391"/>
      <c r="N35" s="390"/>
      <c r="O35" s="391"/>
      <c r="P35" s="390"/>
      <c r="Q35" s="392">
        <f>'2_State Distrib and Adjs'!AO35</f>
        <v>68977283</v>
      </c>
      <c r="R35" s="392"/>
      <c r="S35" s="389">
        <f>'2_State Distrib and Adjs'!AT35</f>
        <v>-312165</v>
      </c>
      <c r="T35" s="389">
        <f>'2_State Distrib and Adjs'!AU35</f>
        <v>-121398</v>
      </c>
      <c r="U35" s="393">
        <f>'2_State Distrib and Adjs'!AV35</f>
        <v>-433563</v>
      </c>
      <c r="V35" s="392">
        <f t="shared" si="58"/>
        <v>68543720</v>
      </c>
      <c r="W35" s="390"/>
      <c r="X35" s="390"/>
      <c r="Y35" s="392"/>
      <c r="Z35" s="389">
        <f>'2_State Distrib and Adjs'!AQ35</f>
        <v>-3575</v>
      </c>
      <c r="AA35" s="394">
        <f>'2_State Distrib and Adjs'!AX35</f>
        <v>336000</v>
      </c>
      <c r="AB35" s="394">
        <f>'2_State Distrib and Adjs'!AY35</f>
        <v>204103</v>
      </c>
      <c r="AC35" s="392">
        <f>'2_State Distrib and Adjs'!AZ35</f>
        <v>69080248</v>
      </c>
      <c r="AD35" s="389">
        <f>'2_State Distrib and Adjs'!BA35</f>
        <v>63461713</v>
      </c>
      <c r="AE35" s="389">
        <f>'2_State Distrib and Adjs'!BB35</f>
        <v>5618535</v>
      </c>
      <c r="AF35" s="392">
        <f>'2_State Distrib and Adjs'!BC35</f>
        <v>5618535</v>
      </c>
      <c r="AG35" s="394">
        <f>'2_State Distrib and Adjs'!BD35</f>
        <v>46000</v>
      </c>
      <c r="AH35" s="1388">
        <f>'2_State Distrib and Adjs'!BE35</f>
        <v>283220</v>
      </c>
      <c r="AI35" s="1388">
        <f>'2_State Distrib and Adjs'!BF35</f>
        <v>0</v>
      </c>
      <c r="AJ35" s="395">
        <f>'2_State Distrib and Adjs'!BG35</f>
        <v>69409468</v>
      </c>
      <c r="AK35" s="395">
        <f t="shared" si="59"/>
        <v>69409468</v>
      </c>
      <c r="AL35" s="396"/>
      <c r="AM35" s="397">
        <f>-'New Type 2 Res Summary'!AG35-'5A3_OJJ'!P35</f>
        <v>-20645</v>
      </c>
      <c r="AN35" s="388">
        <f>-'New Type 2 Res Summary'!AH35</f>
        <v>0</v>
      </c>
      <c r="AO35" s="396">
        <f>-'New Type 2 Res Summary'!AI35</f>
        <v>0</v>
      </c>
      <c r="AP35" s="388">
        <f>-'New Type 2 Res Summary'!AJ35</f>
        <v>0</v>
      </c>
      <c r="AQ35" s="398">
        <f>-'New Type 2 Res Summary'!AK35</f>
        <v>0</v>
      </c>
      <c r="AR35" s="399">
        <f>-'New Type 2 Res Summary'!AL35</f>
        <v>0</v>
      </c>
      <c r="AS35" s="397">
        <f>-'New Type 2 Res Summary'!AM35-'5A3_OJJ'!P35</f>
        <v>-612568</v>
      </c>
      <c r="AT35" s="400"/>
      <c r="AU35" s="400">
        <f>-'New Type 2 Res Summary'!AN35</f>
        <v>0</v>
      </c>
      <c r="AV35" s="397">
        <f>-'New Type 2 Res Summary'!AO35-'5A3_OJJ'!P35</f>
        <v>-20645</v>
      </c>
      <c r="AW35" s="398"/>
      <c r="AX35" s="397">
        <f>-'New Type 2 Res Summary'!AQ35-'5A3_OJJ'!P35</f>
        <v>-20645</v>
      </c>
      <c r="AY35" s="397">
        <f>'2A-1_EFT (Annual)'!AP35</f>
        <v>-617352</v>
      </c>
      <c r="AZ35" s="398" t="e">
        <f>'2A-1_EFT (Annual)'!#REF!+'2A-1_EFT (Annual)'!#REF!++'2A-1_EFT (Annual)'!#REF!</f>
        <v>#REF!</v>
      </c>
      <c r="BA35" s="398" t="e">
        <f t="shared" si="60"/>
        <v>#REF!</v>
      </c>
      <c r="BB35" s="397">
        <f>'2A-2_EFT (Monthly)'!AP35</f>
        <v>-49686</v>
      </c>
      <c r="BC35" s="398">
        <f t="shared" si="57"/>
        <v>68792116</v>
      </c>
      <c r="BD35" s="398">
        <f>'2A-2_EFT (Monthly)'!AQ35</f>
        <v>5568849</v>
      </c>
      <c r="BE35" s="400"/>
      <c r="BF35" s="400"/>
      <c r="BG35" s="400"/>
      <c r="BH35" s="400" t="e">
        <f>'2A-1_EFT (Annual)'!#REF!</f>
        <v>#REF!</v>
      </c>
      <c r="BI35" s="400" t="e">
        <f>'2A-1_EFT (Annual)'!#REF!</f>
        <v>#REF!</v>
      </c>
      <c r="BJ35" s="400" t="e">
        <f t="shared" si="61"/>
        <v>#REF!</v>
      </c>
    </row>
    <row r="36" spans="1:62" ht="16.5" customHeight="1" x14ac:dyDescent="0.2">
      <c r="A36" s="1252">
        <v>30</v>
      </c>
      <c r="B36" s="1253">
        <v>30</v>
      </c>
      <c r="C36" s="1254" t="s">
        <v>36</v>
      </c>
      <c r="D36" s="1247">
        <f>'8_2.1.18 SIS'!C36</f>
        <v>2493</v>
      </c>
      <c r="E36" s="403">
        <f>'2_State Distrib and Adjs'!AP36</f>
        <v>6943</v>
      </c>
      <c r="F36" s="404">
        <f>'2_State Distrib and Adjs'!AO36</f>
        <v>17309596</v>
      </c>
      <c r="G36" s="1372"/>
      <c r="H36" s="1372"/>
      <c r="I36" s="405"/>
      <c r="J36" s="404"/>
      <c r="K36" s="405"/>
      <c r="L36" s="404"/>
      <c r="M36" s="405"/>
      <c r="N36" s="404"/>
      <c r="O36" s="405"/>
      <c r="P36" s="404"/>
      <c r="Q36" s="406">
        <f>'2_State Distrib and Adjs'!AO36</f>
        <v>17309596</v>
      </c>
      <c r="R36" s="406"/>
      <c r="S36" s="403">
        <f>'2_State Distrib and Adjs'!AT36</f>
        <v>-34715</v>
      </c>
      <c r="T36" s="403">
        <f>'2_State Distrib and Adjs'!AU36</f>
        <v>-69430</v>
      </c>
      <c r="U36" s="407">
        <f>'2_State Distrib and Adjs'!AV36</f>
        <v>-104145</v>
      </c>
      <c r="V36" s="406">
        <f t="shared" si="58"/>
        <v>17205451</v>
      </c>
      <c r="W36" s="404"/>
      <c r="X36" s="404"/>
      <c r="Y36" s="406"/>
      <c r="Z36" s="403">
        <f>'2_State Distrib and Adjs'!AQ36</f>
        <v>4023</v>
      </c>
      <c r="AA36" s="408">
        <f>'2_State Distrib and Adjs'!AX36</f>
        <v>0</v>
      </c>
      <c r="AB36" s="1385">
        <f>'2_State Distrib and Adjs'!AY36</f>
        <v>38000</v>
      </c>
      <c r="AC36" s="406">
        <f>'2_State Distrib and Adjs'!AZ36</f>
        <v>17247474</v>
      </c>
      <c r="AD36" s="409">
        <f>'2_State Distrib and Adjs'!BA36</f>
        <v>15839306</v>
      </c>
      <c r="AE36" s="403">
        <f>'2_State Distrib and Adjs'!BB36</f>
        <v>1408168</v>
      </c>
      <c r="AF36" s="410">
        <f>'2_State Distrib and Adjs'!BC36</f>
        <v>1408168</v>
      </c>
      <c r="AG36" s="408">
        <f>'2_State Distrib and Adjs'!BD36</f>
        <v>0</v>
      </c>
      <c r="AH36" s="1389">
        <f>'2_State Distrib and Adjs'!BE36</f>
        <v>43554</v>
      </c>
      <c r="AI36" s="1389">
        <f>'2_State Distrib and Adjs'!BF36</f>
        <v>0</v>
      </c>
      <c r="AJ36" s="410">
        <f>'2_State Distrib and Adjs'!BG36</f>
        <v>17291028</v>
      </c>
      <c r="AK36" s="410">
        <f t="shared" si="59"/>
        <v>17291028</v>
      </c>
      <c r="AL36" s="411"/>
      <c r="AM36" s="412">
        <f>-'New Type 2 Res Summary'!AG36-'5A3_OJJ'!P36</f>
        <v>-1988</v>
      </c>
      <c r="AN36" s="402">
        <f>-'New Type 2 Res Summary'!AH36</f>
        <v>0</v>
      </c>
      <c r="AO36" s="411">
        <f>-'New Type 2 Res Summary'!AI36</f>
        <v>0</v>
      </c>
      <c r="AP36" s="402">
        <f>-'New Type 2 Res Summary'!AJ36</f>
        <v>0</v>
      </c>
      <c r="AQ36" s="413">
        <f>-'New Type 2 Res Summary'!AK36</f>
        <v>0</v>
      </c>
      <c r="AR36" s="414">
        <f>-'New Type 2 Res Summary'!AL36</f>
        <v>0</v>
      </c>
      <c r="AS36" s="412">
        <f>-'New Type 2 Res Summary'!AM36-'5A3_OJJ'!P36</f>
        <v>-37539</v>
      </c>
      <c r="AT36" s="1382"/>
      <c r="AU36" s="415">
        <f>-'New Type 2 Res Summary'!AN36</f>
        <v>0</v>
      </c>
      <c r="AV36" s="412">
        <f>-'New Type 2 Res Summary'!AO36-'5A3_OJJ'!P36</f>
        <v>-1988</v>
      </c>
      <c r="AW36" s="413"/>
      <c r="AX36" s="1407">
        <f>-'New Type 2 Res Summary'!AQ36-'5A3_OJJ'!P36</f>
        <v>-1988</v>
      </c>
      <c r="AY36" s="412">
        <f>'2A-1_EFT (Annual)'!AP36</f>
        <v>-39339</v>
      </c>
      <c r="AZ36" s="413" t="e">
        <f>'2A-1_EFT (Annual)'!#REF!+'2A-1_EFT (Annual)'!#REF!++'2A-1_EFT (Annual)'!#REF!</f>
        <v>#REF!</v>
      </c>
      <c r="BA36" s="413" t="e">
        <f t="shared" si="60"/>
        <v>#REF!</v>
      </c>
      <c r="BB36" s="412">
        <f>'2A-2_EFT (Monthly)'!AP36</f>
        <v>-3146</v>
      </c>
      <c r="BC36" s="413">
        <f t="shared" si="57"/>
        <v>17251689</v>
      </c>
      <c r="BD36" s="413">
        <f>'2A-2_EFT (Monthly)'!AQ36</f>
        <v>1405022</v>
      </c>
      <c r="BE36" s="415"/>
      <c r="BF36" s="415"/>
      <c r="BG36" s="415"/>
      <c r="BH36" s="415" t="e">
        <f>'2A-1_EFT (Annual)'!#REF!</f>
        <v>#REF!</v>
      </c>
      <c r="BI36" s="415" t="e">
        <f>'2A-1_EFT (Annual)'!#REF!</f>
        <v>#REF!</v>
      </c>
      <c r="BJ36" s="415" t="e">
        <f t="shared" si="61"/>
        <v>#REF!</v>
      </c>
    </row>
    <row r="37" spans="1:62" ht="16.5" customHeight="1" x14ac:dyDescent="0.2">
      <c r="A37" s="1248">
        <v>31</v>
      </c>
      <c r="B37" s="1249">
        <v>31</v>
      </c>
      <c r="C37" s="1250" t="s">
        <v>37</v>
      </c>
      <c r="D37" s="1245">
        <f>'8_2.1.18 SIS'!C37</f>
        <v>5882</v>
      </c>
      <c r="E37" s="372">
        <f>'2_State Distrib and Adjs'!AP37</f>
        <v>4903</v>
      </c>
      <c r="F37" s="373">
        <f>'2_State Distrib and Adjs'!AO37</f>
        <v>28842352</v>
      </c>
      <c r="G37" s="1370"/>
      <c r="H37" s="1370"/>
      <c r="I37" s="374"/>
      <c r="J37" s="373"/>
      <c r="K37" s="374"/>
      <c r="L37" s="373"/>
      <c r="M37" s="374"/>
      <c r="N37" s="373"/>
      <c r="O37" s="374"/>
      <c r="P37" s="373"/>
      <c r="Q37" s="375">
        <f>'2_State Distrib and Adjs'!AO37</f>
        <v>28842352</v>
      </c>
      <c r="R37" s="375"/>
      <c r="S37" s="372">
        <f>'2_State Distrib and Adjs'!AT37</f>
        <v>-406949</v>
      </c>
      <c r="T37" s="372">
        <f>'2_State Distrib and Adjs'!AU37</f>
        <v>53933</v>
      </c>
      <c r="U37" s="376">
        <f>'2_State Distrib and Adjs'!AV37</f>
        <v>-353016</v>
      </c>
      <c r="V37" s="375">
        <f t="shared" si="58"/>
        <v>28489336</v>
      </c>
      <c r="W37" s="373"/>
      <c r="X37" s="373"/>
      <c r="Y37" s="375"/>
      <c r="Z37" s="372">
        <f>'2_State Distrib and Adjs'!AQ37</f>
        <v>-367</v>
      </c>
      <c r="AA37" s="386">
        <f>'2_State Distrib and Adjs'!AX37</f>
        <v>0</v>
      </c>
      <c r="AB37" s="1384">
        <f>'2_State Distrib and Adjs'!AY37</f>
        <v>148824</v>
      </c>
      <c r="AC37" s="375">
        <f>'2_State Distrib and Adjs'!AZ37</f>
        <v>28637793</v>
      </c>
      <c r="AD37" s="372">
        <f>'2_State Distrib and Adjs'!BA37</f>
        <v>26312066</v>
      </c>
      <c r="AE37" s="372">
        <f>'2_State Distrib and Adjs'!BB37</f>
        <v>2325727</v>
      </c>
      <c r="AF37" s="375">
        <f>'2_State Distrib and Adjs'!BC37</f>
        <v>2325727</v>
      </c>
      <c r="AG37" s="386">
        <f>'2_State Distrib and Adjs'!BD37</f>
        <v>12000</v>
      </c>
      <c r="AH37" s="1387">
        <f>'2_State Distrib and Adjs'!BE37</f>
        <v>91868</v>
      </c>
      <c r="AI37" s="1387">
        <f>'2_State Distrib and Adjs'!BF37</f>
        <v>0</v>
      </c>
      <c r="AJ37" s="377">
        <f>'2_State Distrib and Adjs'!BG37</f>
        <v>28741661</v>
      </c>
      <c r="AK37" s="377">
        <f t="shared" si="59"/>
        <v>28741661</v>
      </c>
      <c r="AL37" s="378"/>
      <c r="AM37" s="379">
        <f>-'New Type 2 Res Summary'!AG37-'5A3_OJJ'!P37</f>
        <v>-9707</v>
      </c>
      <c r="AN37" s="371">
        <f>-'New Type 2 Res Summary'!AH37</f>
        <v>0</v>
      </c>
      <c r="AO37" s="378">
        <f>-'New Type 2 Res Summary'!AI37</f>
        <v>0</v>
      </c>
      <c r="AP37" s="371">
        <f>-'New Type 2 Res Summary'!AJ37</f>
        <v>0</v>
      </c>
      <c r="AQ37" s="380">
        <f>-'New Type 2 Res Summary'!AK37</f>
        <v>0</v>
      </c>
      <c r="AR37" s="381">
        <f>-'New Type 2 Res Summary'!AL37</f>
        <v>0</v>
      </c>
      <c r="AS37" s="379">
        <f>-'New Type 2 Res Summary'!AM37-'5A3_OJJ'!P37</f>
        <v>-2358275</v>
      </c>
      <c r="AT37" s="1381"/>
      <c r="AU37" s="382">
        <f>-'New Type 2 Res Summary'!AN37</f>
        <v>0</v>
      </c>
      <c r="AV37" s="379">
        <f>-'New Type 2 Res Summary'!AO37-'5A3_OJJ'!P37</f>
        <v>-9707</v>
      </c>
      <c r="AW37" s="380"/>
      <c r="AX37" s="1406">
        <f>-'New Type 2 Res Summary'!AQ37-'5A3_OJJ'!P37</f>
        <v>-9707</v>
      </c>
      <c r="AY37" s="379">
        <f>'2A-1_EFT (Annual)'!AP37</f>
        <v>-2358275</v>
      </c>
      <c r="AZ37" s="380" t="e">
        <f>'2A-1_EFT (Annual)'!#REF!+'2A-1_EFT (Annual)'!#REF!++'2A-1_EFT (Annual)'!#REF!</f>
        <v>#REF!</v>
      </c>
      <c r="BA37" s="380" t="e">
        <f t="shared" si="60"/>
        <v>#REF!</v>
      </c>
      <c r="BB37" s="379">
        <f>'2A-2_EFT (Monthly)'!AP37</f>
        <v>-281894</v>
      </c>
      <c r="BC37" s="380">
        <f t="shared" si="57"/>
        <v>26383386</v>
      </c>
      <c r="BD37" s="380">
        <f>'2A-2_EFT (Monthly)'!AQ37</f>
        <v>2043833</v>
      </c>
      <c r="BE37" s="382"/>
      <c r="BF37" s="382"/>
      <c r="BG37" s="382"/>
      <c r="BH37" s="382" t="e">
        <f>'2A-1_EFT (Annual)'!#REF!</f>
        <v>#REF!</v>
      </c>
      <c r="BI37" s="382" t="e">
        <f>'2A-1_EFT (Annual)'!#REF!</f>
        <v>#REF!</v>
      </c>
      <c r="BJ37" s="382" t="e">
        <f t="shared" si="61"/>
        <v>#REF!</v>
      </c>
    </row>
    <row r="38" spans="1:62" ht="16.5" customHeight="1" x14ac:dyDescent="0.2">
      <c r="A38" s="384">
        <v>32</v>
      </c>
      <c r="B38" s="538">
        <v>32</v>
      </c>
      <c r="C38" s="1251" t="s">
        <v>38</v>
      </c>
      <c r="D38" s="1246">
        <f>'8_2.1.18 SIS'!C38</f>
        <v>24929</v>
      </c>
      <c r="E38" s="389">
        <f>'2_State Distrib and Adjs'!AP38</f>
        <v>6323</v>
      </c>
      <c r="F38" s="390">
        <f>'2_State Distrib and Adjs'!AO38</f>
        <v>157628415</v>
      </c>
      <c r="G38" s="1371"/>
      <c r="H38" s="1371"/>
      <c r="I38" s="391"/>
      <c r="J38" s="390"/>
      <c r="K38" s="391"/>
      <c r="L38" s="390"/>
      <c r="M38" s="391"/>
      <c r="N38" s="390"/>
      <c r="O38" s="391"/>
      <c r="P38" s="390"/>
      <c r="Q38" s="392">
        <f>'2_State Distrib and Adjs'!AO38</f>
        <v>157628415</v>
      </c>
      <c r="R38" s="392"/>
      <c r="S38" s="389">
        <f>'2_State Distrib and Adjs'!AT38</f>
        <v>2149820</v>
      </c>
      <c r="T38" s="389">
        <f>'2_State Distrib and Adjs'!AU38</f>
        <v>-379380</v>
      </c>
      <c r="U38" s="393">
        <f>'2_State Distrib and Adjs'!AV38</f>
        <v>1770440</v>
      </c>
      <c r="V38" s="392">
        <f t="shared" si="58"/>
        <v>159398855</v>
      </c>
      <c r="W38" s="390"/>
      <c r="X38" s="390"/>
      <c r="Y38" s="392"/>
      <c r="Z38" s="389">
        <f>'2_State Distrib and Adjs'!AQ38</f>
        <v>-78189</v>
      </c>
      <c r="AA38" s="394">
        <f>'2_State Distrib and Adjs'!AX38</f>
        <v>0</v>
      </c>
      <c r="AB38" s="394">
        <f>'2_State Distrib and Adjs'!AY38</f>
        <v>650244</v>
      </c>
      <c r="AC38" s="392">
        <f>'2_State Distrib and Adjs'!AZ38</f>
        <v>159970910</v>
      </c>
      <c r="AD38" s="389">
        <f>'2_State Distrib and Adjs'!BA38</f>
        <v>146341191</v>
      </c>
      <c r="AE38" s="389">
        <f>'2_State Distrib and Adjs'!BB38</f>
        <v>13629719</v>
      </c>
      <c r="AF38" s="392">
        <f>'2_State Distrib and Adjs'!BC38</f>
        <v>13629719</v>
      </c>
      <c r="AG38" s="394">
        <f>'2_State Distrib and Adjs'!BD38</f>
        <v>0</v>
      </c>
      <c r="AH38" s="1388">
        <f>'2_State Distrib and Adjs'!BE38</f>
        <v>877030</v>
      </c>
      <c r="AI38" s="1388">
        <f>'2_State Distrib and Adjs'!BF38</f>
        <v>127715</v>
      </c>
      <c r="AJ38" s="395">
        <f>'2_State Distrib and Adjs'!BG38</f>
        <v>160975655</v>
      </c>
      <c r="AK38" s="395">
        <f t="shared" si="59"/>
        <v>160975655</v>
      </c>
      <c r="AL38" s="396"/>
      <c r="AM38" s="397">
        <f>-'New Type 2 Res Summary'!AG38-'5A3_OJJ'!P38</f>
        <v>-2962</v>
      </c>
      <c r="AN38" s="388">
        <f>-'New Type 2 Res Summary'!AH38</f>
        <v>0</v>
      </c>
      <c r="AO38" s="396">
        <f>-'New Type 2 Res Summary'!AI38</f>
        <v>0</v>
      </c>
      <c r="AP38" s="388">
        <f>-'New Type 2 Res Summary'!AJ38</f>
        <v>0</v>
      </c>
      <c r="AQ38" s="398">
        <f>-'New Type 2 Res Summary'!AK38</f>
        <v>0</v>
      </c>
      <c r="AR38" s="399">
        <f>-'New Type 2 Res Summary'!AL38</f>
        <v>0</v>
      </c>
      <c r="AS38" s="397">
        <f>-'New Type 2 Res Summary'!AM38-'5A3_OJJ'!P38</f>
        <v>-791308</v>
      </c>
      <c r="AT38" s="400"/>
      <c r="AU38" s="400">
        <f>-'New Type 2 Res Summary'!AN38</f>
        <v>0</v>
      </c>
      <c r="AV38" s="397">
        <f>-'New Type 2 Res Summary'!AO38-'5A3_OJJ'!P38</f>
        <v>-2962</v>
      </c>
      <c r="AW38" s="398"/>
      <c r="AX38" s="397">
        <f>-'New Type 2 Res Summary'!AQ38-'5A3_OJJ'!P38</f>
        <v>-2962</v>
      </c>
      <c r="AY38" s="397">
        <f>'2A-1_EFT (Annual)'!AP38</f>
        <v>-795918</v>
      </c>
      <c r="AZ38" s="398" t="e">
        <f>'2A-1_EFT (Annual)'!#REF!+'2A-1_EFT (Annual)'!#REF!++'2A-1_EFT (Annual)'!#REF!</f>
        <v>#REF!</v>
      </c>
      <c r="BA38" s="398" t="e">
        <f t="shared" si="60"/>
        <v>#REF!</v>
      </c>
      <c r="BB38" s="397">
        <f>'2A-2_EFT (Monthly)'!AP38</f>
        <v>-75395</v>
      </c>
      <c r="BC38" s="398">
        <f t="shared" si="57"/>
        <v>160179737</v>
      </c>
      <c r="BD38" s="398">
        <f>'2A-2_EFT (Monthly)'!AQ38</f>
        <v>13554324</v>
      </c>
      <c r="BE38" s="400"/>
      <c r="BF38" s="400"/>
      <c r="BG38" s="400"/>
      <c r="BH38" s="400" t="e">
        <f>'2A-1_EFT (Annual)'!#REF!</f>
        <v>#REF!</v>
      </c>
      <c r="BI38" s="400" t="e">
        <f>'2A-1_EFT (Annual)'!#REF!</f>
        <v>#REF!</v>
      </c>
      <c r="BJ38" s="400" t="e">
        <f t="shared" si="61"/>
        <v>#REF!</v>
      </c>
    </row>
    <row r="39" spans="1:62" ht="16.5" customHeight="1" x14ac:dyDescent="0.2">
      <c r="A39" s="384">
        <v>33</v>
      </c>
      <c r="B39" s="538">
        <v>33</v>
      </c>
      <c r="C39" s="1251" t="s">
        <v>39</v>
      </c>
      <c r="D39" s="1246">
        <f>'8_2.1.18 SIS'!C39</f>
        <v>1208</v>
      </c>
      <c r="E39" s="389">
        <f>'2_State Distrib and Adjs'!AP39</f>
        <v>6514</v>
      </c>
      <c r="F39" s="390">
        <f>'2_State Distrib and Adjs'!AO39</f>
        <v>7868790</v>
      </c>
      <c r="G39" s="1371"/>
      <c r="H39" s="1371"/>
      <c r="I39" s="391"/>
      <c r="J39" s="390"/>
      <c r="K39" s="391"/>
      <c r="L39" s="390"/>
      <c r="M39" s="391"/>
      <c r="N39" s="390"/>
      <c r="O39" s="391"/>
      <c r="P39" s="390"/>
      <c r="Q39" s="392">
        <f>'2_State Distrib and Adjs'!AO39</f>
        <v>7868790</v>
      </c>
      <c r="R39" s="392"/>
      <c r="S39" s="389">
        <f>'2_State Distrib and Adjs'!AT39</f>
        <v>-267074</v>
      </c>
      <c r="T39" s="389">
        <f>'2_State Distrib and Adjs'!AU39</f>
        <v>-6514</v>
      </c>
      <c r="U39" s="393">
        <f>'2_State Distrib and Adjs'!AV39</f>
        <v>-273588</v>
      </c>
      <c r="V39" s="392">
        <f t="shared" si="58"/>
        <v>7595202</v>
      </c>
      <c r="W39" s="390"/>
      <c r="X39" s="390"/>
      <c r="Y39" s="392"/>
      <c r="Z39" s="389">
        <f>'2_State Distrib and Adjs'!AQ39</f>
        <v>51183</v>
      </c>
      <c r="AA39" s="394">
        <f>'2_State Distrib and Adjs'!AX39</f>
        <v>0</v>
      </c>
      <c r="AB39" s="394">
        <f>'2_State Distrib and Adjs'!AY39</f>
        <v>8381</v>
      </c>
      <c r="AC39" s="392">
        <f>'2_State Distrib and Adjs'!AZ39</f>
        <v>7654766</v>
      </c>
      <c r="AD39" s="389">
        <f>'2_State Distrib and Adjs'!BA39</f>
        <v>7053212</v>
      </c>
      <c r="AE39" s="389">
        <f>'2_State Distrib and Adjs'!BB39</f>
        <v>601554</v>
      </c>
      <c r="AF39" s="392">
        <f>'2_State Distrib and Adjs'!BC39</f>
        <v>601554</v>
      </c>
      <c r="AG39" s="394">
        <f>'2_State Distrib and Adjs'!BD39</f>
        <v>0</v>
      </c>
      <c r="AH39" s="1388">
        <f>'2_State Distrib and Adjs'!BE39</f>
        <v>29750</v>
      </c>
      <c r="AI39" s="1388">
        <f>'2_State Distrib and Adjs'!BF39</f>
        <v>0</v>
      </c>
      <c r="AJ39" s="395">
        <f>'2_State Distrib and Adjs'!BG39</f>
        <v>7684516</v>
      </c>
      <c r="AK39" s="395">
        <f t="shared" si="59"/>
        <v>7684516</v>
      </c>
      <c r="AL39" s="396"/>
      <c r="AM39" s="397">
        <f>-'New Type 2 Res Summary'!AG39-'5A3_OJJ'!P39</f>
        <v>-9811</v>
      </c>
      <c r="AN39" s="388">
        <f>-'New Type 2 Res Summary'!AH39</f>
        <v>0</v>
      </c>
      <c r="AO39" s="396">
        <f>-'New Type 2 Res Summary'!AI39</f>
        <v>0</v>
      </c>
      <c r="AP39" s="388">
        <f>-'New Type 2 Res Summary'!AJ39</f>
        <v>0</v>
      </c>
      <c r="AQ39" s="398">
        <f>-'New Type 2 Res Summary'!AK39</f>
        <v>0</v>
      </c>
      <c r="AR39" s="399">
        <f>-'New Type 2 Res Summary'!AL39</f>
        <v>0</v>
      </c>
      <c r="AS39" s="397">
        <f>-'New Type 2 Res Summary'!AM39-'5A3_OJJ'!P39</f>
        <v>-1253831</v>
      </c>
      <c r="AT39" s="400"/>
      <c r="AU39" s="400">
        <f>-'New Type 2 Res Summary'!AN39</f>
        <v>0</v>
      </c>
      <c r="AV39" s="397">
        <f>-'New Type 2 Res Summary'!AO39-'5A3_OJJ'!P39</f>
        <v>-9811</v>
      </c>
      <c r="AW39" s="398"/>
      <c r="AX39" s="397">
        <f>-'New Type 2 Res Summary'!AQ39-'5A3_OJJ'!P39</f>
        <v>-9811</v>
      </c>
      <c r="AY39" s="397">
        <f>'2A-1_EFT (Annual)'!AP39</f>
        <v>-1253831</v>
      </c>
      <c r="AZ39" s="398" t="e">
        <f>'2A-1_EFT (Annual)'!#REF!+'2A-1_EFT (Annual)'!#REF!++'2A-1_EFT (Annual)'!#REF!</f>
        <v>#REF!</v>
      </c>
      <c r="BA39" s="398" t="e">
        <f t="shared" si="60"/>
        <v>#REF!</v>
      </c>
      <c r="BB39" s="397">
        <f>'2A-2_EFT (Monthly)'!AP39</f>
        <v>-129485</v>
      </c>
      <c r="BC39" s="398">
        <f t="shared" si="57"/>
        <v>6430685</v>
      </c>
      <c r="BD39" s="398">
        <f>'2A-2_EFT (Monthly)'!AQ39</f>
        <v>472069</v>
      </c>
      <c r="BE39" s="400"/>
      <c r="BF39" s="400"/>
      <c r="BG39" s="400"/>
      <c r="BH39" s="400" t="e">
        <f>'2A-1_EFT (Annual)'!#REF!</f>
        <v>#REF!</v>
      </c>
      <c r="BI39" s="400" t="e">
        <f>'2A-1_EFT (Annual)'!#REF!</f>
        <v>#REF!</v>
      </c>
      <c r="BJ39" s="400" t="e">
        <f t="shared" si="61"/>
        <v>#REF!</v>
      </c>
    </row>
    <row r="40" spans="1:62" ht="16.5" customHeight="1" x14ac:dyDescent="0.2">
      <c r="A40" s="384">
        <v>34</v>
      </c>
      <c r="B40" s="538">
        <v>34</v>
      </c>
      <c r="C40" s="1251" t="s">
        <v>40</v>
      </c>
      <c r="D40" s="1246">
        <f>'8_2.1.18 SIS'!C40</f>
        <v>3828</v>
      </c>
      <c r="E40" s="389">
        <f>'2_State Distrib and Adjs'!AP40</f>
        <v>7057</v>
      </c>
      <c r="F40" s="390">
        <f>'2_State Distrib and Adjs'!AO40</f>
        <v>27014432</v>
      </c>
      <c r="G40" s="1371"/>
      <c r="H40" s="1371"/>
      <c r="I40" s="391"/>
      <c r="J40" s="390"/>
      <c r="K40" s="391"/>
      <c r="L40" s="390"/>
      <c r="M40" s="391"/>
      <c r="N40" s="390"/>
      <c r="O40" s="391"/>
      <c r="P40" s="390"/>
      <c r="Q40" s="392">
        <f>'2_State Distrib and Adjs'!AO40</f>
        <v>27014432</v>
      </c>
      <c r="R40" s="392"/>
      <c r="S40" s="389">
        <f>'2_State Distrib and Adjs'!AT40</f>
        <v>-1072664</v>
      </c>
      <c r="T40" s="389">
        <f>'2_State Distrib and Adjs'!AU40</f>
        <v>-158783</v>
      </c>
      <c r="U40" s="393">
        <f>'2_State Distrib and Adjs'!AV40</f>
        <v>-1231447</v>
      </c>
      <c r="V40" s="392">
        <f t="shared" si="58"/>
        <v>25782985</v>
      </c>
      <c r="W40" s="390"/>
      <c r="X40" s="390"/>
      <c r="Y40" s="392"/>
      <c r="Z40" s="389">
        <f>'2_State Distrib and Adjs'!AQ40</f>
        <v>64995</v>
      </c>
      <c r="AA40" s="394">
        <f>'2_State Distrib and Adjs'!AX40</f>
        <v>0</v>
      </c>
      <c r="AB40" s="394">
        <f>'2_State Distrib and Adjs'!AY40</f>
        <v>76619</v>
      </c>
      <c r="AC40" s="392">
        <f>'2_State Distrib and Adjs'!AZ40</f>
        <v>25924599</v>
      </c>
      <c r="AD40" s="389">
        <f>'2_State Distrib and Adjs'!BA40</f>
        <v>23879674</v>
      </c>
      <c r="AE40" s="389">
        <f>'2_State Distrib and Adjs'!BB40</f>
        <v>2044925</v>
      </c>
      <c r="AF40" s="392">
        <f>'2_State Distrib and Adjs'!BC40</f>
        <v>2044925</v>
      </c>
      <c r="AG40" s="394">
        <f>'2_State Distrib and Adjs'!BD40</f>
        <v>0</v>
      </c>
      <c r="AH40" s="1388">
        <f>'2_State Distrib and Adjs'!BE40</f>
        <v>78302</v>
      </c>
      <c r="AI40" s="1388">
        <f>'2_State Distrib and Adjs'!BF40</f>
        <v>0</v>
      </c>
      <c r="AJ40" s="395">
        <f>'2_State Distrib and Adjs'!BG40</f>
        <v>26002901</v>
      </c>
      <c r="AK40" s="395">
        <f t="shared" si="59"/>
        <v>26002901</v>
      </c>
      <c r="AL40" s="396"/>
      <c r="AM40" s="397">
        <f>-'New Type 2 Res Summary'!AG40-'5A3_OJJ'!P40</f>
        <v>-18692</v>
      </c>
      <c r="AN40" s="388">
        <f>-'New Type 2 Res Summary'!AH40</f>
        <v>0</v>
      </c>
      <c r="AO40" s="396">
        <f>-'New Type 2 Res Summary'!AI40</f>
        <v>0</v>
      </c>
      <c r="AP40" s="388">
        <f>-'New Type 2 Res Summary'!AJ40</f>
        <v>0</v>
      </c>
      <c r="AQ40" s="398">
        <f>-'New Type 2 Res Summary'!AK40</f>
        <v>0</v>
      </c>
      <c r="AR40" s="399">
        <f>-'New Type 2 Res Summary'!AL40</f>
        <v>0</v>
      </c>
      <c r="AS40" s="397">
        <f>-'New Type 2 Res Summary'!AM40-'5A3_OJJ'!P40</f>
        <v>-204558</v>
      </c>
      <c r="AT40" s="400"/>
      <c r="AU40" s="400">
        <f>-'New Type 2 Res Summary'!AN40</f>
        <v>0</v>
      </c>
      <c r="AV40" s="397">
        <f>-'New Type 2 Res Summary'!AO40-'5A3_OJJ'!P40</f>
        <v>-18692</v>
      </c>
      <c r="AW40" s="398"/>
      <c r="AX40" s="397">
        <f>-'New Type 2 Res Summary'!AQ40-'5A3_OJJ'!P40</f>
        <v>-18692</v>
      </c>
      <c r="AY40" s="397">
        <f>'2A-1_EFT (Annual)'!AP40</f>
        <v>-204558</v>
      </c>
      <c r="AZ40" s="398" t="e">
        <f>'2A-1_EFT (Annual)'!#REF!+'2A-1_EFT (Annual)'!#REF!++'2A-1_EFT (Annual)'!#REF!</f>
        <v>#REF!</v>
      </c>
      <c r="BA40" s="398" t="e">
        <f t="shared" si="60"/>
        <v>#REF!</v>
      </c>
      <c r="BB40" s="397">
        <f>'2A-2_EFT (Monthly)'!AP40</f>
        <v>-30613</v>
      </c>
      <c r="BC40" s="398">
        <f t="shared" si="57"/>
        <v>25798343</v>
      </c>
      <c r="BD40" s="398">
        <f>'2A-2_EFT (Monthly)'!AQ40</f>
        <v>2014312</v>
      </c>
      <c r="BE40" s="400"/>
      <c r="BF40" s="400"/>
      <c r="BG40" s="400"/>
      <c r="BH40" s="400" t="e">
        <f>'2A-1_EFT (Annual)'!#REF!</f>
        <v>#REF!</v>
      </c>
      <c r="BI40" s="400" t="e">
        <f>'2A-1_EFT (Annual)'!#REF!</f>
        <v>#REF!</v>
      </c>
      <c r="BJ40" s="400" t="e">
        <f t="shared" si="61"/>
        <v>#REF!</v>
      </c>
    </row>
    <row r="41" spans="1:62" ht="16.5" customHeight="1" x14ac:dyDescent="0.2">
      <c r="A41" s="1252">
        <v>35</v>
      </c>
      <c r="B41" s="1253">
        <v>35</v>
      </c>
      <c r="C41" s="1254" t="s">
        <v>41</v>
      </c>
      <c r="D41" s="1247">
        <f>'8_2.1.18 SIS'!C41</f>
        <v>5906</v>
      </c>
      <c r="E41" s="403">
        <f>'2_State Distrib and Adjs'!AP41</f>
        <v>5581</v>
      </c>
      <c r="F41" s="404">
        <f>'2_State Distrib and Adjs'!AO41</f>
        <v>32962354</v>
      </c>
      <c r="G41" s="1372"/>
      <c r="H41" s="1372"/>
      <c r="I41" s="405"/>
      <c r="J41" s="404"/>
      <c r="K41" s="405"/>
      <c r="L41" s="404"/>
      <c r="M41" s="405"/>
      <c r="N41" s="404"/>
      <c r="O41" s="405"/>
      <c r="P41" s="404"/>
      <c r="Q41" s="406">
        <f>'2_State Distrib and Adjs'!AO41</f>
        <v>32962354</v>
      </c>
      <c r="R41" s="406"/>
      <c r="S41" s="403">
        <f>'2_State Distrib and Adjs'!AT41</f>
        <v>-798083</v>
      </c>
      <c r="T41" s="403">
        <f>'2_State Distrib and Adjs'!AU41</f>
        <v>0</v>
      </c>
      <c r="U41" s="407">
        <f>'2_State Distrib and Adjs'!AV41</f>
        <v>-798083</v>
      </c>
      <c r="V41" s="406">
        <f t="shared" si="58"/>
        <v>32164271</v>
      </c>
      <c r="W41" s="404"/>
      <c r="X41" s="404"/>
      <c r="Y41" s="406"/>
      <c r="Z41" s="403">
        <f>'2_State Distrib and Adjs'!AQ41</f>
        <v>74034</v>
      </c>
      <c r="AA41" s="408">
        <f>'2_State Distrib and Adjs'!AX41</f>
        <v>0</v>
      </c>
      <c r="AB41" s="1385">
        <f>'2_State Distrib and Adjs'!AY41</f>
        <v>246007</v>
      </c>
      <c r="AC41" s="406">
        <f>'2_State Distrib and Adjs'!AZ41</f>
        <v>32484312</v>
      </c>
      <c r="AD41" s="409">
        <f>'2_State Distrib and Adjs'!BA41</f>
        <v>29863645</v>
      </c>
      <c r="AE41" s="403">
        <f>'2_State Distrib and Adjs'!BB41</f>
        <v>2620667</v>
      </c>
      <c r="AF41" s="410">
        <f>'2_State Distrib and Adjs'!BC41</f>
        <v>2620667</v>
      </c>
      <c r="AG41" s="408">
        <f>'2_State Distrib and Adjs'!BD41</f>
        <v>0</v>
      </c>
      <c r="AH41" s="1389">
        <f>'2_State Distrib and Adjs'!BE41</f>
        <v>95676</v>
      </c>
      <c r="AI41" s="1389">
        <f>'2_State Distrib and Adjs'!BF41</f>
        <v>0</v>
      </c>
      <c r="AJ41" s="410">
        <f>'2_State Distrib and Adjs'!BG41</f>
        <v>32579988</v>
      </c>
      <c r="AK41" s="410">
        <f t="shared" si="59"/>
        <v>32579988</v>
      </c>
      <c r="AL41" s="411"/>
      <c r="AM41" s="412">
        <f>-'New Type 2 Res Summary'!AG41-'5A3_OJJ'!P41</f>
        <v>-3112</v>
      </c>
      <c r="AN41" s="402">
        <f>-'New Type 2 Res Summary'!AH41</f>
        <v>0</v>
      </c>
      <c r="AO41" s="411">
        <f>-'New Type 2 Res Summary'!AI41</f>
        <v>0</v>
      </c>
      <c r="AP41" s="402">
        <f>-'New Type 2 Res Summary'!AJ41</f>
        <v>0</v>
      </c>
      <c r="AQ41" s="413">
        <f>-'New Type 2 Res Summary'!AK41</f>
        <v>0</v>
      </c>
      <c r="AR41" s="414">
        <f>-'New Type 2 Res Summary'!AL41</f>
        <v>0</v>
      </c>
      <c r="AS41" s="412">
        <f>-'New Type 2 Res Summary'!AM41-'5A3_OJJ'!P41</f>
        <v>-142129</v>
      </c>
      <c r="AT41" s="1382"/>
      <c r="AU41" s="415">
        <f>-'New Type 2 Res Summary'!AN41</f>
        <v>0</v>
      </c>
      <c r="AV41" s="412">
        <f>-'New Type 2 Res Summary'!AO41-'5A3_OJJ'!P41</f>
        <v>-3112</v>
      </c>
      <c r="AW41" s="413"/>
      <c r="AX41" s="1407">
        <f>-'New Type 2 Res Summary'!AQ41-'5A3_OJJ'!P41</f>
        <v>-3112</v>
      </c>
      <c r="AY41" s="412">
        <f>'2A-1_EFT (Annual)'!AP41</f>
        <v>-142129</v>
      </c>
      <c r="AZ41" s="413" t="e">
        <f>'2A-1_EFT (Annual)'!#REF!+'2A-1_EFT (Annual)'!#REF!++'2A-1_EFT (Annual)'!#REF!</f>
        <v>#REF!</v>
      </c>
      <c r="BA41" s="413" t="e">
        <f t="shared" si="60"/>
        <v>#REF!</v>
      </c>
      <c r="BB41" s="412">
        <f>'2A-2_EFT (Monthly)'!AP41</f>
        <v>-15165</v>
      </c>
      <c r="BC41" s="413">
        <f t="shared" si="57"/>
        <v>32437859</v>
      </c>
      <c r="BD41" s="413">
        <f>'2A-2_EFT (Monthly)'!AQ41</f>
        <v>2605502</v>
      </c>
      <c r="BE41" s="415"/>
      <c r="BF41" s="415"/>
      <c r="BG41" s="415"/>
      <c r="BH41" s="415" t="e">
        <f>'2A-1_EFT (Annual)'!#REF!</f>
        <v>#REF!</v>
      </c>
      <c r="BI41" s="415" t="e">
        <f>'2A-1_EFT (Annual)'!#REF!</f>
        <v>#REF!</v>
      </c>
      <c r="BJ41" s="415" t="e">
        <f t="shared" si="61"/>
        <v>#REF!</v>
      </c>
    </row>
    <row r="42" spans="1:62" ht="16.5" customHeight="1" x14ac:dyDescent="0.2">
      <c r="A42" s="1248">
        <v>36</v>
      </c>
      <c r="B42" s="1249">
        <v>36</v>
      </c>
      <c r="C42" s="1250" t="s">
        <v>42</v>
      </c>
      <c r="D42" s="1245">
        <f>'8_2.1.18 SIS'!C42+'8_2.1.18 SIS'!D42+'8_2.1.18 SIS'!E42+'8_2.1.18 SIS'!F42</f>
        <v>44610</v>
      </c>
      <c r="E42" s="372">
        <f>'2_State Distrib and Adjs'!AP42</f>
        <v>4326</v>
      </c>
      <c r="F42" s="373">
        <f>'2_State Distrib and Adjs'!AO42</f>
        <v>193003807</v>
      </c>
      <c r="G42" s="1370"/>
      <c r="H42" s="1370"/>
      <c r="I42" s="374"/>
      <c r="J42" s="373"/>
      <c r="K42" s="374"/>
      <c r="L42" s="373"/>
      <c r="M42" s="374"/>
      <c r="N42" s="373"/>
      <c r="O42" s="374"/>
      <c r="P42" s="373"/>
      <c r="Q42" s="375">
        <f>'2_State Distrib and Adjs'!AO42</f>
        <v>193003807</v>
      </c>
      <c r="R42" s="375"/>
      <c r="S42" s="372">
        <f>'2_State Distrib and Adjs'!AT42</f>
        <v>-302820</v>
      </c>
      <c r="T42" s="372">
        <f>'2_State Distrib and Adjs'!AU42</f>
        <v>196833</v>
      </c>
      <c r="U42" s="376">
        <f>'2_State Distrib and Adjs'!AV42</f>
        <v>-105987</v>
      </c>
      <c r="V42" s="375">
        <f t="shared" si="58"/>
        <v>192897820</v>
      </c>
      <c r="W42" s="373"/>
      <c r="X42" s="373"/>
      <c r="Y42" s="375"/>
      <c r="Z42" s="372">
        <f>'2_State Distrib and Adjs'!AQ42</f>
        <v>-45201</v>
      </c>
      <c r="AA42" s="386">
        <f>'2_State Distrib and Adjs'!AX42</f>
        <v>630000</v>
      </c>
      <c r="AB42" s="1384">
        <f>'2_State Distrib and Adjs'!AY42</f>
        <v>934545</v>
      </c>
      <c r="AC42" s="375">
        <f>'2_State Distrib and Adjs'!AZ42</f>
        <v>194417164</v>
      </c>
      <c r="AD42" s="372">
        <f>'2_State Distrib and Adjs'!BA42</f>
        <v>178473472</v>
      </c>
      <c r="AE42" s="372">
        <f>'2_State Distrib and Adjs'!BB42</f>
        <v>15943692</v>
      </c>
      <c r="AF42" s="375">
        <f>'2_State Distrib and Adjs'!BC42</f>
        <v>15943692</v>
      </c>
      <c r="AG42" s="386">
        <f>'2_State Distrib and Adjs'!BD42</f>
        <v>90000</v>
      </c>
      <c r="AH42" s="1387">
        <f>'2_State Distrib and Adjs'!BE42</f>
        <v>477952</v>
      </c>
      <c r="AI42" s="1387">
        <f>'2_State Distrib and Adjs'!BF42</f>
        <v>4094773</v>
      </c>
      <c r="AJ42" s="377">
        <f>'2_State Distrib and Adjs'!BG42</f>
        <v>199079889</v>
      </c>
      <c r="AK42" s="377">
        <f t="shared" si="59"/>
        <v>199079889</v>
      </c>
      <c r="AL42" s="378"/>
      <c r="AM42" s="379">
        <f>-'New Type 2 Res Summary'!AG42-'5A3_OJJ'!P42</f>
        <v>-122519</v>
      </c>
      <c r="AN42" s="371">
        <f>-'New Type 2 Res Summary'!AH42</f>
        <v>0</v>
      </c>
      <c r="AO42" s="378">
        <f>-'New Type 2 Res Summary'!AI42</f>
        <v>0</v>
      </c>
      <c r="AP42" s="371">
        <f>-'New Type 2 Res Summary'!AJ42</f>
        <v>0</v>
      </c>
      <c r="AQ42" s="380">
        <f>-'New Type 2 Res Summary'!AK42</f>
        <v>0</v>
      </c>
      <c r="AR42" s="381">
        <f>-'New Type 2 Res Summary'!AL42</f>
        <v>0</v>
      </c>
      <c r="AS42" s="379">
        <f>-'New Type 2 Res Summary'!AM42-'5A3_OJJ'!P42</f>
        <v>-10516570</v>
      </c>
      <c r="AT42" s="1381"/>
      <c r="AU42" s="382">
        <f>-'New Type 2 Res Summary'!AN42</f>
        <v>0</v>
      </c>
      <c r="AV42" s="379">
        <f>-'New Type 2 Res Summary'!AO42-'5A3_OJJ'!P42</f>
        <v>-122519</v>
      </c>
      <c r="AW42" s="380"/>
      <c r="AX42" s="1406">
        <f>-'New Type 2 Res Summary'!AQ42-'5A3_OJJ'!P42</f>
        <v>-122519</v>
      </c>
      <c r="AY42" s="379">
        <f>'2A-1_EFT (Annual)'!AP42</f>
        <v>-10612616</v>
      </c>
      <c r="AZ42" s="380" t="e">
        <f>'2A-1_EFT (Annual)'!#REF!+'2A-1_EFT (Annual)'!#REF!++'2A-1_EFT (Annual)'!#REF!</f>
        <v>#REF!</v>
      </c>
      <c r="BA42" s="380" t="e">
        <f t="shared" si="60"/>
        <v>#REF!</v>
      </c>
      <c r="BB42" s="379">
        <f>'2A-2_EFT (Monthly)'!AP42</f>
        <v>-841615</v>
      </c>
      <c r="BC42" s="380">
        <f t="shared" si="57"/>
        <v>188467273</v>
      </c>
      <c r="BD42" s="380">
        <f>'2A-2_EFT (Monthly)'!AQ42</f>
        <v>15102077</v>
      </c>
      <c r="BE42" s="382"/>
      <c r="BF42" s="382"/>
      <c r="BG42" s="382"/>
      <c r="BH42" s="382" t="e">
        <f>'2A-1_EFT (Annual)'!#REF!</f>
        <v>#REF!</v>
      </c>
      <c r="BI42" s="382" t="e">
        <f>'2A-1_EFT (Annual)'!#REF!</f>
        <v>#REF!</v>
      </c>
      <c r="BJ42" s="382" t="e">
        <f t="shared" si="61"/>
        <v>#REF!</v>
      </c>
    </row>
    <row r="43" spans="1:62" ht="16.5" customHeight="1" x14ac:dyDescent="0.2">
      <c r="A43" s="384">
        <v>37</v>
      </c>
      <c r="B43" s="538">
        <v>37</v>
      </c>
      <c r="C43" s="1251" t="s">
        <v>43</v>
      </c>
      <c r="D43" s="1246">
        <f>'8_2.1.18 SIS'!C43</f>
        <v>18926</v>
      </c>
      <c r="E43" s="389">
        <f>'2_State Distrib and Adjs'!AP43</f>
        <v>6350</v>
      </c>
      <c r="F43" s="390">
        <f>'2_State Distrib and Adjs'!AO43</f>
        <v>120182872</v>
      </c>
      <c r="G43" s="1371"/>
      <c r="H43" s="1371"/>
      <c r="I43" s="391"/>
      <c r="J43" s="390"/>
      <c r="K43" s="391"/>
      <c r="L43" s="390"/>
      <c r="M43" s="391"/>
      <c r="N43" s="390"/>
      <c r="O43" s="391"/>
      <c r="P43" s="390"/>
      <c r="Q43" s="392">
        <f>'2_State Distrib and Adjs'!AO43</f>
        <v>120182872</v>
      </c>
      <c r="R43" s="392"/>
      <c r="S43" s="389">
        <f>'2_State Distrib and Adjs'!AT43</f>
        <v>-1765300</v>
      </c>
      <c r="T43" s="389">
        <f>'2_State Distrib and Adjs'!AU43</f>
        <v>38100</v>
      </c>
      <c r="U43" s="393">
        <f>'2_State Distrib and Adjs'!AV43</f>
        <v>-1727200</v>
      </c>
      <c r="V43" s="392">
        <f t="shared" si="58"/>
        <v>118455672</v>
      </c>
      <c r="W43" s="390"/>
      <c r="X43" s="390"/>
      <c r="Y43" s="392"/>
      <c r="Z43" s="389">
        <f>'2_State Distrib and Adjs'!AQ43</f>
        <v>70752</v>
      </c>
      <c r="AA43" s="394">
        <f>'2_State Distrib and Adjs'!AX43</f>
        <v>0</v>
      </c>
      <c r="AB43" s="394">
        <f>'2_State Distrib and Adjs'!AY43</f>
        <v>527254</v>
      </c>
      <c r="AC43" s="392">
        <f>'2_State Distrib and Adjs'!AZ43</f>
        <v>119053678</v>
      </c>
      <c r="AD43" s="389">
        <f>'2_State Distrib and Adjs'!BA43</f>
        <v>109389757</v>
      </c>
      <c r="AE43" s="389">
        <f>'2_State Distrib and Adjs'!BB43</f>
        <v>9663921</v>
      </c>
      <c r="AF43" s="392">
        <f>'2_State Distrib and Adjs'!BC43</f>
        <v>9663921</v>
      </c>
      <c r="AG43" s="394">
        <f>'2_State Distrib and Adjs'!BD43</f>
        <v>0</v>
      </c>
      <c r="AH43" s="1388">
        <f>'2_State Distrib and Adjs'!BE43</f>
        <v>126140</v>
      </c>
      <c r="AI43" s="1388">
        <f>'2_State Distrib and Adjs'!BF43</f>
        <v>26469</v>
      </c>
      <c r="AJ43" s="395">
        <f>'2_State Distrib and Adjs'!BG43</f>
        <v>119206287</v>
      </c>
      <c r="AK43" s="395">
        <f t="shared" si="59"/>
        <v>119206287</v>
      </c>
      <c r="AL43" s="396"/>
      <c r="AM43" s="397">
        <f>-'New Type 2 Res Summary'!AG43-'5A3_OJJ'!P43</f>
        <v>-15720</v>
      </c>
      <c r="AN43" s="388">
        <f>-'New Type 2 Res Summary'!AH43</f>
        <v>0</v>
      </c>
      <c r="AO43" s="396">
        <f>-'New Type 2 Res Summary'!AI43</f>
        <v>0</v>
      </c>
      <c r="AP43" s="388">
        <f>-'New Type 2 Res Summary'!AJ43</f>
        <v>0</v>
      </c>
      <c r="AQ43" s="398">
        <f>-'New Type 2 Res Summary'!AK43</f>
        <v>0</v>
      </c>
      <c r="AR43" s="399">
        <f>-'New Type 2 Res Summary'!AL43</f>
        <v>0</v>
      </c>
      <c r="AS43" s="397">
        <f>-'New Type 2 Res Summary'!AM43-'5A3_OJJ'!P43</f>
        <v>-594771</v>
      </c>
      <c r="AT43" s="400"/>
      <c r="AU43" s="400">
        <f>-'New Type 2 Res Summary'!AN43</f>
        <v>0</v>
      </c>
      <c r="AV43" s="397">
        <f>-'New Type 2 Res Summary'!AO43-'5A3_OJJ'!P43</f>
        <v>-15720</v>
      </c>
      <c r="AW43" s="398"/>
      <c r="AX43" s="397">
        <f>-'New Type 2 Res Summary'!AQ43-'5A3_OJJ'!P43</f>
        <v>-15720</v>
      </c>
      <c r="AY43" s="397">
        <f>'2A-1_EFT (Annual)'!AP43</f>
        <v>-520394</v>
      </c>
      <c r="AZ43" s="398" t="e">
        <f>'2A-1_EFT (Annual)'!#REF!+'2A-1_EFT (Annual)'!#REF!++'2A-1_EFT (Annual)'!#REF!</f>
        <v>#REF!</v>
      </c>
      <c r="BA43" s="398" t="e">
        <f t="shared" si="60"/>
        <v>#REF!</v>
      </c>
      <c r="BB43" s="397">
        <f>'2A-2_EFT (Monthly)'!AP43</f>
        <v>-30204</v>
      </c>
      <c r="BC43" s="398">
        <f t="shared" si="57"/>
        <v>118685893</v>
      </c>
      <c r="BD43" s="398">
        <f>'2A-2_EFT (Monthly)'!AQ43</f>
        <v>9633717</v>
      </c>
      <c r="BE43" s="400"/>
      <c r="BF43" s="400"/>
      <c r="BG43" s="400"/>
      <c r="BH43" s="400" t="e">
        <f>'2A-1_EFT (Annual)'!#REF!</f>
        <v>#REF!</v>
      </c>
      <c r="BI43" s="400" t="e">
        <f>'2A-1_EFT (Annual)'!#REF!</f>
        <v>#REF!</v>
      </c>
      <c r="BJ43" s="400" t="e">
        <f t="shared" si="61"/>
        <v>#REF!</v>
      </c>
    </row>
    <row r="44" spans="1:62" ht="16.5" customHeight="1" x14ac:dyDescent="0.2">
      <c r="A44" s="384">
        <v>38</v>
      </c>
      <c r="B44" s="538">
        <v>38</v>
      </c>
      <c r="C44" s="1251" t="s">
        <v>44</v>
      </c>
      <c r="D44" s="1246">
        <f>'8_2.1.18 SIS'!C44</f>
        <v>3857</v>
      </c>
      <c r="E44" s="389">
        <f>'2_State Distrib and Adjs'!AP44</f>
        <v>2766</v>
      </c>
      <c r="F44" s="390">
        <f>'2_State Distrib and Adjs'!AO44</f>
        <v>10668990</v>
      </c>
      <c r="G44" s="1371"/>
      <c r="H44" s="1371"/>
      <c r="I44" s="391"/>
      <c r="J44" s="390"/>
      <c r="K44" s="391"/>
      <c r="L44" s="390"/>
      <c r="M44" s="391"/>
      <c r="N44" s="390"/>
      <c r="O44" s="391"/>
      <c r="P44" s="390"/>
      <c r="Q44" s="392">
        <f>'2_State Distrib and Adjs'!AO44</f>
        <v>10668990</v>
      </c>
      <c r="R44" s="392"/>
      <c r="S44" s="389">
        <f>'2_State Distrib and Adjs'!AT44</f>
        <v>-116172</v>
      </c>
      <c r="T44" s="389">
        <f>'2_State Distrib and Adjs'!AU44</f>
        <v>23511</v>
      </c>
      <c r="U44" s="393">
        <f>'2_State Distrib and Adjs'!AV44</f>
        <v>-92661</v>
      </c>
      <c r="V44" s="392">
        <f t="shared" si="58"/>
        <v>10576329</v>
      </c>
      <c r="W44" s="390"/>
      <c r="X44" s="390"/>
      <c r="Y44" s="392"/>
      <c r="Z44" s="389">
        <f>'2_State Distrib and Adjs'!AQ44</f>
        <v>6917</v>
      </c>
      <c r="AA44" s="394">
        <f>'2_State Distrib and Adjs'!AX44</f>
        <v>0</v>
      </c>
      <c r="AB44" s="394">
        <f>'2_State Distrib and Adjs'!AY44</f>
        <v>81361</v>
      </c>
      <c r="AC44" s="392">
        <f>'2_State Distrib and Adjs'!AZ44</f>
        <v>10664607</v>
      </c>
      <c r="AD44" s="389">
        <f>'2_State Distrib and Adjs'!BA44</f>
        <v>9797053</v>
      </c>
      <c r="AE44" s="389">
        <f>'2_State Distrib and Adjs'!BB44</f>
        <v>867554</v>
      </c>
      <c r="AF44" s="392">
        <f>'2_State Distrib and Adjs'!BC44</f>
        <v>867554</v>
      </c>
      <c r="AG44" s="394">
        <f>'2_State Distrib and Adjs'!BD44</f>
        <v>0</v>
      </c>
      <c r="AH44" s="1388">
        <f>'2_State Distrib and Adjs'!BE44</f>
        <v>25000</v>
      </c>
      <c r="AI44" s="1388">
        <f>'2_State Distrib and Adjs'!BF44</f>
        <v>47115</v>
      </c>
      <c r="AJ44" s="395">
        <f>'2_State Distrib and Adjs'!BG44</f>
        <v>10736722</v>
      </c>
      <c r="AK44" s="395">
        <f t="shared" si="59"/>
        <v>10736722</v>
      </c>
      <c r="AL44" s="396"/>
      <c r="AM44" s="397">
        <f>-'New Type 2 Res Summary'!AG44-'5A3_OJJ'!P44</f>
        <v>-1040</v>
      </c>
      <c r="AN44" s="388">
        <f>-'New Type 2 Res Summary'!AH44</f>
        <v>0</v>
      </c>
      <c r="AO44" s="396">
        <f>-'New Type 2 Res Summary'!AI44</f>
        <v>0</v>
      </c>
      <c r="AP44" s="388">
        <f>-'New Type 2 Res Summary'!AJ44</f>
        <v>0</v>
      </c>
      <c r="AQ44" s="398">
        <f>-'New Type 2 Res Summary'!AK44</f>
        <v>0</v>
      </c>
      <c r="AR44" s="399">
        <f>-'New Type 2 Res Summary'!AL44</f>
        <v>0</v>
      </c>
      <c r="AS44" s="397">
        <f>-'New Type 2 Res Summary'!AM44-'5A3_OJJ'!P44</f>
        <v>-634863</v>
      </c>
      <c r="AT44" s="400"/>
      <c r="AU44" s="400">
        <f>-'New Type 2 Res Summary'!AN44</f>
        <v>0</v>
      </c>
      <c r="AV44" s="397">
        <f>-'New Type 2 Res Summary'!AO44-'5A3_OJJ'!P44</f>
        <v>-1040</v>
      </c>
      <c r="AW44" s="398"/>
      <c r="AX44" s="397">
        <f>-'New Type 2 Res Summary'!AQ44-'5A3_OJJ'!P44</f>
        <v>-1040</v>
      </c>
      <c r="AY44" s="397">
        <f>'2A-1_EFT (Annual)'!AP44</f>
        <v>-634863</v>
      </c>
      <c r="AZ44" s="398" t="e">
        <f>'2A-1_EFT (Annual)'!#REF!+'2A-1_EFT (Annual)'!#REF!++'2A-1_EFT (Annual)'!#REF!</f>
        <v>#REF!</v>
      </c>
      <c r="BA44" s="398" t="e">
        <f t="shared" si="60"/>
        <v>#REF!</v>
      </c>
      <c r="BB44" s="397">
        <f>'2A-2_EFT (Monthly)'!AP44</f>
        <v>-47494</v>
      </c>
      <c r="BC44" s="398">
        <f t="shared" si="57"/>
        <v>10101859</v>
      </c>
      <c r="BD44" s="398">
        <f>'2A-2_EFT (Monthly)'!AQ44</f>
        <v>820060</v>
      </c>
      <c r="BE44" s="400"/>
      <c r="BF44" s="400"/>
      <c r="BG44" s="400"/>
      <c r="BH44" s="400" t="e">
        <f>'2A-1_EFT (Annual)'!#REF!</f>
        <v>#REF!</v>
      </c>
      <c r="BI44" s="400" t="e">
        <f>'2A-1_EFT (Annual)'!#REF!</f>
        <v>#REF!</v>
      </c>
      <c r="BJ44" s="400" t="e">
        <f t="shared" si="61"/>
        <v>#REF!</v>
      </c>
    </row>
    <row r="45" spans="1:62" ht="16.5" customHeight="1" x14ac:dyDescent="0.2">
      <c r="A45" s="384">
        <v>39</v>
      </c>
      <c r="B45" s="538">
        <v>39</v>
      </c>
      <c r="C45" s="1251" t="s">
        <v>45</v>
      </c>
      <c r="D45" s="1246">
        <f>'8_2.1.18 SIS'!C45</f>
        <v>2704</v>
      </c>
      <c r="E45" s="389">
        <f>'2_State Distrib and Adjs'!AP45</f>
        <v>3660</v>
      </c>
      <c r="F45" s="390">
        <f>'2_State Distrib and Adjs'!AO45</f>
        <v>9896008</v>
      </c>
      <c r="G45" s="1371"/>
      <c r="H45" s="1371"/>
      <c r="I45" s="391"/>
      <c r="J45" s="390"/>
      <c r="K45" s="391"/>
      <c r="L45" s="390"/>
      <c r="M45" s="391"/>
      <c r="N45" s="390"/>
      <c r="O45" s="391"/>
      <c r="P45" s="390"/>
      <c r="Q45" s="392">
        <f>'2_State Distrib and Adjs'!AO45</f>
        <v>9896008</v>
      </c>
      <c r="R45" s="392"/>
      <c r="S45" s="389">
        <f>'2_State Distrib and Adjs'!AT45</f>
        <v>-376980</v>
      </c>
      <c r="T45" s="389">
        <f>'2_State Distrib and Adjs'!AU45</f>
        <v>-38430</v>
      </c>
      <c r="U45" s="393">
        <f>'2_State Distrib and Adjs'!AV45</f>
        <v>-415410</v>
      </c>
      <c r="V45" s="392">
        <f t="shared" si="58"/>
        <v>9480598</v>
      </c>
      <c r="W45" s="390"/>
      <c r="X45" s="390"/>
      <c r="Y45" s="392"/>
      <c r="Z45" s="389">
        <f>'2_State Distrib and Adjs'!AQ45</f>
        <v>457</v>
      </c>
      <c r="AA45" s="394">
        <f>'2_State Distrib and Adjs'!AX45</f>
        <v>63000</v>
      </c>
      <c r="AB45" s="394">
        <f>'2_State Distrib and Adjs'!AY45</f>
        <v>35494</v>
      </c>
      <c r="AC45" s="392">
        <f>'2_State Distrib and Adjs'!AZ45</f>
        <v>9579549</v>
      </c>
      <c r="AD45" s="389">
        <f>'2_State Distrib and Adjs'!BA45</f>
        <v>8863916</v>
      </c>
      <c r="AE45" s="389">
        <f>'2_State Distrib and Adjs'!BB45</f>
        <v>715633</v>
      </c>
      <c r="AF45" s="392">
        <f>'2_State Distrib and Adjs'!BC45</f>
        <v>715633</v>
      </c>
      <c r="AG45" s="394">
        <f>'2_State Distrib and Adjs'!BD45</f>
        <v>12000</v>
      </c>
      <c r="AH45" s="1388">
        <f>'2_State Distrib and Adjs'!BE45</f>
        <v>110908</v>
      </c>
      <c r="AI45" s="1388">
        <f>'2_State Distrib and Adjs'!BF45</f>
        <v>19326</v>
      </c>
      <c r="AJ45" s="395">
        <f>'2_State Distrib and Adjs'!BG45</f>
        <v>9721783</v>
      </c>
      <c r="AK45" s="395">
        <f t="shared" si="59"/>
        <v>9721783</v>
      </c>
      <c r="AL45" s="396"/>
      <c r="AM45" s="397">
        <f>-'New Type 2 Res Summary'!AG45-'5A3_OJJ'!P45</f>
        <v>-3264</v>
      </c>
      <c r="AN45" s="388">
        <f>-'New Type 2 Res Summary'!AH45</f>
        <v>0</v>
      </c>
      <c r="AO45" s="396">
        <f>-'New Type 2 Res Summary'!AI45</f>
        <v>0</v>
      </c>
      <c r="AP45" s="388">
        <f>-'New Type 2 Res Summary'!AJ45</f>
        <v>0</v>
      </c>
      <c r="AQ45" s="398">
        <f>-'New Type 2 Res Summary'!AK45</f>
        <v>0</v>
      </c>
      <c r="AR45" s="399">
        <f>-'New Type 2 Res Summary'!AL45</f>
        <v>0</v>
      </c>
      <c r="AS45" s="397">
        <f>-'New Type 2 Res Summary'!AM45-'5A3_OJJ'!P45</f>
        <v>-200389</v>
      </c>
      <c r="AT45" s="400"/>
      <c r="AU45" s="400">
        <f>-'New Type 2 Res Summary'!AN45</f>
        <v>0</v>
      </c>
      <c r="AV45" s="397">
        <f>-'New Type 2 Res Summary'!AO45-'5A3_OJJ'!P45</f>
        <v>-3264</v>
      </c>
      <c r="AW45" s="398"/>
      <c r="AX45" s="397">
        <f>-'New Type 2 Res Summary'!AQ45-'5A3_OJJ'!P45</f>
        <v>-3264</v>
      </c>
      <c r="AY45" s="397">
        <f>'2A-1_EFT (Annual)'!AP45</f>
        <v>-200389</v>
      </c>
      <c r="AZ45" s="398" t="e">
        <f>'2A-1_EFT (Annual)'!#REF!+'2A-1_EFT (Annual)'!#REF!++'2A-1_EFT (Annual)'!#REF!</f>
        <v>#REF!</v>
      </c>
      <c r="BA45" s="398" t="e">
        <f t="shared" si="60"/>
        <v>#REF!</v>
      </c>
      <c r="BB45" s="397">
        <f>'2A-2_EFT (Monthly)'!AP45</f>
        <v>-12196</v>
      </c>
      <c r="BC45" s="398">
        <f t="shared" si="57"/>
        <v>9521394</v>
      </c>
      <c r="BD45" s="398">
        <f>'2A-2_EFT (Monthly)'!AQ45</f>
        <v>703437</v>
      </c>
      <c r="BE45" s="400"/>
      <c r="BF45" s="400"/>
      <c r="BG45" s="400"/>
      <c r="BH45" s="400" t="e">
        <f>'2A-1_EFT (Annual)'!#REF!</f>
        <v>#REF!</v>
      </c>
      <c r="BI45" s="400" t="e">
        <f>'2A-1_EFT (Annual)'!#REF!</f>
        <v>#REF!</v>
      </c>
      <c r="BJ45" s="400" t="e">
        <f t="shared" si="61"/>
        <v>#REF!</v>
      </c>
    </row>
    <row r="46" spans="1:62" ht="16.5" customHeight="1" x14ac:dyDescent="0.2">
      <c r="A46" s="1252">
        <v>40</v>
      </c>
      <c r="B46" s="1253">
        <v>40</v>
      </c>
      <c r="C46" s="1254" t="s">
        <v>46</v>
      </c>
      <c r="D46" s="1247">
        <f>'8_2.1.18 SIS'!C46</f>
        <v>22169</v>
      </c>
      <c r="E46" s="403">
        <f>'2_State Distrib and Adjs'!AP46</f>
        <v>6033</v>
      </c>
      <c r="F46" s="404">
        <f>'2_State Distrib and Adjs'!AO46</f>
        <v>133740042</v>
      </c>
      <c r="G46" s="1372"/>
      <c r="H46" s="1372"/>
      <c r="I46" s="405"/>
      <c r="J46" s="404"/>
      <c r="K46" s="405"/>
      <c r="L46" s="404"/>
      <c r="M46" s="405"/>
      <c r="N46" s="404"/>
      <c r="O46" s="405"/>
      <c r="P46" s="404"/>
      <c r="Q46" s="406">
        <f>'2_State Distrib and Adjs'!AO46</f>
        <v>133740042</v>
      </c>
      <c r="R46" s="406"/>
      <c r="S46" s="403">
        <f>'2_State Distrib and Adjs'!AT46</f>
        <v>-621399</v>
      </c>
      <c r="T46" s="403">
        <f>'2_State Distrib and Adjs'!AU46</f>
        <v>-461525</v>
      </c>
      <c r="U46" s="407">
        <f>'2_State Distrib and Adjs'!AV46</f>
        <v>-1082924</v>
      </c>
      <c r="V46" s="406">
        <f t="shared" si="58"/>
        <v>132657118</v>
      </c>
      <c r="W46" s="404"/>
      <c r="X46" s="404"/>
      <c r="Y46" s="406"/>
      <c r="Z46" s="403">
        <f>'2_State Distrib and Adjs'!AQ46</f>
        <v>94595</v>
      </c>
      <c r="AA46" s="408">
        <f>'2_State Distrib and Adjs'!AX46</f>
        <v>0</v>
      </c>
      <c r="AB46" s="1385">
        <f>'2_State Distrib and Adjs'!AY46</f>
        <v>574329</v>
      </c>
      <c r="AC46" s="406">
        <f>'2_State Distrib and Adjs'!AZ46</f>
        <v>133326042</v>
      </c>
      <c r="AD46" s="409">
        <f>'2_State Distrib and Adjs'!BA46</f>
        <v>122374052</v>
      </c>
      <c r="AE46" s="403">
        <f>'2_State Distrib and Adjs'!BB46</f>
        <v>10951990</v>
      </c>
      <c r="AF46" s="410">
        <f>'2_State Distrib and Adjs'!BC46</f>
        <v>10951990</v>
      </c>
      <c r="AG46" s="408">
        <f>'2_State Distrib and Adjs'!BD46</f>
        <v>0</v>
      </c>
      <c r="AH46" s="1389">
        <f>'2_State Distrib and Adjs'!BE46</f>
        <v>406980</v>
      </c>
      <c r="AI46" s="1389">
        <f>'2_State Distrib and Adjs'!BF46</f>
        <v>92029</v>
      </c>
      <c r="AJ46" s="410">
        <f>'2_State Distrib and Adjs'!BG46</f>
        <v>133825051</v>
      </c>
      <c r="AK46" s="410">
        <f t="shared" si="59"/>
        <v>133825051</v>
      </c>
      <c r="AL46" s="411"/>
      <c r="AM46" s="412">
        <f>-'New Type 2 Res Summary'!AG46-'5A3_OJJ'!P46</f>
        <v>-7903</v>
      </c>
      <c r="AN46" s="402">
        <f>-'New Type 2 Res Summary'!AH46</f>
        <v>0</v>
      </c>
      <c r="AO46" s="411">
        <f>-'New Type 2 Res Summary'!AI46</f>
        <v>0</v>
      </c>
      <c r="AP46" s="402">
        <f>-'New Type 2 Res Summary'!AJ46</f>
        <v>0</v>
      </c>
      <c r="AQ46" s="413">
        <f>-'New Type 2 Res Summary'!AK46</f>
        <v>0</v>
      </c>
      <c r="AR46" s="414">
        <f>-'New Type 2 Res Summary'!AL46</f>
        <v>0</v>
      </c>
      <c r="AS46" s="412">
        <f>-'New Type 2 Res Summary'!AM46-'5A3_OJJ'!P46</f>
        <v>-409352</v>
      </c>
      <c r="AT46" s="1382"/>
      <c r="AU46" s="415">
        <f>-'New Type 2 Res Summary'!AN46</f>
        <v>0</v>
      </c>
      <c r="AV46" s="412">
        <f>-'New Type 2 Res Summary'!AO46-'5A3_OJJ'!P46</f>
        <v>-7903</v>
      </c>
      <c r="AW46" s="413"/>
      <c r="AX46" s="1407">
        <f>-'New Type 2 Res Summary'!AQ46-'5A3_OJJ'!P46</f>
        <v>-7903</v>
      </c>
      <c r="AY46" s="412">
        <f>'2A-1_EFT (Annual)'!AP46</f>
        <v>-412312</v>
      </c>
      <c r="AZ46" s="413" t="e">
        <f>'2A-1_EFT (Annual)'!#REF!+'2A-1_EFT (Annual)'!#REF!++'2A-1_EFT (Annual)'!#REF!</f>
        <v>#REF!</v>
      </c>
      <c r="BA46" s="413" t="e">
        <f t="shared" si="60"/>
        <v>#REF!</v>
      </c>
      <c r="BB46" s="412">
        <f>'2A-2_EFT (Monthly)'!AP46</f>
        <v>-37303</v>
      </c>
      <c r="BC46" s="413">
        <f t="shared" si="57"/>
        <v>133412739</v>
      </c>
      <c r="BD46" s="413">
        <f>'2A-2_EFT (Monthly)'!AQ46</f>
        <v>10914687</v>
      </c>
      <c r="BE46" s="415"/>
      <c r="BF46" s="415"/>
      <c r="BG46" s="415"/>
      <c r="BH46" s="415" t="e">
        <f>'2A-1_EFT (Annual)'!#REF!</f>
        <v>#REF!</v>
      </c>
      <c r="BI46" s="415" t="e">
        <f>'2A-1_EFT (Annual)'!#REF!</f>
        <v>#REF!</v>
      </c>
      <c r="BJ46" s="415" t="e">
        <f t="shared" si="61"/>
        <v>#REF!</v>
      </c>
    </row>
    <row r="47" spans="1:62" ht="16.5" customHeight="1" x14ac:dyDescent="0.2">
      <c r="A47" s="1248">
        <v>41</v>
      </c>
      <c r="B47" s="1249">
        <v>41</v>
      </c>
      <c r="C47" s="1250" t="s">
        <v>47</v>
      </c>
      <c r="D47" s="1245">
        <f>'8_2.1.18 SIS'!C47</f>
        <v>1412</v>
      </c>
      <c r="E47" s="372">
        <f>'2_State Distrib and Adjs'!AP47</f>
        <v>3840</v>
      </c>
      <c r="F47" s="373">
        <f>'2_State Distrib and Adjs'!AO47</f>
        <v>5422670</v>
      </c>
      <c r="G47" s="1370"/>
      <c r="H47" s="1370"/>
      <c r="I47" s="374"/>
      <c r="J47" s="373"/>
      <c r="K47" s="374"/>
      <c r="L47" s="373"/>
      <c r="M47" s="374"/>
      <c r="N47" s="373"/>
      <c r="O47" s="374"/>
      <c r="P47" s="373"/>
      <c r="Q47" s="375">
        <f>'2_State Distrib and Adjs'!AO47</f>
        <v>5422670</v>
      </c>
      <c r="R47" s="375"/>
      <c r="S47" s="372">
        <f>'2_State Distrib and Adjs'!AT47</f>
        <v>-161280</v>
      </c>
      <c r="T47" s="372">
        <f>'2_State Distrib and Adjs'!AU47</f>
        <v>7680</v>
      </c>
      <c r="U47" s="376">
        <f>'2_State Distrib and Adjs'!AV47</f>
        <v>-153600</v>
      </c>
      <c r="V47" s="375">
        <f t="shared" si="58"/>
        <v>5269070</v>
      </c>
      <c r="W47" s="373"/>
      <c r="X47" s="373"/>
      <c r="Y47" s="375"/>
      <c r="Z47" s="372">
        <f>'2_State Distrib and Adjs'!AQ47</f>
        <v>13103</v>
      </c>
      <c r="AA47" s="386">
        <f>'2_State Distrib and Adjs'!AX47</f>
        <v>0</v>
      </c>
      <c r="AB47" s="1384">
        <f>'2_State Distrib and Adjs'!AY47</f>
        <v>40717</v>
      </c>
      <c r="AC47" s="375">
        <f>'2_State Distrib and Adjs'!AZ47</f>
        <v>5322890</v>
      </c>
      <c r="AD47" s="372">
        <f>'2_State Distrib and Adjs'!BA47</f>
        <v>4902763</v>
      </c>
      <c r="AE47" s="372">
        <f>'2_State Distrib and Adjs'!BB47</f>
        <v>420127</v>
      </c>
      <c r="AF47" s="375">
        <f>'2_State Distrib and Adjs'!BC47</f>
        <v>420127</v>
      </c>
      <c r="AG47" s="386">
        <f>'2_State Distrib and Adjs'!BD47</f>
        <v>0</v>
      </c>
      <c r="AH47" s="1387">
        <f>'2_State Distrib and Adjs'!BE47</f>
        <v>30940</v>
      </c>
      <c r="AI47" s="1387">
        <f>'2_State Distrib and Adjs'!BF47</f>
        <v>0</v>
      </c>
      <c r="AJ47" s="377">
        <f>'2_State Distrib and Adjs'!BG47</f>
        <v>5353830</v>
      </c>
      <c r="AK47" s="377">
        <f t="shared" si="59"/>
        <v>5353830</v>
      </c>
      <c r="AL47" s="378"/>
      <c r="AM47" s="379">
        <f>-'New Type 2 Res Summary'!AG47-'5A3_OJJ'!P47</f>
        <v>0</v>
      </c>
      <c r="AN47" s="371">
        <f>-'New Type 2 Res Summary'!AH47</f>
        <v>0</v>
      </c>
      <c r="AO47" s="378">
        <f>-'New Type 2 Res Summary'!AI47</f>
        <v>0</v>
      </c>
      <c r="AP47" s="371">
        <f>-'New Type 2 Res Summary'!AJ47</f>
        <v>0</v>
      </c>
      <c r="AQ47" s="380">
        <f>-'New Type 2 Res Summary'!AK47</f>
        <v>0</v>
      </c>
      <c r="AR47" s="381">
        <f>-'New Type 2 Res Summary'!AL47</f>
        <v>0</v>
      </c>
      <c r="AS47" s="379">
        <f>-'New Type 2 Res Summary'!AM47-'5A3_OJJ'!P47</f>
        <v>-93622</v>
      </c>
      <c r="AT47" s="1381"/>
      <c r="AU47" s="382">
        <f>-'New Type 2 Res Summary'!AN47</f>
        <v>0</v>
      </c>
      <c r="AV47" s="379">
        <f>-'New Type 2 Res Summary'!AO47-'5A3_OJJ'!P47</f>
        <v>0</v>
      </c>
      <c r="AW47" s="380"/>
      <c r="AX47" s="1406">
        <f>-'New Type 2 Res Summary'!AQ47-'5A3_OJJ'!P47</f>
        <v>0</v>
      </c>
      <c r="AY47" s="379">
        <f>'2A-1_EFT (Annual)'!AP47</f>
        <v>-93622</v>
      </c>
      <c r="AZ47" s="380" t="e">
        <f>'2A-1_EFT (Annual)'!#REF!+'2A-1_EFT (Annual)'!#REF!++'2A-1_EFT (Annual)'!#REF!</f>
        <v>#REF!</v>
      </c>
      <c r="BA47" s="380" t="e">
        <f t="shared" si="60"/>
        <v>#REF!</v>
      </c>
      <c r="BB47" s="379">
        <f>'2A-2_EFT (Monthly)'!AP47</f>
        <v>-14632</v>
      </c>
      <c r="BC47" s="380">
        <f t="shared" si="57"/>
        <v>5260208</v>
      </c>
      <c r="BD47" s="380">
        <f>'2A-2_EFT (Monthly)'!AQ47</f>
        <v>405495</v>
      </c>
      <c r="BE47" s="382"/>
      <c r="BF47" s="382"/>
      <c r="BG47" s="382"/>
      <c r="BH47" s="382" t="e">
        <f>'2A-1_EFT (Annual)'!#REF!</f>
        <v>#REF!</v>
      </c>
      <c r="BI47" s="382" t="e">
        <f>'2A-1_EFT (Annual)'!#REF!</f>
        <v>#REF!</v>
      </c>
      <c r="BJ47" s="382" t="e">
        <f t="shared" si="61"/>
        <v>#REF!</v>
      </c>
    </row>
    <row r="48" spans="1:62" ht="16.5" customHeight="1" x14ac:dyDescent="0.2">
      <c r="A48" s="384">
        <v>42</v>
      </c>
      <c r="B48" s="538">
        <v>42</v>
      </c>
      <c r="C48" s="1251" t="s">
        <v>48</v>
      </c>
      <c r="D48" s="1246">
        <f>'8_2.1.18 SIS'!C48</f>
        <v>2821</v>
      </c>
      <c r="E48" s="389">
        <f>'2_State Distrib and Adjs'!AP48</f>
        <v>5693</v>
      </c>
      <c r="F48" s="390">
        <f>'2_State Distrib and Adjs'!AO48</f>
        <v>16058726</v>
      </c>
      <c r="G48" s="1371"/>
      <c r="H48" s="1371"/>
      <c r="I48" s="391"/>
      <c r="J48" s="390"/>
      <c r="K48" s="391"/>
      <c r="L48" s="390"/>
      <c r="M48" s="391"/>
      <c r="N48" s="390"/>
      <c r="O48" s="391"/>
      <c r="P48" s="390"/>
      <c r="Q48" s="392">
        <f>'2_State Distrib and Adjs'!AO48</f>
        <v>16058726</v>
      </c>
      <c r="R48" s="392"/>
      <c r="S48" s="389">
        <f>'2_State Distrib and Adjs'!AT48</f>
        <v>-483905</v>
      </c>
      <c r="T48" s="389">
        <f>'2_State Distrib and Adjs'!AU48</f>
        <v>-62623</v>
      </c>
      <c r="U48" s="393">
        <f>'2_State Distrib and Adjs'!AV48</f>
        <v>-546528</v>
      </c>
      <c r="V48" s="392">
        <f t="shared" si="58"/>
        <v>15512198</v>
      </c>
      <c r="W48" s="390"/>
      <c r="X48" s="390"/>
      <c r="Y48" s="392"/>
      <c r="Z48" s="389">
        <f>'2_State Distrib and Adjs'!AQ48</f>
        <v>-9045</v>
      </c>
      <c r="AA48" s="394">
        <f>'2_State Distrib and Adjs'!AX48</f>
        <v>0</v>
      </c>
      <c r="AB48" s="394">
        <f>'2_State Distrib and Adjs'!AY48</f>
        <v>129485</v>
      </c>
      <c r="AC48" s="392">
        <f>'2_State Distrib and Adjs'!AZ48</f>
        <v>15632638</v>
      </c>
      <c r="AD48" s="389">
        <f>'2_State Distrib and Adjs'!BA48</f>
        <v>14398475</v>
      </c>
      <c r="AE48" s="389">
        <f>'2_State Distrib and Adjs'!BB48</f>
        <v>1234163</v>
      </c>
      <c r="AF48" s="392">
        <f>'2_State Distrib and Adjs'!BC48</f>
        <v>1234163</v>
      </c>
      <c r="AG48" s="394">
        <f>'2_State Distrib and Adjs'!BD48</f>
        <v>0</v>
      </c>
      <c r="AH48" s="1388">
        <f>'2_State Distrib and Adjs'!BE48</f>
        <v>82348</v>
      </c>
      <c r="AI48" s="1388">
        <f>'2_State Distrib and Adjs'!BF48</f>
        <v>0</v>
      </c>
      <c r="AJ48" s="395">
        <f>'2_State Distrib and Adjs'!BG48</f>
        <v>15714986</v>
      </c>
      <c r="AK48" s="395">
        <f t="shared" si="59"/>
        <v>15714986</v>
      </c>
      <c r="AL48" s="396"/>
      <c r="AM48" s="397">
        <f>-'New Type 2 Res Summary'!AG48-'5A3_OJJ'!P48</f>
        <v>-25317</v>
      </c>
      <c r="AN48" s="388">
        <f>-'New Type 2 Res Summary'!AH48</f>
        <v>0</v>
      </c>
      <c r="AO48" s="396">
        <f>-'New Type 2 Res Summary'!AI48</f>
        <v>0</v>
      </c>
      <c r="AP48" s="388">
        <f>-'New Type 2 Res Summary'!AJ48</f>
        <v>0</v>
      </c>
      <c r="AQ48" s="398">
        <f>-'New Type 2 Res Summary'!AK48</f>
        <v>0</v>
      </c>
      <c r="AR48" s="399">
        <f>-'New Type 2 Res Summary'!AL48</f>
        <v>0</v>
      </c>
      <c r="AS48" s="397">
        <f>-'New Type 2 Res Summary'!AM48-'5A3_OJJ'!P48</f>
        <v>-167526</v>
      </c>
      <c r="AT48" s="400"/>
      <c r="AU48" s="400">
        <f>-'New Type 2 Res Summary'!AN48</f>
        <v>0</v>
      </c>
      <c r="AV48" s="397">
        <f>-'New Type 2 Res Summary'!AO48-'5A3_OJJ'!P48</f>
        <v>-25317</v>
      </c>
      <c r="AW48" s="398"/>
      <c r="AX48" s="397">
        <f>-'New Type 2 Res Summary'!AQ48-'5A3_OJJ'!P48</f>
        <v>-25317</v>
      </c>
      <c r="AY48" s="397">
        <f>'2A-1_EFT (Annual)'!AP48</f>
        <v>-167526</v>
      </c>
      <c r="AZ48" s="398" t="e">
        <f>'2A-1_EFT (Annual)'!#REF!+'2A-1_EFT (Annual)'!#REF!++'2A-1_EFT (Annual)'!#REF!</f>
        <v>#REF!</v>
      </c>
      <c r="BA48" s="398" t="e">
        <f t="shared" si="60"/>
        <v>#REF!</v>
      </c>
      <c r="BB48" s="397">
        <f>'2A-2_EFT (Monthly)'!AP48</f>
        <v>-13966</v>
      </c>
      <c r="BC48" s="398">
        <f t="shared" si="57"/>
        <v>15547460</v>
      </c>
      <c r="BD48" s="398">
        <f>'2A-2_EFT (Monthly)'!AQ48</f>
        <v>1220197</v>
      </c>
      <c r="BE48" s="400"/>
      <c r="BF48" s="400"/>
      <c r="BG48" s="400"/>
      <c r="BH48" s="400" t="e">
        <f>'2A-1_EFT (Annual)'!#REF!</f>
        <v>#REF!</v>
      </c>
      <c r="BI48" s="400" t="e">
        <f>'2A-1_EFT (Annual)'!#REF!</f>
        <v>#REF!</v>
      </c>
      <c r="BJ48" s="400" t="e">
        <f t="shared" si="61"/>
        <v>#REF!</v>
      </c>
    </row>
    <row r="49" spans="1:62" ht="16.5" customHeight="1" x14ac:dyDescent="0.2">
      <c r="A49" s="384">
        <v>43</v>
      </c>
      <c r="B49" s="538">
        <v>43</v>
      </c>
      <c r="C49" s="1251" t="s">
        <v>49</v>
      </c>
      <c r="D49" s="1246">
        <f>'8_2.1.18 SIS'!C49</f>
        <v>4092</v>
      </c>
      <c r="E49" s="389">
        <f>'2_State Distrib and Adjs'!AP49</f>
        <v>6793</v>
      </c>
      <c r="F49" s="390">
        <f>'2_State Distrib and Adjs'!AO49</f>
        <v>27796042</v>
      </c>
      <c r="G49" s="1371"/>
      <c r="H49" s="1371"/>
      <c r="I49" s="391"/>
      <c r="J49" s="390"/>
      <c r="K49" s="391"/>
      <c r="L49" s="390"/>
      <c r="M49" s="391"/>
      <c r="N49" s="390"/>
      <c r="O49" s="391"/>
      <c r="P49" s="390"/>
      <c r="Q49" s="392">
        <f>'2_State Distrib and Adjs'!AO49</f>
        <v>27796042</v>
      </c>
      <c r="R49" s="392"/>
      <c r="S49" s="389">
        <f>'2_State Distrib and Adjs'!AT49</f>
        <v>-6793</v>
      </c>
      <c r="T49" s="389">
        <f>'2_State Distrib and Adjs'!AU49</f>
        <v>-146050</v>
      </c>
      <c r="U49" s="393">
        <f>'2_State Distrib and Adjs'!AV49</f>
        <v>-152843</v>
      </c>
      <c r="V49" s="392">
        <f t="shared" si="58"/>
        <v>27643199</v>
      </c>
      <c r="W49" s="390"/>
      <c r="X49" s="390"/>
      <c r="Y49" s="392"/>
      <c r="Z49" s="389">
        <f>'2_State Distrib and Adjs'!AQ49</f>
        <v>26007</v>
      </c>
      <c r="AA49" s="394">
        <f>'2_State Distrib and Adjs'!AX49</f>
        <v>0</v>
      </c>
      <c r="AB49" s="394">
        <f>'2_State Distrib and Adjs'!AY49</f>
        <v>89104</v>
      </c>
      <c r="AC49" s="392">
        <f>'2_State Distrib and Adjs'!AZ49</f>
        <v>27758310</v>
      </c>
      <c r="AD49" s="389">
        <f>'2_State Distrib and Adjs'!BA49</f>
        <v>25473104</v>
      </c>
      <c r="AE49" s="389">
        <f>'2_State Distrib and Adjs'!BB49</f>
        <v>2285206</v>
      </c>
      <c r="AF49" s="392">
        <f>'2_State Distrib and Adjs'!BC49</f>
        <v>2285206</v>
      </c>
      <c r="AG49" s="394">
        <f>'2_State Distrib and Adjs'!BD49</f>
        <v>0</v>
      </c>
      <c r="AH49" s="1388">
        <f>'2_State Distrib and Adjs'!BE49</f>
        <v>125664</v>
      </c>
      <c r="AI49" s="1388">
        <f>'2_State Distrib and Adjs'!BF49</f>
        <v>165742</v>
      </c>
      <c r="AJ49" s="395">
        <f>'2_State Distrib and Adjs'!BG49</f>
        <v>28049716</v>
      </c>
      <c r="AK49" s="395">
        <f t="shared" si="59"/>
        <v>28049716</v>
      </c>
      <c r="AL49" s="396"/>
      <c r="AM49" s="397">
        <f>-'New Type 2 Res Summary'!AG49-'5A3_OJJ'!P49</f>
        <v>-3527</v>
      </c>
      <c r="AN49" s="388">
        <f>-'New Type 2 Res Summary'!AH49</f>
        <v>0</v>
      </c>
      <c r="AO49" s="396">
        <f>-'New Type 2 Res Summary'!AI49</f>
        <v>0</v>
      </c>
      <c r="AP49" s="388">
        <f>-'New Type 2 Res Summary'!AJ49</f>
        <v>0</v>
      </c>
      <c r="AQ49" s="398">
        <f>-'New Type 2 Res Summary'!AK49</f>
        <v>0</v>
      </c>
      <c r="AR49" s="399">
        <f>-'New Type 2 Res Summary'!AL49</f>
        <v>0</v>
      </c>
      <c r="AS49" s="397">
        <f>-'New Type 2 Res Summary'!AM49-'5A3_OJJ'!P49</f>
        <v>-48420</v>
      </c>
      <c r="AT49" s="400"/>
      <c r="AU49" s="400">
        <f>-'New Type 2 Res Summary'!AN49</f>
        <v>0</v>
      </c>
      <c r="AV49" s="397">
        <f>-'New Type 2 Res Summary'!AO49-'5A3_OJJ'!P49</f>
        <v>-3527</v>
      </c>
      <c r="AW49" s="398"/>
      <c r="AX49" s="397">
        <f>-'New Type 2 Res Summary'!AQ49-'5A3_OJJ'!P49</f>
        <v>-3527</v>
      </c>
      <c r="AY49" s="397">
        <f>'2A-1_EFT (Annual)'!AP49</f>
        <v>-48420</v>
      </c>
      <c r="AZ49" s="398" t="e">
        <f>'2A-1_EFT (Annual)'!#REF!+'2A-1_EFT (Annual)'!#REF!++'2A-1_EFT (Annual)'!#REF!</f>
        <v>#REF!</v>
      </c>
      <c r="BA49" s="398" t="e">
        <f t="shared" si="60"/>
        <v>#REF!</v>
      </c>
      <c r="BB49" s="397">
        <f>'2A-2_EFT (Monthly)'!AP49</f>
        <v>-1953</v>
      </c>
      <c r="BC49" s="398">
        <f t="shared" si="57"/>
        <v>28001296</v>
      </c>
      <c r="BD49" s="398">
        <f>'2A-2_EFT (Monthly)'!AQ49</f>
        <v>2283253</v>
      </c>
      <c r="BE49" s="400"/>
      <c r="BF49" s="400"/>
      <c r="BG49" s="400"/>
      <c r="BH49" s="400" t="e">
        <f>'2A-1_EFT (Annual)'!#REF!</f>
        <v>#REF!</v>
      </c>
      <c r="BI49" s="400" t="e">
        <f>'2A-1_EFT (Annual)'!#REF!</f>
        <v>#REF!</v>
      </c>
      <c r="BJ49" s="400" t="e">
        <f t="shared" si="61"/>
        <v>#REF!</v>
      </c>
    </row>
    <row r="50" spans="1:62" ht="16.5" customHeight="1" x14ac:dyDescent="0.2">
      <c r="A50" s="384">
        <v>44</v>
      </c>
      <c r="B50" s="538">
        <v>44</v>
      </c>
      <c r="C50" s="1251" t="s">
        <v>50</v>
      </c>
      <c r="D50" s="1246">
        <f>'8_2.1.18 SIS'!C50</f>
        <v>7213</v>
      </c>
      <c r="E50" s="389">
        <f>'2_State Distrib and Adjs'!AP50</f>
        <v>5919</v>
      </c>
      <c r="F50" s="390">
        <f>'2_State Distrib and Adjs'!AO50</f>
        <v>42694027</v>
      </c>
      <c r="G50" s="1371"/>
      <c r="H50" s="1371"/>
      <c r="I50" s="391"/>
      <c r="J50" s="390"/>
      <c r="K50" s="391"/>
      <c r="L50" s="390"/>
      <c r="M50" s="391"/>
      <c r="N50" s="390"/>
      <c r="O50" s="391"/>
      <c r="P50" s="390"/>
      <c r="Q50" s="392">
        <f>'2_State Distrib and Adjs'!AO50</f>
        <v>42694027</v>
      </c>
      <c r="R50" s="392"/>
      <c r="S50" s="389">
        <f>'2_State Distrib and Adjs'!AT50</f>
        <v>899688</v>
      </c>
      <c r="T50" s="389">
        <f>'2_State Distrib and Adjs'!AU50</f>
        <v>-17757</v>
      </c>
      <c r="U50" s="393">
        <f>'2_State Distrib and Adjs'!AV50</f>
        <v>881931</v>
      </c>
      <c r="V50" s="392">
        <f t="shared" si="58"/>
        <v>43575958</v>
      </c>
      <c r="W50" s="390"/>
      <c r="X50" s="390"/>
      <c r="Y50" s="392"/>
      <c r="Z50" s="389">
        <f>'2_State Distrib and Adjs'!AQ50</f>
        <v>6606</v>
      </c>
      <c r="AA50" s="394">
        <f>'2_State Distrib and Adjs'!AX50</f>
        <v>0</v>
      </c>
      <c r="AB50" s="394">
        <f>'2_State Distrib and Adjs'!AY50</f>
        <v>176732</v>
      </c>
      <c r="AC50" s="392">
        <f>'2_State Distrib and Adjs'!AZ50</f>
        <v>43759296</v>
      </c>
      <c r="AD50" s="389">
        <f>'2_State Distrib and Adjs'!BA50</f>
        <v>39960913</v>
      </c>
      <c r="AE50" s="389">
        <f>'2_State Distrib and Adjs'!BB50</f>
        <v>3798383</v>
      </c>
      <c r="AF50" s="392">
        <f>'2_State Distrib and Adjs'!BC50</f>
        <v>3798383</v>
      </c>
      <c r="AG50" s="394">
        <f>'2_State Distrib and Adjs'!BD50</f>
        <v>0</v>
      </c>
      <c r="AH50" s="1388">
        <f>'2_State Distrib and Adjs'!BE50</f>
        <v>60690</v>
      </c>
      <c r="AI50" s="1388">
        <f>'2_State Distrib and Adjs'!BF50</f>
        <v>597707</v>
      </c>
      <c r="AJ50" s="395">
        <f>'2_State Distrib and Adjs'!BG50</f>
        <v>44417693</v>
      </c>
      <c r="AK50" s="395">
        <f t="shared" si="59"/>
        <v>44417693</v>
      </c>
      <c r="AL50" s="396"/>
      <c r="AM50" s="397">
        <f>-'New Type 2 Res Summary'!AG50-'5A3_OJJ'!P50</f>
        <v>-2923</v>
      </c>
      <c r="AN50" s="388">
        <f>-'New Type 2 Res Summary'!AH50</f>
        <v>0</v>
      </c>
      <c r="AO50" s="396">
        <f>-'New Type 2 Res Summary'!AI50</f>
        <v>0</v>
      </c>
      <c r="AP50" s="388">
        <f>-'New Type 2 Res Summary'!AJ50</f>
        <v>0</v>
      </c>
      <c r="AQ50" s="398">
        <f>-'New Type 2 Res Summary'!AK50</f>
        <v>0</v>
      </c>
      <c r="AR50" s="399">
        <f>-'New Type 2 Res Summary'!AL50</f>
        <v>0</v>
      </c>
      <c r="AS50" s="397">
        <f>-'New Type 2 Res Summary'!AM50-'5A3_OJJ'!P50</f>
        <v>-239472</v>
      </c>
      <c r="AT50" s="400"/>
      <c r="AU50" s="400">
        <f>-'New Type 2 Res Summary'!AN50</f>
        <v>0</v>
      </c>
      <c r="AV50" s="397">
        <f>-'New Type 2 Res Summary'!AO50-'5A3_OJJ'!P50</f>
        <v>-2923</v>
      </c>
      <c r="AW50" s="398"/>
      <c r="AX50" s="397">
        <f>-'New Type 2 Res Summary'!AQ50-'5A3_OJJ'!P50</f>
        <v>-2923</v>
      </c>
      <c r="AY50" s="397">
        <f>'2A-1_EFT (Annual)'!AP50</f>
        <v>-239472</v>
      </c>
      <c r="AZ50" s="398" t="e">
        <f>'2A-1_EFT (Annual)'!#REF!+'2A-1_EFT (Annual)'!#REF!++'2A-1_EFT (Annual)'!#REF!</f>
        <v>#REF!</v>
      </c>
      <c r="BA50" s="398" t="e">
        <f t="shared" si="60"/>
        <v>#REF!</v>
      </c>
      <c r="BB50" s="397">
        <f>'2A-2_EFT (Monthly)'!AP50</f>
        <v>-19961</v>
      </c>
      <c r="BC50" s="398">
        <f t="shared" si="57"/>
        <v>44178221</v>
      </c>
      <c r="BD50" s="398">
        <f>'2A-2_EFT (Monthly)'!AQ50</f>
        <v>3778422</v>
      </c>
      <c r="BE50" s="400"/>
      <c r="BF50" s="400"/>
      <c r="BG50" s="400"/>
      <c r="BH50" s="400" t="e">
        <f>'2A-1_EFT (Annual)'!#REF!</f>
        <v>#REF!</v>
      </c>
      <c r="BI50" s="400" t="e">
        <f>'2A-1_EFT (Annual)'!#REF!</f>
        <v>#REF!</v>
      </c>
      <c r="BJ50" s="400" t="e">
        <f t="shared" si="61"/>
        <v>#REF!</v>
      </c>
    </row>
    <row r="51" spans="1:62" ht="16.5" customHeight="1" x14ac:dyDescent="0.2">
      <c r="A51" s="1252">
        <v>45</v>
      </c>
      <c r="B51" s="1253">
        <v>45</v>
      </c>
      <c r="C51" s="1254" t="s">
        <v>51</v>
      </c>
      <c r="D51" s="1247">
        <f>'8_2.1.18 SIS'!C51</f>
        <v>9252</v>
      </c>
      <c r="E51" s="403">
        <f>'2_State Distrib and Adjs'!AP51</f>
        <v>3230</v>
      </c>
      <c r="F51" s="404">
        <f>'2_State Distrib and Adjs'!AO51</f>
        <v>29888467</v>
      </c>
      <c r="G51" s="1372"/>
      <c r="H51" s="1372"/>
      <c r="I51" s="405"/>
      <c r="J51" s="404"/>
      <c r="K51" s="405"/>
      <c r="L51" s="404"/>
      <c r="M51" s="405"/>
      <c r="N51" s="404"/>
      <c r="O51" s="405"/>
      <c r="P51" s="404"/>
      <c r="Q51" s="406">
        <f>'2_State Distrib and Adjs'!AO51</f>
        <v>29888467</v>
      </c>
      <c r="R51" s="406"/>
      <c r="S51" s="403">
        <f>'2_State Distrib and Adjs'!AT51</f>
        <v>251940</v>
      </c>
      <c r="T51" s="403">
        <f>'2_State Distrib and Adjs'!AU51</f>
        <v>-25840</v>
      </c>
      <c r="U51" s="407">
        <f>'2_State Distrib and Adjs'!AV51</f>
        <v>226100</v>
      </c>
      <c r="V51" s="406">
        <f t="shared" si="58"/>
        <v>30114567</v>
      </c>
      <c r="W51" s="404"/>
      <c r="X51" s="404"/>
      <c r="Y51" s="406"/>
      <c r="Z51" s="403">
        <f>'2_State Distrib and Adjs'!AQ51</f>
        <v>17622</v>
      </c>
      <c r="AA51" s="408">
        <f>'2_State Distrib and Adjs'!AX51</f>
        <v>0</v>
      </c>
      <c r="AB51" s="1385">
        <f>'2_State Distrib and Adjs'!AY51</f>
        <v>172780</v>
      </c>
      <c r="AC51" s="406">
        <f>'2_State Distrib and Adjs'!AZ51</f>
        <v>30304969</v>
      </c>
      <c r="AD51" s="409">
        <f>'2_State Distrib and Adjs'!BA51</f>
        <v>27772909</v>
      </c>
      <c r="AE51" s="403">
        <f>'2_State Distrib and Adjs'!BB51</f>
        <v>2532060</v>
      </c>
      <c r="AF51" s="410">
        <f>'2_State Distrib and Adjs'!BC51</f>
        <v>2532060</v>
      </c>
      <c r="AG51" s="408">
        <f>'2_State Distrib and Adjs'!BD51</f>
        <v>0</v>
      </c>
      <c r="AH51" s="1389">
        <f>'2_State Distrib and Adjs'!BE51</f>
        <v>145418</v>
      </c>
      <c r="AI51" s="1389">
        <f>'2_State Distrib and Adjs'!BF51</f>
        <v>65652</v>
      </c>
      <c r="AJ51" s="410">
        <f>'2_State Distrib and Adjs'!BG51</f>
        <v>30516039</v>
      </c>
      <c r="AK51" s="410">
        <f t="shared" si="59"/>
        <v>30516039</v>
      </c>
      <c r="AL51" s="411"/>
      <c r="AM51" s="412">
        <f>-'New Type 2 Res Summary'!AG51-'5A3_OJJ'!P51</f>
        <v>-11877</v>
      </c>
      <c r="AN51" s="402">
        <f>-'New Type 2 Res Summary'!AH51</f>
        <v>0</v>
      </c>
      <c r="AO51" s="411">
        <f>-'New Type 2 Res Summary'!AI51</f>
        <v>0</v>
      </c>
      <c r="AP51" s="402">
        <f>-'New Type 2 Res Summary'!AJ51</f>
        <v>0</v>
      </c>
      <c r="AQ51" s="413">
        <f>-'New Type 2 Res Summary'!AK51</f>
        <v>0</v>
      </c>
      <c r="AR51" s="414">
        <f>-'New Type 2 Res Summary'!AL51</f>
        <v>0</v>
      </c>
      <c r="AS51" s="412">
        <f>-'New Type 2 Res Summary'!AM51-'5A3_OJJ'!P51</f>
        <v>-589970</v>
      </c>
      <c r="AT51" s="1382"/>
      <c r="AU51" s="415">
        <f>-'New Type 2 Res Summary'!AN51</f>
        <v>0</v>
      </c>
      <c r="AV51" s="412">
        <f>-'New Type 2 Res Summary'!AO51-'5A3_OJJ'!P51</f>
        <v>-11877</v>
      </c>
      <c r="AW51" s="413"/>
      <c r="AX51" s="1407">
        <f>-'New Type 2 Res Summary'!AQ51-'5A3_OJJ'!P51</f>
        <v>-11877</v>
      </c>
      <c r="AY51" s="412">
        <f>'2A-1_EFT (Annual)'!AP51</f>
        <v>-595430</v>
      </c>
      <c r="AZ51" s="413" t="e">
        <f>'2A-1_EFT (Annual)'!#REF!+'2A-1_EFT (Annual)'!#REF!++'2A-1_EFT (Annual)'!#REF!</f>
        <v>#REF!</v>
      </c>
      <c r="BA51" s="413" t="e">
        <f t="shared" si="60"/>
        <v>#REF!</v>
      </c>
      <c r="BB51" s="412">
        <f>'2A-2_EFT (Monthly)'!AP51</f>
        <v>-52415</v>
      </c>
      <c r="BC51" s="413">
        <f t="shared" si="57"/>
        <v>29920609</v>
      </c>
      <c r="BD51" s="413">
        <f>'2A-2_EFT (Monthly)'!AQ51</f>
        <v>2479645</v>
      </c>
      <c r="BE51" s="415"/>
      <c r="BF51" s="415"/>
      <c r="BG51" s="415"/>
      <c r="BH51" s="415" t="e">
        <f>'2A-1_EFT (Annual)'!#REF!</f>
        <v>#REF!</v>
      </c>
      <c r="BI51" s="415" t="e">
        <f>'2A-1_EFT (Annual)'!#REF!</f>
        <v>#REF!</v>
      </c>
      <c r="BJ51" s="415" t="e">
        <f t="shared" si="61"/>
        <v>#REF!</v>
      </c>
    </row>
    <row r="52" spans="1:62" ht="16.5" customHeight="1" x14ac:dyDescent="0.2">
      <c r="A52" s="1248">
        <v>46</v>
      </c>
      <c r="B52" s="1249">
        <v>46</v>
      </c>
      <c r="C52" s="1250" t="s">
        <v>52</v>
      </c>
      <c r="D52" s="1245">
        <f>'8_2.1.18 SIS'!C52</f>
        <v>1122</v>
      </c>
      <c r="E52" s="372">
        <f>'2_State Distrib and Adjs'!AP52</f>
        <v>7624</v>
      </c>
      <c r="F52" s="373">
        <f>'2_State Distrib and Adjs'!AO52</f>
        <v>8553999</v>
      </c>
      <c r="G52" s="1370"/>
      <c r="H52" s="1370"/>
      <c r="I52" s="374"/>
      <c r="J52" s="373"/>
      <c r="K52" s="374"/>
      <c r="L52" s="373"/>
      <c r="M52" s="374"/>
      <c r="N52" s="373"/>
      <c r="O52" s="374"/>
      <c r="P52" s="373"/>
      <c r="Q52" s="375">
        <f>'2_State Distrib and Adjs'!AO52</f>
        <v>8553999</v>
      </c>
      <c r="R52" s="375"/>
      <c r="S52" s="372">
        <f>'2_State Distrib and Adjs'!AT52</f>
        <v>121984</v>
      </c>
      <c r="T52" s="372">
        <f>'2_State Distrib and Adjs'!AU52</f>
        <v>72428</v>
      </c>
      <c r="U52" s="376">
        <f>'2_State Distrib and Adjs'!AV52</f>
        <v>194412</v>
      </c>
      <c r="V52" s="375">
        <f t="shared" si="58"/>
        <v>8748411</v>
      </c>
      <c r="W52" s="373"/>
      <c r="X52" s="373"/>
      <c r="Y52" s="375"/>
      <c r="Z52" s="372">
        <f>'2_State Distrib and Adjs'!AQ52</f>
        <v>8286</v>
      </c>
      <c r="AA52" s="386">
        <f>'2_State Distrib and Adjs'!AX52</f>
        <v>0</v>
      </c>
      <c r="AB52" s="1384">
        <f>'2_State Distrib and Adjs'!AY52</f>
        <v>45320</v>
      </c>
      <c r="AC52" s="375">
        <f>'2_State Distrib and Adjs'!AZ52</f>
        <v>8802017</v>
      </c>
      <c r="AD52" s="372">
        <f>'2_State Distrib and Adjs'!BA52</f>
        <v>8027655</v>
      </c>
      <c r="AE52" s="372">
        <f>'2_State Distrib and Adjs'!BB52</f>
        <v>774362</v>
      </c>
      <c r="AF52" s="375">
        <f>'2_State Distrib and Adjs'!BC52</f>
        <v>774362</v>
      </c>
      <c r="AG52" s="386">
        <f>'2_State Distrib and Adjs'!BD52</f>
        <v>0</v>
      </c>
      <c r="AH52" s="1387">
        <f>'2_State Distrib and Adjs'!BE52</f>
        <v>25000</v>
      </c>
      <c r="AI52" s="1387">
        <f>'2_State Distrib and Adjs'!BF52</f>
        <v>0</v>
      </c>
      <c r="AJ52" s="377">
        <f>'2_State Distrib and Adjs'!BG52</f>
        <v>8827017</v>
      </c>
      <c r="AK52" s="377">
        <f t="shared" si="59"/>
        <v>8827017</v>
      </c>
      <c r="AL52" s="378"/>
      <c r="AM52" s="379">
        <f>-'New Type 2 Res Summary'!AG52-'5A3_OJJ'!P52</f>
        <v>0</v>
      </c>
      <c r="AN52" s="371">
        <f>-'New Type 2 Res Summary'!AH52</f>
        <v>0</v>
      </c>
      <c r="AO52" s="378">
        <f>-'New Type 2 Res Summary'!AI52</f>
        <v>0</v>
      </c>
      <c r="AP52" s="371">
        <f>-'New Type 2 Res Summary'!AJ52</f>
        <v>0</v>
      </c>
      <c r="AQ52" s="380">
        <f>-'New Type 2 Res Summary'!AK52</f>
        <v>0</v>
      </c>
      <c r="AR52" s="381">
        <f>-'New Type 2 Res Summary'!AL52</f>
        <v>0</v>
      </c>
      <c r="AS52" s="379">
        <f>-'New Type 2 Res Summary'!AM52-'5A3_OJJ'!P52</f>
        <v>-106748</v>
      </c>
      <c r="AT52" s="1381"/>
      <c r="AU52" s="382">
        <f>-'New Type 2 Res Summary'!AN52</f>
        <v>0</v>
      </c>
      <c r="AV52" s="379">
        <f>-'New Type 2 Res Summary'!AO52-'5A3_OJJ'!P52</f>
        <v>0</v>
      </c>
      <c r="AW52" s="380"/>
      <c r="AX52" s="1406">
        <f>-'New Type 2 Res Summary'!AQ52-'5A3_OJJ'!P52</f>
        <v>0</v>
      </c>
      <c r="AY52" s="379">
        <f>'2A-1_EFT (Annual)'!AP52</f>
        <v>-106748</v>
      </c>
      <c r="AZ52" s="380" t="e">
        <f>'2A-1_EFT (Annual)'!#REF!+'2A-1_EFT (Annual)'!#REF!++'2A-1_EFT (Annual)'!#REF!</f>
        <v>#REF!</v>
      </c>
      <c r="BA52" s="380" t="e">
        <f t="shared" si="60"/>
        <v>#REF!</v>
      </c>
      <c r="BB52" s="379">
        <f>'2A-2_EFT (Monthly)'!AP52</f>
        <v>-6897</v>
      </c>
      <c r="BC52" s="380">
        <f t="shared" si="57"/>
        <v>8720269</v>
      </c>
      <c r="BD52" s="380">
        <f>'2A-2_EFT (Monthly)'!AQ52</f>
        <v>767465</v>
      </c>
      <c r="BE52" s="382"/>
      <c r="BF52" s="382"/>
      <c r="BG52" s="382"/>
      <c r="BH52" s="382" t="e">
        <f>'2A-1_EFT (Annual)'!#REF!</f>
        <v>#REF!</v>
      </c>
      <c r="BI52" s="382" t="e">
        <f>'2A-1_EFT (Annual)'!#REF!</f>
        <v>#REF!</v>
      </c>
      <c r="BJ52" s="382" t="e">
        <f t="shared" si="61"/>
        <v>#REF!</v>
      </c>
    </row>
    <row r="53" spans="1:62" ht="16.5" customHeight="1" x14ac:dyDescent="0.2">
      <c r="A53" s="384">
        <v>47</v>
      </c>
      <c r="B53" s="538">
        <v>47</v>
      </c>
      <c r="C53" s="1251" t="s">
        <v>53</v>
      </c>
      <c r="D53" s="1246">
        <f>'8_2.1.18 SIS'!C53</f>
        <v>3574</v>
      </c>
      <c r="E53" s="389">
        <f>'2_State Distrib and Adjs'!AP53</f>
        <v>3647</v>
      </c>
      <c r="F53" s="390">
        <f>'2_State Distrib and Adjs'!AO53</f>
        <v>13034834</v>
      </c>
      <c r="G53" s="1371"/>
      <c r="H53" s="1371"/>
      <c r="I53" s="391"/>
      <c r="J53" s="390"/>
      <c r="K53" s="391"/>
      <c r="L53" s="390"/>
      <c r="M53" s="391"/>
      <c r="N53" s="390"/>
      <c r="O53" s="391"/>
      <c r="P53" s="390"/>
      <c r="Q53" s="392">
        <f>'2_State Distrib and Adjs'!AO53</f>
        <v>13034834</v>
      </c>
      <c r="R53" s="392"/>
      <c r="S53" s="389">
        <f>'2_State Distrib and Adjs'!AT53</f>
        <v>-313642</v>
      </c>
      <c r="T53" s="389">
        <f>'2_State Distrib and Adjs'!AU53</f>
        <v>5471</v>
      </c>
      <c r="U53" s="393">
        <f>'2_State Distrib and Adjs'!AV53</f>
        <v>-308171</v>
      </c>
      <c r="V53" s="392">
        <f t="shared" si="58"/>
        <v>12726663</v>
      </c>
      <c r="W53" s="390"/>
      <c r="X53" s="390"/>
      <c r="Y53" s="392"/>
      <c r="Z53" s="389">
        <f>'2_State Distrib and Adjs'!AQ53</f>
        <v>-17214</v>
      </c>
      <c r="AA53" s="394">
        <f>'2_State Distrib and Adjs'!AX53</f>
        <v>0</v>
      </c>
      <c r="AB53" s="394">
        <f>'2_State Distrib and Adjs'!AY53</f>
        <v>133353</v>
      </c>
      <c r="AC53" s="392">
        <f>'2_State Distrib and Adjs'!AZ53</f>
        <v>12842802</v>
      </c>
      <c r="AD53" s="389">
        <f>'2_State Distrib and Adjs'!BA53</f>
        <v>11807194</v>
      </c>
      <c r="AE53" s="389">
        <f>'2_State Distrib and Adjs'!BB53</f>
        <v>1035608</v>
      </c>
      <c r="AF53" s="392">
        <f>'2_State Distrib and Adjs'!BC53</f>
        <v>1035608</v>
      </c>
      <c r="AG53" s="394">
        <f>'2_State Distrib and Adjs'!BD53</f>
        <v>0</v>
      </c>
      <c r="AH53" s="1388">
        <f>'2_State Distrib and Adjs'!BE53</f>
        <v>97104</v>
      </c>
      <c r="AI53" s="1388">
        <f>'2_State Distrib and Adjs'!BF53</f>
        <v>84647</v>
      </c>
      <c r="AJ53" s="395">
        <f>'2_State Distrib and Adjs'!BG53</f>
        <v>13024553</v>
      </c>
      <c r="AK53" s="395">
        <f t="shared" si="59"/>
        <v>13024553</v>
      </c>
      <c r="AL53" s="396"/>
      <c r="AM53" s="397">
        <f>-'New Type 2 Res Summary'!AG53-'5A3_OJJ'!P53</f>
        <v>0</v>
      </c>
      <c r="AN53" s="388">
        <f>-'New Type 2 Res Summary'!AH53</f>
        <v>0</v>
      </c>
      <c r="AO53" s="396">
        <f>-'New Type 2 Res Summary'!AI53</f>
        <v>0</v>
      </c>
      <c r="AP53" s="388">
        <f>-'New Type 2 Res Summary'!AJ53</f>
        <v>0</v>
      </c>
      <c r="AQ53" s="398">
        <f>-'New Type 2 Res Summary'!AK53</f>
        <v>0</v>
      </c>
      <c r="AR53" s="399">
        <f>-'New Type 2 Res Summary'!AL53</f>
        <v>0</v>
      </c>
      <c r="AS53" s="397">
        <f>-'New Type 2 Res Summary'!AM53-'5A3_OJJ'!P53</f>
        <v>-846121</v>
      </c>
      <c r="AT53" s="400"/>
      <c r="AU53" s="400">
        <f>-'New Type 2 Res Summary'!AN53</f>
        <v>0</v>
      </c>
      <c r="AV53" s="397">
        <f>-'New Type 2 Res Summary'!AO53-'5A3_OJJ'!P53</f>
        <v>0</v>
      </c>
      <c r="AW53" s="398"/>
      <c r="AX53" s="397">
        <f>-'New Type 2 Res Summary'!AQ53-'5A3_OJJ'!P53</f>
        <v>0</v>
      </c>
      <c r="AY53" s="397">
        <f>'2A-1_EFT (Annual)'!AP53</f>
        <v>-841022</v>
      </c>
      <c r="AZ53" s="398" t="e">
        <f>'2A-1_EFT (Annual)'!#REF!+'2A-1_EFT (Annual)'!#REF!++'2A-1_EFT (Annual)'!#REF!</f>
        <v>#REF!</v>
      </c>
      <c r="BA53" s="398" t="e">
        <f t="shared" si="60"/>
        <v>#REF!</v>
      </c>
      <c r="BB53" s="397">
        <f>'2A-2_EFT (Monthly)'!AP53</f>
        <v>-60220</v>
      </c>
      <c r="BC53" s="398">
        <f t="shared" si="57"/>
        <v>12183531</v>
      </c>
      <c r="BD53" s="398">
        <f>'2A-2_EFT (Monthly)'!AQ53</f>
        <v>975388</v>
      </c>
      <c r="BE53" s="400"/>
      <c r="BF53" s="400"/>
      <c r="BG53" s="400"/>
      <c r="BH53" s="400" t="e">
        <f>'2A-1_EFT (Annual)'!#REF!</f>
        <v>#REF!</v>
      </c>
      <c r="BI53" s="400" t="e">
        <f>'2A-1_EFT (Annual)'!#REF!</f>
        <v>#REF!</v>
      </c>
      <c r="BJ53" s="400" t="e">
        <f t="shared" si="61"/>
        <v>#REF!</v>
      </c>
    </row>
    <row r="54" spans="1:62" ht="16.5" customHeight="1" x14ac:dyDescent="0.2">
      <c r="A54" s="384">
        <v>48</v>
      </c>
      <c r="B54" s="538">
        <v>48</v>
      </c>
      <c r="C54" s="1251" t="s">
        <v>91</v>
      </c>
      <c r="D54" s="1246">
        <f>'8_2.1.18 SIS'!C54</f>
        <v>5817</v>
      </c>
      <c r="E54" s="389">
        <f>'2_State Distrib and Adjs'!AP54</f>
        <v>5190</v>
      </c>
      <c r="F54" s="390">
        <f>'2_State Distrib and Adjs'!AO54</f>
        <v>30190362</v>
      </c>
      <c r="G54" s="1371"/>
      <c r="H54" s="1371"/>
      <c r="I54" s="391"/>
      <c r="J54" s="390"/>
      <c r="K54" s="391"/>
      <c r="L54" s="390"/>
      <c r="M54" s="391"/>
      <c r="N54" s="390"/>
      <c r="O54" s="391"/>
      <c r="P54" s="390"/>
      <c r="Q54" s="392">
        <f>'2_State Distrib and Adjs'!AO54</f>
        <v>30190362</v>
      </c>
      <c r="R54" s="392"/>
      <c r="S54" s="389">
        <f>'2_State Distrib and Adjs'!AT54</f>
        <v>-513810</v>
      </c>
      <c r="T54" s="389">
        <f>'2_State Distrib and Adjs'!AU54</f>
        <v>80445</v>
      </c>
      <c r="U54" s="393">
        <f>'2_State Distrib and Adjs'!AV54</f>
        <v>-433365</v>
      </c>
      <c r="V54" s="392">
        <f t="shared" si="58"/>
        <v>29756997</v>
      </c>
      <c r="W54" s="390"/>
      <c r="X54" s="390"/>
      <c r="Y54" s="392"/>
      <c r="Z54" s="389">
        <f>'2_State Distrib and Adjs'!AQ54</f>
        <v>-5870</v>
      </c>
      <c r="AA54" s="394">
        <f>'2_State Distrib and Adjs'!AX54</f>
        <v>0</v>
      </c>
      <c r="AB54" s="394">
        <f>'2_State Distrib and Adjs'!AY54</f>
        <v>96287</v>
      </c>
      <c r="AC54" s="392">
        <f>'2_State Distrib and Adjs'!AZ54</f>
        <v>29847414</v>
      </c>
      <c r="AD54" s="389">
        <f>'2_State Distrib and Adjs'!BA54</f>
        <v>27447528</v>
      </c>
      <c r="AE54" s="389">
        <f>'2_State Distrib and Adjs'!BB54</f>
        <v>2399886</v>
      </c>
      <c r="AF54" s="392">
        <f>'2_State Distrib and Adjs'!BC54</f>
        <v>2399886</v>
      </c>
      <c r="AG54" s="394">
        <f>'2_State Distrib and Adjs'!BD54</f>
        <v>0</v>
      </c>
      <c r="AH54" s="1388">
        <f>'2_State Distrib and Adjs'!BE54</f>
        <v>143276</v>
      </c>
      <c r="AI54" s="1388">
        <f>'2_State Distrib and Adjs'!BF54</f>
        <v>12384</v>
      </c>
      <c r="AJ54" s="395">
        <f>'2_State Distrib and Adjs'!BG54</f>
        <v>30003074</v>
      </c>
      <c r="AK54" s="395">
        <f t="shared" si="59"/>
        <v>30003074</v>
      </c>
      <c r="AL54" s="396"/>
      <c r="AM54" s="397">
        <f>-'New Type 2 Res Summary'!AG54-'5A3_OJJ'!P54</f>
        <v>0</v>
      </c>
      <c r="AN54" s="388">
        <f>-'New Type 2 Res Summary'!AH54</f>
        <v>0</v>
      </c>
      <c r="AO54" s="396">
        <f>-'New Type 2 Res Summary'!AI54</f>
        <v>0</v>
      </c>
      <c r="AP54" s="388">
        <f>-'New Type 2 Res Summary'!AJ54</f>
        <v>0</v>
      </c>
      <c r="AQ54" s="398">
        <f>-'New Type 2 Res Summary'!AK54</f>
        <v>0</v>
      </c>
      <c r="AR54" s="399">
        <f>-'New Type 2 Res Summary'!AL54</f>
        <v>0</v>
      </c>
      <c r="AS54" s="397">
        <f>-'New Type 2 Res Summary'!AM54-'5A3_OJJ'!P54</f>
        <v>-551968</v>
      </c>
      <c r="AT54" s="400"/>
      <c r="AU54" s="400">
        <f>-'New Type 2 Res Summary'!AN54</f>
        <v>0</v>
      </c>
      <c r="AV54" s="397">
        <f>-'New Type 2 Res Summary'!AO54-'5A3_OJJ'!P54</f>
        <v>0</v>
      </c>
      <c r="AW54" s="398"/>
      <c r="AX54" s="397">
        <f>-'New Type 2 Res Summary'!AQ54-'5A3_OJJ'!P54</f>
        <v>0</v>
      </c>
      <c r="AY54" s="397">
        <f>'2A-1_EFT (Annual)'!AP54</f>
        <v>-551968</v>
      </c>
      <c r="AZ54" s="398" t="e">
        <f>'2A-1_EFT (Annual)'!#REF!+'2A-1_EFT (Annual)'!#REF!++'2A-1_EFT (Annual)'!#REF!</f>
        <v>#REF!</v>
      </c>
      <c r="BA54" s="398" t="e">
        <f t="shared" si="60"/>
        <v>#REF!</v>
      </c>
      <c r="BB54" s="397">
        <f>'2A-2_EFT (Monthly)'!AP54</f>
        <v>-80445</v>
      </c>
      <c r="BC54" s="398">
        <f t="shared" si="57"/>
        <v>29451106</v>
      </c>
      <c r="BD54" s="398">
        <f>'2A-2_EFT (Monthly)'!AQ54</f>
        <v>2319441</v>
      </c>
      <c r="BE54" s="400"/>
      <c r="BF54" s="400"/>
      <c r="BG54" s="400"/>
      <c r="BH54" s="400" t="e">
        <f>'2A-1_EFT (Annual)'!#REF!</f>
        <v>#REF!</v>
      </c>
      <c r="BI54" s="400" t="e">
        <f>'2A-1_EFT (Annual)'!#REF!</f>
        <v>#REF!</v>
      </c>
      <c r="BJ54" s="400" t="e">
        <f t="shared" si="61"/>
        <v>#REF!</v>
      </c>
    </row>
    <row r="55" spans="1:62" ht="16.5" customHeight="1" x14ac:dyDescent="0.2">
      <c r="A55" s="384">
        <v>49</v>
      </c>
      <c r="B55" s="538">
        <v>49</v>
      </c>
      <c r="C55" s="1251" t="s">
        <v>54</v>
      </c>
      <c r="D55" s="1246">
        <f>'8_2.1.18 SIS'!C55</f>
        <v>13124</v>
      </c>
      <c r="E55" s="389">
        <f>'2_State Distrib and Adjs'!AP55</f>
        <v>5814</v>
      </c>
      <c r="F55" s="390">
        <f>'2_State Distrib and Adjs'!AO55</f>
        <v>76306704</v>
      </c>
      <c r="G55" s="1371"/>
      <c r="H55" s="1371"/>
      <c r="I55" s="391"/>
      <c r="J55" s="390"/>
      <c r="K55" s="391"/>
      <c r="L55" s="390"/>
      <c r="M55" s="391"/>
      <c r="N55" s="390"/>
      <c r="O55" s="391"/>
      <c r="P55" s="390"/>
      <c r="Q55" s="392">
        <f>'2_State Distrib and Adjs'!AO55</f>
        <v>76306704</v>
      </c>
      <c r="R55" s="392"/>
      <c r="S55" s="389">
        <f>'2_State Distrib and Adjs'!AT55</f>
        <v>-1162800</v>
      </c>
      <c r="T55" s="389">
        <f>'2_State Distrib and Adjs'!AU55</f>
        <v>-209304</v>
      </c>
      <c r="U55" s="393">
        <f>'2_State Distrib and Adjs'!AV55</f>
        <v>-1372104</v>
      </c>
      <c r="V55" s="392">
        <f t="shared" si="58"/>
        <v>74934600</v>
      </c>
      <c r="W55" s="390"/>
      <c r="X55" s="390"/>
      <c r="Y55" s="392"/>
      <c r="Z55" s="389">
        <f>'2_State Distrib and Adjs'!AQ55</f>
        <v>-28575</v>
      </c>
      <c r="AA55" s="394">
        <f>'2_State Distrib and Adjs'!AX55</f>
        <v>63000</v>
      </c>
      <c r="AB55" s="394">
        <f>'2_State Distrib and Adjs'!AY55</f>
        <v>337260</v>
      </c>
      <c r="AC55" s="392">
        <f>'2_State Distrib and Adjs'!AZ55</f>
        <v>75306285</v>
      </c>
      <c r="AD55" s="389">
        <f>'2_State Distrib and Adjs'!BA55</f>
        <v>69236192</v>
      </c>
      <c r="AE55" s="389">
        <f>'2_State Distrib and Adjs'!BB55</f>
        <v>6070093</v>
      </c>
      <c r="AF55" s="392">
        <f>'2_State Distrib and Adjs'!BC55</f>
        <v>6070093</v>
      </c>
      <c r="AG55" s="394">
        <f>'2_State Distrib and Adjs'!BD55</f>
        <v>0</v>
      </c>
      <c r="AH55" s="1388">
        <f>'2_State Distrib and Adjs'!BE55</f>
        <v>441966</v>
      </c>
      <c r="AI55" s="1388">
        <f>'2_State Distrib and Adjs'!BF55</f>
        <v>0</v>
      </c>
      <c r="AJ55" s="395">
        <f>'2_State Distrib and Adjs'!BG55</f>
        <v>75748251</v>
      </c>
      <c r="AK55" s="395">
        <f t="shared" si="59"/>
        <v>75748251</v>
      </c>
      <c r="AL55" s="396"/>
      <c r="AM55" s="397">
        <f>-'New Type 2 Res Summary'!AG55-'5A3_OJJ'!P55</f>
        <v>-352</v>
      </c>
      <c r="AN55" s="388">
        <f>-'New Type 2 Res Summary'!AH55</f>
        <v>0</v>
      </c>
      <c r="AO55" s="396">
        <f>-'New Type 2 Res Summary'!AI55</f>
        <v>0</v>
      </c>
      <c r="AP55" s="388">
        <f>-'New Type 2 Res Summary'!AJ55</f>
        <v>0</v>
      </c>
      <c r="AQ55" s="398">
        <f>-'New Type 2 Res Summary'!AK55</f>
        <v>0</v>
      </c>
      <c r="AR55" s="399">
        <f>-'New Type 2 Res Summary'!AL55</f>
        <v>0</v>
      </c>
      <c r="AS55" s="397">
        <f>-'New Type 2 Res Summary'!AM55-'5A3_OJJ'!P55</f>
        <v>-1239799</v>
      </c>
      <c r="AT55" s="400"/>
      <c r="AU55" s="400">
        <f>-'New Type 2 Res Summary'!AN55</f>
        <v>0</v>
      </c>
      <c r="AV55" s="397">
        <f>-'New Type 2 Res Summary'!AO55-'5A3_OJJ'!P55</f>
        <v>-352</v>
      </c>
      <c r="AW55" s="398"/>
      <c r="AX55" s="397">
        <f>-'New Type 2 Res Summary'!AQ55-'5A3_OJJ'!P55</f>
        <v>-352</v>
      </c>
      <c r="AY55" s="397">
        <f>'2A-1_EFT (Annual)'!AP55</f>
        <v>-1241094</v>
      </c>
      <c r="AZ55" s="398" t="e">
        <f>'2A-1_EFT (Annual)'!#REF!+'2A-1_EFT (Annual)'!#REF!++'2A-1_EFT (Annual)'!#REF!</f>
        <v>#REF!</v>
      </c>
      <c r="BA55" s="398" t="e">
        <f t="shared" si="60"/>
        <v>#REF!</v>
      </c>
      <c r="BB55" s="397">
        <f>'2A-2_EFT (Monthly)'!AP55</f>
        <v>-94641</v>
      </c>
      <c r="BC55" s="398">
        <f t="shared" si="57"/>
        <v>74507157</v>
      </c>
      <c r="BD55" s="398">
        <f>'2A-2_EFT (Monthly)'!AQ55</f>
        <v>5975452</v>
      </c>
      <c r="BE55" s="400"/>
      <c r="BF55" s="400"/>
      <c r="BG55" s="400"/>
      <c r="BH55" s="400" t="e">
        <f>'2A-1_EFT (Annual)'!#REF!</f>
        <v>#REF!</v>
      </c>
      <c r="BI55" s="400" t="e">
        <f>'2A-1_EFT (Annual)'!#REF!</f>
        <v>#REF!</v>
      </c>
      <c r="BJ55" s="400" t="e">
        <f t="shared" si="61"/>
        <v>#REF!</v>
      </c>
    </row>
    <row r="56" spans="1:62" ht="16.5" customHeight="1" x14ac:dyDescent="0.2">
      <c r="A56" s="1252">
        <v>50</v>
      </c>
      <c r="B56" s="1253">
        <v>50</v>
      </c>
      <c r="C56" s="1254" t="s">
        <v>55</v>
      </c>
      <c r="D56" s="1247">
        <f>'8_2.1.18 SIS'!C56</f>
        <v>7545</v>
      </c>
      <c r="E56" s="403">
        <f>'2_State Distrib and Adjs'!AP56</f>
        <v>5951</v>
      </c>
      <c r="F56" s="404">
        <f>'2_State Distrib and Adjs'!AO56</f>
        <v>44901028</v>
      </c>
      <c r="G56" s="1372"/>
      <c r="H56" s="1372"/>
      <c r="I56" s="405"/>
      <c r="J56" s="404"/>
      <c r="K56" s="405"/>
      <c r="L56" s="404"/>
      <c r="M56" s="405"/>
      <c r="N56" s="404"/>
      <c r="O56" s="405"/>
      <c r="P56" s="404"/>
      <c r="Q56" s="406">
        <f>'2_State Distrib and Adjs'!AO56</f>
        <v>44901028</v>
      </c>
      <c r="R56" s="406"/>
      <c r="S56" s="403">
        <f>'2_State Distrib and Adjs'!AT56</f>
        <v>-630806</v>
      </c>
      <c r="T56" s="403">
        <f>'2_State Distrib and Adjs'!AU56</f>
        <v>-154726</v>
      </c>
      <c r="U56" s="407">
        <f>'2_State Distrib and Adjs'!AV56</f>
        <v>-785532</v>
      </c>
      <c r="V56" s="406">
        <f t="shared" si="58"/>
        <v>44115496</v>
      </c>
      <c r="W56" s="404"/>
      <c r="X56" s="404"/>
      <c r="Y56" s="406"/>
      <c r="Z56" s="403">
        <f>'2_State Distrib and Adjs'!AQ56</f>
        <v>31691</v>
      </c>
      <c r="AA56" s="408">
        <f>'2_State Distrib and Adjs'!AX56</f>
        <v>147000</v>
      </c>
      <c r="AB56" s="1385">
        <f>'2_State Distrib and Adjs'!AY56</f>
        <v>170548</v>
      </c>
      <c r="AC56" s="406">
        <f>'2_State Distrib and Adjs'!AZ56</f>
        <v>44464735</v>
      </c>
      <c r="AD56" s="409">
        <f>'2_State Distrib and Adjs'!BA56</f>
        <v>40898326</v>
      </c>
      <c r="AE56" s="403">
        <f>'2_State Distrib and Adjs'!BB56</f>
        <v>3566409</v>
      </c>
      <c r="AF56" s="410">
        <f>'2_State Distrib and Adjs'!BC56</f>
        <v>3566409</v>
      </c>
      <c r="AG56" s="408">
        <f>'2_State Distrib and Adjs'!BD56</f>
        <v>24000</v>
      </c>
      <c r="AH56" s="1389">
        <f>'2_State Distrib and Adjs'!BE56</f>
        <v>122332</v>
      </c>
      <c r="AI56" s="1389">
        <f>'2_State Distrib and Adjs'!BF56</f>
        <v>0</v>
      </c>
      <c r="AJ56" s="410">
        <f>'2_State Distrib and Adjs'!BG56</f>
        <v>44611067</v>
      </c>
      <c r="AK56" s="410">
        <f t="shared" si="59"/>
        <v>44611067</v>
      </c>
      <c r="AL56" s="411"/>
      <c r="AM56" s="412">
        <f>-'New Type 2 Res Summary'!AG56-'5A3_OJJ'!P56</f>
        <v>-1506</v>
      </c>
      <c r="AN56" s="402">
        <f>-'New Type 2 Res Summary'!AH56</f>
        <v>0</v>
      </c>
      <c r="AO56" s="411">
        <f>-'New Type 2 Res Summary'!AI56</f>
        <v>0</v>
      </c>
      <c r="AP56" s="402">
        <f>-'New Type 2 Res Summary'!AJ56</f>
        <v>0</v>
      </c>
      <c r="AQ56" s="413">
        <f>-'New Type 2 Res Summary'!AK56</f>
        <v>0</v>
      </c>
      <c r="AR56" s="414">
        <f>-'New Type 2 Res Summary'!AL56</f>
        <v>0</v>
      </c>
      <c r="AS56" s="412">
        <f>-'New Type 2 Res Summary'!AM56-'5A3_OJJ'!P56</f>
        <v>-617944</v>
      </c>
      <c r="AT56" s="1382"/>
      <c r="AU56" s="415">
        <f>-'New Type 2 Res Summary'!AN56</f>
        <v>0</v>
      </c>
      <c r="AV56" s="412">
        <f>-'New Type 2 Res Summary'!AO56-'5A3_OJJ'!P56</f>
        <v>-1506</v>
      </c>
      <c r="AW56" s="413"/>
      <c r="AX56" s="1407">
        <f>-'New Type 2 Res Summary'!AQ56-'5A3_OJJ'!P56</f>
        <v>-1506</v>
      </c>
      <c r="AY56" s="412">
        <f>'2A-1_EFT (Annual)'!AP56</f>
        <v>-610704</v>
      </c>
      <c r="AZ56" s="413" t="e">
        <f>'2A-1_EFT (Annual)'!#REF!+'2A-1_EFT (Annual)'!#REF!++'2A-1_EFT (Annual)'!#REF!</f>
        <v>#REF!</v>
      </c>
      <c r="BA56" s="413" t="e">
        <f t="shared" si="60"/>
        <v>#REF!</v>
      </c>
      <c r="BB56" s="412">
        <f>'2A-2_EFT (Monthly)'!AP56</f>
        <v>-54784</v>
      </c>
      <c r="BC56" s="413">
        <f t="shared" si="57"/>
        <v>44000363</v>
      </c>
      <c r="BD56" s="413">
        <f>'2A-2_EFT (Monthly)'!AQ56</f>
        <v>3511625</v>
      </c>
      <c r="BE56" s="415"/>
      <c r="BF56" s="415"/>
      <c r="BG56" s="415"/>
      <c r="BH56" s="415" t="e">
        <f>'2A-1_EFT (Annual)'!#REF!</f>
        <v>#REF!</v>
      </c>
      <c r="BI56" s="415" t="e">
        <f>'2A-1_EFT (Annual)'!#REF!</f>
        <v>#REF!</v>
      </c>
      <c r="BJ56" s="415" t="e">
        <f t="shared" si="61"/>
        <v>#REF!</v>
      </c>
    </row>
    <row r="57" spans="1:62" ht="16.5" customHeight="1" x14ac:dyDescent="0.2">
      <c r="A57" s="1248">
        <v>51</v>
      </c>
      <c r="B57" s="1249">
        <v>51</v>
      </c>
      <c r="C57" s="1250" t="s">
        <v>56</v>
      </c>
      <c r="D57" s="1245">
        <f>'8_2.1.18 SIS'!C57</f>
        <v>8225</v>
      </c>
      <c r="E57" s="372">
        <f>'2_State Distrib and Adjs'!AP57</f>
        <v>5530</v>
      </c>
      <c r="F57" s="373">
        <f>'2_State Distrib and Adjs'!AO57</f>
        <v>45486713</v>
      </c>
      <c r="G57" s="1370"/>
      <c r="H57" s="1370"/>
      <c r="I57" s="374"/>
      <c r="J57" s="373"/>
      <c r="K57" s="374"/>
      <c r="L57" s="373"/>
      <c r="M57" s="374"/>
      <c r="N57" s="373"/>
      <c r="O57" s="374"/>
      <c r="P57" s="373"/>
      <c r="Q57" s="375">
        <f>'2_State Distrib and Adjs'!AO57</f>
        <v>45486713</v>
      </c>
      <c r="R57" s="375"/>
      <c r="S57" s="372">
        <f>'2_State Distrib and Adjs'!AT57</f>
        <v>-11060</v>
      </c>
      <c r="T57" s="372">
        <f>'2_State Distrib and Adjs'!AU57</f>
        <v>33180</v>
      </c>
      <c r="U57" s="376">
        <f>'2_State Distrib and Adjs'!AV57</f>
        <v>22120</v>
      </c>
      <c r="V57" s="375">
        <f t="shared" si="58"/>
        <v>45508833</v>
      </c>
      <c r="W57" s="373"/>
      <c r="X57" s="373"/>
      <c r="Y57" s="375"/>
      <c r="Z57" s="372">
        <f>'2_State Distrib and Adjs'!AQ57</f>
        <v>57760</v>
      </c>
      <c r="AA57" s="386">
        <f>'2_State Distrib and Adjs'!AX57</f>
        <v>0</v>
      </c>
      <c r="AB57" s="1384">
        <f>'2_State Distrib and Adjs'!AY57</f>
        <v>199687</v>
      </c>
      <c r="AC57" s="375">
        <f>'2_State Distrib and Adjs'!AZ57</f>
        <v>45766280</v>
      </c>
      <c r="AD57" s="372">
        <f>'2_State Distrib and Adjs'!BA57</f>
        <v>41947366</v>
      </c>
      <c r="AE57" s="372">
        <f>'2_State Distrib and Adjs'!BB57</f>
        <v>3818914</v>
      </c>
      <c r="AF57" s="375">
        <f>'2_State Distrib and Adjs'!BC57</f>
        <v>3818914</v>
      </c>
      <c r="AG57" s="386">
        <f>'2_State Distrib and Adjs'!BD57</f>
        <v>0</v>
      </c>
      <c r="AH57" s="1387">
        <f>'2_State Distrib and Adjs'!BE57</f>
        <v>211582</v>
      </c>
      <c r="AI57" s="1387">
        <f>'2_State Distrib and Adjs'!BF57</f>
        <v>26893</v>
      </c>
      <c r="AJ57" s="377">
        <f>'2_State Distrib and Adjs'!BG57</f>
        <v>46004755</v>
      </c>
      <c r="AK57" s="377">
        <f t="shared" si="59"/>
        <v>46004755</v>
      </c>
      <c r="AL57" s="378"/>
      <c r="AM57" s="379">
        <f>-'New Type 2 Res Summary'!AG57-'5A3_OJJ'!P57</f>
        <v>-3452</v>
      </c>
      <c r="AN57" s="371">
        <f>-'New Type 2 Res Summary'!AH57</f>
        <v>0</v>
      </c>
      <c r="AO57" s="378">
        <f>-'New Type 2 Res Summary'!AI57</f>
        <v>0</v>
      </c>
      <c r="AP57" s="371">
        <f>-'New Type 2 Res Summary'!AJ57</f>
        <v>0</v>
      </c>
      <c r="AQ57" s="380">
        <f>-'New Type 2 Res Summary'!AK57</f>
        <v>0</v>
      </c>
      <c r="AR57" s="381">
        <f>-'New Type 2 Res Summary'!AL57</f>
        <v>0</v>
      </c>
      <c r="AS57" s="379">
        <f>-'New Type 2 Res Summary'!AM57-'5A3_OJJ'!P57</f>
        <v>-129656</v>
      </c>
      <c r="AT57" s="1381"/>
      <c r="AU57" s="382">
        <f>-'New Type 2 Res Summary'!AN57</f>
        <v>0</v>
      </c>
      <c r="AV57" s="379">
        <f>-'New Type 2 Res Summary'!AO57-'5A3_OJJ'!P57</f>
        <v>-3452</v>
      </c>
      <c r="AW57" s="380"/>
      <c r="AX57" s="1406">
        <f>-'New Type 2 Res Summary'!AQ57-'5A3_OJJ'!P57</f>
        <v>-3452</v>
      </c>
      <c r="AY57" s="379">
        <f>'2A-1_EFT (Annual)'!AP57</f>
        <v>-141159</v>
      </c>
      <c r="AZ57" s="380" t="e">
        <f>'2A-1_EFT (Annual)'!#REF!+'2A-1_EFT (Annual)'!#REF!++'2A-1_EFT (Annual)'!#REF!</f>
        <v>#REF!</v>
      </c>
      <c r="BA57" s="380" t="e">
        <f t="shared" si="60"/>
        <v>#REF!</v>
      </c>
      <c r="BB57" s="379">
        <f>'2A-2_EFT (Monthly)'!AP57</f>
        <v>-17722</v>
      </c>
      <c r="BC57" s="380">
        <f t="shared" si="57"/>
        <v>45863596</v>
      </c>
      <c r="BD57" s="380">
        <f>'2A-2_EFT (Monthly)'!AQ57</f>
        <v>3801192</v>
      </c>
      <c r="BE57" s="382"/>
      <c r="BF57" s="382"/>
      <c r="BG57" s="382"/>
      <c r="BH57" s="382" t="e">
        <f>'2A-1_EFT (Annual)'!#REF!</f>
        <v>#REF!</v>
      </c>
      <c r="BI57" s="382" t="e">
        <f>'2A-1_EFT (Annual)'!#REF!</f>
        <v>#REF!</v>
      </c>
      <c r="BJ57" s="382" t="e">
        <f t="shared" si="61"/>
        <v>#REF!</v>
      </c>
    </row>
    <row r="58" spans="1:62" ht="16.5" customHeight="1" x14ac:dyDescent="0.2">
      <c r="A58" s="384">
        <v>52</v>
      </c>
      <c r="B58" s="538">
        <v>52</v>
      </c>
      <c r="C58" s="1251" t="s">
        <v>57</v>
      </c>
      <c r="D58" s="1246">
        <f>'8_2.1.18 SIS'!C58</f>
        <v>37545</v>
      </c>
      <c r="E58" s="389">
        <f>'2_State Distrib and Adjs'!AP58</f>
        <v>5729</v>
      </c>
      <c r="F58" s="390">
        <f>'2_State Distrib and Adjs'!AO58</f>
        <v>215110215</v>
      </c>
      <c r="G58" s="1371"/>
      <c r="H58" s="1371"/>
      <c r="I58" s="391"/>
      <c r="J58" s="390"/>
      <c r="K58" s="391"/>
      <c r="L58" s="390"/>
      <c r="M58" s="391"/>
      <c r="N58" s="390"/>
      <c r="O58" s="391"/>
      <c r="P58" s="390"/>
      <c r="Q58" s="392">
        <f>'2_State Distrib and Adjs'!AO58</f>
        <v>215110215</v>
      </c>
      <c r="R58" s="392"/>
      <c r="S58" s="389">
        <f>'2_State Distrib and Adjs'!AT58</f>
        <v>-389572</v>
      </c>
      <c r="T58" s="389">
        <f>'2_State Distrib and Adjs'!AU58</f>
        <v>-369521</v>
      </c>
      <c r="U58" s="393">
        <f>'2_State Distrib and Adjs'!AV58</f>
        <v>-759093</v>
      </c>
      <c r="V58" s="392">
        <f t="shared" si="58"/>
        <v>214351122</v>
      </c>
      <c r="W58" s="390"/>
      <c r="X58" s="390"/>
      <c r="Y58" s="392"/>
      <c r="Z58" s="389">
        <f>'2_State Distrib and Adjs'!AQ58</f>
        <v>179731</v>
      </c>
      <c r="AA58" s="394">
        <f>'2_State Distrib and Adjs'!AX58</f>
        <v>0</v>
      </c>
      <c r="AB58" s="394">
        <f>'2_State Distrib and Adjs'!AY58</f>
        <v>916733</v>
      </c>
      <c r="AC58" s="392">
        <f>'2_State Distrib and Adjs'!AZ58</f>
        <v>215447586</v>
      </c>
      <c r="AD58" s="389">
        <f>'2_State Distrib and Adjs'!BA58</f>
        <v>197633276</v>
      </c>
      <c r="AE58" s="389">
        <f>'2_State Distrib and Adjs'!BB58</f>
        <v>17814310</v>
      </c>
      <c r="AF58" s="392">
        <f>'2_State Distrib and Adjs'!BC58</f>
        <v>17814310</v>
      </c>
      <c r="AG58" s="394">
        <f>'2_State Distrib and Adjs'!BD58</f>
        <v>0</v>
      </c>
      <c r="AH58" s="1388">
        <f>'2_State Distrib and Adjs'!BE58</f>
        <v>592858</v>
      </c>
      <c r="AI58" s="1388">
        <f>'2_State Distrib and Adjs'!BF58</f>
        <v>1637951</v>
      </c>
      <c r="AJ58" s="395">
        <f>'2_State Distrib and Adjs'!BG58</f>
        <v>217678395</v>
      </c>
      <c r="AK58" s="395">
        <f t="shared" si="59"/>
        <v>217678395</v>
      </c>
      <c r="AL58" s="396"/>
      <c r="AM58" s="397">
        <f>-'New Type 2 Res Summary'!AG58-'5A3_OJJ'!P58</f>
        <v>-13656</v>
      </c>
      <c r="AN58" s="388">
        <f>-'New Type 2 Res Summary'!AH58</f>
        <v>0</v>
      </c>
      <c r="AO58" s="396">
        <f>-'New Type 2 Res Summary'!AI58</f>
        <v>0</v>
      </c>
      <c r="AP58" s="388">
        <f>-'New Type 2 Res Summary'!AJ58</f>
        <v>0</v>
      </c>
      <c r="AQ58" s="398">
        <f>-'New Type 2 Res Summary'!AK58</f>
        <v>0</v>
      </c>
      <c r="AR58" s="399">
        <f>-'New Type 2 Res Summary'!AL58</f>
        <v>0</v>
      </c>
      <c r="AS58" s="397">
        <f>-'New Type 2 Res Summary'!AM58-'5A3_OJJ'!P58</f>
        <v>-1977868</v>
      </c>
      <c r="AT58" s="400"/>
      <c r="AU58" s="400">
        <f>-'New Type 2 Res Summary'!AN58</f>
        <v>0</v>
      </c>
      <c r="AV58" s="397">
        <f>-'New Type 2 Res Summary'!AO58-'5A3_OJJ'!P58</f>
        <v>-13656</v>
      </c>
      <c r="AW58" s="398"/>
      <c r="AX58" s="397">
        <f>-'New Type 2 Res Summary'!AQ58-'5A3_OJJ'!P58</f>
        <v>-13656</v>
      </c>
      <c r="AY58" s="397">
        <f>'2A-1_EFT (Annual)'!AP58</f>
        <v>-1983267</v>
      </c>
      <c r="AZ58" s="398" t="e">
        <f>'2A-1_EFT (Annual)'!#REF!+'2A-1_EFT (Annual)'!#REF!++'2A-1_EFT (Annual)'!#REF!</f>
        <v>#REF!</v>
      </c>
      <c r="BA58" s="398" t="e">
        <f t="shared" si="60"/>
        <v>#REF!</v>
      </c>
      <c r="BB58" s="397">
        <f>'2A-2_EFT (Monthly)'!AP58</f>
        <v>-176471</v>
      </c>
      <c r="BC58" s="398">
        <f t="shared" si="57"/>
        <v>215695128</v>
      </c>
      <c r="BD58" s="398">
        <f>'2A-2_EFT (Monthly)'!AQ58</f>
        <v>17637839</v>
      </c>
      <c r="BE58" s="400"/>
      <c r="BF58" s="400"/>
      <c r="BG58" s="400"/>
      <c r="BH58" s="400" t="e">
        <f>'2A-1_EFT (Annual)'!#REF!</f>
        <v>#REF!</v>
      </c>
      <c r="BI58" s="400" t="e">
        <f>'2A-1_EFT (Annual)'!#REF!</f>
        <v>#REF!</v>
      </c>
      <c r="BJ58" s="400" t="e">
        <f t="shared" si="61"/>
        <v>#REF!</v>
      </c>
    </row>
    <row r="59" spans="1:62" ht="16.5" customHeight="1" x14ac:dyDescent="0.2">
      <c r="A59" s="384">
        <v>53</v>
      </c>
      <c r="B59" s="538">
        <v>53</v>
      </c>
      <c r="C59" s="1251" t="s">
        <v>58</v>
      </c>
      <c r="D59" s="1246">
        <f>'8_2.1.18 SIS'!C59</f>
        <v>18554</v>
      </c>
      <c r="E59" s="389">
        <f>'2_State Distrib and Adjs'!AP59</f>
        <v>5894</v>
      </c>
      <c r="F59" s="390">
        <f>'2_State Distrib and Adjs'!AO59</f>
        <v>109353309</v>
      </c>
      <c r="G59" s="1371"/>
      <c r="H59" s="1371"/>
      <c r="I59" s="391"/>
      <c r="J59" s="390"/>
      <c r="K59" s="391"/>
      <c r="L59" s="390"/>
      <c r="M59" s="391"/>
      <c r="N59" s="390"/>
      <c r="O59" s="391"/>
      <c r="P59" s="390"/>
      <c r="Q59" s="392">
        <f>'2_State Distrib and Adjs'!AO59</f>
        <v>109353309</v>
      </c>
      <c r="R59" s="392"/>
      <c r="S59" s="389">
        <f>'2_State Distrib and Adjs'!AT59</f>
        <v>188608</v>
      </c>
      <c r="T59" s="389">
        <f>'2_State Distrib and Adjs'!AU59</f>
        <v>1099231</v>
      </c>
      <c r="U59" s="393">
        <f>'2_State Distrib and Adjs'!AV59</f>
        <v>1287839</v>
      </c>
      <c r="V59" s="392">
        <f t="shared" si="58"/>
        <v>110641148</v>
      </c>
      <c r="W59" s="390"/>
      <c r="X59" s="390"/>
      <c r="Y59" s="392"/>
      <c r="Z59" s="389">
        <f>'2_State Distrib and Adjs'!AQ59</f>
        <v>484429</v>
      </c>
      <c r="AA59" s="394">
        <f>'2_State Distrib and Adjs'!AX59</f>
        <v>0</v>
      </c>
      <c r="AB59" s="394">
        <f>'2_State Distrib and Adjs'!AY59</f>
        <v>645903</v>
      </c>
      <c r="AC59" s="392">
        <f>'2_State Distrib and Adjs'!AZ59</f>
        <v>111771480</v>
      </c>
      <c r="AD59" s="389">
        <f>'2_State Distrib and Adjs'!BA59</f>
        <v>101972562</v>
      </c>
      <c r="AE59" s="389">
        <f>'2_State Distrib and Adjs'!BB59</f>
        <v>9798918</v>
      </c>
      <c r="AF59" s="392">
        <f>'2_State Distrib and Adjs'!BC59</f>
        <v>9798918</v>
      </c>
      <c r="AG59" s="394">
        <f>'2_State Distrib and Adjs'!BD59</f>
        <v>0</v>
      </c>
      <c r="AH59" s="1388">
        <f>'2_State Distrib and Adjs'!BE59</f>
        <v>205394</v>
      </c>
      <c r="AI59" s="1388">
        <f>'2_State Distrib and Adjs'!BF59</f>
        <v>0</v>
      </c>
      <c r="AJ59" s="395">
        <f>'2_State Distrib and Adjs'!BG59</f>
        <v>111976874</v>
      </c>
      <c r="AK59" s="395">
        <f t="shared" si="59"/>
        <v>111976874</v>
      </c>
      <c r="AL59" s="396"/>
      <c r="AM59" s="397">
        <f>-'New Type 2 Res Summary'!AG59-'5A3_OJJ'!P59</f>
        <v>-5713</v>
      </c>
      <c r="AN59" s="388">
        <f>-'New Type 2 Res Summary'!AH59</f>
        <v>0</v>
      </c>
      <c r="AO59" s="396">
        <f>-'New Type 2 Res Summary'!AI59</f>
        <v>0</v>
      </c>
      <c r="AP59" s="388">
        <f>-'New Type 2 Res Summary'!AJ59</f>
        <v>0</v>
      </c>
      <c r="AQ59" s="398">
        <f>-'New Type 2 Res Summary'!AK59</f>
        <v>0</v>
      </c>
      <c r="AR59" s="399">
        <f>-'New Type 2 Res Summary'!AL59</f>
        <v>0</v>
      </c>
      <c r="AS59" s="397">
        <f>-'New Type 2 Res Summary'!AM59-'5A3_OJJ'!P59</f>
        <v>-1354211</v>
      </c>
      <c r="AT59" s="400"/>
      <c r="AU59" s="400">
        <f>-'New Type 2 Res Summary'!AN59</f>
        <v>0</v>
      </c>
      <c r="AV59" s="397">
        <f>-'New Type 2 Res Summary'!AO59-'5A3_OJJ'!P59</f>
        <v>-5713</v>
      </c>
      <c r="AW59" s="398"/>
      <c r="AX59" s="397">
        <f>-'New Type 2 Res Summary'!AQ59-'5A3_OJJ'!P59</f>
        <v>-5713</v>
      </c>
      <c r="AY59" s="397">
        <f>'2A-1_EFT (Annual)'!AP59</f>
        <v>-1356357</v>
      </c>
      <c r="AZ59" s="398" t="e">
        <f>'2A-1_EFT (Annual)'!#REF!+'2A-1_EFT (Annual)'!#REF!++'2A-1_EFT (Annual)'!#REF!</f>
        <v>#REF!</v>
      </c>
      <c r="BA59" s="398" t="e">
        <f t="shared" si="60"/>
        <v>#REF!</v>
      </c>
      <c r="BB59" s="397">
        <f>'2A-2_EFT (Monthly)'!AP59</f>
        <v>-107498</v>
      </c>
      <c r="BC59" s="398">
        <f t="shared" si="57"/>
        <v>110620517</v>
      </c>
      <c r="BD59" s="398">
        <f>'2A-2_EFT (Monthly)'!AQ59</f>
        <v>9691420</v>
      </c>
      <c r="BE59" s="400"/>
      <c r="BF59" s="400"/>
      <c r="BG59" s="400"/>
      <c r="BH59" s="400" t="e">
        <f>'2A-1_EFT (Annual)'!#REF!</f>
        <v>#REF!</v>
      </c>
      <c r="BI59" s="400" t="e">
        <f>'2A-1_EFT (Annual)'!#REF!</f>
        <v>#REF!</v>
      </c>
      <c r="BJ59" s="400" t="e">
        <f t="shared" si="61"/>
        <v>#REF!</v>
      </c>
    </row>
    <row r="60" spans="1:62" ht="16.5" customHeight="1" x14ac:dyDescent="0.2">
      <c r="A60" s="384">
        <v>54</v>
      </c>
      <c r="B60" s="538">
        <v>54</v>
      </c>
      <c r="C60" s="1251" t="s">
        <v>59</v>
      </c>
      <c r="D60" s="1246">
        <f>'8_2.1.18 SIS'!C60</f>
        <v>503</v>
      </c>
      <c r="E60" s="389">
        <f>'2_State Distrib and Adjs'!AP60</f>
        <v>6773</v>
      </c>
      <c r="F60" s="390">
        <f>'2_State Distrib and Adjs'!AO60</f>
        <v>3407038</v>
      </c>
      <c r="G60" s="1371"/>
      <c r="H60" s="1371"/>
      <c r="I60" s="391"/>
      <c r="J60" s="390"/>
      <c r="K60" s="391"/>
      <c r="L60" s="390"/>
      <c r="M60" s="391"/>
      <c r="N60" s="390"/>
      <c r="O60" s="391"/>
      <c r="P60" s="390"/>
      <c r="Q60" s="392">
        <f>'2_State Distrib and Adjs'!AO60</f>
        <v>3407038</v>
      </c>
      <c r="R60" s="392"/>
      <c r="S60" s="389">
        <f>'2_State Distrib and Adjs'!AT60</f>
        <v>-460564</v>
      </c>
      <c r="T60" s="389">
        <f>'2_State Distrib and Adjs'!AU60</f>
        <v>-3387</v>
      </c>
      <c r="U60" s="393">
        <f>'2_State Distrib and Adjs'!AV60</f>
        <v>-463951</v>
      </c>
      <c r="V60" s="392">
        <f t="shared" si="58"/>
        <v>2943087</v>
      </c>
      <c r="W60" s="390"/>
      <c r="X60" s="390"/>
      <c r="Y60" s="392"/>
      <c r="Z60" s="389">
        <f>'2_State Distrib and Adjs'!AQ60</f>
        <v>-9809</v>
      </c>
      <c r="AA60" s="394">
        <f>'2_State Distrib and Adjs'!AX60</f>
        <v>0</v>
      </c>
      <c r="AB60" s="394">
        <f>'2_State Distrib and Adjs'!AY60</f>
        <v>22109</v>
      </c>
      <c r="AC60" s="392">
        <f>'2_State Distrib and Adjs'!AZ60</f>
        <v>2955387</v>
      </c>
      <c r="AD60" s="389">
        <f>'2_State Distrib and Adjs'!BA60</f>
        <v>2741645</v>
      </c>
      <c r="AE60" s="389">
        <f>'2_State Distrib and Adjs'!BB60</f>
        <v>213742</v>
      </c>
      <c r="AF60" s="392">
        <f>'2_State Distrib and Adjs'!BC60</f>
        <v>213742</v>
      </c>
      <c r="AG60" s="394">
        <f>'2_State Distrib and Adjs'!BD60</f>
        <v>0</v>
      </c>
      <c r="AH60" s="1388">
        <f>'2_State Distrib and Adjs'!BE60</f>
        <v>25000</v>
      </c>
      <c r="AI60" s="1388">
        <f>'2_State Distrib and Adjs'!BF60</f>
        <v>0</v>
      </c>
      <c r="AJ60" s="395">
        <f>'2_State Distrib and Adjs'!BG60</f>
        <v>2980387</v>
      </c>
      <c r="AK60" s="395">
        <f t="shared" si="59"/>
        <v>2980387</v>
      </c>
      <c r="AL60" s="396"/>
      <c r="AM60" s="397">
        <f>-'New Type 2 Res Summary'!AG60-'5A3_OJJ'!P60</f>
        <v>-1031</v>
      </c>
      <c r="AN60" s="388">
        <f>-'New Type 2 Res Summary'!AH60</f>
        <v>0</v>
      </c>
      <c r="AO60" s="396">
        <f>-'New Type 2 Res Summary'!AI60</f>
        <v>0</v>
      </c>
      <c r="AP60" s="388">
        <f>-'New Type 2 Res Summary'!AJ60</f>
        <v>0</v>
      </c>
      <c r="AQ60" s="398">
        <f>-'New Type 2 Res Summary'!AK60</f>
        <v>0</v>
      </c>
      <c r="AR60" s="399">
        <f>-'New Type 2 Res Summary'!AL60</f>
        <v>0</v>
      </c>
      <c r="AS60" s="397">
        <f>-'New Type 2 Res Summary'!AM60-'5A3_OJJ'!P60</f>
        <v>-288520</v>
      </c>
      <c r="AT60" s="400"/>
      <c r="AU60" s="400">
        <f>-'New Type 2 Res Summary'!AN60</f>
        <v>0</v>
      </c>
      <c r="AV60" s="397">
        <f>-'New Type 2 Res Summary'!AO60-'5A3_OJJ'!P60</f>
        <v>-1031</v>
      </c>
      <c r="AW60" s="398"/>
      <c r="AX60" s="397">
        <f>-'New Type 2 Res Summary'!AQ60-'5A3_OJJ'!P60</f>
        <v>-1031</v>
      </c>
      <c r="AY60" s="397">
        <f>'2A-1_EFT (Annual)'!AP60</f>
        <v>-290640</v>
      </c>
      <c r="AZ60" s="398" t="e">
        <f>'2A-1_EFT (Annual)'!#REF!+'2A-1_EFT (Annual)'!#REF!++'2A-1_EFT (Annual)'!#REF!</f>
        <v>#REF!</v>
      </c>
      <c r="BA60" s="398" t="e">
        <f t="shared" si="60"/>
        <v>#REF!</v>
      </c>
      <c r="BB60" s="397">
        <f>'2A-2_EFT (Monthly)'!AP60</f>
        <v>-44909</v>
      </c>
      <c r="BC60" s="398">
        <f t="shared" si="57"/>
        <v>2689747</v>
      </c>
      <c r="BD60" s="398">
        <f>'2A-2_EFT (Monthly)'!AQ60</f>
        <v>168833</v>
      </c>
      <c r="BE60" s="400"/>
      <c r="BF60" s="400"/>
      <c r="BG60" s="400"/>
      <c r="BH60" s="400" t="e">
        <f>'2A-1_EFT (Annual)'!#REF!</f>
        <v>#REF!</v>
      </c>
      <c r="BI60" s="400" t="e">
        <f>'2A-1_EFT (Annual)'!#REF!</f>
        <v>#REF!</v>
      </c>
      <c r="BJ60" s="400" t="e">
        <f t="shared" si="61"/>
        <v>#REF!</v>
      </c>
    </row>
    <row r="61" spans="1:62" ht="16.5" customHeight="1" x14ac:dyDescent="0.2">
      <c r="A61" s="1252">
        <v>55</v>
      </c>
      <c r="B61" s="1253">
        <v>55</v>
      </c>
      <c r="C61" s="1254" t="s">
        <v>60</v>
      </c>
      <c r="D61" s="1247">
        <f>'8_2.1.18 SIS'!C61</f>
        <v>16960</v>
      </c>
      <c r="E61" s="403">
        <f>'2_State Distrib and Adjs'!AP61</f>
        <v>5534</v>
      </c>
      <c r="F61" s="404">
        <f>'2_State Distrib and Adjs'!AO61</f>
        <v>93853019</v>
      </c>
      <c r="G61" s="1372"/>
      <c r="H61" s="1372"/>
      <c r="I61" s="405"/>
      <c r="J61" s="404"/>
      <c r="K61" s="405"/>
      <c r="L61" s="404"/>
      <c r="M61" s="405"/>
      <c r="N61" s="404"/>
      <c r="O61" s="405"/>
      <c r="P61" s="404"/>
      <c r="Q61" s="406">
        <f>'2_State Distrib and Adjs'!AO61</f>
        <v>93853019</v>
      </c>
      <c r="R61" s="406"/>
      <c r="S61" s="403">
        <f>'2_State Distrib and Adjs'!AT61</f>
        <v>-1654666</v>
      </c>
      <c r="T61" s="403">
        <f>'2_State Distrib and Adjs'!AU61</f>
        <v>-290535</v>
      </c>
      <c r="U61" s="407">
        <f>'2_State Distrib and Adjs'!AV61</f>
        <v>-1945201</v>
      </c>
      <c r="V61" s="406">
        <f t="shared" si="58"/>
        <v>91907818</v>
      </c>
      <c r="W61" s="404"/>
      <c r="X61" s="404"/>
      <c r="Y61" s="406"/>
      <c r="Z61" s="403">
        <f>'2_State Distrib and Adjs'!AQ61</f>
        <v>27953</v>
      </c>
      <c r="AA61" s="408">
        <f>'2_State Distrib and Adjs'!AX61</f>
        <v>0</v>
      </c>
      <c r="AB61" s="1385">
        <f>'2_State Distrib and Adjs'!AY61</f>
        <v>353558</v>
      </c>
      <c r="AC61" s="406">
        <f>'2_State Distrib and Adjs'!AZ61</f>
        <v>92289329</v>
      </c>
      <c r="AD61" s="409">
        <f>'2_State Distrib and Adjs'!BA61</f>
        <v>84951364</v>
      </c>
      <c r="AE61" s="403">
        <f>'2_State Distrib and Adjs'!BB61</f>
        <v>7337965</v>
      </c>
      <c r="AF61" s="410">
        <f>'2_State Distrib and Adjs'!BC61</f>
        <v>7337965</v>
      </c>
      <c r="AG61" s="408">
        <f>'2_State Distrib and Adjs'!BD61</f>
        <v>0</v>
      </c>
      <c r="AH61" s="1389">
        <f>'2_State Distrib and Adjs'!BE61</f>
        <v>269892</v>
      </c>
      <c r="AI61" s="1389">
        <f>'2_State Distrib and Adjs'!BF61</f>
        <v>530802</v>
      </c>
      <c r="AJ61" s="410">
        <f>'2_State Distrib and Adjs'!BG61</f>
        <v>93090023</v>
      </c>
      <c r="AK61" s="410">
        <f t="shared" si="59"/>
        <v>93090023</v>
      </c>
      <c r="AL61" s="411"/>
      <c r="AM61" s="412">
        <f>-'New Type 2 Res Summary'!AG61-'5A3_OJJ'!P61</f>
        <v>-28147</v>
      </c>
      <c r="AN61" s="402">
        <f>-'New Type 2 Res Summary'!AH61</f>
        <v>0</v>
      </c>
      <c r="AO61" s="411">
        <f>-'New Type 2 Res Summary'!AI61</f>
        <v>0</v>
      </c>
      <c r="AP61" s="402">
        <f>-'New Type 2 Res Summary'!AJ61</f>
        <v>0</v>
      </c>
      <c r="AQ61" s="413">
        <f>-'New Type 2 Res Summary'!AK61</f>
        <v>0</v>
      </c>
      <c r="AR61" s="414">
        <f>-'New Type 2 Res Summary'!AL61</f>
        <v>0</v>
      </c>
      <c r="AS61" s="412">
        <f>-'New Type 2 Res Summary'!AM61-'5A3_OJJ'!P61</f>
        <v>-684052</v>
      </c>
      <c r="AT61" s="1382"/>
      <c r="AU61" s="415">
        <f>-'New Type 2 Res Summary'!AN61</f>
        <v>0</v>
      </c>
      <c r="AV61" s="412">
        <f>-'New Type 2 Res Summary'!AO61-'5A3_OJJ'!P61</f>
        <v>-28147</v>
      </c>
      <c r="AW61" s="413"/>
      <c r="AX61" s="1407">
        <f>-'New Type 2 Res Summary'!AQ61-'5A3_OJJ'!P61</f>
        <v>-28147</v>
      </c>
      <c r="AY61" s="412">
        <f>'2A-1_EFT (Annual)'!AP61</f>
        <v>-684052</v>
      </c>
      <c r="AZ61" s="413" t="e">
        <f>'2A-1_EFT (Annual)'!#REF!+'2A-1_EFT (Annual)'!#REF!++'2A-1_EFT (Annual)'!#REF!</f>
        <v>#REF!</v>
      </c>
      <c r="BA61" s="413" t="e">
        <f t="shared" si="60"/>
        <v>#REF!</v>
      </c>
      <c r="BB61" s="412">
        <f>'2A-2_EFT (Monthly)'!AP61</f>
        <v>-78178</v>
      </c>
      <c r="BC61" s="413">
        <f t="shared" si="57"/>
        <v>92405971</v>
      </c>
      <c r="BD61" s="413">
        <f>'2A-2_EFT (Monthly)'!AQ61</f>
        <v>7259787</v>
      </c>
      <c r="BE61" s="415"/>
      <c r="BF61" s="415"/>
      <c r="BG61" s="415"/>
      <c r="BH61" s="415" t="e">
        <f>'2A-1_EFT (Annual)'!#REF!</f>
        <v>#REF!</v>
      </c>
      <c r="BI61" s="415" t="e">
        <f>'2A-1_EFT (Annual)'!#REF!</f>
        <v>#REF!</v>
      </c>
      <c r="BJ61" s="415" t="e">
        <f t="shared" si="61"/>
        <v>#REF!</v>
      </c>
    </row>
    <row r="62" spans="1:62" ht="16.5" customHeight="1" x14ac:dyDescent="0.2">
      <c r="A62" s="1248">
        <v>56</v>
      </c>
      <c r="B62" s="1249">
        <v>56</v>
      </c>
      <c r="C62" s="1250" t="s">
        <v>61</v>
      </c>
      <c r="D62" s="1245">
        <f>'8_2.1.18 SIS'!C62</f>
        <v>1974</v>
      </c>
      <c r="E62" s="372">
        <f>'2_State Distrib and Adjs'!AP62</f>
        <v>6899</v>
      </c>
      <c r="F62" s="373">
        <f>'2_State Distrib and Adjs'!AO62</f>
        <v>13618916</v>
      </c>
      <c r="G62" s="1370"/>
      <c r="H62" s="1370"/>
      <c r="I62" s="374"/>
      <c r="J62" s="373"/>
      <c r="K62" s="374"/>
      <c r="L62" s="373"/>
      <c r="M62" s="374"/>
      <c r="N62" s="373"/>
      <c r="O62" s="374"/>
      <c r="P62" s="373"/>
      <c r="Q62" s="375">
        <f>'2_State Distrib and Adjs'!AO62</f>
        <v>13618916</v>
      </c>
      <c r="R62" s="375"/>
      <c r="S62" s="372">
        <f>'2_State Distrib and Adjs'!AT62</f>
        <v>-434637</v>
      </c>
      <c r="T62" s="372">
        <f>'2_State Distrib and Adjs'!AU62</f>
        <v>-6899</v>
      </c>
      <c r="U62" s="376">
        <f>'2_State Distrib and Adjs'!AV62</f>
        <v>-441536</v>
      </c>
      <c r="V62" s="375">
        <f t="shared" si="58"/>
        <v>13177380</v>
      </c>
      <c r="W62" s="373"/>
      <c r="X62" s="373"/>
      <c r="Y62" s="375"/>
      <c r="Z62" s="372">
        <f>'2_State Distrib and Adjs'!AQ62</f>
        <v>4007</v>
      </c>
      <c r="AA62" s="386">
        <f>'2_State Distrib and Adjs'!AX62</f>
        <v>0</v>
      </c>
      <c r="AB62" s="1384">
        <f>'2_State Distrib and Adjs'!AY62</f>
        <v>14250</v>
      </c>
      <c r="AC62" s="375">
        <f>'2_State Distrib and Adjs'!AZ62</f>
        <v>13195637</v>
      </c>
      <c r="AD62" s="372">
        <f>'2_State Distrib and Adjs'!BA62</f>
        <v>12183541</v>
      </c>
      <c r="AE62" s="372">
        <f>'2_State Distrib and Adjs'!BB62</f>
        <v>1012096</v>
      </c>
      <c r="AF62" s="375">
        <f>'2_State Distrib and Adjs'!BC62</f>
        <v>1012096</v>
      </c>
      <c r="AG62" s="386">
        <f>'2_State Distrib and Adjs'!BD62</f>
        <v>0</v>
      </c>
      <c r="AH62" s="1387">
        <f>'2_State Distrib and Adjs'!BE62</f>
        <v>29512</v>
      </c>
      <c r="AI62" s="1387">
        <f>'2_State Distrib and Adjs'!BF62</f>
        <v>10168</v>
      </c>
      <c r="AJ62" s="377">
        <f>'2_State Distrib and Adjs'!BG62</f>
        <v>13235317</v>
      </c>
      <c r="AK62" s="377">
        <f t="shared" si="59"/>
        <v>13235317</v>
      </c>
      <c r="AL62" s="378"/>
      <c r="AM62" s="379">
        <f>-'New Type 2 Res Summary'!AG62-'5A3_OJJ'!P62</f>
        <v>-226</v>
      </c>
      <c r="AN62" s="371">
        <f>-'New Type 2 Res Summary'!AH62</f>
        <v>0</v>
      </c>
      <c r="AO62" s="378">
        <f>-'New Type 2 Res Summary'!AI62</f>
        <v>0</v>
      </c>
      <c r="AP62" s="371">
        <f>-'New Type 2 Res Summary'!AJ62</f>
        <v>0</v>
      </c>
      <c r="AQ62" s="380">
        <f>-'New Type 2 Res Summary'!AK62</f>
        <v>0</v>
      </c>
      <c r="AR62" s="381">
        <f>-'New Type 2 Res Summary'!AL62</f>
        <v>0</v>
      </c>
      <c r="AS62" s="379">
        <f>-'New Type 2 Res Summary'!AM62-'5A3_OJJ'!P62</f>
        <v>-3832726</v>
      </c>
      <c r="AT62" s="1381"/>
      <c r="AU62" s="382">
        <f>-'New Type 2 Res Summary'!AN62</f>
        <v>0</v>
      </c>
      <c r="AV62" s="379">
        <f>-'New Type 2 Res Summary'!AO62-'5A3_OJJ'!P62</f>
        <v>-226</v>
      </c>
      <c r="AW62" s="380"/>
      <c r="AX62" s="1406">
        <f>-'New Type 2 Res Summary'!AQ62-'5A3_OJJ'!P62</f>
        <v>-226</v>
      </c>
      <c r="AY62" s="379">
        <f>'2A-1_EFT (Annual)'!AP62</f>
        <v>-3765181</v>
      </c>
      <c r="AZ62" s="380" t="e">
        <f>'2A-1_EFT (Annual)'!#REF!+'2A-1_EFT (Annual)'!#REF!++'2A-1_EFT (Annual)'!#REF!</f>
        <v>#REF!</v>
      </c>
      <c r="BA62" s="380" t="e">
        <f t="shared" si="60"/>
        <v>#REF!</v>
      </c>
      <c r="BB62" s="379">
        <f>'2A-2_EFT (Monthly)'!AP62</f>
        <v>-178028</v>
      </c>
      <c r="BC62" s="380">
        <f t="shared" si="57"/>
        <v>9470136</v>
      </c>
      <c r="BD62" s="380">
        <f>'2A-2_EFT (Monthly)'!AQ62</f>
        <v>834068</v>
      </c>
      <c r="BE62" s="382"/>
      <c r="BF62" s="382"/>
      <c r="BG62" s="382"/>
      <c r="BH62" s="382" t="e">
        <f>'2A-1_EFT (Annual)'!#REF!</f>
        <v>#REF!</v>
      </c>
      <c r="BI62" s="382" t="e">
        <f>'2A-1_EFT (Annual)'!#REF!</f>
        <v>#REF!</v>
      </c>
      <c r="BJ62" s="382" t="e">
        <f t="shared" si="61"/>
        <v>#REF!</v>
      </c>
    </row>
    <row r="63" spans="1:62" ht="16.5" customHeight="1" x14ac:dyDescent="0.2">
      <c r="A63" s="384">
        <v>57</v>
      </c>
      <c r="B63" s="538">
        <v>57</v>
      </c>
      <c r="C63" s="1251" t="s">
        <v>62</v>
      </c>
      <c r="D63" s="1246">
        <f>'8_2.1.18 SIS'!C63</f>
        <v>9356</v>
      </c>
      <c r="E63" s="389">
        <f>'2_State Distrib and Adjs'!AP63</f>
        <v>5909</v>
      </c>
      <c r="F63" s="390">
        <f>'2_State Distrib and Adjs'!AO63</f>
        <v>55288623</v>
      </c>
      <c r="G63" s="1371"/>
      <c r="H63" s="1371"/>
      <c r="I63" s="391"/>
      <c r="J63" s="390"/>
      <c r="K63" s="391"/>
      <c r="L63" s="390"/>
      <c r="M63" s="391"/>
      <c r="N63" s="390"/>
      <c r="O63" s="391"/>
      <c r="P63" s="390"/>
      <c r="Q63" s="392">
        <f>'2_State Distrib and Adjs'!AO63</f>
        <v>55288623</v>
      </c>
      <c r="R63" s="392"/>
      <c r="S63" s="389">
        <f>'2_State Distrib and Adjs'!AT63</f>
        <v>-567264</v>
      </c>
      <c r="T63" s="389">
        <f>'2_State Distrib and Adjs'!AU63</f>
        <v>-218633</v>
      </c>
      <c r="U63" s="393">
        <f>'2_State Distrib and Adjs'!AV63</f>
        <v>-785897</v>
      </c>
      <c r="V63" s="392">
        <f t="shared" si="58"/>
        <v>54502726</v>
      </c>
      <c r="W63" s="390"/>
      <c r="X63" s="390"/>
      <c r="Y63" s="392"/>
      <c r="Z63" s="389">
        <f>'2_State Distrib and Adjs'!AQ63</f>
        <v>902</v>
      </c>
      <c r="AA63" s="394">
        <f>'2_State Distrib and Adjs'!AX63</f>
        <v>0</v>
      </c>
      <c r="AB63" s="394">
        <f>'2_State Distrib and Adjs'!AY63</f>
        <v>174290</v>
      </c>
      <c r="AC63" s="392">
        <f>'2_State Distrib and Adjs'!AZ63</f>
        <v>54677918</v>
      </c>
      <c r="AD63" s="389">
        <f>'2_State Distrib and Adjs'!BA63</f>
        <v>50277210</v>
      </c>
      <c r="AE63" s="389">
        <f>'2_State Distrib and Adjs'!BB63</f>
        <v>4400708</v>
      </c>
      <c r="AF63" s="392">
        <f>'2_State Distrib and Adjs'!BC63</f>
        <v>4400708</v>
      </c>
      <c r="AG63" s="394">
        <f>'2_State Distrib and Adjs'!BD63</f>
        <v>0</v>
      </c>
      <c r="AH63" s="1388">
        <f>'2_State Distrib and Adjs'!BE63</f>
        <v>115430</v>
      </c>
      <c r="AI63" s="1388">
        <f>'2_State Distrib and Adjs'!BF63</f>
        <v>232620</v>
      </c>
      <c r="AJ63" s="395">
        <f>'2_State Distrib and Adjs'!BG63</f>
        <v>55025968</v>
      </c>
      <c r="AK63" s="395">
        <f t="shared" si="59"/>
        <v>55025968</v>
      </c>
      <c r="AL63" s="396"/>
      <c r="AM63" s="397">
        <f>-'New Type 2 Res Summary'!AG63-'5A3_OJJ'!P63</f>
        <v>-3161</v>
      </c>
      <c r="AN63" s="388">
        <f>-'New Type 2 Res Summary'!AH63</f>
        <v>0</v>
      </c>
      <c r="AO63" s="396">
        <f>-'New Type 2 Res Summary'!AI63</f>
        <v>0</v>
      </c>
      <c r="AP63" s="388">
        <f>-'New Type 2 Res Summary'!AJ63</f>
        <v>0</v>
      </c>
      <c r="AQ63" s="398">
        <f>-'New Type 2 Res Summary'!AK63</f>
        <v>0</v>
      </c>
      <c r="AR63" s="399">
        <f>-'New Type 2 Res Summary'!AL63</f>
        <v>0</v>
      </c>
      <c r="AS63" s="397">
        <f>-'New Type 2 Res Summary'!AM63-'5A3_OJJ'!P63</f>
        <v>-201967</v>
      </c>
      <c r="AT63" s="400"/>
      <c r="AU63" s="400">
        <f>-'New Type 2 Res Summary'!AN63</f>
        <v>0</v>
      </c>
      <c r="AV63" s="397">
        <f>-'New Type 2 Res Summary'!AO63-'5A3_OJJ'!P63</f>
        <v>-3161</v>
      </c>
      <c r="AW63" s="398"/>
      <c r="AX63" s="397">
        <f>-'New Type 2 Res Summary'!AQ63-'5A3_OJJ'!P63</f>
        <v>-3161</v>
      </c>
      <c r="AY63" s="397">
        <f>'2A-1_EFT (Annual)'!AP63</f>
        <v>-192019</v>
      </c>
      <c r="AZ63" s="398" t="e">
        <f>'2A-1_EFT (Annual)'!#REF!+'2A-1_EFT (Annual)'!#REF!++'2A-1_EFT (Annual)'!#REF!</f>
        <v>#REF!</v>
      </c>
      <c r="BA63" s="398" t="e">
        <f t="shared" si="60"/>
        <v>#REF!</v>
      </c>
      <c r="BB63" s="397">
        <f>'2A-2_EFT (Monthly)'!AP63</f>
        <v>-16775</v>
      </c>
      <c r="BC63" s="398">
        <f t="shared" si="57"/>
        <v>54833949</v>
      </c>
      <c r="BD63" s="398">
        <f>'2A-2_EFT (Monthly)'!AQ63</f>
        <v>4383933</v>
      </c>
      <c r="BE63" s="400"/>
      <c r="BF63" s="400"/>
      <c r="BG63" s="400"/>
      <c r="BH63" s="400" t="e">
        <f>'2A-1_EFT (Annual)'!#REF!</f>
        <v>#REF!</v>
      </c>
      <c r="BI63" s="400" t="e">
        <f>'2A-1_EFT (Annual)'!#REF!</f>
        <v>#REF!</v>
      </c>
      <c r="BJ63" s="400" t="e">
        <f t="shared" si="61"/>
        <v>#REF!</v>
      </c>
    </row>
    <row r="64" spans="1:62" ht="16.5" customHeight="1" x14ac:dyDescent="0.2">
      <c r="A64" s="384">
        <v>58</v>
      </c>
      <c r="B64" s="538">
        <v>58</v>
      </c>
      <c r="C64" s="1251" t="s">
        <v>63</v>
      </c>
      <c r="D64" s="1246">
        <f>'8_2.1.18 SIS'!C64</f>
        <v>8300</v>
      </c>
      <c r="E64" s="389">
        <f>'2_State Distrib and Adjs'!AP64</f>
        <v>6628</v>
      </c>
      <c r="F64" s="390">
        <f>'2_State Distrib and Adjs'!AO64</f>
        <v>55013930</v>
      </c>
      <c r="G64" s="1371"/>
      <c r="H64" s="1371"/>
      <c r="I64" s="391"/>
      <c r="J64" s="390"/>
      <c r="K64" s="391"/>
      <c r="L64" s="390"/>
      <c r="M64" s="391"/>
      <c r="N64" s="390"/>
      <c r="O64" s="391"/>
      <c r="P64" s="390"/>
      <c r="Q64" s="392">
        <f>'2_State Distrib and Adjs'!AO64</f>
        <v>55013930</v>
      </c>
      <c r="R64" s="392"/>
      <c r="S64" s="389">
        <f>'2_State Distrib and Adjs'!AT64</f>
        <v>-808616</v>
      </c>
      <c r="T64" s="389">
        <f>'2_State Distrib and Adjs'!AU64</f>
        <v>-493786</v>
      </c>
      <c r="U64" s="393">
        <f>'2_State Distrib and Adjs'!AV64</f>
        <v>-1302402</v>
      </c>
      <c r="V64" s="392">
        <f t="shared" si="58"/>
        <v>53711528</v>
      </c>
      <c r="W64" s="390"/>
      <c r="X64" s="390"/>
      <c r="Y64" s="392"/>
      <c r="Z64" s="389">
        <f>'2_State Distrib and Adjs'!AQ64</f>
        <v>17810</v>
      </c>
      <c r="AA64" s="394">
        <f>'2_State Distrib and Adjs'!AX64</f>
        <v>0</v>
      </c>
      <c r="AB64" s="394">
        <f>'2_State Distrib and Adjs'!AY64</f>
        <v>154017</v>
      </c>
      <c r="AC64" s="392">
        <f>'2_State Distrib and Adjs'!AZ64</f>
        <v>53883355</v>
      </c>
      <c r="AD64" s="389">
        <f>'2_State Distrib and Adjs'!BA64</f>
        <v>49622829</v>
      </c>
      <c r="AE64" s="389">
        <f>'2_State Distrib and Adjs'!BB64</f>
        <v>4260526</v>
      </c>
      <c r="AF64" s="392">
        <f>'2_State Distrib and Adjs'!BC64</f>
        <v>4260526</v>
      </c>
      <c r="AG64" s="394">
        <f>'2_State Distrib and Adjs'!BD64</f>
        <v>0</v>
      </c>
      <c r="AH64" s="1388">
        <f>'2_State Distrib and Adjs'!BE64</f>
        <v>117810</v>
      </c>
      <c r="AI64" s="1388">
        <f>'2_State Distrib and Adjs'!BF64</f>
        <v>52923</v>
      </c>
      <c r="AJ64" s="395">
        <f>'2_State Distrib and Adjs'!BG64</f>
        <v>54054088</v>
      </c>
      <c r="AK64" s="395">
        <f t="shared" si="59"/>
        <v>54054088</v>
      </c>
      <c r="AL64" s="396"/>
      <c r="AM64" s="397">
        <f>-'New Type 2 Res Summary'!AG64-'5A3_OJJ'!P64</f>
        <v>-6179</v>
      </c>
      <c r="AN64" s="388">
        <f>-'New Type 2 Res Summary'!AH64</f>
        <v>0</v>
      </c>
      <c r="AO64" s="396">
        <f>-'New Type 2 Res Summary'!AI64</f>
        <v>0</v>
      </c>
      <c r="AP64" s="388">
        <f>-'New Type 2 Res Summary'!AJ64</f>
        <v>0</v>
      </c>
      <c r="AQ64" s="398">
        <f>-'New Type 2 Res Summary'!AK64</f>
        <v>0</v>
      </c>
      <c r="AR64" s="399">
        <f>-'New Type 2 Res Summary'!AL64</f>
        <v>0</v>
      </c>
      <c r="AS64" s="397">
        <f>-'New Type 2 Res Summary'!AM64-'5A3_OJJ'!P64</f>
        <v>-105921</v>
      </c>
      <c r="AT64" s="400"/>
      <c r="AU64" s="400">
        <f>-'New Type 2 Res Summary'!AN64</f>
        <v>0</v>
      </c>
      <c r="AV64" s="397">
        <f>-'New Type 2 Res Summary'!AO64-'5A3_OJJ'!P64</f>
        <v>-6179</v>
      </c>
      <c r="AW64" s="398"/>
      <c r="AX64" s="397">
        <f>-'New Type 2 Res Summary'!AQ64-'5A3_OJJ'!P64</f>
        <v>-6179</v>
      </c>
      <c r="AY64" s="397">
        <f>'2A-1_EFT (Annual)'!AP64</f>
        <v>-105921</v>
      </c>
      <c r="AZ64" s="398" t="e">
        <f>'2A-1_EFT (Annual)'!#REF!+'2A-1_EFT (Annual)'!#REF!++'2A-1_EFT (Annual)'!#REF!</f>
        <v>#REF!</v>
      </c>
      <c r="BA64" s="398" t="e">
        <f t="shared" si="60"/>
        <v>#REF!</v>
      </c>
      <c r="BB64" s="397">
        <f>'2A-2_EFT (Monthly)'!AP64</f>
        <v>-11434</v>
      </c>
      <c r="BC64" s="398">
        <f t="shared" si="57"/>
        <v>53948167</v>
      </c>
      <c r="BD64" s="398">
        <f>'2A-2_EFT (Monthly)'!AQ64</f>
        <v>4249092</v>
      </c>
      <c r="BE64" s="400"/>
      <c r="BF64" s="400"/>
      <c r="BG64" s="400"/>
      <c r="BH64" s="400" t="e">
        <f>'2A-1_EFT (Annual)'!#REF!</f>
        <v>#REF!</v>
      </c>
      <c r="BI64" s="400" t="e">
        <f>'2A-1_EFT (Annual)'!#REF!</f>
        <v>#REF!</v>
      </c>
      <c r="BJ64" s="400" t="e">
        <f t="shared" si="61"/>
        <v>#REF!</v>
      </c>
    </row>
    <row r="65" spans="1:62" ht="16.5" customHeight="1" x14ac:dyDescent="0.2">
      <c r="A65" s="384">
        <v>59</v>
      </c>
      <c r="B65" s="538">
        <v>59</v>
      </c>
      <c r="C65" s="1251" t="s">
        <v>64</v>
      </c>
      <c r="D65" s="1246">
        <f>'8_2.1.18 SIS'!C65</f>
        <v>5077</v>
      </c>
      <c r="E65" s="389">
        <f>'2_State Distrib and Adjs'!AP65</f>
        <v>7229</v>
      </c>
      <c r="F65" s="390">
        <f>'2_State Distrib and Adjs'!AO65</f>
        <v>36703282</v>
      </c>
      <c r="G65" s="1371"/>
      <c r="H65" s="1371"/>
      <c r="I65" s="391"/>
      <c r="J65" s="390"/>
      <c r="K65" s="391"/>
      <c r="L65" s="390"/>
      <c r="M65" s="391"/>
      <c r="N65" s="390"/>
      <c r="O65" s="391"/>
      <c r="P65" s="390"/>
      <c r="Q65" s="392">
        <f>'2_State Distrib and Adjs'!AO65</f>
        <v>36703282</v>
      </c>
      <c r="R65" s="392"/>
      <c r="S65" s="389">
        <f>'2_State Distrib and Adjs'!AT65</f>
        <v>-448198</v>
      </c>
      <c r="T65" s="389">
        <f>'2_State Distrib and Adjs'!AU65</f>
        <v>-79519</v>
      </c>
      <c r="U65" s="393">
        <f>'2_State Distrib and Adjs'!AV65</f>
        <v>-527717</v>
      </c>
      <c r="V65" s="392">
        <f t="shared" si="58"/>
        <v>36175565</v>
      </c>
      <c r="W65" s="390"/>
      <c r="X65" s="390"/>
      <c r="Y65" s="392"/>
      <c r="Z65" s="389">
        <f>'2_State Distrib and Adjs'!AQ65</f>
        <v>-644135</v>
      </c>
      <c r="AA65" s="394">
        <f>'2_State Distrib and Adjs'!AX65</f>
        <v>0</v>
      </c>
      <c r="AB65" s="394">
        <f>'2_State Distrib and Adjs'!AY65</f>
        <v>266853</v>
      </c>
      <c r="AC65" s="392">
        <f>'2_State Distrib and Adjs'!AZ65</f>
        <v>35798283</v>
      </c>
      <c r="AD65" s="389">
        <f>'2_State Distrib and Adjs'!BA65</f>
        <v>32849406</v>
      </c>
      <c r="AE65" s="389">
        <f>'2_State Distrib and Adjs'!BB65</f>
        <v>2948877</v>
      </c>
      <c r="AF65" s="392">
        <f>'2_State Distrib and Adjs'!BC65</f>
        <v>2948877</v>
      </c>
      <c r="AG65" s="394">
        <f>'2_State Distrib and Adjs'!BD65</f>
        <v>0</v>
      </c>
      <c r="AH65" s="1388">
        <f>'2_State Distrib and Adjs'!BE65</f>
        <v>93296</v>
      </c>
      <c r="AI65" s="1388">
        <f>'2_State Distrib and Adjs'!BF65</f>
        <v>0</v>
      </c>
      <c r="AJ65" s="395">
        <f>'2_State Distrib and Adjs'!BG65</f>
        <v>35891579</v>
      </c>
      <c r="AK65" s="395">
        <f t="shared" si="59"/>
        <v>35891579</v>
      </c>
      <c r="AL65" s="396"/>
      <c r="AM65" s="397">
        <f>-'New Type 2 Res Summary'!AG65-'5A3_OJJ'!P65</f>
        <v>-1581</v>
      </c>
      <c r="AN65" s="388">
        <f>-'New Type 2 Res Summary'!AH65</f>
        <v>0</v>
      </c>
      <c r="AO65" s="396">
        <f>-'New Type 2 Res Summary'!AI65</f>
        <v>0</v>
      </c>
      <c r="AP65" s="388">
        <f>-'New Type 2 Res Summary'!AJ65</f>
        <v>0</v>
      </c>
      <c r="AQ65" s="398">
        <f>-'New Type 2 Res Summary'!AK65</f>
        <v>0</v>
      </c>
      <c r="AR65" s="399">
        <f>-'New Type 2 Res Summary'!AL65</f>
        <v>0</v>
      </c>
      <c r="AS65" s="397">
        <f>-'New Type 2 Res Summary'!AM65-'5A3_OJJ'!P65</f>
        <v>-59070</v>
      </c>
      <c r="AT65" s="400"/>
      <c r="AU65" s="400">
        <f>-'New Type 2 Res Summary'!AN65</f>
        <v>0</v>
      </c>
      <c r="AV65" s="397">
        <f>-'New Type 2 Res Summary'!AO65-'5A3_OJJ'!P65</f>
        <v>-1581</v>
      </c>
      <c r="AW65" s="398"/>
      <c r="AX65" s="397">
        <f>-'New Type 2 Res Summary'!AQ65-'5A3_OJJ'!P65</f>
        <v>-1581</v>
      </c>
      <c r="AY65" s="397">
        <f>'2A-1_EFT (Annual)'!AP65</f>
        <v>-59070</v>
      </c>
      <c r="AZ65" s="398" t="e">
        <f>'2A-1_EFT (Annual)'!#REF!+'2A-1_EFT (Annual)'!#REF!++'2A-1_EFT (Annual)'!#REF!</f>
        <v>#REF!</v>
      </c>
      <c r="BA65" s="398" t="e">
        <f t="shared" si="60"/>
        <v>#REF!</v>
      </c>
      <c r="BB65" s="397">
        <f>'2A-2_EFT (Monthly)'!AP65</f>
        <v>-1461</v>
      </c>
      <c r="BC65" s="398">
        <f t="shared" si="57"/>
        <v>35832509</v>
      </c>
      <c r="BD65" s="398">
        <f>'2A-2_EFT (Monthly)'!AQ65</f>
        <v>2947416</v>
      </c>
      <c r="BE65" s="400"/>
      <c r="BF65" s="400"/>
      <c r="BG65" s="400"/>
      <c r="BH65" s="400" t="e">
        <f>'2A-1_EFT (Annual)'!#REF!</f>
        <v>#REF!</v>
      </c>
      <c r="BI65" s="400" t="e">
        <f>'2A-1_EFT (Annual)'!#REF!</f>
        <v>#REF!</v>
      </c>
      <c r="BJ65" s="400" t="e">
        <f t="shared" si="61"/>
        <v>#REF!</v>
      </c>
    </row>
    <row r="66" spans="1:62" ht="16.5" customHeight="1" x14ac:dyDescent="0.2">
      <c r="A66" s="1252">
        <v>60</v>
      </c>
      <c r="B66" s="1253">
        <v>60</v>
      </c>
      <c r="C66" s="1254" t="s">
        <v>65</v>
      </c>
      <c r="D66" s="1247">
        <f>'8_2.1.18 SIS'!C66</f>
        <v>6059</v>
      </c>
      <c r="E66" s="403">
        <f>'2_State Distrib and Adjs'!AP66</f>
        <v>6228</v>
      </c>
      <c r="F66" s="404">
        <f>'2_State Distrib and Adjs'!AO66</f>
        <v>37733633</v>
      </c>
      <c r="G66" s="1372"/>
      <c r="H66" s="1372"/>
      <c r="I66" s="405"/>
      <c r="J66" s="404"/>
      <c r="K66" s="405"/>
      <c r="L66" s="404"/>
      <c r="M66" s="405"/>
      <c r="N66" s="404"/>
      <c r="O66" s="405"/>
      <c r="P66" s="404"/>
      <c r="Q66" s="406">
        <f>'2_State Distrib and Adjs'!AO66</f>
        <v>37733633</v>
      </c>
      <c r="R66" s="406"/>
      <c r="S66" s="403">
        <f>'2_State Distrib and Adjs'!AT66</f>
        <v>-398592</v>
      </c>
      <c r="T66" s="403">
        <f>'2_State Distrib and Adjs'!AU66</f>
        <v>-211752</v>
      </c>
      <c r="U66" s="407">
        <f>'2_State Distrib and Adjs'!AV66</f>
        <v>-610344</v>
      </c>
      <c r="V66" s="406">
        <f t="shared" si="58"/>
        <v>37123289</v>
      </c>
      <c r="W66" s="404"/>
      <c r="X66" s="404"/>
      <c r="Y66" s="406"/>
      <c r="Z66" s="403">
        <f>'2_State Distrib and Adjs'!AQ66</f>
        <v>527</v>
      </c>
      <c r="AA66" s="408">
        <f>'2_State Distrib and Adjs'!AX66</f>
        <v>0</v>
      </c>
      <c r="AB66" s="1385">
        <f>'2_State Distrib and Adjs'!AY66</f>
        <v>153892</v>
      </c>
      <c r="AC66" s="406">
        <f>'2_State Distrib and Adjs'!AZ66</f>
        <v>37277708</v>
      </c>
      <c r="AD66" s="409">
        <f>'2_State Distrib and Adjs'!BA66</f>
        <v>34268146</v>
      </c>
      <c r="AE66" s="403">
        <f>'2_State Distrib and Adjs'!BB66</f>
        <v>3009562</v>
      </c>
      <c r="AF66" s="410">
        <f>'2_State Distrib and Adjs'!BC66</f>
        <v>3009562</v>
      </c>
      <c r="AG66" s="408">
        <f>'2_State Distrib and Adjs'!BD66</f>
        <v>0</v>
      </c>
      <c r="AH66" s="1389">
        <f>'2_State Distrib and Adjs'!BE66</f>
        <v>62832</v>
      </c>
      <c r="AI66" s="1389">
        <f>'2_State Distrib and Adjs'!BF66</f>
        <v>0</v>
      </c>
      <c r="AJ66" s="410">
        <f>'2_State Distrib and Adjs'!BG66</f>
        <v>37340540</v>
      </c>
      <c r="AK66" s="410">
        <f t="shared" si="59"/>
        <v>37340540</v>
      </c>
      <c r="AL66" s="411"/>
      <c r="AM66" s="412">
        <f>-'New Type 2 Res Summary'!AG66-'5A3_OJJ'!P66</f>
        <v>-3063</v>
      </c>
      <c r="AN66" s="402">
        <f>-'New Type 2 Res Summary'!AH66</f>
        <v>0</v>
      </c>
      <c r="AO66" s="411">
        <f>-'New Type 2 Res Summary'!AI66</f>
        <v>0</v>
      </c>
      <c r="AP66" s="402">
        <f>-'New Type 2 Res Summary'!AJ66</f>
        <v>0</v>
      </c>
      <c r="AQ66" s="413">
        <f>-'New Type 2 Res Summary'!AK66</f>
        <v>0</v>
      </c>
      <c r="AR66" s="414">
        <f>-'New Type 2 Res Summary'!AL66</f>
        <v>0</v>
      </c>
      <c r="AS66" s="412">
        <f>-'New Type 2 Res Summary'!AM66-'5A3_OJJ'!P66</f>
        <v>-183264</v>
      </c>
      <c r="AT66" s="1382"/>
      <c r="AU66" s="415">
        <f>-'New Type 2 Res Summary'!AN66</f>
        <v>0</v>
      </c>
      <c r="AV66" s="412">
        <f>-'New Type 2 Res Summary'!AO66-'5A3_OJJ'!P66</f>
        <v>-3063</v>
      </c>
      <c r="AW66" s="413"/>
      <c r="AX66" s="1407">
        <f>-'New Type 2 Res Summary'!AQ66-'5A3_OJJ'!P66</f>
        <v>-3063</v>
      </c>
      <c r="AY66" s="412">
        <f>'2A-1_EFT (Annual)'!AP66</f>
        <v>-183264</v>
      </c>
      <c r="AZ66" s="413" t="e">
        <f>'2A-1_EFT (Annual)'!#REF!+'2A-1_EFT (Annual)'!#REF!++'2A-1_EFT (Annual)'!#REF!</f>
        <v>#REF!</v>
      </c>
      <c r="BA66" s="413" t="e">
        <f t="shared" si="60"/>
        <v>#REF!</v>
      </c>
      <c r="BB66" s="412">
        <f>'2A-2_EFT (Monthly)'!AP66</f>
        <v>-16475</v>
      </c>
      <c r="BC66" s="413">
        <f t="shared" si="57"/>
        <v>37157276</v>
      </c>
      <c r="BD66" s="413">
        <f>'2A-2_EFT (Monthly)'!AQ66</f>
        <v>2993087</v>
      </c>
      <c r="BE66" s="415"/>
      <c r="BF66" s="415"/>
      <c r="BG66" s="415"/>
      <c r="BH66" s="415" t="e">
        <f>'2A-1_EFT (Annual)'!#REF!</f>
        <v>#REF!</v>
      </c>
      <c r="BI66" s="415" t="e">
        <f>'2A-1_EFT (Annual)'!#REF!</f>
        <v>#REF!</v>
      </c>
      <c r="BJ66" s="415" t="e">
        <f t="shared" si="61"/>
        <v>#REF!</v>
      </c>
    </row>
    <row r="67" spans="1:62" ht="16.5" customHeight="1" x14ac:dyDescent="0.2">
      <c r="A67" s="1248">
        <v>61</v>
      </c>
      <c r="B67" s="1249">
        <v>61</v>
      </c>
      <c r="C67" s="1250" t="s">
        <v>66</v>
      </c>
      <c r="D67" s="1245">
        <f>'8_2.1.18 SIS'!C67</f>
        <v>3578</v>
      </c>
      <c r="E67" s="372">
        <f>'2_State Distrib and Adjs'!AP67</f>
        <v>3660</v>
      </c>
      <c r="F67" s="373">
        <f>'2_State Distrib and Adjs'!AO67</f>
        <v>13095331</v>
      </c>
      <c r="G67" s="1370"/>
      <c r="H67" s="1370"/>
      <c r="I67" s="374"/>
      <c r="J67" s="373"/>
      <c r="K67" s="374"/>
      <c r="L67" s="373"/>
      <c r="M67" s="374"/>
      <c r="N67" s="373"/>
      <c r="O67" s="374"/>
      <c r="P67" s="373"/>
      <c r="Q67" s="375">
        <f>'2_State Distrib and Adjs'!AO67</f>
        <v>13095331</v>
      </c>
      <c r="R67" s="375"/>
      <c r="S67" s="372">
        <f>'2_State Distrib and Adjs'!AT67</f>
        <v>-168360</v>
      </c>
      <c r="T67" s="372">
        <f>'2_State Distrib and Adjs'!AU67</f>
        <v>-7320</v>
      </c>
      <c r="U67" s="376">
        <f>'2_State Distrib and Adjs'!AV67</f>
        <v>-175680</v>
      </c>
      <c r="V67" s="375">
        <f t="shared" si="58"/>
        <v>12919651</v>
      </c>
      <c r="W67" s="373"/>
      <c r="X67" s="373"/>
      <c r="Y67" s="375"/>
      <c r="Z67" s="372">
        <f>'2_State Distrib and Adjs'!AQ67</f>
        <v>33880</v>
      </c>
      <c r="AA67" s="386">
        <f>'2_State Distrib and Adjs'!AX67</f>
        <v>0</v>
      </c>
      <c r="AB67" s="1384">
        <f>'2_State Distrib and Adjs'!AY67</f>
        <v>104985</v>
      </c>
      <c r="AC67" s="375">
        <f>'2_State Distrib and Adjs'!AZ67</f>
        <v>13058516</v>
      </c>
      <c r="AD67" s="372">
        <f>'2_State Distrib and Adjs'!BA67</f>
        <v>11992730</v>
      </c>
      <c r="AE67" s="372">
        <f>'2_State Distrib and Adjs'!BB67</f>
        <v>1065786</v>
      </c>
      <c r="AF67" s="375">
        <f>'2_State Distrib and Adjs'!BC67</f>
        <v>1065786</v>
      </c>
      <c r="AG67" s="386">
        <f>'2_State Distrib and Adjs'!BD67</f>
        <v>0</v>
      </c>
      <c r="AH67" s="1387">
        <f>'2_State Distrib and Adjs'!BE67</f>
        <v>55216</v>
      </c>
      <c r="AI67" s="1387">
        <f>'2_State Distrib and Adjs'!BF67</f>
        <v>309377</v>
      </c>
      <c r="AJ67" s="377">
        <f>'2_State Distrib and Adjs'!BG67</f>
        <v>13423109</v>
      </c>
      <c r="AK67" s="377">
        <f t="shared" si="59"/>
        <v>13423109</v>
      </c>
      <c r="AL67" s="378"/>
      <c r="AM67" s="379">
        <f>-'New Type 2 Res Summary'!AG67-'5A3_OJJ'!P67</f>
        <v>-2925</v>
      </c>
      <c r="AN67" s="371">
        <f>-'New Type 2 Res Summary'!AH67</f>
        <v>0</v>
      </c>
      <c r="AO67" s="378">
        <f>-'New Type 2 Res Summary'!AI67</f>
        <v>0</v>
      </c>
      <c r="AP67" s="371">
        <f>-'New Type 2 Res Summary'!AJ67</f>
        <v>0</v>
      </c>
      <c r="AQ67" s="380">
        <f>-'New Type 2 Res Summary'!AK67</f>
        <v>0</v>
      </c>
      <c r="AR67" s="381">
        <f>-'New Type 2 Res Summary'!AL67</f>
        <v>0</v>
      </c>
      <c r="AS67" s="379">
        <f>-'New Type 2 Res Summary'!AM67-'5A3_OJJ'!P67</f>
        <v>-1040114</v>
      </c>
      <c r="AT67" s="1381"/>
      <c r="AU67" s="382">
        <f>-'New Type 2 Res Summary'!AN67</f>
        <v>0</v>
      </c>
      <c r="AV67" s="379">
        <f>-'New Type 2 Res Summary'!AO67-'5A3_OJJ'!P67</f>
        <v>-2925</v>
      </c>
      <c r="AW67" s="380"/>
      <c r="AX67" s="1406">
        <f>-'New Type 2 Res Summary'!AQ67-'5A3_OJJ'!P67</f>
        <v>-2925</v>
      </c>
      <c r="AY67" s="379">
        <f>'2A-1_EFT (Annual)'!AP67</f>
        <v>-1043642</v>
      </c>
      <c r="AZ67" s="380" t="e">
        <f>'2A-1_EFT (Annual)'!#REF!+'2A-1_EFT (Annual)'!#REF!++'2A-1_EFT (Annual)'!#REF!</f>
        <v>#REF!</v>
      </c>
      <c r="BA67" s="380" t="e">
        <f t="shared" si="60"/>
        <v>#REF!</v>
      </c>
      <c r="BB67" s="379">
        <f>'2A-2_EFT (Monthly)'!AP67</f>
        <v>-102239</v>
      </c>
      <c r="BC67" s="380">
        <f t="shared" si="57"/>
        <v>12379467</v>
      </c>
      <c r="BD67" s="380">
        <f>'2A-2_EFT (Monthly)'!AQ67</f>
        <v>963547</v>
      </c>
      <c r="BE67" s="382"/>
      <c r="BF67" s="382"/>
      <c r="BG67" s="382"/>
      <c r="BH67" s="382" t="e">
        <f>'2A-1_EFT (Annual)'!#REF!</f>
        <v>#REF!</v>
      </c>
      <c r="BI67" s="382" t="e">
        <f>'2A-1_EFT (Annual)'!#REF!</f>
        <v>#REF!</v>
      </c>
      <c r="BJ67" s="382" t="e">
        <f t="shared" si="61"/>
        <v>#REF!</v>
      </c>
    </row>
    <row r="68" spans="1:62" ht="16.5" customHeight="1" x14ac:dyDescent="0.2">
      <c r="A68" s="384">
        <v>62</v>
      </c>
      <c r="B68" s="538">
        <v>62</v>
      </c>
      <c r="C68" s="1251" t="s">
        <v>67</v>
      </c>
      <c r="D68" s="1246">
        <f>'8_2.1.18 SIS'!C68</f>
        <v>1989</v>
      </c>
      <c r="E68" s="389">
        <f>'2_State Distrib and Adjs'!AP68</f>
        <v>6760</v>
      </c>
      <c r="F68" s="390">
        <f>'2_State Distrib and Adjs'!AO68</f>
        <v>13446513</v>
      </c>
      <c r="G68" s="1371"/>
      <c r="H68" s="1371"/>
      <c r="I68" s="391"/>
      <c r="J68" s="390"/>
      <c r="K68" s="391"/>
      <c r="L68" s="390"/>
      <c r="M68" s="391"/>
      <c r="N68" s="390"/>
      <c r="O68" s="391"/>
      <c r="P68" s="390"/>
      <c r="Q68" s="392">
        <f>'2_State Distrib and Adjs'!AO68</f>
        <v>13446513</v>
      </c>
      <c r="R68" s="392"/>
      <c r="S68" s="389">
        <f>'2_State Distrib and Adjs'!AT68</f>
        <v>-317720</v>
      </c>
      <c r="T68" s="389">
        <f>'2_State Distrib and Adjs'!AU68</f>
        <v>57460</v>
      </c>
      <c r="U68" s="393">
        <f>'2_State Distrib and Adjs'!AV68</f>
        <v>-260260</v>
      </c>
      <c r="V68" s="392">
        <f t="shared" si="58"/>
        <v>13186253</v>
      </c>
      <c r="W68" s="390"/>
      <c r="X68" s="390"/>
      <c r="Y68" s="392"/>
      <c r="Z68" s="389">
        <f>'2_State Distrib and Adjs'!AQ68</f>
        <v>8061</v>
      </c>
      <c r="AA68" s="394">
        <f>'2_State Distrib and Adjs'!AX68</f>
        <v>0</v>
      </c>
      <c r="AB68" s="394">
        <f>'2_State Distrib and Adjs'!AY68</f>
        <v>134122</v>
      </c>
      <c r="AC68" s="392">
        <f>'2_State Distrib and Adjs'!AZ68</f>
        <v>13328436</v>
      </c>
      <c r="AD68" s="389">
        <f>'2_State Distrib and Adjs'!BA68</f>
        <v>12224597</v>
      </c>
      <c r="AE68" s="389">
        <f>'2_State Distrib and Adjs'!BB68</f>
        <v>1103839</v>
      </c>
      <c r="AF68" s="392">
        <f>'2_State Distrib and Adjs'!BC68</f>
        <v>1103839</v>
      </c>
      <c r="AG68" s="394">
        <f>'2_State Distrib and Adjs'!BD68</f>
        <v>0</v>
      </c>
      <c r="AH68" s="1388">
        <f>'2_State Distrib and Adjs'!BE68</f>
        <v>43078</v>
      </c>
      <c r="AI68" s="1388">
        <f>'2_State Distrib and Adjs'!BF68</f>
        <v>0</v>
      </c>
      <c r="AJ68" s="395">
        <f>'2_State Distrib and Adjs'!BG68</f>
        <v>13371514</v>
      </c>
      <c r="AK68" s="395">
        <f t="shared" si="59"/>
        <v>13371514</v>
      </c>
      <c r="AL68" s="396"/>
      <c r="AM68" s="397">
        <f>-'New Type 2 Res Summary'!AG68-'5A3_OJJ'!P68</f>
        <v>-3239</v>
      </c>
      <c r="AN68" s="388">
        <f>-'New Type 2 Res Summary'!AH68</f>
        <v>0</v>
      </c>
      <c r="AO68" s="396">
        <f>-'New Type 2 Res Summary'!AI68</f>
        <v>0</v>
      </c>
      <c r="AP68" s="388">
        <f>-'New Type 2 Res Summary'!AJ68</f>
        <v>0</v>
      </c>
      <c r="AQ68" s="398">
        <f>-'New Type 2 Res Summary'!AK68</f>
        <v>0</v>
      </c>
      <c r="AR68" s="399">
        <f>-'New Type 2 Res Summary'!AL68</f>
        <v>0</v>
      </c>
      <c r="AS68" s="397">
        <f>-'New Type 2 Res Summary'!AM68-'5A3_OJJ'!P68</f>
        <v>-24152</v>
      </c>
      <c r="AT68" s="400"/>
      <c r="AU68" s="400">
        <f>-'New Type 2 Res Summary'!AN68</f>
        <v>0</v>
      </c>
      <c r="AV68" s="397">
        <f>-'New Type 2 Res Summary'!AO68-'5A3_OJJ'!P68</f>
        <v>-3239</v>
      </c>
      <c r="AW68" s="398"/>
      <c r="AX68" s="397">
        <f>-'New Type 2 Res Summary'!AQ68-'5A3_OJJ'!P68</f>
        <v>-3239</v>
      </c>
      <c r="AY68" s="397">
        <f>'2A-1_EFT (Annual)'!AP68</f>
        <v>-24152</v>
      </c>
      <c r="AZ68" s="398" t="e">
        <f>'2A-1_EFT (Annual)'!#REF!+'2A-1_EFT (Annual)'!#REF!++'2A-1_EFT (Annual)'!#REF!</f>
        <v>#REF!</v>
      </c>
      <c r="BA68" s="398" t="e">
        <f t="shared" si="60"/>
        <v>#REF!</v>
      </c>
      <c r="BB68" s="397">
        <f>'2A-2_EFT (Monthly)'!AP68</f>
        <v>-2772</v>
      </c>
      <c r="BC68" s="398">
        <f t="shared" si="57"/>
        <v>13347362</v>
      </c>
      <c r="BD68" s="398">
        <f>'2A-2_EFT (Monthly)'!AQ68</f>
        <v>1101067</v>
      </c>
      <c r="BE68" s="400"/>
      <c r="BF68" s="400"/>
      <c r="BG68" s="400"/>
      <c r="BH68" s="400" t="e">
        <f>'2A-1_EFT (Annual)'!#REF!</f>
        <v>#REF!</v>
      </c>
      <c r="BI68" s="400" t="e">
        <f>'2A-1_EFT (Annual)'!#REF!</f>
        <v>#REF!</v>
      </c>
      <c r="BJ68" s="400" t="e">
        <f t="shared" si="61"/>
        <v>#REF!</v>
      </c>
    </row>
    <row r="69" spans="1:62" ht="16.5" customHeight="1" x14ac:dyDescent="0.2">
      <c r="A69" s="384">
        <v>63</v>
      </c>
      <c r="B69" s="538">
        <v>63</v>
      </c>
      <c r="C69" s="1251" t="s">
        <v>68</v>
      </c>
      <c r="D69" s="1246">
        <f>'8_2.1.18 SIS'!C69</f>
        <v>2095</v>
      </c>
      <c r="E69" s="389">
        <f>'2_State Distrib and Adjs'!AP69</f>
        <v>4726</v>
      </c>
      <c r="F69" s="390">
        <f>'2_State Distrib and Adjs'!AO69</f>
        <v>9900266</v>
      </c>
      <c r="G69" s="1371"/>
      <c r="H69" s="1371"/>
      <c r="I69" s="391"/>
      <c r="J69" s="390"/>
      <c r="K69" s="391"/>
      <c r="L69" s="390"/>
      <c r="M69" s="391"/>
      <c r="N69" s="390"/>
      <c r="O69" s="391"/>
      <c r="P69" s="390"/>
      <c r="Q69" s="392">
        <f>'2_State Distrib and Adjs'!AO69</f>
        <v>9900266</v>
      </c>
      <c r="R69" s="392"/>
      <c r="S69" s="389">
        <f>'2_State Distrib and Adjs'!AT69</f>
        <v>89794</v>
      </c>
      <c r="T69" s="389">
        <f>'2_State Distrib and Adjs'!AU69</f>
        <v>-25993</v>
      </c>
      <c r="U69" s="393">
        <f>'2_State Distrib and Adjs'!AV69</f>
        <v>63801</v>
      </c>
      <c r="V69" s="392">
        <f t="shared" si="58"/>
        <v>9964067</v>
      </c>
      <c r="W69" s="390"/>
      <c r="X69" s="390"/>
      <c r="Y69" s="392"/>
      <c r="Z69" s="389">
        <f>'2_State Distrib and Adjs'!AQ69</f>
        <v>4881</v>
      </c>
      <c r="AA69" s="394">
        <f>'2_State Distrib and Adjs'!AX69</f>
        <v>0</v>
      </c>
      <c r="AB69" s="394">
        <f>'2_State Distrib and Adjs'!AY69</f>
        <v>61043</v>
      </c>
      <c r="AC69" s="392">
        <f>'2_State Distrib and Adjs'!AZ69</f>
        <v>10029991</v>
      </c>
      <c r="AD69" s="389">
        <f>'2_State Distrib and Adjs'!BA69</f>
        <v>9181369</v>
      </c>
      <c r="AE69" s="389">
        <f>'2_State Distrib and Adjs'!BB69</f>
        <v>848622</v>
      </c>
      <c r="AF69" s="392">
        <f>'2_State Distrib and Adjs'!BC69</f>
        <v>848622</v>
      </c>
      <c r="AG69" s="394">
        <f>'2_State Distrib and Adjs'!BD69</f>
        <v>0</v>
      </c>
      <c r="AH69" s="1388">
        <f>'2_State Distrib and Adjs'!BE69</f>
        <v>61642</v>
      </c>
      <c r="AI69" s="1388">
        <f>'2_State Distrib and Adjs'!BF69</f>
        <v>0</v>
      </c>
      <c r="AJ69" s="395">
        <f>'2_State Distrib and Adjs'!BG69</f>
        <v>10091633</v>
      </c>
      <c r="AK69" s="395">
        <f t="shared" si="59"/>
        <v>10091633</v>
      </c>
      <c r="AL69" s="396"/>
      <c r="AM69" s="397">
        <f>-'New Type 2 Res Summary'!AG69-'5A3_OJJ'!P69</f>
        <v>0</v>
      </c>
      <c r="AN69" s="388">
        <f>-'New Type 2 Res Summary'!AH69</f>
        <v>0</v>
      </c>
      <c r="AO69" s="396">
        <f>-'New Type 2 Res Summary'!AI69</f>
        <v>0</v>
      </c>
      <c r="AP69" s="388">
        <f>-'New Type 2 Res Summary'!AJ69</f>
        <v>0</v>
      </c>
      <c r="AQ69" s="398">
        <f>-'New Type 2 Res Summary'!AK69</f>
        <v>0</v>
      </c>
      <c r="AR69" s="399">
        <f>-'New Type 2 Res Summary'!AL69</f>
        <v>0</v>
      </c>
      <c r="AS69" s="397">
        <f>-'New Type 2 Res Summary'!AM69-'5A3_OJJ'!P69</f>
        <v>-82339</v>
      </c>
      <c r="AT69" s="400"/>
      <c r="AU69" s="400">
        <f>-'New Type 2 Res Summary'!AN69</f>
        <v>0</v>
      </c>
      <c r="AV69" s="397">
        <f>-'New Type 2 Res Summary'!AO69-'5A3_OJJ'!P69</f>
        <v>0</v>
      </c>
      <c r="AW69" s="398"/>
      <c r="AX69" s="397">
        <f>-'New Type 2 Res Summary'!AQ69-'5A3_OJJ'!P69</f>
        <v>0</v>
      </c>
      <c r="AY69" s="397">
        <f>'2A-1_EFT (Annual)'!AP69</f>
        <v>-82339</v>
      </c>
      <c r="AZ69" s="398" t="e">
        <f>'2A-1_EFT (Annual)'!#REF!+'2A-1_EFT (Annual)'!#REF!++'2A-1_EFT (Annual)'!#REF!</f>
        <v>#REF!</v>
      </c>
      <c r="BA69" s="398" t="e">
        <f t="shared" si="60"/>
        <v>#REF!</v>
      </c>
      <c r="BB69" s="397">
        <f>'2A-2_EFT (Monthly)'!AP69</f>
        <v>-9097</v>
      </c>
      <c r="BC69" s="398">
        <f t="shared" si="57"/>
        <v>10009294</v>
      </c>
      <c r="BD69" s="398">
        <f>'2A-2_EFT (Monthly)'!AQ69</f>
        <v>839525</v>
      </c>
      <c r="BE69" s="400"/>
      <c r="BF69" s="400"/>
      <c r="BG69" s="400"/>
      <c r="BH69" s="400" t="e">
        <f>'2A-1_EFT (Annual)'!#REF!</f>
        <v>#REF!</v>
      </c>
      <c r="BI69" s="400" t="e">
        <f>'2A-1_EFT (Annual)'!#REF!</f>
        <v>#REF!</v>
      </c>
      <c r="BJ69" s="400" t="e">
        <f t="shared" si="61"/>
        <v>#REF!</v>
      </c>
    </row>
    <row r="70" spans="1:62" ht="16.5" customHeight="1" x14ac:dyDescent="0.2">
      <c r="A70" s="384">
        <v>64</v>
      </c>
      <c r="B70" s="538">
        <v>64</v>
      </c>
      <c r="C70" s="1251" t="s">
        <v>69</v>
      </c>
      <c r="D70" s="1246">
        <f>'8_2.1.18 SIS'!C70</f>
        <v>2137</v>
      </c>
      <c r="E70" s="389">
        <f>'2_State Distrib and Adjs'!AP70</f>
        <v>7205</v>
      </c>
      <c r="F70" s="390">
        <f>'2_State Distrib and Adjs'!AO70</f>
        <v>15396081</v>
      </c>
      <c r="G70" s="1371"/>
      <c r="H70" s="1371"/>
      <c r="I70" s="391"/>
      <c r="J70" s="390"/>
      <c r="K70" s="391"/>
      <c r="L70" s="390"/>
      <c r="M70" s="391"/>
      <c r="N70" s="390"/>
      <c r="O70" s="391"/>
      <c r="P70" s="390"/>
      <c r="Q70" s="392">
        <f>'2_State Distrib and Adjs'!AO70</f>
        <v>15396081</v>
      </c>
      <c r="R70" s="392"/>
      <c r="S70" s="389">
        <f>'2_State Distrib and Adjs'!AT70</f>
        <v>-353045</v>
      </c>
      <c r="T70" s="389">
        <f>'2_State Distrib and Adjs'!AU70</f>
        <v>3603</v>
      </c>
      <c r="U70" s="393">
        <f>'2_State Distrib and Adjs'!AV70</f>
        <v>-349442</v>
      </c>
      <c r="V70" s="392">
        <f t="shared" si="58"/>
        <v>15046639</v>
      </c>
      <c r="W70" s="390"/>
      <c r="X70" s="390"/>
      <c r="Y70" s="392"/>
      <c r="Z70" s="389">
        <f>'2_State Distrib and Adjs'!AQ70</f>
        <v>10977</v>
      </c>
      <c r="AA70" s="394">
        <f>'2_State Distrib and Adjs'!AX70</f>
        <v>0</v>
      </c>
      <c r="AB70" s="394">
        <f>'2_State Distrib and Adjs'!AY70</f>
        <v>99587</v>
      </c>
      <c r="AC70" s="392">
        <f>'2_State Distrib and Adjs'!AZ70</f>
        <v>15157203</v>
      </c>
      <c r="AD70" s="389">
        <f>'2_State Distrib and Adjs'!BA70</f>
        <v>13934448</v>
      </c>
      <c r="AE70" s="389">
        <f>'2_State Distrib and Adjs'!BB70</f>
        <v>1222755</v>
      </c>
      <c r="AF70" s="392">
        <f>'2_State Distrib and Adjs'!BC70</f>
        <v>1222755</v>
      </c>
      <c r="AG70" s="394">
        <f>'2_State Distrib and Adjs'!BD70</f>
        <v>0</v>
      </c>
      <c r="AH70" s="1388">
        <f>'2_State Distrib and Adjs'!BE70</f>
        <v>152796</v>
      </c>
      <c r="AI70" s="1388">
        <f>'2_State Distrib and Adjs'!BF70</f>
        <v>0</v>
      </c>
      <c r="AJ70" s="395">
        <f>'2_State Distrib and Adjs'!BG70</f>
        <v>15309999</v>
      </c>
      <c r="AK70" s="395">
        <f t="shared" si="59"/>
        <v>15309999</v>
      </c>
      <c r="AL70" s="396"/>
      <c r="AM70" s="397">
        <f>-'New Type 2 Res Summary'!AG70-'5A3_OJJ'!P70</f>
        <v>-1638</v>
      </c>
      <c r="AN70" s="388">
        <f>-'New Type 2 Res Summary'!AH70</f>
        <v>0</v>
      </c>
      <c r="AO70" s="396">
        <f>-'New Type 2 Res Summary'!AI70</f>
        <v>0</v>
      </c>
      <c r="AP70" s="388">
        <f>-'New Type 2 Res Summary'!AJ70</f>
        <v>0</v>
      </c>
      <c r="AQ70" s="398">
        <f>-'New Type 2 Res Summary'!AK70</f>
        <v>0</v>
      </c>
      <c r="AR70" s="399">
        <f>-'New Type 2 Res Summary'!AL70</f>
        <v>0</v>
      </c>
      <c r="AS70" s="397">
        <f>-'New Type 2 Res Summary'!AM70-'5A3_OJJ'!P70</f>
        <v>-12705</v>
      </c>
      <c r="AT70" s="400"/>
      <c r="AU70" s="400">
        <f>-'New Type 2 Res Summary'!AN70</f>
        <v>0</v>
      </c>
      <c r="AV70" s="397">
        <f>-'New Type 2 Res Summary'!AO70-'5A3_OJJ'!P70</f>
        <v>-1638</v>
      </c>
      <c r="AW70" s="398"/>
      <c r="AX70" s="397">
        <f>-'New Type 2 Res Summary'!AQ70-'5A3_OJJ'!P70</f>
        <v>-1638</v>
      </c>
      <c r="AY70" s="397">
        <f>'2A-1_EFT (Annual)'!AP70</f>
        <v>-12705</v>
      </c>
      <c r="AZ70" s="398" t="e">
        <f>'2A-1_EFT (Annual)'!#REF!+'2A-1_EFT (Annual)'!#REF!++'2A-1_EFT (Annual)'!#REF!</f>
        <v>#REF!</v>
      </c>
      <c r="BA70" s="398" t="e">
        <f t="shared" si="60"/>
        <v>#REF!</v>
      </c>
      <c r="BB70" s="397">
        <f>'2A-2_EFT (Monthly)'!AP70</f>
        <v>-2448</v>
      </c>
      <c r="BC70" s="398">
        <f t="shared" si="57"/>
        <v>15297294</v>
      </c>
      <c r="BD70" s="398">
        <f>'2A-2_EFT (Monthly)'!AQ70</f>
        <v>1220307</v>
      </c>
      <c r="BE70" s="400"/>
      <c r="BF70" s="400"/>
      <c r="BG70" s="400"/>
      <c r="BH70" s="400" t="e">
        <f>'2A-1_EFT (Annual)'!#REF!</f>
        <v>#REF!</v>
      </c>
      <c r="BI70" s="400" t="e">
        <f>'2A-1_EFT (Annual)'!#REF!</f>
        <v>#REF!</v>
      </c>
      <c r="BJ70" s="400" t="e">
        <f t="shared" si="61"/>
        <v>#REF!</v>
      </c>
    </row>
    <row r="71" spans="1:62" ht="16.5" customHeight="1" x14ac:dyDescent="0.2">
      <c r="A71" s="1252">
        <v>65</v>
      </c>
      <c r="B71" s="1253">
        <v>65</v>
      </c>
      <c r="C71" s="1254" t="s">
        <v>70</v>
      </c>
      <c r="D71" s="1247">
        <f>'8_2.1.18 SIS'!C71</f>
        <v>7948</v>
      </c>
      <c r="E71" s="403">
        <f>'2_State Distrib and Adjs'!AP71</f>
        <v>5708</v>
      </c>
      <c r="F71" s="404">
        <f>'2_State Distrib and Adjs'!AO71</f>
        <v>45369108</v>
      </c>
      <c r="G71" s="1372"/>
      <c r="H71" s="1372"/>
      <c r="I71" s="405"/>
      <c r="J71" s="404"/>
      <c r="K71" s="405"/>
      <c r="L71" s="404"/>
      <c r="M71" s="405"/>
      <c r="N71" s="404"/>
      <c r="O71" s="405"/>
      <c r="P71" s="404"/>
      <c r="Q71" s="406">
        <f>'2_State Distrib and Adjs'!AO71</f>
        <v>45369108</v>
      </c>
      <c r="R71" s="406"/>
      <c r="S71" s="403">
        <f>'2_State Distrib and Adjs'!AT71</f>
        <v>-656420</v>
      </c>
      <c r="T71" s="403">
        <f>'2_State Distrib and Adjs'!AU71</f>
        <v>-57080</v>
      </c>
      <c r="U71" s="407">
        <f>'2_State Distrib and Adjs'!AV71</f>
        <v>-713500</v>
      </c>
      <c r="V71" s="406">
        <f t="shared" si="58"/>
        <v>44655608</v>
      </c>
      <c r="W71" s="404"/>
      <c r="X71" s="404"/>
      <c r="Y71" s="406"/>
      <c r="Z71" s="403">
        <f>'2_State Distrib and Adjs'!AQ71</f>
        <v>28837</v>
      </c>
      <c r="AA71" s="408">
        <f>'2_State Distrib and Adjs'!AX71</f>
        <v>0</v>
      </c>
      <c r="AB71" s="1385">
        <f>'2_State Distrib and Adjs'!AY71</f>
        <v>169594</v>
      </c>
      <c r="AC71" s="406">
        <f>'2_State Distrib and Adjs'!AZ71</f>
        <v>44854039</v>
      </c>
      <c r="AD71" s="409">
        <f>'2_State Distrib and Adjs'!BA71</f>
        <v>41236504</v>
      </c>
      <c r="AE71" s="403">
        <f>'2_State Distrib and Adjs'!BB71</f>
        <v>3617535</v>
      </c>
      <c r="AF71" s="410">
        <f>'2_State Distrib and Adjs'!BC71</f>
        <v>3617535</v>
      </c>
      <c r="AG71" s="408">
        <f>'2_State Distrib and Adjs'!BD71</f>
        <v>0</v>
      </c>
      <c r="AH71" s="1389">
        <f>'2_State Distrib and Adjs'!BE71</f>
        <v>110908</v>
      </c>
      <c r="AI71" s="1389">
        <f>'2_State Distrib and Adjs'!BF71</f>
        <v>42221</v>
      </c>
      <c r="AJ71" s="410">
        <f>'2_State Distrib and Adjs'!BG71</f>
        <v>45007168</v>
      </c>
      <c r="AK71" s="410">
        <f t="shared" si="59"/>
        <v>45007168</v>
      </c>
      <c r="AL71" s="411"/>
      <c r="AM71" s="412">
        <f>-'New Type 2 Res Summary'!AG71-'5A3_OJJ'!P71</f>
        <v>-18071</v>
      </c>
      <c r="AN71" s="402">
        <f>-'New Type 2 Res Summary'!AH71</f>
        <v>0</v>
      </c>
      <c r="AO71" s="411">
        <f>-'New Type 2 Res Summary'!AI71</f>
        <v>0</v>
      </c>
      <c r="AP71" s="402">
        <f>-'New Type 2 Res Summary'!AJ71</f>
        <v>0</v>
      </c>
      <c r="AQ71" s="413">
        <f>-'New Type 2 Res Summary'!AK71</f>
        <v>0</v>
      </c>
      <c r="AR71" s="414">
        <f>-'New Type 2 Res Summary'!AL71</f>
        <v>0</v>
      </c>
      <c r="AS71" s="412">
        <f>-'New Type 2 Res Summary'!AM71-'5A3_OJJ'!P71</f>
        <v>-802197</v>
      </c>
      <c r="AT71" s="1382"/>
      <c r="AU71" s="415">
        <f>-'New Type 2 Res Summary'!AN71</f>
        <v>0</v>
      </c>
      <c r="AV71" s="412">
        <f>-'New Type 2 Res Summary'!AO71-'5A3_OJJ'!P71</f>
        <v>-18071</v>
      </c>
      <c r="AW71" s="413"/>
      <c r="AX71" s="1407">
        <f>-'New Type 2 Res Summary'!AQ71-'5A3_OJJ'!P71</f>
        <v>-18071</v>
      </c>
      <c r="AY71" s="412">
        <f>'2A-1_EFT (Annual)'!AP71</f>
        <v>-841903</v>
      </c>
      <c r="AZ71" s="413" t="e">
        <f>'2A-1_EFT (Annual)'!#REF!+'2A-1_EFT (Annual)'!#REF!++'2A-1_EFT (Annual)'!#REF!</f>
        <v>#REF!</v>
      </c>
      <c r="BA71" s="413" t="e">
        <f t="shared" si="60"/>
        <v>#REF!</v>
      </c>
      <c r="BB71" s="412">
        <f>'2A-2_EFT (Monthly)'!AP71</f>
        <v>-121296</v>
      </c>
      <c r="BC71" s="413">
        <f t="shared" ref="BC71:BC75" si="62">AK71+AY71</f>
        <v>44165265</v>
      </c>
      <c r="BD71" s="413">
        <f>'2A-2_EFT (Monthly)'!AQ71</f>
        <v>3496239</v>
      </c>
      <c r="BE71" s="415"/>
      <c r="BF71" s="415"/>
      <c r="BG71" s="415"/>
      <c r="BH71" s="415" t="e">
        <f>'2A-1_EFT (Annual)'!#REF!</f>
        <v>#REF!</v>
      </c>
      <c r="BI71" s="415" t="e">
        <f>'2A-1_EFT (Annual)'!#REF!</f>
        <v>#REF!</v>
      </c>
      <c r="BJ71" s="415" t="e">
        <f t="shared" si="61"/>
        <v>#REF!</v>
      </c>
    </row>
    <row r="72" spans="1:62" ht="16.5" customHeight="1" x14ac:dyDescent="0.2">
      <c r="A72" s="1248">
        <v>66</v>
      </c>
      <c r="B72" s="1249">
        <v>66</v>
      </c>
      <c r="C72" s="1250" t="s">
        <v>71</v>
      </c>
      <c r="D72" s="1245">
        <f>'8_2.1.18 SIS'!C72</f>
        <v>1958</v>
      </c>
      <c r="E72" s="372">
        <f>'2_State Distrib and Adjs'!AP72</f>
        <v>7525</v>
      </c>
      <c r="F72" s="373">
        <f>'2_State Distrib and Adjs'!AO72</f>
        <v>14733732</v>
      </c>
      <c r="G72" s="1370"/>
      <c r="H72" s="1370"/>
      <c r="I72" s="374"/>
      <c r="J72" s="373"/>
      <c r="K72" s="374"/>
      <c r="L72" s="373"/>
      <c r="M72" s="374"/>
      <c r="N72" s="373"/>
      <c r="O72" s="374"/>
      <c r="P72" s="373"/>
      <c r="Q72" s="375">
        <f>'2_State Distrib and Adjs'!AO72</f>
        <v>14733732</v>
      </c>
      <c r="R72" s="375"/>
      <c r="S72" s="372">
        <f>'2_State Distrib and Adjs'!AT72</f>
        <v>-564375</v>
      </c>
      <c r="T72" s="372">
        <f>'2_State Distrib and Adjs'!AU72</f>
        <v>-22575</v>
      </c>
      <c r="U72" s="376">
        <f>'2_State Distrib and Adjs'!AV72</f>
        <v>-586950</v>
      </c>
      <c r="V72" s="375">
        <f t="shared" ref="V72:V75" si="63">Q72+U72</f>
        <v>14146782</v>
      </c>
      <c r="W72" s="373"/>
      <c r="X72" s="373"/>
      <c r="Y72" s="375"/>
      <c r="Z72" s="372">
        <f>'2_State Distrib and Adjs'!AQ72</f>
        <v>3557</v>
      </c>
      <c r="AA72" s="386">
        <f>'2_State Distrib and Adjs'!AX72</f>
        <v>0</v>
      </c>
      <c r="AB72" s="1384">
        <f>'2_State Distrib and Adjs'!AY72</f>
        <v>65679</v>
      </c>
      <c r="AC72" s="375">
        <f>'2_State Distrib and Adjs'!AZ72</f>
        <v>14216018</v>
      </c>
      <c r="AD72" s="372">
        <f>'2_State Distrib and Adjs'!BA72</f>
        <v>13119325</v>
      </c>
      <c r="AE72" s="372">
        <f>'2_State Distrib and Adjs'!BB72</f>
        <v>1096693</v>
      </c>
      <c r="AF72" s="375">
        <f>'2_State Distrib and Adjs'!BC72</f>
        <v>1096693</v>
      </c>
      <c r="AG72" s="386">
        <f>'2_State Distrib and Adjs'!BD72</f>
        <v>0</v>
      </c>
      <c r="AH72" s="1387">
        <f>'2_State Distrib and Adjs'!BE72</f>
        <v>32844</v>
      </c>
      <c r="AI72" s="1387">
        <f>'2_State Distrib and Adjs'!BF72</f>
        <v>23134</v>
      </c>
      <c r="AJ72" s="377">
        <f>'2_State Distrib and Adjs'!BG72</f>
        <v>14271996</v>
      </c>
      <c r="AK72" s="377">
        <f t="shared" ref="AK72:AK75" si="64">AJ72</f>
        <v>14271996</v>
      </c>
      <c r="AL72" s="378"/>
      <c r="AM72" s="379">
        <f>-'New Type 2 Res Summary'!AG72-'5A3_OJJ'!P72</f>
        <v>-2690</v>
      </c>
      <c r="AN72" s="371">
        <f>-'New Type 2 Res Summary'!AH72</f>
        <v>0</v>
      </c>
      <c r="AO72" s="378">
        <f>-'New Type 2 Res Summary'!AI72</f>
        <v>0</v>
      </c>
      <c r="AP72" s="371">
        <f>-'New Type 2 Res Summary'!AJ72</f>
        <v>0</v>
      </c>
      <c r="AQ72" s="380">
        <f>-'New Type 2 Res Summary'!AK72</f>
        <v>0</v>
      </c>
      <c r="AR72" s="381">
        <f>-'New Type 2 Res Summary'!AL72</f>
        <v>0</v>
      </c>
      <c r="AS72" s="379">
        <f>-'New Type 2 Res Summary'!AM72-'5A3_OJJ'!P72</f>
        <v>-101692</v>
      </c>
      <c r="AT72" s="1381"/>
      <c r="AU72" s="382">
        <f>-'New Type 2 Res Summary'!AN72</f>
        <v>0</v>
      </c>
      <c r="AV72" s="379">
        <f>-'New Type 2 Res Summary'!AO72-'5A3_OJJ'!P72</f>
        <v>-2690</v>
      </c>
      <c r="AW72" s="380"/>
      <c r="AX72" s="1406">
        <f>-'New Type 2 Res Summary'!AQ72-'5A3_OJJ'!P72</f>
        <v>-2690</v>
      </c>
      <c r="AY72" s="379">
        <f>'2A-1_EFT (Annual)'!AP72</f>
        <v>-101692</v>
      </c>
      <c r="AZ72" s="380" t="e">
        <f>'2A-1_EFT (Annual)'!#REF!+'2A-1_EFT (Annual)'!#REF!++'2A-1_EFT (Annual)'!#REF!</f>
        <v>#REF!</v>
      </c>
      <c r="BA72" s="380" t="e">
        <f t="shared" ref="BA72:BA75" si="65">AY72-AZ72</f>
        <v>#REF!</v>
      </c>
      <c r="BB72" s="379">
        <f>'2A-2_EFT (Monthly)'!AP72</f>
        <v>-14956</v>
      </c>
      <c r="BC72" s="380">
        <f t="shared" si="62"/>
        <v>14170304</v>
      </c>
      <c r="BD72" s="380">
        <f>'2A-2_EFT (Monthly)'!AQ72</f>
        <v>1081737</v>
      </c>
      <c r="BE72" s="382"/>
      <c r="BF72" s="382"/>
      <c r="BG72" s="382"/>
      <c r="BH72" s="382" t="e">
        <f>'2A-1_EFT (Annual)'!#REF!</f>
        <v>#REF!</v>
      </c>
      <c r="BI72" s="382" t="e">
        <f>'2A-1_EFT (Annual)'!#REF!</f>
        <v>#REF!</v>
      </c>
      <c r="BJ72" s="382" t="e">
        <f t="shared" ref="BJ72:BJ75" si="66">BH72+BI72</f>
        <v>#REF!</v>
      </c>
    </row>
    <row r="73" spans="1:62" ht="16.5" customHeight="1" x14ac:dyDescent="0.2">
      <c r="A73" s="384">
        <v>67</v>
      </c>
      <c r="B73" s="538">
        <v>67</v>
      </c>
      <c r="C73" s="1251" t="s">
        <v>4</v>
      </c>
      <c r="D73" s="1246">
        <f>'8_2.1.18 SIS'!C73</f>
        <v>5352</v>
      </c>
      <c r="E73" s="389">
        <f>'2_State Distrib and Adjs'!AP73</f>
        <v>5897</v>
      </c>
      <c r="F73" s="390">
        <f>'2_State Distrib and Adjs'!AO73</f>
        <v>31562457</v>
      </c>
      <c r="G73" s="1371"/>
      <c r="H73" s="1371"/>
      <c r="I73" s="391"/>
      <c r="J73" s="390"/>
      <c r="K73" s="391"/>
      <c r="L73" s="390"/>
      <c r="M73" s="391"/>
      <c r="N73" s="390"/>
      <c r="O73" s="391"/>
      <c r="P73" s="390"/>
      <c r="Q73" s="392">
        <f>'2_State Distrib and Adjs'!AO73</f>
        <v>31562457</v>
      </c>
      <c r="R73" s="392"/>
      <c r="S73" s="389">
        <f>'2_State Distrib and Adjs'!AT73</f>
        <v>47176</v>
      </c>
      <c r="T73" s="389">
        <f>'2_State Distrib and Adjs'!AU73</f>
        <v>-29485</v>
      </c>
      <c r="U73" s="393">
        <f>'2_State Distrib and Adjs'!AV73</f>
        <v>17691</v>
      </c>
      <c r="V73" s="392">
        <f t="shared" si="63"/>
        <v>31580148</v>
      </c>
      <c r="W73" s="390"/>
      <c r="X73" s="390"/>
      <c r="Y73" s="392"/>
      <c r="Z73" s="389">
        <f>'2_State Distrib and Adjs'!AQ73</f>
        <v>8793</v>
      </c>
      <c r="AA73" s="394">
        <f>'2_State Distrib and Adjs'!AX73</f>
        <v>0</v>
      </c>
      <c r="AB73" s="394">
        <f>'2_State Distrib and Adjs'!AY73</f>
        <v>139810</v>
      </c>
      <c r="AC73" s="392">
        <f>'2_State Distrib and Adjs'!AZ73</f>
        <v>31728751</v>
      </c>
      <c r="AD73" s="389">
        <f>'2_State Distrib and Adjs'!BA73</f>
        <v>29083083</v>
      </c>
      <c r="AE73" s="389">
        <f>'2_State Distrib and Adjs'!BB73</f>
        <v>2645668</v>
      </c>
      <c r="AF73" s="392">
        <f>'2_State Distrib and Adjs'!BC73</f>
        <v>2645668</v>
      </c>
      <c r="AG73" s="394">
        <f>'2_State Distrib and Adjs'!BD73</f>
        <v>0</v>
      </c>
      <c r="AH73" s="1388">
        <f>'2_State Distrib and Adjs'!BE73</f>
        <v>38080</v>
      </c>
      <c r="AI73" s="1388">
        <f>'2_State Distrib and Adjs'!BF73</f>
        <v>0</v>
      </c>
      <c r="AJ73" s="395">
        <f>'2_State Distrib and Adjs'!BG73</f>
        <v>31766831</v>
      </c>
      <c r="AK73" s="395">
        <f t="shared" si="64"/>
        <v>31766831</v>
      </c>
      <c r="AL73" s="396"/>
      <c r="AM73" s="397">
        <f>-'New Type 2 Res Summary'!AG73-'5A3_OJJ'!P73</f>
        <v>-1114</v>
      </c>
      <c r="AN73" s="388">
        <f>-'New Type 2 Res Summary'!AH73</f>
        <v>0</v>
      </c>
      <c r="AO73" s="396">
        <f>-'New Type 2 Res Summary'!AI73</f>
        <v>0</v>
      </c>
      <c r="AP73" s="388">
        <f>-'New Type 2 Res Summary'!AJ73</f>
        <v>0</v>
      </c>
      <c r="AQ73" s="398">
        <f>-'New Type 2 Res Summary'!AK73</f>
        <v>0</v>
      </c>
      <c r="AR73" s="399">
        <f>-'New Type 2 Res Summary'!AL73</f>
        <v>0</v>
      </c>
      <c r="AS73" s="397">
        <f>-'New Type 2 Res Summary'!AM73-'5A3_OJJ'!P73</f>
        <v>-417489</v>
      </c>
      <c r="AT73" s="400"/>
      <c r="AU73" s="400">
        <f>-'New Type 2 Res Summary'!AN73</f>
        <v>0</v>
      </c>
      <c r="AV73" s="397">
        <f>-'New Type 2 Res Summary'!AO73-'5A3_OJJ'!P73</f>
        <v>-1114</v>
      </c>
      <c r="AW73" s="398"/>
      <c r="AX73" s="397">
        <f>-'New Type 2 Res Summary'!AQ73-'5A3_OJJ'!P73</f>
        <v>-1114</v>
      </c>
      <c r="AY73" s="397">
        <f>'2A-1_EFT (Annual)'!AP73</f>
        <v>-385965</v>
      </c>
      <c r="AZ73" s="398" t="e">
        <f>'2A-1_EFT (Annual)'!#REF!+'2A-1_EFT (Annual)'!#REF!++'2A-1_EFT (Annual)'!#REF!</f>
        <v>#REF!</v>
      </c>
      <c r="BA73" s="398" t="e">
        <f t="shared" si="65"/>
        <v>#REF!</v>
      </c>
      <c r="BB73" s="397">
        <f>'2A-2_EFT (Monthly)'!AP73</f>
        <v>-38837</v>
      </c>
      <c r="BC73" s="398">
        <f t="shared" si="62"/>
        <v>31380866</v>
      </c>
      <c r="BD73" s="398">
        <f>'2A-2_EFT (Monthly)'!AQ73</f>
        <v>2606831</v>
      </c>
      <c r="BE73" s="400"/>
      <c r="BF73" s="400"/>
      <c r="BG73" s="400"/>
      <c r="BH73" s="400" t="e">
        <f>'2A-1_EFT (Annual)'!#REF!</f>
        <v>#REF!</v>
      </c>
      <c r="BI73" s="400" t="e">
        <f>'2A-1_EFT (Annual)'!#REF!</f>
        <v>#REF!</v>
      </c>
      <c r="BJ73" s="400" t="e">
        <f t="shared" si="66"/>
        <v>#REF!</v>
      </c>
    </row>
    <row r="74" spans="1:62" ht="16.5" customHeight="1" x14ac:dyDescent="0.2">
      <c r="A74" s="384">
        <v>68</v>
      </c>
      <c r="B74" s="538">
        <v>68</v>
      </c>
      <c r="C74" s="1251" t="s">
        <v>3</v>
      </c>
      <c r="D74" s="1246">
        <f>'8_2.1.18 SIS'!C74</f>
        <v>1356</v>
      </c>
      <c r="E74" s="389">
        <f>'2_State Distrib and Adjs'!AP74</f>
        <v>7546</v>
      </c>
      <c r="F74" s="390">
        <f>'2_State Distrib and Adjs'!AO74</f>
        <v>10232838</v>
      </c>
      <c r="G74" s="1371"/>
      <c r="H74" s="1371"/>
      <c r="I74" s="391"/>
      <c r="J74" s="390"/>
      <c r="K74" s="391"/>
      <c r="L74" s="390"/>
      <c r="M74" s="391"/>
      <c r="N74" s="390"/>
      <c r="O74" s="391"/>
      <c r="P74" s="390"/>
      <c r="Q74" s="392">
        <f>'2_State Distrib and Adjs'!AO74</f>
        <v>10232838</v>
      </c>
      <c r="R74" s="392"/>
      <c r="S74" s="389">
        <f>'2_State Distrib and Adjs'!AT74</f>
        <v>-867790</v>
      </c>
      <c r="T74" s="389">
        <f>'2_State Distrib and Adjs'!AU74</f>
        <v>83006</v>
      </c>
      <c r="U74" s="393">
        <f>'2_State Distrib and Adjs'!AV74</f>
        <v>-784784</v>
      </c>
      <c r="V74" s="392">
        <f t="shared" si="63"/>
        <v>9448054</v>
      </c>
      <c r="W74" s="390"/>
      <c r="X74" s="390"/>
      <c r="Y74" s="392"/>
      <c r="Z74" s="389">
        <f>'2_State Distrib and Adjs'!AQ74</f>
        <v>-7843</v>
      </c>
      <c r="AA74" s="394">
        <f>'2_State Distrib and Adjs'!AX74</f>
        <v>0</v>
      </c>
      <c r="AB74" s="394">
        <f>'2_State Distrib and Adjs'!AY74</f>
        <v>84946</v>
      </c>
      <c r="AC74" s="392">
        <f>'2_State Distrib and Adjs'!AZ74</f>
        <v>9525157</v>
      </c>
      <c r="AD74" s="389">
        <f>'2_State Distrib and Adjs'!BA74</f>
        <v>8772321</v>
      </c>
      <c r="AE74" s="389">
        <f>'2_State Distrib and Adjs'!BB74</f>
        <v>752836</v>
      </c>
      <c r="AF74" s="392">
        <f>'2_State Distrib and Adjs'!BC74</f>
        <v>752836</v>
      </c>
      <c r="AG74" s="394">
        <f>'2_State Distrib and Adjs'!BD74</f>
        <v>0</v>
      </c>
      <c r="AH74" s="1388">
        <f>'2_State Distrib and Adjs'!BE74</f>
        <v>29036</v>
      </c>
      <c r="AI74" s="1388">
        <f>'2_State Distrib and Adjs'!BF74</f>
        <v>19802</v>
      </c>
      <c r="AJ74" s="395">
        <f>'2_State Distrib and Adjs'!BG74</f>
        <v>9573995</v>
      </c>
      <c r="AK74" s="395">
        <f t="shared" si="64"/>
        <v>9573995</v>
      </c>
      <c r="AL74" s="396"/>
      <c r="AM74" s="397">
        <f>-'New Type 2 Res Summary'!AG74-'5A3_OJJ'!P74</f>
        <v>-1326</v>
      </c>
      <c r="AN74" s="388">
        <f>-'New Type 2 Res Summary'!AH74</f>
        <v>0</v>
      </c>
      <c r="AO74" s="396">
        <f>-'New Type 2 Res Summary'!AI74</f>
        <v>0</v>
      </c>
      <c r="AP74" s="388">
        <f>-'New Type 2 Res Summary'!AJ74</f>
        <v>0</v>
      </c>
      <c r="AQ74" s="398">
        <f>-'New Type 2 Res Summary'!AK74</f>
        <v>0</v>
      </c>
      <c r="AR74" s="399">
        <f>-'New Type 2 Res Summary'!AL74</f>
        <v>0</v>
      </c>
      <c r="AS74" s="397">
        <f>-'New Type 2 Res Summary'!AM74-'5A3_OJJ'!P74</f>
        <v>-1695380</v>
      </c>
      <c r="AT74" s="400"/>
      <c r="AU74" s="400">
        <f>-'New Type 2 Res Summary'!AN74</f>
        <v>0</v>
      </c>
      <c r="AV74" s="397">
        <f>-'New Type 2 Res Summary'!AO74-'5A3_OJJ'!P74</f>
        <v>-1326</v>
      </c>
      <c r="AW74" s="398"/>
      <c r="AX74" s="397">
        <f>-'New Type 2 Res Summary'!AQ74-'5A3_OJJ'!P74</f>
        <v>-1326</v>
      </c>
      <c r="AY74" s="397">
        <f>'2A-1_EFT (Annual)'!AP74</f>
        <v>-1685452</v>
      </c>
      <c r="AZ74" s="398" t="e">
        <f>'2A-1_EFT (Annual)'!#REF!+'2A-1_EFT (Annual)'!#REF!++'2A-1_EFT (Annual)'!#REF!</f>
        <v>#REF!</v>
      </c>
      <c r="BA74" s="398" t="e">
        <f t="shared" si="65"/>
        <v>#REF!</v>
      </c>
      <c r="BB74" s="397">
        <f>'2A-2_EFT (Monthly)'!AP74</f>
        <v>-165436</v>
      </c>
      <c r="BC74" s="398">
        <f t="shared" si="62"/>
        <v>7888543</v>
      </c>
      <c r="BD74" s="398">
        <f>'2A-2_EFT (Monthly)'!AQ74</f>
        <v>587400</v>
      </c>
      <c r="BE74" s="400"/>
      <c r="BF74" s="400"/>
      <c r="BG74" s="400"/>
      <c r="BH74" s="400" t="e">
        <f>'2A-1_EFT (Annual)'!#REF!</f>
        <v>#REF!</v>
      </c>
      <c r="BI74" s="400" t="e">
        <f>'2A-1_EFT (Annual)'!#REF!</f>
        <v>#REF!</v>
      </c>
      <c r="BJ74" s="400" t="e">
        <f t="shared" si="66"/>
        <v>#REF!</v>
      </c>
    </row>
    <row r="75" spans="1:62" ht="16.5" customHeight="1" x14ac:dyDescent="0.2">
      <c r="A75" s="384">
        <v>69</v>
      </c>
      <c r="B75" s="538">
        <v>69</v>
      </c>
      <c r="C75" s="1251" t="s">
        <v>93</v>
      </c>
      <c r="D75" s="1246">
        <f>'8_2.1.18 SIS'!C75</f>
        <v>4495</v>
      </c>
      <c r="E75" s="389">
        <f>'2_State Distrib and Adjs'!AP75</f>
        <v>6458</v>
      </c>
      <c r="F75" s="390">
        <f>'2_State Distrib and Adjs'!AO75</f>
        <v>29027617</v>
      </c>
      <c r="G75" s="1371"/>
      <c r="H75" s="1371"/>
      <c r="I75" s="391"/>
      <c r="J75" s="390"/>
      <c r="K75" s="391"/>
      <c r="L75" s="390"/>
      <c r="M75" s="391"/>
      <c r="N75" s="390"/>
      <c r="O75" s="391"/>
      <c r="P75" s="390"/>
      <c r="Q75" s="392">
        <f>'2_State Distrib and Adjs'!AO75</f>
        <v>29027617</v>
      </c>
      <c r="R75" s="392"/>
      <c r="S75" s="389">
        <f>'2_State Distrib and Adjs'!AT75</f>
        <v>897662</v>
      </c>
      <c r="T75" s="389">
        <f>'2_State Distrib and Adjs'!AU75</f>
        <v>58122</v>
      </c>
      <c r="U75" s="393">
        <f>'2_State Distrib and Adjs'!AV75</f>
        <v>955784</v>
      </c>
      <c r="V75" s="392">
        <f t="shared" si="63"/>
        <v>29983401</v>
      </c>
      <c r="W75" s="390"/>
      <c r="X75" s="390"/>
      <c r="Y75" s="392"/>
      <c r="Z75" s="389">
        <f>'2_State Distrib and Adjs'!AQ75</f>
        <v>-4911</v>
      </c>
      <c r="AA75" s="394">
        <f>'2_State Distrib and Adjs'!AX75</f>
        <v>0</v>
      </c>
      <c r="AB75" s="394">
        <f>'2_State Distrib and Adjs'!AY75</f>
        <v>131213</v>
      </c>
      <c r="AC75" s="392">
        <f>'2_State Distrib and Adjs'!AZ75</f>
        <v>30109703</v>
      </c>
      <c r="AD75" s="389">
        <f>'2_State Distrib and Adjs'!BA75</f>
        <v>27436466</v>
      </c>
      <c r="AE75" s="389">
        <f>'2_State Distrib and Adjs'!BB75</f>
        <v>2673237</v>
      </c>
      <c r="AF75" s="392">
        <f>'2_State Distrib and Adjs'!BC75</f>
        <v>2673237</v>
      </c>
      <c r="AG75" s="394">
        <f>'2_State Distrib and Adjs'!BD75</f>
        <v>0</v>
      </c>
      <c r="AH75" s="1388">
        <f>'2_State Distrib and Adjs'!BE75</f>
        <v>203252</v>
      </c>
      <c r="AI75" s="1388">
        <f>'2_State Distrib and Adjs'!BF75</f>
        <v>0</v>
      </c>
      <c r="AJ75" s="395">
        <f>'2_State Distrib and Adjs'!BG75</f>
        <v>30312955</v>
      </c>
      <c r="AK75" s="395">
        <f t="shared" si="64"/>
        <v>30312955</v>
      </c>
      <c r="AL75" s="396"/>
      <c r="AM75" s="397">
        <f>-'New Type 2 Res Summary'!AG75-'5A3_OJJ'!P75</f>
        <v>0</v>
      </c>
      <c r="AN75" s="388">
        <f>-'New Type 2 Res Summary'!AH75</f>
        <v>0</v>
      </c>
      <c r="AO75" s="396">
        <f>-'New Type 2 Res Summary'!AI75</f>
        <v>0</v>
      </c>
      <c r="AP75" s="388">
        <f>-'New Type 2 Res Summary'!AJ75</f>
        <v>0</v>
      </c>
      <c r="AQ75" s="398">
        <f>-'New Type 2 Res Summary'!AK75</f>
        <v>0</v>
      </c>
      <c r="AR75" s="399">
        <f>-'New Type 2 Res Summary'!AL75</f>
        <v>0</v>
      </c>
      <c r="AS75" s="397">
        <f>-'New Type 2 Res Summary'!AM75-'5A3_OJJ'!P75</f>
        <v>-223362</v>
      </c>
      <c r="AT75" s="400"/>
      <c r="AU75" s="400">
        <f>-'New Type 2 Res Summary'!AN75</f>
        <v>0</v>
      </c>
      <c r="AV75" s="397">
        <f>-'New Type 2 Res Summary'!AO75-'5A3_OJJ'!P75</f>
        <v>0</v>
      </c>
      <c r="AW75" s="398"/>
      <c r="AX75" s="397">
        <f>-'New Type 2 Res Summary'!AQ75-'5A3_OJJ'!P75</f>
        <v>0</v>
      </c>
      <c r="AY75" s="397">
        <f>'2A-1_EFT (Annual)'!AP75</f>
        <v>-216365</v>
      </c>
      <c r="AZ75" s="398" t="e">
        <f>'2A-1_EFT (Annual)'!#REF!+'2A-1_EFT (Annual)'!#REF!++'2A-1_EFT (Annual)'!#REF!</f>
        <v>#REF!</v>
      </c>
      <c r="BA75" s="398" t="e">
        <f t="shared" si="65"/>
        <v>#REF!</v>
      </c>
      <c r="BB75" s="397">
        <f>'2A-2_EFT (Monthly)'!AP75</f>
        <v>-23693</v>
      </c>
      <c r="BC75" s="398">
        <f t="shared" si="62"/>
        <v>30096590</v>
      </c>
      <c r="BD75" s="398">
        <f>'2A-2_EFT (Monthly)'!AQ75</f>
        <v>2649544</v>
      </c>
      <c r="BE75" s="400"/>
      <c r="BF75" s="400"/>
      <c r="BG75" s="400"/>
      <c r="BH75" s="400" t="e">
        <f>'2A-1_EFT (Annual)'!#REF!</f>
        <v>#REF!</v>
      </c>
      <c r="BI75" s="400" t="e">
        <f>'2A-1_EFT (Annual)'!#REF!</f>
        <v>#REF!</v>
      </c>
      <c r="BJ75" s="400" t="e">
        <f t="shared" si="66"/>
        <v>#REF!</v>
      </c>
    </row>
    <row r="76" spans="1:62" s="218" customFormat="1" ht="16.5" customHeight="1" thickBot="1" x14ac:dyDescent="0.25">
      <c r="A76" s="1369"/>
      <c r="B76" s="1374"/>
      <c r="C76" s="1001" t="s">
        <v>277</v>
      </c>
      <c r="D76" s="416">
        <f>SUM(D7:D75)</f>
        <v>662664</v>
      </c>
      <c r="E76" s="417"/>
      <c r="F76" s="418">
        <f>SUM(F7:F75)</f>
        <v>3515142815</v>
      </c>
      <c r="G76" s="1373"/>
      <c r="H76" s="1373">
        <f t="shared" ref="H76:O76" si="67">SUM(H7:H75)</f>
        <v>0</v>
      </c>
      <c r="I76" s="416">
        <f t="shared" si="67"/>
        <v>0</v>
      </c>
      <c r="J76" s="418">
        <f t="shared" si="67"/>
        <v>0</v>
      </c>
      <c r="K76" s="416">
        <f t="shared" si="67"/>
        <v>0</v>
      </c>
      <c r="L76" s="418">
        <f t="shared" si="67"/>
        <v>0</v>
      </c>
      <c r="M76" s="416">
        <f t="shared" si="67"/>
        <v>0</v>
      </c>
      <c r="N76" s="418">
        <f t="shared" si="67"/>
        <v>0</v>
      </c>
      <c r="O76" s="416">
        <f t="shared" si="67"/>
        <v>0</v>
      </c>
      <c r="P76" s="418">
        <f t="shared" ref="P76:AI76" si="68">SUM(P7:P75)</f>
        <v>0</v>
      </c>
      <c r="Q76" s="419">
        <f t="shared" si="68"/>
        <v>3515142815</v>
      </c>
      <c r="R76" s="419">
        <f t="shared" si="68"/>
        <v>0</v>
      </c>
      <c r="S76" s="417">
        <f t="shared" si="68"/>
        <v>-22338234</v>
      </c>
      <c r="T76" s="417">
        <f t="shared" si="68"/>
        <v>-4031337</v>
      </c>
      <c r="U76" s="420">
        <f t="shared" si="68"/>
        <v>-26369571</v>
      </c>
      <c r="V76" s="419">
        <f t="shared" si="68"/>
        <v>3488773244</v>
      </c>
      <c r="W76" s="418">
        <f t="shared" si="68"/>
        <v>0</v>
      </c>
      <c r="X76" s="418">
        <f t="shared" si="68"/>
        <v>0</v>
      </c>
      <c r="Y76" s="419">
        <f t="shared" si="68"/>
        <v>0</v>
      </c>
      <c r="Z76" s="418">
        <f t="shared" si="68"/>
        <v>1213136</v>
      </c>
      <c r="AA76" s="421">
        <f t="shared" si="68"/>
        <v>4389000</v>
      </c>
      <c r="AB76" s="1386">
        <f t="shared" si="68"/>
        <v>17294378</v>
      </c>
      <c r="AC76" s="419">
        <f t="shared" si="68"/>
        <v>3511669758</v>
      </c>
      <c r="AD76" s="417">
        <f t="shared" si="68"/>
        <v>3222612851</v>
      </c>
      <c r="AE76" s="417">
        <f t="shared" si="68"/>
        <v>289056907</v>
      </c>
      <c r="AF76" s="419">
        <f t="shared" si="68"/>
        <v>289056907</v>
      </c>
      <c r="AG76" s="421">
        <f t="shared" si="68"/>
        <v>730000</v>
      </c>
      <c r="AH76" s="1390">
        <f t="shared" si="68"/>
        <v>10771403</v>
      </c>
      <c r="AI76" s="1390">
        <f t="shared" si="68"/>
        <v>11704281</v>
      </c>
      <c r="AJ76" s="422">
        <f>SUM(AJ7:AJ75)</f>
        <v>3534875442</v>
      </c>
      <c r="AK76" s="422">
        <f>SUM(AK7:AK75)</f>
        <v>3534875442</v>
      </c>
      <c r="AL76" s="423"/>
      <c r="AM76" s="424">
        <f t="shared" ref="AM76:BD76" si="69">SUM(AM7:AM75)</f>
        <v>-19283914</v>
      </c>
      <c r="AN76" s="416">
        <f t="shared" si="69"/>
        <v>28</v>
      </c>
      <c r="AO76" s="423">
        <f t="shared" si="69"/>
        <v>-743994</v>
      </c>
      <c r="AP76" s="416">
        <f t="shared" si="69"/>
        <v>77</v>
      </c>
      <c r="AQ76" s="425">
        <f t="shared" si="69"/>
        <v>225184</v>
      </c>
      <c r="AR76" s="426">
        <f t="shared" si="69"/>
        <v>-518810</v>
      </c>
      <c r="AS76" s="424">
        <f t="shared" si="69"/>
        <v>-134267946</v>
      </c>
      <c r="AT76" s="1383">
        <f t="shared" si="69"/>
        <v>0</v>
      </c>
      <c r="AU76" s="427">
        <f t="shared" si="69"/>
        <v>36250</v>
      </c>
      <c r="AV76" s="424">
        <f t="shared" si="69"/>
        <v>-19766474</v>
      </c>
      <c r="AW76" s="425">
        <f t="shared" si="69"/>
        <v>0</v>
      </c>
      <c r="AX76" s="1408">
        <f t="shared" si="69"/>
        <v>-19774108</v>
      </c>
      <c r="AY76" s="424">
        <f t="shared" si="69"/>
        <v>-134421836</v>
      </c>
      <c r="AZ76" s="425" t="e">
        <f t="shared" si="69"/>
        <v>#REF!</v>
      </c>
      <c r="BA76" s="425" t="e">
        <f t="shared" si="69"/>
        <v>#REF!</v>
      </c>
      <c r="BB76" s="424">
        <f t="shared" si="69"/>
        <v>-12358047</v>
      </c>
      <c r="BC76" s="425">
        <f t="shared" si="69"/>
        <v>3400453606</v>
      </c>
      <c r="BD76" s="425">
        <f t="shared" si="69"/>
        <v>276698860</v>
      </c>
      <c r="BE76" s="427">
        <f t="shared" ref="BE76:BG76" si="70">SUM(BE7:BE75)</f>
        <v>0</v>
      </c>
      <c r="BF76" s="427">
        <f t="shared" si="70"/>
        <v>0</v>
      </c>
      <c r="BG76" s="427">
        <f t="shared" si="70"/>
        <v>0</v>
      </c>
      <c r="BH76" s="427" t="e">
        <f>SUM(BH7:BH75)</f>
        <v>#REF!</v>
      </c>
      <c r="BI76" s="427" t="e">
        <f>SUM(BI7:BI75)</f>
        <v>#REF!</v>
      </c>
      <c r="BJ76" s="427" t="e">
        <f>SUM(BJ7:BJ75)</f>
        <v>#REF!</v>
      </c>
    </row>
    <row r="77" spans="1:62" customFormat="1" ht="6.75" customHeight="1" thickTop="1" x14ac:dyDescent="0.2">
      <c r="A77" s="1414"/>
      <c r="B77" s="1414"/>
      <c r="C77" s="1414"/>
      <c r="D77" s="1414"/>
      <c r="E77" s="1414"/>
      <c r="F77" s="1414"/>
      <c r="G77" s="1414"/>
      <c r="H77" s="1414"/>
      <c r="I77" s="1414"/>
      <c r="J77" s="1414"/>
      <c r="K77" s="1414"/>
      <c r="L77" s="1414"/>
      <c r="M77" s="1414"/>
      <c r="N77" s="1414"/>
      <c r="O77" s="1414"/>
      <c r="P77" s="1414"/>
      <c r="Q77" s="1414"/>
      <c r="R77" s="1414"/>
      <c r="S77" s="1414"/>
      <c r="T77" s="1414"/>
      <c r="U77" s="1414"/>
      <c r="V77" s="1414"/>
      <c r="W77" s="1414"/>
      <c r="X77" s="1414"/>
      <c r="Y77" s="1414"/>
      <c r="Z77" s="1414"/>
      <c r="AA77" s="1414"/>
      <c r="AB77" s="1414"/>
      <c r="AC77" s="1414"/>
      <c r="AD77" s="1414"/>
      <c r="AE77" s="1414"/>
      <c r="AF77" s="1414"/>
      <c r="AG77" s="1414"/>
      <c r="AH77" s="1414"/>
      <c r="AI77" s="1414"/>
      <c r="AJ77" s="1414"/>
      <c r="AK77" s="1414"/>
      <c r="AL77" s="1414"/>
      <c r="AM77" s="1414"/>
      <c r="AN77" s="1414"/>
      <c r="AO77" s="1414"/>
      <c r="AP77" s="1414"/>
      <c r="AQ77" s="1414"/>
      <c r="AR77" s="1414"/>
      <c r="AS77" s="1414"/>
      <c r="AT77" s="1414"/>
      <c r="AU77" s="1414"/>
      <c r="AV77" s="1414"/>
      <c r="AW77" s="1414"/>
      <c r="AX77" s="1414"/>
      <c r="AY77" s="1414"/>
      <c r="AZ77" s="1414"/>
      <c r="BA77" s="1414"/>
      <c r="BB77" s="1414"/>
      <c r="BC77" s="1414"/>
      <c r="BD77" s="1414"/>
      <c r="BE77" s="1414"/>
      <c r="BF77" s="1414"/>
      <c r="BG77" s="1414"/>
      <c r="BH77" s="1414"/>
      <c r="BI77" s="1414"/>
      <c r="BJ77" s="1414"/>
    </row>
    <row r="78" spans="1:62" ht="16.5" customHeight="1" x14ac:dyDescent="0.2">
      <c r="A78" s="383">
        <v>341001</v>
      </c>
      <c r="B78" s="537">
        <v>341001</v>
      </c>
      <c r="C78" s="370" t="s">
        <v>282</v>
      </c>
      <c r="D78" s="371">
        <f>'5C1B_DArbonne'!$C$84</f>
        <v>955</v>
      </c>
      <c r="E78" s="372"/>
      <c r="F78" s="373">
        <f>'5C1B_DArbonne'!$E$84</f>
        <v>4729242.1891095461</v>
      </c>
      <c r="G78" s="1370"/>
      <c r="H78" s="1370"/>
      <c r="I78" s="374">
        <f>'5C1B_DArbonne'!$F$84</f>
        <v>557</v>
      </c>
      <c r="J78" s="373">
        <f>'5C1B_DArbonne'!$H$84</f>
        <v>368503.98940714775</v>
      </c>
      <c r="K78" s="374">
        <f>'5C1B_DArbonne'!$I$84</f>
        <v>460</v>
      </c>
      <c r="L78" s="373">
        <f>'5C1B_DArbonne'!$K$84</f>
        <v>82921.130132972467</v>
      </c>
      <c r="M78" s="374">
        <f>'5C1B_DArbonne'!$L$84</f>
        <v>66</v>
      </c>
      <c r="N78" s="373">
        <f>'5C1B_DArbonne'!$N$84</f>
        <v>295469.76868016261</v>
      </c>
      <c r="O78" s="374">
        <f>'5C1B_DArbonne'!$O$84</f>
        <v>8</v>
      </c>
      <c r="P78" s="373">
        <f>'5C1B_DArbonne'!$Q$84</f>
        <v>14134.403961209597</v>
      </c>
      <c r="Q78" s="375">
        <f>'5C1B_DArbonne'!$R$84</f>
        <v>5490272</v>
      </c>
      <c r="R78" s="375"/>
      <c r="S78" s="372">
        <f>'5C1B_DArbonne'!$S$84</f>
        <v>67495</v>
      </c>
      <c r="T78" s="372">
        <f>'5C1B_DArbonne'!$T$84</f>
        <v>-33955</v>
      </c>
      <c r="U78" s="376">
        <f>'5C1B_DArbonne'!$U$84</f>
        <v>33540</v>
      </c>
      <c r="V78" s="375">
        <f>'5C1B_DArbonne'!$V$84</f>
        <v>5523812</v>
      </c>
      <c r="W78" s="373"/>
      <c r="X78" s="373">
        <f>'5C1B_DArbonne'!$W$84</f>
        <v>-13810</v>
      </c>
      <c r="Y78" s="375">
        <f>'5C1B_DArbonne'!$X$84</f>
        <v>5510002</v>
      </c>
      <c r="Z78" s="372">
        <f>'5C1B_DArbonne'!$Y$84</f>
        <v>3001</v>
      </c>
      <c r="AA78" s="386">
        <f>'5C1B_DArbonne'!$Z$78</f>
        <v>0</v>
      </c>
      <c r="AB78" s="1384">
        <f>'5C1B_DArbonne'!$Z$82</f>
        <v>15071</v>
      </c>
      <c r="AC78" s="375">
        <f>'5C1B_DArbonne'!$Z$84</f>
        <v>5528074</v>
      </c>
      <c r="AD78" s="372">
        <f>'5C1B_DArbonne'!$AA$84</f>
        <v>5065309</v>
      </c>
      <c r="AE78" s="372">
        <f>'5C1B_DArbonne'!$AB$84</f>
        <v>462765</v>
      </c>
      <c r="AF78" s="375">
        <f>'5C1B_DArbonne'!$AC$84</f>
        <v>462765</v>
      </c>
      <c r="AG78" s="386">
        <f>'5C1B_DArbonne'!$AD$79</f>
        <v>0</v>
      </c>
      <c r="AH78" s="1387">
        <f>'5C1B_DArbonne'!$AD$80</f>
        <v>38080</v>
      </c>
      <c r="AI78" s="1387">
        <f>'5C1B_DArbonne'!$AD$81</f>
        <v>0</v>
      </c>
      <c r="AJ78" s="377">
        <f>'5C1B_DArbonne'!$AD$84</f>
        <v>5566154</v>
      </c>
      <c r="AK78" s="377">
        <f t="shared" ref="AK78:AK114" si="71">AJ78-X78</f>
        <v>5579964</v>
      </c>
      <c r="AL78" s="378"/>
      <c r="AM78" s="379">
        <f>'5C1B_DArbonne'!$AF$84</f>
        <v>3521775</v>
      </c>
      <c r="AN78" s="371">
        <f>'5C1B_DArbonne'!$AG$84</f>
        <v>13</v>
      </c>
      <c r="AO78" s="378">
        <f>'5C1B_DArbonne'!$AH$84</f>
        <v>79010</v>
      </c>
      <c r="AP78" s="371">
        <f>'5C1B_DArbonne'!$AI$84</f>
        <v>-20</v>
      </c>
      <c r="AQ78" s="380">
        <f>'5C1B_DArbonne'!$AJ$84</f>
        <v>-35454</v>
      </c>
      <c r="AR78" s="381">
        <f>'5C1B_DArbonne'!$AK$84</f>
        <v>43556</v>
      </c>
      <c r="AS78" s="379">
        <f>'5C1B_DArbonne'!$AL$84</f>
        <v>3565331</v>
      </c>
      <c r="AT78" s="1381"/>
      <c r="AU78" s="382">
        <f>'5C1B_DArbonne'!$AM$84</f>
        <v>-8912</v>
      </c>
      <c r="AV78" s="379">
        <f>'5C1B_DArbonne'!$AN$84</f>
        <v>3556419</v>
      </c>
      <c r="AW78" s="380">
        <f>'5C1B_DArbonne'!$AO$84</f>
        <v>0</v>
      </c>
      <c r="AX78" s="1406">
        <f>'5C1B_DArbonne'!$AP$84</f>
        <v>3556419</v>
      </c>
      <c r="AY78" s="379">
        <f>'5C1B_DArbonne'!$AP$84-AU78</f>
        <v>3565331</v>
      </c>
      <c r="AZ78" s="380">
        <f>'5C1B_DArbonne'!$AQ$84</f>
        <v>3344853</v>
      </c>
      <c r="BA78" s="380">
        <f>'5C1B_DArbonne'!$AR$84</f>
        <v>211566</v>
      </c>
      <c r="BB78" s="379">
        <f>'5C1B_DArbonne'!$AS$84</f>
        <v>211566</v>
      </c>
      <c r="BC78" s="380">
        <f t="shared" ref="BC78:BC114" si="72">AK78+AY78</f>
        <v>9145295</v>
      </c>
      <c r="BD78" s="380">
        <f t="shared" ref="BD78:BD114" si="73">AF78+BB78</f>
        <v>674331</v>
      </c>
      <c r="BE78" s="382">
        <v>13727</v>
      </c>
      <c r="BF78" s="382">
        <f>'[1]5C1_New Type 2'!BB7</f>
        <v>83</v>
      </c>
      <c r="BG78" s="382">
        <f>BE78+BF78</f>
        <v>13810</v>
      </c>
      <c r="BH78" s="382">
        <v>10189</v>
      </c>
      <c r="BI78" s="382">
        <f>'[1]5C1_New Type 2'!BF7</f>
        <v>-1277</v>
      </c>
      <c r="BJ78" s="382">
        <f>BH78+BI78</f>
        <v>8912</v>
      </c>
    </row>
    <row r="79" spans="1:62" ht="16.5" customHeight="1" x14ac:dyDescent="0.2">
      <c r="A79" s="384">
        <v>343001</v>
      </c>
      <c r="B79" s="538">
        <v>343001</v>
      </c>
      <c r="C79" s="387" t="s">
        <v>435</v>
      </c>
      <c r="D79" s="388">
        <f>'5C1A_Madison'!$C$84</f>
        <v>569</v>
      </c>
      <c r="E79" s="389"/>
      <c r="F79" s="390">
        <f>'5C1A_Madison'!$E$84</f>
        <v>1857882.731323774</v>
      </c>
      <c r="G79" s="1371"/>
      <c r="H79" s="1371"/>
      <c r="I79" s="391">
        <f>'5C1A_Madison'!$F$84</f>
        <v>441</v>
      </c>
      <c r="J79" s="390">
        <f>'5C1A_Madison'!$H$84</f>
        <v>181806.74739537822</v>
      </c>
      <c r="K79" s="391">
        <f>'5C1A_Madison'!$I$84</f>
        <v>747.5</v>
      </c>
      <c r="L79" s="390">
        <f>'5C1A_Madison'!$K$84</f>
        <v>84676.328039504675</v>
      </c>
      <c r="M79" s="391">
        <f>'5C1A_Madison'!$L$84</f>
        <v>32</v>
      </c>
      <c r="N79" s="390">
        <f>'5C1A_Madison'!$N$84</f>
        <v>90387.56675552862</v>
      </c>
      <c r="O79" s="391">
        <f>'5C1A_Madison'!$O$84</f>
        <v>0</v>
      </c>
      <c r="P79" s="390">
        <f>'5C1A_Madison'!$Q$84</f>
        <v>0</v>
      </c>
      <c r="Q79" s="392">
        <f>'5C1A_Madison'!$R$84</f>
        <v>2214754</v>
      </c>
      <c r="R79" s="392"/>
      <c r="S79" s="389">
        <f>'5C1A_Madison'!$S$84</f>
        <v>-16232</v>
      </c>
      <c r="T79" s="389">
        <f>'5C1A_Madison'!$T$84</f>
        <v>-8816</v>
      </c>
      <c r="U79" s="393">
        <f>'5C1A_Madison'!$U$84</f>
        <v>-25048</v>
      </c>
      <c r="V79" s="392">
        <f>'5C1A_Madison'!$V$84</f>
        <v>2189706</v>
      </c>
      <c r="W79" s="390"/>
      <c r="X79" s="390">
        <f>'5C1A_Madison'!$W$84</f>
        <v>-5474</v>
      </c>
      <c r="Y79" s="392">
        <f>'5C1A_Madison'!$X$84</f>
        <v>2184232</v>
      </c>
      <c r="Z79" s="389">
        <f>'5C1A_Madison'!$Y$84</f>
        <v>-40309</v>
      </c>
      <c r="AA79" s="394">
        <f>'5C1A_Madison'!$Z$78</f>
        <v>0</v>
      </c>
      <c r="AB79" s="394">
        <f>'5C1A_Madison'!$Z$82</f>
        <v>16829</v>
      </c>
      <c r="AC79" s="392">
        <f>'5C1A_Madison'!$Z$84</f>
        <v>2160752</v>
      </c>
      <c r="AD79" s="389">
        <f>'5C1A_Madison'!$AA$84</f>
        <v>1991396</v>
      </c>
      <c r="AE79" s="389">
        <f>'5C1A_Madison'!$AB$84</f>
        <v>169356</v>
      </c>
      <c r="AF79" s="392">
        <f>'5C1A_Madison'!$AC$84</f>
        <v>169356</v>
      </c>
      <c r="AG79" s="394">
        <f>'5C1A_Madison'!$AD$79</f>
        <v>0</v>
      </c>
      <c r="AH79" s="1388">
        <f>'5C1A_Madison'!$AD$80</f>
        <v>55216</v>
      </c>
      <c r="AI79" s="1388">
        <f>'5C1A_Madison'!$AD$81</f>
        <v>0</v>
      </c>
      <c r="AJ79" s="395">
        <f>'5C1A_Madison'!$AD$84</f>
        <v>2215968</v>
      </c>
      <c r="AK79" s="395">
        <f t="shared" si="71"/>
        <v>2221442</v>
      </c>
      <c r="AL79" s="396"/>
      <c r="AM79" s="397">
        <f>'5C1A_Madison'!$AF$84</f>
        <v>4239088</v>
      </c>
      <c r="AN79" s="388">
        <f>'5C1A_Madison'!$AG$84</f>
        <v>-12</v>
      </c>
      <c r="AO79" s="396">
        <f>'5C1A_Madison'!$AH$84</f>
        <v>-139895</v>
      </c>
      <c r="AP79" s="388">
        <f>'5C1A_Madison'!$AI$84</f>
        <v>-5</v>
      </c>
      <c r="AQ79" s="398">
        <f>'5C1A_Madison'!$AJ$84</f>
        <v>-22719</v>
      </c>
      <c r="AR79" s="399">
        <f>'5C1A_Madison'!$AK$84</f>
        <v>-162614</v>
      </c>
      <c r="AS79" s="397">
        <f>'5C1A_Madison'!$AL$84</f>
        <v>4076474</v>
      </c>
      <c r="AT79" s="400"/>
      <c r="AU79" s="400">
        <f>'5C1A_Madison'!$AM$84</f>
        <v>-10191</v>
      </c>
      <c r="AV79" s="397">
        <f>'5C1A_Madison'!$AN$84</f>
        <v>4066283</v>
      </c>
      <c r="AW79" s="398">
        <f>'5C1A_Madison'!$AO$84</f>
        <v>-15028</v>
      </c>
      <c r="AX79" s="397">
        <f>'5C1A_Madison'!$AP$84</f>
        <v>4051255</v>
      </c>
      <c r="AY79" s="397">
        <f>'5C1A_Madison'!$AP$84-AU79</f>
        <v>4061446</v>
      </c>
      <c r="AZ79" s="398">
        <f>'5C1A_Madison'!$AQ$84</f>
        <v>3749362</v>
      </c>
      <c r="BA79" s="398">
        <f>'5C1A_Madison'!$AR$84</f>
        <v>301893</v>
      </c>
      <c r="BB79" s="397">
        <f>'5C1A_Madison'!$AS$84</f>
        <v>301893</v>
      </c>
      <c r="BC79" s="398">
        <f t="shared" si="72"/>
        <v>6282888</v>
      </c>
      <c r="BD79" s="398">
        <f t="shared" si="73"/>
        <v>471249</v>
      </c>
      <c r="BE79" s="400">
        <v>5536</v>
      </c>
      <c r="BF79" s="400">
        <f>'[1]5C1_New Type 2'!BB8</f>
        <v>-62</v>
      </c>
      <c r="BG79" s="400">
        <f t="shared" ref="BG79:BG114" si="74">BE79+BF79</f>
        <v>5474</v>
      </c>
      <c r="BH79" s="400">
        <v>10728</v>
      </c>
      <c r="BI79" s="400">
        <f>'[1]5C1_New Type 2'!BF8</f>
        <v>-537</v>
      </c>
      <c r="BJ79" s="400">
        <f t="shared" ref="BJ79:BJ114" si="75">BH79+BI79</f>
        <v>10191</v>
      </c>
    </row>
    <row r="80" spans="1:62" ht="16.5" customHeight="1" x14ac:dyDescent="0.2">
      <c r="A80" s="384">
        <v>344001</v>
      </c>
      <c r="B80" s="538">
        <v>344001</v>
      </c>
      <c r="C80" s="387" t="s">
        <v>283</v>
      </c>
      <c r="D80" s="388">
        <f>'5C1C_Intl High'!$C$84</f>
        <v>565</v>
      </c>
      <c r="E80" s="389"/>
      <c r="F80" s="390">
        <f>'5C1C_Intl High'!$E$84</f>
        <v>1947922.1922995772</v>
      </c>
      <c r="G80" s="1371"/>
      <c r="H80" s="1371"/>
      <c r="I80" s="391">
        <f>'5C1C_Intl High'!$F$84</f>
        <v>424</v>
      </c>
      <c r="J80" s="390">
        <f>'5C1C_Intl High'!$H$84</f>
        <v>196606.84598497904</v>
      </c>
      <c r="K80" s="391">
        <f>'5C1C_Intl High'!$I$84</f>
        <v>0</v>
      </c>
      <c r="L80" s="390">
        <f>'5C1C_Intl High'!$K$84</f>
        <v>0</v>
      </c>
      <c r="M80" s="391">
        <f>'5C1C_Intl High'!$L$84</f>
        <v>58</v>
      </c>
      <c r="N80" s="390">
        <f>'5C1C_Intl High'!$N$84</f>
        <v>184463.30701369166</v>
      </c>
      <c r="O80" s="391">
        <f>'5C1C_Intl High'!$O$84</f>
        <v>0</v>
      </c>
      <c r="P80" s="390">
        <f>'5C1C_Intl High'!$Q$84</f>
        <v>0</v>
      </c>
      <c r="Q80" s="392">
        <f>'5C1C_Intl High'!$R$84</f>
        <v>2328994</v>
      </c>
      <c r="R80" s="392"/>
      <c r="S80" s="389">
        <f>'5C1C_Intl High'!$S$84</f>
        <v>-235025</v>
      </c>
      <c r="T80" s="389">
        <f>'5C1C_Intl High'!$T$84</f>
        <v>2631</v>
      </c>
      <c r="U80" s="393">
        <f>'5C1C_Intl High'!$U$84</f>
        <v>-232394</v>
      </c>
      <c r="V80" s="392">
        <f>'5C1C_Intl High'!$V$84</f>
        <v>2096600</v>
      </c>
      <c r="W80" s="390"/>
      <c r="X80" s="390">
        <f>'5C1C_Intl High'!$W$84</f>
        <v>-5241</v>
      </c>
      <c r="Y80" s="392">
        <f>'5C1C_Intl High'!$X$84</f>
        <v>2091359</v>
      </c>
      <c r="Z80" s="389">
        <f>'5C1C_Intl High'!$Y$84</f>
        <v>8697</v>
      </c>
      <c r="AA80" s="394">
        <f>'5C1C_Intl High'!$Z$78</f>
        <v>0</v>
      </c>
      <c r="AB80" s="394">
        <f>'5C1C_Intl High'!$Z$82</f>
        <v>39501</v>
      </c>
      <c r="AC80" s="392">
        <f>'5C1C_Intl High'!$Z$84</f>
        <v>2139557</v>
      </c>
      <c r="AD80" s="389">
        <f>'5C1C_Intl High'!$AA$84</f>
        <v>1975927</v>
      </c>
      <c r="AE80" s="389">
        <f>'5C1C_Intl High'!$AB$84</f>
        <v>163630</v>
      </c>
      <c r="AF80" s="392">
        <f>'5C1C_Intl High'!$AC$84</f>
        <v>163630</v>
      </c>
      <c r="AG80" s="394">
        <f>'5C1C_Intl High'!$AD$79</f>
        <v>0</v>
      </c>
      <c r="AH80" s="1388">
        <f>'5C1C_Intl High'!$AD$80</f>
        <v>10000</v>
      </c>
      <c r="AI80" s="1388">
        <f>'5C1C_Intl High'!$AD$81</f>
        <v>32450</v>
      </c>
      <c r="AJ80" s="395">
        <f>'5C1C_Intl High'!$AD$84</f>
        <v>2182007</v>
      </c>
      <c r="AK80" s="395">
        <f t="shared" si="71"/>
        <v>2187248</v>
      </c>
      <c r="AL80" s="396"/>
      <c r="AM80" s="397">
        <f>'5C1C_Intl High'!$AF$84</f>
        <v>3113273</v>
      </c>
      <c r="AN80" s="388">
        <f>'5C1C_Intl High'!$AG$84</f>
        <v>-58</v>
      </c>
      <c r="AO80" s="396">
        <f>'5C1C_Intl High'!$AH$84</f>
        <v>-317403</v>
      </c>
      <c r="AP80" s="388">
        <f>'5C1C_Intl High'!$AI$84</f>
        <v>1</v>
      </c>
      <c r="AQ80" s="398">
        <f>'5C1C_Intl High'!$AJ$84</f>
        <v>1552</v>
      </c>
      <c r="AR80" s="399">
        <f>'5C1C_Intl High'!$AK$84</f>
        <v>-315851</v>
      </c>
      <c r="AS80" s="397">
        <f>'5C1C_Intl High'!$AL$84</f>
        <v>2797422</v>
      </c>
      <c r="AT80" s="400"/>
      <c r="AU80" s="400">
        <f>'5C1C_Intl High'!$AM$84</f>
        <v>-6994</v>
      </c>
      <c r="AV80" s="397">
        <f>'5C1C_Intl High'!$AN$84</f>
        <v>2790428</v>
      </c>
      <c r="AW80" s="398">
        <f>'5C1C_Intl High'!$AO$84</f>
        <v>9618</v>
      </c>
      <c r="AX80" s="397">
        <f>'5C1C_Intl High'!$AP$84</f>
        <v>2800046</v>
      </c>
      <c r="AY80" s="397">
        <f>'5C1C_Intl High'!$AP$84-AU80</f>
        <v>2807040</v>
      </c>
      <c r="AZ80" s="398">
        <f>'5C1C_Intl High'!$AQ$84</f>
        <v>2582677</v>
      </c>
      <c r="BA80" s="398">
        <f>'5C1C_Intl High'!$AR$84</f>
        <v>217369</v>
      </c>
      <c r="BB80" s="397">
        <f>'5C1C_Intl High'!$AS$84</f>
        <v>217369</v>
      </c>
      <c r="BC80" s="398">
        <f t="shared" si="72"/>
        <v>4994288</v>
      </c>
      <c r="BD80" s="398">
        <f t="shared" si="73"/>
        <v>380999</v>
      </c>
      <c r="BE80" s="400">
        <v>5822</v>
      </c>
      <c r="BF80" s="400">
        <f>'[1]5C1_New Type 2'!BB9</f>
        <v>-581</v>
      </c>
      <c r="BG80" s="400">
        <f t="shared" si="74"/>
        <v>5241</v>
      </c>
      <c r="BH80" s="400">
        <v>7655</v>
      </c>
      <c r="BI80" s="400">
        <f>'[1]5C1_New Type 2'!BF9</f>
        <v>-661</v>
      </c>
      <c r="BJ80" s="400">
        <f t="shared" si="75"/>
        <v>6994</v>
      </c>
    </row>
    <row r="81" spans="1:62" ht="16.5" customHeight="1" x14ac:dyDescent="0.2">
      <c r="A81" s="384">
        <v>345001</v>
      </c>
      <c r="B81" s="538">
        <v>345001</v>
      </c>
      <c r="C81" s="387" t="s">
        <v>726</v>
      </c>
      <c r="D81" s="388">
        <f>'5C3_UnvView'!$C$84</f>
        <v>2358</v>
      </c>
      <c r="E81" s="389"/>
      <c r="F81" s="390">
        <f>'5C3_UnvView'!$E$84</f>
        <v>9067358.3675694019</v>
      </c>
      <c r="G81" s="1371"/>
      <c r="H81" s="1371"/>
      <c r="I81" s="391">
        <f>'5C3_UnvView'!$F$84</f>
        <v>1330</v>
      </c>
      <c r="J81" s="390">
        <f>'5C3_UnvView'!$H$84</f>
        <v>696185.79851678188</v>
      </c>
      <c r="K81" s="391">
        <f>'5C3_UnvView'!$I$84</f>
        <v>2082</v>
      </c>
      <c r="L81" s="390">
        <f>'5C3_UnvView'!$K$84</f>
        <v>294688.20356035751</v>
      </c>
      <c r="M81" s="391">
        <f>'5C3_UnvView'!$L$84</f>
        <v>248</v>
      </c>
      <c r="N81" s="390">
        <f>'5C3_UnvView'!$N$84</f>
        <v>889189.12584781658</v>
      </c>
      <c r="O81" s="391">
        <f>'5C3_UnvView'!$O$84</f>
        <v>67</v>
      </c>
      <c r="P81" s="390">
        <f>'5C3_UnvView'!$Q$84</f>
        <v>91685.66230101281</v>
      </c>
      <c r="Q81" s="392">
        <f>'5C3_UnvView'!$R$84</f>
        <v>11039106</v>
      </c>
      <c r="R81" s="1409">
        <f>'5C3_UnvView'!$S$76</f>
        <v>1226566</v>
      </c>
      <c r="S81" s="1409">
        <f>'5C3_UnvView'!$T$84</f>
        <v>2959030</v>
      </c>
      <c r="T81" s="1409">
        <f>'5C3_UnvView'!$U$84</f>
        <v>178928</v>
      </c>
      <c r="U81" s="1409">
        <f>'5C3_UnvView'!$V$84</f>
        <v>3137958</v>
      </c>
      <c r="V81" s="1409">
        <f>'5C3_UnvView'!$W$84</f>
        <v>14177064</v>
      </c>
      <c r="W81" s="389"/>
      <c r="X81" s="1409">
        <f>'5C3_UnvView'!$X$84</f>
        <v>-35444</v>
      </c>
      <c r="Y81" s="1409">
        <f>'5C3_UnvView'!$Y$84</f>
        <v>14141620</v>
      </c>
      <c r="Z81" s="1409">
        <f>'5C3_UnvView'!$Z$84</f>
        <v>13485</v>
      </c>
      <c r="AA81" s="1409">
        <f>'5C3_UnvView'!$AA$78</f>
        <v>0</v>
      </c>
      <c r="AB81" s="1409">
        <f>'5C3_UnvView'!$AA$82</f>
        <v>119364</v>
      </c>
      <c r="AC81" s="1409">
        <f>'5C3_UnvView'!$AA$84</f>
        <v>14274469</v>
      </c>
      <c r="AD81" s="1409">
        <f>'5C3_UnvView'!$AB$84</f>
        <v>12939277</v>
      </c>
      <c r="AE81" s="1409">
        <f>'5C3_UnvView'!$AC$84</f>
        <v>1335192</v>
      </c>
      <c r="AF81" s="1409">
        <f>'5C3_UnvView'!$AD$84</f>
        <v>1335192</v>
      </c>
      <c r="AG81" s="1409">
        <f>'5C3_UnvView'!$AE$79</f>
        <v>0</v>
      </c>
      <c r="AH81" s="1411">
        <f>'5C3_UnvView'!$AE$80</f>
        <v>37842</v>
      </c>
      <c r="AI81" s="1411">
        <f>'5C3_UnvView'!$AE$81</f>
        <v>0</v>
      </c>
      <c r="AJ81" s="1412">
        <f>'5C3_UnvView'!$AE$84</f>
        <v>14312311</v>
      </c>
      <c r="AK81" s="1412">
        <f t="shared" si="71"/>
        <v>14347755</v>
      </c>
      <c r="AL81" s="396"/>
      <c r="AM81" s="1402">
        <f>'5C3_UnvView'!$AG$84</f>
        <v>10430642</v>
      </c>
      <c r="AN81" s="1410">
        <f>'5C3_UnvView'!$AH$84</f>
        <v>611</v>
      </c>
      <c r="AO81" s="1413">
        <f>'5C3_UnvView'!$AI$84</f>
        <v>2429214</v>
      </c>
      <c r="AP81" s="1410">
        <f>'5C3_UnvView'!$AJ$84</f>
        <v>31</v>
      </c>
      <c r="AQ81" s="1402">
        <f>'5C3_UnvView'!$AK$84</f>
        <v>102586</v>
      </c>
      <c r="AR81" s="1402">
        <f>'5C3_UnvView'!$AL$84</f>
        <v>2531800</v>
      </c>
      <c r="AS81" s="1402">
        <f>'5C3_UnvView'!$AM$84</f>
        <v>12962442</v>
      </c>
      <c r="AT81" s="1402"/>
      <c r="AU81" s="1402">
        <f>'5C3_UnvView'!$AN$84</f>
        <v>-32406</v>
      </c>
      <c r="AV81" s="1402">
        <f>'5C3_UnvView'!$AO$84</f>
        <v>12930036</v>
      </c>
      <c r="AW81" s="1402">
        <f>'5C3_UnvView'!$AP$84</f>
        <v>-11458</v>
      </c>
      <c r="AX81" s="1402">
        <f>'5C3_UnvView'!$AQ$84</f>
        <v>12918578</v>
      </c>
      <c r="AY81" s="1402">
        <f>'5C3_UnvView'!$AQ$84-AU81</f>
        <v>12950984</v>
      </c>
      <c r="AZ81" s="1402">
        <f>'5C3_UnvView'!$AR$84</f>
        <v>11722324</v>
      </c>
      <c r="BA81" s="1402">
        <f>'5C3_UnvView'!$AS$84</f>
        <v>1196254</v>
      </c>
      <c r="BB81" s="1402">
        <f>'5C3_UnvView'!$AT$84</f>
        <v>1196254</v>
      </c>
      <c r="BC81" s="1402">
        <f t="shared" si="72"/>
        <v>27298739</v>
      </c>
      <c r="BD81" s="1402">
        <f t="shared" si="73"/>
        <v>2531446</v>
      </c>
      <c r="BE81" s="1402">
        <v>27597</v>
      </c>
      <c r="BF81" s="1402">
        <f>'[1]5C1_New Type 2'!BB10</f>
        <v>7847</v>
      </c>
      <c r="BG81" s="1402">
        <f t="shared" si="74"/>
        <v>35444</v>
      </c>
      <c r="BH81" s="1402">
        <v>25414</v>
      </c>
      <c r="BI81" s="1402">
        <f>'[1]5C1_New Type 2'!BF10</f>
        <v>6992</v>
      </c>
      <c r="BJ81" s="1402">
        <f t="shared" si="75"/>
        <v>32406</v>
      </c>
    </row>
    <row r="82" spans="1:62" ht="16.5" customHeight="1" x14ac:dyDescent="0.2">
      <c r="A82" s="385">
        <v>346001</v>
      </c>
      <c r="B82" s="539">
        <v>346001</v>
      </c>
      <c r="C82" s="401" t="s">
        <v>284</v>
      </c>
      <c r="D82" s="402">
        <f>'5C1F_L.C. Charter'!$C$84</f>
        <v>850</v>
      </c>
      <c r="E82" s="403"/>
      <c r="F82" s="404">
        <f>'5C1F_L.C. Charter'!$E$84</f>
        <v>2937397.0320618474</v>
      </c>
      <c r="G82" s="1372"/>
      <c r="H82" s="1372"/>
      <c r="I82" s="405">
        <f>'5C1F_L.C. Charter'!$F$84</f>
        <v>836</v>
      </c>
      <c r="J82" s="404">
        <f>'5C1F_L.C. Charter'!$H$84</f>
        <v>407541.6634412182</v>
      </c>
      <c r="K82" s="405">
        <f>'5C1F_L.C. Charter'!$I$84</f>
        <v>81</v>
      </c>
      <c r="L82" s="404">
        <f>'5C1F_L.C. Charter'!$K$84</f>
        <v>10757.290876630354</v>
      </c>
      <c r="M82" s="405">
        <f>'5C1F_L.C. Charter'!$L$84</f>
        <v>112</v>
      </c>
      <c r="N82" s="404">
        <f>'5C1F_L.C. Charter'!$N$84</f>
        <v>371856.96857487649</v>
      </c>
      <c r="O82" s="405">
        <f>'5C1F_L.C. Charter'!$O$84</f>
        <v>17</v>
      </c>
      <c r="P82" s="404">
        <f>'5C1F_L.C. Charter'!$Q$84</f>
        <v>22577.03023490321</v>
      </c>
      <c r="Q82" s="406">
        <f>'5C1F_L.C. Charter'!$R$84</f>
        <v>3750130</v>
      </c>
      <c r="R82" s="406"/>
      <c r="S82" s="403">
        <f>'5C1F_L.C. Charter'!$S$84</f>
        <v>472856</v>
      </c>
      <c r="T82" s="403">
        <f>'5C1F_L.C. Charter'!$T$84</f>
        <v>-94242</v>
      </c>
      <c r="U82" s="407">
        <f>'5C1F_L.C. Charter'!$U$84</f>
        <v>378614</v>
      </c>
      <c r="V82" s="406">
        <f>'5C1F_L.C. Charter'!$V$84</f>
        <v>4128744</v>
      </c>
      <c r="W82" s="404"/>
      <c r="X82" s="404">
        <f>'5C1F_L.C. Charter'!$W$84</f>
        <v>-10322</v>
      </c>
      <c r="Y82" s="406">
        <f>'5C1F_L.C. Charter'!$X$84</f>
        <v>4118422</v>
      </c>
      <c r="Z82" s="403">
        <f>'5C1F_L.C. Charter'!$Y$84</f>
        <v>-2149</v>
      </c>
      <c r="AA82" s="408">
        <f>'5C1F_L.C. Charter'!$Z$78</f>
        <v>0</v>
      </c>
      <c r="AB82" s="1385">
        <f>'5C1F_L.C. Charter'!$Z$82</f>
        <v>0</v>
      </c>
      <c r="AC82" s="406">
        <f>'5C1F_L.C. Charter'!$Z$84</f>
        <v>4116273</v>
      </c>
      <c r="AD82" s="409">
        <f>'5C1F_L.C. Charter'!$AA$84</f>
        <v>3714877</v>
      </c>
      <c r="AE82" s="403">
        <f>'5C1F_L.C. Charter'!$AB$84</f>
        <v>401396</v>
      </c>
      <c r="AF82" s="410">
        <f>'5C1F_L.C. Charter'!$AC$84</f>
        <v>401396</v>
      </c>
      <c r="AG82" s="408">
        <f>'5C1F_L.C. Charter'!$AD$79</f>
        <v>0</v>
      </c>
      <c r="AH82" s="1389">
        <f>'5C1F_L.C. Charter'!$AD$80</f>
        <v>0</v>
      </c>
      <c r="AI82" s="1389">
        <f>'5C1F_L.C. Charter'!$AD$81</f>
        <v>0</v>
      </c>
      <c r="AJ82" s="410">
        <f>'5C1F_L.C. Charter'!$AD$84</f>
        <v>4116273</v>
      </c>
      <c r="AK82" s="410">
        <f t="shared" si="71"/>
        <v>4126595</v>
      </c>
      <c r="AL82" s="411"/>
      <c r="AM82" s="412">
        <f>'5C1F_L.C. Charter'!$AF$84</f>
        <v>6633926</v>
      </c>
      <c r="AN82" s="402">
        <f>'5C1F_L.C. Charter'!$AG$84</f>
        <v>130</v>
      </c>
      <c r="AO82" s="411">
        <f>'5C1F_L.C. Charter'!$AH$84</f>
        <v>1006054</v>
      </c>
      <c r="AP82" s="402">
        <f>'5C1F_L.C. Charter'!$AI$84</f>
        <v>-60</v>
      </c>
      <c r="AQ82" s="413">
        <f>'5C1F_L.C. Charter'!$AJ$84</f>
        <v>-235099</v>
      </c>
      <c r="AR82" s="414">
        <f>'5C1F_L.C. Charter'!$AK$84</f>
        <v>770955</v>
      </c>
      <c r="AS82" s="412">
        <f>'5C1F_L.C. Charter'!$AL$84</f>
        <v>7404881</v>
      </c>
      <c r="AT82" s="1382"/>
      <c r="AU82" s="415">
        <f>'5C1F_L.C. Charter'!$AM$84</f>
        <v>-18513</v>
      </c>
      <c r="AV82" s="412">
        <f>'5C1F_L.C. Charter'!$AN$84</f>
        <v>7386368</v>
      </c>
      <c r="AW82" s="413">
        <f>'5C1F_L.C. Charter'!$AO$84</f>
        <v>-3198</v>
      </c>
      <c r="AX82" s="1407">
        <f>'5C1F_L.C. Charter'!$AP$84</f>
        <v>7383170</v>
      </c>
      <c r="AY82" s="412">
        <f>'5C1F_L.C. Charter'!$AP$84-AU82</f>
        <v>7401683</v>
      </c>
      <c r="AZ82" s="413">
        <f>'5C1F_L.C. Charter'!$AQ$84</f>
        <v>6630374</v>
      </c>
      <c r="BA82" s="413">
        <f>'5C1F_L.C. Charter'!$AR$84</f>
        <v>752796</v>
      </c>
      <c r="BB82" s="412">
        <f>'5C1F_L.C. Charter'!$AS$84</f>
        <v>752796</v>
      </c>
      <c r="BC82" s="413">
        <f t="shared" si="72"/>
        <v>11528278</v>
      </c>
      <c r="BD82" s="413">
        <f t="shared" si="73"/>
        <v>1154192</v>
      </c>
      <c r="BE82" s="415">
        <v>9375</v>
      </c>
      <c r="BF82" s="415">
        <f>'[1]5C1_New Type 2'!BB11</f>
        <v>947</v>
      </c>
      <c r="BG82" s="415">
        <f t="shared" si="74"/>
        <v>10322</v>
      </c>
      <c r="BH82" s="415">
        <v>16445</v>
      </c>
      <c r="BI82" s="415">
        <f>'[1]5C1_New Type 2'!BF11</f>
        <v>2068</v>
      </c>
      <c r="BJ82" s="415">
        <f t="shared" si="75"/>
        <v>18513</v>
      </c>
    </row>
    <row r="83" spans="1:62" ht="16.5" customHeight="1" x14ac:dyDescent="0.2">
      <c r="A83" s="383">
        <v>347001</v>
      </c>
      <c r="B83" s="537">
        <v>347001</v>
      </c>
      <c r="C83" s="370" t="s">
        <v>285</v>
      </c>
      <c r="D83" s="371">
        <f>'5C1E_LFNO'!$C$84</f>
        <v>764</v>
      </c>
      <c r="E83" s="372"/>
      <c r="F83" s="373">
        <f>'5C1E_LFNO'!$E$84</f>
        <v>2663959.5158516332</v>
      </c>
      <c r="G83" s="1370"/>
      <c r="H83" s="1370"/>
      <c r="I83" s="374">
        <f>'5C1E_LFNO'!$F$84</f>
        <v>364</v>
      </c>
      <c r="J83" s="373">
        <f>'5C1E_LFNO'!$H$84</f>
        <v>169786.93489683757</v>
      </c>
      <c r="K83" s="374">
        <f>'5C1E_LFNO'!$I$84</f>
        <v>0</v>
      </c>
      <c r="L83" s="373">
        <f>'5C1E_LFNO'!$K$84</f>
        <v>0</v>
      </c>
      <c r="M83" s="374">
        <f>'5C1E_LFNO'!$L$84</f>
        <v>76</v>
      </c>
      <c r="N83" s="373">
        <f>'5C1E_LFNO'!$N$84</f>
        <v>237500.47216987831</v>
      </c>
      <c r="O83" s="374">
        <f>'5C1E_LFNO'!$O$84</f>
        <v>60</v>
      </c>
      <c r="P83" s="373">
        <f>'5C1E_LFNO'!$Q$84</f>
        <v>75895.969464786249</v>
      </c>
      <c r="Q83" s="375">
        <f>'5C1E_LFNO'!$R$84</f>
        <v>3147142</v>
      </c>
      <c r="R83" s="375"/>
      <c r="S83" s="372">
        <f>'5C1E_LFNO'!$S$84</f>
        <v>250485</v>
      </c>
      <c r="T83" s="372">
        <f>'5C1E_LFNO'!$T$84</f>
        <v>67028</v>
      </c>
      <c r="U83" s="376">
        <f>'5C1E_LFNO'!$U$84</f>
        <v>317513</v>
      </c>
      <c r="V83" s="375">
        <f>'5C1E_LFNO'!$V$84</f>
        <v>3464655</v>
      </c>
      <c r="W83" s="373"/>
      <c r="X83" s="373">
        <f>'5C1E_LFNO'!$W$84</f>
        <v>-8663</v>
      </c>
      <c r="Y83" s="375">
        <f>'5C1E_LFNO'!$X$84</f>
        <v>3455992</v>
      </c>
      <c r="Z83" s="372">
        <f>'5C1E_LFNO'!$Y$84</f>
        <v>53382</v>
      </c>
      <c r="AA83" s="386">
        <f>'5C1E_LFNO'!$Z$78</f>
        <v>735000</v>
      </c>
      <c r="AB83" s="1384">
        <f>'5C1E_LFNO'!$Z$82</f>
        <v>0</v>
      </c>
      <c r="AC83" s="375">
        <f>'5C1E_LFNO'!$Z$84</f>
        <v>4244374</v>
      </c>
      <c r="AD83" s="372">
        <f>'5C1E_LFNO'!$AA$84</f>
        <v>3865354</v>
      </c>
      <c r="AE83" s="372">
        <f>'5C1E_LFNO'!$AB$84</f>
        <v>379020</v>
      </c>
      <c r="AF83" s="375">
        <f>'5C1E_LFNO'!$AC$84</f>
        <v>379020</v>
      </c>
      <c r="AG83" s="386">
        <f>'5C1E_LFNO'!$AD$79</f>
        <v>120000</v>
      </c>
      <c r="AH83" s="1387">
        <f>'5C1E_LFNO'!$AD$80</f>
        <v>0</v>
      </c>
      <c r="AI83" s="1387">
        <f>'5C1E_LFNO'!$AD$81</f>
        <v>21353</v>
      </c>
      <c r="AJ83" s="377">
        <f>'5C1E_LFNO'!$AD$84</f>
        <v>4385727</v>
      </c>
      <c r="AK83" s="377">
        <f t="shared" si="71"/>
        <v>4394390</v>
      </c>
      <c r="AL83" s="378"/>
      <c r="AM83" s="379">
        <f>'5C1E_LFNO'!$AF$84</f>
        <v>4724264</v>
      </c>
      <c r="AN83" s="371">
        <f>'5C1E_LFNO'!$AG$84</f>
        <v>61</v>
      </c>
      <c r="AO83" s="378">
        <f>'5C1E_LFNO'!$AH$84</f>
        <v>72494</v>
      </c>
      <c r="AP83" s="371">
        <f>'5C1E_LFNO'!$AI$84</f>
        <v>27</v>
      </c>
      <c r="AQ83" s="380">
        <f>'5C1E_LFNO'!$AJ$84</f>
        <v>80618</v>
      </c>
      <c r="AR83" s="381">
        <f>'5C1E_LFNO'!$AK$84</f>
        <v>153112</v>
      </c>
      <c r="AS83" s="379">
        <f>'5C1E_LFNO'!$AL$84</f>
        <v>4877376</v>
      </c>
      <c r="AT83" s="1381"/>
      <c r="AU83" s="382">
        <f>'5C1E_LFNO'!$AM$84</f>
        <v>-12193</v>
      </c>
      <c r="AV83" s="379">
        <f>'5C1E_LFNO'!$AN$84</f>
        <v>4865183</v>
      </c>
      <c r="AW83" s="380">
        <f>'5C1E_LFNO'!$AO$84</f>
        <v>89469</v>
      </c>
      <c r="AX83" s="1406">
        <f>'5C1E_LFNO'!$AP$84</f>
        <v>4954652</v>
      </c>
      <c r="AY83" s="379">
        <f>'5C1E_LFNO'!$AP$84-AU83</f>
        <v>4966845</v>
      </c>
      <c r="AZ83" s="380">
        <f>'5C1E_LFNO'!$AQ$84</f>
        <v>4542315</v>
      </c>
      <c r="BA83" s="380">
        <f>'5C1E_LFNO'!$AR$84</f>
        <v>412337</v>
      </c>
      <c r="BB83" s="379">
        <f>'5C1E_LFNO'!$AS$84</f>
        <v>412337</v>
      </c>
      <c r="BC83" s="380">
        <f t="shared" si="72"/>
        <v>9361235</v>
      </c>
      <c r="BD83" s="380">
        <f t="shared" si="73"/>
        <v>791357</v>
      </c>
      <c r="BE83" s="382">
        <v>7869</v>
      </c>
      <c r="BF83" s="382">
        <f>'[1]5C1_New Type 2'!BB12</f>
        <v>794</v>
      </c>
      <c r="BG83" s="382">
        <f t="shared" si="74"/>
        <v>8663</v>
      </c>
      <c r="BH83" s="382">
        <v>11642</v>
      </c>
      <c r="BI83" s="382">
        <f>'[1]5C1_New Type 2'!BF12</f>
        <v>551</v>
      </c>
      <c r="BJ83" s="382">
        <f t="shared" si="75"/>
        <v>12193</v>
      </c>
    </row>
    <row r="84" spans="1:62" ht="16.5" customHeight="1" x14ac:dyDescent="0.2">
      <c r="A84" s="384">
        <v>348001</v>
      </c>
      <c r="B84" s="538">
        <v>348001</v>
      </c>
      <c r="C84" s="387" t="s">
        <v>651</v>
      </c>
      <c r="D84" s="388">
        <f>'5C1D_NOMMA'!$C$84</f>
        <v>754</v>
      </c>
      <c r="E84" s="389"/>
      <c r="F84" s="390">
        <f>'5C1D_NOMMA'!$E$84</f>
        <v>2728888.3755368665</v>
      </c>
      <c r="G84" s="1371"/>
      <c r="H84" s="1371"/>
      <c r="I84" s="391">
        <f>'5C1D_NOMMA'!$F$84</f>
        <v>542</v>
      </c>
      <c r="J84" s="390">
        <f>'5C1D_NOMMA'!$H$84</f>
        <v>251746.7990960211</v>
      </c>
      <c r="K84" s="391">
        <f>'5C1D_NOMMA'!$I$84</f>
        <v>1106</v>
      </c>
      <c r="L84" s="390">
        <f>'5C1D_NOMMA'!$K$84</f>
        <v>140302.70175716365</v>
      </c>
      <c r="M84" s="391">
        <f>'5C1D_NOMMA'!$L$84</f>
        <v>58</v>
      </c>
      <c r="N84" s="390">
        <f>'5C1D_NOMMA'!$N$84</f>
        <v>183468.20511463832</v>
      </c>
      <c r="O84" s="391">
        <f>'5C1D_NOMMA'!$O$84</f>
        <v>0</v>
      </c>
      <c r="P84" s="390">
        <f>'5C1D_NOMMA'!$Q$84</f>
        <v>0</v>
      </c>
      <c r="Q84" s="392">
        <f>'5C1D_NOMMA'!$R$84</f>
        <v>3304406</v>
      </c>
      <c r="R84" s="392"/>
      <c r="S84" s="389">
        <f>'5C1D_NOMMA'!$S$84</f>
        <v>498187</v>
      </c>
      <c r="T84" s="389">
        <f>'5C1D_NOMMA'!$T$84</f>
        <v>13501</v>
      </c>
      <c r="U84" s="393">
        <f>'5C1D_NOMMA'!$U$84</f>
        <v>511688</v>
      </c>
      <c r="V84" s="392">
        <f>'5C1D_NOMMA'!$V$84</f>
        <v>3816094</v>
      </c>
      <c r="W84" s="390"/>
      <c r="X84" s="390">
        <f>'5C1D_NOMMA'!$W$84</f>
        <v>-9541</v>
      </c>
      <c r="Y84" s="392">
        <f>'5C1D_NOMMA'!$X$84</f>
        <v>3806553</v>
      </c>
      <c r="Z84" s="389">
        <f>'5C1D_NOMMA'!$Y$84</f>
        <v>7375</v>
      </c>
      <c r="AA84" s="394">
        <f>'5C1D_NOMMA'!$Z$78</f>
        <v>0</v>
      </c>
      <c r="AB84" s="394">
        <f>'5C1D_NOMMA'!$Z$82</f>
        <v>35460</v>
      </c>
      <c r="AC84" s="392">
        <f>'5C1D_NOMMA'!$Z$84</f>
        <v>3849388</v>
      </c>
      <c r="AD84" s="389">
        <f>'5C1D_NOMMA'!$AA$84</f>
        <v>3512946</v>
      </c>
      <c r="AE84" s="389">
        <f>'5C1D_NOMMA'!$AB$84</f>
        <v>336442</v>
      </c>
      <c r="AF84" s="392">
        <f>'5C1D_NOMMA'!$AC$84</f>
        <v>336442</v>
      </c>
      <c r="AG84" s="394">
        <f>'5C1D_NOMMA'!$AD$79</f>
        <v>0</v>
      </c>
      <c r="AH84" s="1388">
        <f>'5C1D_NOMMA'!$AD$80</f>
        <v>10000</v>
      </c>
      <c r="AI84" s="1388">
        <f>'5C1D_NOMMA'!$AD$81</f>
        <v>0</v>
      </c>
      <c r="AJ84" s="395">
        <f>'5C1D_NOMMA'!$AD$84</f>
        <v>3859388</v>
      </c>
      <c r="AK84" s="395">
        <f t="shared" si="71"/>
        <v>3868929</v>
      </c>
      <c r="AL84" s="396"/>
      <c r="AM84" s="397">
        <f>'5C1D_NOMMA'!$AF$84</f>
        <v>4343224</v>
      </c>
      <c r="AN84" s="388">
        <f>'5C1D_NOMMA'!$AG$84</f>
        <v>111</v>
      </c>
      <c r="AO84" s="396">
        <f>'5C1D_NOMMA'!$AH$84</f>
        <v>597420</v>
      </c>
      <c r="AP84" s="388">
        <f>'5C1D_NOMMA'!$AI$84</f>
        <v>5</v>
      </c>
      <c r="AQ84" s="398">
        <f>'5C1D_NOMMA'!$AJ$84</f>
        <v>16959</v>
      </c>
      <c r="AR84" s="399">
        <f>'5C1D_NOMMA'!$AK$84</f>
        <v>614379</v>
      </c>
      <c r="AS84" s="397">
        <f>'5C1D_NOMMA'!$AL$84</f>
        <v>4957603</v>
      </c>
      <c r="AT84" s="400"/>
      <c r="AU84" s="400">
        <f>'5C1D_NOMMA'!$AM$84</f>
        <v>-12393</v>
      </c>
      <c r="AV84" s="397">
        <f>'5C1D_NOMMA'!$AN$84</f>
        <v>4945210</v>
      </c>
      <c r="AW84" s="398">
        <f>'5C1D_NOMMA'!$AO$84</f>
        <v>8650</v>
      </c>
      <c r="AX84" s="397">
        <f>'5C1D_NOMMA'!$AP$84</f>
        <v>4953860</v>
      </c>
      <c r="AY84" s="397">
        <f>'5C1D_NOMMA'!$AP$84-AU84</f>
        <v>4966253</v>
      </c>
      <c r="AZ84" s="398">
        <f>'5C1D_NOMMA'!$AQ$84</f>
        <v>4522466</v>
      </c>
      <c r="BA84" s="398">
        <f>'5C1D_NOMMA'!$AR$84</f>
        <v>431394</v>
      </c>
      <c r="BB84" s="397">
        <f>'5C1D_NOMMA'!$AS$84</f>
        <v>431394</v>
      </c>
      <c r="BC84" s="398">
        <f t="shared" si="72"/>
        <v>8835182</v>
      </c>
      <c r="BD84" s="398">
        <f t="shared" si="73"/>
        <v>767836</v>
      </c>
      <c r="BE84" s="400">
        <v>8261</v>
      </c>
      <c r="BF84" s="400">
        <f>'[1]5C1_New Type 2'!BB13</f>
        <v>1280</v>
      </c>
      <c r="BG84" s="400">
        <f t="shared" si="74"/>
        <v>9541</v>
      </c>
      <c r="BH84" s="400">
        <v>10823</v>
      </c>
      <c r="BI84" s="400">
        <f>'[1]5C1_New Type 2'!BF13</f>
        <v>1570</v>
      </c>
      <c r="BJ84" s="400">
        <f t="shared" si="75"/>
        <v>12393</v>
      </c>
    </row>
    <row r="85" spans="1:62" ht="16.5" customHeight="1" x14ac:dyDescent="0.2">
      <c r="A85" s="384" t="s">
        <v>911</v>
      </c>
      <c r="B85" s="538" t="s">
        <v>911</v>
      </c>
      <c r="C85" s="387" t="s">
        <v>761</v>
      </c>
      <c r="D85" s="388">
        <f>'5C1AE_Noble Minds'!$C$84</f>
        <v>37</v>
      </c>
      <c r="E85" s="389"/>
      <c r="F85" s="390">
        <f>'5C1AE_Noble Minds'!$E$84</f>
        <v>128909.56784401152</v>
      </c>
      <c r="G85" s="1371"/>
      <c r="H85" s="1371"/>
      <c r="I85" s="391">
        <f>'5C1AE_Noble Minds'!$F$84</f>
        <v>30</v>
      </c>
      <c r="J85" s="390">
        <f>'5C1AE_Noble Minds'!$H$84</f>
        <v>14093.975847194848</v>
      </c>
      <c r="K85" s="391">
        <f>'5C1AE_Noble Minds'!$I$84</f>
        <v>0</v>
      </c>
      <c r="L85" s="390">
        <f>'5C1AE_Noble Minds'!$K$84</f>
        <v>0</v>
      </c>
      <c r="M85" s="391">
        <f>'5C1AE_Noble Minds'!$L$84</f>
        <v>6</v>
      </c>
      <c r="N85" s="390">
        <f>'5C1AE_Noble Minds'!$N$84</f>
        <v>18985.599221619006</v>
      </c>
      <c r="O85" s="391">
        <f>'5C1AE_Noble Minds'!$O$84</f>
        <v>0</v>
      </c>
      <c r="P85" s="390">
        <f>'5C1AE_Noble Minds'!$Q$84</f>
        <v>0</v>
      </c>
      <c r="Q85" s="392">
        <f>'5C1AE_Noble Minds'!$R$84</f>
        <v>161989</v>
      </c>
      <c r="R85" s="392"/>
      <c r="S85" s="389">
        <f>'5C1AE_Noble Minds'!$S$84</f>
        <v>90255</v>
      </c>
      <c r="T85" s="389">
        <f>'5C1AE_Noble Minds'!$T$84</f>
        <v>18261</v>
      </c>
      <c r="U85" s="393">
        <f>'5C1AE_Noble Minds'!$U$84</f>
        <v>108516</v>
      </c>
      <c r="V85" s="392">
        <f>'5C1AE_Noble Minds'!$V$84</f>
        <v>270505</v>
      </c>
      <c r="W85" s="390"/>
      <c r="X85" s="390">
        <f>'5C1AE_Noble Minds'!$W$84</f>
        <v>-677</v>
      </c>
      <c r="Y85" s="392">
        <f>'5C1AE_Noble Minds'!$X$84</f>
        <v>269828</v>
      </c>
      <c r="Z85" s="389">
        <f>'5C1AE_Noble Minds'!$Y$84</f>
        <v>-130438</v>
      </c>
      <c r="AA85" s="394">
        <f>'5C1AE_Noble Minds'!$Z$78</f>
        <v>0</v>
      </c>
      <c r="AB85" s="394">
        <f>'5C1AE_Noble Minds'!$Z$82</f>
        <v>0</v>
      </c>
      <c r="AC85" s="392">
        <f>'5C1AE_Noble Minds'!$Z$84</f>
        <v>139390</v>
      </c>
      <c r="AD85" s="389">
        <f>'5C1AE_Noble Minds'!$AA$84</f>
        <v>119186</v>
      </c>
      <c r="AE85" s="389">
        <f>'5C1AE_Noble Minds'!$AB$84</f>
        <v>20204</v>
      </c>
      <c r="AF85" s="392">
        <f>'5C1AE_Noble Minds'!$AC$84</f>
        <v>20204</v>
      </c>
      <c r="AG85" s="394">
        <f>'5C1AE_Noble Minds'!$AD$79</f>
        <v>0</v>
      </c>
      <c r="AH85" s="1388">
        <f>'5C1AE_Noble Minds'!$AD$80</f>
        <v>0</v>
      </c>
      <c r="AI85" s="1388">
        <f>'5C1AE_Noble Minds'!$AD$81</f>
        <v>35434</v>
      </c>
      <c r="AJ85" s="395">
        <f>'5C1AE_Noble Minds'!$AD$84</f>
        <v>174824</v>
      </c>
      <c r="AK85" s="395">
        <f t="shared" si="71"/>
        <v>175501</v>
      </c>
      <c r="AL85" s="396"/>
      <c r="AM85" s="397">
        <f>'5C1AE_Noble Minds'!$AF$84</f>
        <v>228735</v>
      </c>
      <c r="AN85" s="388">
        <f>'5C1AE_Noble Minds'!$AG$84</f>
        <v>19</v>
      </c>
      <c r="AO85" s="396">
        <f>'5C1AE_Noble Minds'!$AH$84</f>
        <v>118301</v>
      </c>
      <c r="AP85" s="388">
        <f>'5C1AE_Noble Minds'!$AI$84</f>
        <v>11</v>
      </c>
      <c r="AQ85" s="398">
        <f>'5C1AE_Noble Minds'!$AJ$84</f>
        <v>35239</v>
      </c>
      <c r="AR85" s="399">
        <f>'5C1AE_Noble Minds'!$AK$84</f>
        <v>153540</v>
      </c>
      <c r="AS85" s="397">
        <f>'5C1AE_Noble Minds'!$AL$84</f>
        <v>382275</v>
      </c>
      <c r="AT85" s="400"/>
      <c r="AU85" s="400">
        <f>'5C1AE_Noble Minds'!$AM$84</f>
        <v>-956</v>
      </c>
      <c r="AV85" s="397">
        <f>'5C1AE_Noble Minds'!$AN$84</f>
        <v>381319</v>
      </c>
      <c r="AW85" s="398">
        <f>'5C1AE_Noble Minds'!$AO$84</f>
        <v>0</v>
      </c>
      <c r="AX85" s="397">
        <f>'5C1AE_Noble Minds'!$AP$84</f>
        <v>381319</v>
      </c>
      <c r="AY85" s="397">
        <f>'5C1AE_Noble Minds'!$AP$84-AU85</f>
        <v>382275</v>
      </c>
      <c r="AZ85" s="398">
        <f>'5C1AE_Noble Minds'!$AQ$84</f>
        <v>336901</v>
      </c>
      <c r="BA85" s="398">
        <f>'5C1AE_Noble Minds'!$AR$84</f>
        <v>44418</v>
      </c>
      <c r="BB85" s="397">
        <f>'5C1AE_Noble Minds'!$AS$84</f>
        <v>44418</v>
      </c>
      <c r="BC85" s="398">
        <f t="shared" si="72"/>
        <v>557776</v>
      </c>
      <c r="BD85" s="398">
        <f t="shared" si="73"/>
        <v>64622</v>
      </c>
      <c r="BE85" s="400">
        <v>406</v>
      </c>
      <c r="BF85" s="400">
        <f>'[1]5C1_New Type 2'!BB14</f>
        <v>271</v>
      </c>
      <c r="BG85" s="400">
        <f t="shared" si="74"/>
        <v>677</v>
      </c>
      <c r="BH85" s="400">
        <v>562</v>
      </c>
      <c r="BI85" s="400">
        <f>'[1]5C1_New Type 2'!BF14</f>
        <v>394</v>
      </c>
      <c r="BJ85" s="400">
        <f t="shared" si="75"/>
        <v>956</v>
      </c>
    </row>
    <row r="86" spans="1:62" ht="16.5" customHeight="1" x14ac:dyDescent="0.2">
      <c r="A86" s="384" t="s">
        <v>585</v>
      </c>
      <c r="B86" s="538" t="s">
        <v>341</v>
      </c>
      <c r="C86" s="387" t="s">
        <v>1215</v>
      </c>
      <c r="D86" s="388">
        <f>'5C1J_Jeff Chamber'!$C$84</f>
        <v>270</v>
      </c>
      <c r="E86" s="389"/>
      <c r="F86" s="390">
        <f>'5C1J_Jeff Chamber'!$E$84</f>
        <v>992435.1084131595</v>
      </c>
      <c r="G86" s="1371"/>
      <c r="H86" s="1371"/>
      <c r="I86" s="391">
        <f>'5C1J_Jeff Chamber'!$F$84</f>
        <v>235</v>
      </c>
      <c r="J86" s="390">
        <f>'5C1J_Jeff Chamber'!$H$84</f>
        <v>109650.2576239926</v>
      </c>
      <c r="K86" s="391">
        <f>'5C1J_Jeff Chamber'!$I$84</f>
        <v>87.5</v>
      </c>
      <c r="L86" s="390">
        <f>'5C1J_Jeff Chamber'!$K$84</f>
        <v>11168.851498564038</v>
      </c>
      <c r="M86" s="391">
        <f>'5C1J_Jeff Chamber'!$L$84</f>
        <v>28</v>
      </c>
      <c r="N86" s="390">
        <f>'5C1J_Jeff Chamber'!$N$84</f>
        <v>89633.196272279441</v>
      </c>
      <c r="O86" s="391">
        <f>'5C1J_Jeff Chamber'!$O$84</f>
        <v>0</v>
      </c>
      <c r="P86" s="390">
        <f>'5C1J_Jeff Chamber'!$Q$84</f>
        <v>0</v>
      </c>
      <c r="Q86" s="392">
        <f>'5C1J_Jeff Chamber'!$R$84</f>
        <v>1202887</v>
      </c>
      <c r="R86" s="392"/>
      <c r="S86" s="389">
        <f>'5C1J_Jeff Chamber'!$S$84</f>
        <v>-94248</v>
      </c>
      <c r="T86" s="389">
        <f>'5C1J_Jeff Chamber'!$T$84</f>
        <v>36333</v>
      </c>
      <c r="U86" s="393">
        <f>'5C1J_Jeff Chamber'!$U$84</f>
        <v>-57915</v>
      </c>
      <c r="V86" s="392">
        <f>'5C1J_Jeff Chamber'!$V$84</f>
        <v>1144972</v>
      </c>
      <c r="W86" s="390"/>
      <c r="X86" s="390">
        <f>'5C1J_Jeff Chamber'!$W$84</f>
        <v>-2864</v>
      </c>
      <c r="Y86" s="392">
        <f>'5C1J_Jeff Chamber'!$X$84</f>
        <v>1142108</v>
      </c>
      <c r="Z86" s="389">
        <f>'5C1J_Jeff Chamber'!$Y$84</f>
        <v>-22371</v>
      </c>
      <c r="AA86" s="394">
        <f>'5C1J_Jeff Chamber'!$Z$78</f>
        <v>0</v>
      </c>
      <c r="AB86" s="394">
        <f>'5C1J_Jeff Chamber'!$Z$82</f>
        <v>27001</v>
      </c>
      <c r="AC86" s="392">
        <f>'5C1J_Jeff Chamber'!$Z$84</f>
        <v>1146738</v>
      </c>
      <c r="AD86" s="389">
        <f>'5C1J_Jeff Chamber'!$AA$84</f>
        <v>1046509</v>
      </c>
      <c r="AE86" s="389">
        <f>'5C1J_Jeff Chamber'!$AB$84</f>
        <v>100229</v>
      </c>
      <c r="AF86" s="392">
        <f>'5C1J_Jeff Chamber'!$AC$84</f>
        <v>100229</v>
      </c>
      <c r="AG86" s="394">
        <f>'5C1J_Jeff Chamber'!$AD$79</f>
        <v>0</v>
      </c>
      <c r="AH86" s="1388">
        <f>'5C1J_Jeff Chamber'!$AD$80</f>
        <v>16184</v>
      </c>
      <c r="AI86" s="1388">
        <f>'5C1J_Jeff Chamber'!$AD$81</f>
        <v>0</v>
      </c>
      <c r="AJ86" s="395">
        <f>'5C1J_Jeff Chamber'!$AD$84</f>
        <v>1162922</v>
      </c>
      <c r="AK86" s="395">
        <f t="shared" si="71"/>
        <v>1165786</v>
      </c>
      <c r="AL86" s="396"/>
      <c r="AM86" s="397">
        <f>'5C1J_Jeff Chamber'!$AF$84</f>
        <v>1518734</v>
      </c>
      <c r="AN86" s="388">
        <f>'5C1J_Jeff Chamber'!$AG$84</f>
        <v>-24</v>
      </c>
      <c r="AO86" s="396">
        <f>'5C1J_Jeff Chamber'!$AH$84</f>
        <v>-155223</v>
      </c>
      <c r="AP86" s="388">
        <f>'5C1J_Jeff Chamber'!$AI$84</f>
        <v>18</v>
      </c>
      <c r="AQ86" s="398">
        <f>'5C1J_Jeff Chamber'!$AJ$84</f>
        <v>54707</v>
      </c>
      <c r="AR86" s="399">
        <f>'5C1J_Jeff Chamber'!$AK$84</f>
        <v>-100516</v>
      </c>
      <c r="AS86" s="397">
        <f>'5C1J_Jeff Chamber'!$AL$84</f>
        <v>1418218</v>
      </c>
      <c r="AT86" s="400"/>
      <c r="AU86" s="400">
        <f>'5C1J_Jeff Chamber'!$AM$84</f>
        <v>-3546</v>
      </c>
      <c r="AV86" s="397">
        <f>'5C1J_Jeff Chamber'!$AN$84</f>
        <v>1414672</v>
      </c>
      <c r="AW86" s="398">
        <f>'5C1J_Jeff Chamber'!$AO$84</f>
        <v>-6870</v>
      </c>
      <c r="AX86" s="397">
        <f>'5C1J_Jeff Chamber'!$AP$84</f>
        <v>1407802</v>
      </c>
      <c r="AY86" s="397">
        <f>'5C1J_Jeff Chamber'!$AP$84-AU86</f>
        <v>1411348</v>
      </c>
      <c r="AZ86" s="398">
        <f>'5C1J_Jeff Chamber'!$AQ$84</f>
        <v>1290802</v>
      </c>
      <c r="BA86" s="398">
        <f>'5C1J_Jeff Chamber'!$AR$84</f>
        <v>117000</v>
      </c>
      <c r="BB86" s="397">
        <f>'5C1J_Jeff Chamber'!$AS$84</f>
        <v>117000</v>
      </c>
      <c r="BC86" s="398">
        <f t="shared" si="72"/>
        <v>2577134</v>
      </c>
      <c r="BD86" s="398">
        <f t="shared" si="73"/>
        <v>217229</v>
      </c>
      <c r="BE86" s="400">
        <v>3007</v>
      </c>
      <c r="BF86" s="400">
        <f>'[1]5C1_New Type 2'!BB15</f>
        <v>-143</v>
      </c>
      <c r="BG86" s="400">
        <f t="shared" si="74"/>
        <v>2864</v>
      </c>
      <c r="BH86" s="400">
        <v>3783</v>
      </c>
      <c r="BI86" s="400">
        <f>'[1]5C1_New Type 2'!BF15</f>
        <v>-237</v>
      </c>
      <c r="BJ86" s="400">
        <f t="shared" si="75"/>
        <v>3546</v>
      </c>
    </row>
    <row r="87" spans="1:62" ht="16.5" customHeight="1" x14ac:dyDescent="0.2">
      <c r="A87" s="385" t="s">
        <v>586</v>
      </c>
      <c r="B87" s="539" t="s">
        <v>359</v>
      </c>
      <c r="C87" s="401" t="s">
        <v>289</v>
      </c>
      <c r="D87" s="402">
        <f>'5C1Q_Advantage'!$C$84</f>
        <v>615</v>
      </c>
      <c r="E87" s="403"/>
      <c r="F87" s="404">
        <f>'5C1Q_Advantage'!$E$84</f>
        <v>2799355.6976926685</v>
      </c>
      <c r="G87" s="1372"/>
      <c r="H87" s="1372"/>
      <c r="I87" s="405">
        <f>'5C1Q_Advantage'!$F$84</f>
        <v>523</v>
      </c>
      <c r="J87" s="404">
        <f>'5C1Q_Advantage'!$H$84</f>
        <v>307692.04607983783</v>
      </c>
      <c r="K87" s="405">
        <f>'5C1Q_Advantage'!$I$84</f>
        <v>165</v>
      </c>
      <c r="L87" s="404">
        <f>'5C1Q_Advantage'!$K$84</f>
        <v>26330.286489758226</v>
      </c>
      <c r="M87" s="405">
        <f>'5C1Q_Advantage'!$L$84</f>
        <v>54</v>
      </c>
      <c r="N87" s="404">
        <f>'5C1Q_Advantage'!$N$84</f>
        <v>219321.23980037813</v>
      </c>
      <c r="O87" s="405">
        <f>'5C1Q_Advantage'!$O$84</f>
        <v>0</v>
      </c>
      <c r="P87" s="404">
        <f>'5C1Q_Advantage'!$Q$84</f>
        <v>0</v>
      </c>
      <c r="Q87" s="406">
        <f>'5C1Q_Advantage'!$R$84</f>
        <v>3352698</v>
      </c>
      <c r="R87" s="406"/>
      <c r="S87" s="403">
        <f>'5C1Q_Advantage'!$S$84</f>
        <v>228847</v>
      </c>
      <c r="T87" s="403">
        <f>'5C1Q_Advantage'!$T$84</f>
        <v>-137324</v>
      </c>
      <c r="U87" s="407">
        <f>'5C1Q_Advantage'!$U$84</f>
        <v>91523</v>
      </c>
      <c r="V87" s="406">
        <f>'5C1Q_Advantage'!$V$84</f>
        <v>3444221</v>
      </c>
      <c r="W87" s="404"/>
      <c r="X87" s="404">
        <f>'5C1Q_Advantage'!$W$84</f>
        <v>-8612</v>
      </c>
      <c r="Y87" s="406">
        <f>'5C1Q_Advantage'!$X$84</f>
        <v>3435609</v>
      </c>
      <c r="Z87" s="403">
        <f>'5C1Q_Advantage'!$Y$84</f>
        <v>-66725</v>
      </c>
      <c r="AA87" s="408">
        <f>'5C1Q_Advantage'!$Z$78</f>
        <v>0</v>
      </c>
      <c r="AB87" s="1385">
        <f>'5C1Q_Advantage'!$Z$82</f>
        <v>0</v>
      </c>
      <c r="AC87" s="406">
        <f>'5C1Q_Advantage'!$Z$84</f>
        <v>3368884</v>
      </c>
      <c r="AD87" s="409">
        <f>'5C1Q_Advantage'!$AA$84</f>
        <v>3086564</v>
      </c>
      <c r="AE87" s="403">
        <f>'5C1Q_Advantage'!$AB$84</f>
        <v>282320</v>
      </c>
      <c r="AF87" s="410">
        <f>'5C1Q_Advantage'!$AC$84</f>
        <v>282320</v>
      </c>
      <c r="AG87" s="408">
        <f>'5C1Q_Advantage'!$AD$79</f>
        <v>0</v>
      </c>
      <c r="AH87" s="1389">
        <f>'5C1Q_Advantage'!$AD$80</f>
        <v>0</v>
      </c>
      <c r="AI87" s="1389">
        <f>'5C1Q_Advantage'!$AD$81</f>
        <v>0</v>
      </c>
      <c r="AJ87" s="410">
        <f>'5C1Q_Advantage'!$AD$84</f>
        <v>3368884</v>
      </c>
      <c r="AK87" s="410">
        <f t="shared" si="71"/>
        <v>3377496</v>
      </c>
      <c r="AL87" s="411"/>
      <c r="AM87" s="412">
        <f>'5C1Q_Advantage'!$AF$84</f>
        <v>2963922</v>
      </c>
      <c r="AN87" s="402">
        <f>'5C1Q_Advantage'!$AG$84</f>
        <v>45</v>
      </c>
      <c r="AO87" s="411">
        <f>'5C1Q_Advantage'!$AH$84</f>
        <v>273276</v>
      </c>
      <c r="AP87" s="402">
        <f>'5C1Q_Advantage'!$AI$84</f>
        <v>-58</v>
      </c>
      <c r="AQ87" s="413">
        <f>'5C1Q_Advantage'!$AJ$84</f>
        <v>-127273</v>
      </c>
      <c r="AR87" s="414">
        <f>'5C1Q_Advantage'!$AK$84</f>
        <v>146003</v>
      </c>
      <c r="AS87" s="412">
        <f>'5C1Q_Advantage'!$AL$84</f>
        <v>3109925</v>
      </c>
      <c r="AT87" s="1382"/>
      <c r="AU87" s="415">
        <f>'5C1Q_Advantage'!$AM$84</f>
        <v>-7775</v>
      </c>
      <c r="AV87" s="412">
        <f>'5C1Q_Advantage'!$AN$84</f>
        <v>3102150</v>
      </c>
      <c r="AW87" s="413">
        <f>'5C1Q_Advantage'!$AO$84</f>
        <v>-29178</v>
      </c>
      <c r="AX87" s="1407">
        <f>'5C1Q_Advantage'!$AP$84</f>
        <v>3072972</v>
      </c>
      <c r="AY87" s="412">
        <f>'5C1Q_Advantage'!$AP$84-AU87</f>
        <v>3080747</v>
      </c>
      <c r="AZ87" s="413">
        <f>'5C1Q_Advantage'!$AQ$84</f>
        <v>2790368</v>
      </c>
      <c r="BA87" s="413">
        <f>'5C1Q_Advantage'!$AR$84</f>
        <v>282604</v>
      </c>
      <c r="BB87" s="412">
        <f>'5C1Q_Advantage'!$AS$84</f>
        <v>282604</v>
      </c>
      <c r="BC87" s="413">
        <f t="shared" si="72"/>
        <v>6458243</v>
      </c>
      <c r="BD87" s="413">
        <f t="shared" si="73"/>
        <v>564924</v>
      </c>
      <c r="BE87" s="415">
        <v>8382</v>
      </c>
      <c r="BF87" s="415">
        <f>'[1]5C1_New Type 2'!BB16</f>
        <v>230</v>
      </c>
      <c r="BG87" s="415">
        <f t="shared" si="74"/>
        <v>8612</v>
      </c>
      <c r="BH87" s="415">
        <v>7301</v>
      </c>
      <c r="BI87" s="415">
        <f>'[1]5C1_New Type 2'!BF16</f>
        <v>474</v>
      </c>
      <c r="BJ87" s="415">
        <f t="shared" si="75"/>
        <v>7775</v>
      </c>
    </row>
    <row r="88" spans="1:62" ht="16.5" customHeight="1" x14ac:dyDescent="0.2">
      <c r="A88" s="383" t="s">
        <v>913</v>
      </c>
      <c r="B88" s="537" t="s">
        <v>913</v>
      </c>
      <c r="C88" s="370" t="s">
        <v>1160</v>
      </c>
      <c r="D88" s="371">
        <f>'5C1AF_JCFA-Laf'!$C$84</f>
        <v>54</v>
      </c>
      <c r="E88" s="372"/>
      <c r="F88" s="373">
        <f>'5C1AF_JCFA-Laf'!$E$84</f>
        <v>193632.33516987722</v>
      </c>
      <c r="G88" s="1370"/>
      <c r="H88" s="1370"/>
      <c r="I88" s="374">
        <f>'5C1AF_JCFA-Laf'!$F$84</f>
        <v>46</v>
      </c>
      <c r="J88" s="373">
        <f>'5C1AF_JCFA-Laf'!$H$84</f>
        <v>22505.789770068619</v>
      </c>
      <c r="K88" s="374">
        <f>'5C1AF_JCFA-Laf'!$I$84</f>
        <v>1</v>
      </c>
      <c r="L88" s="373">
        <f>'5C1AF_JCFA-Laf'!$K$84</f>
        <v>127.26870103228291</v>
      </c>
      <c r="M88" s="374">
        <f>'5C1AF_JCFA-Laf'!$L$84</f>
        <v>15</v>
      </c>
      <c r="N88" s="373">
        <f>'5C1AF_JCFA-Laf'!$N$84</f>
        <v>49037.040610468925</v>
      </c>
      <c r="O88" s="374">
        <f>'5C1AF_JCFA-Laf'!$O$84</f>
        <v>0</v>
      </c>
      <c r="P88" s="373">
        <f>'5C1AF_JCFA-Laf'!$Q$84</f>
        <v>0</v>
      </c>
      <c r="Q88" s="375">
        <f>'5C1AF_JCFA-Laf'!$R$84</f>
        <v>265302</v>
      </c>
      <c r="R88" s="375"/>
      <c r="S88" s="372">
        <f>'5C1AF_JCFA-Laf'!$S$84</f>
        <v>35536</v>
      </c>
      <c r="T88" s="372">
        <f>'5C1AF_JCFA-Laf'!$T$84</f>
        <v>4482</v>
      </c>
      <c r="U88" s="376">
        <f>'5C1AF_JCFA-Laf'!$U$84</f>
        <v>40018</v>
      </c>
      <c r="V88" s="375">
        <f>'5C1AF_JCFA-Laf'!$V$84</f>
        <v>305320</v>
      </c>
      <c r="W88" s="373"/>
      <c r="X88" s="373">
        <f>'5C1AF_JCFA-Laf'!$W$84</f>
        <v>-763</v>
      </c>
      <c r="Y88" s="375">
        <f>'5C1AF_JCFA-Laf'!$X$84</f>
        <v>304557</v>
      </c>
      <c r="Z88" s="372">
        <f>'5C1AF_JCFA-Laf'!$Y$84</f>
        <v>-64743</v>
      </c>
      <c r="AA88" s="386">
        <f>'5C1AF_JCFA-Laf'!$Z$78</f>
        <v>0</v>
      </c>
      <c r="AB88" s="1384">
        <f>'5C1AF_JCFA-Laf'!$Z$82</f>
        <v>0</v>
      </c>
      <c r="AC88" s="375">
        <f>'5C1AF_JCFA-Laf'!$Z$84</f>
        <v>239814</v>
      </c>
      <c r="AD88" s="372">
        <f>'5C1AF_JCFA-Laf'!$AA$84</f>
        <v>214670</v>
      </c>
      <c r="AE88" s="372">
        <f>'5C1AF_JCFA-Laf'!$AB$84</f>
        <v>25144</v>
      </c>
      <c r="AF88" s="375">
        <f>'5C1AF_JCFA-Laf'!$AC$84</f>
        <v>25144</v>
      </c>
      <c r="AG88" s="386">
        <f>'5C1AF_JCFA-Laf'!$AD$79</f>
        <v>0</v>
      </c>
      <c r="AH88" s="1387">
        <f>'5C1AF_JCFA-Laf'!$AD$80</f>
        <v>10000</v>
      </c>
      <c r="AI88" s="1387">
        <f>'5C1AF_JCFA-Laf'!$AD$81</f>
        <v>0</v>
      </c>
      <c r="AJ88" s="377">
        <f>'5C1AF_JCFA-Laf'!$AD$84</f>
        <v>249814</v>
      </c>
      <c r="AK88" s="377">
        <f t="shared" si="71"/>
        <v>250577</v>
      </c>
      <c r="AL88" s="378"/>
      <c r="AM88" s="379">
        <f>'5C1AF_JCFA-Laf'!$AF$84</f>
        <v>291375</v>
      </c>
      <c r="AN88" s="371">
        <f>'5C1AF_JCFA-Laf'!$AG$84</f>
        <v>10</v>
      </c>
      <c r="AO88" s="378">
        <f>'5C1AF_JCFA-Laf'!$AH$84</f>
        <v>48362</v>
      </c>
      <c r="AP88" s="371">
        <f>'5C1AF_JCFA-Laf'!$AI$84</f>
        <v>0</v>
      </c>
      <c r="AQ88" s="380">
        <f>'5C1AF_JCFA-Laf'!$AJ$84</f>
        <v>-1341</v>
      </c>
      <c r="AR88" s="381">
        <f>'5C1AF_JCFA-Laf'!$AK$84</f>
        <v>47021</v>
      </c>
      <c r="AS88" s="379">
        <f>'5C1AF_JCFA-Laf'!$AL$84</f>
        <v>338396</v>
      </c>
      <c r="AT88" s="1381"/>
      <c r="AU88" s="382">
        <f>'5C1AF_JCFA-Laf'!$AM$84</f>
        <v>-846</v>
      </c>
      <c r="AV88" s="379">
        <f>'5C1AF_JCFA-Laf'!$AN$84</f>
        <v>337550</v>
      </c>
      <c r="AW88" s="380">
        <f>'5C1AF_JCFA-Laf'!$AO$84</f>
        <v>0</v>
      </c>
      <c r="AX88" s="1406">
        <f>'5C1AF_JCFA-Laf'!$AP$84</f>
        <v>337550</v>
      </c>
      <c r="AY88" s="379">
        <f>'5C1AF_JCFA-Laf'!$AP$84-AU88</f>
        <v>338396</v>
      </c>
      <c r="AZ88" s="380">
        <f>'5C1AF_JCFA-Laf'!$AQ$84</f>
        <v>300407</v>
      </c>
      <c r="BA88" s="380">
        <f>'5C1AF_JCFA-Laf'!$AR$84</f>
        <v>37143</v>
      </c>
      <c r="BB88" s="379">
        <f>'5C1AF_JCFA-Laf'!$AS$84</f>
        <v>37143</v>
      </c>
      <c r="BC88" s="380">
        <f t="shared" si="72"/>
        <v>588973</v>
      </c>
      <c r="BD88" s="380">
        <f t="shared" si="73"/>
        <v>62287</v>
      </c>
      <c r="BE88" s="382">
        <v>664</v>
      </c>
      <c r="BF88" s="382">
        <f>'[1]5C1_New Type 2'!BB17</f>
        <v>99</v>
      </c>
      <c r="BG88" s="382">
        <f t="shared" si="74"/>
        <v>763</v>
      </c>
      <c r="BH88" s="382">
        <v>710</v>
      </c>
      <c r="BI88" s="382">
        <f>'[1]5C1_New Type 2'!BF17</f>
        <v>136</v>
      </c>
      <c r="BJ88" s="382">
        <f t="shared" si="75"/>
        <v>846</v>
      </c>
    </row>
    <row r="89" spans="1:62" ht="16.5" customHeight="1" x14ac:dyDescent="0.2">
      <c r="A89" s="384" t="s">
        <v>588</v>
      </c>
      <c r="B89" s="538" t="s">
        <v>368</v>
      </c>
      <c r="C89" s="387" t="s">
        <v>428</v>
      </c>
      <c r="D89" s="388">
        <f>'5C1W_Willow'!$C$84</f>
        <v>482</v>
      </c>
      <c r="E89" s="389"/>
      <c r="F89" s="390">
        <f>'5C1W_Willow'!$E$84</f>
        <v>1735924.4061073738</v>
      </c>
      <c r="G89" s="1371"/>
      <c r="H89" s="1371"/>
      <c r="I89" s="391">
        <f>'5C1W_Willow'!$F$84</f>
        <v>435</v>
      </c>
      <c r="J89" s="390">
        <f>'5C1W_Willow'!$H$84</f>
        <v>215697.41611640187</v>
      </c>
      <c r="K89" s="391">
        <f>'5C1W_Willow'!$I$84</f>
        <v>9</v>
      </c>
      <c r="L89" s="390">
        <f>'5C1W_Willow'!$K$84</f>
        <v>1292.3472036913495</v>
      </c>
      <c r="M89" s="391">
        <f>'5C1W_Willow'!$L$84</f>
        <v>42</v>
      </c>
      <c r="N89" s="390">
        <f>'5C1W_Willow'!$N$84</f>
        <v>138494.07988656961</v>
      </c>
      <c r="O89" s="391">
        <f>'5C1W_Willow'!$O$84</f>
        <v>0</v>
      </c>
      <c r="P89" s="390">
        <f>'5C1W_Willow'!$Q$84</f>
        <v>0</v>
      </c>
      <c r="Q89" s="392">
        <f>'5C1W_Willow'!$R$84</f>
        <v>2091408</v>
      </c>
      <c r="R89" s="392"/>
      <c r="S89" s="389">
        <f>'5C1W_Willow'!$S$84</f>
        <v>595978</v>
      </c>
      <c r="T89" s="389">
        <f>'5C1W_Willow'!$T$84</f>
        <v>-22891</v>
      </c>
      <c r="U89" s="393">
        <f>'5C1W_Willow'!$U$84</f>
        <v>573087</v>
      </c>
      <c r="V89" s="392">
        <f>'5C1W_Willow'!$V$84</f>
        <v>2664495</v>
      </c>
      <c r="W89" s="390"/>
      <c r="X89" s="390">
        <f>'5C1W_Willow'!$W$84</f>
        <v>-6663</v>
      </c>
      <c r="Y89" s="392">
        <f>'5C1W_Willow'!$X$84</f>
        <v>2657832</v>
      </c>
      <c r="Z89" s="389">
        <f>'5C1W_Willow'!$Y$84</f>
        <v>167555</v>
      </c>
      <c r="AA89" s="394">
        <f>'5C1W_Willow'!$Z$78</f>
        <v>0</v>
      </c>
      <c r="AB89" s="394">
        <f>'5C1W_Willow'!$Z$82</f>
        <v>0</v>
      </c>
      <c r="AC89" s="392">
        <f>'5C1W_Willow'!$Z$84</f>
        <v>2825387</v>
      </c>
      <c r="AD89" s="389">
        <f>'5C1W_Willow'!$AA$84</f>
        <v>2468607</v>
      </c>
      <c r="AE89" s="389">
        <f>'5C1W_Willow'!$AB$84</f>
        <v>356780</v>
      </c>
      <c r="AF89" s="392">
        <f>'5C1W_Willow'!$AC$84</f>
        <v>356780</v>
      </c>
      <c r="AG89" s="394">
        <f>'5C1W_Willow'!$AD$79</f>
        <v>0</v>
      </c>
      <c r="AH89" s="1388">
        <f>'5C1W_Willow'!$AD$80</f>
        <v>0</v>
      </c>
      <c r="AI89" s="1388">
        <f>'5C1W_Willow'!$AD$81</f>
        <v>0</v>
      </c>
      <c r="AJ89" s="395">
        <f>'5C1W_Willow'!$AD$84</f>
        <v>2825387</v>
      </c>
      <c r="AK89" s="395">
        <f t="shared" si="71"/>
        <v>2832050</v>
      </c>
      <c r="AL89" s="396"/>
      <c r="AM89" s="397">
        <f>'5C1W_Willow'!$AF$84</f>
        <v>2584044</v>
      </c>
      <c r="AN89" s="388">
        <f>'5C1W_Willow'!$AG$84</f>
        <v>134</v>
      </c>
      <c r="AO89" s="396">
        <f>'5C1W_Willow'!$AH$84</f>
        <v>788710</v>
      </c>
      <c r="AP89" s="388">
        <f>'5C1W_Willow'!$AI$84</f>
        <v>-17</v>
      </c>
      <c r="AQ89" s="398">
        <f>'5C1W_Willow'!$AJ$84</f>
        <v>-52989</v>
      </c>
      <c r="AR89" s="399">
        <f>'5C1W_Willow'!$AK$84</f>
        <v>735721</v>
      </c>
      <c r="AS89" s="397">
        <f>'5C1W_Willow'!$AL$84</f>
        <v>3319765</v>
      </c>
      <c r="AT89" s="400"/>
      <c r="AU89" s="400">
        <f>'5C1W_Willow'!$AM$84</f>
        <v>-8300</v>
      </c>
      <c r="AV89" s="397">
        <f>'5C1W_Willow'!$AN$84</f>
        <v>3311465</v>
      </c>
      <c r="AW89" s="398">
        <f>'5C1W_Willow'!$AO$84</f>
        <v>0</v>
      </c>
      <c r="AX89" s="397">
        <f>'5C1W_Willow'!$AP$84</f>
        <v>3311465</v>
      </c>
      <c r="AY89" s="397">
        <f>'5C1W_Willow'!$AP$84-AU89</f>
        <v>3319765</v>
      </c>
      <c r="AZ89" s="398">
        <f>'5C1W_Willow'!$AQ$84</f>
        <v>2864513</v>
      </c>
      <c r="BA89" s="398">
        <f>'5C1W_Willow'!$AR$84</f>
        <v>446952</v>
      </c>
      <c r="BB89" s="397">
        <f>'5C1W_Willow'!$AS$84</f>
        <v>446952</v>
      </c>
      <c r="BC89" s="398">
        <f t="shared" si="72"/>
        <v>6151815</v>
      </c>
      <c r="BD89" s="398">
        <f t="shared" si="73"/>
        <v>803732</v>
      </c>
      <c r="BE89" s="400">
        <v>5228</v>
      </c>
      <c r="BF89" s="400">
        <f>'[1]5C1_New Type 2'!BB18</f>
        <v>1435</v>
      </c>
      <c r="BG89" s="400">
        <f t="shared" si="74"/>
        <v>6663</v>
      </c>
      <c r="BH89" s="400">
        <v>6292</v>
      </c>
      <c r="BI89" s="400">
        <f>'[1]5C1_New Type 2'!BF18</f>
        <v>2008</v>
      </c>
      <c r="BJ89" s="400">
        <f t="shared" si="75"/>
        <v>8300</v>
      </c>
    </row>
    <row r="90" spans="1:62" ht="16.5" customHeight="1" x14ac:dyDescent="0.2">
      <c r="A90" s="384" t="s">
        <v>652</v>
      </c>
      <c r="B90" s="538" t="s">
        <v>652</v>
      </c>
      <c r="C90" s="387" t="s">
        <v>659</v>
      </c>
      <c r="D90" s="388">
        <f>'5C1Z_Lincoln Prep'!$C$84</f>
        <v>423</v>
      </c>
      <c r="E90" s="389"/>
      <c r="F90" s="390">
        <f>'5C1Z_Lincoln Prep'!$E$84</f>
        <v>1719627.2731769024</v>
      </c>
      <c r="G90" s="1371"/>
      <c r="H90" s="1371"/>
      <c r="I90" s="391">
        <f>'5C1Z_Lincoln Prep'!$F$84</f>
        <v>345</v>
      </c>
      <c r="J90" s="390">
        <f>'5C1Z_Lincoln Prep'!$H$84</f>
        <v>190205.53519353355</v>
      </c>
      <c r="K90" s="391">
        <f>'5C1Z_Lincoln Prep'!$I$84</f>
        <v>185</v>
      </c>
      <c r="L90" s="390">
        <f>'5C1Z_Lincoln Prep'!$K$84</f>
        <v>28575.564181226</v>
      </c>
      <c r="M90" s="391">
        <f>'5C1Z_Lincoln Prep'!$L$84</f>
        <v>50</v>
      </c>
      <c r="N90" s="390">
        <f>'5C1Z_Lincoln Prep'!$N$84</f>
        <v>190986.07436840225</v>
      </c>
      <c r="O90" s="391">
        <f>'5C1Z_Lincoln Prep'!$O$84</f>
        <v>6</v>
      </c>
      <c r="P90" s="390">
        <f>'5C1Z_Lincoln Prep'!$Q$84</f>
        <v>8368.7692379825312</v>
      </c>
      <c r="Q90" s="392">
        <f>'5C1Z_Lincoln Prep'!$R$84</f>
        <v>2137763</v>
      </c>
      <c r="R90" s="392"/>
      <c r="S90" s="389">
        <f>'5C1Z_Lincoln Prep'!$S$84</f>
        <v>184871</v>
      </c>
      <c r="T90" s="389">
        <f>'5C1Z_Lincoln Prep'!$T$84</f>
        <v>10361</v>
      </c>
      <c r="U90" s="393">
        <f>'5C1Z_Lincoln Prep'!$U$84</f>
        <v>195232</v>
      </c>
      <c r="V90" s="392">
        <f>'5C1Z_Lincoln Prep'!$V$84</f>
        <v>2332995</v>
      </c>
      <c r="W90" s="390"/>
      <c r="X90" s="390">
        <f>'5C1Z_Lincoln Prep'!$W$84</f>
        <v>-5832</v>
      </c>
      <c r="Y90" s="392">
        <f>'5C1Z_Lincoln Prep'!$X$84</f>
        <v>2327163</v>
      </c>
      <c r="Z90" s="389">
        <f>'5C1Z_Lincoln Prep'!$Y$84</f>
        <v>0</v>
      </c>
      <c r="AA90" s="394">
        <f>'5C1Z_Lincoln Prep'!$Z$78</f>
        <v>0</v>
      </c>
      <c r="AB90" s="394">
        <f>'5C1Z_Lincoln Prep'!$Z$82</f>
        <v>49768</v>
      </c>
      <c r="AC90" s="392">
        <f>'5C1Z_Lincoln Prep'!$Z$84</f>
        <v>2376931</v>
      </c>
      <c r="AD90" s="389">
        <f>'5C1Z_Lincoln Prep'!$AA$84</f>
        <v>2130968</v>
      </c>
      <c r="AE90" s="389">
        <f>'5C1Z_Lincoln Prep'!$AB$84</f>
        <v>245963</v>
      </c>
      <c r="AF90" s="392">
        <f>'5C1Z_Lincoln Prep'!$AC$84</f>
        <v>245963</v>
      </c>
      <c r="AG90" s="394">
        <f>'5C1Z_Lincoln Prep'!$AD$79</f>
        <v>0</v>
      </c>
      <c r="AH90" s="1388">
        <f>'5C1Z_Lincoln Prep'!$AD$80</f>
        <v>13447</v>
      </c>
      <c r="AI90" s="1388">
        <f>'5C1Z_Lincoln Prep'!$AD$81</f>
        <v>0</v>
      </c>
      <c r="AJ90" s="395">
        <f>'5C1Z_Lincoln Prep'!$AD$84</f>
        <v>2390378</v>
      </c>
      <c r="AK90" s="395">
        <f t="shared" si="71"/>
        <v>2396210</v>
      </c>
      <c r="AL90" s="396"/>
      <c r="AM90" s="397">
        <f>'5C1Z_Lincoln Prep'!$AF$84</f>
        <v>2531207</v>
      </c>
      <c r="AN90" s="388">
        <f>'5C1Z_Lincoln Prep'!$AG$84</f>
        <v>33</v>
      </c>
      <c r="AO90" s="396">
        <f>'5C1Z_Lincoln Prep'!$AH$84</f>
        <v>253579</v>
      </c>
      <c r="AP90" s="388">
        <f>'5C1Z_Lincoln Prep'!$AI$84</f>
        <v>0</v>
      </c>
      <c r="AQ90" s="398">
        <f>'5C1Z_Lincoln Prep'!$AJ$84</f>
        <v>14225</v>
      </c>
      <c r="AR90" s="399">
        <f>'5C1Z_Lincoln Prep'!$AK$84</f>
        <v>267804</v>
      </c>
      <c r="AS90" s="397">
        <f>'5C1Z_Lincoln Prep'!$AL$84</f>
        <v>2799011</v>
      </c>
      <c r="AT90" s="400"/>
      <c r="AU90" s="400">
        <f>'5C1Z_Lincoln Prep'!$AM$84</f>
        <v>-6998</v>
      </c>
      <c r="AV90" s="397">
        <f>'5C1Z_Lincoln Prep'!$AN$84</f>
        <v>2792013</v>
      </c>
      <c r="AW90" s="398">
        <f>'5C1Z_Lincoln Prep'!$AO$84</f>
        <v>0</v>
      </c>
      <c r="AX90" s="397">
        <f>'5C1Z_Lincoln Prep'!$AP$84</f>
        <v>2792013</v>
      </c>
      <c r="AY90" s="397">
        <f>'5C1Z_Lincoln Prep'!$AP$84-AU90</f>
        <v>2799011</v>
      </c>
      <c r="AZ90" s="398">
        <f>'5C1Z_Lincoln Prep'!$AQ$84</f>
        <v>2481552</v>
      </c>
      <c r="BA90" s="398">
        <f>'5C1Z_Lincoln Prep'!$AR$84</f>
        <v>310461</v>
      </c>
      <c r="BB90" s="397">
        <f>'5C1Z_Lincoln Prep'!$AS$84</f>
        <v>310461</v>
      </c>
      <c r="BC90" s="398">
        <f t="shared" si="72"/>
        <v>5195221</v>
      </c>
      <c r="BD90" s="398">
        <f t="shared" si="73"/>
        <v>556424</v>
      </c>
      <c r="BE90" s="400">
        <v>5344</v>
      </c>
      <c r="BF90" s="400">
        <f>'[1]5C1_New Type 2'!BB19</f>
        <v>488</v>
      </c>
      <c r="BG90" s="400">
        <f t="shared" si="74"/>
        <v>5832</v>
      </c>
      <c r="BH90" s="400">
        <v>5828</v>
      </c>
      <c r="BI90" s="400">
        <f>'[1]5C1_New Type 2'!BF19</f>
        <v>1170</v>
      </c>
      <c r="BJ90" s="400">
        <f t="shared" si="75"/>
        <v>6998</v>
      </c>
    </row>
    <row r="91" spans="1:62" ht="16.5" customHeight="1" x14ac:dyDescent="0.2">
      <c r="A91" s="384" t="s">
        <v>653</v>
      </c>
      <c r="B91" s="538" t="s">
        <v>653</v>
      </c>
      <c r="C91" s="387" t="s">
        <v>759</v>
      </c>
      <c r="D91" s="388">
        <f>'5C1AA_Laurel'!$C$84</f>
        <v>70</v>
      </c>
      <c r="E91" s="389"/>
      <c r="F91" s="390">
        <f>'5C1AA_Laurel'!$E$84</f>
        <v>223849.94005357556</v>
      </c>
      <c r="G91" s="1371"/>
      <c r="H91" s="1371"/>
      <c r="I91" s="391">
        <f>'5C1AA_Laurel'!$F$84</f>
        <v>67</v>
      </c>
      <c r="J91" s="390">
        <f>'5C1AA_Laurel'!$H$84</f>
        <v>27134.8395092596</v>
      </c>
      <c r="K91" s="391">
        <f>'5C1AA_Laurel'!$I$84</f>
        <v>0</v>
      </c>
      <c r="L91" s="390">
        <f>'5C1AA_Laurel'!$K$84</f>
        <v>0</v>
      </c>
      <c r="M91" s="391">
        <f>'5C1AA_Laurel'!$L$84</f>
        <v>6</v>
      </c>
      <c r="N91" s="390">
        <f>'5C1AA_Laurel'!$N$84</f>
        <v>16568.083825192425</v>
      </c>
      <c r="O91" s="391">
        <f>'5C1AA_Laurel'!$O$84</f>
        <v>0</v>
      </c>
      <c r="P91" s="390">
        <f>'5C1AA_Laurel'!$Q$84</f>
        <v>0</v>
      </c>
      <c r="Q91" s="392">
        <f>'5C1AA_Laurel'!$R$84</f>
        <v>267553</v>
      </c>
      <c r="R91" s="392"/>
      <c r="S91" s="389">
        <f>'5C1AA_Laurel'!$S$84</f>
        <v>64178</v>
      </c>
      <c r="T91" s="389">
        <f>'5C1AA_Laurel'!$T$84</f>
        <v>3597</v>
      </c>
      <c r="U91" s="393">
        <f>'5C1AA_Laurel'!$U$84</f>
        <v>67775</v>
      </c>
      <c r="V91" s="392">
        <f>'5C1AA_Laurel'!$V$84</f>
        <v>335328</v>
      </c>
      <c r="W91" s="390"/>
      <c r="X91" s="390">
        <f>'5C1AA_Laurel'!$W$84</f>
        <v>-838</v>
      </c>
      <c r="Y91" s="392">
        <f>'5C1AA_Laurel'!$X$84</f>
        <v>334490</v>
      </c>
      <c r="Z91" s="389">
        <f>'5C1AA_Laurel'!$Y$84</f>
        <v>0</v>
      </c>
      <c r="AA91" s="394">
        <f>'5C1AA_Laurel'!$Z$78</f>
        <v>0</v>
      </c>
      <c r="AB91" s="394">
        <f>'5C1AA_Laurel'!$Z$82</f>
        <v>0</v>
      </c>
      <c r="AC91" s="392">
        <f>'5C1AA_Laurel'!$Z$84</f>
        <v>334490</v>
      </c>
      <c r="AD91" s="389">
        <f>'5C1AA_Laurel'!$AA$84</f>
        <v>295348</v>
      </c>
      <c r="AE91" s="389">
        <f>'5C1AA_Laurel'!$AB$84</f>
        <v>39142</v>
      </c>
      <c r="AF91" s="392">
        <f>'5C1AA_Laurel'!$AC$84</f>
        <v>39142</v>
      </c>
      <c r="AG91" s="394">
        <f>'5C1AA_Laurel'!$AD$79</f>
        <v>0</v>
      </c>
      <c r="AH91" s="1388">
        <f>'5C1AA_Laurel'!$AD$80</f>
        <v>0</v>
      </c>
      <c r="AI91" s="1388">
        <f>'5C1AA_Laurel'!$AD$81</f>
        <v>0</v>
      </c>
      <c r="AJ91" s="395">
        <f>'5C1AA_Laurel'!$AD$84</f>
        <v>334490</v>
      </c>
      <c r="AK91" s="395">
        <f t="shared" si="71"/>
        <v>335328</v>
      </c>
      <c r="AL91" s="396"/>
      <c r="AM91" s="397">
        <f>'5C1AA_Laurel'!$AF$84</f>
        <v>529340</v>
      </c>
      <c r="AN91" s="388">
        <f>'5C1AA_Laurel'!$AG$84</f>
        <v>20</v>
      </c>
      <c r="AO91" s="396">
        <f>'5C1AA_Laurel'!$AH$84</f>
        <v>151240</v>
      </c>
      <c r="AP91" s="388">
        <f>'5C1AA_Laurel'!$AI$84</f>
        <v>2</v>
      </c>
      <c r="AQ91" s="398">
        <f>'5C1AA_Laurel'!$AJ$84</f>
        <v>8794</v>
      </c>
      <c r="AR91" s="399">
        <f>'5C1AA_Laurel'!$AK$84</f>
        <v>160034</v>
      </c>
      <c r="AS91" s="397">
        <f>'5C1AA_Laurel'!$AL$84</f>
        <v>689374</v>
      </c>
      <c r="AT91" s="400"/>
      <c r="AU91" s="400">
        <f>'5C1AA_Laurel'!$AM$84</f>
        <v>-1724</v>
      </c>
      <c r="AV91" s="397">
        <f>'5C1AA_Laurel'!$AN$84</f>
        <v>687650</v>
      </c>
      <c r="AW91" s="398">
        <f>'5C1AA_Laurel'!$AO$84</f>
        <v>0</v>
      </c>
      <c r="AX91" s="397">
        <f>'5C1AA_Laurel'!$AP$84</f>
        <v>687650</v>
      </c>
      <c r="AY91" s="397">
        <f>'5C1AA_Laurel'!$AP$84-AU91</f>
        <v>689374</v>
      </c>
      <c r="AZ91" s="398">
        <f>'5C1AA_Laurel'!$AQ$84</f>
        <v>604962</v>
      </c>
      <c r="BA91" s="398">
        <f>'5C1AA_Laurel'!$AR$84</f>
        <v>82688</v>
      </c>
      <c r="BB91" s="397">
        <f>'5C1AA_Laurel'!$AS$84</f>
        <v>82688</v>
      </c>
      <c r="BC91" s="398">
        <f t="shared" si="72"/>
        <v>1024702</v>
      </c>
      <c r="BD91" s="398">
        <f t="shared" si="73"/>
        <v>121830</v>
      </c>
      <c r="BE91" s="400">
        <v>669</v>
      </c>
      <c r="BF91" s="400">
        <f>'[1]5C1_New Type 2'!BB20</f>
        <v>169</v>
      </c>
      <c r="BG91" s="400">
        <f t="shared" si="74"/>
        <v>838</v>
      </c>
      <c r="BH91" s="400">
        <v>1342</v>
      </c>
      <c r="BI91" s="400">
        <f>'[1]5C1_New Type 2'!BF20</f>
        <v>382</v>
      </c>
      <c r="BJ91" s="400">
        <f t="shared" si="75"/>
        <v>1724</v>
      </c>
    </row>
    <row r="92" spans="1:62" ht="16.5" customHeight="1" x14ac:dyDescent="0.2">
      <c r="A92" s="385" t="s">
        <v>654</v>
      </c>
      <c r="B92" s="539" t="s">
        <v>654</v>
      </c>
      <c r="C92" s="401" t="s">
        <v>660</v>
      </c>
      <c r="D92" s="402">
        <f>'5C1AB_Apex'!$C$84</f>
        <v>110</v>
      </c>
      <c r="E92" s="403"/>
      <c r="F92" s="404">
        <f>'5C1AB_Apex'!$E$84</f>
        <v>370039.98037667677</v>
      </c>
      <c r="G92" s="1372"/>
      <c r="H92" s="1372"/>
      <c r="I92" s="405">
        <f>'5C1AB_Apex'!$F$84</f>
        <v>110</v>
      </c>
      <c r="J92" s="404">
        <f>'5C1AB_Apex'!$H$84</f>
        <v>47084.725054177296</v>
      </c>
      <c r="K92" s="405">
        <f>'5C1AB_Apex'!$I$84</f>
        <v>0</v>
      </c>
      <c r="L92" s="404">
        <f>'5C1AB_Apex'!$K$84</f>
        <v>0</v>
      </c>
      <c r="M92" s="405">
        <f>'5C1AB_Apex'!$L$84</f>
        <v>8</v>
      </c>
      <c r="N92" s="404">
        <f>'5C1AB_Apex'!$N$84</f>
        <v>24193.690545449961</v>
      </c>
      <c r="O92" s="405">
        <f>'5C1AB_Apex'!$O$84</f>
        <v>0</v>
      </c>
      <c r="P92" s="404">
        <f>'5C1AB_Apex'!$Q$84</f>
        <v>0</v>
      </c>
      <c r="Q92" s="406">
        <f>'5C1AB_Apex'!$R$84</f>
        <v>441318</v>
      </c>
      <c r="R92" s="406"/>
      <c r="S92" s="403">
        <f>'5C1AB_Apex'!$S$84</f>
        <v>301484</v>
      </c>
      <c r="T92" s="403">
        <f>'5C1AB_Apex'!$T$84</f>
        <v>-3396</v>
      </c>
      <c r="U92" s="407">
        <f>'5C1AB_Apex'!$U$84</f>
        <v>298088</v>
      </c>
      <c r="V92" s="406">
        <f>'5C1AB_Apex'!$V$84</f>
        <v>739406</v>
      </c>
      <c r="W92" s="404"/>
      <c r="X92" s="404">
        <f>'5C1AB_Apex'!$W$84</f>
        <v>-1849</v>
      </c>
      <c r="Y92" s="406">
        <f>'5C1AB_Apex'!$X$84</f>
        <v>737557</v>
      </c>
      <c r="Z92" s="403">
        <f>'5C1AB_Apex'!$Y$84</f>
        <v>-4276</v>
      </c>
      <c r="AA92" s="408">
        <f>'5C1AB_Apex'!$Z$78</f>
        <v>0</v>
      </c>
      <c r="AB92" s="1385">
        <f>'5C1AB_Apex'!$Z$82</f>
        <v>0</v>
      </c>
      <c r="AC92" s="406">
        <f>'5C1AB_Apex'!$Z$84</f>
        <v>733281</v>
      </c>
      <c r="AD92" s="409">
        <f>'5C1AB_Apex'!$AA$84</f>
        <v>675013</v>
      </c>
      <c r="AE92" s="403">
        <f>'5C1AB_Apex'!$AB$84</f>
        <v>58268</v>
      </c>
      <c r="AF92" s="410">
        <f>'5C1AB_Apex'!$AC$84</f>
        <v>58268</v>
      </c>
      <c r="AG92" s="408">
        <f>'5C1AB_Apex'!$AD$79</f>
        <v>6000</v>
      </c>
      <c r="AH92" s="1389">
        <f>'5C1AB_Apex'!$AD$80</f>
        <v>0</v>
      </c>
      <c r="AI92" s="1389">
        <f>'5C1AB_Apex'!$AD$81</f>
        <v>0</v>
      </c>
      <c r="AJ92" s="410">
        <f>'5C1AB_Apex'!$AD$84</f>
        <v>739281</v>
      </c>
      <c r="AK92" s="410">
        <f t="shared" si="71"/>
        <v>741130</v>
      </c>
      <c r="AL92" s="411"/>
      <c r="AM92" s="412">
        <f>'5C1AB_Apex'!$AF$84</f>
        <v>794125</v>
      </c>
      <c r="AN92" s="402">
        <f>'5C1AB_Apex'!$AG$84</f>
        <v>76</v>
      </c>
      <c r="AO92" s="411">
        <f>'5C1AB_Apex'!$AH$84</f>
        <v>586474</v>
      </c>
      <c r="AP92" s="402">
        <f>'5C1AB_Apex'!$AI$84</f>
        <v>-3</v>
      </c>
      <c r="AQ92" s="413">
        <f>'5C1AB_Apex'!$AJ$84</f>
        <v>-15067</v>
      </c>
      <c r="AR92" s="414">
        <f>'5C1AB_Apex'!$AK$84</f>
        <v>571407</v>
      </c>
      <c r="AS92" s="412">
        <f>'5C1AB_Apex'!$AL$84</f>
        <v>1365532</v>
      </c>
      <c r="AT92" s="1382"/>
      <c r="AU92" s="415">
        <f>'5C1AB_Apex'!$AM$84</f>
        <v>-3413</v>
      </c>
      <c r="AV92" s="412">
        <f>'5C1AB_Apex'!$AN$84</f>
        <v>1362119</v>
      </c>
      <c r="AW92" s="413">
        <f>'5C1AB_Apex'!$AO$84</f>
        <v>0</v>
      </c>
      <c r="AX92" s="1407">
        <f>'5C1AB_Apex'!$AP$84</f>
        <v>1362119</v>
      </c>
      <c r="AY92" s="412">
        <f>'5C1AB_Apex'!$AP$84-AU92</f>
        <v>1365532</v>
      </c>
      <c r="AZ92" s="413">
        <f>'5C1AB_Apex'!$AQ$84</f>
        <v>1251453</v>
      </c>
      <c r="BA92" s="413">
        <f>'5C1AB_Apex'!$AR$84</f>
        <v>110666</v>
      </c>
      <c r="BB92" s="412">
        <f>'5C1AB_Apex'!$AS$84</f>
        <v>110666</v>
      </c>
      <c r="BC92" s="413">
        <f t="shared" si="72"/>
        <v>2106662</v>
      </c>
      <c r="BD92" s="413">
        <f t="shared" si="73"/>
        <v>168934</v>
      </c>
      <c r="BE92" s="415">
        <v>1104</v>
      </c>
      <c r="BF92" s="415">
        <f>'[1]5C1_New Type 2'!BB21</f>
        <v>745</v>
      </c>
      <c r="BG92" s="415">
        <f t="shared" si="74"/>
        <v>1849</v>
      </c>
      <c r="BH92" s="415">
        <v>2007</v>
      </c>
      <c r="BI92" s="415">
        <f>'[1]5C1_New Type 2'!BF21</f>
        <v>1406</v>
      </c>
      <c r="BJ92" s="415">
        <f t="shared" si="75"/>
        <v>3413</v>
      </c>
    </row>
    <row r="93" spans="1:62" ht="16.5" customHeight="1" x14ac:dyDescent="0.2">
      <c r="A93" s="383" t="s">
        <v>655</v>
      </c>
      <c r="B93" s="537" t="s">
        <v>655</v>
      </c>
      <c r="C93" s="370" t="s">
        <v>661</v>
      </c>
      <c r="D93" s="371">
        <f>'5C1AC_Smothers'!$C$84</f>
        <v>432</v>
      </c>
      <c r="E93" s="372"/>
      <c r="F93" s="373">
        <f>'5C1AC_Smothers'!$E$84</f>
        <v>1596039.4141524686</v>
      </c>
      <c r="G93" s="1370"/>
      <c r="H93" s="1370"/>
      <c r="I93" s="374">
        <f>'5C1AC_Smothers'!$F$84</f>
        <v>345</v>
      </c>
      <c r="J93" s="373">
        <f>'5C1AC_Smothers'!$H$84</f>
        <v>162196.12613170542</v>
      </c>
      <c r="K93" s="374">
        <f>'5C1AC_Smothers'!$I$84</f>
        <v>0</v>
      </c>
      <c r="L93" s="373">
        <f>'5C1AC_Smothers'!$K$84</f>
        <v>0</v>
      </c>
      <c r="M93" s="374">
        <f>'5C1AC_Smothers'!$L$84</f>
        <v>29</v>
      </c>
      <c r="N93" s="373">
        <f>'5C1AC_Smothers'!$N$84</f>
        <v>92389.21011336791</v>
      </c>
      <c r="O93" s="374">
        <f>'5C1AC_Smothers'!$O$84</f>
        <v>4</v>
      </c>
      <c r="P93" s="373">
        <f>'5C1AC_Smothers'!$Q$84</f>
        <v>5114.4124831981444</v>
      </c>
      <c r="Q93" s="375">
        <f>'5C1AC_Smothers'!$R$84</f>
        <v>1855738</v>
      </c>
      <c r="R93" s="375"/>
      <c r="S93" s="372">
        <f>'5C1AC_Smothers'!$S$84</f>
        <v>149026</v>
      </c>
      <c r="T93" s="372">
        <f>'5C1AC_Smothers'!$T$84</f>
        <v>-30361</v>
      </c>
      <c r="U93" s="376">
        <f>'5C1AC_Smothers'!$U$84</f>
        <v>118665</v>
      </c>
      <c r="V93" s="375">
        <f>'5C1AC_Smothers'!$V$84</f>
        <v>1974403</v>
      </c>
      <c r="W93" s="373"/>
      <c r="X93" s="373">
        <f>'5C1AC_Smothers'!$W$84</f>
        <v>-4937</v>
      </c>
      <c r="Y93" s="375">
        <f>'5C1AC_Smothers'!$X$84</f>
        <v>1969466</v>
      </c>
      <c r="Z93" s="372">
        <f>'5C1AC_Smothers'!$Y$84</f>
        <v>6181</v>
      </c>
      <c r="AA93" s="386">
        <f>'5C1AC_Smothers'!$Z$78</f>
        <v>0</v>
      </c>
      <c r="AB93" s="1384">
        <f>'5C1AC_Smothers'!$Z$82</f>
        <v>0</v>
      </c>
      <c r="AC93" s="375">
        <f>'5C1AC_Smothers'!$Z$84</f>
        <v>1975647</v>
      </c>
      <c r="AD93" s="372">
        <f>'5C1AC_Smothers'!$AA$84</f>
        <v>1813692</v>
      </c>
      <c r="AE93" s="372">
        <f>'5C1AC_Smothers'!$AB$84</f>
        <v>161955</v>
      </c>
      <c r="AF93" s="375">
        <f>'5C1AC_Smothers'!$AC$84</f>
        <v>161955</v>
      </c>
      <c r="AG93" s="386">
        <f>'5C1AC_Smothers'!$AD$79</f>
        <v>0</v>
      </c>
      <c r="AH93" s="1387">
        <f>'5C1AC_Smothers'!$AD$80</f>
        <v>0</v>
      </c>
      <c r="AI93" s="1387">
        <f>'5C1AC_Smothers'!$AD$81</f>
        <v>0</v>
      </c>
      <c r="AJ93" s="377">
        <f>'5C1AC_Smothers'!$AD$84</f>
        <v>1975647</v>
      </c>
      <c r="AK93" s="377">
        <f t="shared" si="71"/>
        <v>1980584</v>
      </c>
      <c r="AL93" s="378"/>
      <c r="AM93" s="379">
        <f>'5C1AC_Smothers'!$AF$84</f>
        <v>2402916</v>
      </c>
      <c r="AN93" s="371">
        <f>'5C1AC_Smothers'!$AG$84</f>
        <v>31</v>
      </c>
      <c r="AO93" s="378">
        <f>'5C1AC_Smothers'!$AH$84</f>
        <v>227065</v>
      </c>
      <c r="AP93" s="371">
        <f>'5C1AC_Smothers'!$AI$84</f>
        <v>-19</v>
      </c>
      <c r="AQ93" s="380">
        <f>'5C1AC_Smothers'!$AJ$84</f>
        <v>-63295</v>
      </c>
      <c r="AR93" s="381">
        <f>'5C1AC_Smothers'!$AK$84</f>
        <v>163770</v>
      </c>
      <c r="AS93" s="379">
        <f>'5C1AC_Smothers'!$AL$84</f>
        <v>2566686</v>
      </c>
      <c r="AT93" s="1381"/>
      <c r="AU93" s="382">
        <f>'5C1AC_Smothers'!$AM$84</f>
        <v>-6417</v>
      </c>
      <c r="AV93" s="379">
        <f>'5C1AC_Smothers'!$AN$84</f>
        <v>2560269</v>
      </c>
      <c r="AW93" s="380">
        <f>'5C1AC_Smothers'!$AO$84</f>
        <v>7775</v>
      </c>
      <c r="AX93" s="1406">
        <f>'5C1AC_Smothers'!$AP$84</f>
        <v>2568044</v>
      </c>
      <c r="AY93" s="379">
        <f>'5C1AC_Smothers'!$AP$84-AU93</f>
        <v>2574461</v>
      </c>
      <c r="AZ93" s="380">
        <f>'5C1AC_Smothers'!$AQ$84</f>
        <v>2359102</v>
      </c>
      <c r="BA93" s="380">
        <f>'5C1AC_Smothers'!$AR$84</f>
        <v>208942</v>
      </c>
      <c r="BB93" s="379">
        <f>'5C1AC_Smothers'!$AS$84</f>
        <v>208942</v>
      </c>
      <c r="BC93" s="380">
        <f t="shared" si="72"/>
        <v>4555045</v>
      </c>
      <c r="BD93" s="380">
        <f t="shared" si="73"/>
        <v>370897</v>
      </c>
      <c r="BE93" s="382">
        <v>4638</v>
      </c>
      <c r="BF93" s="382">
        <f>'[1]5C1_New Type 2'!BB22</f>
        <v>299</v>
      </c>
      <c r="BG93" s="382">
        <f t="shared" si="74"/>
        <v>4937</v>
      </c>
      <c r="BH93" s="382">
        <v>5985</v>
      </c>
      <c r="BI93" s="382">
        <f>'[1]5C1_New Type 2'!BF22</f>
        <v>432</v>
      </c>
      <c r="BJ93" s="382">
        <f t="shared" si="75"/>
        <v>6417</v>
      </c>
    </row>
    <row r="94" spans="1:62" ht="16.5" customHeight="1" x14ac:dyDescent="0.2">
      <c r="A94" s="384" t="s">
        <v>706</v>
      </c>
      <c r="B94" s="538" t="s">
        <v>706</v>
      </c>
      <c r="C94" s="387" t="s">
        <v>760</v>
      </c>
      <c r="D94" s="388">
        <f>'5C1AD_Greater'!$C$84</f>
        <v>82</v>
      </c>
      <c r="E94" s="389"/>
      <c r="F94" s="390">
        <f>'5C1AD_Greater'!$E$84</f>
        <v>250062.73769734974</v>
      </c>
      <c r="G94" s="1371"/>
      <c r="H94" s="1371"/>
      <c r="I94" s="391">
        <f>'5C1AD_Greater'!$F$84</f>
        <v>71</v>
      </c>
      <c r="J94" s="390">
        <f>'5C1AD_Greater'!$H$84</f>
        <v>26573.34736770366</v>
      </c>
      <c r="K94" s="391">
        <f>'5C1AD_Greater'!$I$84</f>
        <v>0</v>
      </c>
      <c r="L94" s="390">
        <f>'5C1AD_Greater'!$K$84</f>
        <v>0</v>
      </c>
      <c r="M94" s="391">
        <f>'5C1AD_Greater'!$L$84</f>
        <v>17</v>
      </c>
      <c r="N94" s="390">
        <f>'5C1AD_Greater'!$N$84</f>
        <v>41901.711168813483</v>
      </c>
      <c r="O94" s="391">
        <f>'5C1AD_Greater'!$O$84</f>
        <v>0</v>
      </c>
      <c r="P94" s="390">
        <f>'5C1AD_Greater'!$Q$84</f>
        <v>0</v>
      </c>
      <c r="Q94" s="392">
        <f>'5C1AD_Greater'!$R$84</f>
        <v>318538</v>
      </c>
      <c r="R94" s="392"/>
      <c r="S94" s="389">
        <f>'5C1AD_Greater'!$S$84</f>
        <v>-31600</v>
      </c>
      <c r="T94" s="389">
        <f>'5C1AD_Greater'!$T$84</f>
        <v>17337</v>
      </c>
      <c r="U94" s="393">
        <f>'5C1AD_Greater'!$U$84</f>
        <v>-14263</v>
      </c>
      <c r="V94" s="392">
        <f>'5C1AD_Greater'!$V$84</f>
        <v>304275</v>
      </c>
      <c r="W94" s="390"/>
      <c r="X94" s="390">
        <f>'5C1AD_Greater'!$W$84</f>
        <v>-761</v>
      </c>
      <c r="Y94" s="392">
        <f>'5C1AD_Greater'!$X$84</f>
        <v>303514</v>
      </c>
      <c r="Z94" s="389">
        <f>'5C1AD_Greater'!$Y$84</f>
        <v>1140</v>
      </c>
      <c r="AA94" s="394">
        <f>'5C1AD_Greater'!$Z$78</f>
        <v>0</v>
      </c>
      <c r="AB94" s="394">
        <f>'5C1AD_Greater'!$Z$82</f>
        <v>0</v>
      </c>
      <c r="AC94" s="392">
        <f>'5C1AD_Greater'!$Z$84</f>
        <v>304654</v>
      </c>
      <c r="AD94" s="389">
        <f>'5C1AD_Greater'!$AA$84</f>
        <v>279357</v>
      </c>
      <c r="AE94" s="389">
        <f>'5C1AD_Greater'!$AB$84</f>
        <v>25297</v>
      </c>
      <c r="AF94" s="392">
        <f>'5C1AD_Greater'!$AC$84</f>
        <v>25297</v>
      </c>
      <c r="AG94" s="394">
        <f>'5C1AD_Greater'!$AD$79</f>
        <v>0</v>
      </c>
      <c r="AH94" s="1388">
        <f>'5C1AD_Greater'!$AD$80</f>
        <v>0</v>
      </c>
      <c r="AI94" s="1388">
        <f>'5C1AD_Greater'!$AD$81</f>
        <v>0</v>
      </c>
      <c r="AJ94" s="395">
        <f>'5C1AD_Greater'!$AD$84</f>
        <v>304654</v>
      </c>
      <c r="AK94" s="395">
        <f t="shared" si="71"/>
        <v>305415</v>
      </c>
      <c r="AL94" s="396"/>
      <c r="AM94" s="397">
        <f>'5C1AD_Greater'!$AF$84</f>
        <v>949245</v>
      </c>
      <c r="AN94" s="388">
        <f>'5C1AD_Greater'!$AG$84</f>
        <v>-10</v>
      </c>
      <c r="AO94" s="396">
        <f>'5C1AD_Greater'!$AH$84</f>
        <v>-121862</v>
      </c>
      <c r="AP94" s="388">
        <f>'5C1AD_Greater'!$AI$84</f>
        <v>7</v>
      </c>
      <c r="AQ94" s="398">
        <f>'5C1AD_Greater'!$AJ$84</f>
        <v>30280</v>
      </c>
      <c r="AR94" s="399">
        <f>'5C1AD_Greater'!$AK$84</f>
        <v>-91582</v>
      </c>
      <c r="AS94" s="397">
        <f>'5C1AD_Greater'!$AL$84</f>
        <v>857663</v>
      </c>
      <c r="AT94" s="400"/>
      <c r="AU94" s="400">
        <f>'5C1AD_Greater'!$AM$84</f>
        <v>-2145</v>
      </c>
      <c r="AV94" s="397">
        <f>'5C1AD_Greater'!$AN$84</f>
        <v>855518</v>
      </c>
      <c r="AW94" s="398">
        <f>'5C1AD_Greater'!$AO$84</f>
        <v>0</v>
      </c>
      <c r="AX94" s="397">
        <f>'5C1AD_Greater'!$AP$84</f>
        <v>855518</v>
      </c>
      <c r="AY94" s="397">
        <f>'5C1AD_Greater'!$AP$84-AU94</f>
        <v>857663</v>
      </c>
      <c r="AZ94" s="398">
        <f>'5C1AD_Greater'!$AQ$84</f>
        <v>790393</v>
      </c>
      <c r="BA94" s="398">
        <f>'5C1AD_Greater'!$AR$84</f>
        <v>65125</v>
      </c>
      <c r="BB94" s="397">
        <f>'5C1AD_Greater'!$AS$84</f>
        <v>65125</v>
      </c>
      <c r="BC94" s="398">
        <f t="shared" si="72"/>
        <v>1163078</v>
      </c>
      <c r="BD94" s="398">
        <f t="shared" si="73"/>
        <v>90422</v>
      </c>
      <c r="BE94" s="400">
        <v>797</v>
      </c>
      <c r="BF94" s="400">
        <f>'[1]5C1_New Type 2'!BB23</f>
        <v>-36</v>
      </c>
      <c r="BG94" s="400">
        <f t="shared" si="74"/>
        <v>761</v>
      </c>
      <c r="BH94" s="400">
        <v>2389</v>
      </c>
      <c r="BI94" s="400">
        <f>'[1]5C1_New Type 2'!BF23</f>
        <v>-244</v>
      </c>
      <c r="BJ94" s="400">
        <f t="shared" si="75"/>
        <v>2145</v>
      </c>
    </row>
    <row r="95" spans="1:62" ht="16.5" customHeight="1" x14ac:dyDescent="0.2">
      <c r="A95" s="384" t="s">
        <v>590</v>
      </c>
      <c r="B95" s="538" t="s">
        <v>360</v>
      </c>
      <c r="C95" s="387" t="s">
        <v>330</v>
      </c>
      <c r="D95" s="388">
        <f>'5C1R_Iberville'!$C$84</f>
        <v>238</v>
      </c>
      <c r="E95" s="389"/>
      <c r="F95" s="390">
        <f>'5C1R_Iberville'!$E$84</f>
        <v>598065.15584588656</v>
      </c>
      <c r="G95" s="1371"/>
      <c r="H95" s="1371"/>
      <c r="I95" s="391">
        <f>'5C1R_Iberville'!$F$84</f>
        <v>217</v>
      </c>
      <c r="J95" s="390">
        <f>'5C1R_Iberville'!$H$84</f>
        <v>59060.959669152558</v>
      </c>
      <c r="K95" s="391">
        <f>'5C1R_Iberville'!$I$84</f>
        <v>64</v>
      </c>
      <c r="L95" s="390">
        <f>'5C1R_Iberville'!$K$84</f>
        <v>5157.5476605389231</v>
      </c>
      <c r="M95" s="391">
        <f>'5C1R_Iberville'!$L$84</f>
        <v>33</v>
      </c>
      <c r="N95" s="390">
        <f>'5C1R_Iberville'!$N$84</f>
        <v>63987.367317962169</v>
      </c>
      <c r="O95" s="391">
        <f>'5C1R_Iberville'!$O$84</f>
        <v>0</v>
      </c>
      <c r="P95" s="390">
        <f>'5C1R_Iberville'!$Q$84</f>
        <v>0</v>
      </c>
      <c r="Q95" s="392">
        <f>'5C1R_Iberville'!$R$84</f>
        <v>726270</v>
      </c>
      <c r="R95" s="392"/>
      <c r="S95" s="389">
        <f>'5C1R_Iberville'!$S$84</f>
        <v>86225</v>
      </c>
      <c r="T95" s="389">
        <f>'5C1R_Iberville'!$T$84</f>
        <v>5899</v>
      </c>
      <c r="U95" s="393">
        <f>'5C1R_Iberville'!$U$84</f>
        <v>92124</v>
      </c>
      <c r="V95" s="392">
        <f>'5C1R_Iberville'!$V$84</f>
        <v>818394</v>
      </c>
      <c r="W95" s="390"/>
      <c r="X95" s="390">
        <f>'5C1R_Iberville'!$W$84</f>
        <v>-2046</v>
      </c>
      <c r="Y95" s="392">
        <f>'5C1R_Iberville'!$X$84</f>
        <v>816348</v>
      </c>
      <c r="Z95" s="389">
        <f>'5C1R_Iberville'!$Y$84</f>
        <v>141831</v>
      </c>
      <c r="AA95" s="394">
        <f>'5C1R_Iberville'!$Z$78</f>
        <v>0</v>
      </c>
      <c r="AB95" s="394">
        <f>'5C1R_Iberville'!$Z$82</f>
        <v>3312</v>
      </c>
      <c r="AC95" s="392">
        <f>'5C1R_Iberville'!$Z$84</f>
        <v>961491</v>
      </c>
      <c r="AD95" s="389">
        <f>'5C1R_Iberville'!$AA$84</f>
        <v>838328</v>
      </c>
      <c r="AE95" s="389">
        <f>'5C1R_Iberville'!$AB$84</f>
        <v>123163</v>
      </c>
      <c r="AF95" s="392">
        <f>'5C1R_Iberville'!$AC$84</f>
        <v>123163</v>
      </c>
      <c r="AG95" s="394">
        <f>'5C1R_Iberville'!$AD$79</f>
        <v>0</v>
      </c>
      <c r="AH95" s="1388">
        <f>'5C1R_Iberville'!$AD$80</f>
        <v>0</v>
      </c>
      <c r="AI95" s="1388">
        <f>'5C1R_Iberville'!$AD$81</f>
        <v>0</v>
      </c>
      <c r="AJ95" s="395">
        <f>'5C1R_Iberville'!$AD$84</f>
        <v>961491</v>
      </c>
      <c r="AK95" s="395">
        <f t="shared" si="71"/>
        <v>963537</v>
      </c>
      <c r="AL95" s="396"/>
      <c r="AM95" s="397">
        <f>'5C1R_Iberville'!$AF$84</f>
        <v>2743324</v>
      </c>
      <c r="AN95" s="388">
        <f>'5C1R_Iberville'!$AG$84</f>
        <v>28</v>
      </c>
      <c r="AO95" s="396">
        <f>'5C1R_Iberville'!$AH$84</f>
        <v>274346</v>
      </c>
      <c r="AP95" s="388">
        <f>'5C1R_Iberville'!$AI$84</f>
        <v>4</v>
      </c>
      <c r="AQ95" s="398">
        <f>'5C1R_Iberville'!$AJ$84</f>
        <v>23663</v>
      </c>
      <c r="AR95" s="399">
        <f>'5C1R_Iberville'!$AK$84</f>
        <v>298009</v>
      </c>
      <c r="AS95" s="397">
        <f>'5C1R_Iberville'!$AL$84</f>
        <v>3041333</v>
      </c>
      <c r="AT95" s="400"/>
      <c r="AU95" s="400">
        <f>'5C1R_Iberville'!$AM$84</f>
        <v>-7603</v>
      </c>
      <c r="AV95" s="397">
        <f>'5C1R_Iberville'!$AN$84</f>
        <v>3033730</v>
      </c>
      <c r="AW95" s="398">
        <f>'5C1R_Iberville'!$AO$84</f>
        <v>-17110</v>
      </c>
      <c r="AX95" s="397">
        <f>'5C1R_Iberville'!$AP$84</f>
        <v>3016620</v>
      </c>
      <c r="AY95" s="397">
        <f>'5C1R_Iberville'!$AP$84-AU95</f>
        <v>3024223</v>
      </c>
      <c r="AZ95" s="398">
        <f>'5C1R_Iberville'!$AQ$84</f>
        <v>2628801</v>
      </c>
      <c r="BA95" s="398">
        <f>'5C1R_Iberville'!$AR$84</f>
        <v>387819</v>
      </c>
      <c r="BB95" s="397">
        <f>'5C1R_Iberville'!$AS$84</f>
        <v>387819</v>
      </c>
      <c r="BC95" s="398">
        <f t="shared" si="72"/>
        <v>3987760</v>
      </c>
      <c r="BD95" s="398">
        <f t="shared" si="73"/>
        <v>510982</v>
      </c>
      <c r="BE95" s="400">
        <v>1816</v>
      </c>
      <c r="BF95" s="400">
        <f>'[1]5C1_New Type 2'!BB24</f>
        <v>230</v>
      </c>
      <c r="BG95" s="400">
        <f t="shared" si="74"/>
        <v>2046</v>
      </c>
      <c r="BH95" s="400">
        <v>6574</v>
      </c>
      <c r="BI95" s="400">
        <f>'[1]5C1_New Type 2'!BF24</f>
        <v>1029</v>
      </c>
      <c r="BJ95" s="400">
        <f t="shared" si="75"/>
        <v>7603</v>
      </c>
    </row>
    <row r="96" spans="1:62" ht="16.5" customHeight="1" x14ac:dyDescent="0.2">
      <c r="A96" s="384" t="s">
        <v>591</v>
      </c>
      <c r="B96" s="538" t="s">
        <v>344</v>
      </c>
      <c r="C96" s="387" t="s">
        <v>279</v>
      </c>
      <c r="D96" s="388">
        <f>'5C1N_Delta'!$C$84</f>
        <v>461</v>
      </c>
      <c r="E96" s="389"/>
      <c r="F96" s="390">
        <f>'5C1N_Delta'!$E$84</f>
        <v>2358553.7190183573</v>
      </c>
      <c r="G96" s="1371"/>
      <c r="H96" s="1371"/>
      <c r="I96" s="391">
        <f>'5C1N_Delta'!$F$84</f>
        <v>268</v>
      </c>
      <c r="J96" s="390">
        <f>'5C1N_Delta'!$H$84</f>
        <v>186118.44152300811</v>
      </c>
      <c r="K96" s="391">
        <f>'5C1N_Delta'!$I$84</f>
        <v>218</v>
      </c>
      <c r="L96" s="390">
        <f>'5C1N_Delta'!$K$84</f>
        <v>41359.562199110776</v>
      </c>
      <c r="M96" s="391">
        <f>'5C1N_Delta'!$L$84</f>
        <v>41</v>
      </c>
      <c r="N96" s="390">
        <f>'5C1N_Delta'!$N$84</f>
        <v>191118.81276920371</v>
      </c>
      <c r="O96" s="391">
        <f>'5C1N_Delta'!$O$84</f>
        <v>8</v>
      </c>
      <c r="P96" s="390">
        <f>'5C1N_Delta'!$Q$84</f>
        <v>14975.068376752421</v>
      </c>
      <c r="Q96" s="392">
        <f>'5C1N_Delta'!$R$84</f>
        <v>2792126</v>
      </c>
      <c r="R96" s="392"/>
      <c r="S96" s="389">
        <f>'5C1N_Delta'!$S$84</f>
        <v>174831</v>
      </c>
      <c r="T96" s="389">
        <f>'5C1N_Delta'!$T$84</f>
        <v>-20164</v>
      </c>
      <c r="U96" s="393">
        <f>'5C1N_Delta'!$U$84</f>
        <v>154667</v>
      </c>
      <c r="V96" s="392">
        <f>'5C1N_Delta'!$V$84</f>
        <v>2946793</v>
      </c>
      <c r="W96" s="390"/>
      <c r="X96" s="390">
        <f>'5C1N_Delta'!$W$84</f>
        <v>-7367</v>
      </c>
      <c r="Y96" s="392">
        <f>'5C1N_Delta'!$X$84</f>
        <v>2939426</v>
      </c>
      <c r="Z96" s="389">
        <f>'5C1N_Delta'!$Y$84</f>
        <v>-66102</v>
      </c>
      <c r="AA96" s="394">
        <f>'5C1N_Delta'!$Z$78</f>
        <v>0</v>
      </c>
      <c r="AB96" s="394">
        <f>'5C1N_Delta'!$Z$82</f>
        <v>12197</v>
      </c>
      <c r="AC96" s="392">
        <f>'5C1N_Delta'!$Z$84</f>
        <v>2885521</v>
      </c>
      <c r="AD96" s="389">
        <f>'5C1N_Delta'!$AA$84</f>
        <v>2631893</v>
      </c>
      <c r="AE96" s="389">
        <f>'5C1N_Delta'!$AB$84</f>
        <v>253628</v>
      </c>
      <c r="AF96" s="392">
        <f>'5C1N_Delta'!$AC$84</f>
        <v>253628</v>
      </c>
      <c r="AG96" s="394">
        <f>'5C1N_Delta'!$AD$79</f>
        <v>0</v>
      </c>
      <c r="AH96" s="1388">
        <f>'5C1N_Delta'!$AD$80</f>
        <v>10000</v>
      </c>
      <c r="AI96" s="1388">
        <f>'5C1N_Delta'!$AD$81</f>
        <v>0</v>
      </c>
      <c r="AJ96" s="395">
        <f>'5C1N_Delta'!$AD$84</f>
        <v>2895521</v>
      </c>
      <c r="AK96" s="395">
        <f t="shared" si="71"/>
        <v>2902888</v>
      </c>
      <c r="AL96" s="396"/>
      <c r="AM96" s="397">
        <f>'5C1N_Delta'!$AF$84</f>
        <v>1434312</v>
      </c>
      <c r="AN96" s="388">
        <f>'5C1N_Delta'!$AG$84</f>
        <v>24</v>
      </c>
      <c r="AO96" s="396">
        <f>'5C1N_Delta'!$AH$84</f>
        <v>99870</v>
      </c>
      <c r="AP96" s="388">
        <f>'5C1N_Delta'!$AI$84</f>
        <v>-3</v>
      </c>
      <c r="AQ96" s="398">
        <f>'5C1N_Delta'!$AJ$84</f>
        <v>1766</v>
      </c>
      <c r="AR96" s="399">
        <f>'5C1N_Delta'!$AK$84</f>
        <v>101636</v>
      </c>
      <c r="AS96" s="397">
        <f>'5C1N_Delta'!$AL$84</f>
        <v>1535948</v>
      </c>
      <c r="AT96" s="400"/>
      <c r="AU96" s="400">
        <f>'5C1N_Delta'!$AM$84</f>
        <v>-3840</v>
      </c>
      <c r="AV96" s="397">
        <f>'5C1N_Delta'!$AN$84</f>
        <v>1532108</v>
      </c>
      <c r="AW96" s="398">
        <f>'5C1N_Delta'!$AO$84</f>
        <v>-21240</v>
      </c>
      <c r="AX96" s="397">
        <f>'5C1N_Delta'!$AP$84</f>
        <v>1510868</v>
      </c>
      <c r="AY96" s="397">
        <f>'5C1N_Delta'!$AP$84-AU96</f>
        <v>1514708</v>
      </c>
      <c r="AZ96" s="398">
        <f>'5C1N_Delta'!$AQ$84</f>
        <v>1364711</v>
      </c>
      <c r="BA96" s="398">
        <f>'5C1N_Delta'!$AR$84</f>
        <v>146157</v>
      </c>
      <c r="BB96" s="397">
        <f>'5C1N_Delta'!$AS$84</f>
        <v>146157</v>
      </c>
      <c r="BC96" s="398">
        <f t="shared" si="72"/>
        <v>4417596</v>
      </c>
      <c r="BD96" s="398">
        <f t="shared" si="73"/>
        <v>399785</v>
      </c>
      <c r="BE96" s="400">
        <v>6981</v>
      </c>
      <c r="BF96" s="400">
        <f>'[1]5C1_New Type 2'!BB25</f>
        <v>386</v>
      </c>
      <c r="BG96" s="400">
        <f t="shared" si="74"/>
        <v>7367</v>
      </c>
      <c r="BH96" s="400">
        <v>3477</v>
      </c>
      <c r="BI96" s="400">
        <f>'[1]5C1_New Type 2'!BF25</f>
        <v>363</v>
      </c>
      <c r="BJ96" s="400">
        <f t="shared" si="75"/>
        <v>3840</v>
      </c>
    </row>
    <row r="97" spans="1:62" ht="16.5" customHeight="1" x14ac:dyDescent="0.2">
      <c r="A97" s="385" t="s">
        <v>592</v>
      </c>
      <c r="B97" s="539">
        <v>328002</v>
      </c>
      <c r="C97" s="401" t="s">
        <v>290</v>
      </c>
      <c r="D97" s="402">
        <f>'5C1S_LC Col Prep'!$C$84</f>
        <v>437</v>
      </c>
      <c r="E97" s="403"/>
      <c r="F97" s="404">
        <f>'5C1S_LC Col Prep'!$E$84</f>
        <v>1509601.5761223785</v>
      </c>
      <c r="G97" s="1372"/>
      <c r="H97" s="1372"/>
      <c r="I97" s="405">
        <f>'5C1S_LC Col Prep'!$F$84</f>
        <v>417</v>
      </c>
      <c r="J97" s="404">
        <f>'5C1S_LC Col Prep'!$H$84</f>
        <v>203260.9141242012</v>
      </c>
      <c r="K97" s="405">
        <f>'5C1S_LC Col Prep'!$I$84</f>
        <v>487</v>
      </c>
      <c r="L97" s="404">
        <f>'5C1S_LC Col Prep'!$K$84</f>
        <v>64676.551319987433</v>
      </c>
      <c r="M97" s="405">
        <f>'5C1S_LC Col Prep'!$L$84</f>
        <v>38</v>
      </c>
      <c r="N97" s="404">
        <f>'5C1S_LC Col Prep'!$N$84</f>
        <v>126165.75719504738</v>
      </c>
      <c r="O97" s="405">
        <f>'5C1S_LC Col Prep'!$O$84</f>
        <v>1</v>
      </c>
      <c r="P97" s="404">
        <f>'5C1S_LC Col Prep'!$Q$84</f>
        <v>1328.06060205313</v>
      </c>
      <c r="Q97" s="406">
        <f>'5C1S_LC Col Prep'!$R$84</f>
        <v>1905033</v>
      </c>
      <c r="R97" s="406"/>
      <c r="S97" s="403">
        <f>'5C1S_LC Col Prep'!$S$84</f>
        <v>48046</v>
      </c>
      <c r="T97" s="403">
        <f>'5C1S_LC Col Prep'!$T$84</f>
        <v>6177</v>
      </c>
      <c r="U97" s="407">
        <f>'5C1S_LC Col Prep'!$U$84</f>
        <v>54223</v>
      </c>
      <c r="V97" s="406">
        <f>'5C1S_LC Col Prep'!$V$84</f>
        <v>1959256</v>
      </c>
      <c r="W97" s="404"/>
      <c r="X97" s="404">
        <f>'5C1S_LC Col Prep'!$W$84</f>
        <v>-4898</v>
      </c>
      <c r="Y97" s="406">
        <f>'5C1S_LC Col Prep'!$X$84</f>
        <v>1954358</v>
      </c>
      <c r="Z97" s="403">
        <f>'5C1S_LC Col Prep'!$Y$84</f>
        <v>-5044</v>
      </c>
      <c r="AA97" s="408">
        <f>'5C1S_LC Col Prep'!$Z$78</f>
        <v>0</v>
      </c>
      <c r="AB97" s="1385">
        <f>'5C1S_LC Col Prep'!$Z$82</f>
        <v>16650</v>
      </c>
      <c r="AC97" s="406">
        <f>'5C1S_LC Col Prep'!$Z$84</f>
        <v>1965964</v>
      </c>
      <c r="AD97" s="409">
        <f>'5C1S_LC Col Prep'!$AA$84</f>
        <v>1797933</v>
      </c>
      <c r="AE97" s="403">
        <f>'5C1S_LC Col Prep'!$AB$84</f>
        <v>168031</v>
      </c>
      <c r="AF97" s="410">
        <f>'5C1S_LC Col Prep'!$AC$84</f>
        <v>168031</v>
      </c>
      <c r="AG97" s="408">
        <f>'5C1S_LC Col Prep'!$AD$79</f>
        <v>0</v>
      </c>
      <c r="AH97" s="1389">
        <f>'5C1S_LC Col Prep'!$AD$80</f>
        <v>10000</v>
      </c>
      <c r="AI97" s="1389">
        <f>'5C1S_LC Col Prep'!$AD$81</f>
        <v>0</v>
      </c>
      <c r="AJ97" s="410">
        <f>'5C1S_LC Col Prep'!$AD$84</f>
        <v>1975964</v>
      </c>
      <c r="AK97" s="410">
        <f t="shared" si="71"/>
        <v>1980862</v>
      </c>
      <c r="AL97" s="411"/>
      <c r="AM97" s="412">
        <f>'5C1S_LC Col Prep'!$AF$84</f>
        <v>3410091</v>
      </c>
      <c r="AN97" s="402">
        <f>'5C1S_LC Col Prep'!$AG$84</f>
        <v>17</v>
      </c>
      <c r="AO97" s="411">
        <f>'5C1S_LC Col Prep'!$AH$84</f>
        <v>137011</v>
      </c>
      <c r="AP97" s="402">
        <f>'5C1S_LC Col Prep'!$AI$84</f>
        <v>-1</v>
      </c>
      <c r="AQ97" s="413">
        <f>'5C1S_LC Col Prep'!$AJ$84</f>
        <v>-3907</v>
      </c>
      <c r="AR97" s="414">
        <f>'5C1S_LC Col Prep'!$AK$84</f>
        <v>133104</v>
      </c>
      <c r="AS97" s="412">
        <f>'5C1S_LC Col Prep'!$AL$84</f>
        <v>3543195</v>
      </c>
      <c r="AT97" s="1382"/>
      <c r="AU97" s="415">
        <f>'5C1S_LC Col Prep'!$AM$84</f>
        <v>-8858</v>
      </c>
      <c r="AV97" s="412">
        <f>'5C1S_LC Col Prep'!$AN$84</f>
        <v>3534337</v>
      </c>
      <c r="AW97" s="413">
        <f>'5C1S_LC Col Prep'!$AO$84</f>
        <v>-5125</v>
      </c>
      <c r="AX97" s="1407">
        <f>'5C1S_LC Col Prep'!$AP$84</f>
        <v>3529212</v>
      </c>
      <c r="AY97" s="412">
        <f>'5C1S_LC Col Prep'!$AP$84-AU97</f>
        <v>3538070</v>
      </c>
      <c r="AZ97" s="413">
        <f>'5C1S_LC Col Prep'!$AQ$84</f>
        <v>3209019</v>
      </c>
      <c r="BA97" s="413">
        <f>'5C1S_LC Col Prep'!$AR$84</f>
        <v>320193</v>
      </c>
      <c r="BB97" s="412">
        <f>'5C1S_LC Col Prep'!$AS$84</f>
        <v>320193</v>
      </c>
      <c r="BC97" s="413">
        <f t="shared" si="72"/>
        <v>5518932</v>
      </c>
      <c r="BD97" s="413">
        <f t="shared" si="73"/>
        <v>488224</v>
      </c>
      <c r="BE97" s="415">
        <v>4763</v>
      </c>
      <c r="BF97" s="415">
        <f>'[1]5C1_New Type 2'!BB26</f>
        <v>135</v>
      </c>
      <c r="BG97" s="415">
        <f t="shared" si="74"/>
        <v>4898</v>
      </c>
      <c r="BH97" s="415">
        <v>8453</v>
      </c>
      <c r="BI97" s="415">
        <f>'[1]5C1_New Type 2'!BF26</f>
        <v>405</v>
      </c>
      <c r="BJ97" s="415">
        <f t="shared" si="75"/>
        <v>8858</v>
      </c>
    </row>
    <row r="98" spans="1:62" ht="16.5" customHeight="1" x14ac:dyDescent="0.2">
      <c r="A98" s="383" t="s">
        <v>593</v>
      </c>
      <c r="B98" s="537" t="s">
        <v>361</v>
      </c>
      <c r="C98" s="370" t="s">
        <v>291</v>
      </c>
      <c r="D98" s="371">
        <f>'5C1T_Northeast'!$C$84</f>
        <v>180</v>
      </c>
      <c r="E98" s="372"/>
      <c r="F98" s="373">
        <f>'5C1T_Northeast'!$E$84</f>
        <v>898559.8394199711</v>
      </c>
      <c r="G98" s="1370"/>
      <c r="H98" s="1370"/>
      <c r="I98" s="374">
        <f>'5C1T_Northeast'!$F$84</f>
        <v>146</v>
      </c>
      <c r="J98" s="373">
        <f>'5C1T_Northeast'!$H$84</f>
        <v>96101.362561293499</v>
      </c>
      <c r="K98" s="374">
        <f>'5C1T_Northeast'!$I$84</f>
        <v>154.5</v>
      </c>
      <c r="L98" s="373">
        <f>'5C1T_Northeast'!$K$84</f>
        <v>27665.800920165326</v>
      </c>
      <c r="M98" s="374">
        <f>'5C1T_Northeast'!$L$84</f>
        <v>23</v>
      </c>
      <c r="N98" s="373">
        <f>'5C1T_Northeast'!$N$84</f>
        <v>101796.87096058401</v>
      </c>
      <c r="O98" s="374">
        <f>'5C1T_Northeast'!$O$84</f>
        <v>0</v>
      </c>
      <c r="P98" s="373">
        <f>'5C1T_Northeast'!$Q$84</f>
        <v>0</v>
      </c>
      <c r="Q98" s="375">
        <f>'5C1T_Northeast'!$R$84</f>
        <v>1124123</v>
      </c>
      <c r="R98" s="375"/>
      <c r="S98" s="372">
        <f>'5C1T_Northeast'!$S$84</f>
        <v>-2065</v>
      </c>
      <c r="T98" s="372">
        <f>'5C1T_Northeast'!$T$84</f>
        <v>11</v>
      </c>
      <c r="U98" s="376">
        <f>'5C1T_Northeast'!$U$84</f>
        <v>-2054</v>
      </c>
      <c r="V98" s="375">
        <f>'5C1T_Northeast'!$V$84</f>
        <v>1122069</v>
      </c>
      <c r="W98" s="373"/>
      <c r="X98" s="373">
        <f>'5C1T_Northeast'!$W$84</f>
        <v>-2805</v>
      </c>
      <c r="Y98" s="375">
        <f>'5C1T_Northeast'!$X$84</f>
        <v>1119264</v>
      </c>
      <c r="Z98" s="372">
        <f>'5C1T_Northeast'!$Y$84</f>
        <v>-6961</v>
      </c>
      <c r="AA98" s="386">
        <f>'5C1T_Northeast'!$Z$78</f>
        <v>0</v>
      </c>
      <c r="AB98" s="1384">
        <f>'5C1T_Northeast'!$Z$82</f>
        <v>4854</v>
      </c>
      <c r="AC98" s="375">
        <f>'5C1T_Northeast'!$Z$84</f>
        <v>1117157</v>
      </c>
      <c r="AD98" s="372">
        <f>'5C1T_Northeast'!$AA$84</f>
        <v>1023133</v>
      </c>
      <c r="AE98" s="372">
        <f>'5C1T_Northeast'!$AB$84</f>
        <v>94024</v>
      </c>
      <c r="AF98" s="375">
        <f>'5C1T_Northeast'!$AC$84</f>
        <v>94024</v>
      </c>
      <c r="AG98" s="386">
        <f>'5C1T_Northeast'!$AD$79</f>
        <v>0</v>
      </c>
      <c r="AH98" s="1387">
        <f>'5C1T_Northeast'!$AD$80</f>
        <v>10000</v>
      </c>
      <c r="AI98" s="1387">
        <f>'5C1T_Northeast'!$AD$81</f>
        <v>0</v>
      </c>
      <c r="AJ98" s="377">
        <f>'5C1T_Northeast'!$AD$84</f>
        <v>1127157</v>
      </c>
      <c r="AK98" s="377">
        <f t="shared" si="71"/>
        <v>1129962</v>
      </c>
      <c r="AL98" s="378"/>
      <c r="AM98" s="379">
        <f>'5C1T_Northeast'!$AF$84</f>
        <v>635839</v>
      </c>
      <c r="AN98" s="371">
        <f>'5C1T_Northeast'!$AG$84</f>
        <v>0</v>
      </c>
      <c r="AO98" s="378">
        <f>'5C1T_Northeast'!$AH$84</f>
        <v>2469</v>
      </c>
      <c r="AP98" s="371">
        <f>'5C1T_Northeast'!$AI$84</f>
        <v>0</v>
      </c>
      <c r="AQ98" s="380">
        <f>'5C1T_Northeast'!$AJ$84</f>
        <v>-508</v>
      </c>
      <c r="AR98" s="381">
        <f>'5C1T_Northeast'!$AK$84</f>
        <v>1961</v>
      </c>
      <c r="AS98" s="379">
        <f>'5C1T_Northeast'!$AL$84</f>
        <v>637800</v>
      </c>
      <c r="AT98" s="1381"/>
      <c r="AU98" s="382">
        <f>'5C1T_Northeast'!$AM$84</f>
        <v>-1594</v>
      </c>
      <c r="AV98" s="379">
        <f>'5C1T_Northeast'!$AN$84</f>
        <v>636206</v>
      </c>
      <c r="AW98" s="380">
        <f>'5C1T_Northeast'!$AO$84</f>
        <v>42254</v>
      </c>
      <c r="AX98" s="1406">
        <f>'5C1T_Northeast'!$AP$84</f>
        <v>678460</v>
      </c>
      <c r="AY98" s="379">
        <f>'5C1T_Northeast'!$AP$84-AU98</f>
        <v>680054</v>
      </c>
      <c r="AZ98" s="380">
        <f>'5C1T_Northeast'!$AQ$84</f>
        <v>635136</v>
      </c>
      <c r="BA98" s="380">
        <f>'5C1T_Northeast'!$AR$84</f>
        <v>43324</v>
      </c>
      <c r="BB98" s="379">
        <f>'5C1T_Northeast'!$AS$84</f>
        <v>43324</v>
      </c>
      <c r="BC98" s="380">
        <f t="shared" si="72"/>
        <v>1810016</v>
      </c>
      <c r="BD98" s="380">
        <f t="shared" si="73"/>
        <v>137348</v>
      </c>
      <c r="BE98" s="382">
        <v>2811</v>
      </c>
      <c r="BF98" s="382">
        <f>'[1]5C1_New Type 2'!BB27</f>
        <v>-6</v>
      </c>
      <c r="BG98" s="382">
        <f t="shared" si="74"/>
        <v>2805</v>
      </c>
      <c r="BH98" s="382">
        <v>1785</v>
      </c>
      <c r="BI98" s="382">
        <f>'[1]5C1_New Type 2'!BF27</f>
        <v>-191</v>
      </c>
      <c r="BJ98" s="382">
        <f t="shared" si="75"/>
        <v>1594</v>
      </c>
    </row>
    <row r="99" spans="1:62" ht="16.5" customHeight="1" x14ac:dyDescent="0.2">
      <c r="A99" s="384" t="s">
        <v>594</v>
      </c>
      <c r="B99" s="538" t="s">
        <v>362</v>
      </c>
      <c r="C99" s="387" t="s">
        <v>292</v>
      </c>
      <c r="D99" s="388">
        <f>'5C1U_Acadiana Ren'!$C$84</f>
        <v>883</v>
      </c>
      <c r="E99" s="389"/>
      <c r="F99" s="390">
        <f>'5C1U_Acadiana Ren'!$E$84</f>
        <v>3203057.4070045948</v>
      </c>
      <c r="G99" s="1371"/>
      <c r="H99" s="1371"/>
      <c r="I99" s="391">
        <f>'5C1U_Acadiana Ren'!$F$84</f>
        <v>304</v>
      </c>
      <c r="J99" s="390">
        <f>'5C1U_Acadiana Ren'!$H$84</f>
        <v>154192.69509532329</v>
      </c>
      <c r="K99" s="391">
        <f>'5C1U_Acadiana Ren'!$I$84</f>
        <v>249</v>
      </c>
      <c r="L99" s="390">
        <f>'5C1U_Acadiana Ren'!$K$84</f>
        <v>33626.836144387118</v>
      </c>
      <c r="M99" s="391">
        <f>'5C1U_Acadiana Ren'!$L$84</f>
        <v>49</v>
      </c>
      <c r="N99" s="390">
        <f>'5C1U_Acadiana Ren'!$N$84</f>
        <v>167820.85908749053</v>
      </c>
      <c r="O99" s="391">
        <f>'5C1U_Acadiana Ren'!$O$84</f>
        <v>31</v>
      </c>
      <c r="P99" s="390">
        <f>'5C1U_Acadiana Ren'!$Q$84</f>
        <v>39453.29732000771</v>
      </c>
      <c r="Q99" s="392">
        <f>'5C1U_Acadiana Ren'!$R$84</f>
        <v>3598151</v>
      </c>
      <c r="R99" s="392"/>
      <c r="S99" s="389">
        <f>'5C1U_Acadiana Ren'!$S$84</f>
        <v>79697</v>
      </c>
      <c r="T99" s="389">
        <f>'5C1U_Acadiana Ren'!$T$84</f>
        <v>8240</v>
      </c>
      <c r="U99" s="393">
        <f>'5C1U_Acadiana Ren'!$U$84</f>
        <v>87937</v>
      </c>
      <c r="V99" s="392">
        <f>'5C1U_Acadiana Ren'!$V$84</f>
        <v>3686088</v>
      </c>
      <c r="W99" s="390"/>
      <c r="X99" s="390">
        <f>'5C1U_Acadiana Ren'!$W$84</f>
        <v>-9215</v>
      </c>
      <c r="Y99" s="392">
        <f>'5C1U_Acadiana Ren'!$X$84</f>
        <v>3676873</v>
      </c>
      <c r="Z99" s="389">
        <f>'5C1U_Acadiana Ren'!$Y$84</f>
        <v>-53981</v>
      </c>
      <c r="AA99" s="394">
        <f>'5C1U_Acadiana Ren'!$Z$78</f>
        <v>0</v>
      </c>
      <c r="AB99" s="394">
        <f>'5C1U_Acadiana Ren'!$Z$82</f>
        <v>0</v>
      </c>
      <c r="AC99" s="392">
        <f>'5C1U_Acadiana Ren'!$Z$84</f>
        <v>3622892</v>
      </c>
      <c r="AD99" s="389">
        <f>'5C1U_Acadiana Ren'!$AA$84</f>
        <v>3319985</v>
      </c>
      <c r="AE99" s="389">
        <f>'5C1U_Acadiana Ren'!$AB$84</f>
        <v>302907</v>
      </c>
      <c r="AF99" s="392">
        <f>'5C1U_Acadiana Ren'!$AC$84</f>
        <v>302907</v>
      </c>
      <c r="AG99" s="394">
        <f>'5C1U_Acadiana Ren'!$AD$79</f>
        <v>0</v>
      </c>
      <c r="AH99" s="1388">
        <f>'5C1U_Acadiana Ren'!$AD$80</f>
        <v>0</v>
      </c>
      <c r="AI99" s="1388">
        <f>'5C1U_Acadiana Ren'!$AD$81</f>
        <v>0</v>
      </c>
      <c r="AJ99" s="395">
        <f>'5C1U_Acadiana Ren'!$AD$84</f>
        <v>3622892</v>
      </c>
      <c r="AK99" s="395">
        <f t="shared" si="71"/>
        <v>3632107</v>
      </c>
      <c r="AL99" s="396"/>
      <c r="AM99" s="397">
        <f>'5C1U_Acadiana Ren'!$AF$84</f>
        <v>4741301</v>
      </c>
      <c r="AN99" s="388">
        <f>'5C1U_Acadiana Ren'!$AG$84</f>
        <v>8</v>
      </c>
      <c r="AO99" s="396">
        <f>'5C1U_Acadiana Ren'!$AH$84</f>
        <v>32232</v>
      </c>
      <c r="AP99" s="388">
        <f>'5C1U_Acadiana Ren'!$AI$84</f>
        <v>1</v>
      </c>
      <c r="AQ99" s="398">
        <f>'5C1U_Acadiana Ren'!$AJ$84</f>
        <v>4733</v>
      </c>
      <c r="AR99" s="399">
        <f>'5C1U_Acadiana Ren'!$AK$84</f>
        <v>36965</v>
      </c>
      <c r="AS99" s="397">
        <f>'5C1U_Acadiana Ren'!$AL$84</f>
        <v>4778266</v>
      </c>
      <c r="AT99" s="400"/>
      <c r="AU99" s="400">
        <f>'5C1U_Acadiana Ren'!$AM$84</f>
        <v>-11945</v>
      </c>
      <c r="AV99" s="397">
        <f>'5C1U_Acadiana Ren'!$AN$84</f>
        <v>4766321</v>
      </c>
      <c r="AW99" s="398">
        <f>'5C1U_Acadiana Ren'!$AO$84</f>
        <v>10358</v>
      </c>
      <c r="AX99" s="397">
        <f>'5C1U_Acadiana Ren'!$AP$84</f>
        <v>4776679</v>
      </c>
      <c r="AY99" s="397">
        <f>'5C1U_Acadiana Ren'!$AP$84-AU99</f>
        <v>4788624</v>
      </c>
      <c r="AZ99" s="398">
        <f>'5C1U_Acadiana Ren'!$AQ$84</f>
        <v>4350365</v>
      </c>
      <c r="BA99" s="398">
        <f>'5C1U_Acadiana Ren'!$AR$84</f>
        <v>426314</v>
      </c>
      <c r="BB99" s="397">
        <f>'5C1U_Acadiana Ren'!$AS$84</f>
        <v>426314</v>
      </c>
      <c r="BC99" s="398">
        <f t="shared" si="72"/>
        <v>8420731</v>
      </c>
      <c r="BD99" s="398">
        <f t="shared" si="73"/>
        <v>729221</v>
      </c>
      <c r="BE99" s="400">
        <v>8996</v>
      </c>
      <c r="BF99" s="400">
        <f>'[1]5C1_New Type 2'!BB28</f>
        <v>219</v>
      </c>
      <c r="BG99" s="400">
        <f t="shared" si="74"/>
        <v>9215</v>
      </c>
      <c r="BH99" s="400">
        <v>11547</v>
      </c>
      <c r="BI99" s="400">
        <f>'[1]5C1_New Type 2'!BF28</f>
        <v>398</v>
      </c>
      <c r="BJ99" s="400">
        <f t="shared" si="75"/>
        <v>11945</v>
      </c>
    </row>
    <row r="100" spans="1:62" ht="16.5" customHeight="1" x14ac:dyDescent="0.2">
      <c r="A100" s="384" t="s">
        <v>595</v>
      </c>
      <c r="B100" s="538" t="s">
        <v>345</v>
      </c>
      <c r="C100" s="387" t="s">
        <v>278</v>
      </c>
      <c r="D100" s="388">
        <f>'5C1I_LA Key'!$C$84</f>
        <v>336</v>
      </c>
      <c r="E100" s="389"/>
      <c r="F100" s="390">
        <f>'5C1I_LA Key'!$E$84</f>
        <v>1151883.3898277613</v>
      </c>
      <c r="G100" s="1371"/>
      <c r="H100" s="1371"/>
      <c r="I100" s="391">
        <f>'5C1I_LA Key'!$F$84</f>
        <v>237</v>
      </c>
      <c r="J100" s="390">
        <f>'5C1I_LA Key'!$H$84</f>
        <v>101364.78925703303</v>
      </c>
      <c r="K100" s="391">
        <f>'5C1I_LA Key'!$I$84</f>
        <v>0</v>
      </c>
      <c r="L100" s="390">
        <f>'5C1I_LA Key'!$K$84</f>
        <v>0</v>
      </c>
      <c r="M100" s="391">
        <f>'5C1I_LA Key'!$L$84</f>
        <v>179</v>
      </c>
      <c r="N100" s="390">
        <f>'5C1I_LA Key'!$N$84</f>
        <v>532427.416242545</v>
      </c>
      <c r="O100" s="391">
        <f>'5C1I_LA Key'!$O$84</f>
        <v>0</v>
      </c>
      <c r="P100" s="390">
        <f>'5C1I_LA Key'!$Q$84</f>
        <v>0</v>
      </c>
      <c r="Q100" s="392">
        <f>'5C1I_LA Key'!$R$84</f>
        <v>1785675</v>
      </c>
      <c r="R100" s="392"/>
      <c r="S100" s="389">
        <f>'5C1I_LA Key'!$S$84</f>
        <v>34787</v>
      </c>
      <c r="T100" s="389">
        <f>'5C1I_LA Key'!$T$84</f>
        <v>57928</v>
      </c>
      <c r="U100" s="393">
        <f>'5C1I_LA Key'!$U$84</f>
        <v>92715</v>
      </c>
      <c r="V100" s="392">
        <f>'5C1I_LA Key'!$V$84</f>
        <v>1878390</v>
      </c>
      <c r="W100" s="390"/>
      <c r="X100" s="390">
        <f>'5C1I_LA Key'!$W$84</f>
        <v>-4695</v>
      </c>
      <c r="Y100" s="392">
        <f>'5C1I_LA Key'!$X$84</f>
        <v>1873695</v>
      </c>
      <c r="Z100" s="389">
        <f>'5C1I_LA Key'!$Y$84</f>
        <v>-38684</v>
      </c>
      <c r="AA100" s="394">
        <f>'5C1I_LA Key'!$Z$78</f>
        <v>0</v>
      </c>
      <c r="AB100" s="394">
        <f>'5C1I_LA Key'!$Z$82</f>
        <v>0</v>
      </c>
      <c r="AC100" s="392">
        <f>'5C1I_LA Key'!$Z$84</f>
        <v>1835011</v>
      </c>
      <c r="AD100" s="389">
        <f>'5C1I_LA Key'!$AA$84</f>
        <v>1673129</v>
      </c>
      <c r="AE100" s="389">
        <f>'5C1I_LA Key'!$AB$84</f>
        <v>161882</v>
      </c>
      <c r="AF100" s="392">
        <f>'5C1I_LA Key'!$AC$84</f>
        <v>161882</v>
      </c>
      <c r="AG100" s="394">
        <f>'5C1I_LA Key'!$AD$79</f>
        <v>0</v>
      </c>
      <c r="AH100" s="1388">
        <f>'5C1I_LA Key'!$AD$80</f>
        <v>0</v>
      </c>
      <c r="AI100" s="1388">
        <f>'5C1I_LA Key'!$AD$81</f>
        <v>0</v>
      </c>
      <c r="AJ100" s="395">
        <f>'5C1I_LA Key'!$AD$84</f>
        <v>1835011</v>
      </c>
      <c r="AK100" s="395">
        <f t="shared" si="71"/>
        <v>1839706</v>
      </c>
      <c r="AL100" s="396"/>
      <c r="AM100" s="397">
        <f>'5C1I_LA Key'!$AF$84</f>
        <v>2403370</v>
      </c>
      <c r="AN100" s="388">
        <f>'5C1I_LA Key'!$AG$84</f>
        <v>3</v>
      </c>
      <c r="AO100" s="396">
        <f>'5C1I_LA Key'!$AH$84</f>
        <v>21111</v>
      </c>
      <c r="AP100" s="388">
        <f>'5C1I_LA Key'!$AI$84</f>
        <v>9</v>
      </c>
      <c r="AQ100" s="398">
        <f>'5C1I_LA Key'!$AJ$84</f>
        <v>26779</v>
      </c>
      <c r="AR100" s="399">
        <f>'5C1I_LA Key'!$AK$84</f>
        <v>47890</v>
      </c>
      <c r="AS100" s="397">
        <f>'5C1I_LA Key'!$AL$84</f>
        <v>2451260</v>
      </c>
      <c r="AT100" s="400"/>
      <c r="AU100" s="400">
        <f>'5C1I_LA Key'!$AM$84</f>
        <v>-6130</v>
      </c>
      <c r="AV100" s="397">
        <f>'5C1I_LA Key'!$AN$84</f>
        <v>2445130</v>
      </c>
      <c r="AW100" s="398">
        <f>'5C1I_LA Key'!$AO$84</f>
        <v>0</v>
      </c>
      <c r="AX100" s="397">
        <f>'5C1I_LA Key'!$AP$84</f>
        <v>2445130</v>
      </c>
      <c r="AY100" s="397">
        <f>'5C1I_LA Key'!$AP$84-AU100</f>
        <v>2451260</v>
      </c>
      <c r="AZ100" s="398">
        <f>'5C1I_LA Key'!$AQ$84</f>
        <v>2233692</v>
      </c>
      <c r="BA100" s="398">
        <f>'5C1I_LA Key'!$AR$84</f>
        <v>211438</v>
      </c>
      <c r="BB100" s="397">
        <f>'5C1I_LA Key'!$AS$84</f>
        <v>211438</v>
      </c>
      <c r="BC100" s="398">
        <f t="shared" si="72"/>
        <v>4290966</v>
      </c>
      <c r="BD100" s="398">
        <f t="shared" si="73"/>
        <v>373320</v>
      </c>
      <c r="BE100" s="400">
        <v>4464</v>
      </c>
      <c r="BF100" s="400">
        <f>'[1]5C1_New Type 2'!BB29</f>
        <v>231</v>
      </c>
      <c r="BG100" s="400">
        <f t="shared" si="74"/>
        <v>4695</v>
      </c>
      <c r="BH100" s="400">
        <v>6013</v>
      </c>
      <c r="BI100" s="400">
        <f>'[1]5C1_New Type 2'!BF29</f>
        <v>117</v>
      </c>
      <c r="BJ100" s="400">
        <f t="shared" si="75"/>
        <v>6130</v>
      </c>
    </row>
    <row r="101" spans="1:62" ht="16.5" customHeight="1" x14ac:dyDescent="0.2">
      <c r="A101" s="384" t="s">
        <v>596</v>
      </c>
      <c r="B101" s="538" t="s">
        <v>363</v>
      </c>
      <c r="C101" s="387" t="s">
        <v>293</v>
      </c>
      <c r="D101" s="388">
        <f>'5C1V_Laf Ren'!$C$84</f>
        <v>846</v>
      </c>
      <c r="E101" s="389"/>
      <c r="F101" s="390">
        <f>'5C1V_Laf Ren'!$E$84</f>
        <v>3118872.8978281054</v>
      </c>
      <c r="G101" s="1371"/>
      <c r="H101" s="1371"/>
      <c r="I101" s="391">
        <f>'5C1V_Laf Ren'!$F$84</f>
        <v>646</v>
      </c>
      <c r="J101" s="390">
        <f>'5C1V_Laf Ren'!$H$84</f>
        <v>327189.49731516524</v>
      </c>
      <c r="K101" s="391">
        <f>'5C1V_Laf Ren'!$I$84</f>
        <v>0</v>
      </c>
      <c r="L101" s="390">
        <f>'5C1V_Laf Ren'!$K$84</f>
        <v>0</v>
      </c>
      <c r="M101" s="391">
        <f>'5C1V_Laf Ren'!$L$84</f>
        <v>62</v>
      </c>
      <c r="N101" s="390">
        <f>'5C1V_Laf Ren'!$N$84</f>
        <v>215050.04782612305</v>
      </c>
      <c r="O101" s="391">
        <f>'5C1V_Laf Ren'!$O$84</f>
        <v>11</v>
      </c>
      <c r="P101" s="390">
        <f>'5C1V_Laf Ren'!$Q$84</f>
        <v>16636.993812608624</v>
      </c>
      <c r="Q101" s="392">
        <f>'5C1V_Laf Ren'!$R$84</f>
        <v>3677750</v>
      </c>
      <c r="R101" s="392"/>
      <c r="S101" s="389">
        <f>'5C1V_Laf Ren'!$S$84</f>
        <v>312706</v>
      </c>
      <c r="T101" s="389">
        <f>'5C1V_Laf Ren'!$T$84</f>
        <v>-45213</v>
      </c>
      <c r="U101" s="393">
        <f>'5C1V_Laf Ren'!$U$84</f>
        <v>267493</v>
      </c>
      <c r="V101" s="392">
        <f>'5C1V_Laf Ren'!$V$84</f>
        <v>3945243</v>
      </c>
      <c r="W101" s="390"/>
      <c r="X101" s="390">
        <f>'5C1V_Laf Ren'!$W$84</f>
        <v>-9864</v>
      </c>
      <c r="Y101" s="392">
        <f>'5C1V_Laf Ren'!$X$84</f>
        <v>3935379</v>
      </c>
      <c r="Z101" s="389">
        <f>'5C1V_Laf Ren'!$Y$84</f>
        <v>-12856</v>
      </c>
      <c r="AA101" s="394">
        <f>'5C1V_Laf Ren'!$Z$78</f>
        <v>0</v>
      </c>
      <c r="AB101" s="394">
        <f>'5C1V_Laf Ren'!$Z$82</f>
        <v>0</v>
      </c>
      <c r="AC101" s="392">
        <f>'5C1V_Laf Ren'!$Z$84</f>
        <v>3922523</v>
      </c>
      <c r="AD101" s="389">
        <f>'5C1V_Laf Ren'!$AA$84</f>
        <v>3557377</v>
      </c>
      <c r="AE101" s="389">
        <f>'5C1V_Laf Ren'!$AB$84</f>
        <v>365146</v>
      </c>
      <c r="AF101" s="392">
        <f>'5C1V_Laf Ren'!$AC$84</f>
        <v>365146</v>
      </c>
      <c r="AG101" s="394">
        <f>'5C1V_Laf Ren'!$AD$79</f>
        <v>0</v>
      </c>
      <c r="AH101" s="1388">
        <f>'5C1V_Laf Ren'!$AD$80</f>
        <v>0</v>
      </c>
      <c r="AI101" s="1388">
        <f>'5C1V_Laf Ren'!$AD$81</f>
        <v>0</v>
      </c>
      <c r="AJ101" s="395">
        <f>'5C1V_Laf Ren'!$AD$84</f>
        <v>3922523</v>
      </c>
      <c r="AK101" s="395">
        <f t="shared" si="71"/>
        <v>3932387</v>
      </c>
      <c r="AL101" s="396"/>
      <c r="AM101" s="397">
        <f>'5C1V_Laf Ren'!$AF$84</f>
        <v>4305952</v>
      </c>
      <c r="AN101" s="388">
        <f>'5C1V_Laf Ren'!$AG$84</f>
        <v>83</v>
      </c>
      <c r="AO101" s="396">
        <f>'5C1V_Laf Ren'!$AH$84</f>
        <v>534629</v>
      </c>
      <c r="AP101" s="388">
        <f>'5C1V_Laf Ren'!$AI$84</f>
        <v>-23</v>
      </c>
      <c r="AQ101" s="398">
        <f>'5C1V_Laf Ren'!$AJ$84</f>
        <v>-50872</v>
      </c>
      <c r="AR101" s="399">
        <f>'5C1V_Laf Ren'!$AK$84</f>
        <v>483757</v>
      </c>
      <c r="AS101" s="397">
        <f>'5C1V_Laf Ren'!$AL$84</f>
        <v>4789709</v>
      </c>
      <c r="AT101" s="400"/>
      <c r="AU101" s="400">
        <f>'5C1V_Laf Ren'!$AM$84</f>
        <v>-11974</v>
      </c>
      <c r="AV101" s="397">
        <f>'5C1V_Laf Ren'!$AN$84</f>
        <v>4777735</v>
      </c>
      <c r="AW101" s="398">
        <f>'5C1V_Laf Ren'!$AO$84</f>
        <v>44740</v>
      </c>
      <c r="AX101" s="397">
        <f>'5C1V_Laf Ren'!$AP$84</f>
        <v>4822475</v>
      </c>
      <c r="AY101" s="397">
        <f>'5C1V_Laf Ren'!$AP$84-AU101</f>
        <v>4834449</v>
      </c>
      <c r="AZ101" s="398">
        <f>'5C1V_Laf Ren'!$AQ$84</f>
        <v>4314271</v>
      </c>
      <c r="BA101" s="398">
        <f>'5C1V_Laf Ren'!$AR$84</f>
        <v>508204</v>
      </c>
      <c r="BB101" s="397">
        <f>'5C1V_Laf Ren'!$AS$84</f>
        <v>508204</v>
      </c>
      <c r="BC101" s="398">
        <f t="shared" si="72"/>
        <v>8766836</v>
      </c>
      <c r="BD101" s="398">
        <f t="shared" si="73"/>
        <v>873350</v>
      </c>
      <c r="BE101" s="400">
        <v>9195</v>
      </c>
      <c r="BF101" s="400">
        <f>'[1]5C1_New Type 2'!BB30</f>
        <v>669</v>
      </c>
      <c r="BG101" s="400">
        <f t="shared" si="74"/>
        <v>9864</v>
      </c>
      <c r="BH101" s="400">
        <v>10487</v>
      </c>
      <c r="BI101" s="400">
        <f>'[1]5C1_New Type 2'!BF30</f>
        <v>1487</v>
      </c>
      <c r="BJ101" s="400">
        <f t="shared" si="75"/>
        <v>11974</v>
      </c>
    </row>
    <row r="102" spans="1:62" ht="16.5" customHeight="1" x14ac:dyDescent="0.2">
      <c r="A102" s="385" t="s">
        <v>597</v>
      </c>
      <c r="B102" s="539" t="s">
        <v>357</v>
      </c>
      <c r="C102" s="401" t="s">
        <v>287</v>
      </c>
      <c r="D102" s="402">
        <f>'5C1O_Impact'!$C$84</f>
        <v>369</v>
      </c>
      <c r="E102" s="403"/>
      <c r="F102" s="404">
        <f>'5C1O_Impact'!$E$84</f>
        <v>1555793.7695636586</v>
      </c>
      <c r="G102" s="1372"/>
      <c r="H102" s="1372"/>
      <c r="I102" s="405">
        <f>'5C1O_Impact'!$F$84</f>
        <v>315</v>
      </c>
      <c r="J102" s="404">
        <f>'5C1O_Impact'!$H$84</f>
        <v>168036.87883111692</v>
      </c>
      <c r="K102" s="405">
        <f>'5C1O_Impact'!$I$84</f>
        <v>25</v>
      </c>
      <c r="L102" s="404">
        <f>'5C1O_Impact'!$K$84</f>
        <v>3728.9925825187629</v>
      </c>
      <c r="M102" s="405">
        <f>'5C1O_Impact'!$L$84</f>
        <v>29</v>
      </c>
      <c r="N102" s="404">
        <f>'5C1O_Impact'!$N$84</f>
        <v>106373.11589162407</v>
      </c>
      <c r="O102" s="405">
        <f>'5C1O_Impact'!$O$84</f>
        <v>0</v>
      </c>
      <c r="P102" s="404">
        <f>'5C1O_Impact'!$Q$84</f>
        <v>0</v>
      </c>
      <c r="Q102" s="406">
        <f>'5C1O_Impact'!$R$84</f>
        <v>1833932</v>
      </c>
      <c r="R102" s="406"/>
      <c r="S102" s="403">
        <f>'5C1O_Impact'!$S$84</f>
        <v>-26226</v>
      </c>
      <c r="T102" s="403">
        <f>'5C1O_Impact'!$T$84</f>
        <v>-24363</v>
      </c>
      <c r="U102" s="407">
        <f>'5C1O_Impact'!$U$84</f>
        <v>-50589</v>
      </c>
      <c r="V102" s="406">
        <f>'5C1O_Impact'!$V$84</f>
        <v>1783343</v>
      </c>
      <c r="W102" s="404"/>
      <c r="X102" s="404">
        <f>'5C1O_Impact'!$W$84</f>
        <v>-4457</v>
      </c>
      <c r="Y102" s="406">
        <f>'5C1O_Impact'!$X$84</f>
        <v>1778886</v>
      </c>
      <c r="Z102" s="403">
        <f>'5C1O_Impact'!$Y$84</f>
        <v>9721</v>
      </c>
      <c r="AA102" s="408">
        <f>'5C1O_Impact'!$Z$78</f>
        <v>0</v>
      </c>
      <c r="AB102" s="1385">
        <f>'5C1O_Impact'!$Z$82</f>
        <v>0</v>
      </c>
      <c r="AC102" s="406">
        <f>'5C1O_Impact'!$Z$84</f>
        <v>1788607</v>
      </c>
      <c r="AD102" s="409">
        <f>'5C1O_Impact'!$AA$84</f>
        <v>1644384</v>
      </c>
      <c r="AE102" s="403">
        <f>'5C1O_Impact'!$AB$84</f>
        <v>144223</v>
      </c>
      <c r="AF102" s="410">
        <f>'5C1O_Impact'!$AC$84</f>
        <v>144223</v>
      </c>
      <c r="AG102" s="408">
        <f>'5C1O_Impact'!$AD$79</f>
        <v>0</v>
      </c>
      <c r="AH102" s="1389">
        <f>'5C1O_Impact'!$AD$80</f>
        <v>0</v>
      </c>
      <c r="AI102" s="1389">
        <f>'5C1O_Impact'!$AD$81</f>
        <v>0</v>
      </c>
      <c r="AJ102" s="410">
        <f>'5C1O_Impact'!$AD$84</f>
        <v>1788607</v>
      </c>
      <c r="AK102" s="410">
        <f t="shared" si="71"/>
        <v>1793064</v>
      </c>
      <c r="AL102" s="411"/>
      <c r="AM102" s="412">
        <f>'5C1O_Impact'!$AF$84</f>
        <v>2046357</v>
      </c>
      <c r="AN102" s="402">
        <f>'5C1O_Impact'!$AG$84</f>
        <v>-25</v>
      </c>
      <c r="AO102" s="411">
        <f>'5C1O_Impact'!$AH$84</f>
        <v>-231832</v>
      </c>
      <c r="AP102" s="402">
        <f>'5C1O_Impact'!$AI$84</f>
        <v>-7</v>
      </c>
      <c r="AQ102" s="413">
        <f>'5C1O_Impact'!$AJ$84</f>
        <v>-487</v>
      </c>
      <c r="AR102" s="414">
        <f>'5C1O_Impact'!$AK$84</f>
        <v>-232319</v>
      </c>
      <c r="AS102" s="412">
        <f>'5C1O_Impact'!$AL$84</f>
        <v>1814038</v>
      </c>
      <c r="AT102" s="1382"/>
      <c r="AU102" s="415">
        <f>'5C1O_Impact'!$AM$84</f>
        <v>-4535</v>
      </c>
      <c r="AV102" s="412">
        <f>'5C1O_Impact'!$AN$84</f>
        <v>1809503</v>
      </c>
      <c r="AW102" s="413">
        <f>'5C1O_Impact'!$AO$84</f>
        <v>-1979</v>
      </c>
      <c r="AX102" s="1407">
        <f>'5C1O_Impact'!$AP$84</f>
        <v>1807524</v>
      </c>
      <c r="AY102" s="412">
        <f>'5C1O_Impact'!$AP$84-AU102</f>
        <v>1812059</v>
      </c>
      <c r="AZ102" s="413">
        <f>'5C1O_Impact'!$AQ$84</f>
        <v>1674883</v>
      </c>
      <c r="BA102" s="413">
        <f>'5C1O_Impact'!$AR$84</f>
        <v>132641</v>
      </c>
      <c r="BB102" s="412">
        <f>'5C1O_Impact'!$AS$84</f>
        <v>132641</v>
      </c>
      <c r="BC102" s="413">
        <f t="shared" si="72"/>
        <v>3605123</v>
      </c>
      <c r="BD102" s="413">
        <f t="shared" si="73"/>
        <v>276864</v>
      </c>
      <c r="BE102" s="415">
        <v>4584</v>
      </c>
      <c r="BF102" s="415">
        <f>'[1]5C1_New Type 2'!BB31</f>
        <v>-127</v>
      </c>
      <c r="BG102" s="415">
        <f t="shared" si="74"/>
        <v>4457</v>
      </c>
      <c r="BH102" s="415">
        <v>5102</v>
      </c>
      <c r="BI102" s="415">
        <f>'[1]5C1_New Type 2'!BF31</f>
        <v>-567</v>
      </c>
      <c r="BJ102" s="415">
        <f t="shared" si="75"/>
        <v>4535</v>
      </c>
    </row>
    <row r="103" spans="1:62" ht="16.5" customHeight="1" x14ac:dyDescent="0.2">
      <c r="A103" s="383" t="s">
        <v>598</v>
      </c>
      <c r="B103" s="537" t="s">
        <v>358</v>
      </c>
      <c r="C103" s="370" t="s">
        <v>288</v>
      </c>
      <c r="D103" s="371">
        <f>'5C1P_Vision'!$C$84</f>
        <v>133</v>
      </c>
      <c r="E103" s="372"/>
      <c r="F103" s="373">
        <f>'5C1P_Vision'!$E$84</f>
        <v>617068.75479647354</v>
      </c>
      <c r="G103" s="1370"/>
      <c r="H103" s="1370"/>
      <c r="I103" s="374">
        <f>'5C1P_Vision'!$F$84</f>
        <v>132</v>
      </c>
      <c r="J103" s="373">
        <f>'5C1P_Vision'!$H$84</f>
        <v>80209.689237395141</v>
      </c>
      <c r="K103" s="374">
        <f>'5C1P_Vision'!$I$84</f>
        <v>195</v>
      </c>
      <c r="L103" s="373">
        <f>'5C1P_Vision'!$K$84</f>
        <v>32418.76587629912</v>
      </c>
      <c r="M103" s="374">
        <f>'5C1P_Vision'!$L$84</f>
        <v>8</v>
      </c>
      <c r="N103" s="373">
        <f>'5C1P_Vision'!$N$84</f>
        <v>31710.231505424024</v>
      </c>
      <c r="O103" s="374">
        <f>'5C1P_Vision'!$O$84</f>
        <v>1</v>
      </c>
      <c r="P103" s="373">
        <f>'5C1P_Vision'!$Q$84</f>
        <v>1545.6381956591365</v>
      </c>
      <c r="Q103" s="375">
        <f>'5C1P_Vision'!$R$84</f>
        <v>762953</v>
      </c>
      <c r="R103" s="375"/>
      <c r="S103" s="372">
        <f>'5C1P_Vision'!$S$84</f>
        <v>320138</v>
      </c>
      <c r="T103" s="372">
        <f>'5C1P_Vision'!$T$84</f>
        <v>-99719</v>
      </c>
      <c r="U103" s="376">
        <f>'5C1P_Vision'!$U$84</f>
        <v>220419</v>
      </c>
      <c r="V103" s="375">
        <f>'5C1P_Vision'!$V$84</f>
        <v>983372</v>
      </c>
      <c r="W103" s="373"/>
      <c r="X103" s="373">
        <f>'5C1P_Vision'!$W$84</f>
        <v>-2459</v>
      </c>
      <c r="Y103" s="375">
        <f>'5C1P_Vision'!$X$84</f>
        <v>980913</v>
      </c>
      <c r="Z103" s="372">
        <f>'5C1P_Vision'!$Y$84</f>
        <v>-107461</v>
      </c>
      <c r="AA103" s="386">
        <f>'5C1P_Vision'!$Z$78</f>
        <v>0</v>
      </c>
      <c r="AB103" s="1384">
        <f>'5C1P_Vision'!$Z$82</f>
        <v>0</v>
      </c>
      <c r="AC103" s="375">
        <f>'5C1P_Vision'!$Z$84</f>
        <v>873452</v>
      </c>
      <c r="AD103" s="372">
        <f>'5C1P_Vision'!$AA$84</f>
        <v>785365</v>
      </c>
      <c r="AE103" s="372">
        <f>'5C1P_Vision'!$AB$84</f>
        <v>88087</v>
      </c>
      <c r="AF103" s="375">
        <f>'5C1P_Vision'!$AC$84</f>
        <v>88087</v>
      </c>
      <c r="AG103" s="386">
        <f>'5C1P_Vision'!$AD$79</f>
        <v>0</v>
      </c>
      <c r="AH103" s="1387">
        <f>'5C1P_Vision'!$AD$80</f>
        <v>11424</v>
      </c>
      <c r="AI103" s="1387">
        <f>'5C1P_Vision'!$AD$81</f>
        <v>0</v>
      </c>
      <c r="AJ103" s="377">
        <f>'5C1P_Vision'!$AD$84</f>
        <v>884876</v>
      </c>
      <c r="AK103" s="377">
        <f t="shared" si="71"/>
        <v>887335</v>
      </c>
      <c r="AL103" s="378"/>
      <c r="AM103" s="379">
        <f>'5C1P_Vision'!$AF$84</f>
        <v>666301</v>
      </c>
      <c r="AN103" s="371">
        <f>'5C1P_Vision'!$AG$84</f>
        <v>53</v>
      </c>
      <c r="AO103" s="378">
        <f>'5C1P_Vision'!$AH$84</f>
        <v>290298</v>
      </c>
      <c r="AP103" s="371">
        <f>'5C1P_Vision'!$AI$84</f>
        <v>-33</v>
      </c>
      <c r="AQ103" s="380">
        <f>'5C1P_Vision'!$AJ$84</f>
        <v>-79561</v>
      </c>
      <c r="AR103" s="381">
        <f>'5C1P_Vision'!$AK$84</f>
        <v>210737</v>
      </c>
      <c r="AS103" s="379">
        <f>'5C1P_Vision'!$AL$84</f>
        <v>877038</v>
      </c>
      <c r="AT103" s="1381"/>
      <c r="AU103" s="382">
        <f>'5C1P_Vision'!$AM$84</f>
        <v>-2193</v>
      </c>
      <c r="AV103" s="379">
        <f>'5C1P_Vision'!$AN$84</f>
        <v>874845</v>
      </c>
      <c r="AW103" s="380">
        <f>'5C1P_Vision'!$AO$84</f>
        <v>-35256</v>
      </c>
      <c r="AX103" s="1406">
        <f>'5C1P_Vision'!$AP$84</f>
        <v>839589</v>
      </c>
      <c r="AY103" s="379">
        <f>'5C1P_Vision'!$AP$84-AU103</f>
        <v>841782</v>
      </c>
      <c r="AZ103" s="380">
        <f>'5C1P_Vision'!$AQ$84</f>
        <v>734379</v>
      </c>
      <c r="BA103" s="380">
        <f>'5C1P_Vision'!$AR$84</f>
        <v>105210</v>
      </c>
      <c r="BB103" s="379">
        <f>'5C1P_Vision'!$AS$84</f>
        <v>105210</v>
      </c>
      <c r="BC103" s="380">
        <f t="shared" si="72"/>
        <v>1729117</v>
      </c>
      <c r="BD103" s="380">
        <f t="shared" si="73"/>
        <v>193297</v>
      </c>
      <c r="BE103" s="382">
        <v>1907</v>
      </c>
      <c r="BF103" s="382">
        <f>'[1]5C1_New Type 2'!BB32</f>
        <v>552</v>
      </c>
      <c r="BG103" s="382">
        <f t="shared" si="74"/>
        <v>2459</v>
      </c>
      <c r="BH103" s="382">
        <v>1573</v>
      </c>
      <c r="BI103" s="382">
        <f>'[1]5C1_New Type 2'!BF32</f>
        <v>620</v>
      </c>
      <c r="BJ103" s="382">
        <f t="shared" si="75"/>
        <v>2193</v>
      </c>
    </row>
    <row r="104" spans="1:62" ht="16.5" customHeight="1" x14ac:dyDescent="0.2">
      <c r="A104" s="384" t="s">
        <v>599</v>
      </c>
      <c r="B104" s="538">
        <v>343002</v>
      </c>
      <c r="C104" s="387" t="s">
        <v>513</v>
      </c>
      <c r="D104" s="388">
        <f>'5C2_LAVCA'!$C$84</f>
        <v>1911</v>
      </c>
      <c r="E104" s="389"/>
      <c r="F104" s="390">
        <f>'5C2_LAVCA'!$E$84</f>
        <v>7351620.4729285343</v>
      </c>
      <c r="G104" s="1371"/>
      <c r="H104" s="1371"/>
      <c r="I104" s="391">
        <f>'5C2_LAVCA'!$F$84</f>
        <v>1486</v>
      </c>
      <c r="J104" s="390">
        <f>'5C2_LAVCA'!$H$84</f>
        <v>773465.23992418963</v>
      </c>
      <c r="K104" s="391">
        <f>'5C2_LAVCA'!$I$84</f>
        <v>211.5</v>
      </c>
      <c r="L104" s="390">
        <f>'5C2_LAVCA'!$K$84</f>
        <v>29201.70818271294</v>
      </c>
      <c r="M104" s="391">
        <f>'5C2_LAVCA'!$L$84</f>
        <v>228</v>
      </c>
      <c r="N104" s="390">
        <f>'5C2_LAVCA'!$N$84</f>
        <v>822300.9814492726</v>
      </c>
      <c r="O104" s="391">
        <f>'5C2_LAVCA'!$O$84</f>
        <v>49</v>
      </c>
      <c r="P104" s="390">
        <f>'5C2_LAVCA'!$Q$84</f>
        <v>70931.306238748759</v>
      </c>
      <c r="Q104" s="392">
        <f>'5C2_LAVCA'!$R$84</f>
        <v>9047519</v>
      </c>
      <c r="R104" s="1409">
        <f>'5C2_LAVCA'!$S$76</f>
        <v>1005276</v>
      </c>
      <c r="S104" s="1409">
        <f>'5C2_LAVCA'!$T$84</f>
        <v>308206</v>
      </c>
      <c r="T104" s="1409">
        <f>'5C2_LAVCA'!$U$84</f>
        <v>-39851</v>
      </c>
      <c r="U104" s="1409">
        <f>'5C2_LAVCA'!$V$84</f>
        <v>268355</v>
      </c>
      <c r="V104" s="1409">
        <f>'5C2_LAVCA'!$W$84</f>
        <v>9315874</v>
      </c>
      <c r="W104" s="389"/>
      <c r="X104" s="1409">
        <f>'5C2_LAVCA'!$X$84</f>
        <v>-23291</v>
      </c>
      <c r="Y104" s="1409">
        <f>'5C2_LAVCA'!$Y$84</f>
        <v>9292583</v>
      </c>
      <c r="Z104" s="1409">
        <f>'5C2_LAVCA'!$Z$84</f>
        <v>83527</v>
      </c>
      <c r="AA104" s="1409">
        <f>'5C2_LAVCA'!$AA$78</f>
        <v>0</v>
      </c>
      <c r="AB104" s="1409">
        <f>'5C2_LAVCA'!$AA$82</f>
        <v>14566</v>
      </c>
      <c r="AC104" s="1409">
        <f>'5C2_LAVCA'!$AA$84</f>
        <v>9390676</v>
      </c>
      <c r="AD104" s="1409">
        <f>'5C2_LAVCA'!$AB$84</f>
        <v>8570212</v>
      </c>
      <c r="AE104" s="1409">
        <f>'5C2_LAVCA'!$AC$84</f>
        <v>820464</v>
      </c>
      <c r="AF104" s="1409">
        <f>'5C2_LAVCA'!$AD$84</f>
        <v>820464</v>
      </c>
      <c r="AG104" s="1409">
        <f>'5C2_LAVCA'!$AE$79</f>
        <v>0</v>
      </c>
      <c r="AH104" s="1411">
        <f>'5C2_LAVCA'!$AE$80</f>
        <v>10000</v>
      </c>
      <c r="AI104" s="1411">
        <f>'5C2_LAVCA'!$AE$81</f>
        <v>0</v>
      </c>
      <c r="AJ104" s="1412">
        <f>'5C2_LAVCA'!$AE$84</f>
        <v>9400676</v>
      </c>
      <c r="AK104" s="1412">
        <f t="shared" si="71"/>
        <v>9423967</v>
      </c>
      <c r="AL104" s="396"/>
      <c r="AM104" s="1402">
        <f>'5C2_LAVCA'!$AG$84</f>
        <v>8610521</v>
      </c>
      <c r="AN104" s="1410">
        <f>'5C2_LAVCA'!$AH$84</f>
        <v>4</v>
      </c>
      <c r="AO104" s="1413">
        <f>'5C2_LAVCA'!$AI$84</f>
        <v>-19226</v>
      </c>
      <c r="AP104" s="1410">
        <f>'5C2_LAVCA'!$AJ$84</f>
        <v>-4</v>
      </c>
      <c r="AQ104" s="1402">
        <f>'5C2_LAVCA'!$AK$84</f>
        <v>-25148</v>
      </c>
      <c r="AR104" s="1402">
        <f>'5C2_LAVCA'!$AL$84</f>
        <v>-44374</v>
      </c>
      <c r="AS104" s="1402">
        <f>'5C2_LAVCA'!$AM$84</f>
        <v>8566147</v>
      </c>
      <c r="AT104" s="1402"/>
      <c r="AU104" s="1402">
        <f>'5C2_LAVCA'!$AN$84</f>
        <v>-21417</v>
      </c>
      <c r="AV104" s="1402">
        <f>'5C2_LAVCA'!$AO$84</f>
        <v>8544730</v>
      </c>
      <c r="AW104" s="1402">
        <f>'5C2_LAVCA'!$AP$84</f>
        <v>56633</v>
      </c>
      <c r="AX104" s="1402">
        <f>'5C2_LAVCA'!$AQ$84</f>
        <v>8601363</v>
      </c>
      <c r="AY104" s="1402">
        <f>'5C2_LAVCA'!$AQ$84-AU104</f>
        <v>8622780</v>
      </c>
      <c r="AZ104" s="1402">
        <f>'5C2_LAVCA'!$AR$84</f>
        <v>7845693</v>
      </c>
      <c r="BA104" s="1402">
        <f>'5C2_LAVCA'!$AS$84</f>
        <v>755670</v>
      </c>
      <c r="BB104" s="1402">
        <f>'5C2_LAVCA'!$AT$84</f>
        <v>755670</v>
      </c>
      <c r="BC104" s="1402">
        <f t="shared" si="72"/>
        <v>18046747</v>
      </c>
      <c r="BD104" s="1402">
        <f t="shared" si="73"/>
        <v>1576134</v>
      </c>
      <c r="BE104" s="1402">
        <v>22619</v>
      </c>
      <c r="BF104" s="1402">
        <f>'[1]5C1_New Type 2'!BB33</f>
        <v>672</v>
      </c>
      <c r="BG104" s="1402">
        <f t="shared" si="74"/>
        <v>23291</v>
      </c>
      <c r="BH104" s="1402">
        <v>20946</v>
      </c>
      <c r="BI104" s="1402">
        <f>'[1]5C1_New Type 2'!BF33</f>
        <v>471</v>
      </c>
      <c r="BJ104" s="1402">
        <f t="shared" si="75"/>
        <v>21417</v>
      </c>
    </row>
    <row r="105" spans="1:62" ht="16.5" customHeight="1" x14ac:dyDescent="0.2">
      <c r="A105" s="384" t="s">
        <v>600</v>
      </c>
      <c r="B105" s="538">
        <v>328001</v>
      </c>
      <c r="C105" s="387" t="s">
        <v>281</v>
      </c>
      <c r="D105" s="388">
        <f>'5C1H_Southwest'!$C$84</f>
        <v>543</v>
      </c>
      <c r="E105" s="389"/>
      <c r="F105" s="390">
        <f>'5C1H_Southwest'!$E$84</f>
        <v>1872563.2645428164</v>
      </c>
      <c r="G105" s="1371"/>
      <c r="H105" s="1371"/>
      <c r="I105" s="391">
        <f>'5C1H_Southwest'!$F$84</f>
        <v>524</v>
      </c>
      <c r="J105" s="390">
        <f>'5C1H_Southwest'!$H$84</f>
        <v>254918.61871593169</v>
      </c>
      <c r="K105" s="391">
        <f>'5C1H_Southwest'!$I$84</f>
        <v>73</v>
      </c>
      <c r="L105" s="390">
        <f>'5C1H_Southwest'!$K$84</f>
        <v>9694.8423949878488</v>
      </c>
      <c r="M105" s="391">
        <f>'5C1H_Southwest'!$L$84</f>
        <v>60</v>
      </c>
      <c r="N105" s="390">
        <f>'5C1H_Southwest'!$N$84</f>
        <v>199209.09030796954</v>
      </c>
      <c r="O105" s="391">
        <f>'5C1H_Southwest'!$O$84</f>
        <v>3</v>
      </c>
      <c r="P105" s="390">
        <f>'5C1H_Southwest'!$Q$84</f>
        <v>3984.1818061593899</v>
      </c>
      <c r="Q105" s="392">
        <f>'5C1H_Southwest'!$R$84</f>
        <v>2340370</v>
      </c>
      <c r="R105" s="392"/>
      <c r="S105" s="389">
        <f>'5C1H_Southwest'!$S$84</f>
        <v>451408</v>
      </c>
      <c r="T105" s="389">
        <f>'5C1H_Southwest'!$T$84</f>
        <v>25706</v>
      </c>
      <c r="U105" s="393">
        <f>'5C1H_Southwest'!$U$84</f>
        <v>477114</v>
      </c>
      <c r="V105" s="392">
        <f>'5C1H_Southwest'!$V$84</f>
        <v>2817484</v>
      </c>
      <c r="W105" s="390"/>
      <c r="X105" s="390">
        <f>'5C1H_Southwest'!$W$84</f>
        <v>-7044</v>
      </c>
      <c r="Y105" s="392">
        <f>'5C1H_Southwest'!$X$84</f>
        <v>2810440</v>
      </c>
      <c r="Z105" s="389">
        <f>'5C1H_Southwest'!$Y$84</f>
        <v>4298</v>
      </c>
      <c r="AA105" s="394">
        <f>'5C1H_Southwest'!$Z$78</f>
        <v>0</v>
      </c>
      <c r="AB105" s="394">
        <f>'5C1H_Southwest'!$Z$82</f>
        <v>0</v>
      </c>
      <c r="AC105" s="392">
        <f>'5C1H_Southwest'!$Z$84</f>
        <v>2814738</v>
      </c>
      <c r="AD105" s="389">
        <f>'5C1H_Southwest'!$AA$84</f>
        <v>2504248</v>
      </c>
      <c r="AE105" s="389">
        <f>'5C1H_Southwest'!$AB$84</f>
        <v>310490</v>
      </c>
      <c r="AF105" s="392">
        <f>'5C1H_Southwest'!$AC$84</f>
        <v>310490</v>
      </c>
      <c r="AG105" s="394">
        <f>'5C1H_Southwest'!$AD$79</f>
        <v>0</v>
      </c>
      <c r="AH105" s="1388">
        <f>'5C1H_Southwest'!$AD$80</f>
        <v>0</v>
      </c>
      <c r="AI105" s="1388">
        <f>'5C1H_Southwest'!$AD$81</f>
        <v>0</v>
      </c>
      <c r="AJ105" s="395">
        <f>'5C1H_Southwest'!$AD$84</f>
        <v>2814738</v>
      </c>
      <c r="AK105" s="395">
        <f t="shared" si="71"/>
        <v>2821782</v>
      </c>
      <c r="AL105" s="396"/>
      <c r="AM105" s="397">
        <f>'5C1H_Southwest'!$AF$84</f>
        <v>4238566</v>
      </c>
      <c r="AN105" s="388">
        <f>'5C1H_Southwest'!$AG$84</f>
        <v>107</v>
      </c>
      <c r="AO105" s="396">
        <f>'5C1H_Southwest'!$AH$84</f>
        <v>839884</v>
      </c>
      <c r="AP105" s="388">
        <f>'5C1H_Southwest'!$AI$84</f>
        <v>11</v>
      </c>
      <c r="AQ105" s="398">
        <f>'5C1H_Southwest'!$AJ$84</f>
        <v>42972</v>
      </c>
      <c r="AR105" s="399">
        <f>'5C1H_Southwest'!$AK$84</f>
        <v>882856</v>
      </c>
      <c r="AS105" s="397">
        <f>'5C1H_Southwest'!$AL$84</f>
        <v>5121422</v>
      </c>
      <c r="AT105" s="400"/>
      <c r="AU105" s="400">
        <f>'5C1H_Southwest'!$AM$84</f>
        <v>-12804</v>
      </c>
      <c r="AV105" s="397">
        <f>'5C1H_Southwest'!$AN$84</f>
        <v>5108618</v>
      </c>
      <c r="AW105" s="398">
        <f>'5C1H_Southwest'!$AO$84</f>
        <v>6395</v>
      </c>
      <c r="AX105" s="397">
        <f>'5C1H_Southwest'!$AP$84</f>
        <v>5115013</v>
      </c>
      <c r="AY105" s="397">
        <f>'5C1H_Southwest'!$AP$84-AU105</f>
        <v>5127817</v>
      </c>
      <c r="AZ105" s="398">
        <f>'5C1H_Southwest'!$AQ$84</f>
        <v>4535876</v>
      </c>
      <c r="BA105" s="398">
        <f>'5C1H_Southwest'!$AR$84</f>
        <v>579137</v>
      </c>
      <c r="BB105" s="397">
        <f>'5C1H_Southwest'!$AS$84</f>
        <v>579137</v>
      </c>
      <c r="BC105" s="398">
        <f t="shared" si="72"/>
        <v>7949599</v>
      </c>
      <c r="BD105" s="398">
        <f t="shared" si="73"/>
        <v>889627</v>
      </c>
      <c r="BE105" s="400">
        <v>5852</v>
      </c>
      <c r="BF105" s="400">
        <f>'[1]5C1_New Type 2'!BB34</f>
        <v>1192</v>
      </c>
      <c r="BG105" s="400">
        <f t="shared" si="74"/>
        <v>7044</v>
      </c>
      <c r="BH105" s="400">
        <v>10504</v>
      </c>
      <c r="BI105" s="400">
        <f>'[1]5C1_New Type 2'!BF34</f>
        <v>2300</v>
      </c>
      <c r="BJ105" s="400">
        <f t="shared" si="75"/>
        <v>12804</v>
      </c>
    </row>
    <row r="106" spans="1:62" ht="16.5" customHeight="1" x14ac:dyDescent="0.2">
      <c r="A106" s="384" t="s">
        <v>601</v>
      </c>
      <c r="B106" s="538">
        <v>349001</v>
      </c>
      <c r="C106" s="387" t="s">
        <v>286</v>
      </c>
      <c r="D106" s="388">
        <f>'5C1G_JS Clark'!$C$84</f>
        <v>249</v>
      </c>
      <c r="E106" s="389"/>
      <c r="F106" s="390">
        <f>'5C1G_JS Clark'!$E$84</f>
        <v>1119495.8838493635</v>
      </c>
      <c r="G106" s="1371"/>
      <c r="H106" s="1371"/>
      <c r="I106" s="391">
        <f>'5C1G_JS Clark'!$F$84</f>
        <v>234</v>
      </c>
      <c r="J106" s="390">
        <f>'5C1G_JS Clark'!$H$84</f>
        <v>153975.77609011449</v>
      </c>
      <c r="K106" s="391">
        <f>'5C1G_JS Clark'!$I$84</f>
        <v>238</v>
      </c>
      <c r="L106" s="390">
        <f>'5C1G_JS Clark'!$K$84</f>
        <v>42838.42555658448</v>
      </c>
      <c r="M106" s="391">
        <f>'5C1G_JS Clark'!$L$84</f>
        <v>13</v>
      </c>
      <c r="N106" s="390">
        <f>'5C1G_JS Clark'!$N$84</f>
        <v>58800.381654976423</v>
      </c>
      <c r="O106" s="391">
        <f>'5C1G_JS Clark'!$O$84</f>
        <v>1</v>
      </c>
      <c r="P106" s="390">
        <f>'5C1G_JS Clark'!$Q$84</f>
        <v>1802.158517111907</v>
      </c>
      <c r="Q106" s="392">
        <f>'5C1G_JS Clark'!$R$84</f>
        <v>1376912</v>
      </c>
      <c r="R106" s="392"/>
      <c r="S106" s="389">
        <f>'5C1G_JS Clark'!$S$84</f>
        <v>-65254</v>
      </c>
      <c r="T106" s="389">
        <f>'5C1G_JS Clark'!$T$84</f>
        <v>-22609</v>
      </c>
      <c r="U106" s="393">
        <f>'5C1G_JS Clark'!$U$84</f>
        <v>-87863</v>
      </c>
      <c r="V106" s="392">
        <f>'5C1G_JS Clark'!$V$84</f>
        <v>1289049</v>
      </c>
      <c r="W106" s="390"/>
      <c r="X106" s="390">
        <f>'5C1G_JS Clark'!$W$84</f>
        <v>-3222</v>
      </c>
      <c r="Y106" s="392">
        <f>'5C1G_JS Clark'!$X$84</f>
        <v>1285827</v>
      </c>
      <c r="Z106" s="389">
        <f>'5C1G_JS Clark'!$Y$84</f>
        <v>31671</v>
      </c>
      <c r="AA106" s="394">
        <f>'5C1G_JS Clark'!$Z$78</f>
        <v>0</v>
      </c>
      <c r="AB106" s="394">
        <f>'5C1G_JS Clark'!$Z$82</f>
        <v>29769</v>
      </c>
      <c r="AC106" s="392">
        <f>'5C1G_JS Clark'!$Z$84</f>
        <v>1347267</v>
      </c>
      <c r="AD106" s="389">
        <f>'5C1G_JS Clark'!$AA$84</f>
        <v>1237050</v>
      </c>
      <c r="AE106" s="389">
        <f>'5C1G_JS Clark'!$AB$84</f>
        <v>110217</v>
      </c>
      <c r="AF106" s="392">
        <f>'5C1G_JS Clark'!$AC$84</f>
        <v>110217</v>
      </c>
      <c r="AG106" s="394">
        <f>'5C1G_JS Clark'!$AD$79</f>
        <v>0</v>
      </c>
      <c r="AH106" s="1388">
        <f>'5C1G_JS Clark'!$AD$80</f>
        <v>34272</v>
      </c>
      <c r="AI106" s="1388">
        <f>'5C1G_JS Clark'!$AD$81</f>
        <v>0</v>
      </c>
      <c r="AJ106" s="395">
        <f>'5C1G_JS Clark'!$AD$84</f>
        <v>1381539</v>
      </c>
      <c r="AK106" s="395">
        <f t="shared" si="71"/>
        <v>1384761</v>
      </c>
      <c r="AL106" s="396"/>
      <c r="AM106" s="397">
        <f>'5C1G_JS Clark'!$AF$84</f>
        <v>694229</v>
      </c>
      <c r="AN106" s="388">
        <f>'5C1G_JS Clark'!$AG$84</f>
        <v>-17</v>
      </c>
      <c r="AO106" s="396">
        <f>'5C1G_JS Clark'!$AH$84</f>
        <v>-64460</v>
      </c>
      <c r="AP106" s="388">
        <f>'5C1G_JS Clark'!$AI$84</f>
        <v>-8</v>
      </c>
      <c r="AQ106" s="398">
        <f>'5C1G_JS Clark'!$AJ$84</f>
        <v>-10864</v>
      </c>
      <c r="AR106" s="399">
        <f>'5C1G_JS Clark'!$AK$84</f>
        <v>-75324</v>
      </c>
      <c r="AS106" s="397">
        <f>'5C1G_JS Clark'!$AL$84</f>
        <v>618905</v>
      </c>
      <c r="AT106" s="400"/>
      <c r="AU106" s="400">
        <f>'5C1G_JS Clark'!$AM$84</f>
        <v>-1547</v>
      </c>
      <c r="AV106" s="397">
        <f>'5C1G_JS Clark'!$AN$84</f>
        <v>617358</v>
      </c>
      <c r="AW106" s="398">
        <f>'5C1G_JS Clark'!$AO$84</f>
        <v>13323</v>
      </c>
      <c r="AX106" s="397">
        <f>'5C1G_JS Clark'!$AP$84</f>
        <v>630681</v>
      </c>
      <c r="AY106" s="397">
        <f>'5C1G_JS Clark'!$AP$84-AU106</f>
        <v>632228</v>
      </c>
      <c r="AZ106" s="398">
        <f>'5C1G_JS Clark'!$AQ$84</f>
        <v>582419</v>
      </c>
      <c r="BA106" s="398">
        <f>'5C1G_JS Clark'!$AR$84</f>
        <v>48262</v>
      </c>
      <c r="BB106" s="397">
        <f>'5C1G_JS Clark'!$AS$84</f>
        <v>48262</v>
      </c>
      <c r="BC106" s="398">
        <f t="shared" si="72"/>
        <v>2016989</v>
      </c>
      <c r="BD106" s="398">
        <f t="shared" si="73"/>
        <v>158479</v>
      </c>
      <c r="BE106" s="400">
        <v>3442</v>
      </c>
      <c r="BF106" s="400">
        <f>'[1]5C1_New Type 2'!BB35</f>
        <v>-220</v>
      </c>
      <c r="BG106" s="400">
        <f t="shared" si="74"/>
        <v>3222</v>
      </c>
      <c r="BH106" s="400">
        <v>1690</v>
      </c>
      <c r="BI106" s="400">
        <f>'[1]5C1_New Type 2'!BF35</f>
        <v>-143</v>
      </c>
      <c r="BJ106" s="400">
        <f t="shared" si="75"/>
        <v>1547</v>
      </c>
    </row>
    <row r="107" spans="1:62" ht="16.5" customHeight="1" x14ac:dyDescent="0.2">
      <c r="A107" s="385" t="s">
        <v>614</v>
      </c>
      <c r="B107" s="539" t="s">
        <v>614</v>
      </c>
      <c r="C107" s="401" t="s">
        <v>437</v>
      </c>
      <c r="D107" s="402">
        <f>'5C1AH_BRUP'!$C$84</f>
        <v>266</v>
      </c>
      <c r="E107" s="403"/>
      <c r="F107" s="404">
        <f>'5C1AH_BRUP'!$E$84</f>
        <v>852919.37791900372</v>
      </c>
      <c r="G107" s="1372"/>
      <c r="H107" s="1372"/>
      <c r="I107" s="405">
        <f>'5C1AH_BRUP'!$F$84</f>
        <v>259</v>
      </c>
      <c r="J107" s="404">
        <f>'5C1AH_BRUP'!$H$84</f>
        <v>105202.80670523553</v>
      </c>
      <c r="K107" s="405">
        <f>'5C1AH_BRUP'!$I$84</f>
        <v>0</v>
      </c>
      <c r="L107" s="404">
        <f>'5C1AH_BRUP'!$K$84</f>
        <v>0</v>
      </c>
      <c r="M107" s="405">
        <f>'5C1AH_BRUP'!$L$84</f>
        <v>29</v>
      </c>
      <c r="N107" s="404">
        <f>'5C1AH_BRUP'!$N$84</f>
        <v>80079.071821763398</v>
      </c>
      <c r="O107" s="405">
        <f>'5C1AH_BRUP'!$O$84</f>
        <v>0</v>
      </c>
      <c r="P107" s="404">
        <f>'5C1AH_BRUP'!$Q$84</f>
        <v>0</v>
      </c>
      <c r="Q107" s="406">
        <f>'5C1AH_BRUP'!$R$84</f>
        <v>1038201</v>
      </c>
      <c r="R107" s="406"/>
      <c r="S107" s="403">
        <f>'5C1AH_BRUP'!$S$84</f>
        <v>118437</v>
      </c>
      <c r="T107" s="403">
        <f>'5C1AH_BRUP'!$T$84</f>
        <v>29851</v>
      </c>
      <c r="U107" s="407">
        <f>'5C1AH_BRUP'!$U$84</f>
        <v>148288</v>
      </c>
      <c r="V107" s="406">
        <f>'5C1AH_BRUP'!$V$84</f>
        <v>1186489</v>
      </c>
      <c r="W107" s="404"/>
      <c r="X107" s="404">
        <f>'5C1AH_BRUP'!$W$84</f>
        <v>-2967</v>
      </c>
      <c r="Y107" s="406">
        <f>'5C1AH_BRUP'!$X$84</f>
        <v>1183522</v>
      </c>
      <c r="Z107" s="403">
        <f>'5C1AH_BRUP'!$Y$84</f>
        <v>-113622</v>
      </c>
      <c r="AA107" s="408">
        <f>'5C1AH_BRUP'!$Z$78</f>
        <v>0</v>
      </c>
      <c r="AB107" s="1385">
        <f>'5C1AH_BRUP'!$Z$82</f>
        <v>0</v>
      </c>
      <c r="AC107" s="406">
        <f>'5C1AH_BRUP'!$Z$84</f>
        <v>1069900</v>
      </c>
      <c r="AD107" s="409">
        <f>'5C1AH_BRUP'!$AA$84</f>
        <v>955743</v>
      </c>
      <c r="AE107" s="403">
        <f>'5C1AH_BRUP'!$AB$84</f>
        <v>114157</v>
      </c>
      <c r="AF107" s="410">
        <f>'5C1AH_BRUP'!$AC$84</f>
        <v>114157</v>
      </c>
      <c r="AG107" s="408">
        <f>'5C1AH_BRUP'!$AD$79</f>
        <v>0</v>
      </c>
      <c r="AH107" s="1389">
        <f>'5C1AH_BRUP'!$AD$80</f>
        <v>0</v>
      </c>
      <c r="AI107" s="1389">
        <f>'5C1AH_BRUP'!$AD$81</f>
        <v>0</v>
      </c>
      <c r="AJ107" s="410">
        <f>'5C1AH_BRUP'!$AD$84</f>
        <v>1069900</v>
      </c>
      <c r="AK107" s="410">
        <f t="shared" si="71"/>
        <v>1072867</v>
      </c>
      <c r="AL107" s="411"/>
      <c r="AM107" s="412">
        <f>'5C1AH_BRUP'!$AF$84</f>
        <v>2006879</v>
      </c>
      <c r="AN107" s="402">
        <f>'5C1AH_BRUP'!$AG$84</f>
        <v>23</v>
      </c>
      <c r="AO107" s="411">
        <f>'5C1AH_BRUP'!$AH$84</f>
        <v>164700</v>
      </c>
      <c r="AP107" s="402">
        <f>'5C1AH_BRUP'!$AI$84</f>
        <v>17</v>
      </c>
      <c r="AQ107" s="413">
        <f>'5C1AH_BRUP'!$AJ$84</f>
        <v>64277</v>
      </c>
      <c r="AR107" s="414">
        <f>'5C1AH_BRUP'!$AK$84</f>
        <v>228977</v>
      </c>
      <c r="AS107" s="412">
        <f>'5C1AH_BRUP'!$AL$84</f>
        <v>2235856</v>
      </c>
      <c r="AT107" s="1382"/>
      <c r="AU107" s="415">
        <f>'5C1AH_BRUP'!$AM$84</f>
        <v>-5590</v>
      </c>
      <c r="AV107" s="412">
        <f>'5C1AH_BRUP'!$AN$84</f>
        <v>2230266</v>
      </c>
      <c r="AW107" s="413">
        <f>'5C1AH_BRUP'!$AO$84</f>
        <v>6223</v>
      </c>
      <c r="AX107" s="1407">
        <f>'5C1AH_BRUP'!$AP$84</f>
        <v>2236489</v>
      </c>
      <c r="AY107" s="412">
        <f>'5C1AH_BRUP'!$AP$84-AU107</f>
        <v>2242079</v>
      </c>
      <c r="AZ107" s="413">
        <f>'5C1AH_BRUP'!$AQ$84</f>
        <v>2016142</v>
      </c>
      <c r="BA107" s="413">
        <f>'5C1AH_BRUP'!$AR$84</f>
        <v>220347</v>
      </c>
      <c r="BB107" s="412">
        <f>'5C1AH_BRUP'!$AS$84</f>
        <v>220347</v>
      </c>
      <c r="BC107" s="413">
        <f t="shared" si="72"/>
        <v>3314946</v>
      </c>
      <c r="BD107" s="413">
        <f t="shared" si="73"/>
        <v>334504</v>
      </c>
      <c r="BE107" s="415">
        <v>2596</v>
      </c>
      <c r="BF107" s="415">
        <f>'[1]5C1_New Type 2'!BB36</f>
        <v>371</v>
      </c>
      <c r="BG107" s="415">
        <f t="shared" si="74"/>
        <v>2967</v>
      </c>
      <c r="BH107" s="415">
        <v>5086</v>
      </c>
      <c r="BI107" s="415">
        <f>'[1]5C1_New Type 2'!BF36</f>
        <v>504</v>
      </c>
      <c r="BJ107" s="415">
        <f t="shared" si="75"/>
        <v>5590</v>
      </c>
    </row>
    <row r="108" spans="1:62" ht="16.5" customHeight="1" x14ac:dyDescent="0.2">
      <c r="A108" s="383" t="s">
        <v>581</v>
      </c>
      <c r="B108" s="537" t="s">
        <v>581</v>
      </c>
      <c r="C108" s="370" t="s">
        <v>441</v>
      </c>
      <c r="D108" s="371">
        <f>'5C1X_Tangi'!$C$84</f>
        <v>321</v>
      </c>
      <c r="E108" s="372"/>
      <c r="F108" s="373">
        <f>'5C1X_Tangi'!$E$84</f>
        <v>1507382.9724232941</v>
      </c>
      <c r="G108" s="1370"/>
      <c r="H108" s="1370"/>
      <c r="I108" s="374">
        <f>'5C1X_Tangi'!$F$84</f>
        <v>235</v>
      </c>
      <c r="J108" s="373">
        <f>'5C1X_Tangi'!$H$84</f>
        <v>156314.25245034689</v>
      </c>
      <c r="K108" s="374">
        <f>'5C1X_Tangi'!$I$84</f>
        <v>51</v>
      </c>
      <c r="L108" s="373">
        <f>'5C1X_Tangi'!$K$84</f>
        <v>9226.2468202824894</v>
      </c>
      <c r="M108" s="374">
        <f>'5C1X_Tangi'!$L$84</f>
        <v>28</v>
      </c>
      <c r="N108" s="373">
        <f>'5C1X_Tangi'!$N$84</f>
        <v>126212.47961439032</v>
      </c>
      <c r="O108" s="374">
        <f>'5C1X_Tangi'!$O$84</f>
        <v>0</v>
      </c>
      <c r="P108" s="373">
        <f>'5C1X_Tangi'!$Q$84</f>
        <v>0</v>
      </c>
      <c r="Q108" s="375">
        <f>'5C1X_Tangi'!$R$84</f>
        <v>1799137</v>
      </c>
      <c r="R108" s="375"/>
      <c r="S108" s="372">
        <f>'5C1X_Tangi'!$S$84</f>
        <v>-115832</v>
      </c>
      <c r="T108" s="372">
        <f>'5C1X_Tangi'!$T$84</f>
        <v>-43128</v>
      </c>
      <c r="U108" s="376">
        <f>'5C1X_Tangi'!$U$84</f>
        <v>-158960</v>
      </c>
      <c r="V108" s="375">
        <f>'5C1X_Tangi'!$V$84</f>
        <v>1640177</v>
      </c>
      <c r="W108" s="373"/>
      <c r="X108" s="373">
        <f>'5C1X_Tangi'!$W$84</f>
        <v>-4101</v>
      </c>
      <c r="Y108" s="375">
        <f>'5C1X_Tangi'!$X$84</f>
        <v>1636076</v>
      </c>
      <c r="Z108" s="372">
        <f>'5C1X_Tangi'!$Y$84</f>
        <v>465</v>
      </c>
      <c r="AA108" s="386">
        <f>'5C1X_Tangi'!$Z$78</f>
        <v>0</v>
      </c>
      <c r="AB108" s="1384">
        <f>'5C1X_Tangi'!$Z$82</f>
        <v>0</v>
      </c>
      <c r="AC108" s="375">
        <f>'5C1X_Tangi'!$Z$84</f>
        <v>1636541</v>
      </c>
      <c r="AD108" s="372">
        <f>'5C1X_Tangi'!$AA$84</f>
        <v>1516484</v>
      </c>
      <c r="AE108" s="372">
        <f>'5C1X_Tangi'!$AB$84</f>
        <v>120057</v>
      </c>
      <c r="AF108" s="375">
        <f>'5C1X_Tangi'!$AC$84</f>
        <v>120057</v>
      </c>
      <c r="AG108" s="386">
        <f>'5C1X_Tangi'!$AD$79</f>
        <v>0</v>
      </c>
      <c r="AH108" s="1387">
        <f>'5C1X_Tangi'!$AD$80</f>
        <v>0</v>
      </c>
      <c r="AI108" s="1387">
        <f>'5C1X_Tangi'!$AD$81</f>
        <v>0</v>
      </c>
      <c r="AJ108" s="377">
        <f>'5C1X_Tangi'!$AD$84</f>
        <v>1636541</v>
      </c>
      <c r="AK108" s="377">
        <f t="shared" si="71"/>
        <v>1640642</v>
      </c>
      <c r="AL108" s="378"/>
      <c r="AM108" s="379">
        <f>'5C1X_Tangi'!$AF$84</f>
        <v>867698</v>
      </c>
      <c r="AN108" s="371">
        <f>'5C1X_Tangi'!$AG$84</f>
        <v>-14</v>
      </c>
      <c r="AO108" s="378">
        <f>'5C1X_Tangi'!$AH$84</f>
        <v>-39997</v>
      </c>
      <c r="AP108" s="371">
        <f>'5C1X_Tangi'!$AI$84</f>
        <v>-18</v>
      </c>
      <c r="AQ108" s="380">
        <f>'5C1X_Tangi'!$AJ$84</f>
        <v>-22163</v>
      </c>
      <c r="AR108" s="381">
        <f>'5C1X_Tangi'!$AK$84</f>
        <v>-62160</v>
      </c>
      <c r="AS108" s="379">
        <f>'5C1X_Tangi'!$AL$84</f>
        <v>805538</v>
      </c>
      <c r="AT108" s="1381"/>
      <c r="AU108" s="382">
        <f>'5C1X_Tangi'!$AM$84</f>
        <v>-2014</v>
      </c>
      <c r="AV108" s="379">
        <f>'5C1X_Tangi'!$AN$84</f>
        <v>803524</v>
      </c>
      <c r="AW108" s="380">
        <f>'5C1X_Tangi'!$AO$84</f>
        <v>-357</v>
      </c>
      <c r="AX108" s="1406">
        <f>'5C1X_Tangi'!$AP$84</f>
        <v>803167</v>
      </c>
      <c r="AY108" s="379">
        <f>'5C1X_Tangi'!$AP$84-AU108</f>
        <v>805181</v>
      </c>
      <c r="AZ108" s="380">
        <f>'5C1X_Tangi'!$AQ$84</f>
        <v>742069</v>
      </c>
      <c r="BA108" s="380">
        <f>'5C1X_Tangi'!$AR$84</f>
        <v>61098</v>
      </c>
      <c r="BB108" s="379">
        <f>'5C1X_Tangi'!$AS$84</f>
        <v>61098</v>
      </c>
      <c r="BC108" s="380">
        <f t="shared" si="72"/>
        <v>2445823</v>
      </c>
      <c r="BD108" s="380">
        <f t="shared" si="73"/>
        <v>181155</v>
      </c>
      <c r="BE108" s="382">
        <v>4497</v>
      </c>
      <c r="BF108" s="382">
        <f>'[1]5C1_New Type 2'!BB37</f>
        <v>-396</v>
      </c>
      <c r="BG108" s="382">
        <f t="shared" si="74"/>
        <v>4101</v>
      </c>
      <c r="BH108" s="382">
        <v>2154</v>
      </c>
      <c r="BI108" s="382">
        <f>'[1]5C1_New Type 2'!BF37</f>
        <v>-140</v>
      </c>
      <c r="BJ108" s="382">
        <f t="shared" si="75"/>
        <v>2014</v>
      </c>
    </row>
    <row r="109" spans="1:62" ht="16.5" customHeight="1" x14ac:dyDescent="0.2">
      <c r="A109" s="384" t="s">
        <v>464</v>
      </c>
      <c r="B109" s="538" t="s">
        <v>464</v>
      </c>
      <c r="C109" s="387" t="s">
        <v>618</v>
      </c>
      <c r="D109" s="388">
        <f>'5C1Y_GEO'!$C$84</f>
        <v>286</v>
      </c>
      <c r="E109" s="389"/>
      <c r="F109" s="390">
        <f>'5C1Y_GEO'!$E$84</f>
        <v>964997.95049598673</v>
      </c>
      <c r="G109" s="1371"/>
      <c r="H109" s="1371"/>
      <c r="I109" s="391">
        <f>'5C1Y_GEO'!$F$84</f>
        <v>231</v>
      </c>
      <c r="J109" s="390">
        <f>'5C1Y_GEO'!$H$84</f>
        <v>98704.167353273122</v>
      </c>
      <c r="K109" s="391">
        <f>'5C1Y_GEO'!$I$84</f>
        <v>0</v>
      </c>
      <c r="L109" s="390">
        <f>'5C1Y_GEO'!$K$84</f>
        <v>0</v>
      </c>
      <c r="M109" s="391">
        <f>'5C1Y_GEO'!$L$84</f>
        <v>41</v>
      </c>
      <c r="N109" s="390">
        <f>'5C1Y_GEO'!$N$84</f>
        <v>119367.05762634633</v>
      </c>
      <c r="O109" s="391">
        <f>'5C1Y_GEO'!$O$84</f>
        <v>3</v>
      </c>
      <c r="P109" s="390">
        <f>'5C1Y_GEO'!$Q$84</f>
        <v>4964.5628182501105</v>
      </c>
      <c r="Q109" s="392">
        <f>'5C1Y_GEO'!$R$84</f>
        <v>1188034</v>
      </c>
      <c r="R109" s="1367"/>
      <c r="S109" s="389">
        <f>'5C1Y_GEO'!$S$84</f>
        <v>908300</v>
      </c>
      <c r="T109" s="389">
        <f>'5C1Y_GEO'!$T$84</f>
        <v>-4201</v>
      </c>
      <c r="U109" s="393">
        <f>'5C1Y_GEO'!$U$84</f>
        <v>904099</v>
      </c>
      <c r="V109" s="392">
        <f>'5C1Y_GEO'!$V$84</f>
        <v>2092133</v>
      </c>
      <c r="W109" s="390"/>
      <c r="X109" s="390">
        <f>'5C1Y_GEO'!$W$84</f>
        <v>-5231</v>
      </c>
      <c r="Y109" s="392">
        <f>'5C1Y_GEO'!$X$84</f>
        <v>2086902</v>
      </c>
      <c r="Z109" s="389">
        <f>'5C1Y_GEO'!$Y$84</f>
        <v>1008</v>
      </c>
      <c r="AA109" s="394">
        <f>'5C1Y_GEO'!$Z$78</f>
        <v>0</v>
      </c>
      <c r="AB109" s="394">
        <f>'5C1Y_GEO'!$Z$82</f>
        <v>0</v>
      </c>
      <c r="AC109" s="392">
        <f>'5C1Y_GEO'!$Z$84</f>
        <v>2087910</v>
      </c>
      <c r="AD109" s="389">
        <f>'5C1Y_GEO'!$AA$84</f>
        <v>1902874</v>
      </c>
      <c r="AE109" s="389">
        <f>'5C1Y_GEO'!$AB$84</f>
        <v>185036</v>
      </c>
      <c r="AF109" s="392">
        <f>'5C1Y_GEO'!$AC$84</f>
        <v>185036</v>
      </c>
      <c r="AG109" s="394">
        <f>'5C1Y_GEO'!$AD$79</f>
        <v>0</v>
      </c>
      <c r="AH109" s="1388">
        <f>'5C1Y_GEO'!$AD$80</f>
        <v>0</v>
      </c>
      <c r="AI109" s="1388">
        <f>'5C1Y_GEO'!$AD$81</f>
        <v>0</v>
      </c>
      <c r="AJ109" s="395">
        <f>'5C1Y_GEO'!$AD$84</f>
        <v>2087910</v>
      </c>
      <c r="AK109" s="395">
        <f t="shared" si="71"/>
        <v>2093141</v>
      </c>
      <c r="AL109" s="396"/>
      <c r="AM109" s="397">
        <f>'5C1Y_GEO'!$AF$84</f>
        <v>2064380</v>
      </c>
      <c r="AN109" s="388">
        <f>'5C1Y_GEO'!$AG$84</f>
        <v>237</v>
      </c>
      <c r="AO109" s="396">
        <f>'5C1Y_GEO'!$AH$84</f>
        <v>1786768</v>
      </c>
      <c r="AP109" s="388">
        <f>'5C1Y_GEO'!$AI$84</f>
        <v>-10</v>
      </c>
      <c r="AQ109" s="398">
        <f>'5C1Y_GEO'!$AJ$84</f>
        <v>-66324</v>
      </c>
      <c r="AR109" s="399">
        <f>'5C1Y_GEO'!$AK$84</f>
        <v>1720444</v>
      </c>
      <c r="AS109" s="397">
        <f>'5C1Y_GEO'!$AL$84</f>
        <v>3784824</v>
      </c>
      <c r="AT109" s="400"/>
      <c r="AU109" s="400">
        <f>'5C1Y_GEO'!$AM$84</f>
        <v>-9461</v>
      </c>
      <c r="AV109" s="397">
        <f>'5C1Y_GEO'!$AN$84</f>
        <v>3775363</v>
      </c>
      <c r="AW109" s="398">
        <f>'5C1Y_GEO'!$AO$84</f>
        <v>-2383</v>
      </c>
      <c r="AX109" s="397">
        <f>'5C1Y_GEO'!$AP$84</f>
        <v>3772980</v>
      </c>
      <c r="AY109" s="397">
        <f>'5C1Y_GEO'!$AP$84-AU109</f>
        <v>3782441</v>
      </c>
      <c r="AZ109" s="398">
        <f>'5C1Y_GEO'!$AQ$84</f>
        <v>3467193</v>
      </c>
      <c r="BA109" s="398">
        <f>'5C1Y_GEO'!$AR$84</f>
        <v>305787</v>
      </c>
      <c r="BB109" s="397">
        <f>'5C1Y_GEO'!$AS$84</f>
        <v>305787</v>
      </c>
      <c r="BC109" s="398">
        <f t="shared" si="72"/>
        <v>5875582</v>
      </c>
      <c r="BD109" s="398">
        <f t="shared" si="73"/>
        <v>490823</v>
      </c>
      <c r="BE109" s="400">
        <v>2969</v>
      </c>
      <c r="BF109" s="400">
        <f>'[1]5C1_New Type 2'!BB38</f>
        <v>2262</v>
      </c>
      <c r="BG109" s="400">
        <f t="shared" si="74"/>
        <v>5231</v>
      </c>
      <c r="BH109" s="400">
        <v>5223</v>
      </c>
      <c r="BI109" s="400">
        <f>'[1]5C1_New Type 2'!BF38</f>
        <v>4238</v>
      </c>
      <c r="BJ109" s="400">
        <f t="shared" si="75"/>
        <v>9461</v>
      </c>
    </row>
    <row r="110" spans="1:62" ht="16.5" customHeight="1" x14ac:dyDescent="0.2">
      <c r="A110" s="384" t="s">
        <v>1240</v>
      </c>
      <c r="B110" s="538" t="s">
        <v>1240</v>
      </c>
      <c r="C110" s="387" t="s">
        <v>1220</v>
      </c>
      <c r="D110" s="388">
        <f>'5C1AI_Harmony'!$C$84</f>
        <v>0</v>
      </c>
      <c r="E110" s="389"/>
      <c r="F110" s="390">
        <f>'5C1AI_Harmony'!$E$84</f>
        <v>0</v>
      </c>
      <c r="G110" s="1371"/>
      <c r="H110" s="1371"/>
      <c r="I110" s="391">
        <f>'5C1AI_Harmony'!$F$84</f>
        <v>0</v>
      </c>
      <c r="J110" s="390">
        <f>'5C1AI_Harmony'!$H$84</f>
        <v>0</v>
      </c>
      <c r="K110" s="391">
        <f>'5C1AI_Harmony'!$I$84</f>
        <v>0</v>
      </c>
      <c r="L110" s="390">
        <f>'5C1AI_Harmony'!$K$84</f>
        <v>0</v>
      </c>
      <c r="M110" s="391">
        <f>'5C1AI_Harmony'!$L$84</f>
        <v>0</v>
      </c>
      <c r="N110" s="390">
        <f>'5C1AI_Harmony'!$N$84</f>
        <v>0</v>
      </c>
      <c r="O110" s="391">
        <f>'5C1AI_Harmony'!$O$84</f>
        <v>0</v>
      </c>
      <c r="P110" s="390">
        <f>'5C1AI_Harmony'!$Q$84</f>
        <v>0</v>
      </c>
      <c r="Q110" s="392">
        <f>'5C1AI_Harmony'!$R$84</f>
        <v>0</v>
      </c>
      <c r="R110" s="1367"/>
      <c r="S110" s="389">
        <f>'5C1AI_Harmony'!$S$84</f>
        <v>200231</v>
      </c>
      <c r="T110" s="389">
        <f>'5C1AI_Harmony'!$T$84</f>
        <v>3860</v>
      </c>
      <c r="U110" s="393">
        <f>'5C1AI_Harmony'!$U$84</f>
        <v>204091</v>
      </c>
      <c r="V110" s="392">
        <f>'5C1AI_Harmony'!$V$84</f>
        <v>204091</v>
      </c>
      <c r="W110" s="390"/>
      <c r="X110" s="390">
        <f>'5C1AI_Harmony'!$W$84</f>
        <v>-510</v>
      </c>
      <c r="Y110" s="392">
        <f>'5C1AI_Harmony'!$X$84</f>
        <v>203581</v>
      </c>
      <c r="Z110" s="389">
        <f>'5C1AI_Harmony'!$Y$84</f>
        <v>0</v>
      </c>
      <c r="AA110" s="394">
        <f>'5C1AI_Harmony'!$Z$78</f>
        <v>0</v>
      </c>
      <c r="AB110" s="394">
        <f>'5C1AI_Harmony'!$Z$82</f>
        <v>0</v>
      </c>
      <c r="AC110" s="392">
        <f>'5C1AI_Harmony'!$Z$84</f>
        <v>203581</v>
      </c>
      <c r="AD110" s="389">
        <f>'5C1AI_Harmony'!$AA$84</f>
        <v>182965</v>
      </c>
      <c r="AE110" s="389">
        <f>'5C1AI_Harmony'!$AB$84</f>
        <v>20616</v>
      </c>
      <c r="AF110" s="392">
        <f>'5C1AI_Harmony'!$AC$84</f>
        <v>20616</v>
      </c>
      <c r="AG110" s="394">
        <f>'5C1AI_Harmony'!$AD$79</f>
        <v>0</v>
      </c>
      <c r="AH110" s="1388">
        <f>'5C1AI_Harmony'!$AD$80</f>
        <v>10000</v>
      </c>
      <c r="AI110" s="1388">
        <f>'5C1AI_Harmony'!$AD$81</f>
        <v>0</v>
      </c>
      <c r="AJ110" s="395">
        <f>'5C1AI_Harmony'!$AD$84</f>
        <v>213581</v>
      </c>
      <c r="AK110" s="395">
        <f t="shared" si="71"/>
        <v>214091</v>
      </c>
      <c r="AL110" s="396"/>
      <c r="AM110" s="397">
        <f>'5C1AI_Harmony'!$AF$84</f>
        <v>0</v>
      </c>
      <c r="AN110" s="388">
        <f>'5C1AI_Harmony'!$AG$84</f>
        <v>43</v>
      </c>
      <c r="AO110" s="396">
        <f>'5C1AI_Harmony'!$AH$84</f>
        <v>272364</v>
      </c>
      <c r="AP110" s="388">
        <f>'5C1AI_Harmony'!$AI$84</f>
        <v>2</v>
      </c>
      <c r="AQ110" s="398">
        <f>'5C1AI_Harmony'!$AJ$84</f>
        <v>6407</v>
      </c>
      <c r="AR110" s="399">
        <f>'5C1AI_Harmony'!$AK$84</f>
        <v>278771</v>
      </c>
      <c r="AS110" s="397">
        <f>'5C1AI_Harmony'!$AL$84</f>
        <v>278771</v>
      </c>
      <c r="AT110" s="400"/>
      <c r="AU110" s="400">
        <f>'5C1AI_Harmony'!$AM$84</f>
        <v>-697</v>
      </c>
      <c r="AV110" s="397">
        <f>'5C1AI_Harmony'!$AN$84</f>
        <v>278074</v>
      </c>
      <c r="AW110" s="398">
        <f>'5C1AI_Harmony'!$AO$84</f>
        <v>0</v>
      </c>
      <c r="AX110" s="397">
        <f>'5C1AI_Harmony'!$AP$84</f>
        <v>278074</v>
      </c>
      <c r="AY110" s="397">
        <f>'5C1AI_Harmony'!$AP$84-AU110</f>
        <v>278771</v>
      </c>
      <c r="AZ110" s="398">
        <f>'5C1AI_Harmony'!$AQ$84</f>
        <v>255422</v>
      </c>
      <c r="BA110" s="398">
        <f>'5C1AI_Harmony'!$AR$84</f>
        <v>22652</v>
      </c>
      <c r="BB110" s="397">
        <f>'5C1AI_Harmony'!$AS$84</f>
        <v>22652</v>
      </c>
      <c r="BC110" s="398">
        <f t="shared" si="72"/>
        <v>492862</v>
      </c>
      <c r="BD110" s="398">
        <f t="shared" si="73"/>
        <v>43268</v>
      </c>
      <c r="BE110" s="400">
        <v>453</v>
      </c>
      <c r="BF110" s="400">
        <f>'[1]5C1_New Type 2'!BB39</f>
        <v>57</v>
      </c>
      <c r="BG110" s="400">
        <f t="shared" si="74"/>
        <v>510</v>
      </c>
      <c r="BH110" s="400">
        <v>705</v>
      </c>
      <c r="BI110" s="400">
        <f>'[1]5C1_New Type 2'!BF39</f>
        <v>-8</v>
      </c>
      <c r="BJ110" s="400">
        <f t="shared" si="75"/>
        <v>697</v>
      </c>
    </row>
    <row r="111" spans="1:62" ht="16.5" customHeight="1" x14ac:dyDescent="0.2">
      <c r="A111" s="384" t="s">
        <v>1242</v>
      </c>
      <c r="B111" s="538" t="s">
        <v>1242</v>
      </c>
      <c r="C111" s="387" t="s">
        <v>1219</v>
      </c>
      <c r="D111" s="388">
        <f>'5C1AJ_Athlos'!$C$84</f>
        <v>0</v>
      </c>
      <c r="E111" s="389"/>
      <c r="F111" s="390">
        <f>'5C1AJ_Athlos'!$E$84</f>
        <v>0</v>
      </c>
      <c r="G111" s="1371"/>
      <c r="H111" s="1371"/>
      <c r="I111" s="391">
        <f>'5C1AJ_Athlos'!$F$84</f>
        <v>0</v>
      </c>
      <c r="J111" s="390">
        <f>'5C1AJ_Athlos'!$H$84</f>
        <v>0</v>
      </c>
      <c r="K111" s="391">
        <f>'5C1AJ_Athlos'!$I$84</f>
        <v>0</v>
      </c>
      <c r="L111" s="390">
        <f>'5C1AJ_Athlos'!$K$84</f>
        <v>0</v>
      </c>
      <c r="M111" s="391">
        <f>'5C1AJ_Athlos'!$L$84</f>
        <v>0</v>
      </c>
      <c r="N111" s="390">
        <f>'5C1AJ_Athlos'!$N$84</f>
        <v>0</v>
      </c>
      <c r="O111" s="391">
        <f>'5C1AJ_Athlos'!$O$84</f>
        <v>0</v>
      </c>
      <c r="P111" s="390">
        <f>'5C1AJ_Athlos'!$Q$84</f>
        <v>0</v>
      </c>
      <c r="Q111" s="392">
        <f>'5C1AJ_Athlos'!$R$84</f>
        <v>0</v>
      </c>
      <c r="R111" s="1367"/>
      <c r="S111" s="389">
        <f>'5C1AJ_Athlos'!$S$84</f>
        <v>4278768</v>
      </c>
      <c r="T111" s="389">
        <f>'5C1AJ_Athlos'!$T$84</f>
        <v>51730</v>
      </c>
      <c r="U111" s="393">
        <f>'5C1AJ_Athlos'!$U$84</f>
        <v>4330498</v>
      </c>
      <c r="V111" s="392">
        <f>'5C1AJ_Athlos'!$V$84</f>
        <v>4330498</v>
      </c>
      <c r="W111" s="390"/>
      <c r="X111" s="390">
        <f>'5C1AJ_Athlos'!$W$84</f>
        <v>-10826</v>
      </c>
      <c r="Y111" s="392">
        <f>'5C1AJ_Athlos'!$X$84</f>
        <v>4319672</v>
      </c>
      <c r="Z111" s="389">
        <f>'5C1AJ_Athlos'!$Y$84</f>
        <v>0</v>
      </c>
      <c r="AA111" s="394">
        <f>'5C1AJ_Athlos'!$Z$78</f>
        <v>0</v>
      </c>
      <c r="AB111" s="394">
        <f>'5C1AJ_Athlos'!$Z$82</f>
        <v>0</v>
      </c>
      <c r="AC111" s="392">
        <f>'5C1AJ_Athlos'!$Z$84</f>
        <v>4319672</v>
      </c>
      <c r="AD111" s="389">
        <f>'5C1AJ_Athlos'!$AA$84</f>
        <v>3955638</v>
      </c>
      <c r="AE111" s="389">
        <f>'5C1AJ_Athlos'!$AB$84</f>
        <v>364034</v>
      </c>
      <c r="AF111" s="392">
        <f>'5C1AJ_Athlos'!$AC$84</f>
        <v>364034</v>
      </c>
      <c r="AG111" s="394">
        <f>'5C1AJ_Athlos'!$AD$79</f>
        <v>0</v>
      </c>
      <c r="AH111" s="1388">
        <f>'5C1AJ_Athlos'!$AD$80</f>
        <v>0</v>
      </c>
      <c r="AI111" s="1388">
        <f>'5C1AJ_Athlos'!$AD$81</f>
        <v>0</v>
      </c>
      <c r="AJ111" s="395">
        <f>'5C1AJ_Athlos'!$AD$84</f>
        <v>4319672</v>
      </c>
      <c r="AK111" s="395">
        <f t="shared" si="71"/>
        <v>4330498</v>
      </c>
      <c r="AL111" s="396"/>
      <c r="AM111" s="397">
        <f>'5C1AJ_Athlos'!$AF$84</f>
        <v>0</v>
      </c>
      <c r="AN111" s="388">
        <f>'5C1AJ_Athlos'!$AG$84</f>
        <v>969</v>
      </c>
      <c r="AO111" s="396">
        <f>'5C1AJ_Athlos'!$AH$84</f>
        <v>5216881</v>
      </c>
      <c r="AP111" s="388">
        <f>'5C1AJ_Athlos'!$AI$84</f>
        <v>5</v>
      </c>
      <c r="AQ111" s="398">
        <f>'5C1AJ_Athlos'!$AJ$84</f>
        <v>10723</v>
      </c>
      <c r="AR111" s="399">
        <f>'5C1AJ_Athlos'!$AK$84</f>
        <v>5227604</v>
      </c>
      <c r="AS111" s="397">
        <f>'5C1AJ_Athlos'!$AL$84</f>
        <v>5227604</v>
      </c>
      <c r="AT111" s="400"/>
      <c r="AU111" s="400">
        <f>'5C1AJ_Athlos'!$AM$84</f>
        <v>-13070</v>
      </c>
      <c r="AV111" s="397">
        <f>'5C1AJ_Athlos'!$AN$84</f>
        <v>5214534</v>
      </c>
      <c r="AW111" s="398">
        <f>'5C1AJ_Athlos'!$AO$84</f>
        <v>0</v>
      </c>
      <c r="AX111" s="397">
        <f>'5C1AJ_Athlos'!$AP$84</f>
        <v>5214534</v>
      </c>
      <c r="AY111" s="397">
        <f>'5C1AJ_Athlos'!$AP$84-AU111</f>
        <v>5227604</v>
      </c>
      <c r="AZ111" s="398">
        <f>'5C1AJ_Athlos'!$AQ$84</f>
        <v>4761301</v>
      </c>
      <c r="BA111" s="398">
        <f>'5C1AJ_Athlos'!$AR$84</f>
        <v>453233</v>
      </c>
      <c r="BB111" s="397">
        <f>'5C1AJ_Athlos'!$AS$84</f>
        <v>453233</v>
      </c>
      <c r="BC111" s="398">
        <f t="shared" si="72"/>
        <v>9558102</v>
      </c>
      <c r="BD111" s="398">
        <f t="shared" si="73"/>
        <v>817267</v>
      </c>
      <c r="BE111" s="400">
        <v>9321</v>
      </c>
      <c r="BF111" s="400">
        <f>'[1]5C1_New Type 2'!BB40</f>
        <v>1505</v>
      </c>
      <c r="BG111" s="400">
        <f t="shared" si="74"/>
        <v>10826</v>
      </c>
      <c r="BH111" s="400">
        <v>11117</v>
      </c>
      <c r="BI111" s="400">
        <f>'[1]5C1_New Type 2'!BF40</f>
        <v>1953</v>
      </c>
      <c r="BJ111" s="400">
        <f t="shared" si="75"/>
        <v>13070</v>
      </c>
    </row>
    <row r="112" spans="1:62" ht="16.5" customHeight="1" x14ac:dyDescent="0.2">
      <c r="A112" s="385" t="s">
        <v>914</v>
      </c>
      <c r="B112" s="539" t="s">
        <v>914</v>
      </c>
      <c r="C112" s="401" t="s">
        <v>763</v>
      </c>
      <c r="D112" s="402">
        <f>'5C1AG_Collegiate'!$C$84</f>
        <v>124</v>
      </c>
      <c r="E112" s="403"/>
      <c r="F112" s="404">
        <f>'5C1AG_Collegiate'!$E$84</f>
        <v>412561.41953139263</v>
      </c>
      <c r="G112" s="1372"/>
      <c r="H112" s="1372"/>
      <c r="I112" s="405">
        <f>'5C1AG_Collegiate'!$F$84</f>
        <v>89</v>
      </c>
      <c r="J112" s="404">
        <f>'5C1AG_Collegiate'!$H$84</f>
        <v>37278.49524976543</v>
      </c>
      <c r="K112" s="405">
        <f>'5C1AG_Collegiate'!$I$84</f>
        <v>122</v>
      </c>
      <c r="L112" s="404">
        <f>'5C1AG_Collegiate'!$K$84</f>
        <v>13811.840782387451</v>
      </c>
      <c r="M112" s="405">
        <f>'5C1AG_Collegiate'!$L$84</f>
        <v>23</v>
      </c>
      <c r="N112" s="404">
        <f>'5C1AG_Collegiate'!$N$84</f>
        <v>67716.812220291089</v>
      </c>
      <c r="O112" s="405">
        <f>'5C1AG_Collegiate'!$O$84</f>
        <v>0</v>
      </c>
      <c r="P112" s="404">
        <f>'5C1AG_Collegiate'!$Q$84</f>
        <v>0</v>
      </c>
      <c r="Q112" s="406">
        <f>'5C1AG_Collegiate'!$R$84</f>
        <v>531369</v>
      </c>
      <c r="R112" s="1368"/>
      <c r="S112" s="403">
        <f>'5C1AG_Collegiate'!$S$84</f>
        <v>633259</v>
      </c>
      <c r="T112" s="403">
        <f>'5C1AG_Collegiate'!$T$84</f>
        <v>-65206</v>
      </c>
      <c r="U112" s="407">
        <f>'5C1AG_Collegiate'!$U$84</f>
        <v>568053</v>
      </c>
      <c r="V112" s="406">
        <f>'5C1AG_Collegiate'!$V$84</f>
        <v>1099422</v>
      </c>
      <c r="W112" s="404"/>
      <c r="X112" s="404">
        <f>'5C1AG_Collegiate'!$W$84</f>
        <v>-2749</v>
      </c>
      <c r="Y112" s="406">
        <f>'5C1AG_Collegiate'!$X$84</f>
        <v>1096673</v>
      </c>
      <c r="Z112" s="403">
        <f>'5C1AG_Collegiate'!$Y$84</f>
        <v>-57762</v>
      </c>
      <c r="AA112" s="408">
        <f>'5C1AG_Collegiate'!$Z$78</f>
        <v>0</v>
      </c>
      <c r="AB112" s="1385">
        <f>'5C1AG_Collegiate'!$Z$82</f>
        <v>0</v>
      </c>
      <c r="AC112" s="406">
        <f>'5C1AG_Collegiate'!$Z$84</f>
        <v>1038911</v>
      </c>
      <c r="AD112" s="409">
        <f>'5C1AG_Collegiate'!$AA$84</f>
        <v>861115</v>
      </c>
      <c r="AE112" s="403">
        <f>'5C1AG_Collegiate'!$AB$84</f>
        <v>177796</v>
      </c>
      <c r="AF112" s="410">
        <f>'5C1AG_Collegiate'!$AC$84</f>
        <v>177796</v>
      </c>
      <c r="AG112" s="408">
        <f>'5C1AG_Collegiate'!$AD$79</f>
        <v>0</v>
      </c>
      <c r="AH112" s="1389">
        <f>'5C1AG_Collegiate'!$AD$80</f>
        <v>10000</v>
      </c>
      <c r="AI112" s="1389">
        <f>'5C1AG_Collegiate'!$AD$81</f>
        <v>40038</v>
      </c>
      <c r="AJ112" s="410">
        <f>'5C1AG_Collegiate'!$AD$84</f>
        <v>1088949</v>
      </c>
      <c r="AK112" s="410">
        <f t="shared" si="71"/>
        <v>1091698</v>
      </c>
      <c r="AL112" s="411"/>
      <c r="AM112" s="412">
        <f>'5C1AG_Collegiate'!$AF$84</f>
        <v>905397</v>
      </c>
      <c r="AN112" s="402">
        <f>'5C1AG_Collegiate'!$AG$84</f>
        <v>151</v>
      </c>
      <c r="AO112" s="411">
        <f>'5C1AG_Collegiate'!$AH$84</f>
        <v>1113906</v>
      </c>
      <c r="AP112" s="402">
        <f>'5C1AG_Collegiate'!$AI$84</f>
        <v>-24</v>
      </c>
      <c r="AQ112" s="413">
        <f>'5C1AG_Collegiate'!$AJ$84</f>
        <v>-60621</v>
      </c>
      <c r="AR112" s="414">
        <f>'5C1AG_Collegiate'!$AK$84</f>
        <v>1053285</v>
      </c>
      <c r="AS112" s="412">
        <f>'5C1AG_Collegiate'!$AL$84</f>
        <v>1958682</v>
      </c>
      <c r="AT112" s="1382"/>
      <c r="AU112" s="415">
        <f>'5C1AG_Collegiate'!$AM$84</f>
        <v>-4896</v>
      </c>
      <c r="AV112" s="412">
        <f>'5C1AG_Collegiate'!$AN$84</f>
        <v>1953786</v>
      </c>
      <c r="AW112" s="413">
        <f>'5C1AG_Collegiate'!$AO$84</f>
        <v>0</v>
      </c>
      <c r="AX112" s="1407">
        <f>'5C1AG_Collegiate'!$AP$84</f>
        <v>1953786</v>
      </c>
      <c r="AY112" s="412">
        <f>'5C1AG_Collegiate'!$AP$84-AU112</f>
        <v>1958682</v>
      </c>
      <c r="AZ112" s="413">
        <f>'5C1AG_Collegiate'!$AQ$84</f>
        <v>1617722</v>
      </c>
      <c r="BA112" s="413">
        <f>'5C1AG_Collegiate'!$AR$84</f>
        <v>336064</v>
      </c>
      <c r="BB112" s="412">
        <f>'5C1AG_Collegiate'!$AS$84</f>
        <v>336064</v>
      </c>
      <c r="BC112" s="413">
        <f t="shared" si="72"/>
        <v>3050380</v>
      </c>
      <c r="BD112" s="413">
        <f t="shared" si="73"/>
        <v>513860</v>
      </c>
      <c r="BE112" s="415">
        <v>1328</v>
      </c>
      <c r="BF112" s="415">
        <f>'[1]5C1_New Type 2'!BB41</f>
        <v>1421</v>
      </c>
      <c r="BG112" s="415">
        <f t="shared" si="74"/>
        <v>2749</v>
      </c>
      <c r="BH112" s="415">
        <v>2292</v>
      </c>
      <c r="BI112" s="415">
        <f>'[1]5C1_New Type 2'!BF41</f>
        <v>2604</v>
      </c>
      <c r="BJ112" s="415">
        <f t="shared" si="75"/>
        <v>4896</v>
      </c>
    </row>
    <row r="113" spans="1:62" ht="16.5" customHeight="1" x14ac:dyDescent="0.2">
      <c r="A113" s="384" t="s">
        <v>915</v>
      </c>
      <c r="B113" s="538" t="s">
        <v>343</v>
      </c>
      <c r="C113" s="387" t="s">
        <v>1167</v>
      </c>
      <c r="D113" s="388">
        <f>'5C1M_GEO Mid'!$C$84</f>
        <v>690</v>
      </c>
      <c r="E113" s="389"/>
      <c r="F113" s="390">
        <f>'5C1M_GEO Mid'!$E$84</f>
        <v>2242924.8715943419</v>
      </c>
      <c r="G113" s="1371"/>
      <c r="H113" s="1371"/>
      <c r="I113" s="391">
        <f>'5C1M_GEO Mid'!$F$84</f>
        <v>607</v>
      </c>
      <c r="J113" s="390">
        <f>'5C1M_GEO Mid'!$H$84</f>
        <v>249993.30796799765</v>
      </c>
      <c r="K113" s="391">
        <f>'5C1M_GEO Mid'!$I$84</f>
        <v>144</v>
      </c>
      <c r="L113" s="390">
        <f>'5C1M_GEO Mid'!$K$84</f>
        <v>16157.70992560794</v>
      </c>
      <c r="M113" s="391">
        <f>'5C1M_GEO Mid'!$L$84</f>
        <v>68</v>
      </c>
      <c r="N113" s="390">
        <f>'5C1M_GEO Mid'!$N$84</f>
        <v>189869.35835021705</v>
      </c>
      <c r="O113" s="391">
        <f>'5C1M_GEO Mid'!$O$84</f>
        <v>1</v>
      </c>
      <c r="P113" s="390">
        <f>'5C1M_GEO Mid'!$Q$84</f>
        <v>1104.5389216794952</v>
      </c>
      <c r="Q113" s="392">
        <f>'5C1M_GEO Mid'!$R$84</f>
        <v>2700050</v>
      </c>
      <c r="R113" s="1367"/>
      <c r="S113" s="389">
        <f>'5C1M_GEO Mid'!$S$84</f>
        <v>-43108</v>
      </c>
      <c r="T113" s="389">
        <f>'5C1M_GEO Mid'!$T$84</f>
        <v>-84558</v>
      </c>
      <c r="U113" s="393">
        <f>'5C1M_GEO Mid'!$U$84</f>
        <v>-127666</v>
      </c>
      <c r="V113" s="392">
        <f>'5C1M_GEO Mid'!$V$84</f>
        <v>2572384</v>
      </c>
      <c r="W113" s="390"/>
      <c r="X113" s="390">
        <f>'5C1M_GEO Mid'!$W$84</f>
        <v>-6431</v>
      </c>
      <c r="Y113" s="392">
        <f>'5C1M_GEO Mid'!$X$84</f>
        <v>2565953</v>
      </c>
      <c r="Z113" s="389">
        <f>'5C1M_GEO Mid'!$Y$84</f>
        <v>105238</v>
      </c>
      <c r="AA113" s="394">
        <f>'5C1M_GEO Mid'!$Z$78</f>
        <v>0</v>
      </c>
      <c r="AB113" s="394">
        <f>'5C1M_GEO Mid'!$Z$82</f>
        <v>0</v>
      </c>
      <c r="AC113" s="392">
        <f>'5C1M_GEO Mid'!$Z$84</f>
        <v>2671191</v>
      </c>
      <c r="AD113" s="389">
        <f>'5C1M_GEO Mid'!$AA$84</f>
        <v>2472446</v>
      </c>
      <c r="AE113" s="389">
        <f>'5C1M_GEO Mid'!$AB$84</f>
        <v>198745</v>
      </c>
      <c r="AF113" s="392">
        <f>'5C1M_GEO Mid'!$AC$84</f>
        <v>198745</v>
      </c>
      <c r="AG113" s="394">
        <f>'5C1M_GEO Mid'!$AD$79</f>
        <v>0</v>
      </c>
      <c r="AH113" s="1388">
        <f>'5C1M_GEO Mid'!$AD$80</f>
        <v>0</v>
      </c>
      <c r="AI113" s="1388">
        <f>'5C1M_GEO Mid'!$AD$81</f>
        <v>0</v>
      </c>
      <c r="AJ113" s="395">
        <f>'5C1M_GEO Mid'!$AD$84</f>
        <v>2671191</v>
      </c>
      <c r="AK113" s="395">
        <f t="shared" si="71"/>
        <v>2677622</v>
      </c>
      <c r="AL113" s="396"/>
      <c r="AM113" s="397">
        <f>'5C1M_GEO Mid'!$AF$84</f>
        <v>5150026</v>
      </c>
      <c r="AN113" s="388">
        <f>'5C1M_GEO Mid'!$AG$84</f>
        <v>-12</v>
      </c>
      <c r="AO113" s="396">
        <f>'5C1M_GEO Mid'!$AH$84</f>
        <v>-74127</v>
      </c>
      <c r="AP113" s="388">
        <f>'5C1M_GEO Mid'!$AI$84</f>
        <v>-42</v>
      </c>
      <c r="AQ113" s="398">
        <f>'5C1M_GEO Mid'!$AJ$84</f>
        <v>-165387</v>
      </c>
      <c r="AR113" s="399">
        <f>'5C1M_GEO Mid'!$AK$84</f>
        <v>-239514</v>
      </c>
      <c r="AS113" s="397">
        <f>'5C1M_GEO Mid'!$AL$84</f>
        <v>4910512</v>
      </c>
      <c r="AT113" s="400"/>
      <c r="AU113" s="400">
        <f>'5C1M_GEO Mid'!$AM$84</f>
        <v>-12276</v>
      </c>
      <c r="AV113" s="397">
        <f>'5C1M_GEO Mid'!$AN$84</f>
        <v>4898236</v>
      </c>
      <c r="AW113" s="398">
        <f>'5C1M_GEO Mid'!$AO$84</f>
        <v>0</v>
      </c>
      <c r="AX113" s="397">
        <f>'5C1M_GEO Mid'!$AP$84</f>
        <v>4898236</v>
      </c>
      <c r="AY113" s="397">
        <f>'5C1M_GEO Mid'!$AP$84-AU113</f>
        <v>4910512</v>
      </c>
      <c r="AZ113" s="398">
        <f>'5C1M_GEO Mid'!$AQ$84</f>
        <v>4541239</v>
      </c>
      <c r="BA113" s="398">
        <f>'5C1M_GEO Mid'!$AR$84</f>
        <v>356997</v>
      </c>
      <c r="BB113" s="397">
        <f>'5C1M_GEO Mid'!$AS$84</f>
        <v>356997</v>
      </c>
      <c r="BC113" s="398">
        <f t="shared" si="72"/>
        <v>7588134</v>
      </c>
      <c r="BD113" s="398">
        <f t="shared" si="73"/>
        <v>555742</v>
      </c>
      <c r="BE113" s="400">
        <v>6750</v>
      </c>
      <c r="BF113" s="400">
        <f>'[1]5C1_New Type 2'!BB42</f>
        <v>-319</v>
      </c>
      <c r="BG113" s="400">
        <f t="shared" si="74"/>
        <v>6431</v>
      </c>
      <c r="BH113" s="400">
        <v>13046</v>
      </c>
      <c r="BI113" s="400">
        <f>'[1]5C1_New Type 2'!BF42</f>
        <v>-770</v>
      </c>
      <c r="BJ113" s="400">
        <f t="shared" si="75"/>
        <v>12276</v>
      </c>
    </row>
    <row r="114" spans="1:62" ht="16.5" customHeight="1" x14ac:dyDescent="0.2">
      <c r="A114" s="385" t="s">
        <v>587</v>
      </c>
      <c r="B114" s="539" t="s">
        <v>342</v>
      </c>
      <c r="C114" s="401" t="s">
        <v>1265</v>
      </c>
      <c r="D114" s="402">
        <f>Placeholder_Tallulah!$C$84</f>
        <v>408</v>
      </c>
      <c r="E114" s="403"/>
      <c r="F114" s="404">
        <f>Placeholder_Tallulah!$E$84</f>
        <v>1920053.2342949526</v>
      </c>
      <c r="G114" s="1372"/>
      <c r="H114" s="1372"/>
      <c r="I114" s="405">
        <f>Placeholder_Tallulah!$F$84</f>
        <v>385</v>
      </c>
      <c r="J114" s="404">
        <f>Placeholder_Tallulah!$H$84</f>
        <v>240706.0902010799</v>
      </c>
      <c r="K114" s="405">
        <f>Placeholder_Tallulah!$I$84</f>
        <v>161</v>
      </c>
      <c r="L114" s="404">
        <f>Placeholder_Tallulah!$K$84</f>
        <v>27413.970142297116</v>
      </c>
      <c r="M114" s="405">
        <f>Placeholder_Tallulah!$L$84</f>
        <v>21</v>
      </c>
      <c r="N114" s="404">
        <f>Placeholder_Tallulah!$N$84</f>
        <v>89466.553333400807</v>
      </c>
      <c r="O114" s="405">
        <f>Placeholder_Tallulah!$O$84</f>
        <v>5</v>
      </c>
      <c r="P114" s="404">
        <f>Placeholder_Tallulah!$Q$84</f>
        <v>8520.6241269905531</v>
      </c>
      <c r="Q114" s="406">
        <f>Placeholder_Tallulah!$R$84</f>
        <v>2286161</v>
      </c>
      <c r="R114" s="1368"/>
      <c r="S114" s="403">
        <f>Placeholder_Tallulah!$S$84</f>
        <v>-2286161</v>
      </c>
      <c r="T114" s="403">
        <f>Placeholder_Tallulah!$T$84</f>
        <v>0</v>
      </c>
      <c r="U114" s="407">
        <f>Placeholder_Tallulah!$U$84</f>
        <v>-2286161</v>
      </c>
      <c r="V114" s="406">
        <f>Placeholder_Tallulah!$V$84</f>
        <v>0</v>
      </c>
      <c r="W114" s="404"/>
      <c r="X114" s="404">
        <f>Placeholder_Tallulah!$W$84</f>
        <v>0</v>
      </c>
      <c r="Y114" s="406">
        <f>Placeholder_Tallulah!$X$84</f>
        <v>0</v>
      </c>
      <c r="Z114" s="403">
        <f>Placeholder_Tallulah!$Y$84</f>
        <v>0</v>
      </c>
      <c r="AA114" s="408">
        <f>Placeholder_Tallulah!$Z$78</f>
        <v>0</v>
      </c>
      <c r="AB114" s="1385">
        <f>Placeholder_Tallulah!$Z$82</f>
        <v>0</v>
      </c>
      <c r="AC114" s="406">
        <f>Placeholder_Tallulah!$Z$84</f>
        <v>0</v>
      </c>
      <c r="AD114" s="409">
        <f>Placeholder_Tallulah!$AA$84</f>
        <v>0</v>
      </c>
      <c r="AE114" s="403">
        <f>Placeholder_Tallulah!$AB$84</f>
        <v>0</v>
      </c>
      <c r="AF114" s="410">
        <f>Placeholder_Tallulah!$AC$84</f>
        <v>0</v>
      </c>
      <c r="AG114" s="408">
        <f>Placeholder_Tallulah!$AD$79</f>
        <v>0</v>
      </c>
      <c r="AH114" s="1389">
        <f>Placeholder_Tallulah!$AD$80</f>
        <v>0</v>
      </c>
      <c r="AI114" s="1389">
        <f>Placeholder_Tallulah!$AD$81</f>
        <v>0</v>
      </c>
      <c r="AJ114" s="410">
        <f>Placeholder_Tallulah!$AD$84</f>
        <v>0</v>
      </c>
      <c r="AK114" s="410">
        <f t="shared" si="71"/>
        <v>0</v>
      </c>
      <c r="AL114" s="411"/>
      <c r="AM114" s="412">
        <f>Placeholder_Tallulah!$AF$84</f>
        <v>0</v>
      </c>
      <c r="AN114" s="402">
        <f>Placeholder_Tallulah!$AG$84</f>
        <v>-408</v>
      </c>
      <c r="AO114" s="411">
        <f>Placeholder_Tallulah!$AH$84</f>
        <v>0</v>
      </c>
      <c r="AP114" s="402">
        <f>Placeholder_Tallulah!$AI$84</f>
        <v>0</v>
      </c>
      <c r="AQ114" s="413">
        <f>Placeholder_Tallulah!$AJ$84</f>
        <v>0</v>
      </c>
      <c r="AR114" s="414">
        <f>Placeholder_Tallulah!$AK$84</f>
        <v>0</v>
      </c>
      <c r="AS114" s="412">
        <f>Placeholder_Tallulah!$AL$84</f>
        <v>0</v>
      </c>
      <c r="AT114" s="1382"/>
      <c r="AU114" s="415">
        <f>Placeholder_Tallulah!$AM$84</f>
        <v>0</v>
      </c>
      <c r="AV114" s="412">
        <f>Placeholder_Tallulah!$AN$84</f>
        <v>0</v>
      </c>
      <c r="AW114" s="413">
        <f>Placeholder_Tallulah!$AO$84</f>
        <v>0</v>
      </c>
      <c r="AX114" s="1407">
        <f>Placeholder_Tallulah!$AP$84</f>
        <v>0</v>
      </c>
      <c r="AY114" s="412">
        <f>Placeholder_Tallulah!$AP$84-AU114</f>
        <v>0</v>
      </c>
      <c r="AZ114" s="413">
        <f>Placeholder_Tallulah!$AQ$84</f>
        <v>0</v>
      </c>
      <c r="BA114" s="413">
        <f>Placeholder_Tallulah!$AR$84</f>
        <v>0</v>
      </c>
      <c r="BB114" s="412">
        <f>Placeholder_Tallulah!$AS$84</f>
        <v>0</v>
      </c>
      <c r="BC114" s="413">
        <f t="shared" si="72"/>
        <v>0</v>
      </c>
      <c r="BD114" s="413">
        <f t="shared" si="73"/>
        <v>0</v>
      </c>
      <c r="BE114" s="415">
        <v>0</v>
      </c>
      <c r="BF114" s="415">
        <f>'[1]5C1_New Type 2'!BB43</f>
        <v>0</v>
      </c>
      <c r="BG114" s="415">
        <f t="shared" si="74"/>
        <v>0</v>
      </c>
      <c r="BH114" s="415">
        <v>0</v>
      </c>
      <c r="BI114" s="415">
        <f>'[1]5C1_New Type 2'!BF43</f>
        <v>0</v>
      </c>
      <c r="BJ114" s="415">
        <f t="shared" si="75"/>
        <v>0</v>
      </c>
    </row>
    <row r="115" spans="1:62" s="218" customFormat="1" ht="16.5" customHeight="1" thickBot="1" x14ac:dyDescent="0.25">
      <c r="A115" s="1369"/>
      <c r="B115" s="1374"/>
      <c r="C115" s="1001" t="s">
        <v>419</v>
      </c>
      <c r="D115" s="416">
        <f>SUM(D78:D114)</f>
        <v>18071</v>
      </c>
      <c r="E115" s="417"/>
      <c r="F115" s="418">
        <f>SUM(F78:F114)</f>
        <v>69198502.821443558</v>
      </c>
      <c r="G115" s="1373"/>
      <c r="H115" s="1373">
        <f t="shared" ref="H115:O115" si="76">SUM(H78:H114)</f>
        <v>0</v>
      </c>
      <c r="I115" s="416">
        <f t="shared" si="76"/>
        <v>13433</v>
      </c>
      <c r="J115" s="418">
        <f t="shared" si="76"/>
        <v>6841106.8197038621</v>
      </c>
      <c r="K115" s="416">
        <f t="shared" si="76"/>
        <v>7317</v>
      </c>
      <c r="L115" s="418">
        <f t="shared" si="76"/>
        <v>1037818.772948768</v>
      </c>
      <c r="M115" s="416">
        <f t="shared" si="76"/>
        <v>1878</v>
      </c>
      <c r="N115" s="418">
        <f t="shared" si="76"/>
        <v>6423317.6051437659</v>
      </c>
      <c r="O115" s="416">
        <f t="shared" si="76"/>
        <v>276</v>
      </c>
      <c r="P115" s="418">
        <f t="shared" ref="P115:AG115" si="77">SUM(P78:P114)</f>
        <v>383022.6784191138</v>
      </c>
      <c r="Q115" s="419">
        <f t="shared" si="77"/>
        <v>83883764</v>
      </c>
      <c r="R115" s="419">
        <f t="shared" si="77"/>
        <v>2231842</v>
      </c>
      <c r="S115" s="417">
        <f t="shared" si="77"/>
        <v>10937516</v>
      </c>
      <c r="T115" s="417">
        <f t="shared" si="77"/>
        <v>-238136</v>
      </c>
      <c r="U115" s="420">
        <f t="shared" si="77"/>
        <v>10699380</v>
      </c>
      <c r="V115" s="419">
        <f t="shared" si="77"/>
        <v>94583144</v>
      </c>
      <c r="W115" s="418">
        <f t="shared" si="77"/>
        <v>0</v>
      </c>
      <c r="X115" s="418">
        <f t="shared" si="77"/>
        <v>-236469</v>
      </c>
      <c r="Y115" s="419">
        <f t="shared" si="77"/>
        <v>94346675</v>
      </c>
      <c r="Z115" s="418">
        <f t="shared" si="77"/>
        <v>-154909</v>
      </c>
      <c r="AA115" s="421">
        <f t="shared" si="77"/>
        <v>735000</v>
      </c>
      <c r="AB115" s="1386">
        <f t="shared" ref="AB115" si="78">SUM(AB78:AB114)</f>
        <v>384342</v>
      </c>
      <c r="AC115" s="419">
        <f t="shared" si="77"/>
        <v>95311108</v>
      </c>
      <c r="AD115" s="417">
        <f t="shared" si="77"/>
        <v>86625302</v>
      </c>
      <c r="AE115" s="417">
        <f t="shared" si="77"/>
        <v>8685806</v>
      </c>
      <c r="AF115" s="419">
        <f t="shared" si="77"/>
        <v>8685806</v>
      </c>
      <c r="AG115" s="421">
        <f t="shared" si="77"/>
        <v>126000</v>
      </c>
      <c r="AH115" s="1390">
        <f t="shared" ref="AH115:AI115" si="79">SUM(AH78:AH114)</f>
        <v>296465</v>
      </c>
      <c r="AI115" s="1390">
        <f t="shared" si="79"/>
        <v>129275</v>
      </c>
      <c r="AJ115" s="422">
        <f>SUM(AJ78:AJ114)</f>
        <v>95862848</v>
      </c>
      <c r="AK115" s="422">
        <f>SUM(AK78:AK114)</f>
        <v>96099317</v>
      </c>
      <c r="AL115" s="423"/>
      <c r="AM115" s="424">
        <f t="shared" ref="AM115:BD115" si="80">SUM(AM78:AM114)</f>
        <v>98724378</v>
      </c>
      <c r="AN115" s="416">
        <f t="shared" si="80"/>
        <v>2464</v>
      </c>
      <c r="AO115" s="423">
        <f t="shared" si="80"/>
        <v>16253643</v>
      </c>
      <c r="AP115" s="416">
        <f t="shared" si="80"/>
        <v>-204</v>
      </c>
      <c r="AQ115" s="425">
        <f t="shared" si="80"/>
        <v>-512799</v>
      </c>
      <c r="AR115" s="426">
        <f t="shared" si="80"/>
        <v>15740844</v>
      </c>
      <c r="AS115" s="424">
        <f t="shared" si="80"/>
        <v>114465222</v>
      </c>
      <c r="AT115" s="427">
        <f t="shared" si="80"/>
        <v>0</v>
      </c>
      <c r="AU115" s="427">
        <f t="shared" si="80"/>
        <v>-286166</v>
      </c>
      <c r="AV115" s="424">
        <f t="shared" si="80"/>
        <v>114179056</v>
      </c>
      <c r="AW115" s="425">
        <f t="shared" si="80"/>
        <v>146256</v>
      </c>
      <c r="AX115" s="1408">
        <f t="shared" ref="AX115" si="81">SUM(AX78:AX114)</f>
        <v>114325312</v>
      </c>
      <c r="AY115" s="424">
        <f t="shared" si="80"/>
        <v>114611478</v>
      </c>
      <c r="AZ115" s="425">
        <f t="shared" si="80"/>
        <v>103675157</v>
      </c>
      <c r="BA115" s="425">
        <f t="shared" si="80"/>
        <v>10650155</v>
      </c>
      <c r="BB115" s="424">
        <f t="shared" si="80"/>
        <v>10650155</v>
      </c>
      <c r="BC115" s="425">
        <f t="shared" si="80"/>
        <v>210710795</v>
      </c>
      <c r="BD115" s="425">
        <f t="shared" si="80"/>
        <v>19335961</v>
      </c>
      <c r="BE115" s="427">
        <f t="shared" ref="BE115:BJ115" si="82">SUM(BE78:BE114)</f>
        <v>213770</v>
      </c>
      <c r="BF115" s="427">
        <f t="shared" si="82"/>
        <v>22699</v>
      </c>
      <c r="BG115" s="427">
        <f t="shared" si="82"/>
        <v>236469</v>
      </c>
      <c r="BH115" s="427">
        <f t="shared" si="82"/>
        <v>256869</v>
      </c>
      <c r="BI115" s="427">
        <f t="shared" si="82"/>
        <v>29297</v>
      </c>
      <c r="BJ115" s="427">
        <f t="shared" si="82"/>
        <v>286166</v>
      </c>
    </row>
    <row r="116" spans="1:62" customFormat="1" ht="6.75" customHeight="1" thickTop="1" x14ac:dyDescent="0.2">
      <c r="A116" s="1414"/>
      <c r="B116" s="1414"/>
      <c r="C116" s="1414"/>
      <c r="D116" s="1414"/>
      <c r="E116" s="1414"/>
      <c r="F116" s="1414"/>
      <c r="G116" s="1414"/>
      <c r="H116" s="1414"/>
      <c r="I116" s="1414"/>
      <c r="J116" s="1414"/>
      <c r="K116" s="1414"/>
      <c r="L116" s="1414"/>
      <c r="M116" s="1414"/>
      <c r="N116" s="1414"/>
      <c r="O116" s="1414"/>
      <c r="P116" s="1414"/>
      <c r="Q116" s="1414"/>
      <c r="R116" s="1414"/>
      <c r="S116" s="1414"/>
      <c r="T116" s="1414"/>
      <c r="U116" s="1414"/>
      <c r="V116" s="1414"/>
      <c r="W116" s="1414"/>
      <c r="X116" s="1414"/>
      <c r="Y116" s="1414"/>
      <c r="Z116" s="1414"/>
      <c r="AA116" s="1414"/>
      <c r="AB116" s="1414"/>
      <c r="AC116" s="1414"/>
      <c r="AD116" s="1414"/>
      <c r="AE116" s="1414"/>
      <c r="AF116" s="1414"/>
      <c r="AG116" s="1414"/>
      <c r="AH116" s="1414"/>
      <c r="AI116" s="1414"/>
      <c r="AJ116" s="1414"/>
      <c r="AK116" s="1414"/>
      <c r="AL116" s="1414"/>
      <c r="AM116" s="1414"/>
      <c r="AN116" s="1414"/>
      <c r="AO116" s="1414"/>
      <c r="AP116" s="1414"/>
      <c r="AQ116" s="1414"/>
      <c r="AR116" s="1414"/>
      <c r="AS116" s="1414"/>
      <c r="AT116" s="1414"/>
      <c r="AU116" s="1414"/>
      <c r="AV116" s="1414"/>
      <c r="AW116" s="1414"/>
      <c r="AX116" s="1414"/>
      <c r="AY116" s="1414"/>
      <c r="AZ116" s="1414"/>
      <c r="BA116" s="1414"/>
      <c r="BB116" s="1414"/>
      <c r="BC116" s="1414"/>
      <c r="BD116" s="1414"/>
      <c r="BE116" s="1414"/>
      <c r="BF116" s="1414"/>
      <c r="BG116" s="1414"/>
      <c r="BH116" s="1414"/>
      <c r="BI116" s="1414"/>
      <c r="BJ116" s="1414"/>
    </row>
    <row r="117" spans="1:62" ht="16.5" customHeight="1" x14ac:dyDescent="0.2">
      <c r="A117" s="383">
        <v>396211</v>
      </c>
      <c r="B117" s="537" t="s">
        <v>609</v>
      </c>
      <c r="C117" s="370" t="s">
        <v>1164</v>
      </c>
      <c r="D117" s="371">
        <f>'5B2_RSD LA'!D7</f>
        <v>851</v>
      </c>
      <c r="E117" s="372">
        <f>'5B2_RSD LA'!E7</f>
        <v>4812.3300530093593</v>
      </c>
      <c r="F117" s="373">
        <f>'5B2_RSD LA'!F7</f>
        <v>4095292.8751109648</v>
      </c>
      <c r="G117" s="1370">
        <f>'5B2_RSD LA'!G7</f>
        <v>744.76</v>
      </c>
      <c r="H117" s="1370">
        <f>'5B2_RSD LA'!H7</f>
        <v>633790.76</v>
      </c>
      <c r="I117" s="374"/>
      <c r="J117" s="373"/>
      <c r="K117" s="374"/>
      <c r="L117" s="373"/>
      <c r="M117" s="374"/>
      <c r="N117" s="373"/>
      <c r="O117" s="374"/>
      <c r="P117" s="373"/>
      <c r="Q117" s="375">
        <f>'5B2_RSD LA'!I7</f>
        <v>4729084</v>
      </c>
      <c r="R117" s="375"/>
      <c r="S117" s="372">
        <f>'5B2_RSD LA'!J7</f>
        <v>766878</v>
      </c>
      <c r="T117" s="372">
        <f>'5B2_RSD LA'!K7</f>
        <v>-80578</v>
      </c>
      <c r="U117" s="376">
        <f>'5B2_RSD LA'!L7</f>
        <v>686300</v>
      </c>
      <c r="V117" s="375">
        <f>'5B2_RSD LA'!M7</f>
        <v>5415384</v>
      </c>
      <c r="W117" s="373">
        <f>'5B2_RSD LA'!N7</f>
        <v>149697</v>
      </c>
      <c r="X117" s="373">
        <f>'5B2_RSD LA'!O7</f>
        <v>0</v>
      </c>
      <c r="Y117" s="375">
        <f>'5B2_RSD LA'!Q7</f>
        <v>5565081</v>
      </c>
      <c r="Z117" s="372">
        <f>'5B2_RSD LA'!R7</f>
        <v>-334718</v>
      </c>
      <c r="AA117" s="386">
        <f>'5B2_RSD LA'!T7</f>
        <v>0</v>
      </c>
      <c r="AB117" s="1384">
        <f>'5B2_RSD LA'!U7</f>
        <v>0</v>
      </c>
      <c r="AC117" s="375">
        <f>'5B2_RSD LA'!V7</f>
        <v>5230363</v>
      </c>
      <c r="AD117" s="372">
        <f>'5B2_RSD LA'!W7</f>
        <v>4676685</v>
      </c>
      <c r="AE117" s="372">
        <f>'5B2_RSD LA'!X7</f>
        <v>553678</v>
      </c>
      <c r="AF117" s="375">
        <f>'5B2_RSD LA'!Y7</f>
        <v>553678</v>
      </c>
      <c r="AG117" s="386">
        <f>'5B2_RSD LA'!Z7</f>
        <v>0</v>
      </c>
      <c r="AH117" s="1387">
        <f>'5B2_RSD LA'!AA7</f>
        <v>0</v>
      </c>
      <c r="AI117" s="1387">
        <f>'5B2_RSD LA'!AB7</f>
        <v>0</v>
      </c>
      <c r="AJ117" s="377">
        <f>'5B2_RSD LA'!AC7</f>
        <v>5230363</v>
      </c>
      <c r="AK117" s="377">
        <f>AJ117-W117-X117</f>
        <v>5080666</v>
      </c>
      <c r="AL117" s="378">
        <f>'5B2_RSD LA'!AD7</f>
        <v>4576</v>
      </c>
      <c r="AM117" s="379">
        <f>'5B2_RSD LA'!AE7</f>
        <v>3894176</v>
      </c>
      <c r="AN117" s="371">
        <f>'5B2_RSD LA'!AF7</f>
        <v>138</v>
      </c>
      <c r="AO117" s="378">
        <f>'5B2_RSD LA'!AG7</f>
        <v>631488</v>
      </c>
      <c r="AP117" s="371">
        <f>'5B2_RSD LA'!AH7</f>
        <v>-29</v>
      </c>
      <c r="AQ117" s="380">
        <f>'5B2_RSD LA'!AI7</f>
        <v>-66352</v>
      </c>
      <c r="AR117" s="381">
        <f>'5B2_RSD LA'!AJ7</f>
        <v>565136</v>
      </c>
      <c r="AS117" s="379">
        <f>'5B2_RSD LA'!AK7</f>
        <v>4459312</v>
      </c>
      <c r="AT117" s="1381">
        <f>'5B2_RSD LA'!AL7</f>
        <v>253750</v>
      </c>
      <c r="AU117" s="382">
        <f>'5B2_RSD LA'!AM7</f>
        <v>0</v>
      </c>
      <c r="AV117" s="379">
        <f>'5B2_RSD LA'!AO7</f>
        <v>4713062</v>
      </c>
      <c r="AW117" s="380">
        <f>'5B2_RSD LA'!AP7</f>
        <v>2093</v>
      </c>
      <c r="AX117" s="1406">
        <f>'5B2_RSD LA'!$AQ$7</f>
        <v>4715155</v>
      </c>
      <c r="AY117" s="379">
        <f>'5B2_RSD LA'!$AQ$7-AT117-AU117</f>
        <v>4461405</v>
      </c>
      <c r="AZ117" s="380">
        <f>'5B2_RSD LA'!AR7</f>
        <v>4202468</v>
      </c>
      <c r="BA117" s="380">
        <f>'5B2_RSD LA'!AS7</f>
        <v>512687</v>
      </c>
      <c r="BB117" s="379">
        <f>'5B2_RSD LA'!AT7</f>
        <v>512687</v>
      </c>
      <c r="BC117" s="380">
        <f t="shared" ref="BC117:BC125" si="83">AK117+AY117</f>
        <v>9542071</v>
      </c>
      <c r="BD117" s="380">
        <f t="shared" ref="BD117:BD125" si="84">AF117+BB117</f>
        <v>1066365</v>
      </c>
      <c r="BE117" s="382">
        <v>0</v>
      </c>
      <c r="BF117" s="382">
        <f>BG117-BE117</f>
        <v>0</v>
      </c>
      <c r="BG117" s="382">
        <f>-X117</f>
        <v>0</v>
      </c>
      <c r="BH117" s="382">
        <v>0</v>
      </c>
      <c r="BI117" s="382">
        <f>BJ117-BH117</f>
        <v>0</v>
      </c>
      <c r="BJ117" s="382">
        <f>-AU117</f>
        <v>0</v>
      </c>
    </row>
    <row r="118" spans="1:62" ht="16.5" customHeight="1" x14ac:dyDescent="0.2">
      <c r="A118" s="384" t="s">
        <v>612</v>
      </c>
      <c r="B118" s="538" t="s">
        <v>365</v>
      </c>
      <c r="C118" s="387" t="s">
        <v>432</v>
      </c>
      <c r="D118" s="388">
        <f>'5B2_RSD LA'!D10</f>
        <v>96</v>
      </c>
      <c r="E118" s="389">
        <f>'5B2_RSD LA'!E10</f>
        <v>3102.7104917587394</v>
      </c>
      <c r="F118" s="390">
        <f>'5B2_RSD LA'!F10</f>
        <v>297860.20720883901</v>
      </c>
      <c r="G118" s="1371">
        <f>'5B2_RSD LA'!G10</f>
        <v>801.47762416806802</v>
      </c>
      <c r="H118" s="1371">
        <f>'5B2_RSD LA'!H10</f>
        <v>76941.851920134533</v>
      </c>
      <c r="I118" s="391"/>
      <c r="J118" s="390"/>
      <c r="K118" s="391"/>
      <c r="L118" s="390"/>
      <c r="M118" s="391"/>
      <c r="N118" s="390"/>
      <c r="O118" s="391"/>
      <c r="P118" s="390"/>
      <c r="Q118" s="392">
        <f>'5B2_RSD LA'!I10</f>
        <v>374802</v>
      </c>
      <c r="R118" s="1367"/>
      <c r="S118" s="389">
        <f>'5B2_RSD LA'!J10</f>
        <v>39042</v>
      </c>
      <c r="T118" s="389">
        <f>'5B2_RSD LA'!K10</f>
        <v>-7808</v>
      </c>
      <c r="U118" s="393">
        <f>'5B2_RSD LA'!L10</f>
        <v>31234</v>
      </c>
      <c r="V118" s="392">
        <f>'5B2_RSD LA'!M10</f>
        <v>406036</v>
      </c>
      <c r="W118" s="390">
        <f>'5B2_RSD LA'!N10</f>
        <v>-7106</v>
      </c>
      <c r="X118" s="390">
        <f>'5B2_RSD LA'!O10</f>
        <v>-1015</v>
      </c>
      <c r="Y118" s="392">
        <f>'5B2_RSD LA'!Q10</f>
        <v>397915</v>
      </c>
      <c r="Z118" s="389">
        <f>'5B2_RSD LA'!R10</f>
        <v>0</v>
      </c>
      <c r="AA118" s="394">
        <f>'5B2_RSD LA'!T10</f>
        <v>0</v>
      </c>
      <c r="AB118" s="394">
        <f>'5B2_RSD LA'!U10</f>
        <v>0</v>
      </c>
      <c r="AC118" s="392">
        <f>'5B2_RSD LA'!V10</f>
        <v>397915</v>
      </c>
      <c r="AD118" s="389">
        <f>'5B2_RSD LA'!W10</f>
        <v>360024</v>
      </c>
      <c r="AE118" s="389">
        <f>'5B2_RSD LA'!X10</f>
        <v>37891</v>
      </c>
      <c r="AF118" s="392">
        <f>'5B2_RSD LA'!Y10</f>
        <v>37891</v>
      </c>
      <c r="AG118" s="394">
        <f>'5B2_RSD LA'!Z10</f>
        <v>0</v>
      </c>
      <c r="AH118" s="1388">
        <f>'5B2_RSD LA'!AA10</f>
        <v>0</v>
      </c>
      <c r="AI118" s="1388">
        <f>'5B2_RSD LA'!AB10</f>
        <v>0</v>
      </c>
      <c r="AJ118" s="395">
        <f>'5B2_RSD LA'!AC10</f>
        <v>397915</v>
      </c>
      <c r="AK118" s="395">
        <f t="shared" ref="AK118:AK125" si="85">AJ118-W118-X118</f>
        <v>406036</v>
      </c>
      <c r="AL118" s="396">
        <f>'5B2_RSD LA'!AD10</f>
        <v>6618</v>
      </c>
      <c r="AM118" s="397">
        <f>'5B2_RSD LA'!AE10</f>
        <v>635328</v>
      </c>
      <c r="AN118" s="388">
        <f>'5B2_RSD LA'!AF10</f>
        <v>10</v>
      </c>
      <c r="AO118" s="396">
        <f>'5B2_RSD LA'!AG10</f>
        <v>66180</v>
      </c>
      <c r="AP118" s="388">
        <f>'5B2_RSD LA'!AH10</f>
        <v>-4</v>
      </c>
      <c r="AQ118" s="398">
        <f>'5B2_RSD LA'!AI10</f>
        <v>-13236</v>
      </c>
      <c r="AR118" s="399">
        <f>'5B2_RSD LA'!AJ10</f>
        <v>52944</v>
      </c>
      <c r="AS118" s="397">
        <f>'5B2_RSD LA'!AK10</f>
        <v>688272</v>
      </c>
      <c r="AT118" s="400">
        <f>'5B2_RSD LA'!AL10</f>
        <v>-12045</v>
      </c>
      <c r="AU118" s="400">
        <f>'5B2_RSD LA'!AM10</f>
        <v>-1721</v>
      </c>
      <c r="AV118" s="397">
        <f>'5B2_RSD LA'!AO10</f>
        <v>674506</v>
      </c>
      <c r="AW118" s="398">
        <f>'5B2_RSD LA'!AP10</f>
        <v>0</v>
      </c>
      <c r="AX118" s="397">
        <f>'5B2_RSD LA'!$AQ$10</f>
        <v>674506</v>
      </c>
      <c r="AY118" s="397">
        <f>'5B2_RSD LA'!$AQ10-AT118-AU118</f>
        <v>688272</v>
      </c>
      <c r="AZ118" s="398">
        <f>'5B2_RSD LA'!AR10</f>
        <v>611156</v>
      </c>
      <c r="BA118" s="398">
        <f>'5B2_RSD LA'!AS10</f>
        <v>63350</v>
      </c>
      <c r="BB118" s="397">
        <f>'5B2_RSD LA'!AT10</f>
        <v>63350</v>
      </c>
      <c r="BC118" s="398">
        <f t="shared" si="83"/>
        <v>1094308</v>
      </c>
      <c r="BD118" s="398">
        <f t="shared" si="84"/>
        <v>101241</v>
      </c>
      <c r="BE118" s="400">
        <v>937</v>
      </c>
      <c r="BF118" s="400">
        <f>BG118-BE118</f>
        <v>78</v>
      </c>
      <c r="BG118" s="400">
        <f>-X118</f>
        <v>1015</v>
      </c>
      <c r="BH118" s="400">
        <v>1611</v>
      </c>
      <c r="BI118" s="400">
        <f>BJ118-BH118</f>
        <v>110</v>
      </c>
      <c r="BJ118" s="400">
        <f>-AU118</f>
        <v>1721</v>
      </c>
    </row>
    <row r="119" spans="1:62" ht="16.5" customHeight="1" x14ac:dyDescent="0.2">
      <c r="A119" s="384" t="s">
        <v>615</v>
      </c>
      <c r="B119" s="538" t="s">
        <v>366</v>
      </c>
      <c r="C119" s="387" t="s">
        <v>434</v>
      </c>
      <c r="D119" s="388">
        <f>'5B2_RSD LA'!D11</f>
        <v>397</v>
      </c>
      <c r="E119" s="389">
        <f>'5B2_RSD LA'!E11</f>
        <v>3102.7104917587394</v>
      </c>
      <c r="F119" s="390">
        <f>'5B2_RSD LA'!F11</f>
        <v>1231776.0652282196</v>
      </c>
      <c r="G119" s="1371">
        <f>'5B2_RSD LA'!G11</f>
        <v>801.47762416806802</v>
      </c>
      <c r="H119" s="1371">
        <f>'5B2_RSD LA'!H11</f>
        <v>318186.61679472303</v>
      </c>
      <c r="I119" s="391"/>
      <c r="J119" s="390"/>
      <c r="K119" s="391"/>
      <c r="L119" s="390"/>
      <c r="M119" s="391"/>
      <c r="N119" s="390"/>
      <c r="O119" s="391"/>
      <c r="P119" s="390"/>
      <c r="Q119" s="392">
        <f>'5B2_RSD LA'!I11</f>
        <v>1549963</v>
      </c>
      <c r="R119" s="1367"/>
      <c r="S119" s="389">
        <f>'5B2_RSD LA'!J11</f>
        <v>-124934</v>
      </c>
      <c r="T119" s="389">
        <f>'5B2_RSD LA'!K11</f>
        <v>33186</v>
      </c>
      <c r="U119" s="393">
        <f>'5B2_RSD LA'!L11</f>
        <v>-91748</v>
      </c>
      <c r="V119" s="392">
        <f>'5B2_RSD LA'!M11</f>
        <v>1458215</v>
      </c>
      <c r="W119" s="390">
        <f>'5B2_RSD LA'!N11</f>
        <v>-25519</v>
      </c>
      <c r="X119" s="390">
        <f>'5B2_RSD LA'!O11</f>
        <v>-3646</v>
      </c>
      <c r="Y119" s="392">
        <f>'5B2_RSD LA'!Q11</f>
        <v>1429050</v>
      </c>
      <c r="Z119" s="389">
        <f>'5B2_RSD LA'!R11</f>
        <v>-115696</v>
      </c>
      <c r="AA119" s="394">
        <f>'5B2_RSD LA'!T11</f>
        <v>0</v>
      </c>
      <c r="AB119" s="394">
        <f>'5B2_RSD LA'!U11</f>
        <v>22935</v>
      </c>
      <c r="AC119" s="392">
        <f>'5B2_RSD LA'!V11</f>
        <v>1336289</v>
      </c>
      <c r="AD119" s="389">
        <f>'5B2_RSD LA'!W11</f>
        <v>1222980</v>
      </c>
      <c r="AE119" s="389">
        <f>'5B2_RSD LA'!X11</f>
        <v>113309</v>
      </c>
      <c r="AF119" s="392">
        <f>'5B2_RSD LA'!Y11</f>
        <v>113309</v>
      </c>
      <c r="AG119" s="394">
        <f>'5B2_RSD LA'!Z11</f>
        <v>0</v>
      </c>
      <c r="AH119" s="1388">
        <f>'5B2_RSD LA'!AA11</f>
        <v>10000</v>
      </c>
      <c r="AI119" s="1388">
        <f>'5B2_RSD LA'!AB11</f>
        <v>0</v>
      </c>
      <c r="AJ119" s="395">
        <f>'5B2_RSD LA'!AC11</f>
        <v>1346289</v>
      </c>
      <c r="AK119" s="395">
        <f t="shared" si="85"/>
        <v>1375454</v>
      </c>
      <c r="AL119" s="396">
        <f>'5B2_RSD LA'!AD11</f>
        <v>6618</v>
      </c>
      <c r="AM119" s="397">
        <f>'5B2_RSD LA'!AE11</f>
        <v>2627346</v>
      </c>
      <c r="AN119" s="388">
        <f>'5B2_RSD LA'!AF11</f>
        <v>-32</v>
      </c>
      <c r="AO119" s="396">
        <f>'5B2_RSD LA'!AG11</f>
        <v>-211776</v>
      </c>
      <c r="AP119" s="388">
        <f>'5B2_RSD LA'!AH11</f>
        <v>17</v>
      </c>
      <c r="AQ119" s="398">
        <f>'5B2_RSD LA'!AI11</f>
        <v>56253</v>
      </c>
      <c r="AR119" s="399">
        <f>'5B2_RSD LA'!AJ11</f>
        <v>-155523</v>
      </c>
      <c r="AS119" s="397">
        <f>'5B2_RSD LA'!AK11</f>
        <v>2471823</v>
      </c>
      <c r="AT119" s="400">
        <f>'5B2_RSD LA'!AL11</f>
        <v>-43257</v>
      </c>
      <c r="AU119" s="400">
        <f>'5B2_RSD LA'!AM11</f>
        <v>-6180</v>
      </c>
      <c r="AV119" s="397">
        <f>'5B2_RSD LA'!AO11</f>
        <v>2422386</v>
      </c>
      <c r="AW119" s="398">
        <f>'5B2_RSD LA'!AP11</f>
        <v>-7040</v>
      </c>
      <c r="AX119" s="397">
        <f>'5B2_RSD LA'!$AQ$11</f>
        <v>2415346</v>
      </c>
      <c r="AY119" s="397">
        <f>'5B2_RSD LA'!$AQ11-AT119-AU119</f>
        <v>2464783</v>
      </c>
      <c r="AZ119" s="398">
        <f>'5B2_RSD LA'!AR11</f>
        <v>2213827</v>
      </c>
      <c r="BA119" s="398">
        <f>'5B2_RSD LA'!AS11</f>
        <v>201519</v>
      </c>
      <c r="BB119" s="397">
        <f>'5B2_RSD LA'!AT11</f>
        <v>201519</v>
      </c>
      <c r="BC119" s="398">
        <f t="shared" si="83"/>
        <v>3840237</v>
      </c>
      <c r="BD119" s="398">
        <f t="shared" si="84"/>
        <v>314828</v>
      </c>
      <c r="BE119" s="400">
        <v>3875</v>
      </c>
      <c r="BF119" s="400">
        <f t="shared" ref="BF119:BF125" si="86">BG119-BE119</f>
        <v>-229</v>
      </c>
      <c r="BG119" s="400">
        <f t="shared" ref="BG119:BG125" si="87">-X119</f>
        <v>3646</v>
      </c>
      <c r="BH119" s="400">
        <v>6664</v>
      </c>
      <c r="BI119" s="400">
        <f t="shared" ref="BI119:BI125" si="88">BJ119-BH119</f>
        <v>-484</v>
      </c>
      <c r="BJ119" s="400">
        <f t="shared" ref="BJ119:BJ125" si="89">-AU119</f>
        <v>6180</v>
      </c>
    </row>
    <row r="120" spans="1:62" ht="16.5" customHeight="1" x14ac:dyDescent="0.2">
      <c r="A120" s="384" t="s">
        <v>613</v>
      </c>
      <c r="B120" s="538" t="s">
        <v>406</v>
      </c>
      <c r="C120" s="387" t="s">
        <v>433</v>
      </c>
      <c r="D120" s="388">
        <f>'5B2_RSD LA'!D12</f>
        <v>394</v>
      </c>
      <c r="E120" s="389">
        <f>'5B2_RSD LA'!E12</f>
        <v>3102.7104917587394</v>
      </c>
      <c r="F120" s="390">
        <f>'5B2_RSD LA'!F12</f>
        <v>1222467.9337529433</v>
      </c>
      <c r="G120" s="1371">
        <f>'5B2_RSD LA'!G12</f>
        <v>801.47762416806802</v>
      </c>
      <c r="H120" s="1371">
        <f>'5B2_RSD LA'!H12</f>
        <v>315782.1839222188</v>
      </c>
      <c r="I120" s="391"/>
      <c r="J120" s="390"/>
      <c r="K120" s="391"/>
      <c r="L120" s="390"/>
      <c r="M120" s="391"/>
      <c r="N120" s="390"/>
      <c r="O120" s="391"/>
      <c r="P120" s="390"/>
      <c r="Q120" s="392">
        <f>'5B2_RSD LA'!I12</f>
        <v>1538250</v>
      </c>
      <c r="R120" s="1367"/>
      <c r="S120" s="389">
        <f>'5B2_RSD LA'!J12</f>
        <v>-300622</v>
      </c>
      <c r="T120" s="389">
        <f>'5B2_RSD LA'!K12</f>
        <v>-23425</v>
      </c>
      <c r="U120" s="393">
        <f>'5B2_RSD LA'!L12</f>
        <v>-324047</v>
      </c>
      <c r="V120" s="392">
        <f>'5B2_RSD LA'!M12</f>
        <v>1214203</v>
      </c>
      <c r="W120" s="390">
        <f>'5B2_RSD LA'!N12</f>
        <v>-21249</v>
      </c>
      <c r="X120" s="390">
        <f>'5B2_RSD LA'!O12</f>
        <v>-3036</v>
      </c>
      <c r="Y120" s="392">
        <f>'5B2_RSD LA'!Q12</f>
        <v>1189918</v>
      </c>
      <c r="Z120" s="389">
        <f>'5B2_RSD LA'!R12</f>
        <v>-13339</v>
      </c>
      <c r="AA120" s="394">
        <f>'5B2_RSD LA'!T12</f>
        <v>0</v>
      </c>
      <c r="AB120" s="394">
        <f>'5B2_RSD LA'!U12</f>
        <v>0</v>
      </c>
      <c r="AC120" s="392">
        <f>'5B2_RSD LA'!V12</f>
        <v>1176579</v>
      </c>
      <c r="AD120" s="389">
        <f>'5B2_RSD LA'!W12</f>
        <v>1107706</v>
      </c>
      <c r="AE120" s="389">
        <f>'5B2_RSD LA'!X12</f>
        <v>68873</v>
      </c>
      <c r="AF120" s="392">
        <f>'5B2_RSD LA'!Y12</f>
        <v>68873</v>
      </c>
      <c r="AG120" s="394">
        <f>'5B2_RSD LA'!Z12</f>
        <v>0</v>
      </c>
      <c r="AH120" s="1388">
        <f>'5B2_RSD LA'!AA12</f>
        <v>0</v>
      </c>
      <c r="AI120" s="1388">
        <f>'5B2_RSD LA'!AB12</f>
        <v>0</v>
      </c>
      <c r="AJ120" s="395">
        <f>'5B2_RSD LA'!AC12</f>
        <v>1176579</v>
      </c>
      <c r="AK120" s="395">
        <f t="shared" si="85"/>
        <v>1200864</v>
      </c>
      <c r="AL120" s="396">
        <f>'5B2_RSD LA'!AD12</f>
        <v>6618</v>
      </c>
      <c r="AM120" s="397">
        <f>'5B2_RSD LA'!AE12</f>
        <v>2607492</v>
      </c>
      <c r="AN120" s="388">
        <f>'5B2_RSD LA'!AF12</f>
        <v>-77</v>
      </c>
      <c r="AO120" s="396">
        <f>'5B2_RSD LA'!AG12</f>
        <v>-509586</v>
      </c>
      <c r="AP120" s="388">
        <f>'5B2_RSD LA'!AH12</f>
        <v>-12</v>
      </c>
      <c r="AQ120" s="398">
        <f>'5B2_RSD LA'!AI12</f>
        <v>-39708</v>
      </c>
      <c r="AR120" s="399">
        <f>'5B2_RSD LA'!AJ12</f>
        <v>-549294</v>
      </c>
      <c r="AS120" s="397">
        <f>'5B2_RSD LA'!AK12</f>
        <v>2058198</v>
      </c>
      <c r="AT120" s="400">
        <f>'5B2_RSD LA'!AL12</f>
        <v>-36018</v>
      </c>
      <c r="AU120" s="400">
        <f>'5B2_RSD LA'!AM12</f>
        <v>-5145</v>
      </c>
      <c r="AV120" s="397">
        <f>'5B2_RSD LA'!AO12</f>
        <v>2017035</v>
      </c>
      <c r="AW120" s="398">
        <f>'5B2_RSD LA'!AP12</f>
        <v>6201</v>
      </c>
      <c r="AX120" s="397">
        <f>'5B2_RSD LA'!$AQ$12</f>
        <v>2023236</v>
      </c>
      <c r="AY120" s="397">
        <f>'5B2_RSD LA'!$AQ12-AT120-AU120</f>
        <v>2064399</v>
      </c>
      <c r="AZ120" s="398">
        <f>'5B2_RSD LA'!AR12</f>
        <v>1907276</v>
      </c>
      <c r="BA120" s="398">
        <f>'5B2_RSD LA'!AS12</f>
        <v>115960</v>
      </c>
      <c r="BB120" s="397">
        <f>'5B2_RSD LA'!AT12</f>
        <v>115960</v>
      </c>
      <c r="BC120" s="398">
        <f t="shared" si="83"/>
        <v>3265263</v>
      </c>
      <c r="BD120" s="398">
        <f t="shared" si="84"/>
        <v>184833</v>
      </c>
      <c r="BE120" s="400">
        <v>3846</v>
      </c>
      <c r="BF120" s="400">
        <f t="shared" si="86"/>
        <v>-810</v>
      </c>
      <c r="BG120" s="400">
        <f t="shared" si="87"/>
        <v>3036</v>
      </c>
      <c r="BH120" s="400">
        <v>6613</v>
      </c>
      <c r="BI120" s="400">
        <f t="shared" si="88"/>
        <v>-1468</v>
      </c>
      <c r="BJ120" s="400">
        <f t="shared" si="89"/>
        <v>5145</v>
      </c>
    </row>
    <row r="121" spans="1:62" ht="16.5" customHeight="1" x14ac:dyDescent="0.2">
      <c r="A121" s="385" t="s">
        <v>611</v>
      </c>
      <c r="B121" s="539" t="s">
        <v>364</v>
      </c>
      <c r="C121" s="401" t="s">
        <v>431</v>
      </c>
      <c r="D121" s="402">
        <f>'5B2_RSD LA'!D13</f>
        <v>247</v>
      </c>
      <c r="E121" s="403">
        <f>'5B2_RSD LA'!E13</f>
        <v>3102.7104917587394</v>
      </c>
      <c r="F121" s="404">
        <f>'5B2_RSD LA'!F13</f>
        <v>766369.49146440858</v>
      </c>
      <c r="G121" s="1372">
        <f>'5B2_RSD LA'!G13</f>
        <v>801.47762416806802</v>
      </c>
      <c r="H121" s="1372">
        <f>'5B2_RSD LA'!H13</f>
        <v>197964.97316951281</v>
      </c>
      <c r="I121" s="405"/>
      <c r="J121" s="404"/>
      <c r="K121" s="405"/>
      <c r="L121" s="404"/>
      <c r="M121" s="405"/>
      <c r="N121" s="404"/>
      <c r="O121" s="405"/>
      <c r="P121" s="404"/>
      <c r="Q121" s="406">
        <f>'5B2_RSD LA'!I13</f>
        <v>964334</v>
      </c>
      <c r="R121" s="1368"/>
      <c r="S121" s="403">
        <f>'5B2_RSD LA'!J13</f>
        <v>74180</v>
      </c>
      <c r="T121" s="403">
        <f>'5B2_RSD LA'!K13</f>
        <v>-11713</v>
      </c>
      <c r="U121" s="407">
        <f>'5B2_RSD LA'!L13</f>
        <v>62467</v>
      </c>
      <c r="V121" s="406">
        <f>'5B2_RSD LA'!M13</f>
        <v>1026801</v>
      </c>
      <c r="W121" s="404">
        <f>'5B2_RSD LA'!N13</f>
        <v>-17969</v>
      </c>
      <c r="X121" s="404">
        <f>'5B2_RSD LA'!O13</f>
        <v>-2567</v>
      </c>
      <c r="Y121" s="406">
        <f>'5B2_RSD LA'!Q13</f>
        <v>1006265</v>
      </c>
      <c r="Z121" s="403">
        <f>'5B2_RSD LA'!R13</f>
        <v>-7179</v>
      </c>
      <c r="AA121" s="408">
        <f>'5B2_RSD LA'!T13</f>
        <v>0</v>
      </c>
      <c r="AB121" s="1385">
        <f>'5B2_RSD LA'!U13</f>
        <v>0</v>
      </c>
      <c r="AC121" s="406">
        <f>'5B2_RSD LA'!V13</f>
        <v>999086</v>
      </c>
      <c r="AD121" s="409">
        <f>'5B2_RSD LA'!W13</f>
        <v>906314</v>
      </c>
      <c r="AE121" s="403">
        <f>'5B2_RSD LA'!X13</f>
        <v>92772</v>
      </c>
      <c r="AF121" s="410">
        <f>'5B2_RSD LA'!Y13</f>
        <v>92772</v>
      </c>
      <c r="AG121" s="408">
        <f>'5B2_RSD LA'!Z13</f>
        <v>0</v>
      </c>
      <c r="AH121" s="1389">
        <f>'5B2_RSD LA'!AA13</f>
        <v>0</v>
      </c>
      <c r="AI121" s="1389">
        <f>'5B2_RSD LA'!AB13</f>
        <v>0</v>
      </c>
      <c r="AJ121" s="410">
        <f>'5B2_RSD LA'!AC13</f>
        <v>999086</v>
      </c>
      <c r="AK121" s="410">
        <f t="shared" si="85"/>
        <v>1019622</v>
      </c>
      <c r="AL121" s="411">
        <f>'5B2_RSD LA'!AD13</f>
        <v>6618</v>
      </c>
      <c r="AM121" s="412">
        <f>'5B2_RSD LA'!AE13</f>
        <v>1634646</v>
      </c>
      <c r="AN121" s="402">
        <f>'5B2_RSD LA'!AF13</f>
        <v>19</v>
      </c>
      <c r="AO121" s="411">
        <f>'5B2_RSD LA'!AG13</f>
        <v>125742</v>
      </c>
      <c r="AP121" s="402">
        <f>'5B2_RSD LA'!AH13</f>
        <v>-6</v>
      </c>
      <c r="AQ121" s="413">
        <f>'5B2_RSD LA'!AI13</f>
        <v>-19854</v>
      </c>
      <c r="AR121" s="414">
        <f>'5B2_RSD LA'!AJ13</f>
        <v>105888</v>
      </c>
      <c r="AS121" s="412">
        <f>'5B2_RSD LA'!AK13</f>
        <v>1740534</v>
      </c>
      <c r="AT121" s="1382">
        <f>'5B2_RSD LA'!AL13</f>
        <v>-30459</v>
      </c>
      <c r="AU121" s="415">
        <f>'5B2_RSD LA'!AM13</f>
        <v>-4351</v>
      </c>
      <c r="AV121" s="412">
        <f>'5B2_RSD LA'!AO13</f>
        <v>1705724</v>
      </c>
      <c r="AW121" s="413">
        <f>'5B2_RSD LA'!AP13</f>
        <v>0</v>
      </c>
      <c r="AX121" s="1407">
        <f>'5B2_RSD LA'!$AQ$13</f>
        <v>1705724</v>
      </c>
      <c r="AY121" s="412">
        <f>'5B2_RSD LA'!$AQ13-AT121-AU121</f>
        <v>1740534</v>
      </c>
      <c r="AZ121" s="413">
        <f>'5B2_RSD LA'!AR13</f>
        <v>1550159</v>
      </c>
      <c r="BA121" s="413">
        <f>'5B2_RSD LA'!AS13</f>
        <v>155565</v>
      </c>
      <c r="BB121" s="412">
        <f>'5B2_RSD LA'!AT13</f>
        <v>155565</v>
      </c>
      <c r="BC121" s="413">
        <f t="shared" si="83"/>
        <v>2760156</v>
      </c>
      <c r="BD121" s="413">
        <f t="shared" si="84"/>
        <v>248337</v>
      </c>
      <c r="BE121" s="415">
        <v>2411</v>
      </c>
      <c r="BF121" s="415">
        <f t="shared" si="86"/>
        <v>156</v>
      </c>
      <c r="BG121" s="415">
        <f t="shared" si="87"/>
        <v>2567</v>
      </c>
      <c r="BH121" s="415">
        <v>4146</v>
      </c>
      <c r="BI121" s="415">
        <f t="shared" si="88"/>
        <v>205</v>
      </c>
      <c r="BJ121" s="415">
        <f t="shared" si="89"/>
        <v>4351</v>
      </c>
    </row>
    <row r="122" spans="1:62" ht="16.5" customHeight="1" x14ac:dyDescent="0.2">
      <c r="A122" s="384" t="s">
        <v>461</v>
      </c>
      <c r="B122" s="538" t="s">
        <v>461</v>
      </c>
      <c r="C122" s="387" t="s">
        <v>438</v>
      </c>
      <c r="D122" s="388">
        <f>'5B2_RSD LA'!D14</f>
        <v>393</v>
      </c>
      <c r="E122" s="389">
        <f>'5B2_RSD LA'!E14</f>
        <v>3102.7104917587394</v>
      </c>
      <c r="F122" s="390">
        <f>'5B2_RSD LA'!F14</f>
        <v>1219365.2232611845</v>
      </c>
      <c r="G122" s="1371">
        <f>'5B2_RSD LA'!G14</f>
        <v>801.47762416806802</v>
      </c>
      <c r="H122" s="1371">
        <f>'5B2_RSD LA'!H14</f>
        <v>314980.7062980507</v>
      </c>
      <c r="I122" s="391"/>
      <c r="J122" s="390"/>
      <c r="K122" s="391"/>
      <c r="L122" s="390"/>
      <c r="M122" s="391"/>
      <c r="N122" s="390"/>
      <c r="O122" s="391"/>
      <c r="P122" s="390"/>
      <c r="Q122" s="392">
        <f>'5B2_RSD LA'!I14</f>
        <v>1534346</v>
      </c>
      <c r="R122" s="1367"/>
      <c r="S122" s="389">
        <f>'5B2_RSD LA'!J14</f>
        <v>558299</v>
      </c>
      <c r="T122" s="389">
        <f>'5B2_RSD LA'!K14</f>
        <v>-27329</v>
      </c>
      <c r="U122" s="393">
        <f>'5B2_RSD LA'!L14</f>
        <v>530970</v>
      </c>
      <c r="V122" s="392">
        <f>'5B2_RSD LA'!M14</f>
        <v>2065316</v>
      </c>
      <c r="W122" s="390">
        <f>'5B2_RSD LA'!N14</f>
        <v>-36143</v>
      </c>
      <c r="X122" s="390">
        <f>'5B2_RSD LA'!O14</f>
        <v>-5163</v>
      </c>
      <c r="Y122" s="392">
        <f>'5B2_RSD LA'!Q14</f>
        <v>2024010</v>
      </c>
      <c r="Z122" s="389">
        <f>'5B2_RSD LA'!R14</f>
        <v>7595</v>
      </c>
      <c r="AA122" s="394">
        <f>'5B2_RSD LA'!T14</f>
        <v>0</v>
      </c>
      <c r="AB122" s="394">
        <f>'5B2_RSD LA'!U14</f>
        <v>0</v>
      </c>
      <c r="AC122" s="392">
        <f>'5B2_RSD LA'!V14</f>
        <v>2031605</v>
      </c>
      <c r="AD122" s="389">
        <f>'5B2_RSD LA'!W14</f>
        <v>1845561</v>
      </c>
      <c r="AE122" s="389">
        <f>'5B2_RSD LA'!X14</f>
        <v>186044</v>
      </c>
      <c r="AF122" s="392">
        <f>'5B2_RSD LA'!Y14</f>
        <v>186044</v>
      </c>
      <c r="AG122" s="394">
        <f>'5B2_RSD LA'!Z14</f>
        <v>0</v>
      </c>
      <c r="AH122" s="1388">
        <f>'5B2_RSD LA'!AA14</f>
        <v>0</v>
      </c>
      <c r="AI122" s="1388">
        <f>'5B2_RSD LA'!AB14</f>
        <v>0</v>
      </c>
      <c r="AJ122" s="395">
        <f>'5B2_RSD LA'!AC14</f>
        <v>2031605</v>
      </c>
      <c r="AK122" s="395">
        <f t="shared" si="85"/>
        <v>2072911</v>
      </c>
      <c r="AL122" s="396">
        <f>'5B2_RSD LA'!AD14</f>
        <v>6618</v>
      </c>
      <c r="AM122" s="397">
        <f>'5B2_RSD LA'!AE14</f>
        <v>2600874</v>
      </c>
      <c r="AN122" s="388">
        <f>'5B2_RSD LA'!AF14</f>
        <v>143</v>
      </c>
      <c r="AO122" s="396">
        <f>'5B2_RSD LA'!AG14</f>
        <v>946374</v>
      </c>
      <c r="AP122" s="388">
        <f>'5B2_RSD LA'!AH14</f>
        <v>-14</v>
      </c>
      <c r="AQ122" s="398">
        <f>'5B2_RSD LA'!AI14</f>
        <v>-46326</v>
      </c>
      <c r="AR122" s="399">
        <f>'5B2_RSD LA'!AJ14</f>
        <v>900048</v>
      </c>
      <c r="AS122" s="397">
        <f>'5B2_RSD LA'!AK14</f>
        <v>3500922</v>
      </c>
      <c r="AT122" s="400">
        <f>'5B2_RSD LA'!AL14</f>
        <v>-61266</v>
      </c>
      <c r="AU122" s="400">
        <f>'5B2_RSD LA'!AM14</f>
        <v>-8752</v>
      </c>
      <c r="AV122" s="397">
        <f>'5B2_RSD LA'!AO14</f>
        <v>3430904</v>
      </c>
      <c r="AW122" s="398">
        <f>'5B2_RSD LA'!AP14</f>
        <v>3190</v>
      </c>
      <c r="AX122" s="397">
        <f>'5B2_RSD LA'!$AQ$14</f>
        <v>3434094</v>
      </c>
      <c r="AY122" s="397">
        <f>'5B2_RSD LA'!$AQ14-AT122-AU122</f>
        <v>3504112</v>
      </c>
      <c r="AZ122" s="398">
        <f>'5B2_RSD LA'!AR14</f>
        <v>3122220</v>
      </c>
      <c r="BA122" s="398">
        <f>'5B2_RSD LA'!AS14</f>
        <v>311874</v>
      </c>
      <c r="BB122" s="397">
        <f>'5B2_RSD LA'!AT14</f>
        <v>311874</v>
      </c>
      <c r="BC122" s="398">
        <f t="shared" si="83"/>
        <v>5577023</v>
      </c>
      <c r="BD122" s="398">
        <f t="shared" si="84"/>
        <v>497918</v>
      </c>
      <c r="BE122" s="400">
        <v>3836</v>
      </c>
      <c r="BF122" s="400">
        <f t="shared" si="86"/>
        <v>1327</v>
      </c>
      <c r="BG122" s="400">
        <f t="shared" si="87"/>
        <v>5163</v>
      </c>
      <c r="BH122" s="400">
        <v>6597</v>
      </c>
      <c r="BI122" s="400">
        <f t="shared" si="88"/>
        <v>2155</v>
      </c>
      <c r="BJ122" s="400">
        <f t="shared" si="89"/>
        <v>8752</v>
      </c>
    </row>
    <row r="123" spans="1:62" ht="16.5" customHeight="1" x14ac:dyDescent="0.2">
      <c r="A123" s="384" t="s">
        <v>463</v>
      </c>
      <c r="B123" s="538" t="s">
        <v>463</v>
      </c>
      <c r="C123" s="387" t="s">
        <v>440</v>
      </c>
      <c r="D123" s="388">
        <f>'5B2_RSD LA'!D15</f>
        <v>238</v>
      </c>
      <c r="E123" s="389">
        <f>'5B2_RSD LA'!E15</f>
        <v>3102.7104917587394</v>
      </c>
      <c r="F123" s="390">
        <f>'5B2_RSD LA'!F15</f>
        <v>738445.09703857999</v>
      </c>
      <c r="G123" s="1371">
        <f>'5B2_RSD LA'!G15</f>
        <v>801.47762416806802</v>
      </c>
      <c r="H123" s="1371">
        <f>'5B2_RSD LA'!H15</f>
        <v>190751.67455200019</v>
      </c>
      <c r="I123" s="391"/>
      <c r="J123" s="390"/>
      <c r="K123" s="391"/>
      <c r="L123" s="390"/>
      <c r="M123" s="391"/>
      <c r="N123" s="390"/>
      <c r="O123" s="391"/>
      <c r="P123" s="390"/>
      <c r="Q123" s="392">
        <f>'5B2_RSD LA'!I15</f>
        <v>929197</v>
      </c>
      <c r="R123" s="1367"/>
      <c r="S123" s="389">
        <f>'5B2_RSD LA'!J15</f>
        <v>-46850</v>
      </c>
      <c r="T123" s="389">
        <f>'5B2_RSD LA'!K15</f>
        <v>-21473</v>
      </c>
      <c r="U123" s="393">
        <f>'5B2_RSD LA'!L15</f>
        <v>-68323</v>
      </c>
      <c r="V123" s="392">
        <f>'5B2_RSD LA'!M15</f>
        <v>860874</v>
      </c>
      <c r="W123" s="390">
        <f>'5B2_RSD LA'!N15</f>
        <v>-15065</v>
      </c>
      <c r="X123" s="390">
        <f>'5B2_RSD LA'!O15</f>
        <v>-2152</v>
      </c>
      <c r="Y123" s="392">
        <f>'5B2_RSD LA'!Q15</f>
        <v>843657</v>
      </c>
      <c r="Z123" s="389">
        <f>'5B2_RSD LA'!R15</f>
        <v>7950</v>
      </c>
      <c r="AA123" s="394">
        <f>'5B2_RSD LA'!T15</f>
        <v>0</v>
      </c>
      <c r="AB123" s="394">
        <f>'5B2_RSD LA'!U15</f>
        <v>0</v>
      </c>
      <c r="AC123" s="392">
        <f>'5B2_RSD LA'!V15</f>
        <v>851607</v>
      </c>
      <c r="AD123" s="389">
        <f>'5B2_RSD LA'!W15</f>
        <v>791514</v>
      </c>
      <c r="AE123" s="389">
        <f>'5B2_RSD LA'!X15</f>
        <v>60093</v>
      </c>
      <c r="AF123" s="392">
        <f>'5B2_RSD LA'!Y15</f>
        <v>60093</v>
      </c>
      <c r="AG123" s="394">
        <f>'5B2_RSD LA'!Z15</f>
        <v>0</v>
      </c>
      <c r="AH123" s="1388">
        <f>'5B2_RSD LA'!AA15</f>
        <v>0</v>
      </c>
      <c r="AI123" s="1388">
        <f>'5B2_RSD LA'!AB15</f>
        <v>0</v>
      </c>
      <c r="AJ123" s="395">
        <f>'5B2_RSD LA'!AC15</f>
        <v>851607</v>
      </c>
      <c r="AK123" s="395">
        <f t="shared" si="85"/>
        <v>868824</v>
      </c>
      <c r="AL123" s="396">
        <f>'5B2_RSD LA'!AD15</f>
        <v>6618</v>
      </c>
      <c r="AM123" s="397">
        <f>'5B2_RSD LA'!AE15</f>
        <v>1575084</v>
      </c>
      <c r="AN123" s="388">
        <f>'5B2_RSD LA'!AF15</f>
        <v>-12</v>
      </c>
      <c r="AO123" s="396">
        <f>'5B2_RSD LA'!AG15</f>
        <v>-79416</v>
      </c>
      <c r="AP123" s="388">
        <f>'5B2_RSD LA'!AH15</f>
        <v>-11</v>
      </c>
      <c r="AQ123" s="398">
        <f>'5B2_RSD LA'!AI15</f>
        <v>-36399</v>
      </c>
      <c r="AR123" s="399">
        <f>'5B2_RSD LA'!AJ15</f>
        <v>-115815</v>
      </c>
      <c r="AS123" s="397">
        <f>'5B2_RSD LA'!AK15</f>
        <v>1459269</v>
      </c>
      <c r="AT123" s="400">
        <f>'5B2_RSD LA'!AL15</f>
        <v>-25537</v>
      </c>
      <c r="AU123" s="400">
        <f>'5B2_RSD LA'!AM15</f>
        <v>-3648</v>
      </c>
      <c r="AV123" s="397">
        <f>'5B2_RSD LA'!AO15</f>
        <v>1430084</v>
      </c>
      <c r="AW123" s="398">
        <f>'5B2_RSD LA'!AP15</f>
        <v>3190</v>
      </c>
      <c r="AX123" s="397">
        <f>'5B2_RSD LA'!$AQ$15</f>
        <v>1433274</v>
      </c>
      <c r="AY123" s="397">
        <f>'5B2_RSD LA'!$AQ15-AT123-AU123</f>
        <v>1462459</v>
      </c>
      <c r="AZ123" s="398">
        <f>'5B2_RSD LA'!AR15</f>
        <v>1329903</v>
      </c>
      <c r="BA123" s="398">
        <f>'5B2_RSD LA'!AS15</f>
        <v>103371</v>
      </c>
      <c r="BB123" s="397">
        <f>'5B2_RSD LA'!AT15</f>
        <v>103371</v>
      </c>
      <c r="BC123" s="398">
        <f t="shared" si="83"/>
        <v>2331283</v>
      </c>
      <c r="BD123" s="398">
        <f t="shared" si="84"/>
        <v>163464</v>
      </c>
      <c r="BE123" s="400">
        <v>2323</v>
      </c>
      <c r="BF123" s="400">
        <f t="shared" si="86"/>
        <v>-171</v>
      </c>
      <c r="BG123" s="400">
        <f t="shared" si="87"/>
        <v>2152</v>
      </c>
      <c r="BH123" s="400">
        <v>3995</v>
      </c>
      <c r="BI123" s="400">
        <f t="shared" si="88"/>
        <v>-347</v>
      </c>
      <c r="BJ123" s="400">
        <f t="shared" si="89"/>
        <v>3648</v>
      </c>
    </row>
    <row r="124" spans="1:62" ht="16.5" customHeight="1" x14ac:dyDescent="0.2">
      <c r="A124" s="384" t="s">
        <v>610</v>
      </c>
      <c r="B124" s="538">
        <v>389002</v>
      </c>
      <c r="C124" s="387" t="s">
        <v>436</v>
      </c>
      <c r="D124" s="388">
        <f>'5B2_RSD LA'!D16</f>
        <v>433</v>
      </c>
      <c r="E124" s="389">
        <f>'5B2_RSD LA'!E16</f>
        <v>3102.7104917587394</v>
      </c>
      <c r="F124" s="390">
        <f>'5B2_RSD LA'!F16</f>
        <v>1343473.6429315342</v>
      </c>
      <c r="G124" s="1371">
        <f>'5B2_RSD LA'!G16</f>
        <v>801.47762416806802</v>
      </c>
      <c r="H124" s="1371">
        <f>'5B2_RSD LA'!H16</f>
        <v>347039.81126477342</v>
      </c>
      <c r="I124" s="391"/>
      <c r="J124" s="390"/>
      <c r="K124" s="391"/>
      <c r="L124" s="390"/>
      <c r="M124" s="391"/>
      <c r="N124" s="390"/>
      <c r="O124" s="391"/>
      <c r="P124" s="390"/>
      <c r="Q124" s="392">
        <f>'5B2_RSD LA'!I16</f>
        <v>1690513</v>
      </c>
      <c r="R124" s="1367"/>
      <c r="S124" s="389">
        <f>'5B2_RSD LA'!J16</f>
        <v>-132742</v>
      </c>
      <c r="T124" s="389">
        <f>'5B2_RSD LA'!K16</f>
        <v>-35138</v>
      </c>
      <c r="U124" s="393">
        <f>'5B2_RSD LA'!L16</f>
        <v>-167880</v>
      </c>
      <c r="V124" s="392">
        <f>'5B2_RSD LA'!M16</f>
        <v>1522633</v>
      </c>
      <c r="W124" s="390">
        <f>'5B2_RSD LA'!N16</f>
        <v>-26646</v>
      </c>
      <c r="X124" s="390">
        <f>'5B2_RSD LA'!O16</f>
        <v>-3807</v>
      </c>
      <c r="Y124" s="392">
        <f>'5B2_RSD LA'!Q16</f>
        <v>1492180</v>
      </c>
      <c r="Z124" s="389">
        <f>'5B2_RSD LA'!R16</f>
        <v>0</v>
      </c>
      <c r="AA124" s="394">
        <f>'5B2_RSD LA'!T16</f>
        <v>0</v>
      </c>
      <c r="AB124" s="394">
        <f>'5B2_RSD LA'!U16</f>
        <v>4063</v>
      </c>
      <c r="AC124" s="392">
        <f>'5B2_RSD LA'!V16</f>
        <v>1496243</v>
      </c>
      <c r="AD124" s="389">
        <f>'5B2_RSD LA'!W16</f>
        <v>1393671</v>
      </c>
      <c r="AE124" s="389">
        <f>'5B2_RSD LA'!X16</f>
        <v>102572</v>
      </c>
      <c r="AF124" s="392">
        <f>'5B2_RSD LA'!Y16</f>
        <v>102572</v>
      </c>
      <c r="AG124" s="394">
        <f>'5B2_RSD LA'!Z16</f>
        <v>0</v>
      </c>
      <c r="AH124" s="1388">
        <f>'5B2_RSD LA'!AA16</f>
        <v>0</v>
      </c>
      <c r="AI124" s="1388">
        <f>'5B2_RSD LA'!AB16</f>
        <v>0</v>
      </c>
      <c r="AJ124" s="395">
        <f>'5B2_RSD LA'!AC16</f>
        <v>1496243</v>
      </c>
      <c r="AK124" s="395">
        <f t="shared" si="85"/>
        <v>1526696</v>
      </c>
      <c r="AL124" s="396">
        <f>'5B2_RSD LA'!AD16</f>
        <v>6618</v>
      </c>
      <c r="AM124" s="397">
        <f>'5B2_RSD LA'!AE16</f>
        <v>2865594</v>
      </c>
      <c r="AN124" s="388">
        <f>'5B2_RSD LA'!AF16</f>
        <v>-34</v>
      </c>
      <c r="AO124" s="396">
        <f>'5B2_RSD LA'!AG16</f>
        <v>-225012</v>
      </c>
      <c r="AP124" s="388">
        <f>'5B2_RSD LA'!AH16</f>
        <v>-18</v>
      </c>
      <c r="AQ124" s="398">
        <f>'5B2_RSD LA'!AI16</f>
        <v>-59562</v>
      </c>
      <c r="AR124" s="399">
        <f>'5B2_RSD LA'!AJ16</f>
        <v>-284574</v>
      </c>
      <c r="AS124" s="397">
        <f>'5B2_RSD LA'!AK16</f>
        <v>2581020</v>
      </c>
      <c r="AT124" s="400">
        <f>'5B2_RSD LA'!AL16</f>
        <v>-45168</v>
      </c>
      <c r="AU124" s="400">
        <f>'5B2_RSD LA'!AM16</f>
        <v>-6453</v>
      </c>
      <c r="AV124" s="397">
        <f>'5B2_RSD LA'!AO16</f>
        <v>2529399</v>
      </c>
      <c r="AW124" s="398">
        <f>'5B2_RSD LA'!AP16</f>
        <v>0</v>
      </c>
      <c r="AX124" s="397">
        <f>'5B2_RSD LA'!$AQ$16</f>
        <v>2529399</v>
      </c>
      <c r="AY124" s="397">
        <f>'5B2_RSD LA'!$AQ16-AT124-AU124</f>
        <v>2581020</v>
      </c>
      <c r="AZ124" s="398">
        <f>'5B2_RSD LA'!AR16</f>
        <v>2353243</v>
      </c>
      <c r="BA124" s="398">
        <f>'5B2_RSD LA'!AS16</f>
        <v>176156</v>
      </c>
      <c r="BB124" s="397">
        <f>'5B2_RSD LA'!AT16</f>
        <v>176156</v>
      </c>
      <c r="BC124" s="398">
        <f t="shared" si="83"/>
        <v>4107716</v>
      </c>
      <c r="BD124" s="398">
        <f t="shared" si="84"/>
        <v>278728</v>
      </c>
      <c r="BE124" s="400">
        <v>4226</v>
      </c>
      <c r="BF124" s="400">
        <f t="shared" si="86"/>
        <v>-419</v>
      </c>
      <c r="BG124" s="400">
        <f t="shared" si="87"/>
        <v>3807</v>
      </c>
      <c r="BH124" s="400">
        <v>7268</v>
      </c>
      <c r="BI124" s="400">
        <f t="shared" si="88"/>
        <v>-815</v>
      </c>
      <c r="BJ124" s="400">
        <f t="shared" si="89"/>
        <v>6453</v>
      </c>
    </row>
    <row r="125" spans="1:62" ht="16.5" customHeight="1" x14ac:dyDescent="0.2">
      <c r="A125" s="385" t="s">
        <v>462</v>
      </c>
      <c r="B125" s="539" t="s">
        <v>462</v>
      </c>
      <c r="C125" s="401" t="s">
        <v>1479</v>
      </c>
      <c r="D125" s="402">
        <f>'5B2_RSD LA'!D17</f>
        <v>183</v>
      </c>
      <c r="E125" s="403">
        <f>'5B2_RSD LA'!E17</f>
        <v>3102.7104917587394</v>
      </c>
      <c r="F125" s="404">
        <f>'5B2_RSD LA'!F17</f>
        <v>567796.01999184932</v>
      </c>
      <c r="G125" s="1372">
        <f>'5B2_RSD LA'!G17</f>
        <v>801.47762416806802</v>
      </c>
      <c r="H125" s="1372">
        <f>'5B2_RSD LA'!H17</f>
        <v>146670.40522275644</v>
      </c>
      <c r="I125" s="405"/>
      <c r="J125" s="404"/>
      <c r="K125" s="405"/>
      <c r="L125" s="404"/>
      <c r="M125" s="405"/>
      <c r="N125" s="404"/>
      <c r="O125" s="405"/>
      <c r="P125" s="404"/>
      <c r="Q125" s="406">
        <f>'5B2_RSD LA'!I17</f>
        <v>714466</v>
      </c>
      <c r="R125" s="1368"/>
      <c r="S125" s="403">
        <f>'5B2_RSD LA'!J17</f>
        <v>-714466</v>
      </c>
      <c r="T125" s="403">
        <f>'5B2_RSD LA'!K17</f>
        <v>0</v>
      </c>
      <c r="U125" s="407">
        <f>'5B2_RSD LA'!L17</f>
        <v>-714466</v>
      </c>
      <c r="V125" s="406">
        <f>'5B2_RSD LA'!M17</f>
        <v>0</v>
      </c>
      <c r="W125" s="404">
        <f>'5B2_RSD LA'!N17</f>
        <v>0</v>
      </c>
      <c r="X125" s="404">
        <f>'5B2_RSD LA'!O17</f>
        <v>0</v>
      </c>
      <c r="Y125" s="406">
        <f>'5B2_RSD LA'!Q17</f>
        <v>0</v>
      </c>
      <c r="Z125" s="403">
        <f>'5B2_RSD LA'!R17</f>
        <v>0</v>
      </c>
      <c r="AA125" s="408">
        <f>'5B2_RSD LA'!T17</f>
        <v>0</v>
      </c>
      <c r="AB125" s="1385">
        <f>'5B2_RSD LA'!U17</f>
        <v>0</v>
      </c>
      <c r="AC125" s="406">
        <f>'5B2_RSD LA'!V17</f>
        <v>0</v>
      </c>
      <c r="AD125" s="409">
        <f>'5B2_RSD LA'!W17</f>
        <v>0</v>
      </c>
      <c r="AE125" s="403">
        <f>'5B2_RSD LA'!X17</f>
        <v>0</v>
      </c>
      <c r="AF125" s="410">
        <f>'5B2_RSD LA'!Y17</f>
        <v>0</v>
      </c>
      <c r="AG125" s="408">
        <f>'5B2_RSD LA'!Z17</f>
        <v>0</v>
      </c>
      <c r="AH125" s="1389">
        <f>'5B2_RSD LA'!AA17</f>
        <v>0</v>
      </c>
      <c r="AI125" s="1389">
        <f>'5B2_RSD LA'!AB17</f>
        <v>0</v>
      </c>
      <c r="AJ125" s="410">
        <f>'5B2_RSD LA'!AC17</f>
        <v>0</v>
      </c>
      <c r="AK125" s="410">
        <f t="shared" si="85"/>
        <v>0</v>
      </c>
      <c r="AL125" s="411"/>
      <c r="AM125" s="412">
        <f>'5B2_RSD LA'!AE17</f>
        <v>0</v>
      </c>
      <c r="AN125" s="402">
        <f>'5B2_RSD LA'!AF17</f>
        <v>-183</v>
      </c>
      <c r="AO125" s="411">
        <f>'5B2_RSD LA'!AG17</f>
        <v>0</v>
      </c>
      <c r="AP125" s="402">
        <f>'5B2_RSD LA'!AH17</f>
        <v>0</v>
      </c>
      <c r="AQ125" s="413">
        <f>'5B2_RSD LA'!AI17</f>
        <v>0</v>
      </c>
      <c r="AR125" s="414">
        <f>'5B2_RSD LA'!AJ17</f>
        <v>0</v>
      </c>
      <c r="AS125" s="412">
        <f>'5B2_RSD LA'!AK17</f>
        <v>0</v>
      </c>
      <c r="AT125" s="1382">
        <f>'5B2_RSD LA'!AL17</f>
        <v>0</v>
      </c>
      <c r="AU125" s="415">
        <f>'5B2_RSD LA'!AM17</f>
        <v>0</v>
      </c>
      <c r="AV125" s="412">
        <f>'5B2_RSD LA'!AO17</f>
        <v>0</v>
      </c>
      <c r="AW125" s="413">
        <f>'5B2_RSD LA'!AP17</f>
        <v>0</v>
      </c>
      <c r="AX125" s="1407">
        <f>'5B2_RSD LA'!$AQ$17</f>
        <v>0</v>
      </c>
      <c r="AY125" s="412">
        <f>'5B2_RSD LA'!$AQ17-AT125-AU125</f>
        <v>0</v>
      </c>
      <c r="AZ125" s="413">
        <f>'5B2_RSD LA'!AR17</f>
        <v>0</v>
      </c>
      <c r="BA125" s="413">
        <f>'5B2_RSD LA'!AS17</f>
        <v>0</v>
      </c>
      <c r="BB125" s="412">
        <f>'5B2_RSD LA'!AT17</f>
        <v>0</v>
      </c>
      <c r="BC125" s="413">
        <f t="shared" si="83"/>
        <v>0</v>
      </c>
      <c r="BD125" s="413">
        <f t="shared" si="84"/>
        <v>0</v>
      </c>
      <c r="BE125" s="415">
        <v>0</v>
      </c>
      <c r="BF125" s="415">
        <f t="shared" si="86"/>
        <v>0</v>
      </c>
      <c r="BG125" s="415">
        <f t="shared" si="87"/>
        <v>0</v>
      </c>
      <c r="BH125" s="415">
        <v>0</v>
      </c>
      <c r="BI125" s="415">
        <f t="shared" si="88"/>
        <v>0</v>
      </c>
      <c r="BJ125" s="415">
        <f t="shared" si="89"/>
        <v>0</v>
      </c>
    </row>
    <row r="126" spans="1:62" s="218" customFormat="1" ht="16.5" customHeight="1" thickBot="1" x14ac:dyDescent="0.25">
      <c r="A126" s="1369"/>
      <c r="B126" s="1374"/>
      <c r="C126" s="1001" t="s">
        <v>458</v>
      </c>
      <c r="D126" s="416">
        <f t="shared" ref="D126:AI126" si="90">SUM(D117:D125)</f>
        <v>3232</v>
      </c>
      <c r="E126" s="417"/>
      <c r="F126" s="418">
        <f t="shared" si="90"/>
        <v>11482846.555988522</v>
      </c>
      <c r="G126" s="1373"/>
      <c r="H126" s="1373">
        <f t="shared" si="90"/>
        <v>2542108.9831441697</v>
      </c>
      <c r="I126" s="416">
        <f t="shared" si="90"/>
        <v>0</v>
      </c>
      <c r="J126" s="418">
        <f t="shared" si="90"/>
        <v>0</v>
      </c>
      <c r="K126" s="416">
        <f t="shared" si="90"/>
        <v>0</v>
      </c>
      <c r="L126" s="418">
        <f t="shared" si="90"/>
        <v>0</v>
      </c>
      <c r="M126" s="416">
        <f t="shared" si="90"/>
        <v>0</v>
      </c>
      <c r="N126" s="418">
        <f t="shared" si="90"/>
        <v>0</v>
      </c>
      <c r="O126" s="416">
        <f t="shared" si="90"/>
        <v>0</v>
      </c>
      <c r="P126" s="418">
        <f t="shared" si="90"/>
        <v>0</v>
      </c>
      <c r="Q126" s="419">
        <f t="shared" si="90"/>
        <v>14024955</v>
      </c>
      <c r="R126" s="419">
        <f t="shared" si="90"/>
        <v>0</v>
      </c>
      <c r="S126" s="417">
        <f t="shared" si="90"/>
        <v>118785</v>
      </c>
      <c r="T126" s="417">
        <f t="shared" si="90"/>
        <v>-174278</v>
      </c>
      <c r="U126" s="420">
        <f t="shared" si="90"/>
        <v>-55493</v>
      </c>
      <c r="V126" s="419">
        <f t="shared" si="90"/>
        <v>13969462</v>
      </c>
      <c r="W126" s="418">
        <f t="shared" si="90"/>
        <v>0</v>
      </c>
      <c r="X126" s="418">
        <f t="shared" si="90"/>
        <v>-21386</v>
      </c>
      <c r="Y126" s="419">
        <f t="shared" si="90"/>
        <v>13948076</v>
      </c>
      <c r="Z126" s="418">
        <f t="shared" si="90"/>
        <v>-455387</v>
      </c>
      <c r="AA126" s="421">
        <f t="shared" si="90"/>
        <v>0</v>
      </c>
      <c r="AB126" s="1386">
        <f t="shared" si="90"/>
        <v>26998</v>
      </c>
      <c r="AC126" s="419">
        <f t="shared" si="90"/>
        <v>13519687</v>
      </c>
      <c r="AD126" s="417">
        <f t="shared" si="90"/>
        <v>12304455</v>
      </c>
      <c r="AE126" s="417">
        <f t="shared" si="90"/>
        <v>1215232</v>
      </c>
      <c r="AF126" s="419">
        <f t="shared" si="90"/>
        <v>1215232</v>
      </c>
      <c r="AG126" s="421">
        <f t="shared" si="90"/>
        <v>0</v>
      </c>
      <c r="AH126" s="1390">
        <f t="shared" si="90"/>
        <v>10000</v>
      </c>
      <c r="AI126" s="1390">
        <f t="shared" si="90"/>
        <v>0</v>
      </c>
      <c r="AJ126" s="422">
        <f>SUM(AJ117:AJ125)</f>
        <v>13529687</v>
      </c>
      <c r="AK126" s="422">
        <f>SUM(AK117:AK125)</f>
        <v>13551073</v>
      </c>
      <c r="AL126" s="423"/>
      <c r="AM126" s="424">
        <f>SUM(AM117:AM125)</f>
        <v>18440540</v>
      </c>
      <c r="AN126" s="416">
        <f t="shared" ref="AN126:BD126" si="91">SUM(AN117:AN125)</f>
        <v>-28</v>
      </c>
      <c r="AO126" s="423">
        <f t="shared" si="91"/>
        <v>743994</v>
      </c>
      <c r="AP126" s="416">
        <f t="shared" si="91"/>
        <v>-77</v>
      </c>
      <c r="AQ126" s="425">
        <f t="shared" si="91"/>
        <v>-225184</v>
      </c>
      <c r="AR126" s="426">
        <f t="shared" si="91"/>
        <v>518810</v>
      </c>
      <c r="AS126" s="424">
        <f t="shared" si="91"/>
        <v>18959350</v>
      </c>
      <c r="AT126" s="1383">
        <f t="shared" si="91"/>
        <v>0</v>
      </c>
      <c r="AU126" s="427">
        <f t="shared" si="91"/>
        <v>-36250</v>
      </c>
      <c r="AV126" s="424">
        <f t="shared" si="91"/>
        <v>18923100</v>
      </c>
      <c r="AW126" s="425">
        <f t="shared" si="91"/>
        <v>7634</v>
      </c>
      <c r="AX126" s="1408">
        <f t="shared" si="91"/>
        <v>18930734</v>
      </c>
      <c r="AY126" s="424">
        <f t="shared" si="91"/>
        <v>18966984</v>
      </c>
      <c r="AZ126" s="425">
        <f t="shared" si="91"/>
        <v>17290252</v>
      </c>
      <c r="BA126" s="425">
        <f t="shared" si="91"/>
        <v>1640482</v>
      </c>
      <c r="BB126" s="424">
        <f t="shared" si="91"/>
        <v>1640482</v>
      </c>
      <c r="BC126" s="425">
        <f t="shared" si="91"/>
        <v>32518057</v>
      </c>
      <c r="BD126" s="425">
        <f t="shared" si="91"/>
        <v>2855714</v>
      </c>
      <c r="BE126" s="427">
        <f t="shared" ref="BE126:BG126" si="92">SUM(BE117:BE125)</f>
        <v>21454</v>
      </c>
      <c r="BF126" s="427">
        <f t="shared" si="92"/>
        <v>-68</v>
      </c>
      <c r="BG126" s="427">
        <f t="shared" si="92"/>
        <v>21386</v>
      </c>
      <c r="BH126" s="427">
        <f t="shared" ref="BH126:BJ126" si="93">SUM(BH117:BH125)</f>
        <v>36894</v>
      </c>
      <c r="BI126" s="427">
        <f t="shared" si="93"/>
        <v>-644</v>
      </c>
      <c r="BJ126" s="427">
        <f t="shared" si="93"/>
        <v>36250</v>
      </c>
    </row>
    <row r="127" spans="1:62" customFormat="1" ht="6.75" customHeight="1" thickTop="1" x14ac:dyDescent="0.2">
      <c r="A127" s="1414"/>
      <c r="B127" s="1414"/>
      <c r="C127" s="1414"/>
      <c r="D127" s="1414"/>
      <c r="E127" s="1414"/>
      <c r="F127" s="1414"/>
      <c r="G127" s="1414"/>
      <c r="H127" s="1414"/>
      <c r="I127" s="1414"/>
      <c r="J127" s="1414"/>
      <c r="K127" s="1414"/>
      <c r="L127" s="1414"/>
      <c r="M127" s="1414"/>
      <c r="N127" s="1414"/>
      <c r="O127" s="1414"/>
      <c r="P127" s="1414"/>
      <c r="Q127" s="1414"/>
      <c r="R127" s="1414"/>
      <c r="S127" s="1414"/>
      <c r="T127" s="1414"/>
      <c r="U127" s="1414"/>
      <c r="V127" s="1414"/>
      <c r="W127" s="1414"/>
      <c r="X127" s="1414"/>
      <c r="Y127" s="1414"/>
      <c r="Z127" s="1414"/>
      <c r="AA127" s="1414"/>
      <c r="AB127" s="1414"/>
      <c r="AC127" s="1414"/>
      <c r="AD127" s="1414"/>
      <c r="AE127" s="1414"/>
      <c r="AF127" s="1414"/>
      <c r="AG127" s="1414"/>
      <c r="AH127" s="1414"/>
      <c r="AI127" s="1414"/>
      <c r="AJ127" s="1414"/>
      <c r="AK127" s="1414"/>
      <c r="AL127" s="1414"/>
      <c r="AM127" s="1414"/>
      <c r="AN127" s="1414"/>
      <c r="AO127" s="1414"/>
      <c r="AP127" s="1414"/>
      <c r="AQ127" s="1414"/>
      <c r="AR127" s="1414"/>
      <c r="AS127" s="1414"/>
      <c r="AT127" s="1414"/>
      <c r="AU127" s="1414"/>
      <c r="AV127" s="1414"/>
      <c r="AW127" s="1414"/>
      <c r="AX127" s="1414"/>
      <c r="AY127" s="1414"/>
      <c r="AZ127" s="1414"/>
      <c r="BA127" s="1414"/>
      <c r="BB127" s="1414"/>
      <c r="BC127" s="1414"/>
      <c r="BD127" s="1414"/>
      <c r="BE127" s="1414"/>
      <c r="BF127" s="1414"/>
      <c r="BG127" s="1414"/>
      <c r="BH127" s="1414"/>
      <c r="BI127" s="1414"/>
      <c r="BJ127" s="1414"/>
    </row>
    <row r="128" spans="1:62" s="218" customFormat="1" ht="16.5" customHeight="1" thickBot="1" x14ac:dyDescent="0.25">
      <c r="A128" s="1369"/>
      <c r="B128" s="1374"/>
      <c r="C128" s="1001" t="s">
        <v>1603</v>
      </c>
      <c r="D128" s="416">
        <f>D76+D115+D126</f>
        <v>683967</v>
      </c>
      <c r="E128" s="417"/>
      <c r="F128" s="418">
        <f>F76+F115+F126</f>
        <v>3595824164.3774319</v>
      </c>
      <c r="G128" s="1373"/>
      <c r="H128" s="1373">
        <f t="shared" ref="H128:I128" si="94">H76+H115+H126</f>
        <v>2542108.9831441697</v>
      </c>
      <c r="I128" s="416">
        <f t="shared" si="94"/>
        <v>13433</v>
      </c>
      <c r="J128" s="418">
        <f t="shared" ref="J128:K128" si="95">J76+J115+J126</f>
        <v>6841106.8197038621</v>
      </c>
      <c r="K128" s="416">
        <f t="shared" si="95"/>
        <v>7317</v>
      </c>
      <c r="L128" s="418">
        <f t="shared" ref="L128:M128" si="96">L76+L115+L126</f>
        <v>1037818.772948768</v>
      </c>
      <c r="M128" s="416">
        <f t="shared" si="96"/>
        <v>1878</v>
      </c>
      <c r="N128" s="418">
        <f t="shared" ref="N128:O128" si="97">N76+N115+N126</f>
        <v>6423317.6051437659</v>
      </c>
      <c r="O128" s="416">
        <f t="shared" si="97"/>
        <v>276</v>
      </c>
      <c r="P128" s="418">
        <f t="shared" ref="P128:BJ128" si="98">P76+P115+P126</f>
        <v>383022.6784191138</v>
      </c>
      <c r="Q128" s="419">
        <f t="shared" si="98"/>
        <v>3613051534</v>
      </c>
      <c r="R128" s="419">
        <f t="shared" si="98"/>
        <v>2231842</v>
      </c>
      <c r="S128" s="417">
        <f t="shared" si="98"/>
        <v>-11281933</v>
      </c>
      <c r="T128" s="417">
        <f t="shared" si="98"/>
        <v>-4443751</v>
      </c>
      <c r="U128" s="420">
        <f t="shared" si="98"/>
        <v>-15725684</v>
      </c>
      <c r="V128" s="419">
        <f t="shared" si="98"/>
        <v>3597325850</v>
      </c>
      <c r="W128" s="418">
        <f t="shared" si="98"/>
        <v>0</v>
      </c>
      <c r="X128" s="418">
        <f t="shared" si="98"/>
        <v>-257855</v>
      </c>
      <c r="Y128" s="419">
        <f t="shared" si="98"/>
        <v>108294751</v>
      </c>
      <c r="Z128" s="418">
        <f t="shared" si="98"/>
        <v>602840</v>
      </c>
      <c r="AA128" s="421">
        <f t="shared" si="98"/>
        <v>5124000</v>
      </c>
      <c r="AB128" s="1386">
        <f t="shared" si="98"/>
        <v>17705718</v>
      </c>
      <c r="AC128" s="419">
        <f t="shared" si="98"/>
        <v>3620500553</v>
      </c>
      <c r="AD128" s="417">
        <f t="shared" si="98"/>
        <v>3321542608</v>
      </c>
      <c r="AE128" s="417">
        <f t="shared" si="98"/>
        <v>298957945</v>
      </c>
      <c r="AF128" s="419">
        <f t="shared" si="98"/>
        <v>298957945</v>
      </c>
      <c r="AG128" s="421">
        <f t="shared" si="98"/>
        <v>856000</v>
      </c>
      <c r="AH128" s="1390">
        <f t="shared" si="98"/>
        <v>11077868</v>
      </c>
      <c r="AI128" s="1390">
        <f t="shared" si="98"/>
        <v>11833556</v>
      </c>
      <c r="AJ128" s="422">
        <f t="shared" si="98"/>
        <v>3644267977</v>
      </c>
      <c r="AK128" s="422">
        <f t="shared" si="98"/>
        <v>3644525832</v>
      </c>
      <c r="AL128" s="423"/>
      <c r="AM128" s="424">
        <f t="shared" si="98"/>
        <v>97881004</v>
      </c>
      <c r="AN128" s="416">
        <f t="shared" si="98"/>
        <v>2464</v>
      </c>
      <c r="AO128" s="423">
        <f t="shared" si="98"/>
        <v>16253643</v>
      </c>
      <c r="AP128" s="416">
        <f t="shared" si="98"/>
        <v>-204</v>
      </c>
      <c r="AQ128" s="425">
        <f t="shared" si="98"/>
        <v>-512799</v>
      </c>
      <c r="AR128" s="426">
        <f t="shared" si="98"/>
        <v>15740844</v>
      </c>
      <c r="AS128" s="424">
        <f t="shared" si="98"/>
        <v>-843374</v>
      </c>
      <c r="AT128" s="1383">
        <f t="shared" si="98"/>
        <v>0</v>
      </c>
      <c r="AU128" s="427">
        <f t="shared" si="98"/>
        <v>-286166</v>
      </c>
      <c r="AV128" s="424">
        <f t="shared" si="98"/>
        <v>113335682</v>
      </c>
      <c r="AW128" s="425">
        <f t="shared" si="98"/>
        <v>153890</v>
      </c>
      <c r="AX128" s="1408">
        <f t="shared" si="98"/>
        <v>113481938</v>
      </c>
      <c r="AY128" s="424">
        <f t="shared" si="98"/>
        <v>-843374</v>
      </c>
      <c r="AZ128" s="425" t="e">
        <f t="shared" si="98"/>
        <v>#REF!</v>
      </c>
      <c r="BA128" s="425" t="e">
        <f t="shared" si="98"/>
        <v>#REF!</v>
      </c>
      <c r="BB128" s="424">
        <f t="shared" si="98"/>
        <v>-67410</v>
      </c>
      <c r="BC128" s="425">
        <f t="shared" si="98"/>
        <v>3643682458</v>
      </c>
      <c r="BD128" s="425">
        <f t="shared" si="98"/>
        <v>298890535</v>
      </c>
      <c r="BE128" s="427">
        <f t="shared" si="98"/>
        <v>235224</v>
      </c>
      <c r="BF128" s="427">
        <f t="shared" si="98"/>
        <v>22631</v>
      </c>
      <c r="BG128" s="427">
        <f t="shared" si="98"/>
        <v>257855</v>
      </c>
      <c r="BH128" s="427" t="e">
        <f t="shared" si="98"/>
        <v>#REF!</v>
      </c>
      <c r="BI128" s="427" t="e">
        <f t="shared" si="98"/>
        <v>#REF!</v>
      </c>
      <c r="BJ128" s="427" t="e">
        <f t="shared" si="98"/>
        <v>#REF!</v>
      </c>
    </row>
    <row r="129" spans="1:62" customFormat="1" ht="13.5" thickTop="1" x14ac:dyDescent="0.2"/>
    <row r="130" spans="1:62" ht="16.5" customHeight="1" x14ac:dyDescent="0.2">
      <c r="A130" s="1248">
        <v>318001</v>
      </c>
      <c r="B130" s="1249">
        <v>318001</v>
      </c>
      <c r="C130" s="1250" t="s">
        <v>273</v>
      </c>
      <c r="D130" s="1245">
        <f>'5A1_Labs'!$C$7</f>
        <v>1435</v>
      </c>
      <c r="E130" s="372">
        <f>'5A1_Labs'!$D$7</f>
        <v>4579.7194791561578</v>
      </c>
      <c r="F130" s="373">
        <f>'5A1_Labs'!$E$7</f>
        <v>6572300</v>
      </c>
      <c r="G130" s="1370">
        <f>'5A1_Labs'!$F$7</f>
        <v>605.97185873605952</v>
      </c>
      <c r="H130" s="1370">
        <f>'5A1_Labs'!$G$7</f>
        <v>869569.61728624546</v>
      </c>
      <c r="I130" s="374"/>
      <c r="J130" s="373"/>
      <c r="K130" s="374"/>
      <c r="L130" s="373"/>
      <c r="M130" s="374"/>
      <c r="N130" s="373"/>
      <c r="O130" s="374"/>
      <c r="P130" s="373"/>
      <c r="Q130" s="375">
        <f>'5A1_Labs'!$H$7</f>
        <v>7441870</v>
      </c>
      <c r="R130" s="375"/>
      <c r="S130" s="372">
        <f>'5A1_Labs'!$I$7</f>
        <v>-36300</v>
      </c>
      <c r="T130" s="372">
        <f>'5A1_Labs'!$J$7</f>
        <v>-2593</v>
      </c>
      <c r="U130" s="376">
        <f>'5A1_Labs'!$K$7</f>
        <v>-38893</v>
      </c>
      <c r="V130" s="375">
        <f>'5A1_Labs'!$L$7</f>
        <v>7402977</v>
      </c>
      <c r="W130" s="373"/>
      <c r="X130" s="373"/>
      <c r="Y130" s="375"/>
      <c r="Z130" s="372">
        <f>'5A1_Labs'!$M$7</f>
        <v>0</v>
      </c>
      <c r="AA130" s="386">
        <f>'5A1_Labs'!$O$7</f>
        <v>0</v>
      </c>
      <c r="AB130" s="1384">
        <f>'5A1_Labs'!$P$7</f>
        <v>0</v>
      </c>
      <c r="AC130" s="375">
        <f>'5A1_Labs'!$Q$7</f>
        <v>7402977</v>
      </c>
      <c r="AD130" s="372">
        <f>'5A1_Labs'!$R$7</f>
        <v>6809749</v>
      </c>
      <c r="AE130" s="372">
        <f>'5A1_Labs'!$S$7</f>
        <v>593228</v>
      </c>
      <c r="AF130" s="375">
        <f>'5A1_Labs'!$T$7</f>
        <v>593228</v>
      </c>
      <c r="AG130" s="386">
        <f>'5A1_Labs'!$U$7</f>
        <v>0</v>
      </c>
      <c r="AH130" s="1387">
        <f>'5A1_Labs'!$V$7</f>
        <v>10000</v>
      </c>
      <c r="AI130" s="1387">
        <f>'5A1_Labs'!$W$7</f>
        <v>0</v>
      </c>
      <c r="AJ130" s="377">
        <f>'5A1_Labs'!$X$7</f>
        <v>7412977</v>
      </c>
      <c r="AK130" s="377">
        <f>AJ130</f>
        <v>7412977</v>
      </c>
      <c r="AL130" s="378"/>
      <c r="AM130" s="379"/>
      <c r="AN130" s="371"/>
      <c r="AO130" s="378"/>
      <c r="AP130" s="371"/>
      <c r="AQ130" s="380"/>
      <c r="AR130" s="381"/>
      <c r="AS130" s="379"/>
      <c r="AT130" s="1381"/>
      <c r="AU130" s="382"/>
      <c r="AV130" s="379"/>
      <c r="AW130" s="380"/>
      <c r="AX130" s="1406"/>
      <c r="AY130" s="379"/>
      <c r="AZ130" s="380"/>
      <c r="BA130" s="380"/>
      <c r="BB130" s="379"/>
      <c r="BC130" s="380">
        <f t="shared" ref="BC130:BC134" si="99">AK130+AY130</f>
        <v>7412977</v>
      </c>
      <c r="BD130" s="380">
        <f t="shared" ref="BD130:BD134" si="100">AF130+BB130</f>
        <v>593228</v>
      </c>
      <c r="BE130" s="382"/>
      <c r="BF130" s="382"/>
      <c r="BG130" s="382"/>
      <c r="BH130" s="382"/>
      <c r="BI130" s="382"/>
      <c r="BJ130" s="382"/>
    </row>
    <row r="131" spans="1:62" ht="16.5" customHeight="1" x14ac:dyDescent="0.2">
      <c r="A131" s="384">
        <v>319001</v>
      </c>
      <c r="B131" s="538">
        <v>319001</v>
      </c>
      <c r="C131" s="1251" t="s">
        <v>274</v>
      </c>
      <c r="D131" s="1246">
        <f>'5A1_Labs'!$C$8</f>
        <v>567</v>
      </c>
      <c r="E131" s="389">
        <f>'5A1_Labs'!$D$8</f>
        <v>4579.7194791561578</v>
      </c>
      <c r="F131" s="390">
        <f>'5A1_Labs'!$E$8</f>
        <v>2596860</v>
      </c>
      <c r="G131" s="1371">
        <f>'5A1_Labs'!$F$8</f>
        <v>699.89832861189802</v>
      </c>
      <c r="H131" s="1371">
        <f>'5A1_Labs'!$G$8</f>
        <v>396842.35232294619</v>
      </c>
      <c r="I131" s="391"/>
      <c r="J131" s="390"/>
      <c r="K131" s="391"/>
      <c r="L131" s="390"/>
      <c r="M131" s="391"/>
      <c r="N131" s="390"/>
      <c r="O131" s="391"/>
      <c r="P131" s="390"/>
      <c r="Q131" s="392">
        <f>'5A1_Labs'!$H$8</f>
        <v>2993702</v>
      </c>
      <c r="R131" s="392"/>
      <c r="S131" s="389">
        <f>'5A1_Labs'!$I$8</f>
        <v>554360</v>
      </c>
      <c r="T131" s="389">
        <f>'5A1_Labs'!$J$8</f>
        <v>-303578</v>
      </c>
      <c r="U131" s="393">
        <f>'5A1_Labs'!$K$8</f>
        <v>250782</v>
      </c>
      <c r="V131" s="392">
        <f>'5A1_Labs'!$L$8</f>
        <v>3244484</v>
      </c>
      <c r="W131" s="390"/>
      <c r="X131" s="390"/>
      <c r="Y131" s="392"/>
      <c r="Z131" s="389">
        <f>'5A1_Labs'!$M$8</f>
        <v>25899</v>
      </c>
      <c r="AA131" s="394">
        <f>'5A1_Labs'!$O$8</f>
        <v>0</v>
      </c>
      <c r="AB131" s="394">
        <f>'5A1_Labs'!$P$8</f>
        <v>9731</v>
      </c>
      <c r="AC131" s="392">
        <f>'5A1_Labs'!$Q$8</f>
        <v>3280114</v>
      </c>
      <c r="AD131" s="389">
        <f>'5A1_Labs'!$R$8</f>
        <v>2965891</v>
      </c>
      <c r="AE131" s="389">
        <f>'5A1_Labs'!$S$8</f>
        <v>314223</v>
      </c>
      <c r="AF131" s="392">
        <f>'5A1_Labs'!$T$8</f>
        <v>314223</v>
      </c>
      <c r="AG131" s="394">
        <f>'5A1_Labs'!$U$8</f>
        <v>0</v>
      </c>
      <c r="AH131" s="1388">
        <f>'5A1_Labs'!$V$8</f>
        <v>10000</v>
      </c>
      <c r="AI131" s="1388">
        <f>'5A1_Labs'!$W$8</f>
        <v>0</v>
      </c>
      <c r="AJ131" s="395">
        <f>'5A1_Labs'!$X$8</f>
        <v>3290114</v>
      </c>
      <c r="AK131" s="395">
        <f t="shared" ref="AK131:AK135" si="101">AJ131</f>
        <v>3290114</v>
      </c>
      <c r="AL131" s="396"/>
      <c r="AM131" s="397"/>
      <c r="AN131" s="388"/>
      <c r="AO131" s="396"/>
      <c r="AP131" s="388"/>
      <c r="AQ131" s="398"/>
      <c r="AR131" s="399"/>
      <c r="AS131" s="397"/>
      <c r="AT131" s="400"/>
      <c r="AU131" s="400"/>
      <c r="AV131" s="397"/>
      <c r="AW131" s="398"/>
      <c r="AX131" s="397"/>
      <c r="AY131" s="397"/>
      <c r="AZ131" s="398"/>
      <c r="BA131" s="398"/>
      <c r="BB131" s="397"/>
      <c r="BC131" s="398">
        <f t="shared" si="99"/>
        <v>3290114</v>
      </c>
      <c r="BD131" s="398">
        <f t="shared" si="100"/>
        <v>314223</v>
      </c>
      <c r="BE131" s="400"/>
      <c r="BF131" s="400"/>
      <c r="BG131" s="400"/>
      <c r="BH131" s="400"/>
      <c r="BI131" s="400"/>
      <c r="BJ131" s="400"/>
    </row>
    <row r="132" spans="1:62" ht="16.5" customHeight="1" x14ac:dyDescent="0.2">
      <c r="A132" s="384">
        <v>302006</v>
      </c>
      <c r="B132" s="538">
        <v>302006</v>
      </c>
      <c r="C132" s="1251" t="s">
        <v>414</v>
      </c>
      <c r="D132" s="1246">
        <f>'5A5_LSMSA'!$C$83</f>
        <v>335</v>
      </c>
      <c r="E132" s="389"/>
      <c r="F132" s="390">
        <f>'5A5_LSMSA'!$E$83</f>
        <v>2815583.7418982126</v>
      </c>
      <c r="G132" s="1371"/>
      <c r="H132" s="1371">
        <f>'5A5_LSMSA'!$G$83</f>
        <v>227790.47037415687</v>
      </c>
      <c r="I132" s="391"/>
      <c r="J132" s="390"/>
      <c r="K132" s="391"/>
      <c r="L132" s="390"/>
      <c r="M132" s="391"/>
      <c r="N132" s="390"/>
      <c r="O132" s="391"/>
      <c r="P132" s="390"/>
      <c r="Q132" s="392">
        <f>'5A5_LSMSA'!$H$83</f>
        <v>3043372</v>
      </c>
      <c r="R132" s="392"/>
      <c r="S132" s="389">
        <f>'5A5_LSMSA'!$I$83</f>
        <v>225375</v>
      </c>
      <c r="T132" s="389">
        <f>'5A5_LSMSA'!$J$83</f>
        <v>-67676</v>
      </c>
      <c r="U132" s="393">
        <f>'5A5_LSMSA'!$K$83</f>
        <v>157699</v>
      </c>
      <c r="V132" s="392">
        <f>'5A5_LSMSA'!$L$83</f>
        <v>3201071</v>
      </c>
      <c r="W132" s="390"/>
      <c r="X132" s="390"/>
      <c r="Y132" s="392">
        <f>'5A5_LSMSA'!$L$83</f>
        <v>3201071</v>
      </c>
      <c r="Z132" s="389">
        <f>'5A5_LSMSA'!$M$83</f>
        <v>0</v>
      </c>
      <c r="AA132" s="394">
        <f>'5A5_LSMSA'!$N$78</f>
        <v>0</v>
      </c>
      <c r="AB132" s="394">
        <f>'5A5_LSMSA'!$N$82</f>
        <v>33386</v>
      </c>
      <c r="AC132" s="392">
        <f>'5A5_LSMSA'!$N$83</f>
        <v>3234457</v>
      </c>
      <c r="AD132" s="389">
        <f>'5A5_LSMSA'!$O$83</f>
        <v>2933138</v>
      </c>
      <c r="AE132" s="389">
        <f>'5A5_LSMSA'!$P$83</f>
        <v>301319</v>
      </c>
      <c r="AF132" s="392">
        <f>'5A5_LSMSA'!$Q$83</f>
        <v>301319</v>
      </c>
      <c r="AG132" s="394">
        <f>'5A5_LSMSA'!$R$79</f>
        <v>0</v>
      </c>
      <c r="AH132" s="1388">
        <f>'5A5_LSMSA'!$R$80</f>
        <v>10000</v>
      </c>
      <c r="AI132" s="1388">
        <f>'5A5_LSMSA'!$R$81</f>
        <v>0</v>
      </c>
      <c r="AJ132" s="395">
        <f>'5A5_LSMSA'!$R$83</f>
        <v>3244457</v>
      </c>
      <c r="AK132" s="395">
        <f t="shared" si="101"/>
        <v>3244457</v>
      </c>
      <c r="AL132" s="396"/>
      <c r="AM132" s="397"/>
      <c r="AN132" s="388"/>
      <c r="AO132" s="396"/>
      <c r="AP132" s="388"/>
      <c r="AQ132" s="398"/>
      <c r="AR132" s="399"/>
      <c r="AS132" s="397"/>
      <c r="AT132" s="400"/>
      <c r="AU132" s="400"/>
      <c r="AV132" s="397"/>
      <c r="AW132" s="398"/>
      <c r="AX132" s="397"/>
      <c r="AY132" s="397"/>
      <c r="AZ132" s="398"/>
      <c r="BA132" s="398"/>
      <c r="BB132" s="397"/>
      <c r="BC132" s="398">
        <f t="shared" si="99"/>
        <v>3244457</v>
      </c>
      <c r="BD132" s="398">
        <f t="shared" si="100"/>
        <v>301319</v>
      </c>
      <c r="BE132" s="400"/>
      <c r="BF132" s="400"/>
      <c r="BG132" s="400"/>
      <c r="BH132" s="400"/>
      <c r="BI132" s="400"/>
      <c r="BJ132" s="400"/>
    </row>
    <row r="133" spans="1:62" ht="16.5" customHeight="1" x14ac:dyDescent="0.2">
      <c r="A133" s="384">
        <v>334001</v>
      </c>
      <c r="B133" s="538">
        <v>334001</v>
      </c>
      <c r="C133" s="1251" t="s">
        <v>410</v>
      </c>
      <c r="D133" s="1246">
        <f>'5A4_NOCCA'!$C$83</f>
        <v>222</v>
      </c>
      <c r="E133" s="389"/>
      <c r="F133" s="390">
        <f>'5A4_NOCCA'!$E$83</f>
        <v>1857747.0015714373</v>
      </c>
      <c r="G133" s="1371"/>
      <c r="H133" s="1371">
        <f>'5A4_NOCCA'!$G$83</f>
        <v>166846.34817211327</v>
      </c>
      <c r="I133" s="391"/>
      <c r="J133" s="390"/>
      <c r="K133" s="391"/>
      <c r="L133" s="390"/>
      <c r="M133" s="391"/>
      <c r="N133" s="390"/>
      <c r="O133" s="391"/>
      <c r="P133" s="390"/>
      <c r="Q133" s="392">
        <f>'5A4_NOCCA'!$H$83</f>
        <v>2024593</v>
      </c>
      <c r="R133" s="392"/>
      <c r="S133" s="389">
        <f>'5A4_NOCCA'!$I$83</f>
        <v>148631</v>
      </c>
      <c r="T133" s="389">
        <f>'5A4_NOCCA'!$J$83</f>
        <v>-13660</v>
      </c>
      <c r="U133" s="393">
        <f>'5A4_NOCCA'!$K$83</f>
        <v>134971</v>
      </c>
      <c r="V133" s="392">
        <f>'5A4_NOCCA'!$L$83</f>
        <v>2159564</v>
      </c>
      <c r="W133" s="390"/>
      <c r="X133" s="390"/>
      <c r="Y133" s="392">
        <f>'5A4_NOCCA'!$L$83</f>
        <v>2159564</v>
      </c>
      <c r="Z133" s="389">
        <f>'5A4_NOCCA'!$M$83</f>
        <v>0</v>
      </c>
      <c r="AA133" s="394">
        <f>'5A4_NOCCA'!$N$78</f>
        <v>0</v>
      </c>
      <c r="AB133" s="394">
        <f>'5A4_NOCCA'!$N$82</f>
        <v>11400</v>
      </c>
      <c r="AC133" s="392">
        <f>'5A4_NOCCA'!$N$83</f>
        <v>2170964</v>
      </c>
      <c r="AD133" s="389">
        <f>'5A4_NOCCA'!$O$83</f>
        <v>1968430</v>
      </c>
      <c r="AE133" s="389">
        <f>'5A4_NOCCA'!$P$83</f>
        <v>202534</v>
      </c>
      <c r="AF133" s="392">
        <f>'5A4_NOCCA'!$Q$83</f>
        <v>202534</v>
      </c>
      <c r="AG133" s="394">
        <f>'5A4_NOCCA'!$R$79</f>
        <v>0</v>
      </c>
      <c r="AH133" s="1388">
        <f>'5A4_NOCCA'!$R$80</f>
        <v>10000</v>
      </c>
      <c r="AI133" s="1388">
        <f>'5A4_NOCCA'!$R$81</f>
        <v>0</v>
      </c>
      <c r="AJ133" s="395">
        <f>'5A4_NOCCA'!$R$83</f>
        <v>2180964</v>
      </c>
      <c r="AK133" s="395">
        <f t="shared" si="101"/>
        <v>2180964</v>
      </c>
      <c r="AL133" s="396"/>
      <c r="AM133" s="397"/>
      <c r="AN133" s="388"/>
      <c r="AO133" s="396"/>
      <c r="AP133" s="388"/>
      <c r="AQ133" s="398"/>
      <c r="AR133" s="399"/>
      <c r="AS133" s="397"/>
      <c r="AT133" s="400"/>
      <c r="AU133" s="400"/>
      <c r="AV133" s="397"/>
      <c r="AW133" s="398"/>
      <c r="AX133" s="397"/>
      <c r="AY133" s="397"/>
      <c r="AZ133" s="398"/>
      <c r="BA133" s="398"/>
      <c r="BB133" s="397"/>
      <c r="BC133" s="398">
        <f t="shared" si="99"/>
        <v>2180964</v>
      </c>
      <c r="BD133" s="398">
        <f t="shared" si="100"/>
        <v>202534</v>
      </c>
      <c r="BE133" s="400"/>
      <c r="BF133" s="400"/>
      <c r="BG133" s="400"/>
      <c r="BH133" s="400"/>
      <c r="BI133" s="400"/>
      <c r="BJ133" s="400"/>
    </row>
    <row r="134" spans="1:62" ht="16.5" customHeight="1" x14ac:dyDescent="0.2">
      <c r="A134" s="1252" t="s">
        <v>1159</v>
      </c>
      <c r="B134" s="1253" t="s">
        <v>1159</v>
      </c>
      <c r="C134" s="1254" t="s">
        <v>756</v>
      </c>
      <c r="D134" s="1247">
        <f>'5A6_Thrive'!$C$83</f>
        <v>158</v>
      </c>
      <c r="E134" s="403"/>
      <c r="F134" s="404">
        <f>'5A6_Thrive'!$E$83</f>
        <v>1264102.9286406322</v>
      </c>
      <c r="G134" s="1372"/>
      <c r="H134" s="1372">
        <f>'5A6_Thrive'!$G$83</f>
        <v>126446.20995182883</v>
      </c>
      <c r="I134" s="405"/>
      <c r="J134" s="404"/>
      <c r="K134" s="405"/>
      <c r="L134" s="404"/>
      <c r="M134" s="405"/>
      <c r="N134" s="404"/>
      <c r="O134" s="405"/>
      <c r="P134" s="404"/>
      <c r="Q134" s="406">
        <f>'5A6_Thrive'!$H$83</f>
        <v>1390548</v>
      </c>
      <c r="R134" s="406"/>
      <c r="S134" s="403">
        <f>'5A6_Thrive'!$I$83</f>
        <v>162326</v>
      </c>
      <c r="T134" s="403">
        <f>'5A6_Thrive'!$J$83</f>
        <v>-8230</v>
      </c>
      <c r="U134" s="407">
        <f>'5A6_Thrive'!$K$83</f>
        <v>154096</v>
      </c>
      <c r="V134" s="406">
        <f>'5A6_Thrive'!$L$83</f>
        <v>1544644</v>
      </c>
      <c r="W134" s="404"/>
      <c r="X134" s="404"/>
      <c r="Y134" s="406">
        <f>'5A6_Thrive'!$L$83</f>
        <v>1544644</v>
      </c>
      <c r="Z134" s="403">
        <f>'5A6_Thrive'!$M$83</f>
        <v>0</v>
      </c>
      <c r="AA134" s="408">
        <f>'5A6_Thrive'!$N$78</f>
        <v>0</v>
      </c>
      <c r="AB134" s="1385">
        <f>'5A6_Thrive'!$N$82</f>
        <v>13996</v>
      </c>
      <c r="AC134" s="406">
        <f>'5A6_Thrive'!$N$83</f>
        <v>1558640</v>
      </c>
      <c r="AD134" s="409">
        <f>'5A6_Thrive'!$O$83</f>
        <v>1400704</v>
      </c>
      <c r="AE134" s="403">
        <f>'5A6_Thrive'!$P$83</f>
        <v>157936</v>
      </c>
      <c r="AF134" s="410">
        <f>'5A6_Thrive'!$Q$83</f>
        <v>157936</v>
      </c>
      <c r="AG134" s="408">
        <f>'5A6_Thrive'!$R$79</f>
        <v>0</v>
      </c>
      <c r="AH134" s="1389">
        <f>'5A6_Thrive'!$R$80</f>
        <v>10000</v>
      </c>
      <c r="AI134" s="1389">
        <f>'5A6_Thrive'!$R$81</f>
        <v>0</v>
      </c>
      <c r="AJ134" s="410">
        <f>'5A6_Thrive'!$R$83</f>
        <v>1568640</v>
      </c>
      <c r="AK134" s="410">
        <f t="shared" si="101"/>
        <v>1568640</v>
      </c>
      <c r="AL134" s="411"/>
      <c r="AM134" s="412"/>
      <c r="AN134" s="402"/>
      <c r="AO134" s="411"/>
      <c r="AP134" s="402"/>
      <c r="AQ134" s="413"/>
      <c r="AR134" s="414"/>
      <c r="AS134" s="412"/>
      <c r="AT134" s="1382"/>
      <c r="AU134" s="415"/>
      <c r="AV134" s="412"/>
      <c r="AW134" s="413"/>
      <c r="AX134" s="1407"/>
      <c r="AY134" s="412"/>
      <c r="AZ134" s="413"/>
      <c r="BA134" s="413"/>
      <c r="BB134" s="412"/>
      <c r="BC134" s="413">
        <f t="shared" si="99"/>
        <v>1568640</v>
      </c>
      <c r="BD134" s="413">
        <f t="shared" si="100"/>
        <v>157936</v>
      </c>
      <c r="BE134" s="415"/>
      <c r="BF134" s="415"/>
      <c r="BG134" s="415"/>
      <c r="BH134" s="415"/>
      <c r="BI134" s="415"/>
      <c r="BJ134" s="415"/>
    </row>
    <row r="135" spans="1:62" ht="16.5" customHeight="1" x14ac:dyDescent="0.2">
      <c r="A135" s="384" t="s">
        <v>340</v>
      </c>
      <c r="B135" s="538" t="s">
        <v>340</v>
      </c>
      <c r="C135" s="1251" t="s">
        <v>151</v>
      </c>
      <c r="D135" s="1246">
        <f>'5A3_OJJ'!$C$83</f>
        <v>211.701751</v>
      </c>
      <c r="E135" s="389"/>
      <c r="F135" s="390">
        <f>'5A3_OJJ'!$G$76</f>
        <v>1734665</v>
      </c>
      <c r="G135" s="1371"/>
      <c r="H135" s="1371"/>
      <c r="I135" s="391"/>
      <c r="J135" s="390"/>
      <c r="K135" s="391"/>
      <c r="L135" s="390"/>
      <c r="M135" s="391"/>
      <c r="N135" s="390"/>
      <c r="O135" s="391"/>
      <c r="P135" s="390"/>
      <c r="Q135" s="392">
        <f>'5A3_OJJ'!$G$76</f>
        <v>1734665</v>
      </c>
      <c r="R135" s="392"/>
      <c r="S135" s="389"/>
      <c r="T135" s="389"/>
      <c r="U135" s="393"/>
      <c r="V135" s="392">
        <f>'5A3_OJJ'!$G$76</f>
        <v>1734665</v>
      </c>
      <c r="W135" s="390"/>
      <c r="X135" s="390"/>
      <c r="Y135" s="392">
        <f>'5A3_OJJ'!$G$76</f>
        <v>1734665</v>
      </c>
      <c r="Z135" s="389"/>
      <c r="AA135" s="394">
        <f>'5A3_OJJ'!$G$78</f>
        <v>0</v>
      </c>
      <c r="AB135" s="394">
        <f>'5A3_OJJ'!$G$82</f>
        <v>0</v>
      </c>
      <c r="AC135" s="392">
        <f>'5A3_OJJ'!$G$83</f>
        <v>1734665</v>
      </c>
      <c r="AD135" s="389">
        <f>'5A3_OJJ'!$H$83</f>
        <v>1600865</v>
      </c>
      <c r="AE135" s="389">
        <f>'5A3_OJJ'!$I$83</f>
        <v>133800</v>
      </c>
      <c r="AF135" s="392">
        <f>'5A3_OJJ'!$J$83</f>
        <v>133800</v>
      </c>
      <c r="AG135" s="394">
        <f>'5A3_OJJ'!$K$79</f>
        <v>0</v>
      </c>
      <c r="AH135" s="1388">
        <f>'5A3_OJJ'!$K$80</f>
        <v>12852</v>
      </c>
      <c r="AI135" s="1388">
        <f>'5A3_OJJ'!$K$81</f>
        <v>0</v>
      </c>
      <c r="AJ135" s="395">
        <f>'5A3_OJJ'!$K$83</f>
        <v>1747517</v>
      </c>
      <c r="AK135" s="395">
        <f t="shared" si="101"/>
        <v>1747517</v>
      </c>
      <c r="AL135" s="396"/>
      <c r="AM135" s="397">
        <f>'5A3_OJJ'!$P$83</f>
        <v>843374</v>
      </c>
      <c r="AN135" s="388"/>
      <c r="AO135" s="396"/>
      <c r="AP135" s="388"/>
      <c r="AQ135" s="398"/>
      <c r="AR135" s="399"/>
      <c r="AS135" s="397">
        <f>'5A3_OJJ'!$P$83</f>
        <v>843374</v>
      </c>
      <c r="AT135" s="400"/>
      <c r="AU135" s="400"/>
      <c r="AV135" s="397">
        <f>'5A3_OJJ'!$P$83</f>
        <v>843374</v>
      </c>
      <c r="AW135" s="398"/>
      <c r="AX135" s="397">
        <f>'5A3_OJJ'!$P$83</f>
        <v>843374</v>
      </c>
      <c r="AY135" s="397">
        <f>'5A3_OJJ'!$P$83</f>
        <v>843374</v>
      </c>
      <c r="AZ135" s="398">
        <f>'5A3_OJJ'!$Q$83</f>
        <v>775964</v>
      </c>
      <c r="BA135" s="398">
        <f>'5A3_OJJ'!$R$83</f>
        <v>67410</v>
      </c>
      <c r="BB135" s="397">
        <f>'5A3_OJJ'!$S$83</f>
        <v>67410</v>
      </c>
      <c r="BC135" s="398">
        <f>AK135+AY135</f>
        <v>2590891</v>
      </c>
      <c r="BD135" s="398">
        <f>AF135+BB135</f>
        <v>201210</v>
      </c>
      <c r="BE135" s="400"/>
      <c r="BF135" s="400"/>
      <c r="BG135" s="400"/>
      <c r="BH135" s="400"/>
      <c r="BI135" s="400"/>
      <c r="BJ135" s="400"/>
    </row>
    <row r="136" spans="1:62" s="218" customFormat="1" ht="16.5" customHeight="1" thickBot="1" x14ac:dyDescent="0.25">
      <c r="A136" s="1369"/>
      <c r="B136" s="1374"/>
      <c r="C136" s="1001" t="s">
        <v>471</v>
      </c>
      <c r="D136" s="416">
        <f>SUM(D130:D135)</f>
        <v>2928.7017510000001</v>
      </c>
      <c r="E136" s="417"/>
      <c r="F136" s="418">
        <f>SUM(F130:F135)</f>
        <v>16841258.672110282</v>
      </c>
      <c r="G136" s="1373"/>
      <c r="H136" s="1373">
        <f t="shared" ref="H136:R136" si="102">SUM(H130:H135)</f>
        <v>1787494.9981072908</v>
      </c>
      <c r="I136" s="416">
        <f t="shared" si="102"/>
        <v>0</v>
      </c>
      <c r="J136" s="418">
        <f t="shared" si="102"/>
        <v>0</v>
      </c>
      <c r="K136" s="416">
        <f t="shared" si="102"/>
        <v>0</v>
      </c>
      <c r="L136" s="418">
        <f t="shared" si="102"/>
        <v>0</v>
      </c>
      <c r="M136" s="416">
        <f t="shared" si="102"/>
        <v>0</v>
      </c>
      <c r="N136" s="418">
        <f t="shared" si="102"/>
        <v>0</v>
      </c>
      <c r="O136" s="416">
        <f t="shared" si="102"/>
        <v>0</v>
      </c>
      <c r="P136" s="418">
        <f t="shared" si="102"/>
        <v>0</v>
      </c>
      <c r="Q136" s="419">
        <f t="shared" si="102"/>
        <v>18628750</v>
      </c>
      <c r="R136" s="419">
        <f t="shared" si="102"/>
        <v>0</v>
      </c>
      <c r="S136" s="417">
        <f t="shared" ref="S136:AI136" si="103">SUM(S130:S135)</f>
        <v>1054392</v>
      </c>
      <c r="T136" s="417">
        <f t="shared" si="103"/>
        <v>-395737</v>
      </c>
      <c r="U136" s="420">
        <f t="shared" si="103"/>
        <v>658655</v>
      </c>
      <c r="V136" s="419">
        <f t="shared" si="103"/>
        <v>19287405</v>
      </c>
      <c r="W136" s="418">
        <f t="shared" si="103"/>
        <v>0</v>
      </c>
      <c r="X136" s="418">
        <f t="shared" si="103"/>
        <v>0</v>
      </c>
      <c r="Y136" s="419">
        <f t="shared" si="103"/>
        <v>8639944</v>
      </c>
      <c r="Z136" s="418">
        <f t="shared" si="103"/>
        <v>25899</v>
      </c>
      <c r="AA136" s="421">
        <f t="shared" si="103"/>
        <v>0</v>
      </c>
      <c r="AB136" s="1386">
        <f t="shared" si="103"/>
        <v>68513</v>
      </c>
      <c r="AC136" s="419">
        <f t="shared" si="103"/>
        <v>19381817</v>
      </c>
      <c r="AD136" s="417">
        <f t="shared" si="103"/>
        <v>17678777</v>
      </c>
      <c r="AE136" s="417">
        <f t="shared" si="103"/>
        <v>1703040</v>
      </c>
      <c r="AF136" s="419">
        <f t="shared" si="103"/>
        <v>1703040</v>
      </c>
      <c r="AG136" s="421">
        <f t="shared" si="103"/>
        <v>0</v>
      </c>
      <c r="AH136" s="1390">
        <f t="shared" si="103"/>
        <v>62852</v>
      </c>
      <c r="AI136" s="1390">
        <f t="shared" si="103"/>
        <v>0</v>
      </c>
      <c r="AJ136" s="422">
        <f>SUM(AJ130:AJ135)</f>
        <v>19444669</v>
      </c>
      <c r="AK136" s="422">
        <f>SUM(AK130:AK135)</f>
        <v>19444669</v>
      </c>
      <c r="AL136" s="423"/>
      <c r="AM136" s="424">
        <f t="shared" ref="AM136:BD136" si="104">SUM(AM130:AM135)</f>
        <v>843374</v>
      </c>
      <c r="AN136" s="416">
        <f t="shared" si="104"/>
        <v>0</v>
      </c>
      <c r="AO136" s="423">
        <f t="shared" si="104"/>
        <v>0</v>
      </c>
      <c r="AP136" s="416">
        <f t="shared" si="104"/>
        <v>0</v>
      </c>
      <c r="AQ136" s="425">
        <f t="shared" si="104"/>
        <v>0</v>
      </c>
      <c r="AR136" s="426">
        <f t="shared" si="104"/>
        <v>0</v>
      </c>
      <c r="AS136" s="424">
        <f t="shared" si="104"/>
        <v>843374</v>
      </c>
      <c r="AT136" s="427">
        <f t="shared" si="104"/>
        <v>0</v>
      </c>
      <c r="AU136" s="427">
        <f t="shared" si="104"/>
        <v>0</v>
      </c>
      <c r="AV136" s="424">
        <f t="shared" si="104"/>
        <v>843374</v>
      </c>
      <c r="AW136" s="425">
        <f t="shared" si="104"/>
        <v>0</v>
      </c>
      <c r="AX136" s="1408">
        <f t="shared" ref="AX136" si="105">SUM(AX130:AX135)</f>
        <v>843374</v>
      </c>
      <c r="AY136" s="424">
        <f t="shared" si="104"/>
        <v>843374</v>
      </c>
      <c r="AZ136" s="425">
        <f t="shared" si="104"/>
        <v>775964</v>
      </c>
      <c r="BA136" s="425">
        <f t="shared" si="104"/>
        <v>67410</v>
      </c>
      <c r="BB136" s="424">
        <f t="shared" si="104"/>
        <v>67410</v>
      </c>
      <c r="BC136" s="425">
        <f t="shared" si="104"/>
        <v>20288043</v>
      </c>
      <c r="BD136" s="425">
        <f t="shared" si="104"/>
        <v>1770450</v>
      </c>
      <c r="BE136" s="427">
        <f t="shared" ref="BE136:BG136" si="106">SUM(BE130:BE135)</f>
        <v>0</v>
      </c>
      <c r="BF136" s="427">
        <f t="shared" si="106"/>
        <v>0</v>
      </c>
      <c r="BG136" s="427">
        <f t="shared" si="106"/>
        <v>0</v>
      </c>
      <c r="BH136" s="427">
        <f t="shared" ref="BH136:BJ136" si="107">SUM(BH130:BH135)</f>
        <v>0</v>
      </c>
      <c r="BI136" s="427">
        <f t="shared" si="107"/>
        <v>0</v>
      </c>
      <c r="BJ136" s="427">
        <f t="shared" si="107"/>
        <v>0</v>
      </c>
    </row>
    <row r="137" spans="1:62" customFormat="1" ht="6.75" customHeight="1" thickTop="1" x14ac:dyDescent="0.2">
      <c r="A137" s="1414"/>
      <c r="B137" s="1414"/>
      <c r="C137" s="1414"/>
      <c r="D137" s="1414"/>
      <c r="E137" s="1414"/>
      <c r="F137" s="1414"/>
      <c r="G137" s="1414"/>
      <c r="H137" s="1414"/>
      <c r="I137" s="1414"/>
      <c r="J137" s="1414"/>
      <c r="K137" s="1414"/>
      <c r="L137" s="1414"/>
      <c r="M137" s="1414"/>
      <c r="N137" s="1414"/>
      <c r="O137" s="1414"/>
      <c r="P137" s="1414"/>
      <c r="Q137" s="1414"/>
      <c r="R137" s="1414"/>
      <c r="S137" s="1414"/>
      <c r="T137" s="1414"/>
      <c r="U137" s="1414"/>
      <c r="V137" s="1414"/>
      <c r="W137" s="1414"/>
      <c r="X137" s="1414"/>
      <c r="Y137" s="1414"/>
      <c r="Z137" s="1414"/>
      <c r="AA137" s="1414"/>
      <c r="AB137" s="1414"/>
      <c r="AC137" s="1414"/>
      <c r="AD137" s="1414"/>
      <c r="AE137" s="1414"/>
      <c r="AF137" s="1414"/>
      <c r="AG137" s="1414"/>
      <c r="AH137" s="1414"/>
      <c r="AI137" s="1414"/>
      <c r="AJ137" s="1414"/>
      <c r="AK137" s="1414"/>
      <c r="AL137" s="1414"/>
      <c r="AM137" s="1414"/>
      <c r="AN137" s="1414"/>
      <c r="AO137" s="1414"/>
      <c r="AP137" s="1414"/>
      <c r="AQ137" s="1414"/>
      <c r="AR137" s="1414"/>
      <c r="AS137" s="1414"/>
      <c r="AT137" s="1414"/>
      <c r="AU137" s="1414"/>
      <c r="AV137" s="1414"/>
      <c r="AW137" s="1414"/>
      <c r="AX137" s="1414"/>
      <c r="AY137" s="1414"/>
      <c r="AZ137" s="1414"/>
      <c r="BA137" s="1414"/>
      <c r="BB137" s="1414"/>
      <c r="BC137" s="1414"/>
      <c r="BD137" s="1414"/>
      <c r="BE137" s="1414"/>
      <c r="BF137" s="1414"/>
      <c r="BG137" s="1414"/>
      <c r="BH137" s="1414"/>
      <c r="BI137" s="1414"/>
      <c r="BJ137" s="1414"/>
    </row>
    <row r="138" spans="1:62" ht="16.5" customHeight="1" x14ac:dyDescent="0.2">
      <c r="A138" s="383">
        <v>321001</v>
      </c>
      <c r="B138" s="537">
        <v>321001</v>
      </c>
      <c r="C138" s="370" t="s">
        <v>415</v>
      </c>
      <c r="D138" s="371">
        <f>'5A2A_New Vision'!$C$83</f>
        <v>260</v>
      </c>
      <c r="E138" s="372"/>
      <c r="F138" s="373">
        <f>'5A2A_New Vision'!$E$83</f>
        <v>2290879.5512084067</v>
      </c>
      <c r="G138" s="1370">
        <f>'5A2A_New Vision'!$F$83</f>
        <v>716.29552188552179</v>
      </c>
      <c r="H138" s="1370">
        <f>'5A2A_New Vision'!$G$83</f>
        <v>186236.83569023566</v>
      </c>
      <c r="I138" s="374">
        <f>'5A2A_New Vision'!$H$83</f>
        <v>219</v>
      </c>
      <c r="J138" s="373">
        <f>'5A2A_New Vision'!$J$83</f>
        <v>132813.96258849459</v>
      </c>
      <c r="K138" s="374">
        <f>'5A2A_New Vision'!$K$83</f>
        <v>23</v>
      </c>
      <c r="L138" s="373">
        <f>'5A2A_New Vision'!$M$83</f>
        <v>3847.2777665117155</v>
      </c>
      <c r="M138" s="374">
        <f>'5A2A_New Vision'!$N$83</f>
        <v>32</v>
      </c>
      <c r="N138" s="373">
        <f>'5A2A_New Vision'!$P$83</f>
        <v>132368.5764627349</v>
      </c>
      <c r="O138" s="374">
        <f>'5A2A_New Vision'!$Q$83</f>
        <v>0</v>
      </c>
      <c r="P138" s="373">
        <f>'5A2A_New Vision'!$S$83</f>
        <v>0</v>
      </c>
      <c r="Q138" s="375">
        <f>'5A2A_New Vision'!$T$83</f>
        <v>2746146</v>
      </c>
      <c r="R138" s="375"/>
      <c r="S138" s="372">
        <f>'5A2A_New Vision'!$U$83</f>
        <v>42179</v>
      </c>
      <c r="T138" s="372">
        <f>'5A2A_New Vision'!$V$83</f>
        <v>-66353</v>
      </c>
      <c r="U138" s="376">
        <f>'5A2A_New Vision'!$W$83</f>
        <v>-24174</v>
      </c>
      <c r="V138" s="375">
        <f>'5A2A_New Vision'!$X$83</f>
        <v>2721972</v>
      </c>
      <c r="W138" s="373"/>
      <c r="X138" s="373">
        <f>'5A2A_New Vision'!$Y$83</f>
        <v>-6805</v>
      </c>
      <c r="Y138" s="375">
        <f>'5A2A_New Vision'!$Z$83</f>
        <v>2715167</v>
      </c>
      <c r="Z138" s="372">
        <f>'5A2A_New Vision'!$AA$83</f>
        <v>-627</v>
      </c>
      <c r="AA138" s="386">
        <f>'5A2A_New Vision'!$AB$78</f>
        <v>0</v>
      </c>
      <c r="AB138" s="1384">
        <f>'5A2A_New Vision'!$AB$82</f>
        <v>0</v>
      </c>
      <c r="AC138" s="375">
        <f>'5A2A_New Vision'!$AB$83</f>
        <v>2714540</v>
      </c>
      <c r="AD138" s="372">
        <f>'5A2A_New Vision'!$AC$83</f>
        <v>2481112</v>
      </c>
      <c r="AE138" s="372">
        <f>'5A2A_New Vision'!$AD$83</f>
        <v>233428</v>
      </c>
      <c r="AF138" s="375">
        <f>'5A2A_New Vision'!$AE$83</f>
        <v>233428</v>
      </c>
      <c r="AG138" s="386">
        <f>'5A2A_New Vision'!$AF$79</f>
        <v>0</v>
      </c>
      <c r="AH138" s="1387">
        <f>'5A2A_New Vision'!$AF$80</f>
        <v>0</v>
      </c>
      <c r="AI138" s="1387">
        <f>'5A2A_New Vision'!$AF$81</f>
        <v>0</v>
      </c>
      <c r="AJ138" s="377">
        <f>'5A2A_New Vision'!$AF$83</f>
        <v>2714540</v>
      </c>
      <c r="AK138" s="377">
        <f>AJ138-X138</f>
        <v>2721345</v>
      </c>
      <c r="AL138" s="378"/>
      <c r="AM138" s="379"/>
      <c r="AN138" s="371"/>
      <c r="AO138" s="378"/>
      <c r="AP138" s="371"/>
      <c r="AQ138" s="380"/>
      <c r="AR138" s="381"/>
      <c r="AS138" s="379"/>
      <c r="AT138" s="1381"/>
      <c r="AU138" s="382"/>
      <c r="AV138" s="379"/>
      <c r="AW138" s="380"/>
      <c r="AX138" s="1406"/>
      <c r="AY138" s="379"/>
      <c r="AZ138" s="380"/>
      <c r="BA138" s="380"/>
      <c r="BB138" s="379"/>
      <c r="BC138" s="380">
        <f t="shared" ref="BC138:BC144" si="108">AK138+AY138</f>
        <v>2721345</v>
      </c>
      <c r="BD138" s="380">
        <f t="shared" ref="BD138:BD144" si="109">AF138+BB138</f>
        <v>233428</v>
      </c>
      <c r="BE138" s="382">
        <v>6682</v>
      </c>
      <c r="BF138" s="382">
        <f>'[1]5A2_Legacy Type 2'!AL7</f>
        <v>123</v>
      </c>
      <c r="BG138" s="382">
        <f>BE138+BF138</f>
        <v>6805</v>
      </c>
      <c r="BH138" s="382"/>
      <c r="BI138" s="382"/>
      <c r="BJ138" s="382"/>
    </row>
    <row r="139" spans="1:62" ht="16.5" customHeight="1" x14ac:dyDescent="0.2">
      <c r="A139" s="384">
        <v>329001</v>
      </c>
      <c r="B139" s="538">
        <v>329001</v>
      </c>
      <c r="C139" s="387" t="s">
        <v>416</v>
      </c>
      <c r="D139" s="388">
        <f>'5A2B_Glencoe'!$C$83</f>
        <v>337</v>
      </c>
      <c r="E139" s="389"/>
      <c r="F139" s="390">
        <f>'5A2B_Glencoe'!$E$83</f>
        <v>2617625.2724090936</v>
      </c>
      <c r="G139" s="1371">
        <f>'5A2B_Glencoe'!$F$83</f>
        <v>598.40363440561384</v>
      </c>
      <c r="H139" s="1371">
        <f>'5A2B_Glencoe'!$G$83</f>
        <v>201662.02479469185</v>
      </c>
      <c r="I139" s="391">
        <f>'5A2B_Glencoe'!$H$83</f>
        <v>242</v>
      </c>
      <c r="J139" s="390">
        <f>'5A2B_Glencoe'!$J$83</f>
        <v>142732.1120262832</v>
      </c>
      <c r="K139" s="391">
        <f>'5A2B_Glencoe'!$K$83</f>
        <v>0</v>
      </c>
      <c r="L139" s="390">
        <f>'5A2B_Glencoe'!$M$83</f>
        <v>0</v>
      </c>
      <c r="M139" s="391">
        <f>'5A2B_Glencoe'!$N$83</f>
        <v>36</v>
      </c>
      <c r="N139" s="390">
        <f>'5A2B_Glencoe'!$P$83</f>
        <v>146108.98651014993</v>
      </c>
      <c r="O139" s="391">
        <f>'5A2B_Glencoe'!$Q$83</f>
        <v>5</v>
      </c>
      <c r="P139" s="390">
        <f>'5A2B_Glencoe'!$S$83</f>
        <v>7700.0791770558908</v>
      </c>
      <c r="Q139" s="392">
        <f>'5A2B_Glencoe'!$T$83</f>
        <v>3115829</v>
      </c>
      <c r="R139" s="1367"/>
      <c r="S139" s="389">
        <f>'5A2B_Glencoe'!$U$83</f>
        <v>42575</v>
      </c>
      <c r="T139" s="389">
        <f>'5A2B_Glencoe'!$V$83</f>
        <v>-47267</v>
      </c>
      <c r="U139" s="393">
        <f>'5A2B_Glencoe'!$W$83</f>
        <v>-4692</v>
      </c>
      <c r="V139" s="392">
        <f>'5A2B_Glencoe'!$X$83</f>
        <v>3111137</v>
      </c>
      <c r="W139" s="390"/>
      <c r="X139" s="390">
        <f>'5A2B_Glencoe'!$Y$83</f>
        <v>-7778</v>
      </c>
      <c r="Y139" s="392">
        <f>'5A2B_Glencoe'!$Z$83</f>
        <v>3103359</v>
      </c>
      <c r="Z139" s="389">
        <f>'5A2B_Glencoe'!$AA$83</f>
        <v>-436</v>
      </c>
      <c r="AA139" s="394">
        <f>'5A2B_Glencoe'!$AB$78</f>
        <v>0</v>
      </c>
      <c r="AB139" s="394">
        <f>'5A2B_Glencoe'!$AB$82</f>
        <v>3570</v>
      </c>
      <c r="AC139" s="392">
        <f>'5A2B_Glencoe'!$AB$83</f>
        <v>3106493</v>
      </c>
      <c r="AD139" s="389">
        <f>'5A2B_Glencoe'!$AC$83</f>
        <v>2848588</v>
      </c>
      <c r="AE139" s="389">
        <f>'5A2B_Glencoe'!$AD$83</f>
        <v>257905</v>
      </c>
      <c r="AF139" s="392">
        <f>'5A2B_Glencoe'!$AE$83</f>
        <v>257905</v>
      </c>
      <c r="AG139" s="394">
        <f>'5A2B_Glencoe'!$AF$79</f>
        <v>0</v>
      </c>
      <c r="AH139" s="1388">
        <f>'5A2B_Glencoe'!$AF$80</f>
        <v>0</v>
      </c>
      <c r="AI139" s="1388">
        <f>'5A2B_Glencoe'!$AF$81</f>
        <v>0</v>
      </c>
      <c r="AJ139" s="395">
        <f>'5A2B_Glencoe'!$AF$83</f>
        <v>3106493</v>
      </c>
      <c r="AK139" s="395">
        <f t="shared" ref="AK139:AK144" si="110">AJ139-X139</f>
        <v>3114271</v>
      </c>
      <c r="AL139" s="396"/>
      <c r="AM139" s="397"/>
      <c r="AN139" s="388"/>
      <c r="AO139" s="396"/>
      <c r="AP139" s="388"/>
      <c r="AQ139" s="398"/>
      <c r="AR139" s="399"/>
      <c r="AS139" s="397"/>
      <c r="AT139" s="400"/>
      <c r="AU139" s="400"/>
      <c r="AV139" s="397"/>
      <c r="AW139" s="398"/>
      <c r="AX139" s="397"/>
      <c r="AY139" s="397"/>
      <c r="AZ139" s="398"/>
      <c r="BA139" s="398"/>
      <c r="BB139" s="397"/>
      <c r="BC139" s="398">
        <f t="shared" si="108"/>
        <v>3114271</v>
      </c>
      <c r="BD139" s="398">
        <f t="shared" si="109"/>
        <v>257905</v>
      </c>
      <c r="BE139" s="400">
        <v>7791</v>
      </c>
      <c r="BF139" s="400">
        <f>'[1]5A2_Legacy Type 2'!AL8</f>
        <v>-13</v>
      </c>
      <c r="BG139" s="400">
        <f t="shared" ref="BG139:BG144" si="111">BE139+BF139</f>
        <v>7778</v>
      </c>
      <c r="BH139" s="400"/>
      <c r="BI139" s="400"/>
      <c r="BJ139" s="400"/>
    </row>
    <row r="140" spans="1:62" ht="16.5" customHeight="1" x14ac:dyDescent="0.2">
      <c r="A140" s="384">
        <v>331001</v>
      </c>
      <c r="B140" s="538">
        <v>331001</v>
      </c>
      <c r="C140" s="387" t="s">
        <v>417</v>
      </c>
      <c r="D140" s="388">
        <f>'5A2C_ISL'!$C$83</f>
        <v>1379</v>
      </c>
      <c r="E140" s="389"/>
      <c r="F140" s="390">
        <f>'5A2C_ISL'!$E$83</f>
        <v>11563835.49081807</v>
      </c>
      <c r="G140" s="1371">
        <f>'5A2C_ISL'!$F$83</f>
        <v>714.81015756302509</v>
      </c>
      <c r="H140" s="1371">
        <f>'5A2C_ISL'!$G$83</f>
        <v>985723.20727941149</v>
      </c>
      <c r="I140" s="391">
        <f>'5A2C_ISL'!$H$83</f>
        <v>890</v>
      </c>
      <c r="J140" s="390">
        <f>'5A2C_ISL'!$J$83</f>
        <v>416191.0811190207</v>
      </c>
      <c r="K140" s="391">
        <f>'5A2C_ISL'!$K$83</f>
        <v>0</v>
      </c>
      <c r="L140" s="390">
        <f>'5A2C_ISL'!$M$83</f>
        <v>0</v>
      </c>
      <c r="M140" s="391">
        <f>'5A2C_ISL'!$N$83</f>
        <v>65</v>
      </c>
      <c r="N140" s="390">
        <f>'5A2C_ISL'!$P$83</f>
        <v>207925.66061039385</v>
      </c>
      <c r="O140" s="391">
        <f>'5A2C_ISL'!$Q$83</f>
        <v>0</v>
      </c>
      <c r="P140" s="390">
        <f>'5A2C_ISL'!$S$83</f>
        <v>0</v>
      </c>
      <c r="Q140" s="392">
        <f>'5A2C_ISL'!$T$83</f>
        <v>13173675</v>
      </c>
      <c r="R140" s="1367"/>
      <c r="S140" s="389">
        <f>'5A2C_ISL'!$U$83</f>
        <v>249239</v>
      </c>
      <c r="T140" s="389">
        <f>'5A2C_ISL'!$V$83</f>
        <v>-63386</v>
      </c>
      <c r="U140" s="393">
        <f>'5A2C_ISL'!$W$83</f>
        <v>185853</v>
      </c>
      <c r="V140" s="392">
        <f>'5A2C_ISL'!$X$83</f>
        <v>13359528</v>
      </c>
      <c r="W140" s="390"/>
      <c r="X140" s="390">
        <f>'5A2C_ISL'!$Y$83</f>
        <v>-33399</v>
      </c>
      <c r="Y140" s="392">
        <f>'5A2C_ISL'!$Z$83</f>
        <v>13326129</v>
      </c>
      <c r="Z140" s="389">
        <f>'5A2C_ISL'!$AA$83</f>
        <v>-7210</v>
      </c>
      <c r="AA140" s="394">
        <f>'5A2C_ISL'!$AB$78</f>
        <v>441000</v>
      </c>
      <c r="AB140" s="394">
        <f>'5A2C_ISL'!$AB$82</f>
        <v>0</v>
      </c>
      <c r="AC140" s="392">
        <f>'5A2C_ISL'!$AB$83</f>
        <v>13759919</v>
      </c>
      <c r="AD140" s="389">
        <f>'5A2C_ISL'!$AC$83</f>
        <v>12578018</v>
      </c>
      <c r="AE140" s="389">
        <f>'5A2C_ISL'!$AD$83</f>
        <v>1181901</v>
      </c>
      <c r="AF140" s="392">
        <f>'5A2C_ISL'!$AE$83</f>
        <v>1181901</v>
      </c>
      <c r="AG140" s="394">
        <f>'5A2C_ISL'!$AF$79</f>
        <v>52000</v>
      </c>
      <c r="AH140" s="1388">
        <f>'5A2C_ISL'!$AF$80</f>
        <v>0</v>
      </c>
      <c r="AI140" s="1388">
        <f>'5A2C_ISL'!$AF$81</f>
        <v>0</v>
      </c>
      <c r="AJ140" s="395">
        <f>'5A2C_ISL'!$AF$83</f>
        <v>13811919</v>
      </c>
      <c r="AK140" s="395">
        <f t="shared" si="110"/>
        <v>13845318</v>
      </c>
      <c r="AL140" s="396"/>
      <c r="AM140" s="397"/>
      <c r="AN140" s="388"/>
      <c r="AO140" s="396"/>
      <c r="AP140" s="388"/>
      <c r="AQ140" s="398"/>
      <c r="AR140" s="399"/>
      <c r="AS140" s="397"/>
      <c r="AT140" s="400"/>
      <c r="AU140" s="400"/>
      <c r="AV140" s="397"/>
      <c r="AW140" s="398"/>
      <c r="AX140" s="397"/>
      <c r="AY140" s="397"/>
      <c r="AZ140" s="398"/>
      <c r="BA140" s="398"/>
      <c r="BB140" s="397"/>
      <c r="BC140" s="398">
        <f t="shared" si="108"/>
        <v>13845318</v>
      </c>
      <c r="BD140" s="398">
        <f t="shared" si="109"/>
        <v>1181901</v>
      </c>
      <c r="BE140" s="400">
        <v>32800</v>
      </c>
      <c r="BF140" s="400">
        <f>'[1]5A2_Legacy Type 2'!AL9</f>
        <v>599</v>
      </c>
      <c r="BG140" s="400">
        <f t="shared" si="111"/>
        <v>33399</v>
      </c>
      <c r="BH140" s="400"/>
      <c r="BI140" s="400"/>
      <c r="BJ140" s="400"/>
    </row>
    <row r="141" spans="1:62" ht="16.5" customHeight="1" x14ac:dyDescent="0.2">
      <c r="A141" s="384">
        <v>333001</v>
      </c>
      <c r="B141" s="538">
        <v>333001</v>
      </c>
      <c r="C141" s="387" t="s">
        <v>501</v>
      </c>
      <c r="D141" s="388">
        <f>'5A2D_Avoyelles'!$C$83</f>
        <v>728</v>
      </c>
      <c r="E141" s="389"/>
      <c r="F141" s="390">
        <f>'5A2D_Avoyelles'!$E$83</f>
        <v>4573728.1283779694</v>
      </c>
      <c r="G141" s="1371">
        <f>'5A2D_Avoyelles'!$F$83</f>
        <v>536.12413544332276</v>
      </c>
      <c r="H141" s="1371">
        <f>'5A2D_Avoyelles'!$G$83</f>
        <v>390298.37060273893</v>
      </c>
      <c r="I141" s="391">
        <f>'5A2D_Avoyelles'!$H$83</f>
        <v>426</v>
      </c>
      <c r="J141" s="390">
        <f>'5A2D_Avoyelles'!$J$83</f>
        <v>297652.61989808903</v>
      </c>
      <c r="K141" s="391">
        <f>'5A2D_Avoyelles'!$K$83</f>
        <v>108</v>
      </c>
      <c r="L141" s="390">
        <f>'5A2D_Avoyelles'!$M$83</f>
        <v>20601.775363526482</v>
      </c>
      <c r="M141" s="391">
        <f>'5A2D_Avoyelles'!$N$83</f>
        <v>30</v>
      </c>
      <c r="N141" s="390">
        <f>'5A2D_Avoyelles'!$P$83</f>
        <v>143067.88446893392</v>
      </c>
      <c r="O141" s="391">
        <f>'5A2D_Avoyelles'!$Q$83</f>
        <v>0</v>
      </c>
      <c r="P141" s="390">
        <f>'5A2D_Avoyelles'!$S$83</f>
        <v>0</v>
      </c>
      <c r="Q141" s="392">
        <f>'5A2D_Avoyelles'!$T$83</f>
        <v>5425348</v>
      </c>
      <c r="R141" s="1367"/>
      <c r="S141" s="389">
        <f>'5A2D_Avoyelles'!$U$83</f>
        <v>39938</v>
      </c>
      <c r="T141" s="389">
        <f>'5A2D_Avoyelles'!$V$83</f>
        <v>-51041</v>
      </c>
      <c r="U141" s="393">
        <f>'5A2D_Avoyelles'!$W$83</f>
        <v>-11103</v>
      </c>
      <c r="V141" s="392">
        <f>'5A2D_Avoyelles'!$X$83</f>
        <v>5414245</v>
      </c>
      <c r="W141" s="390"/>
      <c r="X141" s="390">
        <f>'5A2D_Avoyelles'!$Y$83</f>
        <v>-13536</v>
      </c>
      <c r="Y141" s="392">
        <f>'5A2D_Avoyelles'!$Z$83</f>
        <v>5400709</v>
      </c>
      <c r="Z141" s="389">
        <f>'5A2D_Avoyelles'!$AA$83</f>
        <v>0</v>
      </c>
      <c r="AA141" s="394">
        <f>'5A2D_Avoyelles'!$AB$78</f>
        <v>0</v>
      </c>
      <c r="AB141" s="394">
        <f>'5A2D_Avoyelles'!$AB$82</f>
        <v>0</v>
      </c>
      <c r="AC141" s="392">
        <f>'5A2D_Avoyelles'!$AB$83</f>
        <v>5400709</v>
      </c>
      <c r="AD141" s="389">
        <f>'5A2D_Avoyelles'!$AC$83</f>
        <v>4949891</v>
      </c>
      <c r="AE141" s="389">
        <f>'5A2D_Avoyelles'!$AD$83</f>
        <v>450818</v>
      </c>
      <c r="AF141" s="392">
        <f>'5A2D_Avoyelles'!$AE$83</f>
        <v>450818</v>
      </c>
      <c r="AG141" s="394">
        <f>'5A2D_Avoyelles'!$AF$79</f>
        <v>0</v>
      </c>
      <c r="AH141" s="1388">
        <f>'5A2D_Avoyelles'!$AF$80</f>
        <v>10000</v>
      </c>
      <c r="AI141" s="1388">
        <f>'5A2D_Avoyelles'!$AF$81</f>
        <v>0</v>
      </c>
      <c r="AJ141" s="395">
        <f>'5A2D_Avoyelles'!$AF$83</f>
        <v>5410709</v>
      </c>
      <c r="AK141" s="395">
        <f t="shared" si="110"/>
        <v>5424245</v>
      </c>
      <c r="AL141" s="396"/>
      <c r="AM141" s="397"/>
      <c r="AN141" s="388"/>
      <c r="AO141" s="396"/>
      <c r="AP141" s="388"/>
      <c r="AQ141" s="398"/>
      <c r="AR141" s="399"/>
      <c r="AS141" s="397"/>
      <c r="AT141" s="400"/>
      <c r="AU141" s="400"/>
      <c r="AV141" s="397"/>
      <c r="AW141" s="398"/>
      <c r="AX141" s="397"/>
      <c r="AY141" s="397"/>
      <c r="AZ141" s="398"/>
      <c r="BA141" s="398"/>
      <c r="BB141" s="397"/>
      <c r="BC141" s="398">
        <f t="shared" si="108"/>
        <v>5424245</v>
      </c>
      <c r="BD141" s="398">
        <f t="shared" si="109"/>
        <v>450818</v>
      </c>
      <c r="BE141" s="400">
        <v>13397</v>
      </c>
      <c r="BF141" s="400">
        <f>'[1]5A2_Legacy Type 2'!AL10</f>
        <v>139</v>
      </c>
      <c r="BG141" s="400">
        <f t="shared" si="111"/>
        <v>13536</v>
      </c>
      <c r="BH141" s="400"/>
      <c r="BI141" s="400"/>
      <c r="BJ141" s="400"/>
    </row>
    <row r="142" spans="1:62" ht="16.5" customHeight="1" x14ac:dyDescent="0.2">
      <c r="A142" s="385">
        <v>336001</v>
      </c>
      <c r="B142" s="539">
        <v>336001</v>
      </c>
      <c r="C142" s="401" t="s">
        <v>411</v>
      </c>
      <c r="D142" s="402">
        <f>'5A2E_Delhi'!$C$83</f>
        <v>866</v>
      </c>
      <c r="E142" s="403"/>
      <c r="F142" s="404">
        <f>'5A2E_Delhi'!$E$83</f>
        <v>6834015.2119332459</v>
      </c>
      <c r="G142" s="1372">
        <f>'5A2E_Delhi'!$F$83</f>
        <v>527.02354414153262</v>
      </c>
      <c r="H142" s="1372">
        <f>'5A2E_Delhi'!$G$83</f>
        <v>456402.38922656729</v>
      </c>
      <c r="I142" s="405">
        <f>'5A2E_Delhi'!$H$83</f>
        <v>661</v>
      </c>
      <c r="J142" s="404">
        <f>'5A2E_Delhi'!$J$83</f>
        <v>408604.77892406372</v>
      </c>
      <c r="K142" s="405">
        <f>'5A2E_Delhi'!$K$83</f>
        <v>317</v>
      </c>
      <c r="L142" s="404">
        <f>'5A2E_Delhi'!$M$83</f>
        <v>53455.66713855906</v>
      </c>
      <c r="M142" s="405">
        <f>'5A2E_Delhi'!$N$83</f>
        <v>73</v>
      </c>
      <c r="N142" s="404">
        <f>'5A2E_Delhi'!$P$83</f>
        <v>308728.16971474682</v>
      </c>
      <c r="O142" s="405">
        <f>'5A2E_Delhi'!$Q$83</f>
        <v>15</v>
      </c>
      <c r="P142" s="404">
        <f>'5A2E_Delhi'!$S$83</f>
        <v>25890.066380925276</v>
      </c>
      <c r="Q142" s="406">
        <f>'5A2E_Delhi'!$T$83</f>
        <v>8087095</v>
      </c>
      <c r="R142" s="1368"/>
      <c r="S142" s="403">
        <f>'5A2E_Delhi'!$U$83</f>
        <v>160578</v>
      </c>
      <c r="T142" s="403">
        <f>'5A2E_Delhi'!$V$83</f>
        <v>-92472</v>
      </c>
      <c r="U142" s="407">
        <f>'5A2E_Delhi'!$W$83</f>
        <v>68106</v>
      </c>
      <c r="V142" s="406">
        <f>'5A2E_Delhi'!$X$83</f>
        <v>8155201</v>
      </c>
      <c r="W142" s="404"/>
      <c r="X142" s="404">
        <f>'5A2E_Delhi'!$Y$83</f>
        <v>-20388</v>
      </c>
      <c r="Y142" s="406">
        <f>'5A2E_Delhi'!$Z$83</f>
        <v>8134813</v>
      </c>
      <c r="Z142" s="403">
        <f>'5A2E_Delhi'!$AA$83</f>
        <v>9056</v>
      </c>
      <c r="AA142" s="408">
        <f>'5A2E_Delhi'!$AB$78</f>
        <v>0</v>
      </c>
      <c r="AB142" s="1385">
        <f>'5A2E_Delhi'!$AB$82</f>
        <v>26130</v>
      </c>
      <c r="AC142" s="406">
        <f>'5A2E_Delhi'!$AB$83</f>
        <v>8169999</v>
      </c>
      <c r="AD142" s="409">
        <f>'5A2E_Delhi'!$AC$83</f>
        <v>7447560</v>
      </c>
      <c r="AE142" s="403">
        <f>'5A2E_Delhi'!$AD$83</f>
        <v>722439</v>
      </c>
      <c r="AF142" s="410">
        <f>'5A2E_Delhi'!$AE$83</f>
        <v>722439</v>
      </c>
      <c r="AG142" s="408">
        <f>'5A2E_Delhi'!$AF$79</f>
        <v>0</v>
      </c>
      <c r="AH142" s="1389">
        <f>'5A2E_Delhi'!$AF$80</f>
        <v>19992</v>
      </c>
      <c r="AI142" s="1389">
        <f>'5A2E_Delhi'!$AF$81</f>
        <v>0</v>
      </c>
      <c r="AJ142" s="410">
        <f>'5A2E_Delhi'!$AF$83</f>
        <v>8189991</v>
      </c>
      <c r="AK142" s="410">
        <f t="shared" si="110"/>
        <v>8210379</v>
      </c>
      <c r="AL142" s="411"/>
      <c r="AM142" s="412"/>
      <c r="AN142" s="402"/>
      <c r="AO142" s="411"/>
      <c r="AP142" s="402"/>
      <c r="AQ142" s="413"/>
      <c r="AR142" s="414"/>
      <c r="AS142" s="412"/>
      <c r="AT142" s="1382"/>
      <c r="AU142" s="415"/>
      <c r="AV142" s="412"/>
      <c r="AW142" s="413"/>
      <c r="AX142" s="1407"/>
      <c r="AY142" s="412"/>
      <c r="AZ142" s="413"/>
      <c r="BA142" s="413"/>
      <c r="BB142" s="412"/>
      <c r="BC142" s="413">
        <f t="shared" si="108"/>
        <v>8210379</v>
      </c>
      <c r="BD142" s="413">
        <f t="shared" si="109"/>
        <v>722439</v>
      </c>
      <c r="BE142" s="415">
        <v>19800</v>
      </c>
      <c r="BF142" s="415">
        <f>'[1]5A2_Legacy Type 2'!AL11</f>
        <v>588</v>
      </c>
      <c r="BG142" s="415">
        <f t="shared" si="111"/>
        <v>20388</v>
      </c>
      <c r="BH142" s="415"/>
      <c r="BI142" s="415"/>
      <c r="BJ142" s="415"/>
    </row>
    <row r="143" spans="1:62" ht="16.5" customHeight="1" x14ac:dyDescent="0.2">
      <c r="A143" s="384">
        <v>337001</v>
      </c>
      <c r="B143" s="538">
        <v>337001</v>
      </c>
      <c r="C143" s="387" t="s">
        <v>418</v>
      </c>
      <c r="D143" s="388">
        <f>'5A2F_Belle Chasse'!$C$83</f>
        <v>941</v>
      </c>
      <c r="E143" s="389"/>
      <c r="F143" s="390">
        <f>'5A2F_Belle Chasse'!$E$83</f>
        <v>10201903.051314747</v>
      </c>
      <c r="G143" s="1371">
        <f>'5A2F_Belle Chasse'!$F$83</f>
        <v>788.90242015830813</v>
      </c>
      <c r="H143" s="1371">
        <f>'5A2F_Belle Chasse'!$G$83</f>
        <v>742357.17736896791</v>
      </c>
      <c r="I143" s="391">
        <f>'5A2F_Belle Chasse'!$H$83</f>
        <v>429</v>
      </c>
      <c r="J143" s="390">
        <f>'5A2F_Belle Chasse'!$J$83</f>
        <v>142359.24556104591</v>
      </c>
      <c r="K143" s="391">
        <f>'5A2F_Belle Chasse'!$K$83</f>
        <v>0</v>
      </c>
      <c r="L143" s="390">
        <f>'5A2F_Belle Chasse'!$M$83</f>
        <v>0</v>
      </c>
      <c r="M143" s="391">
        <f>'5A2F_Belle Chasse'!$N$83</f>
        <v>94</v>
      </c>
      <c r="N143" s="390">
        <f>'5A2F_Belle Chasse'!$P$83</f>
        <v>203396.01534452024</v>
      </c>
      <c r="O143" s="391">
        <f>'5A2F_Belle Chasse'!$Q$83</f>
        <v>56</v>
      </c>
      <c r="P143" s="390">
        <f>'5A2F_Belle Chasse'!$S$83</f>
        <v>52204.948940321141</v>
      </c>
      <c r="Q143" s="392">
        <f>'5A2F_Belle Chasse'!$T$83</f>
        <v>11342220</v>
      </c>
      <c r="R143" s="1367"/>
      <c r="S143" s="389">
        <f>'5A2F_Belle Chasse'!$U$83</f>
        <v>6679</v>
      </c>
      <c r="T143" s="389">
        <f>'5A2F_Belle Chasse'!$V$83</f>
        <v>68596</v>
      </c>
      <c r="U143" s="393">
        <f>'5A2F_Belle Chasse'!$W$83</f>
        <v>75275</v>
      </c>
      <c r="V143" s="392">
        <f>'5A2F_Belle Chasse'!$X$83</f>
        <v>11417495</v>
      </c>
      <c r="W143" s="390"/>
      <c r="X143" s="390">
        <f>'5A2F_Belle Chasse'!$Y$83</f>
        <v>-28544</v>
      </c>
      <c r="Y143" s="392">
        <f>'5A2F_Belle Chasse'!$Z$83</f>
        <v>11388951</v>
      </c>
      <c r="Z143" s="389">
        <f>'5A2F_Belle Chasse'!$AA$83</f>
        <v>0</v>
      </c>
      <c r="AA143" s="394">
        <f>'5A2F_Belle Chasse'!$AB$78</f>
        <v>0</v>
      </c>
      <c r="AB143" s="394">
        <f>'5A2F_Belle Chasse'!$AB$82</f>
        <v>12299</v>
      </c>
      <c r="AC143" s="392">
        <f>'5A2F_Belle Chasse'!$AB$83</f>
        <v>11401250</v>
      </c>
      <c r="AD143" s="389">
        <f>'5A2F_Belle Chasse'!$AC$83</f>
        <v>10434491</v>
      </c>
      <c r="AE143" s="389">
        <f>'5A2F_Belle Chasse'!$AD$83</f>
        <v>966759</v>
      </c>
      <c r="AF143" s="392">
        <f>'5A2F_Belle Chasse'!$AE$83</f>
        <v>966759</v>
      </c>
      <c r="AG143" s="394">
        <f>'5A2F_Belle Chasse'!$AF$79</f>
        <v>0</v>
      </c>
      <c r="AH143" s="1388">
        <f>'5A2F_Belle Chasse'!$AF$80</f>
        <v>0</v>
      </c>
      <c r="AI143" s="1388">
        <f>'5A2F_Belle Chasse'!$AF$81</f>
        <v>0</v>
      </c>
      <c r="AJ143" s="395">
        <f>'5A2F_Belle Chasse'!$AF$83</f>
        <v>11401250</v>
      </c>
      <c r="AK143" s="395">
        <f t="shared" si="110"/>
        <v>11429794</v>
      </c>
      <c r="AL143" s="396"/>
      <c r="AM143" s="397"/>
      <c r="AN143" s="388"/>
      <c r="AO143" s="396"/>
      <c r="AP143" s="388"/>
      <c r="AQ143" s="398"/>
      <c r="AR143" s="399"/>
      <c r="AS143" s="397"/>
      <c r="AT143" s="400"/>
      <c r="AU143" s="400"/>
      <c r="AV143" s="397"/>
      <c r="AW143" s="398"/>
      <c r="AX143" s="397"/>
      <c r="AY143" s="397"/>
      <c r="AZ143" s="398"/>
      <c r="BA143" s="398"/>
      <c r="BB143" s="397"/>
      <c r="BC143" s="398">
        <f t="shared" si="108"/>
        <v>11429794</v>
      </c>
      <c r="BD143" s="398">
        <f t="shared" si="109"/>
        <v>966759</v>
      </c>
      <c r="BE143" s="400">
        <v>28299</v>
      </c>
      <c r="BF143" s="400">
        <f>'[1]5A2_Legacy Type 2'!AL12</f>
        <v>245</v>
      </c>
      <c r="BG143" s="400">
        <f t="shared" si="111"/>
        <v>28544</v>
      </c>
      <c r="BH143" s="400"/>
      <c r="BI143" s="400"/>
      <c r="BJ143" s="400"/>
    </row>
    <row r="144" spans="1:62" ht="16.5" customHeight="1" x14ac:dyDescent="0.2">
      <c r="A144" s="385">
        <v>340001</v>
      </c>
      <c r="B144" s="539">
        <v>340001</v>
      </c>
      <c r="C144" s="401" t="s">
        <v>502</v>
      </c>
      <c r="D144" s="402">
        <f>'5A2H_MAX'!$C$83</f>
        <v>120</v>
      </c>
      <c r="E144" s="403"/>
      <c r="F144" s="404">
        <f>'5A2H_MAX'!$E$83</f>
        <v>1013468.2045106998</v>
      </c>
      <c r="G144" s="1372">
        <f>'5A2H_MAX'!$F$83</f>
        <v>659.21180998497243</v>
      </c>
      <c r="H144" s="1372">
        <f>'5A2H_MAX'!$G$83</f>
        <v>79105.417198196708</v>
      </c>
      <c r="I144" s="405">
        <f>'5A2H_MAX'!$H$83</f>
        <v>63</v>
      </c>
      <c r="J144" s="404">
        <f>'5A2H_MAX'!$J$83</f>
        <v>36190.174269271127</v>
      </c>
      <c r="K144" s="405">
        <f>'5A2H_MAX'!$K$83</f>
        <v>0</v>
      </c>
      <c r="L144" s="404">
        <f>'5A2H_MAX'!$M$83</f>
        <v>0</v>
      </c>
      <c r="M144" s="405">
        <f>'5A2H_MAX'!$N$83</f>
        <v>26</v>
      </c>
      <c r="N144" s="404">
        <f>'5A2H_MAX'!$P$83</f>
        <v>102010.99199582088</v>
      </c>
      <c r="O144" s="405">
        <f>'5A2H_MAX'!$Q$83</f>
        <v>0</v>
      </c>
      <c r="P144" s="404">
        <f>'5A2H_MAX'!$S$83</f>
        <v>0</v>
      </c>
      <c r="Q144" s="406">
        <f>'5A2H_MAX'!$T$83</f>
        <v>1230774</v>
      </c>
      <c r="R144" s="1368"/>
      <c r="S144" s="403">
        <f>'5A2H_MAX'!$U$83</f>
        <v>-24041</v>
      </c>
      <c r="T144" s="403">
        <f>'5A2H_MAX'!$V$83</f>
        <v>809</v>
      </c>
      <c r="U144" s="407">
        <f>'5A2H_MAX'!$W$83</f>
        <v>-23232</v>
      </c>
      <c r="V144" s="406">
        <f>'5A2H_MAX'!$X$83</f>
        <v>1207542</v>
      </c>
      <c r="W144" s="404"/>
      <c r="X144" s="404">
        <f>'5A2H_MAX'!$Y$83</f>
        <v>-3018</v>
      </c>
      <c r="Y144" s="406">
        <f>'5A2H_MAX'!$Z$83</f>
        <v>1204524</v>
      </c>
      <c r="Z144" s="403">
        <f>'5A2H_MAX'!$AA$83</f>
        <v>-4153</v>
      </c>
      <c r="AA144" s="408">
        <f>'5A2H_MAX'!$AB$78</f>
        <v>0</v>
      </c>
      <c r="AB144" s="1385">
        <f>'5A2H_MAX'!$AB$82</f>
        <v>0</v>
      </c>
      <c r="AC144" s="406">
        <f>'5A2H_MAX'!$AB$83</f>
        <v>1200371</v>
      </c>
      <c r="AD144" s="409">
        <f>'5A2H_MAX'!$AC$83</f>
        <v>1101147</v>
      </c>
      <c r="AE144" s="403">
        <f>'5A2H_MAX'!$AD$83</f>
        <v>99224</v>
      </c>
      <c r="AF144" s="410">
        <f>'5A2H_MAX'!$AE$83</f>
        <v>99224</v>
      </c>
      <c r="AG144" s="408">
        <f>'5A2H_MAX'!$AF$79</f>
        <v>0</v>
      </c>
      <c r="AH144" s="1389">
        <f>'5A2H_MAX'!$AF$80</f>
        <v>0</v>
      </c>
      <c r="AI144" s="1389">
        <f>'5A2H_MAX'!$AF$81</f>
        <v>0</v>
      </c>
      <c r="AJ144" s="410">
        <f>'5A2H_MAX'!$AF$83</f>
        <v>1200371</v>
      </c>
      <c r="AK144" s="410">
        <f t="shared" si="110"/>
        <v>1203389</v>
      </c>
      <c r="AL144" s="411"/>
      <c r="AM144" s="412"/>
      <c r="AN144" s="402"/>
      <c r="AO144" s="411"/>
      <c r="AP144" s="402"/>
      <c r="AQ144" s="413"/>
      <c r="AR144" s="414"/>
      <c r="AS144" s="412"/>
      <c r="AT144" s="1382"/>
      <c r="AU144" s="415"/>
      <c r="AV144" s="412"/>
      <c r="AW144" s="413"/>
      <c r="AX144" s="1407"/>
      <c r="AY144" s="412"/>
      <c r="AZ144" s="413"/>
      <c r="BA144" s="413"/>
      <c r="BB144" s="412"/>
      <c r="BC144" s="413">
        <f t="shared" si="108"/>
        <v>1203389</v>
      </c>
      <c r="BD144" s="413">
        <f t="shared" si="109"/>
        <v>99224</v>
      </c>
      <c r="BE144" s="415">
        <v>3007</v>
      </c>
      <c r="BF144" s="415">
        <f>'[1]5A2_Legacy Type 2'!AL13</f>
        <v>11</v>
      </c>
      <c r="BG144" s="415">
        <f t="shared" si="111"/>
        <v>3018</v>
      </c>
      <c r="BH144" s="415"/>
      <c r="BI144" s="415"/>
      <c r="BJ144" s="415"/>
    </row>
    <row r="145" spans="1:62" s="218" customFormat="1" ht="16.5" customHeight="1" thickBot="1" x14ac:dyDescent="0.25">
      <c r="A145" s="1369"/>
      <c r="B145" s="1374"/>
      <c r="C145" s="1001" t="s">
        <v>275</v>
      </c>
      <c r="D145" s="416">
        <f>SUM(D138:D144)</f>
        <v>4631</v>
      </c>
      <c r="E145" s="417"/>
      <c r="F145" s="418">
        <f>SUM(F138:F144)</f>
        <v>39095454.910572231</v>
      </c>
      <c r="G145" s="1373"/>
      <c r="H145" s="1373">
        <f t="shared" ref="H145:O145" si="112">SUM(H138:H144)</f>
        <v>3041785.4221608099</v>
      </c>
      <c r="I145" s="416">
        <f t="shared" si="112"/>
        <v>2930</v>
      </c>
      <c r="J145" s="418">
        <f t="shared" si="112"/>
        <v>1576543.9743862683</v>
      </c>
      <c r="K145" s="416">
        <f t="shared" si="112"/>
        <v>448</v>
      </c>
      <c r="L145" s="418">
        <f t="shared" si="112"/>
        <v>77904.720268597259</v>
      </c>
      <c r="M145" s="416">
        <f t="shared" si="112"/>
        <v>356</v>
      </c>
      <c r="N145" s="418">
        <f t="shared" si="112"/>
        <v>1243606.2851073006</v>
      </c>
      <c r="O145" s="416">
        <f t="shared" si="112"/>
        <v>76</v>
      </c>
      <c r="P145" s="418">
        <f t="shared" ref="P145:BB145" si="113">SUM(P138:P144)</f>
        <v>85795.094498302307</v>
      </c>
      <c r="Q145" s="419">
        <f t="shared" si="113"/>
        <v>45121087</v>
      </c>
      <c r="R145" s="419">
        <f t="shared" si="113"/>
        <v>0</v>
      </c>
      <c r="S145" s="417">
        <f t="shared" si="113"/>
        <v>517147</v>
      </c>
      <c r="T145" s="417">
        <f t="shared" si="113"/>
        <v>-251114</v>
      </c>
      <c r="U145" s="420">
        <f t="shared" si="113"/>
        <v>266033</v>
      </c>
      <c r="V145" s="419">
        <f t="shared" si="113"/>
        <v>45387120</v>
      </c>
      <c r="W145" s="418">
        <f t="shared" si="113"/>
        <v>0</v>
      </c>
      <c r="X145" s="418">
        <f t="shared" si="113"/>
        <v>-113468</v>
      </c>
      <c r="Y145" s="419">
        <f t="shared" si="113"/>
        <v>45273652</v>
      </c>
      <c r="Z145" s="418">
        <f t="shared" si="113"/>
        <v>-3370</v>
      </c>
      <c r="AA145" s="421">
        <f t="shared" si="113"/>
        <v>441000</v>
      </c>
      <c r="AB145" s="1386">
        <f t="shared" ref="AB145" si="114">SUM(AB138:AB144)</f>
        <v>41999</v>
      </c>
      <c r="AC145" s="419">
        <f t="shared" si="113"/>
        <v>45753281</v>
      </c>
      <c r="AD145" s="417">
        <f t="shared" si="113"/>
        <v>41840807</v>
      </c>
      <c r="AE145" s="417">
        <f t="shared" si="113"/>
        <v>3912474</v>
      </c>
      <c r="AF145" s="419">
        <f t="shared" si="113"/>
        <v>3912474</v>
      </c>
      <c r="AG145" s="421">
        <f t="shared" si="113"/>
        <v>52000</v>
      </c>
      <c r="AH145" s="1390">
        <f t="shared" ref="AH145:AI145" si="115">SUM(AH138:AH144)</f>
        <v>29992</v>
      </c>
      <c r="AI145" s="1390">
        <f t="shared" si="115"/>
        <v>0</v>
      </c>
      <c r="AJ145" s="422">
        <f>SUM(AJ138:AJ144)</f>
        <v>45835273</v>
      </c>
      <c r="AK145" s="422">
        <f>SUM(AK138:AK144)</f>
        <v>45948741</v>
      </c>
      <c r="AL145" s="423"/>
      <c r="AM145" s="424">
        <f t="shared" si="113"/>
        <v>0</v>
      </c>
      <c r="AN145" s="416">
        <f t="shared" si="113"/>
        <v>0</v>
      </c>
      <c r="AO145" s="423">
        <f t="shared" si="113"/>
        <v>0</v>
      </c>
      <c r="AP145" s="416">
        <f t="shared" si="113"/>
        <v>0</v>
      </c>
      <c r="AQ145" s="425">
        <f t="shared" si="113"/>
        <v>0</v>
      </c>
      <c r="AR145" s="426">
        <f t="shared" si="113"/>
        <v>0</v>
      </c>
      <c r="AS145" s="424">
        <f t="shared" si="113"/>
        <v>0</v>
      </c>
      <c r="AT145" s="427">
        <f t="shared" si="113"/>
        <v>0</v>
      </c>
      <c r="AU145" s="427">
        <f t="shared" si="113"/>
        <v>0</v>
      </c>
      <c r="AV145" s="424">
        <f t="shared" si="113"/>
        <v>0</v>
      </c>
      <c r="AW145" s="425">
        <f t="shared" si="113"/>
        <v>0</v>
      </c>
      <c r="AX145" s="1408">
        <f t="shared" ref="AX145" si="116">SUM(AX138:AX144)</f>
        <v>0</v>
      </c>
      <c r="AY145" s="424">
        <f t="shared" si="113"/>
        <v>0</v>
      </c>
      <c r="AZ145" s="425">
        <f t="shared" si="113"/>
        <v>0</v>
      </c>
      <c r="BA145" s="425">
        <f t="shared" si="113"/>
        <v>0</v>
      </c>
      <c r="BB145" s="424">
        <f t="shared" si="113"/>
        <v>0</v>
      </c>
      <c r="BC145" s="425">
        <f t="shared" ref="BC145:BD145" si="117">SUM(BC138:BC144)</f>
        <v>45948741</v>
      </c>
      <c r="BD145" s="425">
        <f t="shared" si="117"/>
        <v>3912474</v>
      </c>
      <c r="BE145" s="427">
        <f>SUM(BE138:BE144)</f>
        <v>111776</v>
      </c>
      <c r="BF145" s="427">
        <f>SUM(BF138:BF144)</f>
        <v>1692</v>
      </c>
      <c r="BG145" s="427">
        <f>SUM(BG138:BG144)</f>
        <v>113468</v>
      </c>
      <c r="BH145" s="427">
        <f t="shared" ref="BH145:BJ145" si="118">SUM(BH138:BH144)</f>
        <v>0</v>
      </c>
      <c r="BI145" s="427">
        <f t="shared" si="118"/>
        <v>0</v>
      </c>
      <c r="BJ145" s="427">
        <f t="shared" si="118"/>
        <v>0</v>
      </c>
    </row>
    <row r="146" spans="1:62" customFormat="1" ht="6.75" customHeight="1" thickTop="1" x14ac:dyDescent="0.2">
      <c r="A146" s="1414"/>
      <c r="B146" s="1414"/>
      <c r="C146" s="1414"/>
      <c r="D146" s="1414"/>
      <c r="E146" s="1414"/>
      <c r="F146" s="1414"/>
      <c r="G146" s="1414"/>
      <c r="H146" s="1414"/>
      <c r="I146" s="1414"/>
      <c r="J146" s="1414"/>
      <c r="K146" s="1414"/>
      <c r="L146" s="1414"/>
      <c r="M146" s="1414"/>
      <c r="N146" s="1414"/>
      <c r="O146" s="1414"/>
      <c r="P146" s="1414"/>
      <c r="Q146" s="1414"/>
      <c r="R146" s="1414"/>
      <c r="S146" s="1414"/>
      <c r="T146" s="1414"/>
      <c r="U146" s="1414"/>
      <c r="V146" s="1414"/>
      <c r="W146" s="1414"/>
      <c r="X146" s="1414"/>
      <c r="Y146" s="1414"/>
      <c r="Z146" s="1414"/>
      <c r="AA146" s="1414"/>
      <c r="AB146" s="1414"/>
      <c r="AC146" s="1414"/>
      <c r="AD146" s="1414"/>
      <c r="AE146" s="1414"/>
      <c r="AF146" s="1414"/>
      <c r="AG146" s="1414"/>
      <c r="AH146" s="1414"/>
      <c r="AI146" s="1414"/>
      <c r="AJ146" s="1414"/>
      <c r="AK146" s="1414"/>
      <c r="AL146" s="1414"/>
      <c r="AM146" s="1414"/>
      <c r="AN146" s="1414"/>
      <c r="AO146" s="1414"/>
      <c r="AP146" s="1414"/>
      <c r="AQ146" s="1414"/>
      <c r="AR146" s="1414"/>
      <c r="AS146" s="1414"/>
      <c r="AT146" s="1414"/>
      <c r="AU146" s="1414"/>
      <c r="AV146" s="1414"/>
      <c r="AW146" s="1414"/>
      <c r="AX146" s="1414"/>
      <c r="AY146" s="1414"/>
      <c r="AZ146" s="1414"/>
      <c r="BA146" s="1414"/>
      <c r="BB146" s="1414"/>
      <c r="BC146" s="1414"/>
      <c r="BD146" s="1414"/>
      <c r="BE146" s="1414"/>
      <c r="BF146" s="1414"/>
      <c r="BG146" s="1414"/>
      <c r="BH146" s="1414"/>
      <c r="BI146" s="1414"/>
      <c r="BJ146" s="1414"/>
    </row>
    <row r="147" spans="1:62" s="218" customFormat="1" ht="16.5" customHeight="1" thickBot="1" x14ac:dyDescent="0.25">
      <c r="A147" s="1369"/>
      <c r="B147" s="1374"/>
      <c r="C147" s="1001" t="s">
        <v>276</v>
      </c>
      <c r="D147" s="416">
        <f>D128+D136+D145</f>
        <v>691526.70175100002</v>
      </c>
      <c r="E147" s="417"/>
      <c r="F147" s="418">
        <f>F128+F136+F145</f>
        <v>3651760877.960114</v>
      </c>
      <c r="G147" s="1373"/>
      <c r="H147" s="1373">
        <f t="shared" ref="H147:O147" si="119">H128+H136+H145</f>
        <v>7371389.4034122704</v>
      </c>
      <c r="I147" s="416">
        <f t="shared" si="119"/>
        <v>16363</v>
      </c>
      <c r="J147" s="418">
        <f t="shared" si="119"/>
        <v>8417650.7940901294</v>
      </c>
      <c r="K147" s="416">
        <f t="shared" si="119"/>
        <v>7765</v>
      </c>
      <c r="L147" s="418">
        <f t="shared" si="119"/>
        <v>1115723.4932173654</v>
      </c>
      <c r="M147" s="416">
        <f t="shared" si="119"/>
        <v>2234</v>
      </c>
      <c r="N147" s="418">
        <f t="shared" si="119"/>
        <v>7666923.8902510665</v>
      </c>
      <c r="O147" s="416">
        <f t="shared" si="119"/>
        <v>352</v>
      </c>
      <c r="P147" s="418">
        <f t="shared" ref="P147:AK147" si="120">P128+P136+P145</f>
        <v>468817.77291741612</v>
      </c>
      <c r="Q147" s="419">
        <f t="shared" si="120"/>
        <v>3676801371</v>
      </c>
      <c r="R147" s="1416">
        <f t="shared" si="120"/>
        <v>2231842</v>
      </c>
      <c r="S147" s="417">
        <f t="shared" si="120"/>
        <v>-9710394</v>
      </c>
      <c r="T147" s="417">
        <f t="shared" si="120"/>
        <v>-5090602</v>
      </c>
      <c r="U147" s="420">
        <f t="shared" si="120"/>
        <v>-14800996</v>
      </c>
      <c r="V147" s="419">
        <f t="shared" si="120"/>
        <v>3662000375</v>
      </c>
      <c r="W147" s="418">
        <f t="shared" si="120"/>
        <v>0</v>
      </c>
      <c r="X147" s="418">
        <f t="shared" si="120"/>
        <v>-371323</v>
      </c>
      <c r="Y147" s="419">
        <f t="shared" si="120"/>
        <v>162208347</v>
      </c>
      <c r="Z147" s="418">
        <f t="shared" si="120"/>
        <v>625369</v>
      </c>
      <c r="AA147" s="421">
        <f t="shared" si="120"/>
        <v>5565000</v>
      </c>
      <c r="AB147" s="1386">
        <f t="shared" si="120"/>
        <v>17816230</v>
      </c>
      <c r="AC147" s="419">
        <f t="shared" si="120"/>
        <v>3685635651</v>
      </c>
      <c r="AD147" s="417">
        <f t="shared" si="120"/>
        <v>3381062192</v>
      </c>
      <c r="AE147" s="417">
        <f t="shared" si="120"/>
        <v>304573459</v>
      </c>
      <c r="AF147" s="419">
        <f t="shared" si="120"/>
        <v>304573459</v>
      </c>
      <c r="AG147" s="421">
        <f t="shared" si="120"/>
        <v>908000</v>
      </c>
      <c r="AH147" s="1390">
        <f t="shared" si="120"/>
        <v>11170712</v>
      </c>
      <c r="AI147" s="1390">
        <f t="shared" si="120"/>
        <v>11833556</v>
      </c>
      <c r="AJ147" s="422">
        <f t="shared" si="120"/>
        <v>3709547919</v>
      </c>
      <c r="AK147" s="422">
        <f t="shared" si="120"/>
        <v>3709919242</v>
      </c>
      <c r="AL147" s="423"/>
      <c r="AM147" s="424">
        <f t="shared" ref="AM147:BJ147" si="121">AM128+AM136+AM145</f>
        <v>98724378</v>
      </c>
      <c r="AN147" s="416">
        <f t="shared" si="121"/>
        <v>2464</v>
      </c>
      <c r="AO147" s="423">
        <f t="shared" si="121"/>
        <v>16253643</v>
      </c>
      <c r="AP147" s="416">
        <f t="shared" si="121"/>
        <v>-204</v>
      </c>
      <c r="AQ147" s="425">
        <f t="shared" si="121"/>
        <v>-512799</v>
      </c>
      <c r="AR147" s="426">
        <f t="shared" si="121"/>
        <v>15740844</v>
      </c>
      <c r="AS147" s="424">
        <f t="shared" si="121"/>
        <v>0</v>
      </c>
      <c r="AT147" s="1383">
        <f t="shared" si="121"/>
        <v>0</v>
      </c>
      <c r="AU147" s="427">
        <f t="shared" si="121"/>
        <v>-286166</v>
      </c>
      <c r="AV147" s="424">
        <f t="shared" si="121"/>
        <v>114179056</v>
      </c>
      <c r="AW147" s="425">
        <f t="shared" si="121"/>
        <v>153890</v>
      </c>
      <c r="AX147" s="1408">
        <f t="shared" si="121"/>
        <v>114325312</v>
      </c>
      <c r="AY147" s="424">
        <f t="shared" si="121"/>
        <v>0</v>
      </c>
      <c r="AZ147" s="425" t="e">
        <f t="shared" si="121"/>
        <v>#REF!</v>
      </c>
      <c r="BA147" s="425" t="e">
        <f t="shared" si="121"/>
        <v>#REF!</v>
      </c>
      <c r="BB147" s="424">
        <f t="shared" si="121"/>
        <v>0</v>
      </c>
      <c r="BC147" s="425">
        <f t="shared" si="121"/>
        <v>3709919242</v>
      </c>
      <c r="BD147" s="425">
        <f t="shared" si="121"/>
        <v>304573459</v>
      </c>
      <c r="BE147" s="427">
        <f t="shared" si="121"/>
        <v>347000</v>
      </c>
      <c r="BF147" s="427">
        <f t="shared" si="121"/>
        <v>24323</v>
      </c>
      <c r="BG147" s="427">
        <f t="shared" si="121"/>
        <v>371323</v>
      </c>
      <c r="BH147" s="427" t="e">
        <f t="shared" si="121"/>
        <v>#REF!</v>
      </c>
      <c r="BI147" s="427" t="e">
        <f t="shared" si="121"/>
        <v>#REF!</v>
      </c>
      <c r="BJ147" s="427" t="e">
        <f t="shared" si="121"/>
        <v>#REF!</v>
      </c>
    </row>
    <row r="148" spans="1:62" s="1454" customFormat="1" ht="16.5" customHeight="1" thickTop="1" x14ac:dyDescent="0.2">
      <c r="A148" s="1431"/>
      <c r="B148" s="1432"/>
      <c r="C148" s="1433"/>
      <c r="D148" s="1434"/>
      <c r="E148" s="1435"/>
      <c r="F148" s="1436"/>
      <c r="G148" s="1437"/>
      <c r="H148" s="1437"/>
      <c r="I148" s="1438"/>
      <c r="J148" s="1436"/>
      <c r="K148" s="1438"/>
      <c r="L148" s="1436"/>
      <c r="M148" s="1438"/>
      <c r="N148" s="1436"/>
      <c r="O148" s="1438"/>
      <c r="P148" s="1436"/>
      <c r="Q148" s="1439"/>
      <c r="R148" s="1439"/>
      <c r="S148" s="1440"/>
      <c r="T148" s="1435"/>
      <c r="U148" s="1441"/>
      <c r="V148" s="1439" t="s">
        <v>1621</v>
      </c>
      <c r="W148" s="1436"/>
      <c r="X148" s="1436"/>
      <c r="Y148" s="1439"/>
      <c r="Z148" s="1435"/>
      <c r="AA148" s="1442"/>
      <c r="AB148" s="1443"/>
      <c r="AC148" s="1439"/>
      <c r="AD148" s="1435" t="s">
        <v>1618</v>
      </c>
      <c r="AE148" s="1435"/>
      <c r="AF148" s="1439" t="s">
        <v>1621</v>
      </c>
      <c r="AG148" s="1442"/>
      <c r="AH148" s="1444"/>
      <c r="AI148" s="1444"/>
      <c r="AJ148" s="1445"/>
      <c r="AK148" s="1445"/>
      <c r="AL148" s="1446"/>
      <c r="AM148" s="1447"/>
      <c r="AN148" s="1434"/>
      <c r="AO148" s="1446"/>
      <c r="AP148" s="1434"/>
      <c r="AQ148" s="1448"/>
      <c r="AR148" s="1449"/>
      <c r="AS148" s="1447"/>
      <c r="AT148" s="1450"/>
      <c r="AU148" s="1451"/>
      <c r="AV148" s="1447"/>
      <c r="AW148" s="1448" t="s">
        <v>1619</v>
      </c>
      <c r="AX148" s="1452"/>
      <c r="AY148" s="1447"/>
      <c r="AZ148" s="1453" t="s">
        <v>1642</v>
      </c>
      <c r="BA148" s="1448"/>
      <c r="BB148" s="1447"/>
      <c r="BC148" s="1448"/>
      <c r="BD148" s="1448"/>
      <c r="BE148" s="1451" t="s">
        <v>1641</v>
      </c>
      <c r="BF148" s="1451"/>
      <c r="BG148" s="1451" t="s">
        <v>1618</v>
      </c>
      <c r="BH148" s="1451"/>
      <c r="BI148" s="1451"/>
      <c r="BJ148" s="1451"/>
    </row>
    <row r="149" spans="1:62" s="1454" customFormat="1" ht="16.5" customHeight="1" thickBot="1" x14ac:dyDescent="0.25">
      <c r="A149" s="1455"/>
      <c r="B149" s="1456"/>
      <c r="C149" s="1457"/>
      <c r="D149" s="1458">
        <f>'1_State Summary'!F5</f>
        <v>683967</v>
      </c>
      <c r="E149" s="1459"/>
      <c r="F149" s="1460"/>
      <c r="G149" s="1461"/>
      <c r="H149" s="1461"/>
      <c r="I149" s="1462"/>
      <c r="J149" s="1460"/>
      <c r="K149" s="1462"/>
      <c r="L149" s="1460"/>
      <c r="M149" s="1462"/>
      <c r="N149" s="1460"/>
      <c r="O149" s="1462"/>
      <c r="P149" s="1460"/>
      <c r="Q149" s="1463">
        <f>'1_State Summary'!F32+'1_State Summary'!F42</f>
        <v>3676801371</v>
      </c>
      <c r="R149" s="1463">
        <f>'1_State Summary'!F32</f>
        <v>3615283376</v>
      </c>
      <c r="S149" s="1464">
        <f>'1_State Summary'!F55</f>
        <v>-9710394</v>
      </c>
      <c r="T149" s="1464">
        <f>'1_State Summary'!F56</f>
        <v>-5090602</v>
      </c>
      <c r="U149" s="1465">
        <f>'1_State Summary'!F54</f>
        <v>-14800996</v>
      </c>
      <c r="V149" s="1466">
        <f>F147+H147+J147+L147+N147+P147+U147</f>
        <v>3662000387.3140025</v>
      </c>
      <c r="W149" s="1460"/>
      <c r="X149" s="1467">
        <f>BG147</f>
        <v>371323</v>
      </c>
      <c r="Y149" s="1468"/>
      <c r="Z149" s="1464">
        <f>'1_State Summary'!F53</f>
        <v>625369</v>
      </c>
      <c r="AA149" s="1469">
        <f>'1_State Summary'!F36</f>
        <v>5565000</v>
      </c>
      <c r="AB149" s="1469">
        <f>'1_State Summary'!F40</f>
        <v>17816230</v>
      </c>
      <c r="AC149" s="1466">
        <f>V147+X147+Z147+AA147+AB147</f>
        <v>3685635651</v>
      </c>
      <c r="AD149" s="1464">
        <f>[2]MFP!$HJ$222</f>
        <v>3381433515</v>
      </c>
      <c r="AE149" s="1464">
        <f>AC147-AD147</f>
        <v>304573459</v>
      </c>
      <c r="AF149" s="1466">
        <f>AE147/1</f>
        <v>304573459</v>
      </c>
      <c r="AG149" s="1469">
        <f>'1_State Summary'!F37</f>
        <v>908000</v>
      </c>
      <c r="AH149" s="1470">
        <f>'1_State Summary'!F38</f>
        <v>11170712</v>
      </c>
      <c r="AI149" s="1470">
        <f>'1_State Summary'!F39</f>
        <v>11833556</v>
      </c>
      <c r="AJ149" s="1471">
        <f>AC147+AG147+AH147+AI147</f>
        <v>3709547919</v>
      </c>
      <c r="AK149" s="1472">
        <f>'1_State Summary'!F57</f>
        <v>3709919242</v>
      </c>
      <c r="AL149" s="1473"/>
      <c r="AM149" s="1474"/>
      <c r="AN149" s="1475"/>
      <c r="AO149" s="1473"/>
      <c r="AP149" s="1475"/>
      <c r="AQ149" s="1476"/>
      <c r="AR149" s="1477"/>
      <c r="AS149" s="1474"/>
      <c r="AT149" s="1478"/>
      <c r="AU149" s="1478"/>
      <c r="AV149" s="1474"/>
      <c r="AW149" s="1479">
        <f>[3]Summary!$U$139+'[4]Oct_MidYear Adj'!$I$20</f>
        <v>153890</v>
      </c>
      <c r="AX149" s="1474"/>
      <c r="AY149" s="1474"/>
      <c r="AZ149" s="1479" t="e">
        <f>BJ76</f>
        <v>#REF!</v>
      </c>
      <c r="BA149" s="1479" t="e">
        <f>BJ76-BH76-BI76</f>
        <v>#REF!</v>
      </c>
      <c r="BB149" s="1474"/>
      <c r="BC149" s="1479">
        <f>AK147</f>
        <v>3709919242</v>
      </c>
      <c r="BD149" s="1479">
        <f>AF147</f>
        <v>304573459</v>
      </c>
      <c r="BE149" s="1480">
        <v>347000</v>
      </c>
      <c r="BF149" s="1478"/>
      <c r="BG149" s="1480">
        <v>371323</v>
      </c>
      <c r="BH149" s="1478"/>
      <c r="BI149" s="1478"/>
      <c r="BJ149" s="1478"/>
    </row>
    <row r="150" spans="1:62" s="1454" customFormat="1" ht="16.5" customHeight="1" thickBot="1" x14ac:dyDescent="0.25">
      <c r="A150" s="1455"/>
      <c r="B150" s="1456"/>
      <c r="C150" s="1481" t="s">
        <v>1617</v>
      </c>
      <c r="D150" s="1482">
        <f>D149-D128</f>
        <v>0</v>
      </c>
      <c r="E150" s="1483"/>
      <c r="F150" s="1460"/>
      <c r="G150" s="1461"/>
      <c r="H150" s="1461"/>
      <c r="I150" s="1462"/>
      <c r="J150" s="1460"/>
      <c r="K150" s="1462"/>
      <c r="L150" s="1460"/>
      <c r="M150" s="1462"/>
      <c r="N150" s="1460"/>
      <c r="O150" s="1462"/>
      <c r="P150" s="1461"/>
      <c r="Q150" s="1484">
        <f>Q149-Q147</f>
        <v>0</v>
      </c>
      <c r="R150" s="1484">
        <f>R149-Q128-R128</f>
        <v>0</v>
      </c>
      <c r="S150" s="1485">
        <f t="shared" ref="S150:T150" si="122">S149-S147</f>
        <v>0</v>
      </c>
      <c r="T150" s="1485">
        <f t="shared" si="122"/>
        <v>0</v>
      </c>
      <c r="U150" s="1486">
        <f>U149-U147</f>
        <v>0</v>
      </c>
      <c r="V150" s="1484">
        <f>V149-V147</f>
        <v>12.314002513885498</v>
      </c>
      <c r="W150" s="1487"/>
      <c r="X150" s="1488">
        <f>X149+X147</f>
        <v>0</v>
      </c>
      <c r="Y150" s="1489"/>
      <c r="Z150" s="1485">
        <f t="shared" ref="Z150:AK150" si="123">Z149-Z147</f>
        <v>0</v>
      </c>
      <c r="AA150" s="1490">
        <f t="shared" si="123"/>
        <v>0</v>
      </c>
      <c r="AB150" s="1490">
        <f t="shared" si="123"/>
        <v>0</v>
      </c>
      <c r="AC150" s="1484">
        <f t="shared" si="123"/>
        <v>0</v>
      </c>
      <c r="AD150" s="1485">
        <f>AD149-AD147-BG147</f>
        <v>0</v>
      </c>
      <c r="AE150" s="1485">
        <f t="shared" si="123"/>
        <v>0</v>
      </c>
      <c r="AF150" s="1484">
        <f t="shared" si="123"/>
        <v>0</v>
      </c>
      <c r="AG150" s="1490">
        <f t="shared" si="123"/>
        <v>0</v>
      </c>
      <c r="AH150" s="1490">
        <f t="shared" si="123"/>
        <v>0</v>
      </c>
      <c r="AI150" s="1490">
        <f t="shared" si="123"/>
        <v>0</v>
      </c>
      <c r="AJ150" s="1484">
        <f t="shared" si="123"/>
        <v>0</v>
      </c>
      <c r="AK150" s="1484">
        <f t="shared" si="123"/>
        <v>0</v>
      </c>
      <c r="AL150" s="1473"/>
      <c r="AM150" s="1474"/>
      <c r="AN150" s="1475"/>
      <c r="AO150" s="1473"/>
      <c r="AP150" s="1475"/>
      <c r="AQ150" s="1476"/>
      <c r="AR150" s="1477"/>
      <c r="AS150" s="1474"/>
      <c r="AT150" s="1478"/>
      <c r="AU150" s="1478"/>
      <c r="AV150" s="1491"/>
      <c r="AW150" s="1492">
        <f t="shared" ref="AW150" si="124">AW149-AW147</f>
        <v>0</v>
      </c>
      <c r="AX150" s="1493"/>
      <c r="AY150" s="1491"/>
      <c r="AZ150" s="1492" t="e">
        <f t="shared" ref="AZ150:BD150" si="125">AZ149-AZ147</f>
        <v>#REF!</v>
      </c>
      <c r="BA150" s="1492" t="e">
        <f t="shared" si="125"/>
        <v>#REF!</v>
      </c>
      <c r="BB150" s="1494"/>
      <c r="BC150" s="1492">
        <f t="shared" si="125"/>
        <v>0</v>
      </c>
      <c r="BD150" s="1492">
        <f t="shared" si="125"/>
        <v>0</v>
      </c>
      <c r="BE150" s="1495">
        <f t="shared" ref="BE150" si="126">BE149-BE147</f>
        <v>0</v>
      </c>
      <c r="BF150" s="1496"/>
      <c r="BG150" s="1495">
        <f t="shared" ref="BG150" si="127">BG149-BG147</f>
        <v>0</v>
      </c>
      <c r="BH150" s="1478"/>
      <c r="BI150" s="1478"/>
      <c r="BJ150" s="1478"/>
    </row>
    <row r="151" spans="1:62" s="1454" customFormat="1" ht="16.5" customHeight="1" thickBot="1" x14ac:dyDescent="0.25">
      <c r="A151" s="1455"/>
      <c r="B151" s="1456"/>
      <c r="C151" s="1457"/>
      <c r="D151" s="1475"/>
      <c r="E151" s="1459"/>
      <c r="F151" s="1460"/>
      <c r="G151" s="1461"/>
      <c r="H151" s="1461"/>
      <c r="I151" s="1462"/>
      <c r="J151" s="1460"/>
      <c r="K151" s="1462"/>
      <c r="L151" s="1460"/>
      <c r="M151" s="1462"/>
      <c r="N151" s="1460"/>
      <c r="O151" s="1462"/>
      <c r="P151" s="1460"/>
      <c r="Q151" s="1463">
        <f>F147+H147+J147+L147+N147+P147</f>
        <v>3676801383.3140025</v>
      </c>
      <c r="R151" s="1497"/>
      <c r="S151" s="1459"/>
      <c r="T151" s="1459"/>
      <c r="U151" s="1498"/>
      <c r="V151" s="1468"/>
      <c r="W151" s="1460"/>
      <c r="X151" s="1460"/>
      <c r="Y151" s="1468"/>
      <c r="Z151" s="1459"/>
      <c r="AA151" s="1499"/>
      <c r="AB151" s="1499"/>
      <c r="AC151" s="1468"/>
      <c r="AD151" s="1459"/>
      <c r="AE151" s="1459"/>
      <c r="AF151" s="1459"/>
      <c r="AG151" s="1499">
        <f>[2]MFP!$FO$229</f>
        <v>908000</v>
      </c>
      <c r="AH151" s="1500">
        <f>[2]MFP!$FO$228+'2_State Distrib and Adjs'!BH76</f>
        <v>10999610</v>
      </c>
      <c r="AI151" s="1500">
        <f>[5]Allocation!$F$94</f>
        <v>5846600</v>
      </c>
      <c r="AJ151" s="1501"/>
      <c r="AK151" s="1472">
        <f>AJ147-X147</f>
        <v>3709919242</v>
      </c>
      <c r="AL151" s="1473"/>
      <c r="AM151" s="1474"/>
      <c r="AN151" s="1475"/>
      <c r="AO151" s="1473"/>
      <c r="AP151" s="1475"/>
      <c r="AQ151" s="1476"/>
      <c r="AR151" s="1477"/>
      <c r="AS151" s="1474"/>
      <c r="AT151" s="1478"/>
      <c r="AU151" s="1478"/>
      <c r="AV151" s="1474"/>
      <c r="AW151" s="1476"/>
      <c r="AX151" s="1474"/>
      <c r="AY151" s="1474"/>
      <c r="AZ151" s="1476"/>
      <c r="BA151" s="1476"/>
      <c r="BB151" s="1474"/>
      <c r="BC151" s="1476"/>
      <c r="BD151" s="1476"/>
      <c r="BE151" s="1478"/>
      <c r="BF151" s="1478"/>
      <c r="BG151" s="1478"/>
      <c r="BH151" s="1478"/>
      <c r="BI151" s="1478"/>
      <c r="BJ151" s="1478"/>
    </row>
    <row r="152" spans="1:62" s="1454" customFormat="1" ht="16.5" customHeight="1" thickBot="1" x14ac:dyDescent="0.25">
      <c r="A152" s="1502"/>
      <c r="B152" s="1503"/>
      <c r="C152" s="1504" t="s">
        <v>1622</v>
      </c>
      <c r="D152" s="1505"/>
      <c r="E152" s="1506"/>
      <c r="F152" s="1507"/>
      <c r="G152" s="1508"/>
      <c r="H152" s="1508"/>
      <c r="I152" s="1509"/>
      <c r="J152" s="1507"/>
      <c r="K152" s="1509"/>
      <c r="L152" s="1507"/>
      <c r="M152" s="1509"/>
      <c r="N152" s="1507"/>
      <c r="O152" s="1509"/>
      <c r="P152" s="1508" t="s">
        <v>1620</v>
      </c>
      <c r="Q152" s="1484">
        <f>Q151-Q147</f>
        <v>12.314002513885498</v>
      </c>
      <c r="R152" s="1510"/>
      <c r="S152" s="1506"/>
      <c r="T152" s="1506"/>
      <c r="U152" s="1511"/>
      <c r="V152" s="1512"/>
      <c r="W152" s="1507"/>
      <c r="X152" s="1507"/>
      <c r="Y152" s="1512"/>
      <c r="Z152" s="1506"/>
      <c r="AA152" s="1513"/>
      <c r="AB152" s="1514"/>
      <c r="AC152" s="1512"/>
      <c r="AD152" s="1515"/>
      <c r="AE152" s="1506"/>
      <c r="AF152" s="1515"/>
      <c r="AG152" s="1484">
        <f t="shared" ref="AG152:AI152" si="128">AG151-AG147</f>
        <v>0</v>
      </c>
      <c r="AH152" s="1484">
        <f t="shared" si="128"/>
        <v>-171102</v>
      </c>
      <c r="AI152" s="1484">
        <f t="shared" si="128"/>
        <v>-5986956</v>
      </c>
      <c r="AJ152" s="1516"/>
      <c r="AK152" s="1484">
        <f>AK151-AK147</f>
        <v>0</v>
      </c>
      <c r="AL152" s="1517"/>
      <c r="AM152" s="1518"/>
      <c r="AN152" s="1505"/>
      <c r="AO152" s="1519"/>
      <c r="AP152" s="1505"/>
      <c r="AQ152" s="1520"/>
      <c r="AR152" s="1521"/>
      <c r="AS152" s="1518"/>
      <c r="AT152" s="1522"/>
      <c r="AU152" s="1523"/>
      <c r="AV152" s="1518"/>
      <c r="AW152" s="1520"/>
      <c r="AX152" s="1524"/>
      <c r="AY152" s="1518"/>
      <c r="AZ152" s="1520"/>
      <c r="BA152" s="1520"/>
      <c r="BB152" s="1518"/>
      <c r="BC152" s="1520"/>
      <c r="BD152" s="1520"/>
      <c r="BE152" s="1523"/>
      <c r="BF152" s="1523"/>
      <c r="BG152" s="1523"/>
      <c r="BH152" s="1523"/>
      <c r="BI152" s="1523"/>
      <c r="BJ152" s="1523"/>
    </row>
    <row r="153" spans="1:62" x14ac:dyDescent="0.2">
      <c r="AF153" s="647"/>
    </row>
  </sheetData>
  <sheetProtection formatCells="0" formatColumns="0" formatRows="0" sort="0"/>
  <mergeCells count="50">
    <mergeCell ref="BC1:BC3"/>
    <mergeCell ref="AE2:AE3"/>
    <mergeCell ref="M2:N2"/>
    <mergeCell ref="O2:P2"/>
    <mergeCell ref="Q2:Q3"/>
    <mergeCell ref="S2:U2"/>
    <mergeCell ref="V2:V3"/>
    <mergeCell ref="X2:X3"/>
    <mergeCell ref="Y2:Y3"/>
    <mergeCell ref="Z2:Z3"/>
    <mergeCell ref="AA2:AA3"/>
    <mergeCell ref="AC2:AC3"/>
    <mergeCell ref="AV2:AV3"/>
    <mergeCell ref="AW2:AW3"/>
    <mergeCell ref="AY2:AY3"/>
    <mergeCell ref="AZ2:AZ3"/>
    <mergeCell ref="AX2:AX3"/>
    <mergeCell ref="AK2:AK3"/>
    <mergeCell ref="D1:U1"/>
    <mergeCell ref="V1:AK1"/>
    <mergeCell ref="AL1:BB1"/>
    <mergeCell ref="AU2:AU3"/>
    <mergeCell ref="AM2:AM3"/>
    <mergeCell ref="AN2:AR2"/>
    <mergeCell ref="A1:C3"/>
    <mergeCell ref="AF2:AF3"/>
    <mergeCell ref="AG2:AG3"/>
    <mergeCell ref="AJ2:AJ3"/>
    <mergeCell ref="AL2:AL3"/>
    <mergeCell ref="BE1:BE3"/>
    <mergeCell ref="BD1:BD3"/>
    <mergeCell ref="D2:D3"/>
    <mergeCell ref="I2:J2"/>
    <mergeCell ref="K2:L2"/>
    <mergeCell ref="W2:W3"/>
    <mergeCell ref="AT2:AT3"/>
    <mergeCell ref="AB2:AB3"/>
    <mergeCell ref="AH2:AH3"/>
    <mergeCell ref="AI2:AI3"/>
    <mergeCell ref="AD2:AD3"/>
    <mergeCell ref="E2:H2"/>
    <mergeCell ref="R2:R3"/>
    <mergeCell ref="BA2:BA3"/>
    <mergeCell ref="BB2:BB3"/>
    <mergeCell ref="AS2:AS3"/>
    <mergeCell ref="BF1:BF3"/>
    <mergeCell ref="BG1:BG3"/>
    <mergeCell ref="BH1:BH3"/>
    <mergeCell ref="BI1:BI3"/>
    <mergeCell ref="BJ1:BJ3"/>
  </mergeCells>
  <printOptions horizontalCentered="1"/>
  <pageMargins left="0.35" right="0.35" top="0.7" bottom="0.5" header="0.3" footer="0.3"/>
  <pageSetup paperSize="5" scale="68" firstPageNumber="50" fitToWidth="0" fitToHeight="0" orientation="landscape" r:id="rId1"/>
  <headerFooter alignWithMargins="0">
    <oddHeader>&amp;L&amp;"Arial,Bold"&amp;20&amp;K000000FY2018-19 Budget Letter</oddHeader>
    <oddFooter>&amp;R&amp;P</oddFooter>
  </headerFooter>
  <rowBreaks count="3" manualBreakCount="3">
    <brk id="41" max="61" man="1"/>
    <brk id="77" max="61" man="1"/>
    <brk id="116" max="61" man="1"/>
  </rowBreaks>
  <colBreaks count="2" manualBreakCount="2">
    <brk id="21" max="146" man="1"/>
    <brk id="54" max="146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8"/>
  <dimension ref="A1:O7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12.5703125" defaultRowHeight="12.75" x14ac:dyDescent="0.2"/>
  <cols>
    <col min="1" max="1" width="4.28515625" style="568" customWidth="1"/>
    <col min="2" max="2" width="19.7109375" style="568" customWidth="1"/>
    <col min="3" max="3" width="13.7109375" style="568" customWidth="1"/>
    <col min="4" max="4" width="16.5703125" style="568" customWidth="1"/>
    <col min="5" max="7" width="13.7109375" style="568" customWidth="1"/>
    <col min="8" max="8" width="14.85546875" style="568" customWidth="1"/>
    <col min="9" max="9" width="14.42578125" style="568" customWidth="1"/>
    <col min="10" max="13" width="15.85546875" style="568" customWidth="1"/>
    <col min="14" max="14" width="2" style="568" customWidth="1"/>
    <col min="15" max="16384" width="12.5703125" style="568"/>
  </cols>
  <sheetData>
    <row r="1" spans="1:13" ht="30" customHeight="1" x14ac:dyDescent="0.2">
      <c r="A1" s="1687" t="s">
        <v>98</v>
      </c>
      <c r="B1" s="1688"/>
      <c r="C1" s="1685" t="s">
        <v>339</v>
      </c>
      <c r="D1" s="1686"/>
      <c r="E1" s="1702" t="s">
        <v>313</v>
      </c>
      <c r="F1" s="1703"/>
      <c r="G1" s="1703"/>
      <c r="H1" s="1703"/>
      <c r="I1" s="1704"/>
      <c r="J1" s="1705" t="s">
        <v>153</v>
      </c>
      <c r="K1" s="1706"/>
      <c r="L1" s="1697" t="s">
        <v>637</v>
      </c>
      <c r="M1" s="1697" t="s">
        <v>638</v>
      </c>
    </row>
    <row r="2" spans="1:13" ht="106.9" customHeight="1" x14ac:dyDescent="0.2">
      <c r="A2" s="1673"/>
      <c r="B2" s="1674"/>
      <c r="C2" s="1693" t="s">
        <v>1221</v>
      </c>
      <c r="D2" s="1695" t="s">
        <v>732</v>
      </c>
      <c r="E2" s="1691" t="s">
        <v>0</v>
      </c>
      <c r="F2" s="1691" t="s">
        <v>338</v>
      </c>
      <c r="G2" s="1691" t="s">
        <v>764</v>
      </c>
      <c r="H2" s="1700" t="s">
        <v>1185</v>
      </c>
      <c r="I2" s="1124" t="s">
        <v>733</v>
      </c>
      <c r="J2" s="1700" t="s">
        <v>1185</v>
      </c>
      <c r="K2" s="1124" t="s">
        <v>152</v>
      </c>
      <c r="L2" s="1698"/>
      <c r="M2" s="1698"/>
    </row>
    <row r="3" spans="1:13" ht="15.75" customHeight="1" x14ac:dyDescent="0.2">
      <c r="A3" s="1689"/>
      <c r="B3" s="1690"/>
      <c r="C3" s="1694"/>
      <c r="D3" s="1696"/>
      <c r="E3" s="1692"/>
      <c r="F3" s="1692"/>
      <c r="G3" s="1692"/>
      <c r="H3" s="1701"/>
      <c r="I3" s="1272">
        <f>G76/H76</f>
        <v>68.922525328740434</v>
      </c>
      <c r="J3" s="1701"/>
      <c r="K3" s="1273">
        <v>100</v>
      </c>
      <c r="L3" s="1699"/>
      <c r="M3" s="1699"/>
    </row>
    <row r="4" spans="1:13" s="1277" customFormat="1" ht="14.25" customHeight="1" x14ac:dyDescent="0.2">
      <c r="A4" s="1274"/>
      <c r="B4" s="1275"/>
      <c r="C4" s="1276">
        <v>1</v>
      </c>
      <c r="D4" s="1276">
        <f t="shared" ref="D4:M4" si="0">C4+1</f>
        <v>2</v>
      </c>
      <c r="E4" s="1276">
        <f t="shared" si="0"/>
        <v>3</v>
      </c>
      <c r="F4" s="1276">
        <f t="shared" si="0"/>
        <v>4</v>
      </c>
      <c r="G4" s="1276">
        <f t="shared" si="0"/>
        <v>5</v>
      </c>
      <c r="H4" s="1276">
        <f t="shared" si="0"/>
        <v>6</v>
      </c>
      <c r="I4" s="1276">
        <f t="shared" si="0"/>
        <v>7</v>
      </c>
      <c r="J4" s="1276">
        <f t="shared" si="0"/>
        <v>8</v>
      </c>
      <c r="K4" s="1276">
        <f t="shared" si="0"/>
        <v>9</v>
      </c>
      <c r="L4" s="1276">
        <f t="shared" si="0"/>
        <v>10</v>
      </c>
      <c r="M4" s="1276">
        <f t="shared" si="0"/>
        <v>11</v>
      </c>
    </row>
    <row r="5" spans="1:13" s="1278" customFormat="1" ht="17.25" customHeight="1" x14ac:dyDescent="0.2">
      <c r="A5" s="1182"/>
      <c r="B5" s="1182"/>
      <c r="C5" s="1184" t="s">
        <v>951</v>
      </c>
      <c r="D5" s="1184" t="s">
        <v>1287</v>
      </c>
      <c r="E5" s="1184" t="s">
        <v>951</v>
      </c>
      <c r="F5" s="1184" t="s">
        <v>951</v>
      </c>
      <c r="G5" s="1184" t="s">
        <v>951</v>
      </c>
      <c r="H5" s="1183" t="s">
        <v>1288</v>
      </c>
      <c r="I5" s="1183" t="s">
        <v>1383</v>
      </c>
      <c r="J5" s="1184" t="s">
        <v>259</v>
      </c>
      <c r="K5" s="1183" t="s">
        <v>1384</v>
      </c>
      <c r="L5" s="1183" t="s">
        <v>1032</v>
      </c>
      <c r="M5" s="1183" t="s">
        <v>1382</v>
      </c>
    </row>
    <row r="6" spans="1:13" s="1278" customFormat="1" ht="22.5" hidden="1" x14ac:dyDescent="0.2">
      <c r="A6" s="1182"/>
      <c r="B6" s="1182"/>
      <c r="C6" s="1184" t="s">
        <v>958</v>
      </c>
      <c r="D6" s="1184" t="s">
        <v>803</v>
      </c>
      <c r="E6" s="1184" t="s">
        <v>958</v>
      </c>
      <c r="F6" s="1184" t="s">
        <v>958</v>
      </c>
      <c r="G6" s="1184" t="s">
        <v>958</v>
      </c>
      <c r="H6" s="1184" t="s">
        <v>803</v>
      </c>
      <c r="I6" s="1183" t="s">
        <v>1285</v>
      </c>
      <c r="J6" s="1184" t="s">
        <v>802</v>
      </c>
      <c r="K6" s="1183" t="s">
        <v>1286</v>
      </c>
      <c r="L6" s="1184" t="s">
        <v>803</v>
      </c>
      <c r="M6" s="1184" t="s">
        <v>803</v>
      </c>
    </row>
    <row r="7" spans="1:13" ht="15.6" customHeight="1" x14ac:dyDescent="0.2">
      <c r="A7" s="675">
        <v>1</v>
      </c>
      <c r="B7" s="676" t="s">
        <v>7</v>
      </c>
      <c r="C7" s="1279">
        <v>777.48</v>
      </c>
      <c r="D7" s="221">
        <f>ROUND(C7*'3_Levels 1&amp;2'!C7,0)</f>
        <v>7394612</v>
      </c>
      <c r="E7" s="1280">
        <v>0</v>
      </c>
      <c r="F7" s="1280">
        <v>0</v>
      </c>
      <c r="G7" s="1280">
        <v>0</v>
      </c>
      <c r="H7" s="1281">
        <f>IF(G7&gt;0,0,'3_Levels 1&amp;2'!C7)</f>
        <v>9511</v>
      </c>
      <c r="I7" s="1279">
        <f t="shared" ref="I7:I38" si="1">ROUND($I$3*H7,0)</f>
        <v>655522</v>
      </c>
      <c r="J7" s="1282">
        <f>'3_Levels 1&amp;2'!C7</f>
        <v>9511</v>
      </c>
      <c r="K7" s="1279">
        <f t="shared" ref="K7:K38" si="2">ROUND(J7*$K$3,0)</f>
        <v>951100</v>
      </c>
      <c r="L7" s="1279">
        <f t="shared" ref="L7:L38" si="3">F7+I7+K7</f>
        <v>1606622</v>
      </c>
      <c r="M7" s="1279">
        <f t="shared" ref="M7:M38" si="4">D7+F7+I7+K7</f>
        <v>9001234</v>
      </c>
    </row>
    <row r="8" spans="1:13" ht="15.6" customHeight="1" x14ac:dyDescent="0.2">
      <c r="A8" s="675">
        <v>2</v>
      </c>
      <c r="B8" s="676" t="s">
        <v>8</v>
      </c>
      <c r="C8" s="1279">
        <v>842.32</v>
      </c>
      <c r="D8" s="1279">
        <f>ROUND(C8*'3_Levels 1&amp;2'!C8,0)</f>
        <v>3423188</v>
      </c>
      <c r="E8" s="1280">
        <v>0</v>
      </c>
      <c r="F8" s="1280">
        <v>0</v>
      </c>
      <c r="G8" s="1280">
        <v>0</v>
      </c>
      <c r="H8" s="1281">
        <f>IF(G8&gt;0,0,'3_Levels 1&amp;2'!C8)</f>
        <v>4064</v>
      </c>
      <c r="I8" s="1279">
        <f t="shared" si="1"/>
        <v>280101</v>
      </c>
      <c r="J8" s="1282">
        <f>'3_Levels 1&amp;2'!C8</f>
        <v>4064</v>
      </c>
      <c r="K8" s="1279">
        <f t="shared" si="2"/>
        <v>406400</v>
      </c>
      <c r="L8" s="1279">
        <f t="shared" si="3"/>
        <v>686501</v>
      </c>
      <c r="M8" s="1279">
        <f t="shared" si="4"/>
        <v>4109689</v>
      </c>
    </row>
    <row r="9" spans="1:13" ht="15.6" customHeight="1" x14ac:dyDescent="0.2">
      <c r="A9" s="675">
        <v>3</v>
      </c>
      <c r="B9" s="676" t="s">
        <v>9</v>
      </c>
      <c r="C9" s="1279">
        <v>596.84</v>
      </c>
      <c r="D9" s="1279">
        <f>ROUND(C9*'3_Levels 1&amp;2'!C9,0)</f>
        <v>13137642</v>
      </c>
      <c r="E9" s="1280">
        <v>0</v>
      </c>
      <c r="F9" s="1280">
        <v>0</v>
      </c>
      <c r="G9" s="1280">
        <v>0</v>
      </c>
      <c r="H9" s="1281">
        <f>IF(G9&gt;0,0,'3_Levels 1&amp;2'!C9)</f>
        <v>22012</v>
      </c>
      <c r="I9" s="1279">
        <f t="shared" si="1"/>
        <v>1517123</v>
      </c>
      <c r="J9" s="1282">
        <f>'3_Levels 1&amp;2'!C9</f>
        <v>22012</v>
      </c>
      <c r="K9" s="1279">
        <f t="shared" si="2"/>
        <v>2201200</v>
      </c>
      <c r="L9" s="1279">
        <f t="shared" si="3"/>
        <v>3718323</v>
      </c>
      <c r="M9" s="1279">
        <f t="shared" si="4"/>
        <v>16855965</v>
      </c>
    </row>
    <row r="10" spans="1:13" ht="15.6" customHeight="1" x14ac:dyDescent="0.2">
      <c r="A10" s="675">
        <v>4</v>
      </c>
      <c r="B10" s="676" t="s">
        <v>10</v>
      </c>
      <c r="C10" s="1279">
        <v>585.76</v>
      </c>
      <c r="D10" s="1279">
        <f>ROUND(C10*'3_Levels 1&amp;2'!C10,0)</f>
        <v>1883218</v>
      </c>
      <c r="E10" s="1280">
        <v>0</v>
      </c>
      <c r="F10" s="1280">
        <v>0</v>
      </c>
      <c r="G10" s="1280">
        <v>0</v>
      </c>
      <c r="H10" s="1281">
        <f>IF(G10&gt;0,0,'3_Levels 1&amp;2'!C10)</f>
        <v>3215</v>
      </c>
      <c r="I10" s="1279">
        <f t="shared" si="1"/>
        <v>221586</v>
      </c>
      <c r="J10" s="1282">
        <f>'3_Levels 1&amp;2'!C10</f>
        <v>3215</v>
      </c>
      <c r="K10" s="1279">
        <f t="shared" si="2"/>
        <v>321500</v>
      </c>
      <c r="L10" s="1279">
        <f t="shared" si="3"/>
        <v>543086</v>
      </c>
      <c r="M10" s="1279">
        <f t="shared" si="4"/>
        <v>2426304</v>
      </c>
    </row>
    <row r="11" spans="1:13" ht="15.6" customHeight="1" x14ac:dyDescent="0.2">
      <c r="A11" s="662">
        <v>5</v>
      </c>
      <c r="B11" s="663" t="s">
        <v>11</v>
      </c>
      <c r="C11" s="1283">
        <v>555.91</v>
      </c>
      <c r="D11" s="1283">
        <f>ROUND(C11*'3_Levels 1&amp;2'!C11,0)</f>
        <v>2911857</v>
      </c>
      <c r="E11" s="1284">
        <v>0</v>
      </c>
      <c r="F11" s="1284">
        <v>0</v>
      </c>
      <c r="G11" s="1284">
        <v>0</v>
      </c>
      <c r="H11" s="1285">
        <f>IF(G11&gt;0,0,'3_Levels 1&amp;2'!C11)</f>
        <v>5238</v>
      </c>
      <c r="I11" s="1283">
        <f t="shared" si="1"/>
        <v>361016</v>
      </c>
      <c r="J11" s="1286">
        <f>'3_Levels 1&amp;2'!C11</f>
        <v>5238</v>
      </c>
      <c r="K11" s="1283">
        <f t="shared" si="2"/>
        <v>523800</v>
      </c>
      <c r="L11" s="1283">
        <f t="shared" si="3"/>
        <v>884816</v>
      </c>
      <c r="M11" s="1283">
        <f t="shared" si="4"/>
        <v>3796673</v>
      </c>
    </row>
    <row r="12" spans="1:13" ht="15.6" customHeight="1" x14ac:dyDescent="0.2">
      <c r="A12" s="675">
        <v>6</v>
      </c>
      <c r="B12" s="676" t="s">
        <v>12</v>
      </c>
      <c r="C12" s="1279">
        <v>545.4799999999999</v>
      </c>
      <c r="D12" s="1287">
        <f>ROUND(C12*'3_Levels 1&amp;2'!C12,0)</f>
        <v>3205240</v>
      </c>
      <c r="E12" s="1280">
        <v>0</v>
      </c>
      <c r="F12" s="1280">
        <v>0</v>
      </c>
      <c r="G12" s="1280">
        <v>0</v>
      </c>
      <c r="H12" s="1281">
        <f>IF(G12&gt;0,0,'3_Levels 1&amp;2'!C12)</f>
        <v>5876</v>
      </c>
      <c r="I12" s="1279">
        <f t="shared" si="1"/>
        <v>404989</v>
      </c>
      <c r="J12" s="1282">
        <f>'3_Levels 1&amp;2'!C12</f>
        <v>5876</v>
      </c>
      <c r="K12" s="1279">
        <f t="shared" si="2"/>
        <v>587600</v>
      </c>
      <c r="L12" s="1279">
        <f t="shared" si="3"/>
        <v>992589</v>
      </c>
      <c r="M12" s="1279">
        <f t="shared" si="4"/>
        <v>4197829</v>
      </c>
    </row>
    <row r="13" spans="1:13" ht="15.6" customHeight="1" x14ac:dyDescent="0.2">
      <c r="A13" s="675">
        <v>7</v>
      </c>
      <c r="B13" s="676" t="s">
        <v>13</v>
      </c>
      <c r="C13" s="1279">
        <v>756.91999999999985</v>
      </c>
      <c r="D13" s="1279">
        <f>ROUND(C13*'3_Levels 1&amp;2'!C13,0)</f>
        <v>1635704</v>
      </c>
      <c r="E13" s="1280">
        <v>0</v>
      </c>
      <c r="F13" s="1280">
        <v>0</v>
      </c>
      <c r="G13" s="1280">
        <v>0</v>
      </c>
      <c r="H13" s="1281">
        <f>IF(G13&gt;0,0,'3_Levels 1&amp;2'!C13)</f>
        <v>2161</v>
      </c>
      <c r="I13" s="1279">
        <f t="shared" si="1"/>
        <v>148942</v>
      </c>
      <c r="J13" s="1282">
        <f>'3_Levels 1&amp;2'!C13</f>
        <v>2161</v>
      </c>
      <c r="K13" s="1279">
        <f t="shared" si="2"/>
        <v>216100</v>
      </c>
      <c r="L13" s="1279">
        <f t="shared" si="3"/>
        <v>365042</v>
      </c>
      <c r="M13" s="1279">
        <f t="shared" si="4"/>
        <v>2000746</v>
      </c>
    </row>
    <row r="14" spans="1:13" ht="15.6" customHeight="1" x14ac:dyDescent="0.2">
      <c r="A14" s="675">
        <v>8</v>
      </c>
      <c r="B14" s="676" t="s">
        <v>14</v>
      </c>
      <c r="C14" s="1279">
        <v>725.76</v>
      </c>
      <c r="D14" s="1279">
        <f>ROUND(C14*'3_Levels 1&amp;2'!C14,0)</f>
        <v>16271539</v>
      </c>
      <c r="E14" s="1280">
        <v>0</v>
      </c>
      <c r="F14" s="1280">
        <v>0</v>
      </c>
      <c r="G14" s="1280">
        <v>0</v>
      </c>
      <c r="H14" s="1281">
        <f>IF(G14&gt;0,0,'3_Levels 1&amp;2'!C14)</f>
        <v>22420</v>
      </c>
      <c r="I14" s="1279">
        <f t="shared" si="1"/>
        <v>1545243</v>
      </c>
      <c r="J14" s="1282">
        <f>'3_Levels 1&amp;2'!C14</f>
        <v>22420</v>
      </c>
      <c r="K14" s="1279">
        <f t="shared" si="2"/>
        <v>2242000</v>
      </c>
      <c r="L14" s="1279">
        <f t="shared" si="3"/>
        <v>3787243</v>
      </c>
      <c r="M14" s="1279">
        <f t="shared" si="4"/>
        <v>20058782</v>
      </c>
    </row>
    <row r="15" spans="1:13" ht="15.6" customHeight="1" x14ac:dyDescent="0.2">
      <c r="A15" s="675">
        <v>9</v>
      </c>
      <c r="B15" s="676" t="s">
        <v>15</v>
      </c>
      <c r="C15" s="1279">
        <v>744.76</v>
      </c>
      <c r="D15" s="1279">
        <f>ROUND(C15*'3_Levels 1&amp;2'!C15,0)</f>
        <v>29363653</v>
      </c>
      <c r="E15" s="1280">
        <v>0</v>
      </c>
      <c r="F15" s="1280">
        <v>0</v>
      </c>
      <c r="G15" s="1280">
        <v>0</v>
      </c>
      <c r="H15" s="1281">
        <f>IF(G15&gt;0,0,'3_Levels 1&amp;2'!C15)</f>
        <v>39427</v>
      </c>
      <c r="I15" s="1279">
        <f t="shared" si="1"/>
        <v>2717408</v>
      </c>
      <c r="J15" s="1282">
        <f>'3_Levels 1&amp;2'!C15</f>
        <v>39427</v>
      </c>
      <c r="K15" s="1279">
        <f t="shared" si="2"/>
        <v>3942700</v>
      </c>
      <c r="L15" s="1279">
        <f t="shared" si="3"/>
        <v>6660108</v>
      </c>
      <c r="M15" s="1279">
        <f t="shared" si="4"/>
        <v>36023761</v>
      </c>
    </row>
    <row r="16" spans="1:13" ht="15.6" customHeight="1" x14ac:dyDescent="0.2">
      <c r="A16" s="662">
        <v>10</v>
      </c>
      <c r="B16" s="663" t="s">
        <v>16</v>
      </c>
      <c r="C16" s="1283">
        <v>608.04000000000008</v>
      </c>
      <c r="D16" s="1283">
        <f>ROUND(C16*'3_Levels 1&amp;2'!C16,0)</f>
        <v>20248340</v>
      </c>
      <c r="E16" s="1284">
        <v>0</v>
      </c>
      <c r="F16" s="1284">
        <v>0</v>
      </c>
      <c r="G16" s="1284">
        <v>0</v>
      </c>
      <c r="H16" s="1285">
        <f>IF(G16&gt;0,0,'3_Levels 1&amp;2'!C16)</f>
        <v>33301</v>
      </c>
      <c r="I16" s="1283">
        <f t="shared" si="1"/>
        <v>2295189</v>
      </c>
      <c r="J16" s="1286">
        <f>'3_Levels 1&amp;2'!C16</f>
        <v>33301</v>
      </c>
      <c r="K16" s="1283">
        <f t="shared" si="2"/>
        <v>3330100</v>
      </c>
      <c r="L16" s="1283">
        <f t="shared" si="3"/>
        <v>5625289</v>
      </c>
      <c r="M16" s="1283">
        <f t="shared" si="4"/>
        <v>25873629</v>
      </c>
    </row>
    <row r="17" spans="1:13" ht="15.6" customHeight="1" x14ac:dyDescent="0.2">
      <c r="A17" s="675">
        <v>11</v>
      </c>
      <c r="B17" s="676" t="s">
        <v>17</v>
      </c>
      <c r="C17" s="1279">
        <v>706.55</v>
      </c>
      <c r="D17" s="1287">
        <f>ROUND(C17*'3_Levels 1&amp;2'!C17,0)</f>
        <v>1117056</v>
      </c>
      <c r="E17" s="1280">
        <v>0</v>
      </c>
      <c r="F17" s="1280">
        <v>0</v>
      </c>
      <c r="G17" s="1280">
        <v>0</v>
      </c>
      <c r="H17" s="1281">
        <f>IF(G17&gt;0,0,'3_Levels 1&amp;2'!C17)</f>
        <v>1581</v>
      </c>
      <c r="I17" s="1279">
        <f t="shared" si="1"/>
        <v>108967</v>
      </c>
      <c r="J17" s="1282">
        <f>'3_Levels 1&amp;2'!C17</f>
        <v>1581</v>
      </c>
      <c r="K17" s="1279">
        <f t="shared" si="2"/>
        <v>158100</v>
      </c>
      <c r="L17" s="1279">
        <f t="shared" si="3"/>
        <v>267067</v>
      </c>
      <c r="M17" s="1279">
        <f t="shared" si="4"/>
        <v>1384123</v>
      </c>
    </row>
    <row r="18" spans="1:13" ht="15.6" customHeight="1" x14ac:dyDescent="0.2">
      <c r="A18" s="675">
        <v>12</v>
      </c>
      <c r="B18" s="676" t="s">
        <v>18</v>
      </c>
      <c r="C18" s="1279">
        <v>1063.31</v>
      </c>
      <c r="D18" s="1279">
        <f>ROUND(C18*'3_Levels 1&amp;2'!C18,0)</f>
        <v>1401443</v>
      </c>
      <c r="E18" s="1280">
        <v>0</v>
      </c>
      <c r="F18" s="1280">
        <v>0</v>
      </c>
      <c r="G18" s="1280">
        <v>0</v>
      </c>
      <c r="H18" s="1281">
        <f>IF(G18&gt;0,0,'3_Levels 1&amp;2'!C18)</f>
        <v>1318</v>
      </c>
      <c r="I18" s="1279">
        <f t="shared" si="1"/>
        <v>90840</v>
      </c>
      <c r="J18" s="1282">
        <f>'3_Levels 1&amp;2'!C18</f>
        <v>1318</v>
      </c>
      <c r="K18" s="1279">
        <f t="shared" si="2"/>
        <v>131800</v>
      </c>
      <c r="L18" s="1279">
        <f t="shared" si="3"/>
        <v>222640</v>
      </c>
      <c r="M18" s="1279">
        <f t="shared" si="4"/>
        <v>1624083</v>
      </c>
    </row>
    <row r="19" spans="1:13" ht="15.6" customHeight="1" x14ac:dyDescent="0.2">
      <c r="A19" s="675">
        <v>13</v>
      </c>
      <c r="B19" s="676" t="s">
        <v>19</v>
      </c>
      <c r="C19" s="1279">
        <v>749.43000000000006</v>
      </c>
      <c r="D19" s="1279">
        <f>ROUND(C19*'3_Levels 1&amp;2'!C19,0)</f>
        <v>997491</v>
      </c>
      <c r="E19" s="1280">
        <v>0</v>
      </c>
      <c r="F19" s="1280">
        <v>0</v>
      </c>
      <c r="G19" s="1280">
        <v>0</v>
      </c>
      <c r="H19" s="1281">
        <f>IF(G19&gt;0,0,'3_Levels 1&amp;2'!C19)</f>
        <v>1331</v>
      </c>
      <c r="I19" s="1279">
        <f t="shared" si="1"/>
        <v>91736</v>
      </c>
      <c r="J19" s="1282">
        <f>'3_Levels 1&amp;2'!C19</f>
        <v>1331</v>
      </c>
      <c r="K19" s="1279">
        <f t="shared" si="2"/>
        <v>133100</v>
      </c>
      <c r="L19" s="1279">
        <f t="shared" si="3"/>
        <v>224836</v>
      </c>
      <c r="M19" s="1279">
        <f t="shared" si="4"/>
        <v>1222327</v>
      </c>
    </row>
    <row r="20" spans="1:13" ht="15.6" customHeight="1" x14ac:dyDescent="0.2">
      <c r="A20" s="675">
        <v>14</v>
      </c>
      <c r="B20" s="676" t="s">
        <v>20</v>
      </c>
      <c r="C20" s="1279">
        <v>809.9799999999999</v>
      </c>
      <c r="D20" s="1279">
        <f>ROUND(C20*'3_Levels 1&amp;2'!C20,0)</f>
        <v>1433665</v>
      </c>
      <c r="E20" s="1280">
        <v>0</v>
      </c>
      <c r="F20" s="1280">
        <v>0</v>
      </c>
      <c r="G20" s="1280">
        <v>0</v>
      </c>
      <c r="H20" s="1281">
        <f>IF(G20&gt;0,0,'3_Levels 1&amp;2'!C20)</f>
        <v>1770</v>
      </c>
      <c r="I20" s="1279">
        <f t="shared" si="1"/>
        <v>121993</v>
      </c>
      <c r="J20" s="1282">
        <f>'3_Levels 1&amp;2'!C20</f>
        <v>1770</v>
      </c>
      <c r="K20" s="1279">
        <f t="shared" si="2"/>
        <v>177000</v>
      </c>
      <c r="L20" s="1279">
        <f t="shared" si="3"/>
        <v>298993</v>
      </c>
      <c r="M20" s="1279">
        <f t="shared" si="4"/>
        <v>1732658</v>
      </c>
    </row>
    <row r="21" spans="1:13" ht="15.6" customHeight="1" x14ac:dyDescent="0.2">
      <c r="A21" s="662">
        <v>15</v>
      </c>
      <c r="B21" s="663" t="s">
        <v>21</v>
      </c>
      <c r="C21" s="1283">
        <v>553.79999999999995</v>
      </c>
      <c r="D21" s="1283">
        <f>ROUND(C21*'3_Levels 1&amp;2'!C21,0)</f>
        <v>2004202</v>
      </c>
      <c r="E21" s="1284">
        <v>224419</v>
      </c>
      <c r="F21" s="1284">
        <v>0</v>
      </c>
      <c r="G21" s="1284">
        <v>224419</v>
      </c>
      <c r="H21" s="1285">
        <f>IF(G21&gt;0,0,'3_Levels 1&amp;2'!C21)</f>
        <v>0</v>
      </c>
      <c r="I21" s="1283">
        <f t="shared" si="1"/>
        <v>0</v>
      </c>
      <c r="J21" s="1286">
        <f>'3_Levels 1&amp;2'!C21</f>
        <v>3619</v>
      </c>
      <c r="K21" s="1283">
        <f t="shared" si="2"/>
        <v>361900</v>
      </c>
      <c r="L21" s="1283">
        <f t="shared" si="3"/>
        <v>361900</v>
      </c>
      <c r="M21" s="1283">
        <f t="shared" si="4"/>
        <v>2366102</v>
      </c>
    </row>
    <row r="22" spans="1:13" ht="15.6" customHeight="1" x14ac:dyDescent="0.2">
      <c r="A22" s="675">
        <v>16</v>
      </c>
      <c r="B22" s="676" t="s">
        <v>22</v>
      </c>
      <c r="C22" s="1279">
        <v>686.73</v>
      </c>
      <c r="D22" s="1287">
        <f>ROUND(C22*'3_Levels 1&amp;2'!C22,0)</f>
        <v>3382832</v>
      </c>
      <c r="E22" s="1280">
        <v>0</v>
      </c>
      <c r="F22" s="1280">
        <v>0</v>
      </c>
      <c r="G22" s="1280">
        <v>0</v>
      </c>
      <c r="H22" s="1281">
        <f>IF(G22&gt;0,0,'3_Levels 1&amp;2'!C22)</f>
        <v>4926</v>
      </c>
      <c r="I22" s="1279">
        <f t="shared" si="1"/>
        <v>339512</v>
      </c>
      <c r="J22" s="1282">
        <f>'3_Levels 1&amp;2'!C22</f>
        <v>4926</v>
      </c>
      <c r="K22" s="1279">
        <f t="shared" si="2"/>
        <v>492600</v>
      </c>
      <c r="L22" s="1279">
        <f t="shared" si="3"/>
        <v>832112</v>
      </c>
      <c r="M22" s="1279">
        <f t="shared" si="4"/>
        <v>4214944</v>
      </c>
    </row>
    <row r="23" spans="1:13" ht="15.6" customHeight="1" x14ac:dyDescent="0.2">
      <c r="A23" s="675">
        <v>17</v>
      </c>
      <c r="B23" s="676" t="s">
        <v>23</v>
      </c>
      <c r="C23" s="1279">
        <v>801.48</v>
      </c>
      <c r="D23" s="1279">
        <f>ROUND(C23*'3_Levels 1&amp;2'!C23,0)</f>
        <v>35399769</v>
      </c>
      <c r="E23" s="1280">
        <v>25595514</v>
      </c>
      <c r="F23" s="1280">
        <v>13580692</v>
      </c>
      <c r="G23" s="1280">
        <v>12014822</v>
      </c>
      <c r="H23" s="1281">
        <f>IF(G23&gt;0,0,'3_Levels 1&amp;2'!C23)</f>
        <v>0</v>
      </c>
      <c r="I23" s="1279">
        <f t="shared" si="1"/>
        <v>0</v>
      </c>
      <c r="J23" s="1282">
        <f>'3_Levels 1&amp;2'!C23</f>
        <v>44168</v>
      </c>
      <c r="K23" s="1279">
        <f t="shared" si="2"/>
        <v>4416800</v>
      </c>
      <c r="L23" s="1279">
        <f t="shared" si="3"/>
        <v>17997492</v>
      </c>
      <c r="M23" s="1279">
        <f t="shared" si="4"/>
        <v>53397261</v>
      </c>
    </row>
    <row r="24" spans="1:13" ht="15.6" customHeight="1" x14ac:dyDescent="0.2">
      <c r="A24" s="675">
        <v>18</v>
      </c>
      <c r="B24" s="676" t="s">
        <v>24</v>
      </c>
      <c r="C24" s="1279">
        <v>845.94999999999993</v>
      </c>
      <c r="D24" s="1279">
        <f>ROUND(C24*'3_Levels 1&amp;2'!C24,0)</f>
        <v>816342</v>
      </c>
      <c r="E24" s="1280">
        <v>0</v>
      </c>
      <c r="F24" s="1280">
        <v>0</v>
      </c>
      <c r="G24" s="1280">
        <v>0</v>
      </c>
      <c r="H24" s="1281">
        <f>IF(G24&gt;0,0,'3_Levels 1&amp;2'!C24)</f>
        <v>965</v>
      </c>
      <c r="I24" s="1279">
        <f t="shared" si="1"/>
        <v>66510</v>
      </c>
      <c r="J24" s="1282">
        <f>'3_Levels 1&amp;2'!C24</f>
        <v>965</v>
      </c>
      <c r="K24" s="1279">
        <f t="shared" si="2"/>
        <v>96500</v>
      </c>
      <c r="L24" s="1279">
        <f t="shared" si="3"/>
        <v>163010</v>
      </c>
      <c r="M24" s="1279">
        <f t="shared" si="4"/>
        <v>979352</v>
      </c>
    </row>
    <row r="25" spans="1:13" ht="15.6" customHeight="1" x14ac:dyDescent="0.2">
      <c r="A25" s="675">
        <v>19</v>
      </c>
      <c r="B25" s="676" t="s">
        <v>25</v>
      </c>
      <c r="C25" s="1279">
        <v>905.43</v>
      </c>
      <c r="D25" s="1279">
        <f>ROUND(C25*'3_Levels 1&amp;2'!C25,0)</f>
        <v>1721222</v>
      </c>
      <c r="E25" s="1280">
        <v>0</v>
      </c>
      <c r="F25" s="1280">
        <v>0</v>
      </c>
      <c r="G25" s="1280">
        <v>0</v>
      </c>
      <c r="H25" s="1281">
        <f>IF(G25&gt;0,0,'3_Levels 1&amp;2'!C25)</f>
        <v>1901</v>
      </c>
      <c r="I25" s="1279">
        <f t="shared" si="1"/>
        <v>131022</v>
      </c>
      <c r="J25" s="1282">
        <f>'3_Levels 1&amp;2'!C25</f>
        <v>1901</v>
      </c>
      <c r="K25" s="1279">
        <f t="shared" si="2"/>
        <v>190100</v>
      </c>
      <c r="L25" s="1279">
        <f t="shared" si="3"/>
        <v>321122</v>
      </c>
      <c r="M25" s="1279">
        <f t="shared" si="4"/>
        <v>2042344</v>
      </c>
    </row>
    <row r="26" spans="1:13" ht="15.6" customHeight="1" x14ac:dyDescent="0.2">
      <c r="A26" s="662">
        <v>20</v>
      </c>
      <c r="B26" s="663" t="s">
        <v>26</v>
      </c>
      <c r="C26" s="1283">
        <v>586.16999999999996</v>
      </c>
      <c r="D26" s="1283">
        <f>ROUND(C26*'3_Levels 1&amp;2'!C26,0)</f>
        <v>3354651</v>
      </c>
      <c r="E26" s="1284">
        <v>175620</v>
      </c>
      <c r="F26" s="1284">
        <v>0</v>
      </c>
      <c r="G26" s="1284">
        <v>175620</v>
      </c>
      <c r="H26" s="1285">
        <f>IF(G26&gt;0,0,'3_Levels 1&amp;2'!C26)</f>
        <v>0</v>
      </c>
      <c r="I26" s="1283">
        <f t="shared" si="1"/>
        <v>0</v>
      </c>
      <c r="J26" s="1286">
        <f>'3_Levels 1&amp;2'!C26</f>
        <v>5723</v>
      </c>
      <c r="K26" s="1283">
        <f t="shared" si="2"/>
        <v>572300</v>
      </c>
      <c r="L26" s="1283">
        <f t="shared" si="3"/>
        <v>572300</v>
      </c>
      <c r="M26" s="1283">
        <f t="shared" si="4"/>
        <v>3926951</v>
      </c>
    </row>
    <row r="27" spans="1:13" ht="15.6" customHeight="1" x14ac:dyDescent="0.2">
      <c r="A27" s="675">
        <v>21</v>
      </c>
      <c r="B27" s="676" t="s">
        <v>27</v>
      </c>
      <c r="C27" s="1279">
        <v>610.35</v>
      </c>
      <c r="D27" s="1287">
        <f>ROUND(C27*'3_Levels 1&amp;2'!C27,0)</f>
        <v>1823115</v>
      </c>
      <c r="E27" s="1280">
        <v>0</v>
      </c>
      <c r="F27" s="1280">
        <v>0</v>
      </c>
      <c r="G27" s="1280">
        <v>0</v>
      </c>
      <c r="H27" s="1281">
        <f>IF(G27&gt;0,0,'3_Levels 1&amp;2'!C27)</f>
        <v>2987</v>
      </c>
      <c r="I27" s="1279">
        <f t="shared" si="1"/>
        <v>205872</v>
      </c>
      <c r="J27" s="1282">
        <f>'3_Levels 1&amp;2'!C27</f>
        <v>2987</v>
      </c>
      <c r="K27" s="1279">
        <f t="shared" si="2"/>
        <v>298700</v>
      </c>
      <c r="L27" s="1279">
        <f t="shared" si="3"/>
        <v>504572</v>
      </c>
      <c r="M27" s="1279">
        <f t="shared" si="4"/>
        <v>2327687</v>
      </c>
    </row>
    <row r="28" spans="1:13" ht="15.6" customHeight="1" x14ac:dyDescent="0.2">
      <c r="A28" s="675">
        <v>22</v>
      </c>
      <c r="B28" s="676" t="s">
        <v>28</v>
      </c>
      <c r="C28" s="1279">
        <v>496.36</v>
      </c>
      <c r="D28" s="1279">
        <f>ROUND(C28*'3_Levels 1&amp;2'!C28,0)</f>
        <v>1450860</v>
      </c>
      <c r="E28" s="1280">
        <v>0</v>
      </c>
      <c r="F28" s="1280">
        <v>0</v>
      </c>
      <c r="G28" s="1280">
        <v>0</v>
      </c>
      <c r="H28" s="1281">
        <f>IF(G28&gt;0,0,'3_Levels 1&amp;2'!C28)</f>
        <v>2923</v>
      </c>
      <c r="I28" s="1279">
        <f t="shared" si="1"/>
        <v>201461</v>
      </c>
      <c r="J28" s="1282">
        <f>'3_Levels 1&amp;2'!C28</f>
        <v>2923</v>
      </c>
      <c r="K28" s="1279">
        <f t="shared" si="2"/>
        <v>292300</v>
      </c>
      <c r="L28" s="1279">
        <f t="shared" si="3"/>
        <v>493761</v>
      </c>
      <c r="M28" s="1279">
        <f t="shared" si="4"/>
        <v>1944621</v>
      </c>
    </row>
    <row r="29" spans="1:13" ht="15.6" customHeight="1" x14ac:dyDescent="0.2">
      <c r="A29" s="675">
        <v>23</v>
      </c>
      <c r="B29" s="676" t="s">
        <v>29</v>
      </c>
      <c r="C29" s="1279">
        <v>688.58</v>
      </c>
      <c r="D29" s="1279">
        <f>ROUND(C29*'3_Levels 1&amp;2'!C29,0)</f>
        <v>8749786</v>
      </c>
      <c r="E29" s="1280">
        <v>0</v>
      </c>
      <c r="F29" s="1280">
        <v>0</v>
      </c>
      <c r="G29" s="1280">
        <v>0</v>
      </c>
      <c r="H29" s="1281">
        <f>IF(G29&gt;0,0,'3_Levels 1&amp;2'!C29)</f>
        <v>12707</v>
      </c>
      <c r="I29" s="1279">
        <f t="shared" si="1"/>
        <v>875799</v>
      </c>
      <c r="J29" s="1282">
        <f>'3_Levels 1&amp;2'!C29</f>
        <v>12707</v>
      </c>
      <c r="K29" s="1279">
        <f t="shared" si="2"/>
        <v>1270700</v>
      </c>
      <c r="L29" s="1279">
        <f t="shared" si="3"/>
        <v>2146499</v>
      </c>
      <c r="M29" s="1279">
        <f t="shared" si="4"/>
        <v>10896285</v>
      </c>
    </row>
    <row r="30" spans="1:13" ht="15.6" customHeight="1" x14ac:dyDescent="0.2">
      <c r="A30" s="675">
        <v>24</v>
      </c>
      <c r="B30" s="676" t="s">
        <v>30</v>
      </c>
      <c r="C30" s="1279">
        <v>854.24999999999989</v>
      </c>
      <c r="D30" s="1279">
        <f>ROUND(C30*'3_Levels 1&amp;2'!C30,0)</f>
        <v>4027789</v>
      </c>
      <c r="E30" s="1280">
        <v>2421938</v>
      </c>
      <c r="F30" s="1280">
        <v>1654734</v>
      </c>
      <c r="G30" s="1280">
        <v>767204</v>
      </c>
      <c r="H30" s="1281">
        <f>IF(G30&gt;0,0,'3_Levels 1&amp;2'!C30)</f>
        <v>0</v>
      </c>
      <c r="I30" s="1279">
        <f t="shared" si="1"/>
        <v>0</v>
      </c>
      <c r="J30" s="1282">
        <f>'3_Levels 1&amp;2'!C30</f>
        <v>4715</v>
      </c>
      <c r="K30" s="1279">
        <f t="shared" si="2"/>
        <v>471500</v>
      </c>
      <c r="L30" s="1279">
        <f t="shared" si="3"/>
        <v>2126234</v>
      </c>
      <c r="M30" s="1279">
        <f t="shared" si="4"/>
        <v>6154023</v>
      </c>
    </row>
    <row r="31" spans="1:13" ht="15.6" customHeight="1" x14ac:dyDescent="0.2">
      <c r="A31" s="662">
        <v>25</v>
      </c>
      <c r="B31" s="663" t="s">
        <v>31</v>
      </c>
      <c r="C31" s="1283">
        <v>653.73</v>
      </c>
      <c r="D31" s="1283">
        <f>ROUND(C31*'3_Levels 1&amp;2'!C31,0)</f>
        <v>1463048</v>
      </c>
      <c r="E31" s="1284">
        <v>0</v>
      </c>
      <c r="F31" s="1284">
        <v>0</v>
      </c>
      <c r="G31" s="1284">
        <v>0</v>
      </c>
      <c r="H31" s="1285">
        <f>IF(G31&gt;0,0,'3_Levels 1&amp;2'!C31)</f>
        <v>2238</v>
      </c>
      <c r="I31" s="1283">
        <f t="shared" si="1"/>
        <v>154249</v>
      </c>
      <c r="J31" s="1286">
        <f>'3_Levels 1&amp;2'!C31</f>
        <v>2238</v>
      </c>
      <c r="K31" s="1283">
        <f t="shared" si="2"/>
        <v>223800</v>
      </c>
      <c r="L31" s="1283">
        <f t="shared" si="3"/>
        <v>378049</v>
      </c>
      <c r="M31" s="1283">
        <f t="shared" si="4"/>
        <v>1841097</v>
      </c>
    </row>
    <row r="32" spans="1:13" ht="15.6" customHeight="1" x14ac:dyDescent="0.2">
      <c r="A32" s="675">
        <v>26</v>
      </c>
      <c r="B32" s="676" t="s">
        <v>32</v>
      </c>
      <c r="C32" s="1279">
        <v>836.83</v>
      </c>
      <c r="D32" s="1287">
        <f>ROUND(C32*'3_Levels 1&amp;2'!C32,0)</f>
        <v>40874961</v>
      </c>
      <c r="E32" s="1280">
        <v>23386991</v>
      </c>
      <c r="F32" s="1280">
        <v>14897747</v>
      </c>
      <c r="G32" s="1280">
        <v>8489244</v>
      </c>
      <c r="H32" s="1281">
        <f>IF(G32&gt;0,0,'3_Levels 1&amp;2'!C32)</f>
        <v>0</v>
      </c>
      <c r="I32" s="1279">
        <f t="shared" si="1"/>
        <v>0</v>
      </c>
      <c r="J32" s="1282">
        <f>'3_Levels 1&amp;2'!C32</f>
        <v>48845</v>
      </c>
      <c r="K32" s="1279">
        <f t="shared" si="2"/>
        <v>4884500</v>
      </c>
      <c r="L32" s="1279">
        <f t="shared" si="3"/>
        <v>19782247</v>
      </c>
      <c r="M32" s="1279">
        <f t="shared" si="4"/>
        <v>60657208</v>
      </c>
    </row>
    <row r="33" spans="1:15" ht="15.6" customHeight="1" x14ac:dyDescent="0.2">
      <c r="A33" s="675">
        <v>27</v>
      </c>
      <c r="B33" s="676" t="s">
        <v>33</v>
      </c>
      <c r="C33" s="1279">
        <v>693.06</v>
      </c>
      <c r="D33" s="1279">
        <f>ROUND(C33*'3_Levels 1&amp;2'!C33,0)</f>
        <v>3927571</v>
      </c>
      <c r="E33" s="1280">
        <v>0</v>
      </c>
      <c r="F33" s="1280">
        <v>0</v>
      </c>
      <c r="G33" s="1280">
        <v>0</v>
      </c>
      <c r="H33" s="1281">
        <f>IF(G33&gt;0,0,'3_Levels 1&amp;2'!C33)</f>
        <v>5667</v>
      </c>
      <c r="I33" s="1279">
        <f t="shared" si="1"/>
        <v>390584</v>
      </c>
      <c r="J33" s="1282">
        <f>'3_Levels 1&amp;2'!C33</f>
        <v>5667</v>
      </c>
      <c r="K33" s="1279">
        <f t="shared" si="2"/>
        <v>566700</v>
      </c>
      <c r="L33" s="1279">
        <f t="shared" si="3"/>
        <v>957284</v>
      </c>
      <c r="M33" s="1279">
        <f t="shared" si="4"/>
        <v>4884855</v>
      </c>
    </row>
    <row r="34" spans="1:15" ht="15.6" customHeight="1" x14ac:dyDescent="0.2">
      <c r="A34" s="675">
        <v>28</v>
      </c>
      <c r="B34" s="676" t="s">
        <v>34</v>
      </c>
      <c r="C34" s="1279">
        <v>694.4</v>
      </c>
      <c r="D34" s="1279">
        <f>ROUND(C34*'3_Levels 1&amp;2'!C34,0)</f>
        <v>22192330</v>
      </c>
      <c r="E34" s="1280">
        <v>1996377</v>
      </c>
      <c r="F34" s="1280">
        <v>1996377</v>
      </c>
      <c r="G34" s="1280">
        <v>0</v>
      </c>
      <c r="H34" s="1281">
        <f>IF(G34&gt;0,0,'3_Levels 1&amp;2'!C34)</f>
        <v>31959</v>
      </c>
      <c r="I34" s="1279">
        <f t="shared" si="1"/>
        <v>2202695</v>
      </c>
      <c r="J34" s="1282">
        <f>'3_Levels 1&amp;2'!C34</f>
        <v>31959</v>
      </c>
      <c r="K34" s="1279">
        <f t="shared" si="2"/>
        <v>3195900</v>
      </c>
      <c r="L34" s="1279">
        <f t="shared" si="3"/>
        <v>7394972</v>
      </c>
      <c r="M34" s="1279">
        <f t="shared" si="4"/>
        <v>29587302</v>
      </c>
    </row>
    <row r="35" spans="1:15" ht="15.6" customHeight="1" x14ac:dyDescent="0.2">
      <c r="A35" s="675">
        <v>29</v>
      </c>
      <c r="B35" s="676" t="s">
        <v>35</v>
      </c>
      <c r="C35" s="1279">
        <v>754.94999999999993</v>
      </c>
      <c r="D35" s="1279">
        <f>ROUND(C35*'3_Levels 1&amp;2'!C35,0)</f>
        <v>10601008</v>
      </c>
      <c r="E35" s="1280">
        <v>0</v>
      </c>
      <c r="F35" s="1280">
        <v>0</v>
      </c>
      <c r="G35" s="1280">
        <v>0</v>
      </c>
      <c r="H35" s="1281">
        <f>IF(G35&gt;0,0,'3_Levels 1&amp;2'!C35)</f>
        <v>14042</v>
      </c>
      <c r="I35" s="1279">
        <f t="shared" si="1"/>
        <v>967810</v>
      </c>
      <c r="J35" s="1282">
        <f>'3_Levels 1&amp;2'!C35</f>
        <v>14042</v>
      </c>
      <c r="K35" s="1279">
        <f t="shared" si="2"/>
        <v>1404200</v>
      </c>
      <c r="L35" s="1279">
        <f t="shared" si="3"/>
        <v>2372010</v>
      </c>
      <c r="M35" s="1279">
        <f t="shared" si="4"/>
        <v>12973018</v>
      </c>
    </row>
    <row r="36" spans="1:15" ht="15.6" customHeight="1" x14ac:dyDescent="0.2">
      <c r="A36" s="662">
        <v>30</v>
      </c>
      <c r="B36" s="663" t="s">
        <v>36</v>
      </c>
      <c r="C36" s="1283">
        <v>727.17</v>
      </c>
      <c r="D36" s="1283">
        <f>ROUND(C36*'3_Levels 1&amp;2'!C36,0)</f>
        <v>1820107</v>
      </c>
      <c r="E36" s="1284">
        <v>0</v>
      </c>
      <c r="F36" s="1284">
        <v>0</v>
      </c>
      <c r="G36" s="1284">
        <v>0</v>
      </c>
      <c r="H36" s="1285">
        <f>IF(G36&gt;0,0,'3_Levels 1&amp;2'!C36)</f>
        <v>2503</v>
      </c>
      <c r="I36" s="1283">
        <f t="shared" si="1"/>
        <v>172513</v>
      </c>
      <c r="J36" s="1286">
        <f>'3_Levels 1&amp;2'!C36</f>
        <v>2503</v>
      </c>
      <c r="K36" s="1283">
        <f t="shared" si="2"/>
        <v>250300</v>
      </c>
      <c r="L36" s="1283">
        <f t="shared" si="3"/>
        <v>422813</v>
      </c>
      <c r="M36" s="1283">
        <f t="shared" si="4"/>
        <v>2242920</v>
      </c>
    </row>
    <row r="37" spans="1:15" ht="15.6" customHeight="1" x14ac:dyDescent="0.2">
      <c r="A37" s="675">
        <v>31</v>
      </c>
      <c r="B37" s="676" t="s">
        <v>37</v>
      </c>
      <c r="C37" s="1279">
        <v>620.83000000000004</v>
      </c>
      <c r="D37" s="1287">
        <f>ROUND(C37*'3_Levels 1&amp;2'!C37,0)</f>
        <v>3857217</v>
      </c>
      <c r="E37" s="1280">
        <v>0</v>
      </c>
      <c r="F37" s="1280">
        <v>0</v>
      </c>
      <c r="G37" s="1280">
        <v>0</v>
      </c>
      <c r="H37" s="1281">
        <f>IF(G37&gt;0,0,'3_Levels 1&amp;2'!C37)</f>
        <v>6213</v>
      </c>
      <c r="I37" s="1279">
        <f t="shared" si="1"/>
        <v>428216</v>
      </c>
      <c r="J37" s="1282">
        <f>'3_Levels 1&amp;2'!C37</f>
        <v>6213</v>
      </c>
      <c r="K37" s="1279">
        <f t="shared" si="2"/>
        <v>621300</v>
      </c>
      <c r="L37" s="1279">
        <f t="shared" si="3"/>
        <v>1049516</v>
      </c>
      <c r="M37" s="1279">
        <f t="shared" si="4"/>
        <v>4906733</v>
      </c>
    </row>
    <row r="38" spans="1:15" ht="15.6" customHeight="1" x14ac:dyDescent="0.2">
      <c r="A38" s="675">
        <v>32</v>
      </c>
      <c r="B38" s="676" t="s">
        <v>38</v>
      </c>
      <c r="C38" s="1279">
        <v>559.77</v>
      </c>
      <c r="D38" s="1279">
        <f>ROUND(C38*'3_Levels 1&amp;2'!C38,0)</f>
        <v>14122437</v>
      </c>
      <c r="E38" s="1280">
        <v>0</v>
      </c>
      <c r="F38" s="1280">
        <v>0</v>
      </c>
      <c r="G38" s="1280">
        <v>0</v>
      </c>
      <c r="H38" s="1281">
        <f>IF(G38&gt;0,0,'3_Levels 1&amp;2'!C38)</f>
        <v>25229</v>
      </c>
      <c r="I38" s="1279">
        <f t="shared" si="1"/>
        <v>1738846</v>
      </c>
      <c r="J38" s="1282">
        <f>'3_Levels 1&amp;2'!C38</f>
        <v>25229</v>
      </c>
      <c r="K38" s="1279">
        <f t="shared" si="2"/>
        <v>2522900</v>
      </c>
      <c r="L38" s="1279">
        <f t="shared" si="3"/>
        <v>4261746</v>
      </c>
      <c r="M38" s="1279">
        <f t="shared" si="4"/>
        <v>18384183</v>
      </c>
    </row>
    <row r="39" spans="1:15" ht="15.6" customHeight="1" x14ac:dyDescent="0.2">
      <c r="A39" s="675">
        <v>33</v>
      </c>
      <c r="B39" s="676" t="s">
        <v>39</v>
      </c>
      <c r="C39" s="1279">
        <v>655.31000000000006</v>
      </c>
      <c r="D39" s="1279">
        <f>ROUND(C39*'3_Levels 1&amp;2'!C39,0)</f>
        <v>1052428</v>
      </c>
      <c r="E39" s="1280">
        <v>0</v>
      </c>
      <c r="F39" s="1280">
        <v>0</v>
      </c>
      <c r="G39" s="1280">
        <v>0</v>
      </c>
      <c r="H39" s="1281">
        <f>IF(G39&gt;0,0,'3_Levels 1&amp;2'!C39)</f>
        <v>1606</v>
      </c>
      <c r="I39" s="1279">
        <f t="shared" ref="I39:I70" si="5">ROUND($I$3*H39,0)</f>
        <v>110690</v>
      </c>
      <c r="J39" s="1282">
        <f>'3_Levels 1&amp;2'!C39</f>
        <v>1606</v>
      </c>
      <c r="K39" s="1279">
        <f t="shared" ref="K39:K70" si="6">ROUND(J39*$K$3,0)</f>
        <v>160600</v>
      </c>
      <c r="L39" s="1279">
        <f t="shared" ref="L39:L70" si="7">F39+I39+K39</f>
        <v>271290</v>
      </c>
      <c r="M39" s="1279">
        <f t="shared" ref="M39:M75" si="8">D39+F39+I39+K39</f>
        <v>1323718</v>
      </c>
    </row>
    <row r="40" spans="1:15" ht="15.6" customHeight="1" x14ac:dyDescent="0.2">
      <c r="A40" s="675">
        <v>34</v>
      </c>
      <c r="B40" s="676" t="s">
        <v>40</v>
      </c>
      <c r="C40" s="1279">
        <v>644.11000000000013</v>
      </c>
      <c r="D40" s="1279">
        <f>ROUND(C40*'3_Levels 1&amp;2'!C40,0)</f>
        <v>2504944</v>
      </c>
      <c r="E40" s="1280">
        <v>0</v>
      </c>
      <c r="F40" s="1280">
        <v>0</v>
      </c>
      <c r="G40" s="1280">
        <v>0</v>
      </c>
      <c r="H40" s="1281">
        <f>IF(G40&gt;0,0,'3_Levels 1&amp;2'!C40)</f>
        <v>3889</v>
      </c>
      <c r="I40" s="1279">
        <f t="shared" si="5"/>
        <v>268040</v>
      </c>
      <c r="J40" s="1282">
        <f>'3_Levels 1&amp;2'!C40</f>
        <v>3889</v>
      </c>
      <c r="K40" s="1279">
        <f t="shared" si="6"/>
        <v>388900</v>
      </c>
      <c r="L40" s="1279">
        <f t="shared" si="7"/>
        <v>656940</v>
      </c>
      <c r="M40" s="1279">
        <f t="shared" si="8"/>
        <v>3161884</v>
      </c>
    </row>
    <row r="41" spans="1:15" ht="15.6" customHeight="1" x14ac:dyDescent="0.2">
      <c r="A41" s="662">
        <v>35</v>
      </c>
      <c r="B41" s="663" t="s">
        <v>41</v>
      </c>
      <c r="C41" s="1283">
        <v>537.96</v>
      </c>
      <c r="D41" s="1283">
        <f>ROUND(C41*'3_Levels 1&amp;2'!C41,0)</f>
        <v>3196020</v>
      </c>
      <c r="E41" s="1284">
        <v>0</v>
      </c>
      <c r="F41" s="1284">
        <v>0</v>
      </c>
      <c r="G41" s="1284">
        <v>0</v>
      </c>
      <c r="H41" s="1285">
        <f>IF(G41&gt;0,0,'3_Levels 1&amp;2'!C41)</f>
        <v>5941</v>
      </c>
      <c r="I41" s="1283">
        <f t="shared" si="5"/>
        <v>409469</v>
      </c>
      <c r="J41" s="1286">
        <f>'3_Levels 1&amp;2'!C41</f>
        <v>5941</v>
      </c>
      <c r="K41" s="1283">
        <f t="shared" si="6"/>
        <v>594100</v>
      </c>
      <c r="L41" s="1283">
        <f t="shared" si="7"/>
        <v>1003569</v>
      </c>
      <c r="M41" s="1283">
        <f t="shared" si="8"/>
        <v>4199589</v>
      </c>
    </row>
    <row r="42" spans="1:15" ht="15.6" customHeight="1" x14ac:dyDescent="0.2">
      <c r="A42" s="675">
        <v>36</v>
      </c>
      <c r="B42" s="676" t="s">
        <v>42</v>
      </c>
      <c r="C42" s="1279">
        <v>732.46</v>
      </c>
      <c r="D42" s="1545">
        <f>ROUND((SUM('8_2.1.18 SIS'!C42:F42)*C42)+(SUM('8_2.1.18 SIS'!G42:AO42)*'Source Data'!G42),0)</f>
        <v>33914196</v>
      </c>
      <c r="E42" s="1280">
        <v>0</v>
      </c>
      <c r="F42" s="1280">
        <v>0</v>
      </c>
      <c r="G42" s="1280">
        <v>0</v>
      </c>
      <c r="H42" s="1281">
        <f>IF(G42&gt;0,0,'3_Levels 1&amp;2'!C42)</f>
        <v>46271</v>
      </c>
      <c r="I42" s="1279">
        <f t="shared" si="5"/>
        <v>3189114</v>
      </c>
      <c r="J42" s="1282">
        <f>'3_Levels 1&amp;2'!C42</f>
        <v>46271</v>
      </c>
      <c r="K42" s="1279">
        <f t="shared" si="6"/>
        <v>4627100</v>
      </c>
      <c r="L42" s="1279">
        <f t="shared" si="7"/>
        <v>7816214</v>
      </c>
      <c r="M42" s="1279">
        <f t="shared" si="8"/>
        <v>41730410</v>
      </c>
      <c r="O42" s="1288"/>
    </row>
    <row r="43" spans="1:15" ht="15.6" customHeight="1" x14ac:dyDescent="0.2">
      <c r="A43" s="675">
        <v>37</v>
      </c>
      <c r="B43" s="676" t="s">
        <v>43</v>
      </c>
      <c r="C43" s="1279">
        <v>653.61</v>
      </c>
      <c r="D43" s="1279">
        <f>ROUND(C43*'3_Levels 1&amp;2'!C43,0)</f>
        <v>12476108</v>
      </c>
      <c r="E43" s="1280">
        <v>0</v>
      </c>
      <c r="F43" s="1280">
        <v>0</v>
      </c>
      <c r="G43" s="1280">
        <v>0</v>
      </c>
      <c r="H43" s="1281">
        <f>IF(G43&gt;0,0,'3_Levels 1&amp;2'!C43)</f>
        <v>19088</v>
      </c>
      <c r="I43" s="1279">
        <f t="shared" si="5"/>
        <v>1315593</v>
      </c>
      <c r="J43" s="1282">
        <f>'3_Levels 1&amp;2'!C43</f>
        <v>19088</v>
      </c>
      <c r="K43" s="1279">
        <f t="shared" si="6"/>
        <v>1908800</v>
      </c>
      <c r="L43" s="1279">
        <f t="shared" si="7"/>
        <v>3224393</v>
      </c>
      <c r="M43" s="1279">
        <f t="shared" si="8"/>
        <v>15700501</v>
      </c>
      <c r="O43" s="218"/>
    </row>
    <row r="44" spans="1:15" ht="15.6" customHeight="1" x14ac:dyDescent="0.2">
      <c r="A44" s="675">
        <v>38</v>
      </c>
      <c r="B44" s="676" t="s">
        <v>44</v>
      </c>
      <c r="C44" s="1279">
        <v>829.92000000000007</v>
      </c>
      <c r="D44" s="1279">
        <f>ROUND(C44*'3_Levels 1&amp;2'!C44,0)</f>
        <v>3237518</v>
      </c>
      <c r="E44" s="1280">
        <v>5387703</v>
      </c>
      <c r="F44" s="1280">
        <v>1258024</v>
      </c>
      <c r="G44" s="1280">
        <v>4129679</v>
      </c>
      <c r="H44" s="1281">
        <f>IF(G44&gt;0,0,'3_Levels 1&amp;2'!C44)</f>
        <v>0</v>
      </c>
      <c r="I44" s="1279">
        <f t="shared" si="5"/>
        <v>0</v>
      </c>
      <c r="J44" s="1282">
        <f>'3_Levels 1&amp;2'!C44</f>
        <v>3901</v>
      </c>
      <c r="K44" s="1279">
        <f t="shared" si="6"/>
        <v>390100</v>
      </c>
      <c r="L44" s="1279">
        <f t="shared" si="7"/>
        <v>1648124</v>
      </c>
      <c r="M44" s="1279">
        <f t="shared" si="8"/>
        <v>4885642</v>
      </c>
    </row>
    <row r="45" spans="1:15" ht="15.6" customHeight="1" x14ac:dyDescent="0.2">
      <c r="A45" s="675">
        <v>39</v>
      </c>
      <c r="B45" s="676" t="s">
        <v>45</v>
      </c>
      <c r="C45" s="1279">
        <v>779.66</v>
      </c>
      <c r="D45" s="1279">
        <f>ROUND(C45*'3_Levels 1&amp;2'!C45,0)</f>
        <v>2151862</v>
      </c>
      <c r="E45" s="1280">
        <v>324688</v>
      </c>
      <c r="F45" s="1280">
        <v>324688</v>
      </c>
      <c r="G45" s="1280">
        <v>0</v>
      </c>
      <c r="H45" s="1281">
        <f>IF(G45&gt;0,0,'3_Levels 1&amp;2'!C45)</f>
        <v>2760</v>
      </c>
      <c r="I45" s="1279">
        <f t="shared" si="5"/>
        <v>190226</v>
      </c>
      <c r="J45" s="1282">
        <f>'3_Levels 1&amp;2'!C45</f>
        <v>2760</v>
      </c>
      <c r="K45" s="1279">
        <f t="shared" si="6"/>
        <v>276000</v>
      </c>
      <c r="L45" s="1279">
        <f t="shared" si="7"/>
        <v>790914</v>
      </c>
      <c r="M45" s="1279">
        <f t="shared" si="8"/>
        <v>2942776</v>
      </c>
    </row>
    <row r="46" spans="1:15" ht="15.6" customHeight="1" x14ac:dyDescent="0.2">
      <c r="A46" s="662">
        <v>40</v>
      </c>
      <c r="B46" s="663" t="s">
        <v>46</v>
      </c>
      <c r="C46" s="1283">
        <v>700.2700000000001</v>
      </c>
      <c r="D46" s="1283">
        <f>ROUND(C46*'3_Levels 1&amp;2'!C46,0)</f>
        <v>15597814</v>
      </c>
      <c r="E46" s="1284">
        <v>0</v>
      </c>
      <c r="F46" s="1284">
        <v>0</v>
      </c>
      <c r="G46" s="1284">
        <v>0</v>
      </c>
      <c r="H46" s="1285">
        <f>IF(G46&gt;0,0,'3_Levels 1&amp;2'!C46)</f>
        <v>22274</v>
      </c>
      <c r="I46" s="1283">
        <f t="shared" si="5"/>
        <v>1535180</v>
      </c>
      <c r="J46" s="1286">
        <f>'3_Levels 1&amp;2'!C46</f>
        <v>22274</v>
      </c>
      <c r="K46" s="1283">
        <f t="shared" si="6"/>
        <v>2227400</v>
      </c>
      <c r="L46" s="1283">
        <f t="shared" si="7"/>
        <v>3762580</v>
      </c>
      <c r="M46" s="1283">
        <f t="shared" si="8"/>
        <v>19360394</v>
      </c>
    </row>
    <row r="47" spans="1:15" ht="15.6" customHeight="1" x14ac:dyDescent="0.2">
      <c r="A47" s="675">
        <v>41</v>
      </c>
      <c r="B47" s="676" t="s">
        <v>47</v>
      </c>
      <c r="C47" s="1279">
        <v>886.22</v>
      </c>
      <c r="D47" s="1287">
        <f>ROUND(C47*'3_Levels 1&amp;2'!C47,0)</f>
        <v>1257546</v>
      </c>
      <c r="E47" s="1280">
        <v>0</v>
      </c>
      <c r="F47" s="1280">
        <v>0</v>
      </c>
      <c r="G47" s="1280">
        <v>0</v>
      </c>
      <c r="H47" s="1281">
        <f>IF(G47&gt;0,0,'3_Levels 1&amp;2'!C47)</f>
        <v>1419</v>
      </c>
      <c r="I47" s="1279">
        <f t="shared" si="5"/>
        <v>97801</v>
      </c>
      <c r="J47" s="1282">
        <f>'3_Levels 1&amp;2'!C47</f>
        <v>1419</v>
      </c>
      <c r="K47" s="1279">
        <f t="shared" si="6"/>
        <v>141900</v>
      </c>
      <c r="L47" s="1279">
        <f t="shared" si="7"/>
        <v>239701</v>
      </c>
      <c r="M47" s="1279">
        <f t="shared" si="8"/>
        <v>1497247</v>
      </c>
    </row>
    <row r="48" spans="1:15" ht="15.6" customHeight="1" x14ac:dyDescent="0.2">
      <c r="A48" s="675">
        <v>42</v>
      </c>
      <c r="B48" s="676" t="s">
        <v>48</v>
      </c>
      <c r="C48" s="1279">
        <v>534.28</v>
      </c>
      <c r="D48" s="1279">
        <f>ROUND(C48*'3_Levels 1&amp;2'!C48,0)</f>
        <v>1518958</v>
      </c>
      <c r="E48" s="1280">
        <v>0</v>
      </c>
      <c r="F48" s="1280">
        <v>0</v>
      </c>
      <c r="G48" s="1280">
        <v>0</v>
      </c>
      <c r="H48" s="1281">
        <f>IF(G48&gt;0,0,'3_Levels 1&amp;2'!C48)</f>
        <v>2843</v>
      </c>
      <c r="I48" s="1279">
        <f t="shared" si="5"/>
        <v>195947</v>
      </c>
      <c r="J48" s="1282">
        <f>'3_Levels 1&amp;2'!C48</f>
        <v>2843</v>
      </c>
      <c r="K48" s="1279">
        <f t="shared" si="6"/>
        <v>284300</v>
      </c>
      <c r="L48" s="1279">
        <f t="shared" si="7"/>
        <v>480247</v>
      </c>
      <c r="M48" s="1279">
        <f t="shared" si="8"/>
        <v>1999205</v>
      </c>
    </row>
    <row r="49" spans="1:15" ht="15.6" customHeight="1" x14ac:dyDescent="0.2">
      <c r="A49" s="675">
        <v>43</v>
      </c>
      <c r="B49" s="676" t="s">
        <v>49</v>
      </c>
      <c r="C49" s="1279">
        <v>574.6099999999999</v>
      </c>
      <c r="D49" s="1279">
        <f>ROUND(C49*'3_Levels 1&amp;2'!C49,0)</f>
        <v>2363946</v>
      </c>
      <c r="E49" s="1280">
        <v>0</v>
      </c>
      <c r="F49" s="1280">
        <v>0</v>
      </c>
      <c r="G49" s="1280">
        <v>0</v>
      </c>
      <c r="H49" s="1281">
        <f>IF(G49&gt;0,0,'3_Levels 1&amp;2'!C49)</f>
        <v>4114</v>
      </c>
      <c r="I49" s="1279">
        <f t="shared" si="5"/>
        <v>283547</v>
      </c>
      <c r="J49" s="1282">
        <f>'3_Levels 1&amp;2'!C49</f>
        <v>4114</v>
      </c>
      <c r="K49" s="1279">
        <f t="shared" si="6"/>
        <v>411400</v>
      </c>
      <c r="L49" s="1279">
        <f t="shared" si="7"/>
        <v>694947</v>
      </c>
      <c r="M49" s="1279">
        <f t="shared" si="8"/>
        <v>3058893</v>
      </c>
    </row>
    <row r="50" spans="1:15" ht="15.6" customHeight="1" x14ac:dyDescent="0.2">
      <c r="A50" s="675">
        <v>44</v>
      </c>
      <c r="B50" s="676" t="s">
        <v>50</v>
      </c>
      <c r="C50" s="1279">
        <v>663.16000000000008</v>
      </c>
      <c r="D50" s="1279">
        <f>ROUND(C50*'3_Levels 1&amp;2'!C50,0)</f>
        <v>4817857</v>
      </c>
      <c r="E50" s="1280">
        <v>0</v>
      </c>
      <c r="F50" s="1280">
        <v>0</v>
      </c>
      <c r="G50" s="1280">
        <v>0</v>
      </c>
      <c r="H50" s="1281">
        <f>IF(G50&gt;0,0,'3_Levels 1&amp;2'!C50)</f>
        <v>7265</v>
      </c>
      <c r="I50" s="1279">
        <f t="shared" si="5"/>
        <v>500722</v>
      </c>
      <c r="J50" s="1282">
        <f>'3_Levels 1&amp;2'!C50</f>
        <v>7265</v>
      </c>
      <c r="K50" s="1279">
        <f t="shared" si="6"/>
        <v>726500</v>
      </c>
      <c r="L50" s="1279">
        <f t="shared" si="7"/>
        <v>1227222</v>
      </c>
      <c r="M50" s="1279">
        <f t="shared" si="8"/>
        <v>6045079</v>
      </c>
    </row>
    <row r="51" spans="1:15" ht="15.6" customHeight="1" x14ac:dyDescent="0.2">
      <c r="A51" s="662">
        <v>45</v>
      </c>
      <c r="B51" s="663" t="s">
        <v>51</v>
      </c>
      <c r="C51" s="1283">
        <v>753.96000000000015</v>
      </c>
      <c r="D51" s="1283">
        <f>ROUND(C51*'3_Levels 1&amp;2'!C51,0)</f>
        <v>6999011</v>
      </c>
      <c r="E51" s="1284">
        <v>9520260</v>
      </c>
      <c r="F51" s="1284">
        <v>2883682</v>
      </c>
      <c r="G51" s="1284">
        <v>6636578</v>
      </c>
      <c r="H51" s="1285">
        <f>IF(G51&gt;0,0,'3_Levels 1&amp;2'!C51)</f>
        <v>0</v>
      </c>
      <c r="I51" s="1283">
        <f t="shared" si="5"/>
        <v>0</v>
      </c>
      <c r="J51" s="1286">
        <f>'3_Levels 1&amp;2'!C51</f>
        <v>9283</v>
      </c>
      <c r="K51" s="1283">
        <f t="shared" si="6"/>
        <v>928300</v>
      </c>
      <c r="L51" s="1283">
        <f t="shared" si="7"/>
        <v>3811982</v>
      </c>
      <c r="M51" s="1283">
        <f t="shared" si="8"/>
        <v>10810993</v>
      </c>
    </row>
    <row r="52" spans="1:15" ht="15.6" customHeight="1" x14ac:dyDescent="0.2">
      <c r="A52" s="675">
        <v>46</v>
      </c>
      <c r="B52" s="676" t="s">
        <v>52</v>
      </c>
      <c r="C52" s="1279">
        <v>728.06</v>
      </c>
      <c r="D52" s="1287">
        <f>ROUND(C52*'3_Levels 1&amp;2'!C52,0)</f>
        <v>844550</v>
      </c>
      <c r="E52" s="1280">
        <v>0</v>
      </c>
      <c r="F52" s="1280">
        <v>0</v>
      </c>
      <c r="G52" s="1280">
        <v>0</v>
      </c>
      <c r="H52" s="1281">
        <f>IF(G52&gt;0,0,'3_Levels 1&amp;2'!C52)</f>
        <v>1160</v>
      </c>
      <c r="I52" s="1279">
        <f t="shared" si="5"/>
        <v>79950</v>
      </c>
      <c r="J52" s="1282">
        <f>'3_Levels 1&amp;2'!C52</f>
        <v>1160</v>
      </c>
      <c r="K52" s="1279">
        <f t="shared" si="6"/>
        <v>116000</v>
      </c>
      <c r="L52" s="1279">
        <f t="shared" si="7"/>
        <v>195950</v>
      </c>
      <c r="M52" s="1279">
        <f t="shared" si="8"/>
        <v>1040500</v>
      </c>
    </row>
    <row r="53" spans="1:15" ht="15.6" customHeight="1" x14ac:dyDescent="0.2">
      <c r="A53" s="675">
        <v>47</v>
      </c>
      <c r="B53" s="676" t="s">
        <v>53</v>
      </c>
      <c r="C53" s="1279">
        <v>910.76</v>
      </c>
      <c r="D53" s="1279">
        <f>ROUND(C53*'3_Levels 1&amp;2'!C53,0)</f>
        <v>3319720</v>
      </c>
      <c r="E53" s="1280">
        <v>1851066</v>
      </c>
      <c r="F53" s="1280">
        <v>1060614</v>
      </c>
      <c r="G53" s="1280">
        <v>790452</v>
      </c>
      <c r="H53" s="1281">
        <f>IF(G53&gt;0,0,'3_Levels 1&amp;2'!C53)</f>
        <v>0</v>
      </c>
      <c r="I53" s="1279">
        <f t="shared" si="5"/>
        <v>0</v>
      </c>
      <c r="J53" s="1282">
        <f>'3_Levels 1&amp;2'!C53</f>
        <v>3645</v>
      </c>
      <c r="K53" s="1279">
        <f t="shared" si="6"/>
        <v>364500</v>
      </c>
      <c r="L53" s="1279">
        <f t="shared" si="7"/>
        <v>1425114</v>
      </c>
      <c r="M53" s="1279">
        <f t="shared" si="8"/>
        <v>4744834</v>
      </c>
    </row>
    <row r="54" spans="1:15" ht="15.6" customHeight="1" x14ac:dyDescent="0.2">
      <c r="A54" s="675">
        <v>48</v>
      </c>
      <c r="B54" s="676" t="s">
        <v>91</v>
      </c>
      <c r="C54" s="1279">
        <v>871.07</v>
      </c>
      <c r="D54" s="1279">
        <f>ROUND(C54*'3_Levels 1&amp;2'!C54,0)</f>
        <v>5130602</v>
      </c>
      <c r="E54" s="1280">
        <v>0</v>
      </c>
      <c r="F54" s="1280">
        <v>0</v>
      </c>
      <c r="G54" s="1280">
        <v>0</v>
      </c>
      <c r="H54" s="1281">
        <f>IF(G54&gt;0,0,'3_Levels 1&amp;2'!C54)</f>
        <v>5890</v>
      </c>
      <c r="I54" s="1279">
        <f t="shared" si="5"/>
        <v>405954</v>
      </c>
      <c r="J54" s="1282">
        <f>'3_Levels 1&amp;2'!C54</f>
        <v>5890</v>
      </c>
      <c r="K54" s="1279">
        <f t="shared" si="6"/>
        <v>589000</v>
      </c>
      <c r="L54" s="1279">
        <f t="shared" si="7"/>
        <v>994954</v>
      </c>
      <c r="M54" s="1279">
        <f t="shared" si="8"/>
        <v>6125556</v>
      </c>
    </row>
    <row r="55" spans="1:15" ht="15.6" customHeight="1" x14ac:dyDescent="0.2">
      <c r="A55" s="675">
        <v>49</v>
      </c>
      <c r="B55" s="676" t="s">
        <v>54</v>
      </c>
      <c r="C55" s="1279">
        <v>574.43999999999994</v>
      </c>
      <c r="D55" s="1279">
        <f>ROUND(C55*'3_Levels 1&amp;2'!C55,0)</f>
        <v>7823298</v>
      </c>
      <c r="E55" s="1280">
        <v>0</v>
      </c>
      <c r="F55" s="1280">
        <v>0</v>
      </c>
      <c r="G55" s="1280">
        <v>0</v>
      </c>
      <c r="H55" s="1281">
        <f>IF(G55&gt;0,0,'3_Levels 1&amp;2'!C55)</f>
        <v>13619</v>
      </c>
      <c r="I55" s="1279">
        <f t="shared" si="5"/>
        <v>938656</v>
      </c>
      <c r="J55" s="1282">
        <f>'3_Levels 1&amp;2'!C55</f>
        <v>13619</v>
      </c>
      <c r="K55" s="1279">
        <f t="shared" si="6"/>
        <v>1361900</v>
      </c>
      <c r="L55" s="1279">
        <f t="shared" si="7"/>
        <v>2300556</v>
      </c>
      <c r="M55" s="1279">
        <f t="shared" si="8"/>
        <v>10123854</v>
      </c>
    </row>
    <row r="56" spans="1:15" ht="15.6" customHeight="1" x14ac:dyDescent="0.2">
      <c r="A56" s="662">
        <v>50</v>
      </c>
      <c r="B56" s="663" t="s">
        <v>55</v>
      </c>
      <c r="C56" s="1283">
        <v>634.46</v>
      </c>
      <c r="D56" s="1283">
        <f>ROUND(C56*'3_Levels 1&amp;2'!C56,0)</f>
        <v>4897397</v>
      </c>
      <c r="E56" s="1284">
        <v>0</v>
      </c>
      <c r="F56" s="1284">
        <v>0</v>
      </c>
      <c r="G56" s="1284">
        <v>0</v>
      </c>
      <c r="H56" s="1285">
        <f>IF(G56&gt;0,0,'3_Levels 1&amp;2'!C56)</f>
        <v>7719</v>
      </c>
      <c r="I56" s="1283">
        <f t="shared" si="5"/>
        <v>532013</v>
      </c>
      <c r="J56" s="1286">
        <f>'3_Levels 1&amp;2'!C56</f>
        <v>7719</v>
      </c>
      <c r="K56" s="1283">
        <f t="shared" si="6"/>
        <v>771900</v>
      </c>
      <c r="L56" s="1283">
        <f t="shared" si="7"/>
        <v>1303913</v>
      </c>
      <c r="M56" s="1283">
        <f t="shared" si="8"/>
        <v>6201310</v>
      </c>
    </row>
    <row r="57" spans="1:15" ht="15.6" customHeight="1" x14ac:dyDescent="0.2">
      <c r="A57" s="675">
        <v>51</v>
      </c>
      <c r="B57" s="676" t="s">
        <v>56</v>
      </c>
      <c r="C57" s="1279">
        <v>706.66</v>
      </c>
      <c r="D57" s="1287">
        <f>ROUND(C57*'3_Levels 1&amp;2'!C57,0)</f>
        <v>5830652</v>
      </c>
      <c r="E57" s="1280">
        <v>0</v>
      </c>
      <c r="F57" s="1280">
        <v>0</v>
      </c>
      <c r="G57" s="1280">
        <v>0</v>
      </c>
      <c r="H57" s="1281">
        <f>IF(G57&gt;0,0,'3_Levels 1&amp;2'!C57)</f>
        <v>8251</v>
      </c>
      <c r="I57" s="1279">
        <f t="shared" si="5"/>
        <v>568680</v>
      </c>
      <c r="J57" s="1282">
        <f>'3_Levels 1&amp;2'!C57</f>
        <v>8251</v>
      </c>
      <c r="K57" s="1279">
        <f t="shared" si="6"/>
        <v>825100</v>
      </c>
      <c r="L57" s="1279">
        <f t="shared" si="7"/>
        <v>1393780</v>
      </c>
      <c r="M57" s="1279">
        <f t="shared" si="8"/>
        <v>7224432</v>
      </c>
    </row>
    <row r="58" spans="1:15" ht="15.6" customHeight="1" x14ac:dyDescent="0.2">
      <c r="A58" s="675">
        <v>52</v>
      </c>
      <c r="B58" s="676" t="s">
        <v>57</v>
      </c>
      <c r="C58" s="1279">
        <v>658.37</v>
      </c>
      <c r="D58" s="1279">
        <f>ROUND(C58*'3_Levels 1&amp;2'!C58,0)</f>
        <v>24911404</v>
      </c>
      <c r="E58" s="1280">
        <v>0</v>
      </c>
      <c r="F58" s="1280">
        <v>0</v>
      </c>
      <c r="G58" s="1280">
        <v>0</v>
      </c>
      <c r="H58" s="1281">
        <f>IF(G58&gt;0,0,'3_Levels 1&amp;2'!C58)</f>
        <v>37838</v>
      </c>
      <c r="I58" s="1279">
        <f t="shared" si="5"/>
        <v>2607891</v>
      </c>
      <c r="J58" s="1282">
        <f>'3_Levels 1&amp;2'!C58</f>
        <v>37838</v>
      </c>
      <c r="K58" s="1279">
        <f t="shared" si="6"/>
        <v>3783800</v>
      </c>
      <c r="L58" s="1279">
        <f t="shared" si="7"/>
        <v>6391691</v>
      </c>
      <c r="M58" s="1279">
        <f t="shared" si="8"/>
        <v>31303095</v>
      </c>
    </row>
    <row r="59" spans="1:15" ht="15.6" customHeight="1" x14ac:dyDescent="0.2">
      <c r="A59" s="675">
        <v>53</v>
      </c>
      <c r="B59" s="676" t="s">
        <v>58</v>
      </c>
      <c r="C59" s="1279">
        <v>689.74</v>
      </c>
      <c r="D59" s="1279">
        <f>ROUND(C59*'3_Levels 1&amp;2'!C59,0)</f>
        <v>13171275</v>
      </c>
      <c r="E59" s="1280">
        <v>0</v>
      </c>
      <c r="F59" s="1280">
        <v>0</v>
      </c>
      <c r="G59" s="1280">
        <v>0</v>
      </c>
      <c r="H59" s="1281">
        <f>IF(G59&gt;0,0,'3_Levels 1&amp;2'!C59)</f>
        <v>19096</v>
      </c>
      <c r="I59" s="1279">
        <f t="shared" si="5"/>
        <v>1316145</v>
      </c>
      <c r="J59" s="1282">
        <f>'3_Levels 1&amp;2'!C59</f>
        <v>19096</v>
      </c>
      <c r="K59" s="1279">
        <f t="shared" si="6"/>
        <v>1909600</v>
      </c>
      <c r="L59" s="1279">
        <f t="shared" si="7"/>
        <v>3225745</v>
      </c>
      <c r="M59" s="1279">
        <f t="shared" si="8"/>
        <v>16397020</v>
      </c>
    </row>
    <row r="60" spans="1:15" ht="15.6" customHeight="1" x14ac:dyDescent="0.2">
      <c r="A60" s="675">
        <v>54</v>
      </c>
      <c r="B60" s="676" t="s">
        <v>59</v>
      </c>
      <c r="C60" s="1279">
        <v>951.45</v>
      </c>
      <c r="D60" s="1279">
        <f>ROUND(C60*'3_Levels 1&amp;2'!C60,0)</f>
        <v>508074</v>
      </c>
      <c r="E60" s="1280">
        <v>0</v>
      </c>
      <c r="F60" s="1280">
        <v>0</v>
      </c>
      <c r="G60" s="1280">
        <v>0</v>
      </c>
      <c r="H60" s="1281">
        <f>IF(G60&gt;0,0,'3_Levels 1&amp;2'!C60)</f>
        <v>534</v>
      </c>
      <c r="I60" s="1279">
        <f t="shared" si="5"/>
        <v>36805</v>
      </c>
      <c r="J60" s="1282">
        <f>'3_Levels 1&amp;2'!C60</f>
        <v>534</v>
      </c>
      <c r="K60" s="1279">
        <f t="shared" si="6"/>
        <v>53400</v>
      </c>
      <c r="L60" s="1279">
        <f t="shared" si="7"/>
        <v>90205</v>
      </c>
      <c r="M60" s="1279">
        <f t="shared" si="8"/>
        <v>598279</v>
      </c>
    </row>
    <row r="61" spans="1:15" ht="15.6" customHeight="1" x14ac:dyDescent="0.2">
      <c r="A61" s="662">
        <v>55</v>
      </c>
      <c r="B61" s="663" t="s">
        <v>60</v>
      </c>
      <c r="C61" s="1283">
        <v>795.14</v>
      </c>
      <c r="D61" s="1283">
        <f>ROUND(C61*'3_Levels 1&amp;2'!C61,0)</f>
        <v>13612797</v>
      </c>
      <c r="E61" s="1284">
        <v>0</v>
      </c>
      <c r="F61" s="1284">
        <v>0</v>
      </c>
      <c r="G61" s="1284">
        <v>0</v>
      </c>
      <c r="H61" s="1285">
        <f>IF(G61&gt;0,0,'3_Levels 1&amp;2'!C61)</f>
        <v>17120</v>
      </c>
      <c r="I61" s="1283">
        <f t="shared" si="5"/>
        <v>1179954</v>
      </c>
      <c r="J61" s="1286">
        <f>'3_Levels 1&amp;2'!C61</f>
        <v>17120</v>
      </c>
      <c r="K61" s="1283">
        <f t="shared" si="6"/>
        <v>1712000</v>
      </c>
      <c r="L61" s="1283">
        <f t="shared" si="7"/>
        <v>2891954</v>
      </c>
      <c r="M61" s="1283">
        <f t="shared" si="8"/>
        <v>16504751</v>
      </c>
    </row>
    <row r="62" spans="1:15" ht="15.6" customHeight="1" x14ac:dyDescent="0.2">
      <c r="A62" s="675">
        <v>56</v>
      </c>
      <c r="B62" s="676" t="s">
        <v>61</v>
      </c>
      <c r="C62" s="1279">
        <v>614.66000000000008</v>
      </c>
      <c r="D62" s="1287">
        <f>ROUND(C62*'3_Levels 1&amp;2'!C62,0)</f>
        <v>1878401</v>
      </c>
      <c r="E62" s="1280">
        <v>0</v>
      </c>
      <c r="F62" s="1280">
        <v>0</v>
      </c>
      <c r="G62" s="1280">
        <v>0</v>
      </c>
      <c r="H62" s="1281">
        <f>IF(G62&gt;0,0,'3_Levels 1&amp;2'!C62)</f>
        <v>3056</v>
      </c>
      <c r="I62" s="1279">
        <f t="shared" si="5"/>
        <v>210627</v>
      </c>
      <c r="J62" s="1282">
        <f>'3_Levels 1&amp;2'!C62</f>
        <v>3056</v>
      </c>
      <c r="K62" s="1279">
        <f t="shared" si="6"/>
        <v>305600</v>
      </c>
      <c r="L62" s="1279">
        <f t="shared" si="7"/>
        <v>516227</v>
      </c>
      <c r="M62" s="1279">
        <f t="shared" si="8"/>
        <v>2394628</v>
      </c>
      <c r="O62" s="218"/>
    </row>
    <row r="63" spans="1:15" ht="15.6" customHeight="1" x14ac:dyDescent="0.2">
      <c r="A63" s="675">
        <v>57</v>
      </c>
      <c r="B63" s="676" t="s">
        <v>62</v>
      </c>
      <c r="C63" s="1279">
        <v>764.51</v>
      </c>
      <c r="D63" s="1279">
        <f>ROUND(C63*'3_Levels 1&amp;2'!C63,0)</f>
        <v>7215445</v>
      </c>
      <c r="E63" s="1280">
        <v>0</v>
      </c>
      <c r="F63" s="1280">
        <v>0</v>
      </c>
      <c r="G63" s="1280">
        <v>0</v>
      </c>
      <c r="H63" s="1281">
        <f>IF(G63&gt;0,0,'3_Levels 1&amp;2'!C63)</f>
        <v>9438</v>
      </c>
      <c r="I63" s="1279">
        <f t="shared" si="5"/>
        <v>650491</v>
      </c>
      <c r="J63" s="1282">
        <f>'3_Levels 1&amp;2'!C63</f>
        <v>9438</v>
      </c>
      <c r="K63" s="1279">
        <f t="shared" si="6"/>
        <v>943800</v>
      </c>
      <c r="L63" s="1279">
        <f t="shared" si="7"/>
        <v>1594291</v>
      </c>
      <c r="M63" s="1279">
        <f t="shared" si="8"/>
        <v>8809736</v>
      </c>
    </row>
    <row r="64" spans="1:15" ht="15.6" customHeight="1" x14ac:dyDescent="0.2">
      <c r="A64" s="675">
        <v>58</v>
      </c>
      <c r="B64" s="676" t="s">
        <v>63</v>
      </c>
      <c r="C64" s="1279">
        <v>697.04</v>
      </c>
      <c r="D64" s="1279">
        <f>ROUND(C64*'3_Levels 1&amp;2'!C64,0)</f>
        <v>5815405</v>
      </c>
      <c r="E64" s="1280">
        <v>0</v>
      </c>
      <c r="F64" s="1280">
        <v>0</v>
      </c>
      <c r="G64" s="1280">
        <v>0</v>
      </c>
      <c r="H64" s="1281">
        <f>IF(G64&gt;0,0,'3_Levels 1&amp;2'!C64)</f>
        <v>8343</v>
      </c>
      <c r="I64" s="1279">
        <f t="shared" si="5"/>
        <v>575021</v>
      </c>
      <c r="J64" s="1282">
        <f>'3_Levels 1&amp;2'!C64</f>
        <v>8343</v>
      </c>
      <c r="K64" s="1279">
        <f t="shared" si="6"/>
        <v>834300</v>
      </c>
      <c r="L64" s="1279">
        <f t="shared" si="7"/>
        <v>1409321</v>
      </c>
      <c r="M64" s="1279">
        <f t="shared" si="8"/>
        <v>7224726</v>
      </c>
    </row>
    <row r="65" spans="1:13" ht="15.6" customHeight="1" x14ac:dyDescent="0.2">
      <c r="A65" s="675">
        <v>59</v>
      </c>
      <c r="B65" s="676" t="s">
        <v>64</v>
      </c>
      <c r="C65" s="1279">
        <v>689.52</v>
      </c>
      <c r="D65" s="1279">
        <f>ROUND(C65*'3_Levels 1&amp;2'!C65,0)</f>
        <v>3529653</v>
      </c>
      <c r="E65" s="1280">
        <v>0</v>
      </c>
      <c r="F65" s="1280">
        <v>0</v>
      </c>
      <c r="G65" s="1280">
        <v>0</v>
      </c>
      <c r="H65" s="1281">
        <f>IF(G65&gt;0,0,'3_Levels 1&amp;2'!C65)</f>
        <v>5119</v>
      </c>
      <c r="I65" s="1279">
        <f t="shared" si="5"/>
        <v>352814</v>
      </c>
      <c r="J65" s="1282">
        <f>'3_Levels 1&amp;2'!C65</f>
        <v>5119</v>
      </c>
      <c r="K65" s="1279">
        <f t="shared" si="6"/>
        <v>511900</v>
      </c>
      <c r="L65" s="1279">
        <f t="shared" si="7"/>
        <v>864714</v>
      </c>
      <c r="M65" s="1279">
        <f t="shared" si="8"/>
        <v>4394367</v>
      </c>
    </row>
    <row r="66" spans="1:13" ht="15.6" customHeight="1" x14ac:dyDescent="0.2">
      <c r="A66" s="662">
        <v>60</v>
      </c>
      <c r="B66" s="663" t="s">
        <v>65</v>
      </c>
      <c r="C66" s="1283">
        <v>594.04</v>
      </c>
      <c r="D66" s="1283">
        <f>ROUND(C66*'3_Levels 1&amp;2'!C66,0)</f>
        <v>3627208</v>
      </c>
      <c r="E66" s="1284">
        <v>0</v>
      </c>
      <c r="F66" s="1284">
        <v>0</v>
      </c>
      <c r="G66" s="1284">
        <v>0</v>
      </c>
      <c r="H66" s="1285">
        <f>IF(G66&gt;0,0,'3_Levels 1&amp;2'!C66)</f>
        <v>6106</v>
      </c>
      <c r="I66" s="1283">
        <f t="shared" si="5"/>
        <v>420841</v>
      </c>
      <c r="J66" s="1286">
        <f>'3_Levels 1&amp;2'!C66</f>
        <v>6106</v>
      </c>
      <c r="K66" s="1283">
        <f t="shared" si="6"/>
        <v>610600</v>
      </c>
      <c r="L66" s="1283">
        <f t="shared" si="7"/>
        <v>1031441</v>
      </c>
      <c r="M66" s="1283">
        <f t="shared" si="8"/>
        <v>4658649</v>
      </c>
    </row>
    <row r="67" spans="1:13" ht="15.6" customHeight="1" x14ac:dyDescent="0.2">
      <c r="A67" s="675">
        <v>61</v>
      </c>
      <c r="B67" s="676" t="s">
        <v>66</v>
      </c>
      <c r="C67" s="1279">
        <v>833.70999999999992</v>
      </c>
      <c r="D67" s="1287">
        <f>ROUND(C67*'3_Levels 1&amp;2'!C67,0)</f>
        <v>3062217</v>
      </c>
      <c r="E67" s="1280">
        <v>0</v>
      </c>
      <c r="F67" s="1280">
        <v>0</v>
      </c>
      <c r="G67" s="1280">
        <v>0</v>
      </c>
      <c r="H67" s="1281">
        <f>IF(G67&gt;0,0,'3_Levels 1&amp;2'!C67)</f>
        <v>3673</v>
      </c>
      <c r="I67" s="1279">
        <f t="shared" si="5"/>
        <v>253152</v>
      </c>
      <c r="J67" s="1282">
        <f>'3_Levels 1&amp;2'!C67</f>
        <v>3673</v>
      </c>
      <c r="K67" s="1279">
        <f t="shared" si="6"/>
        <v>367300</v>
      </c>
      <c r="L67" s="1279">
        <f t="shared" si="7"/>
        <v>620452</v>
      </c>
      <c r="M67" s="1279">
        <f t="shared" si="8"/>
        <v>3682669</v>
      </c>
    </row>
    <row r="68" spans="1:13" ht="15.6" customHeight="1" x14ac:dyDescent="0.2">
      <c r="A68" s="675">
        <v>62</v>
      </c>
      <c r="B68" s="676" t="s">
        <v>67</v>
      </c>
      <c r="C68" s="1279">
        <v>516.08000000000004</v>
      </c>
      <c r="D68" s="1279">
        <f>ROUND(C68*'3_Levels 1&amp;2'!C68,0)</f>
        <v>1031128</v>
      </c>
      <c r="E68" s="1280">
        <v>0</v>
      </c>
      <c r="F68" s="1280">
        <v>0</v>
      </c>
      <c r="G68" s="1280">
        <v>0</v>
      </c>
      <c r="H68" s="1281">
        <f>IF(G68&gt;0,0,'3_Levels 1&amp;2'!C68)</f>
        <v>1998</v>
      </c>
      <c r="I68" s="1279">
        <f t="shared" si="5"/>
        <v>137707</v>
      </c>
      <c r="J68" s="1282">
        <f>'3_Levels 1&amp;2'!C68</f>
        <v>1998</v>
      </c>
      <c r="K68" s="1279">
        <f t="shared" si="6"/>
        <v>199800</v>
      </c>
      <c r="L68" s="1279">
        <f t="shared" si="7"/>
        <v>337507</v>
      </c>
      <c r="M68" s="1279">
        <f t="shared" si="8"/>
        <v>1368635</v>
      </c>
    </row>
    <row r="69" spans="1:13" ht="15.6" customHeight="1" x14ac:dyDescent="0.2">
      <c r="A69" s="675">
        <v>63</v>
      </c>
      <c r="B69" s="676" t="s">
        <v>68</v>
      </c>
      <c r="C69" s="1279">
        <v>756.79</v>
      </c>
      <c r="D69" s="1279">
        <f>ROUND(C69*'3_Levels 1&amp;2'!C69,0)</f>
        <v>1593043</v>
      </c>
      <c r="E69" s="1280">
        <v>5908357</v>
      </c>
      <c r="F69" s="1280">
        <v>680156</v>
      </c>
      <c r="G69" s="1280">
        <v>5228201</v>
      </c>
      <c r="H69" s="1281">
        <f>IF(G69&gt;0,0,'3_Levels 1&amp;2'!C69)</f>
        <v>0</v>
      </c>
      <c r="I69" s="1279">
        <f t="shared" si="5"/>
        <v>0</v>
      </c>
      <c r="J69" s="1282">
        <f>'3_Levels 1&amp;2'!C69</f>
        <v>2105</v>
      </c>
      <c r="K69" s="1279">
        <f t="shared" si="6"/>
        <v>210500</v>
      </c>
      <c r="L69" s="1279">
        <f t="shared" si="7"/>
        <v>890656</v>
      </c>
      <c r="M69" s="1279">
        <f t="shared" si="8"/>
        <v>2483699</v>
      </c>
    </row>
    <row r="70" spans="1:13" ht="15.6" customHeight="1" x14ac:dyDescent="0.2">
      <c r="A70" s="675">
        <v>64</v>
      </c>
      <c r="B70" s="676" t="s">
        <v>69</v>
      </c>
      <c r="C70" s="1279">
        <v>592.66</v>
      </c>
      <c r="D70" s="1279">
        <f>ROUND(C70*'3_Levels 1&amp;2'!C70,0)</f>
        <v>1267107</v>
      </c>
      <c r="E70" s="1280">
        <v>0</v>
      </c>
      <c r="F70" s="1280">
        <v>0</v>
      </c>
      <c r="G70" s="1280">
        <v>0</v>
      </c>
      <c r="H70" s="1281">
        <f>IF(G70&gt;0,0,'3_Levels 1&amp;2'!C70)</f>
        <v>2138</v>
      </c>
      <c r="I70" s="1279">
        <f t="shared" si="5"/>
        <v>147356</v>
      </c>
      <c r="J70" s="1282">
        <f>'3_Levels 1&amp;2'!C70</f>
        <v>2138</v>
      </c>
      <c r="K70" s="1279">
        <f t="shared" si="6"/>
        <v>213800</v>
      </c>
      <c r="L70" s="1279">
        <f t="shared" si="7"/>
        <v>361156</v>
      </c>
      <c r="M70" s="1279">
        <f t="shared" si="8"/>
        <v>1628263</v>
      </c>
    </row>
    <row r="71" spans="1:13" ht="15.6" customHeight="1" x14ac:dyDescent="0.2">
      <c r="A71" s="662">
        <v>65</v>
      </c>
      <c r="B71" s="663" t="s">
        <v>70</v>
      </c>
      <c r="C71" s="1283">
        <v>829.12</v>
      </c>
      <c r="D71" s="1283">
        <f>ROUND(C71*'3_Levels 1&amp;2'!C71,0)</f>
        <v>6676903</v>
      </c>
      <c r="E71" s="1284">
        <v>0</v>
      </c>
      <c r="F71" s="1284">
        <v>0</v>
      </c>
      <c r="G71" s="1284">
        <v>0</v>
      </c>
      <c r="H71" s="1285">
        <f>IF(G71&gt;0,0,'3_Levels 1&amp;2'!C71)</f>
        <v>8053</v>
      </c>
      <c r="I71" s="1283">
        <f>ROUND($I$3*H71,0)</f>
        <v>555033</v>
      </c>
      <c r="J71" s="1286">
        <f>'3_Levels 1&amp;2'!C71</f>
        <v>8053</v>
      </c>
      <c r="K71" s="1283">
        <f>ROUND(J71*$K$3,0)</f>
        <v>805300</v>
      </c>
      <c r="L71" s="1283">
        <f>F71+I71+K71</f>
        <v>1360333</v>
      </c>
      <c r="M71" s="1283">
        <f t="shared" si="8"/>
        <v>8037236</v>
      </c>
    </row>
    <row r="72" spans="1:13" ht="15.6" customHeight="1" x14ac:dyDescent="0.2">
      <c r="A72" s="675">
        <v>66</v>
      </c>
      <c r="B72" s="676" t="s">
        <v>71</v>
      </c>
      <c r="C72" s="1279">
        <v>730.06</v>
      </c>
      <c r="D72" s="1287">
        <f>ROUND(C72*'3_Levels 1&amp;2'!C72,0)</f>
        <v>1444789</v>
      </c>
      <c r="E72" s="1280">
        <v>0</v>
      </c>
      <c r="F72" s="1280">
        <v>0</v>
      </c>
      <c r="G72" s="1280">
        <v>0</v>
      </c>
      <c r="H72" s="1281">
        <f>IF(G72&gt;0,0,'3_Levels 1&amp;2'!C72)</f>
        <v>1979</v>
      </c>
      <c r="I72" s="1279">
        <f>ROUND($I$3*H72,0)</f>
        <v>136398</v>
      </c>
      <c r="J72" s="1282">
        <f>'3_Levels 1&amp;2'!C72</f>
        <v>1979</v>
      </c>
      <c r="K72" s="1279">
        <f>ROUND(J72*$K$3,0)</f>
        <v>197900</v>
      </c>
      <c r="L72" s="1279">
        <f>F72+I72+K72</f>
        <v>334298</v>
      </c>
      <c r="M72" s="1279">
        <f t="shared" si="8"/>
        <v>1779087</v>
      </c>
    </row>
    <row r="73" spans="1:13" ht="15.6" customHeight="1" x14ac:dyDescent="0.2">
      <c r="A73" s="675">
        <v>67</v>
      </c>
      <c r="B73" s="676" t="s">
        <v>4</v>
      </c>
      <c r="C73" s="1279">
        <v>715.61</v>
      </c>
      <c r="D73" s="1279">
        <f>ROUND(C73*'3_Levels 1&amp;2'!C73,0)</f>
        <v>3877175</v>
      </c>
      <c r="E73" s="1280">
        <v>0</v>
      </c>
      <c r="F73" s="1280">
        <v>0</v>
      </c>
      <c r="G73" s="1280">
        <v>0</v>
      </c>
      <c r="H73" s="1281">
        <f>IF(G73&gt;0,0,'3_Levels 1&amp;2'!C73)</f>
        <v>5418</v>
      </c>
      <c r="I73" s="1279">
        <f>ROUND($I$3*H73,0)</f>
        <v>373422</v>
      </c>
      <c r="J73" s="1282">
        <f>'3_Levels 1&amp;2'!C73</f>
        <v>5418</v>
      </c>
      <c r="K73" s="1279">
        <f>ROUND(J73*$K$3,0)</f>
        <v>541800</v>
      </c>
      <c r="L73" s="1279">
        <f>F73+I73+K73</f>
        <v>915222</v>
      </c>
      <c r="M73" s="1279">
        <f t="shared" si="8"/>
        <v>4792397</v>
      </c>
    </row>
    <row r="74" spans="1:13" ht="15.6" customHeight="1" x14ac:dyDescent="0.2">
      <c r="A74" s="675">
        <v>68</v>
      </c>
      <c r="B74" s="676" t="s">
        <v>3</v>
      </c>
      <c r="C74" s="1279">
        <v>798.7</v>
      </c>
      <c r="D74" s="1279">
        <f>ROUND(C74*'3_Levels 1&amp;2'!C74,0)</f>
        <v>1523121</v>
      </c>
      <c r="E74" s="1280">
        <v>0</v>
      </c>
      <c r="F74" s="1280">
        <v>0</v>
      </c>
      <c r="G74" s="1280">
        <v>0</v>
      </c>
      <c r="H74" s="1281">
        <f>IF(G74&gt;0,0,'3_Levels 1&amp;2'!C74)</f>
        <v>1907</v>
      </c>
      <c r="I74" s="1279">
        <f>ROUND($I$3*H74,0)</f>
        <v>131435</v>
      </c>
      <c r="J74" s="1282">
        <f>'3_Levels 1&amp;2'!C74</f>
        <v>1907</v>
      </c>
      <c r="K74" s="1279">
        <f>ROUND(J74*$K$3,0)</f>
        <v>190700</v>
      </c>
      <c r="L74" s="1279">
        <f>F74+I74+K74</f>
        <v>322135</v>
      </c>
      <c r="M74" s="1279">
        <f t="shared" si="8"/>
        <v>1845256</v>
      </c>
    </row>
    <row r="75" spans="1:13" ht="15.6" customHeight="1" x14ac:dyDescent="0.2">
      <c r="A75" s="679">
        <v>69</v>
      </c>
      <c r="B75" s="680" t="s">
        <v>93</v>
      </c>
      <c r="C75" s="1289">
        <v>705.67</v>
      </c>
      <c r="D75" s="1289">
        <f>ROUND(C75*'3_Levels 1&amp;2'!C75,0)</f>
        <v>3212916</v>
      </c>
      <c r="E75" s="1290">
        <v>0</v>
      </c>
      <c r="F75" s="1290">
        <v>0</v>
      </c>
      <c r="G75" s="1290">
        <v>0</v>
      </c>
      <c r="H75" s="1291">
        <f>IF(G75&gt;0,0,'3_Levels 1&amp;2'!C75)</f>
        <v>4553</v>
      </c>
      <c r="I75" s="1289">
        <f>ROUND($I$3*H75,0)</f>
        <v>313804</v>
      </c>
      <c r="J75" s="1292">
        <f>'3_Levels 1&amp;2'!C75</f>
        <v>4553</v>
      </c>
      <c r="K75" s="1289">
        <f>ROUND(J75*$K$3,0)</f>
        <v>455300</v>
      </c>
      <c r="L75" s="1289">
        <f>F75+I75+K75</f>
        <v>769104</v>
      </c>
      <c r="M75" s="1289">
        <f t="shared" si="8"/>
        <v>3982020</v>
      </c>
    </row>
    <row r="76" spans="1:13" s="223" customFormat="1" ht="15.6" customHeight="1" thickBot="1" x14ac:dyDescent="0.25">
      <c r="A76" s="1293"/>
      <c r="B76" s="1294" t="s">
        <v>72</v>
      </c>
      <c r="C76" s="225">
        <f>D76/'3_Levels 1&amp;2'!C76</f>
        <v>706.03754713312196</v>
      </c>
      <c r="D76" s="858">
        <f t="shared" ref="D76:M76" si="9">SUM(D7:D75)</f>
        <v>482906383</v>
      </c>
      <c r="E76" s="1295">
        <f t="shared" si="9"/>
        <v>76792933</v>
      </c>
      <c r="F76" s="1295">
        <f t="shared" si="9"/>
        <v>38336714</v>
      </c>
      <c r="G76" s="1295">
        <f t="shared" si="9"/>
        <v>38456219</v>
      </c>
      <c r="H76" s="1296">
        <f t="shared" si="9"/>
        <v>557963</v>
      </c>
      <c r="I76" s="1295">
        <f t="shared" si="9"/>
        <v>38456222</v>
      </c>
      <c r="J76" s="1297">
        <f t="shared" si="9"/>
        <v>683967</v>
      </c>
      <c r="K76" s="1298">
        <f t="shared" si="9"/>
        <v>68396700</v>
      </c>
      <c r="L76" s="1298">
        <f t="shared" si="9"/>
        <v>145189636</v>
      </c>
      <c r="M76" s="1298">
        <f t="shared" si="9"/>
        <v>628096019</v>
      </c>
    </row>
    <row r="77" spans="1:13" ht="13.5" thickTop="1" x14ac:dyDescent="0.2"/>
  </sheetData>
  <sheetProtection formatCells="0" formatColumns="0" formatRows="0" sort="0"/>
  <mergeCells count="13">
    <mergeCell ref="L1:L3"/>
    <mergeCell ref="H2:H3"/>
    <mergeCell ref="M1:M3"/>
    <mergeCell ref="E1:I1"/>
    <mergeCell ref="J2:J3"/>
    <mergeCell ref="F2:F3"/>
    <mergeCell ref="J1:K1"/>
    <mergeCell ref="C1:D1"/>
    <mergeCell ref="A1:B3"/>
    <mergeCell ref="G2:G3"/>
    <mergeCell ref="E2:E3"/>
    <mergeCell ref="C2:C3"/>
    <mergeCell ref="D2:D3"/>
  </mergeCells>
  <phoneticPr fontId="0" type="noConversion"/>
  <printOptions horizontalCentered="1"/>
  <pageMargins left="0.25" right="0.24" top="0.9" bottom="0.5" header="0.3" footer="0.3"/>
  <pageSetup paperSize="5" scale="72" firstPageNumber="32" fitToWidth="0" fitToHeight="0" orientation="portrait" r:id="rId1"/>
  <headerFooter alignWithMargins="0">
    <oddHeader>&amp;L&amp;"Arial,Bold"&amp;18&amp;K000000Table 3A:  FY2018-19 Budget Letter  
Level 3 Legislative Allocations</oddHeader>
    <oddFooter>&amp;R&amp;12&amp;P</oddFooter>
  </headerFooter>
  <colBreaks count="1" manualBreakCount="1">
    <brk id="9" max="7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S147"/>
  <sheetViews>
    <sheetView zoomScaleNormal="100" zoomScaleSheetLayoutView="9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D7" sqref="D7"/>
    </sheetView>
  </sheetViews>
  <sheetFormatPr defaultColWidth="9.140625" defaultRowHeight="12.75" x14ac:dyDescent="0.2"/>
  <cols>
    <col min="1" max="1" width="9" style="204" bestFit="1" customWidth="1"/>
    <col min="2" max="2" width="8.85546875" style="204" hidden="1" customWidth="1"/>
    <col min="3" max="3" width="37.7109375" style="203" bestFit="1" customWidth="1"/>
    <col min="4" max="4" width="14" style="201" customWidth="1"/>
    <col min="5" max="5" width="13.85546875" style="201" customWidth="1"/>
    <col min="6" max="7" width="13.140625" style="203" customWidth="1"/>
    <col min="8" max="10" width="13.140625" style="201" customWidth="1"/>
    <col min="11" max="11" width="12.140625" style="201" customWidth="1"/>
    <col min="12" max="12" width="12.7109375" style="203" bestFit="1" customWidth="1"/>
    <col min="13" max="13" width="12.85546875" style="203" customWidth="1"/>
    <col min="14" max="14" width="10.85546875" style="203" customWidth="1"/>
    <col min="15" max="17" width="12.85546875" style="203" customWidth="1"/>
    <col min="18" max="18" width="13" style="201" customWidth="1"/>
    <col min="19" max="19" width="0" style="201" hidden="1" customWidth="1"/>
    <col min="20" max="16384" width="9.140625" style="201"/>
  </cols>
  <sheetData>
    <row r="1" spans="1:19" ht="32.25" customHeight="1" x14ac:dyDescent="0.2">
      <c r="A1" s="1712" t="s">
        <v>98</v>
      </c>
      <c r="B1" s="1712"/>
      <c r="C1" s="1712"/>
      <c r="D1" s="1717" t="s">
        <v>1289</v>
      </c>
      <c r="E1" s="1717"/>
      <c r="F1" s="1718" t="s">
        <v>1212</v>
      </c>
      <c r="G1" s="1718"/>
      <c r="H1" s="1718"/>
      <c r="I1" s="1718"/>
      <c r="J1" s="1718"/>
      <c r="K1" s="1707" t="s">
        <v>424</v>
      </c>
      <c r="L1" s="1707"/>
      <c r="M1" s="1709" t="s">
        <v>460</v>
      </c>
      <c r="N1" s="1716" t="s">
        <v>379</v>
      </c>
      <c r="O1" s="1716"/>
      <c r="P1" s="1716"/>
      <c r="Q1" s="1716"/>
      <c r="R1" s="1713" t="s">
        <v>1162</v>
      </c>
    </row>
    <row r="2" spans="1:19" ht="86.25" customHeight="1" x14ac:dyDescent="0.2">
      <c r="A2" s="1712"/>
      <c r="B2" s="1712"/>
      <c r="C2" s="1712"/>
      <c r="D2" s="1708" t="s">
        <v>1211</v>
      </c>
      <c r="E2" s="1104" t="s">
        <v>723</v>
      </c>
      <c r="F2" s="1714" t="s">
        <v>1537</v>
      </c>
      <c r="G2" s="1106" t="s">
        <v>721</v>
      </c>
      <c r="H2" s="1714" t="s">
        <v>1633</v>
      </c>
      <c r="I2" s="1106" t="s">
        <v>1163</v>
      </c>
      <c r="J2" s="1714" t="s">
        <v>722</v>
      </c>
      <c r="K2" s="1719" t="s">
        <v>1574</v>
      </c>
      <c r="L2" s="1344" t="s">
        <v>470</v>
      </c>
      <c r="M2" s="1709"/>
      <c r="N2" s="1715" t="s">
        <v>1213</v>
      </c>
      <c r="O2" s="1107" t="s">
        <v>469</v>
      </c>
      <c r="P2" s="1715" t="s">
        <v>1634</v>
      </c>
      <c r="Q2" s="1715" t="s">
        <v>1648</v>
      </c>
      <c r="R2" s="1713"/>
      <c r="S2" s="1710" t="s">
        <v>1214</v>
      </c>
    </row>
    <row r="3" spans="1:19" ht="15" customHeight="1" x14ac:dyDescent="0.2">
      <c r="A3" s="1712"/>
      <c r="B3" s="1712"/>
      <c r="C3" s="1712"/>
      <c r="D3" s="1708"/>
      <c r="E3" s="974">
        <v>21000</v>
      </c>
      <c r="F3" s="1714"/>
      <c r="G3" s="975">
        <v>6000</v>
      </c>
      <c r="H3" s="1714"/>
      <c r="I3" s="975">
        <v>4000</v>
      </c>
      <c r="J3" s="1714"/>
      <c r="K3" s="1719"/>
      <c r="L3" s="976">
        <f>ROUND(0.06*'3_Levels 1&amp;2'!$Q$1,0)</f>
        <v>238</v>
      </c>
      <c r="M3" s="977">
        <v>12000000</v>
      </c>
      <c r="N3" s="1715"/>
      <c r="O3" s="1108">
        <v>59</v>
      </c>
      <c r="P3" s="1715"/>
      <c r="Q3" s="1715"/>
      <c r="R3" s="1713"/>
      <c r="S3" s="1711"/>
    </row>
    <row r="4" spans="1:19" ht="13.35" customHeight="1" x14ac:dyDescent="0.2">
      <c r="A4" s="1301"/>
      <c r="B4" s="1303"/>
      <c r="C4" s="1302"/>
      <c r="D4" s="978">
        <v>1</v>
      </c>
      <c r="E4" s="978">
        <f>D4+1</f>
        <v>2</v>
      </c>
      <c r="F4" s="978">
        <f t="shared" ref="F4:R4" si="0">E4+1</f>
        <v>3</v>
      </c>
      <c r="G4" s="978">
        <f t="shared" si="0"/>
        <v>4</v>
      </c>
      <c r="H4" s="978">
        <f t="shared" si="0"/>
        <v>5</v>
      </c>
      <c r="I4" s="978">
        <f t="shared" si="0"/>
        <v>6</v>
      </c>
      <c r="J4" s="978">
        <f>I4+1</f>
        <v>7</v>
      </c>
      <c r="K4" s="978">
        <f>J4+1</f>
        <v>8</v>
      </c>
      <c r="L4" s="978">
        <f>$K4+1</f>
        <v>9</v>
      </c>
      <c r="M4" s="978">
        <f>L4+1</f>
        <v>10</v>
      </c>
      <c r="N4" s="978">
        <f>M4+1</f>
        <v>11</v>
      </c>
      <c r="O4" s="978">
        <f>N4+1</f>
        <v>12</v>
      </c>
      <c r="P4" s="978">
        <f t="shared" si="0"/>
        <v>13</v>
      </c>
      <c r="Q4" s="978">
        <f t="shared" si="0"/>
        <v>14</v>
      </c>
      <c r="R4" s="978">
        <f t="shared" si="0"/>
        <v>15</v>
      </c>
      <c r="S4" s="978"/>
    </row>
    <row r="5" spans="1:19" s="1201" customFormat="1" ht="24.75" customHeight="1" x14ac:dyDescent="0.2">
      <c r="A5" s="1199"/>
      <c r="B5" s="1200"/>
      <c r="C5" s="1203"/>
      <c r="D5" s="1204" t="s">
        <v>1439</v>
      </c>
      <c r="E5" s="1202" t="s">
        <v>1440</v>
      </c>
      <c r="F5" s="1204" t="s">
        <v>1034</v>
      </c>
      <c r="G5" s="1202" t="s">
        <v>1441</v>
      </c>
      <c r="H5" s="1204" t="s">
        <v>1035</v>
      </c>
      <c r="I5" s="1202" t="s">
        <v>1442</v>
      </c>
      <c r="J5" s="1204" t="s">
        <v>1036</v>
      </c>
      <c r="K5" s="1204" t="s">
        <v>1037</v>
      </c>
      <c r="L5" s="1202" t="s">
        <v>1443</v>
      </c>
      <c r="M5" s="1204" t="s">
        <v>1038</v>
      </c>
      <c r="N5" s="1204" t="s">
        <v>1033</v>
      </c>
      <c r="O5" s="1202" t="s">
        <v>1444</v>
      </c>
      <c r="P5" s="1204" t="s">
        <v>1445</v>
      </c>
      <c r="Q5" s="1204" t="s">
        <v>1039</v>
      </c>
      <c r="R5" s="1204" t="s">
        <v>1040</v>
      </c>
      <c r="S5" s="1205"/>
    </row>
    <row r="6" spans="1:19" s="1201" customFormat="1" ht="24.75" hidden="1" customHeight="1" x14ac:dyDescent="0.2">
      <c r="A6" s="1199"/>
      <c r="B6" s="1200"/>
      <c r="C6" s="1203"/>
      <c r="D6" s="1204" t="s">
        <v>1045</v>
      </c>
      <c r="E6" s="1202" t="s">
        <v>1041</v>
      </c>
      <c r="F6" s="1204" t="s">
        <v>1045</v>
      </c>
      <c r="G6" s="1202" t="s">
        <v>1042</v>
      </c>
      <c r="H6" s="1204" t="s">
        <v>1045</v>
      </c>
      <c r="I6" s="1202" t="s">
        <v>1043</v>
      </c>
      <c r="J6" s="1204" t="s">
        <v>803</v>
      </c>
      <c r="K6" s="1204" t="s">
        <v>1045</v>
      </c>
      <c r="L6" s="1202" t="s">
        <v>1044</v>
      </c>
      <c r="M6" s="1204" t="s">
        <v>1045</v>
      </c>
      <c r="N6" s="1204" t="s">
        <v>1290</v>
      </c>
      <c r="O6" s="1202" t="s">
        <v>1046</v>
      </c>
      <c r="P6" s="1204" t="s">
        <v>1045</v>
      </c>
      <c r="Q6" s="1204" t="s">
        <v>803</v>
      </c>
      <c r="R6" s="1204" t="s">
        <v>803</v>
      </c>
      <c r="S6" s="1205"/>
    </row>
    <row r="7" spans="1:19" ht="15" customHeight="1" x14ac:dyDescent="0.2">
      <c r="A7" s="979">
        <v>1</v>
      </c>
      <c r="B7" s="980">
        <v>1</v>
      </c>
      <c r="C7" s="981" t="s">
        <v>7</v>
      </c>
      <c r="D7" s="982">
        <v>0</v>
      </c>
      <c r="E7" s="1061">
        <f t="shared" ref="E7:E70" si="1">ROUND($E$3*D7,0)</f>
        <v>0</v>
      </c>
      <c r="F7" s="982">
        <v>0</v>
      </c>
      <c r="G7" s="1065">
        <f>ROUND($G$3*F7,0)</f>
        <v>0</v>
      </c>
      <c r="H7" s="982">
        <v>0</v>
      </c>
      <c r="I7" s="1065">
        <f>ROUND($I$3*H7,0)</f>
        <v>0</v>
      </c>
      <c r="J7" s="1065">
        <f>G7+I7</f>
        <v>0</v>
      </c>
      <c r="K7" s="982">
        <v>769</v>
      </c>
      <c r="L7" s="1074">
        <f t="shared" ref="L7:L41" si="2">IF($S7&gt;0,IF(L$3*K7&lt;25000,25000,L$3*K7),0)</f>
        <v>183022</v>
      </c>
      <c r="M7" s="1075">
        <v>0</v>
      </c>
      <c r="N7" s="982">
        <v>4051</v>
      </c>
      <c r="O7" s="1080">
        <f>N7*$O$3</f>
        <v>239009</v>
      </c>
      <c r="P7" s="1065">
        <v>-42714</v>
      </c>
      <c r="Q7" s="1081">
        <f>O7+P7</f>
        <v>196295</v>
      </c>
      <c r="R7" s="1082">
        <f t="shared" ref="R7:R38" si="3">L7+J7+E7+M7+Q7</f>
        <v>379317</v>
      </c>
      <c r="S7" s="982">
        <v>2657</v>
      </c>
    </row>
    <row r="8" spans="1:19" ht="15" customHeight="1" x14ac:dyDescent="0.2">
      <c r="A8" s="233">
        <v>2</v>
      </c>
      <c r="B8" s="532">
        <v>2</v>
      </c>
      <c r="C8" s="983" t="s">
        <v>8</v>
      </c>
      <c r="D8" s="984">
        <v>0</v>
      </c>
      <c r="E8" s="1062">
        <f t="shared" si="1"/>
        <v>0</v>
      </c>
      <c r="F8" s="984">
        <v>0</v>
      </c>
      <c r="G8" s="1066">
        <f t="shared" ref="G8:G71" si="4">ROUND($G$3*F8,0)</f>
        <v>0</v>
      </c>
      <c r="H8" s="984">
        <v>0</v>
      </c>
      <c r="I8" s="1066">
        <f t="shared" ref="I8:I71" si="5">ROUND($I$3*H8,0)</f>
        <v>0</v>
      </c>
      <c r="J8" s="1066">
        <f t="shared" ref="J8:J71" si="6">G8+I8</f>
        <v>0</v>
      </c>
      <c r="K8" s="984">
        <v>160</v>
      </c>
      <c r="L8" s="1070">
        <f t="shared" si="2"/>
        <v>38080</v>
      </c>
      <c r="M8" s="1071">
        <v>0</v>
      </c>
      <c r="N8" s="984">
        <v>1733</v>
      </c>
      <c r="O8" s="1083">
        <f t="shared" ref="O8:O71" si="7">N8*$O$3</f>
        <v>102247</v>
      </c>
      <c r="P8" s="1066">
        <v>17637</v>
      </c>
      <c r="Q8" s="1084">
        <f t="shared" ref="Q8:Q71" si="8">O8+P8</f>
        <v>119884</v>
      </c>
      <c r="R8" s="1085">
        <f t="shared" si="3"/>
        <v>157964</v>
      </c>
      <c r="S8" s="984">
        <v>1117</v>
      </c>
    </row>
    <row r="9" spans="1:19" ht="15" customHeight="1" x14ac:dyDescent="0.2">
      <c r="A9" s="985">
        <v>3</v>
      </c>
      <c r="B9" s="532">
        <v>3</v>
      </c>
      <c r="C9" s="983" t="s">
        <v>9</v>
      </c>
      <c r="D9" s="984">
        <v>0</v>
      </c>
      <c r="E9" s="1062">
        <f t="shared" si="1"/>
        <v>0</v>
      </c>
      <c r="F9" s="984">
        <v>0</v>
      </c>
      <c r="G9" s="1066">
        <f t="shared" si="4"/>
        <v>0</v>
      </c>
      <c r="H9" s="984">
        <v>0</v>
      </c>
      <c r="I9" s="1066">
        <f t="shared" si="5"/>
        <v>0</v>
      </c>
      <c r="J9" s="1066">
        <f t="shared" si="6"/>
        <v>0</v>
      </c>
      <c r="K9" s="984">
        <v>1251</v>
      </c>
      <c r="L9" s="1070">
        <f t="shared" si="2"/>
        <v>297738</v>
      </c>
      <c r="M9" s="1071">
        <v>291197</v>
      </c>
      <c r="N9" s="984">
        <v>9870</v>
      </c>
      <c r="O9" s="1083">
        <f t="shared" si="7"/>
        <v>582330</v>
      </c>
      <c r="P9" s="1066">
        <v>13514</v>
      </c>
      <c r="Q9" s="1084">
        <f t="shared" si="8"/>
        <v>595844</v>
      </c>
      <c r="R9" s="1085">
        <f t="shared" si="3"/>
        <v>1184779</v>
      </c>
      <c r="S9" s="984">
        <v>6714</v>
      </c>
    </row>
    <row r="10" spans="1:19" ht="15" customHeight="1" x14ac:dyDescent="0.2">
      <c r="A10" s="985">
        <v>4</v>
      </c>
      <c r="B10" s="532">
        <v>4</v>
      </c>
      <c r="C10" s="983" t="s">
        <v>10</v>
      </c>
      <c r="D10" s="984">
        <v>3</v>
      </c>
      <c r="E10" s="1062">
        <f t="shared" si="1"/>
        <v>63000</v>
      </c>
      <c r="F10" s="984">
        <v>1</v>
      </c>
      <c r="G10" s="1066">
        <f t="shared" si="4"/>
        <v>6000</v>
      </c>
      <c r="H10" s="984">
        <v>1</v>
      </c>
      <c r="I10" s="1066">
        <f t="shared" si="5"/>
        <v>4000</v>
      </c>
      <c r="J10" s="1066">
        <f t="shared" si="6"/>
        <v>10000</v>
      </c>
      <c r="K10" s="984">
        <v>179</v>
      </c>
      <c r="L10" s="1070">
        <f t="shared" si="2"/>
        <v>42602</v>
      </c>
      <c r="M10" s="1071">
        <v>481886</v>
      </c>
      <c r="N10" s="984">
        <v>1490</v>
      </c>
      <c r="O10" s="1083">
        <f t="shared" si="7"/>
        <v>87910</v>
      </c>
      <c r="P10" s="1066">
        <v>-58585</v>
      </c>
      <c r="Q10" s="1084">
        <f t="shared" si="8"/>
        <v>29325</v>
      </c>
      <c r="R10" s="1085">
        <f t="shared" si="3"/>
        <v>626813</v>
      </c>
      <c r="S10" s="984">
        <v>956</v>
      </c>
    </row>
    <row r="11" spans="1:19" ht="15" customHeight="1" x14ac:dyDescent="0.2">
      <c r="A11" s="986">
        <v>5</v>
      </c>
      <c r="B11" s="987">
        <v>5</v>
      </c>
      <c r="C11" s="988" t="s">
        <v>11</v>
      </c>
      <c r="D11" s="989">
        <v>0</v>
      </c>
      <c r="E11" s="1063">
        <f t="shared" si="1"/>
        <v>0</v>
      </c>
      <c r="F11" s="989">
        <v>0</v>
      </c>
      <c r="G11" s="1067">
        <f t="shared" si="4"/>
        <v>0</v>
      </c>
      <c r="H11" s="989">
        <v>0</v>
      </c>
      <c r="I11" s="1067">
        <f t="shared" si="5"/>
        <v>0</v>
      </c>
      <c r="J11" s="1067">
        <f t="shared" si="6"/>
        <v>0</v>
      </c>
      <c r="K11" s="989">
        <v>584</v>
      </c>
      <c r="L11" s="1072">
        <f t="shared" si="2"/>
        <v>138992</v>
      </c>
      <c r="M11" s="1073">
        <v>108322</v>
      </c>
      <c r="N11" s="989">
        <v>2326</v>
      </c>
      <c r="O11" s="1086">
        <f t="shared" si="7"/>
        <v>137234</v>
      </c>
      <c r="P11" s="1067">
        <v>30122</v>
      </c>
      <c r="Q11" s="1087">
        <f t="shared" si="8"/>
        <v>167356</v>
      </c>
      <c r="R11" s="1088">
        <f t="shared" si="3"/>
        <v>414670</v>
      </c>
      <c r="S11" s="989">
        <v>1543</v>
      </c>
    </row>
    <row r="12" spans="1:19" ht="15" customHeight="1" x14ac:dyDescent="0.2">
      <c r="A12" s="979">
        <v>6</v>
      </c>
      <c r="B12" s="980">
        <v>6</v>
      </c>
      <c r="C12" s="981" t="s">
        <v>12</v>
      </c>
      <c r="D12" s="982">
        <v>0</v>
      </c>
      <c r="E12" s="1061">
        <f t="shared" si="1"/>
        <v>0</v>
      </c>
      <c r="F12" s="982">
        <v>0</v>
      </c>
      <c r="G12" s="1065">
        <f t="shared" si="4"/>
        <v>0</v>
      </c>
      <c r="H12" s="982">
        <v>0</v>
      </c>
      <c r="I12" s="1065">
        <f t="shared" si="5"/>
        <v>0</v>
      </c>
      <c r="J12" s="1065">
        <f t="shared" si="6"/>
        <v>0</v>
      </c>
      <c r="K12" s="982">
        <v>348</v>
      </c>
      <c r="L12" s="1074">
        <f t="shared" si="2"/>
        <v>82824</v>
      </c>
      <c r="M12" s="1075">
        <v>0</v>
      </c>
      <c r="N12" s="982">
        <v>2638</v>
      </c>
      <c r="O12" s="1080">
        <f t="shared" si="7"/>
        <v>155642</v>
      </c>
      <c r="P12" s="1065">
        <v>23301</v>
      </c>
      <c r="Q12" s="1081">
        <f t="shared" si="8"/>
        <v>178943</v>
      </c>
      <c r="R12" s="1082">
        <f t="shared" si="3"/>
        <v>261767</v>
      </c>
      <c r="S12" s="982">
        <v>1704</v>
      </c>
    </row>
    <row r="13" spans="1:19" ht="15" customHeight="1" x14ac:dyDescent="0.2">
      <c r="A13" s="985">
        <v>7</v>
      </c>
      <c r="B13" s="532">
        <v>7</v>
      </c>
      <c r="C13" s="983" t="s">
        <v>13</v>
      </c>
      <c r="D13" s="984">
        <v>0</v>
      </c>
      <c r="E13" s="1062">
        <f t="shared" si="1"/>
        <v>0</v>
      </c>
      <c r="F13" s="984">
        <v>0</v>
      </c>
      <c r="G13" s="1066">
        <f t="shared" si="4"/>
        <v>0</v>
      </c>
      <c r="H13" s="984">
        <v>0</v>
      </c>
      <c r="I13" s="1066">
        <f t="shared" si="5"/>
        <v>0</v>
      </c>
      <c r="J13" s="1066">
        <f t="shared" si="6"/>
        <v>0</v>
      </c>
      <c r="K13" s="984">
        <v>163</v>
      </c>
      <c r="L13" s="1070">
        <f t="shared" si="2"/>
        <v>38794</v>
      </c>
      <c r="M13" s="1071">
        <v>15605</v>
      </c>
      <c r="N13" s="984">
        <v>946</v>
      </c>
      <c r="O13" s="1083">
        <f t="shared" si="7"/>
        <v>55814</v>
      </c>
      <c r="P13" s="1066">
        <v>8469</v>
      </c>
      <c r="Q13" s="1084">
        <f t="shared" si="8"/>
        <v>64283</v>
      </c>
      <c r="R13" s="1085">
        <f t="shared" si="3"/>
        <v>118682</v>
      </c>
      <c r="S13" s="984">
        <v>612</v>
      </c>
    </row>
    <row r="14" spans="1:19" ht="15" customHeight="1" x14ac:dyDescent="0.2">
      <c r="A14" s="985">
        <v>8</v>
      </c>
      <c r="B14" s="532">
        <v>8</v>
      </c>
      <c r="C14" s="983" t="s">
        <v>14</v>
      </c>
      <c r="D14" s="984">
        <v>3</v>
      </c>
      <c r="E14" s="1062">
        <f t="shared" si="1"/>
        <v>63000</v>
      </c>
      <c r="F14" s="984">
        <v>1</v>
      </c>
      <c r="G14" s="1066">
        <f t="shared" si="4"/>
        <v>6000</v>
      </c>
      <c r="H14" s="984">
        <v>0</v>
      </c>
      <c r="I14" s="1066">
        <f t="shared" si="5"/>
        <v>0</v>
      </c>
      <c r="J14" s="1066">
        <f t="shared" si="6"/>
        <v>6000</v>
      </c>
      <c r="K14" s="984">
        <v>553</v>
      </c>
      <c r="L14" s="1070">
        <f t="shared" si="2"/>
        <v>131614</v>
      </c>
      <c r="M14" s="1071">
        <v>0</v>
      </c>
      <c r="N14" s="984">
        <v>9793</v>
      </c>
      <c r="O14" s="1083">
        <f t="shared" si="7"/>
        <v>577787</v>
      </c>
      <c r="P14" s="1066">
        <v>29188</v>
      </c>
      <c r="Q14" s="1084">
        <f t="shared" si="8"/>
        <v>606975</v>
      </c>
      <c r="R14" s="1085">
        <f t="shared" si="3"/>
        <v>807589</v>
      </c>
      <c r="S14" s="984">
        <v>6435</v>
      </c>
    </row>
    <row r="15" spans="1:19" ht="15" customHeight="1" x14ac:dyDescent="0.2">
      <c r="A15" s="985">
        <v>9</v>
      </c>
      <c r="B15" s="532">
        <v>9</v>
      </c>
      <c r="C15" s="983" t="s">
        <v>15</v>
      </c>
      <c r="D15" s="984">
        <v>13</v>
      </c>
      <c r="E15" s="1062">
        <f t="shared" si="1"/>
        <v>273000</v>
      </c>
      <c r="F15" s="984">
        <v>6</v>
      </c>
      <c r="G15" s="1066">
        <f t="shared" si="4"/>
        <v>36000</v>
      </c>
      <c r="H15" s="984">
        <v>4</v>
      </c>
      <c r="I15" s="1066">
        <f t="shared" si="5"/>
        <v>16000</v>
      </c>
      <c r="J15" s="1066">
        <f t="shared" si="6"/>
        <v>52000</v>
      </c>
      <c r="K15" s="984">
        <v>1396</v>
      </c>
      <c r="L15" s="1070">
        <f t="shared" si="2"/>
        <v>332248</v>
      </c>
      <c r="M15" s="1071">
        <v>0</v>
      </c>
      <c r="N15" s="984">
        <v>16995</v>
      </c>
      <c r="O15" s="1083">
        <f t="shared" si="7"/>
        <v>1002705</v>
      </c>
      <c r="P15" s="1066">
        <v>187993</v>
      </c>
      <c r="Q15" s="1084">
        <f t="shared" si="8"/>
        <v>1190698</v>
      </c>
      <c r="R15" s="1085">
        <f t="shared" si="3"/>
        <v>1847946</v>
      </c>
      <c r="S15" s="984">
        <v>11194</v>
      </c>
    </row>
    <row r="16" spans="1:19" ht="15" customHeight="1" x14ac:dyDescent="0.2">
      <c r="A16" s="986">
        <v>10</v>
      </c>
      <c r="B16" s="987">
        <v>10</v>
      </c>
      <c r="C16" s="988" t="s">
        <v>16</v>
      </c>
      <c r="D16" s="989">
        <v>35</v>
      </c>
      <c r="E16" s="1063">
        <f t="shared" si="1"/>
        <v>735000</v>
      </c>
      <c r="F16" s="989">
        <v>9</v>
      </c>
      <c r="G16" s="1067">
        <f t="shared" si="4"/>
        <v>54000</v>
      </c>
      <c r="H16" s="989">
        <v>16</v>
      </c>
      <c r="I16" s="1067">
        <f t="shared" si="5"/>
        <v>64000</v>
      </c>
      <c r="J16" s="1067">
        <f t="shared" si="6"/>
        <v>118000</v>
      </c>
      <c r="K16" s="989">
        <v>1472</v>
      </c>
      <c r="L16" s="1072">
        <f t="shared" si="2"/>
        <v>350336</v>
      </c>
      <c r="M16" s="1073">
        <v>1414325</v>
      </c>
      <c r="N16" s="989">
        <v>13579</v>
      </c>
      <c r="O16" s="1086">
        <f t="shared" si="7"/>
        <v>801161</v>
      </c>
      <c r="P16" s="1067">
        <v>60304</v>
      </c>
      <c r="Q16" s="1087">
        <f t="shared" si="8"/>
        <v>861465</v>
      </c>
      <c r="R16" s="1088">
        <f t="shared" si="3"/>
        <v>3479126</v>
      </c>
      <c r="S16" s="989">
        <v>9013</v>
      </c>
    </row>
    <row r="17" spans="1:19" ht="15" customHeight="1" x14ac:dyDescent="0.2">
      <c r="A17" s="979">
        <v>11</v>
      </c>
      <c r="B17" s="980">
        <v>11</v>
      </c>
      <c r="C17" s="981" t="s">
        <v>17</v>
      </c>
      <c r="D17" s="982">
        <v>0</v>
      </c>
      <c r="E17" s="1061">
        <f t="shared" si="1"/>
        <v>0</v>
      </c>
      <c r="F17" s="982">
        <v>0</v>
      </c>
      <c r="G17" s="1065">
        <f t="shared" si="4"/>
        <v>0</v>
      </c>
      <c r="H17" s="982">
        <v>0</v>
      </c>
      <c r="I17" s="1065">
        <f t="shared" si="5"/>
        <v>0</v>
      </c>
      <c r="J17" s="1065">
        <f t="shared" si="6"/>
        <v>0</v>
      </c>
      <c r="K17" s="982">
        <v>192</v>
      </c>
      <c r="L17" s="1074">
        <f t="shared" si="2"/>
        <v>45696</v>
      </c>
      <c r="M17" s="1075">
        <v>0</v>
      </c>
      <c r="N17" s="982">
        <v>679</v>
      </c>
      <c r="O17" s="1080">
        <f t="shared" si="7"/>
        <v>40061</v>
      </c>
      <c r="P17" s="1065">
        <v>-23836</v>
      </c>
      <c r="Q17" s="1081">
        <f t="shared" si="8"/>
        <v>16225</v>
      </c>
      <c r="R17" s="1082">
        <f t="shared" si="3"/>
        <v>61921</v>
      </c>
      <c r="S17" s="982">
        <v>421</v>
      </c>
    </row>
    <row r="18" spans="1:19" ht="15" customHeight="1" x14ac:dyDescent="0.2">
      <c r="A18" s="985">
        <v>12</v>
      </c>
      <c r="B18" s="532">
        <v>12</v>
      </c>
      <c r="C18" s="983" t="s">
        <v>18</v>
      </c>
      <c r="D18" s="984">
        <v>2</v>
      </c>
      <c r="E18" s="1062">
        <f t="shared" si="1"/>
        <v>42000</v>
      </c>
      <c r="F18" s="984">
        <v>0</v>
      </c>
      <c r="G18" s="1066">
        <f t="shared" si="4"/>
        <v>0</v>
      </c>
      <c r="H18" s="984">
        <v>0</v>
      </c>
      <c r="I18" s="1066">
        <f t="shared" si="5"/>
        <v>0</v>
      </c>
      <c r="J18" s="1066">
        <f t="shared" si="6"/>
        <v>0</v>
      </c>
      <c r="K18" s="984">
        <v>86</v>
      </c>
      <c r="L18" s="1070">
        <f t="shared" si="2"/>
        <v>25000</v>
      </c>
      <c r="M18" s="1071">
        <v>0</v>
      </c>
      <c r="N18" s="984">
        <v>579</v>
      </c>
      <c r="O18" s="1083">
        <f t="shared" si="7"/>
        <v>34161</v>
      </c>
      <c r="P18" s="1066">
        <v>-1311</v>
      </c>
      <c r="Q18" s="1084">
        <f t="shared" si="8"/>
        <v>32850</v>
      </c>
      <c r="R18" s="1085">
        <f t="shared" si="3"/>
        <v>99850</v>
      </c>
      <c r="S18" s="984">
        <v>392</v>
      </c>
    </row>
    <row r="19" spans="1:19" ht="15" customHeight="1" x14ac:dyDescent="0.2">
      <c r="A19" s="985">
        <v>13</v>
      </c>
      <c r="B19" s="532">
        <v>13</v>
      </c>
      <c r="C19" s="983" t="s">
        <v>19</v>
      </c>
      <c r="D19" s="984">
        <v>0</v>
      </c>
      <c r="E19" s="1062">
        <f t="shared" si="1"/>
        <v>0</v>
      </c>
      <c r="F19" s="984">
        <v>0</v>
      </c>
      <c r="G19" s="1066">
        <f t="shared" si="4"/>
        <v>0</v>
      </c>
      <c r="H19" s="984">
        <v>0</v>
      </c>
      <c r="I19" s="1066">
        <f t="shared" si="5"/>
        <v>0</v>
      </c>
      <c r="J19" s="1066">
        <f t="shared" si="6"/>
        <v>0</v>
      </c>
      <c r="K19" s="984">
        <v>156</v>
      </c>
      <c r="L19" s="1070">
        <f t="shared" si="2"/>
        <v>37128</v>
      </c>
      <c r="M19" s="1071">
        <v>0</v>
      </c>
      <c r="N19" s="984">
        <v>541</v>
      </c>
      <c r="O19" s="1083">
        <f t="shared" si="7"/>
        <v>31919</v>
      </c>
      <c r="P19" s="1066">
        <v>10620</v>
      </c>
      <c r="Q19" s="1084">
        <f t="shared" si="8"/>
        <v>42539</v>
      </c>
      <c r="R19" s="1085">
        <f t="shared" si="3"/>
        <v>79667</v>
      </c>
      <c r="S19" s="984">
        <v>325</v>
      </c>
    </row>
    <row r="20" spans="1:19" ht="15" customHeight="1" x14ac:dyDescent="0.2">
      <c r="A20" s="985">
        <v>14</v>
      </c>
      <c r="B20" s="532">
        <v>14</v>
      </c>
      <c r="C20" s="983" t="s">
        <v>20</v>
      </c>
      <c r="D20" s="984">
        <v>0</v>
      </c>
      <c r="E20" s="1062">
        <f t="shared" si="1"/>
        <v>0</v>
      </c>
      <c r="F20" s="984">
        <v>0</v>
      </c>
      <c r="G20" s="1066">
        <f t="shared" si="4"/>
        <v>0</v>
      </c>
      <c r="H20" s="984">
        <v>0</v>
      </c>
      <c r="I20" s="1066">
        <f t="shared" si="5"/>
        <v>0</v>
      </c>
      <c r="J20" s="1066">
        <f t="shared" si="6"/>
        <v>0</v>
      </c>
      <c r="K20" s="984">
        <v>17</v>
      </c>
      <c r="L20" s="1070">
        <f t="shared" si="2"/>
        <v>25000</v>
      </c>
      <c r="M20" s="1071">
        <v>0</v>
      </c>
      <c r="N20" s="984">
        <v>676</v>
      </c>
      <c r="O20" s="1083">
        <f t="shared" si="7"/>
        <v>39884</v>
      </c>
      <c r="P20" s="1066">
        <v>-33015</v>
      </c>
      <c r="Q20" s="1084">
        <f t="shared" si="8"/>
        <v>6869</v>
      </c>
      <c r="R20" s="1085">
        <f t="shared" si="3"/>
        <v>31869</v>
      </c>
      <c r="S20" s="984">
        <v>433</v>
      </c>
    </row>
    <row r="21" spans="1:19" ht="15" customHeight="1" x14ac:dyDescent="0.2">
      <c r="A21" s="986">
        <v>15</v>
      </c>
      <c r="B21" s="987">
        <v>15</v>
      </c>
      <c r="C21" s="988" t="s">
        <v>21</v>
      </c>
      <c r="D21" s="989">
        <v>2</v>
      </c>
      <c r="E21" s="1063">
        <f t="shared" si="1"/>
        <v>42000</v>
      </c>
      <c r="F21" s="989">
        <v>0</v>
      </c>
      <c r="G21" s="1067">
        <f t="shared" si="4"/>
        <v>0</v>
      </c>
      <c r="H21" s="989">
        <v>0</v>
      </c>
      <c r="I21" s="1067">
        <f t="shared" si="5"/>
        <v>0</v>
      </c>
      <c r="J21" s="1067">
        <f t="shared" si="6"/>
        <v>0</v>
      </c>
      <c r="K21" s="989">
        <v>114</v>
      </c>
      <c r="L21" s="1072">
        <f t="shared" si="2"/>
        <v>27132</v>
      </c>
      <c r="M21" s="1073">
        <v>0</v>
      </c>
      <c r="N21" s="989">
        <v>1425</v>
      </c>
      <c r="O21" s="1086">
        <f t="shared" si="7"/>
        <v>84075</v>
      </c>
      <c r="P21" s="1067">
        <v>94496</v>
      </c>
      <c r="Q21" s="1087">
        <f t="shared" si="8"/>
        <v>178571</v>
      </c>
      <c r="R21" s="1088">
        <f t="shared" si="3"/>
        <v>247703</v>
      </c>
      <c r="S21" s="989">
        <v>919</v>
      </c>
    </row>
    <row r="22" spans="1:19" ht="15" customHeight="1" x14ac:dyDescent="0.2">
      <c r="A22" s="979">
        <v>16</v>
      </c>
      <c r="B22" s="980">
        <v>16</v>
      </c>
      <c r="C22" s="981" t="s">
        <v>22</v>
      </c>
      <c r="D22" s="982">
        <v>0</v>
      </c>
      <c r="E22" s="1061">
        <f t="shared" si="1"/>
        <v>0</v>
      </c>
      <c r="F22" s="982">
        <v>0</v>
      </c>
      <c r="G22" s="1065">
        <f t="shared" si="4"/>
        <v>0</v>
      </c>
      <c r="H22" s="982">
        <v>0</v>
      </c>
      <c r="I22" s="1065">
        <f t="shared" si="5"/>
        <v>0</v>
      </c>
      <c r="J22" s="1065">
        <f t="shared" si="6"/>
        <v>0</v>
      </c>
      <c r="K22" s="982">
        <v>809</v>
      </c>
      <c r="L22" s="1074">
        <f t="shared" si="2"/>
        <v>192542</v>
      </c>
      <c r="M22" s="1075">
        <v>85272</v>
      </c>
      <c r="N22" s="982">
        <v>2176</v>
      </c>
      <c r="O22" s="1080">
        <f t="shared" si="7"/>
        <v>128384</v>
      </c>
      <c r="P22" s="1065">
        <v>-2742</v>
      </c>
      <c r="Q22" s="1081">
        <f t="shared" si="8"/>
        <v>125642</v>
      </c>
      <c r="R22" s="1082">
        <f t="shared" si="3"/>
        <v>403456</v>
      </c>
      <c r="S22" s="982">
        <v>1429</v>
      </c>
    </row>
    <row r="23" spans="1:19" ht="15" customHeight="1" x14ac:dyDescent="0.2">
      <c r="A23" s="985">
        <v>17</v>
      </c>
      <c r="B23" s="532">
        <v>17</v>
      </c>
      <c r="C23" s="983" t="s">
        <v>23</v>
      </c>
      <c r="D23" s="984">
        <v>16</v>
      </c>
      <c r="E23" s="1062">
        <f t="shared" si="1"/>
        <v>336000</v>
      </c>
      <c r="F23" s="990">
        <v>7</v>
      </c>
      <c r="G23" s="1066">
        <f t="shared" si="4"/>
        <v>42000</v>
      </c>
      <c r="H23" s="984">
        <v>9</v>
      </c>
      <c r="I23" s="1066">
        <f t="shared" si="5"/>
        <v>36000</v>
      </c>
      <c r="J23" s="1066">
        <f t="shared" si="6"/>
        <v>78000</v>
      </c>
      <c r="K23" s="984">
        <v>2068</v>
      </c>
      <c r="L23" s="1070">
        <f t="shared" si="2"/>
        <v>492184</v>
      </c>
      <c r="M23" s="1071">
        <v>180782</v>
      </c>
      <c r="N23" s="984">
        <v>16498</v>
      </c>
      <c r="O23" s="1083">
        <f t="shared" si="7"/>
        <v>973382</v>
      </c>
      <c r="P23" s="1066">
        <v>-52554</v>
      </c>
      <c r="Q23" s="1084">
        <f t="shared" si="8"/>
        <v>920828</v>
      </c>
      <c r="R23" s="1085">
        <f t="shared" si="3"/>
        <v>2007794</v>
      </c>
      <c r="S23" s="984">
        <v>11195</v>
      </c>
    </row>
    <row r="24" spans="1:19" ht="15" customHeight="1" x14ac:dyDescent="0.2">
      <c r="A24" s="985">
        <v>18</v>
      </c>
      <c r="B24" s="532">
        <v>18</v>
      </c>
      <c r="C24" s="983" t="s">
        <v>24</v>
      </c>
      <c r="D24" s="984">
        <v>1</v>
      </c>
      <c r="E24" s="1062">
        <f t="shared" si="1"/>
        <v>21000</v>
      </c>
      <c r="F24" s="990">
        <v>0</v>
      </c>
      <c r="G24" s="1066">
        <f t="shared" si="4"/>
        <v>0</v>
      </c>
      <c r="H24" s="984">
        <v>0</v>
      </c>
      <c r="I24" s="1066">
        <f t="shared" si="5"/>
        <v>0</v>
      </c>
      <c r="J24" s="1066">
        <f t="shared" si="6"/>
        <v>0</v>
      </c>
      <c r="K24" s="984">
        <v>165</v>
      </c>
      <c r="L24" s="1070">
        <f t="shared" si="2"/>
        <v>39270</v>
      </c>
      <c r="M24" s="1071">
        <v>0</v>
      </c>
      <c r="N24" s="984">
        <v>429</v>
      </c>
      <c r="O24" s="1083">
        <f t="shared" si="7"/>
        <v>25311</v>
      </c>
      <c r="P24" s="1066">
        <v>53499</v>
      </c>
      <c r="Q24" s="1084">
        <f t="shared" si="8"/>
        <v>78810</v>
      </c>
      <c r="R24" s="1085">
        <f t="shared" si="3"/>
        <v>139080</v>
      </c>
      <c r="S24" s="984">
        <v>260</v>
      </c>
    </row>
    <row r="25" spans="1:19" ht="15" customHeight="1" x14ac:dyDescent="0.2">
      <c r="A25" s="985">
        <v>19</v>
      </c>
      <c r="B25" s="532">
        <v>19</v>
      </c>
      <c r="C25" s="983" t="s">
        <v>25</v>
      </c>
      <c r="D25" s="984">
        <v>0</v>
      </c>
      <c r="E25" s="1062">
        <f t="shared" si="1"/>
        <v>0</v>
      </c>
      <c r="F25" s="990">
        <v>0</v>
      </c>
      <c r="G25" s="1066">
        <f t="shared" si="4"/>
        <v>0</v>
      </c>
      <c r="H25" s="984">
        <v>0</v>
      </c>
      <c r="I25" s="1066">
        <f t="shared" si="5"/>
        <v>0</v>
      </c>
      <c r="J25" s="1066">
        <f t="shared" si="6"/>
        <v>0</v>
      </c>
      <c r="K25" s="984">
        <v>50</v>
      </c>
      <c r="L25" s="1070">
        <f t="shared" si="2"/>
        <v>25000</v>
      </c>
      <c r="M25" s="1071">
        <v>0</v>
      </c>
      <c r="N25" s="984">
        <v>832</v>
      </c>
      <c r="O25" s="1083">
        <f t="shared" si="7"/>
        <v>49088</v>
      </c>
      <c r="P25" s="1066">
        <v>-4228</v>
      </c>
      <c r="Q25" s="1084">
        <f t="shared" si="8"/>
        <v>44860</v>
      </c>
      <c r="R25" s="1085">
        <f t="shared" si="3"/>
        <v>69860</v>
      </c>
      <c r="S25" s="984">
        <v>519</v>
      </c>
    </row>
    <row r="26" spans="1:19" ht="15" customHeight="1" x14ac:dyDescent="0.2">
      <c r="A26" s="986">
        <v>20</v>
      </c>
      <c r="B26" s="987">
        <v>20</v>
      </c>
      <c r="C26" s="988" t="s">
        <v>26</v>
      </c>
      <c r="D26" s="989">
        <v>3</v>
      </c>
      <c r="E26" s="1063">
        <f t="shared" si="1"/>
        <v>63000</v>
      </c>
      <c r="F26" s="991">
        <v>2</v>
      </c>
      <c r="G26" s="1067">
        <f t="shared" si="4"/>
        <v>12000</v>
      </c>
      <c r="H26" s="989">
        <v>3</v>
      </c>
      <c r="I26" s="1067">
        <f t="shared" si="5"/>
        <v>12000</v>
      </c>
      <c r="J26" s="1067">
        <f t="shared" si="6"/>
        <v>24000</v>
      </c>
      <c r="K26" s="989">
        <v>353</v>
      </c>
      <c r="L26" s="1072">
        <f t="shared" si="2"/>
        <v>84014</v>
      </c>
      <c r="M26" s="1073">
        <v>312203</v>
      </c>
      <c r="N26" s="989">
        <v>2362</v>
      </c>
      <c r="O26" s="1086">
        <f t="shared" si="7"/>
        <v>139358</v>
      </c>
      <c r="P26" s="1067">
        <v>-49802</v>
      </c>
      <c r="Q26" s="1087">
        <f t="shared" si="8"/>
        <v>89556</v>
      </c>
      <c r="R26" s="1088">
        <f t="shared" si="3"/>
        <v>572773</v>
      </c>
      <c r="S26" s="989">
        <v>1508</v>
      </c>
    </row>
    <row r="27" spans="1:19" ht="15" customHeight="1" x14ac:dyDescent="0.2">
      <c r="A27" s="979">
        <v>21</v>
      </c>
      <c r="B27" s="980">
        <v>21</v>
      </c>
      <c r="C27" s="981" t="s">
        <v>27</v>
      </c>
      <c r="D27" s="982">
        <v>0</v>
      </c>
      <c r="E27" s="1061">
        <f t="shared" si="1"/>
        <v>0</v>
      </c>
      <c r="F27" s="992">
        <v>0</v>
      </c>
      <c r="G27" s="1065">
        <f t="shared" si="4"/>
        <v>0</v>
      </c>
      <c r="H27" s="982">
        <v>0</v>
      </c>
      <c r="I27" s="1065">
        <f t="shared" si="5"/>
        <v>0</v>
      </c>
      <c r="J27" s="1065">
        <f t="shared" si="6"/>
        <v>0</v>
      </c>
      <c r="K27" s="982">
        <v>68</v>
      </c>
      <c r="L27" s="1074">
        <f t="shared" si="2"/>
        <v>25000</v>
      </c>
      <c r="M27" s="1075">
        <v>0</v>
      </c>
      <c r="N27" s="982">
        <v>1232</v>
      </c>
      <c r="O27" s="1080">
        <f t="shared" si="7"/>
        <v>72688</v>
      </c>
      <c r="P27" s="1065">
        <v>-35113</v>
      </c>
      <c r="Q27" s="1081">
        <f t="shared" si="8"/>
        <v>37575</v>
      </c>
      <c r="R27" s="1082">
        <f t="shared" si="3"/>
        <v>62575</v>
      </c>
      <c r="S27" s="982">
        <v>776</v>
      </c>
    </row>
    <row r="28" spans="1:19" ht="15" customHeight="1" x14ac:dyDescent="0.2">
      <c r="A28" s="985">
        <v>22</v>
      </c>
      <c r="B28" s="532">
        <v>22</v>
      </c>
      <c r="C28" s="983" t="s">
        <v>28</v>
      </c>
      <c r="D28" s="984">
        <v>0</v>
      </c>
      <c r="E28" s="1062">
        <f t="shared" si="1"/>
        <v>0</v>
      </c>
      <c r="F28" s="990">
        <v>0</v>
      </c>
      <c r="G28" s="1066">
        <f t="shared" si="4"/>
        <v>0</v>
      </c>
      <c r="H28" s="984">
        <v>0</v>
      </c>
      <c r="I28" s="1066">
        <f t="shared" si="5"/>
        <v>0</v>
      </c>
      <c r="J28" s="1066">
        <f t="shared" si="6"/>
        <v>0</v>
      </c>
      <c r="K28" s="984">
        <v>474</v>
      </c>
      <c r="L28" s="1070">
        <f t="shared" si="2"/>
        <v>112812</v>
      </c>
      <c r="M28" s="1071">
        <v>6281</v>
      </c>
      <c r="N28" s="984">
        <v>1285</v>
      </c>
      <c r="O28" s="1083">
        <f t="shared" si="7"/>
        <v>75815</v>
      </c>
      <c r="P28" s="1066">
        <v>18697</v>
      </c>
      <c r="Q28" s="1084">
        <f t="shared" si="8"/>
        <v>94512</v>
      </c>
      <c r="R28" s="1085">
        <f t="shared" si="3"/>
        <v>213605</v>
      </c>
      <c r="S28" s="984">
        <v>858</v>
      </c>
    </row>
    <row r="29" spans="1:19" ht="15" customHeight="1" x14ac:dyDescent="0.2">
      <c r="A29" s="985">
        <v>23</v>
      </c>
      <c r="B29" s="532">
        <v>23</v>
      </c>
      <c r="C29" s="983" t="s">
        <v>29</v>
      </c>
      <c r="D29" s="984">
        <v>13</v>
      </c>
      <c r="E29" s="1062">
        <f t="shared" si="1"/>
        <v>273000</v>
      </c>
      <c r="F29" s="990">
        <v>6</v>
      </c>
      <c r="G29" s="1066">
        <f t="shared" si="4"/>
        <v>36000</v>
      </c>
      <c r="H29" s="984">
        <v>7</v>
      </c>
      <c r="I29" s="1066">
        <f t="shared" si="5"/>
        <v>28000</v>
      </c>
      <c r="J29" s="1066">
        <f t="shared" si="6"/>
        <v>64000</v>
      </c>
      <c r="K29" s="984">
        <v>1345</v>
      </c>
      <c r="L29" s="1070">
        <f t="shared" si="2"/>
        <v>320110</v>
      </c>
      <c r="M29" s="1071">
        <v>234747</v>
      </c>
      <c r="N29" s="984">
        <v>5433</v>
      </c>
      <c r="O29" s="1083">
        <f t="shared" si="7"/>
        <v>320547</v>
      </c>
      <c r="P29" s="1066">
        <v>-70405</v>
      </c>
      <c r="Q29" s="1084">
        <f t="shared" si="8"/>
        <v>250142</v>
      </c>
      <c r="R29" s="1085">
        <f t="shared" si="3"/>
        <v>1141999</v>
      </c>
      <c r="S29" s="984">
        <v>3500</v>
      </c>
    </row>
    <row r="30" spans="1:19" ht="15" customHeight="1" x14ac:dyDescent="0.2">
      <c r="A30" s="985">
        <v>24</v>
      </c>
      <c r="B30" s="532">
        <v>24</v>
      </c>
      <c r="C30" s="983" t="s">
        <v>30</v>
      </c>
      <c r="D30" s="984">
        <v>0</v>
      </c>
      <c r="E30" s="1062">
        <f t="shared" si="1"/>
        <v>0</v>
      </c>
      <c r="F30" s="990">
        <v>0</v>
      </c>
      <c r="G30" s="1066">
        <f t="shared" si="4"/>
        <v>0</v>
      </c>
      <c r="H30" s="984">
        <v>0</v>
      </c>
      <c r="I30" s="1066">
        <f t="shared" si="5"/>
        <v>0</v>
      </c>
      <c r="J30" s="1066">
        <f t="shared" si="6"/>
        <v>0</v>
      </c>
      <c r="K30" s="984">
        <v>331</v>
      </c>
      <c r="L30" s="1070">
        <f t="shared" si="2"/>
        <v>78778</v>
      </c>
      <c r="M30" s="1071">
        <v>106126</v>
      </c>
      <c r="N30" s="984">
        <v>2024</v>
      </c>
      <c r="O30" s="1083">
        <f t="shared" si="7"/>
        <v>119416</v>
      </c>
      <c r="P30" s="1066">
        <v>-68666</v>
      </c>
      <c r="Q30" s="1084">
        <f t="shared" si="8"/>
        <v>50750</v>
      </c>
      <c r="R30" s="1085">
        <f t="shared" si="3"/>
        <v>235654</v>
      </c>
      <c r="S30" s="984">
        <v>1302</v>
      </c>
    </row>
    <row r="31" spans="1:19" ht="15" customHeight="1" x14ac:dyDescent="0.2">
      <c r="A31" s="986">
        <v>25</v>
      </c>
      <c r="B31" s="987">
        <v>25</v>
      </c>
      <c r="C31" s="988" t="s">
        <v>31</v>
      </c>
      <c r="D31" s="989">
        <v>0</v>
      </c>
      <c r="E31" s="1063">
        <f t="shared" si="1"/>
        <v>0</v>
      </c>
      <c r="F31" s="991">
        <v>0</v>
      </c>
      <c r="G31" s="1067">
        <f t="shared" si="4"/>
        <v>0</v>
      </c>
      <c r="H31" s="989">
        <v>0</v>
      </c>
      <c r="I31" s="1067">
        <f t="shared" si="5"/>
        <v>0</v>
      </c>
      <c r="J31" s="1067">
        <f t="shared" si="6"/>
        <v>0</v>
      </c>
      <c r="K31" s="989">
        <v>340</v>
      </c>
      <c r="L31" s="1072">
        <f t="shared" si="2"/>
        <v>80920</v>
      </c>
      <c r="M31" s="1073">
        <v>0</v>
      </c>
      <c r="N31" s="989">
        <v>965</v>
      </c>
      <c r="O31" s="1086">
        <f t="shared" si="7"/>
        <v>56935</v>
      </c>
      <c r="P31" s="1067">
        <v>57686</v>
      </c>
      <c r="Q31" s="1087">
        <f t="shared" si="8"/>
        <v>114621</v>
      </c>
      <c r="R31" s="1088">
        <f t="shared" si="3"/>
        <v>195541</v>
      </c>
      <c r="S31" s="989">
        <v>642</v>
      </c>
    </row>
    <row r="32" spans="1:19" ht="15" customHeight="1" x14ac:dyDescent="0.2">
      <c r="A32" s="979">
        <v>26</v>
      </c>
      <c r="B32" s="980">
        <v>26</v>
      </c>
      <c r="C32" s="981" t="s">
        <v>32</v>
      </c>
      <c r="D32" s="982">
        <v>15</v>
      </c>
      <c r="E32" s="1061">
        <f t="shared" si="1"/>
        <v>315000</v>
      </c>
      <c r="F32" s="992">
        <v>9</v>
      </c>
      <c r="G32" s="1065">
        <f t="shared" si="4"/>
        <v>54000</v>
      </c>
      <c r="H32" s="982">
        <v>8</v>
      </c>
      <c r="I32" s="1065">
        <f t="shared" si="5"/>
        <v>32000</v>
      </c>
      <c r="J32" s="1065">
        <f t="shared" si="6"/>
        <v>86000</v>
      </c>
      <c r="K32" s="982">
        <v>2538</v>
      </c>
      <c r="L32" s="1074">
        <f t="shared" si="2"/>
        <v>604044</v>
      </c>
      <c r="M32" s="1075">
        <v>248085</v>
      </c>
      <c r="N32" s="982">
        <v>19589</v>
      </c>
      <c r="O32" s="1080">
        <f t="shared" si="7"/>
        <v>1155751</v>
      </c>
      <c r="P32" s="1065">
        <v>26588</v>
      </c>
      <c r="Q32" s="1081">
        <f t="shared" si="8"/>
        <v>1182339</v>
      </c>
      <c r="R32" s="1082">
        <f t="shared" si="3"/>
        <v>2435468</v>
      </c>
      <c r="S32" s="982">
        <v>13086</v>
      </c>
    </row>
    <row r="33" spans="1:19" ht="15" customHeight="1" x14ac:dyDescent="0.2">
      <c r="A33" s="985">
        <v>27</v>
      </c>
      <c r="B33" s="532">
        <v>27</v>
      </c>
      <c r="C33" s="983" t="s">
        <v>33</v>
      </c>
      <c r="D33" s="984">
        <v>0</v>
      </c>
      <c r="E33" s="1062">
        <f t="shared" si="1"/>
        <v>0</v>
      </c>
      <c r="F33" s="990">
        <v>0</v>
      </c>
      <c r="G33" s="1066">
        <f t="shared" si="4"/>
        <v>0</v>
      </c>
      <c r="H33" s="984">
        <v>0</v>
      </c>
      <c r="I33" s="1066">
        <f t="shared" si="5"/>
        <v>0</v>
      </c>
      <c r="J33" s="1066">
        <f t="shared" si="6"/>
        <v>0</v>
      </c>
      <c r="K33" s="984">
        <v>525.5</v>
      </c>
      <c r="L33" s="1070">
        <f t="shared" si="2"/>
        <v>125069</v>
      </c>
      <c r="M33" s="1071">
        <v>0</v>
      </c>
      <c r="N33" s="984">
        <v>2556</v>
      </c>
      <c r="O33" s="1083">
        <f t="shared" si="7"/>
        <v>150804</v>
      </c>
      <c r="P33" s="1066">
        <v>-271</v>
      </c>
      <c r="Q33" s="1084">
        <f t="shared" si="8"/>
        <v>150533</v>
      </c>
      <c r="R33" s="1085">
        <f t="shared" si="3"/>
        <v>275602</v>
      </c>
      <c r="S33" s="984">
        <v>1682</v>
      </c>
    </row>
    <row r="34" spans="1:19" ht="15" customHeight="1" x14ac:dyDescent="0.2">
      <c r="A34" s="985">
        <v>28</v>
      </c>
      <c r="B34" s="532">
        <v>28</v>
      </c>
      <c r="C34" s="983" t="s">
        <v>34</v>
      </c>
      <c r="D34" s="984">
        <v>44</v>
      </c>
      <c r="E34" s="1062">
        <f t="shared" si="1"/>
        <v>924000</v>
      </c>
      <c r="F34" s="990">
        <v>8</v>
      </c>
      <c r="G34" s="1066">
        <f t="shared" si="4"/>
        <v>48000</v>
      </c>
      <c r="H34" s="984">
        <v>15</v>
      </c>
      <c r="I34" s="1066">
        <f t="shared" si="5"/>
        <v>60000</v>
      </c>
      <c r="J34" s="1066">
        <f t="shared" si="6"/>
        <v>108000</v>
      </c>
      <c r="K34" s="984">
        <v>1781</v>
      </c>
      <c r="L34" s="1070">
        <f t="shared" si="2"/>
        <v>423878</v>
      </c>
      <c r="M34" s="1071">
        <v>0</v>
      </c>
      <c r="N34" s="984">
        <v>13285</v>
      </c>
      <c r="O34" s="1083">
        <f t="shared" si="7"/>
        <v>783815</v>
      </c>
      <c r="P34" s="1066">
        <v>273255</v>
      </c>
      <c r="Q34" s="1084">
        <f t="shared" si="8"/>
        <v>1057070</v>
      </c>
      <c r="R34" s="1085">
        <f t="shared" si="3"/>
        <v>2512948</v>
      </c>
      <c r="S34" s="984">
        <v>9193</v>
      </c>
    </row>
    <row r="35" spans="1:19" ht="15" customHeight="1" x14ac:dyDescent="0.2">
      <c r="A35" s="985">
        <v>29</v>
      </c>
      <c r="B35" s="532">
        <v>29</v>
      </c>
      <c r="C35" s="983" t="s">
        <v>35</v>
      </c>
      <c r="D35" s="990">
        <v>16</v>
      </c>
      <c r="E35" s="1062">
        <f t="shared" si="1"/>
        <v>336000</v>
      </c>
      <c r="F35" s="990">
        <v>5</v>
      </c>
      <c r="G35" s="1066">
        <f t="shared" si="4"/>
        <v>30000</v>
      </c>
      <c r="H35" s="984">
        <v>4</v>
      </c>
      <c r="I35" s="1066">
        <f t="shared" si="5"/>
        <v>16000</v>
      </c>
      <c r="J35" s="1066">
        <f t="shared" si="6"/>
        <v>46000</v>
      </c>
      <c r="K35" s="984">
        <v>1190</v>
      </c>
      <c r="L35" s="1070">
        <f t="shared" si="2"/>
        <v>283220</v>
      </c>
      <c r="M35" s="1071">
        <v>0</v>
      </c>
      <c r="N35" s="984">
        <v>6051</v>
      </c>
      <c r="O35" s="1083">
        <f t="shared" si="7"/>
        <v>357009</v>
      </c>
      <c r="P35" s="1066">
        <v>-152906</v>
      </c>
      <c r="Q35" s="1084">
        <f t="shared" si="8"/>
        <v>204103</v>
      </c>
      <c r="R35" s="1085">
        <f t="shared" si="3"/>
        <v>869323</v>
      </c>
      <c r="S35" s="984">
        <v>3981</v>
      </c>
    </row>
    <row r="36" spans="1:19" ht="15" customHeight="1" x14ac:dyDescent="0.2">
      <c r="A36" s="986">
        <v>30</v>
      </c>
      <c r="B36" s="987">
        <v>30</v>
      </c>
      <c r="C36" s="988" t="s">
        <v>36</v>
      </c>
      <c r="D36" s="989">
        <v>0</v>
      </c>
      <c r="E36" s="1063">
        <f t="shared" si="1"/>
        <v>0</v>
      </c>
      <c r="F36" s="991">
        <v>0</v>
      </c>
      <c r="G36" s="1067">
        <f t="shared" si="4"/>
        <v>0</v>
      </c>
      <c r="H36" s="989">
        <v>0</v>
      </c>
      <c r="I36" s="1067">
        <f t="shared" si="5"/>
        <v>0</v>
      </c>
      <c r="J36" s="1067">
        <f t="shared" si="6"/>
        <v>0</v>
      </c>
      <c r="K36" s="989">
        <v>183</v>
      </c>
      <c r="L36" s="1072">
        <f t="shared" si="2"/>
        <v>43554</v>
      </c>
      <c r="M36" s="1073">
        <v>0</v>
      </c>
      <c r="N36" s="989">
        <v>1141</v>
      </c>
      <c r="O36" s="1086">
        <f t="shared" si="7"/>
        <v>67319</v>
      </c>
      <c r="P36" s="1067">
        <v>-29319</v>
      </c>
      <c r="Q36" s="1087">
        <f t="shared" si="8"/>
        <v>38000</v>
      </c>
      <c r="R36" s="1088">
        <f t="shared" si="3"/>
        <v>81554</v>
      </c>
      <c r="S36" s="989">
        <v>749</v>
      </c>
    </row>
    <row r="37" spans="1:19" ht="15" customHeight="1" x14ac:dyDescent="0.2">
      <c r="A37" s="979">
        <v>31</v>
      </c>
      <c r="B37" s="980">
        <v>31</v>
      </c>
      <c r="C37" s="981" t="s">
        <v>37</v>
      </c>
      <c r="D37" s="982">
        <v>0</v>
      </c>
      <c r="E37" s="1061">
        <f t="shared" si="1"/>
        <v>0</v>
      </c>
      <c r="F37" s="992">
        <v>2</v>
      </c>
      <c r="G37" s="1065">
        <f t="shared" si="4"/>
        <v>12000</v>
      </c>
      <c r="H37" s="982">
        <v>0</v>
      </c>
      <c r="I37" s="1065">
        <f t="shared" si="5"/>
        <v>0</v>
      </c>
      <c r="J37" s="1065">
        <f t="shared" si="6"/>
        <v>12000</v>
      </c>
      <c r="K37" s="982">
        <v>386</v>
      </c>
      <c r="L37" s="1074">
        <f t="shared" si="2"/>
        <v>91868</v>
      </c>
      <c r="M37" s="1075">
        <v>0</v>
      </c>
      <c r="N37" s="982">
        <v>2601</v>
      </c>
      <c r="O37" s="1080">
        <f t="shared" si="7"/>
        <v>153459</v>
      </c>
      <c r="P37" s="1065">
        <v>-4635</v>
      </c>
      <c r="Q37" s="1081">
        <f t="shared" si="8"/>
        <v>148824</v>
      </c>
      <c r="R37" s="1082">
        <f t="shared" si="3"/>
        <v>252692</v>
      </c>
      <c r="S37" s="982">
        <v>1686</v>
      </c>
    </row>
    <row r="38" spans="1:19" ht="15" customHeight="1" x14ac:dyDescent="0.2">
      <c r="A38" s="985">
        <v>32</v>
      </c>
      <c r="B38" s="532">
        <v>32</v>
      </c>
      <c r="C38" s="983" t="s">
        <v>38</v>
      </c>
      <c r="D38" s="984">
        <v>0</v>
      </c>
      <c r="E38" s="1062">
        <f t="shared" si="1"/>
        <v>0</v>
      </c>
      <c r="F38" s="990">
        <v>0</v>
      </c>
      <c r="G38" s="1066">
        <f t="shared" si="4"/>
        <v>0</v>
      </c>
      <c r="H38" s="984">
        <v>0</v>
      </c>
      <c r="I38" s="1066">
        <f t="shared" si="5"/>
        <v>0</v>
      </c>
      <c r="J38" s="1066">
        <f t="shared" si="6"/>
        <v>0</v>
      </c>
      <c r="K38" s="984">
        <v>3685</v>
      </c>
      <c r="L38" s="1070">
        <f t="shared" si="2"/>
        <v>877030</v>
      </c>
      <c r="M38" s="1071">
        <v>127715</v>
      </c>
      <c r="N38" s="984">
        <v>10831</v>
      </c>
      <c r="O38" s="1083">
        <f t="shared" si="7"/>
        <v>639029</v>
      </c>
      <c r="P38" s="1066">
        <v>11215</v>
      </c>
      <c r="Q38" s="1084">
        <f t="shared" si="8"/>
        <v>650244</v>
      </c>
      <c r="R38" s="1085">
        <f t="shared" si="3"/>
        <v>1654989</v>
      </c>
      <c r="S38" s="984">
        <v>7093</v>
      </c>
    </row>
    <row r="39" spans="1:19" ht="15" customHeight="1" x14ac:dyDescent="0.2">
      <c r="A39" s="985">
        <v>33</v>
      </c>
      <c r="B39" s="532">
        <v>33</v>
      </c>
      <c r="C39" s="983" t="s">
        <v>39</v>
      </c>
      <c r="D39" s="984">
        <v>0</v>
      </c>
      <c r="E39" s="1062">
        <f t="shared" si="1"/>
        <v>0</v>
      </c>
      <c r="F39" s="990">
        <v>0</v>
      </c>
      <c r="G39" s="1066">
        <f t="shared" si="4"/>
        <v>0</v>
      </c>
      <c r="H39" s="984">
        <v>0</v>
      </c>
      <c r="I39" s="1066">
        <f t="shared" si="5"/>
        <v>0</v>
      </c>
      <c r="J39" s="1066">
        <f t="shared" si="6"/>
        <v>0</v>
      </c>
      <c r="K39" s="984">
        <v>125</v>
      </c>
      <c r="L39" s="1070">
        <f t="shared" si="2"/>
        <v>29750</v>
      </c>
      <c r="M39" s="1071">
        <v>0</v>
      </c>
      <c r="N39" s="984">
        <v>623</v>
      </c>
      <c r="O39" s="1083">
        <f t="shared" si="7"/>
        <v>36757</v>
      </c>
      <c r="P39" s="1066">
        <v>-28376</v>
      </c>
      <c r="Q39" s="1084">
        <f t="shared" si="8"/>
        <v>8381</v>
      </c>
      <c r="R39" s="1085">
        <f t="shared" ref="R39:R70" si="9">L39+J39+E39+M39+Q39</f>
        <v>38131</v>
      </c>
      <c r="S39" s="984">
        <v>391</v>
      </c>
    </row>
    <row r="40" spans="1:19" ht="15" customHeight="1" x14ac:dyDescent="0.2">
      <c r="A40" s="985">
        <v>34</v>
      </c>
      <c r="B40" s="532">
        <v>34</v>
      </c>
      <c r="C40" s="983" t="s">
        <v>40</v>
      </c>
      <c r="D40" s="984">
        <v>0</v>
      </c>
      <c r="E40" s="1062">
        <f t="shared" si="1"/>
        <v>0</v>
      </c>
      <c r="F40" s="990">
        <v>0</v>
      </c>
      <c r="G40" s="1066">
        <f t="shared" si="4"/>
        <v>0</v>
      </c>
      <c r="H40" s="984">
        <v>0</v>
      </c>
      <c r="I40" s="1066">
        <f t="shared" si="5"/>
        <v>0</v>
      </c>
      <c r="J40" s="1066">
        <f t="shared" si="6"/>
        <v>0</v>
      </c>
      <c r="K40" s="984">
        <v>329</v>
      </c>
      <c r="L40" s="1070">
        <f t="shared" si="2"/>
        <v>78302</v>
      </c>
      <c r="M40" s="1071">
        <v>0</v>
      </c>
      <c r="N40" s="984">
        <v>1632</v>
      </c>
      <c r="O40" s="1083">
        <f t="shared" si="7"/>
        <v>96288</v>
      </c>
      <c r="P40" s="1066">
        <v>-19669</v>
      </c>
      <c r="Q40" s="1084">
        <f t="shared" si="8"/>
        <v>76619</v>
      </c>
      <c r="R40" s="1085">
        <f t="shared" si="9"/>
        <v>154921</v>
      </c>
      <c r="S40" s="984">
        <v>1063</v>
      </c>
    </row>
    <row r="41" spans="1:19" ht="15" customHeight="1" x14ac:dyDescent="0.2">
      <c r="A41" s="986">
        <v>35</v>
      </c>
      <c r="B41" s="987">
        <v>35</v>
      </c>
      <c r="C41" s="988" t="s">
        <v>41</v>
      </c>
      <c r="D41" s="989">
        <v>0</v>
      </c>
      <c r="E41" s="1063">
        <f t="shared" si="1"/>
        <v>0</v>
      </c>
      <c r="F41" s="991">
        <v>0</v>
      </c>
      <c r="G41" s="1067">
        <f t="shared" si="4"/>
        <v>0</v>
      </c>
      <c r="H41" s="989">
        <v>0</v>
      </c>
      <c r="I41" s="1067">
        <f t="shared" si="5"/>
        <v>0</v>
      </c>
      <c r="J41" s="1067">
        <f t="shared" si="6"/>
        <v>0</v>
      </c>
      <c r="K41" s="989">
        <v>402</v>
      </c>
      <c r="L41" s="1072">
        <f t="shared" si="2"/>
        <v>95676</v>
      </c>
      <c r="M41" s="1073">
        <v>0</v>
      </c>
      <c r="N41" s="989">
        <v>2737</v>
      </c>
      <c r="O41" s="1086">
        <f t="shared" si="7"/>
        <v>161483</v>
      </c>
      <c r="P41" s="1067">
        <v>84524</v>
      </c>
      <c r="Q41" s="1087">
        <f t="shared" si="8"/>
        <v>246007</v>
      </c>
      <c r="R41" s="1088">
        <f t="shared" si="9"/>
        <v>341683</v>
      </c>
      <c r="S41" s="989">
        <v>1729</v>
      </c>
    </row>
    <row r="42" spans="1:19" ht="15" customHeight="1" x14ac:dyDescent="0.2">
      <c r="A42" s="979">
        <v>36</v>
      </c>
      <c r="B42" s="980">
        <v>36</v>
      </c>
      <c r="C42" s="981" t="s">
        <v>42</v>
      </c>
      <c r="D42" s="992">
        <v>30</v>
      </c>
      <c r="E42" s="1061">
        <f t="shared" si="1"/>
        <v>630000</v>
      </c>
      <c r="F42" s="992">
        <v>9</v>
      </c>
      <c r="G42" s="1065">
        <f t="shared" si="4"/>
        <v>54000</v>
      </c>
      <c r="H42" s="992">
        <v>9</v>
      </c>
      <c r="I42" s="1065">
        <f t="shared" si="5"/>
        <v>36000</v>
      </c>
      <c r="J42" s="1065">
        <f t="shared" si="6"/>
        <v>90000</v>
      </c>
      <c r="K42" s="992">
        <v>1696</v>
      </c>
      <c r="L42" s="1074">
        <v>477952</v>
      </c>
      <c r="M42" s="1075">
        <v>4094773</v>
      </c>
      <c r="N42" s="982">
        <v>18911</v>
      </c>
      <c r="O42" s="1080">
        <f t="shared" si="7"/>
        <v>1115749</v>
      </c>
      <c r="P42" s="1065">
        <v>-181204</v>
      </c>
      <c r="Q42" s="1081">
        <f t="shared" si="8"/>
        <v>934545</v>
      </c>
      <c r="R42" s="1082">
        <f t="shared" si="9"/>
        <v>6227270</v>
      </c>
      <c r="S42" s="1346" t="e">
        <f>#REF!</f>
        <v>#REF!</v>
      </c>
    </row>
    <row r="43" spans="1:19" ht="15" customHeight="1" x14ac:dyDescent="0.2">
      <c r="A43" s="985">
        <v>37</v>
      </c>
      <c r="B43" s="532">
        <v>37</v>
      </c>
      <c r="C43" s="983" t="s">
        <v>43</v>
      </c>
      <c r="D43" s="984">
        <v>0</v>
      </c>
      <c r="E43" s="1062">
        <f t="shared" si="1"/>
        <v>0</v>
      </c>
      <c r="F43" s="990">
        <v>0</v>
      </c>
      <c r="G43" s="1066">
        <f t="shared" si="4"/>
        <v>0</v>
      </c>
      <c r="H43" s="984">
        <v>0</v>
      </c>
      <c r="I43" s="1066">
        <f t="shared" si="5"/>
        <v>0</v>
      </c>
      <c r="J43" s="1066">
        <f t="shared" si="6"/>
        <v>0</v>
      </c>
      <c r="K43" s="984">
        <v>530</v>
      </c>
      <c r="L43" s="1070">
        <f t="shared" ref="L43:L75" si="10">IF($S43&gt;0,IF(L$3*K43&lt;25000,25000,L$3*K43),0)</f>
        <v>126140</v>
      </c>
      <c r="M43" s="1071">
        <v>26469</v>
      </c>
      <c r="N43" s="984">
        <v>8469</v>
      </c>
      <c r="O43" s="1083">
        <f t="shared" si="7"/>
        <v>499671</v>
      </c>
      <c r="P43" s="1066">
        <v>27583</v>
      </c>
      <c r="Q43" s="1084">
        <f t="shared" si="8"/>
        <v>527254</v>
      </c>
      <c r="R43" s="1085">
        <f t="shared" si="9"/>
        <v>679863</v>
      </c>
      <c r="S43" s="984">
        <v>5496</v>
      </c>
    </row>
    <row r="44" spans="1:19" ht="15" customHeight="1" x14ac:dyDescent="0.2">
      <c r="A44" s="985">
        <v>38</v>
      </c>
      <c r="B44" s="532">
        <v>38</v>
      </c>
      <c r="C44" s="983" t="s">
        <v>44</v>
      </c>
      <c r="D44" s="984">
        <v>0</v>
      </c>
      <c r="E44" s="1062">
        <f t="shared" si="1"/>
        <v>0</v>
      </c>
      <c r="F44" s="990">
        <v>0</v>
      </c>
      <c r="G44" s="1066">
        <f t="shared" si="4"/>
        <v>0</v>
      </c>
      <c r="H44" s="984">
        <v>0</v>
      </c>
      <c r="I44" s="1066">
        <f t="shared" si="5"/>
        <v>0</v>
      </c>
      <c r="J44" s="1066">
        <f t="shared" si="6"/>
        <v>0</v>
      </c>
      <c r="K44" s="984">
        <v>89</v>
      </c>
      <c r="L44" s="1070">
        <f t="shared" si="10"/>
        <v>25000</v>
      </c>
      <c r="M44" s="1071">
        <v>47115</v>
      </c>
      <c r="N44" s="984">
        <v>1812</v>
      </c>
      <c r="O44" s="1083">
        <f t="shared" si="7"/>
        <v>106908</v>
      </c>
      <c r="P44" s="1066">
        <v>-25547</v>
      </c>
      <c r="Q44" s="1084">
        <f t="shared" si="8"/>
        <v>81361</v>
      </c>
      <c r="R44" s="1085">
        <f t="shared" si="9"/>
        <v>153476</v>
      </c>
      <c r="S44" s="984">
        <v>1269</v>
      </c>
    </row>
    <row r="45" spans="1:19" ht="15" customHeight="1" x14ac:dyDescent="0.2">
      <c r="A45" s="985">
        <v>39</v>
      </c>
      <c r="B45" s="532">
        <v>39</v>
      </c>
      <c r="C45" s="983" t="s">
        <v>45</v>
      </c>
      <c r="D45" s="984">
        <v>3</v>
      </c>
      <c r="E45" s="1062">
        <f t="shared" si="1"/>
        <v>63000</v>
      </c>
      <c r="F45" s="990">
        <v>2</v>
      </c>
      <c r="G45" s="1066">
        <f t="shared" si="4"/>
        <v>12000</v>
      </c>
      <c r="H45" s="984">
        <v>0</v>
      </c>
      <c r="I45" s="1066">
        <f t="shared" si="5"/>
        <v>0</v>
      </c>
      <c r="J45" s="1066">
        <f t="shared" si="6"/>
        <v>12000</v>
      </c>
      <c r="K45" s="984">
        <v>466</v>
      </c>
      <c r="L45" s="1070">
        <f t="shared" si="10"/>
        <v>110908</v>
      </c>
      <c r="M45" s="1071">
        <v>19326</v>
      </c>
      <c r="N45" s="984">
        <v>1163</v>
      </c>
      <c r="O45" s="1083">
        <f t="shared" si="7"/>
        <v>68617</v>
      </c>
      <c r="P45" s="1066">
        <v>-33123</v>
      </c>
      <c r="Q45" s="1084">
        <f t="shared" si="8"/>
        <v>35494</v>
      </c>
      <c r="R45" s="1085">
        <f t="shared" si="9"/>
        <v>240728</v>
      </c>
      <c r="S45" s="984">
        <v>703</v>
      </c>
    </row>
    <row r="46" spans="1:19" ht="15" customHeight="1" x14ac:dyDescent="0.2">
      <c r="A46" s="986">
        <v>40</v>
      </c>
      <c r="B46" s="987">
        <v>40</v>
      </c>
      <c r="C46" s="988" t="s">
        <v>46</v>
      </c>
      <c r="D46" s="989">
        <v>0</v>
      </c>
      <c r="E46" s="1063">
        <f t="shared" si="1"/>
        <v>0</v>
      </c>
      <c r="F46" s="991">
        <v>0</v>
      </c>
      <c r="G46" s="1067">
        <f t="shared" si="4"/>
        <v>0</v>
      </c>
      <c r="H46" s="989">
        <v>0</v>
      </c>
      <c r="I46" s="1067">
        <f t="shared" si="5"/>
        <v>0</v>
      </c>
      <c r="J46" s="1067">
        <f t="shared" si="6"/>
        <v>0</v>
      </c>
      <c r="K46" s="989">
        <v>1710</v>
      </c>
      <c r="L46" s="1072">
        <f t="shared" si="10"/>
        <v>406980</v>
      </c>
      <c r="M46" s="1073">
        <v>92029</v>
      </c>
      <c r="N46" s="989">
        <v>10026</v>
      </c>
      <c r="O46" s="1086">
        <f t="shared" si="7"/>
        <v>591534</v>
      </c>
      <c r="P46" s="1067">
        <v>-17205</v>
      </c>
      <c r="Q46" s="1087">
        <f t="shared" si="8"/>
        <v>574329</v>
      </c>
      <c r="R46" s="1088">
        <f t="shared" si="9"/>
        <v>1073338</v>
      </c>
      <c r="S46" s="989">
        <v>6752</v>
      </c>
    </row>
    <row r="47" spans="1:19" ht="15" customHeight="1" x14ac:dyDescent="0.2">
      <c r="A47" s="979">
        <v>41</v>
      </c>
      <c r="B47" s="980">
        <v>41</v>
      </c>
      <c r="C47" s="981" t="s">
        <v>47</v>
      </c>
      <c r="D47" s="982">
        <v>0</v>
      </c>
      <c r="E47" s="1061">
        <f t="shared" si="1"/>
        <v>0</v>
      </c>
      <c r="F47" s="992">
        <v>0</v>
      </c>
      <c r="G47" s="1065">
        <f t="shared" si="4"/>
        <v>0</v>
      </c>
      <c r="H47" s="982">
        <v>0</v>
      </c>
      <c r="I47" s="1065">
        <f t="shared" si="5"/>
        <v>0</v>
      </c>
      <c r="J47" s="1065">
        <f t="shared" si="6"/>
        <v>0</v>
      </c>
      <c r="K47" s="982">
        <v>130</v>
      </c>
      <c r="L47" s="1074">
        <f t="shared" si="10"/>
        <v>30940</v>
      </c>
      <c r="M47" s="1075">
        <v>0</v>
      </c>
      <c r="N47" s="982">
        <v>654</v>
      </c>
      <c r="O47" s="1080">
        <f t="shared" si="7"/>
        <v>38586</v>
      </c>
      <c r="P47" s="1065">
        <v>2131</v>
      </c>
      <c r="Q47" s="1081">
        <f t="shared" si="8"/>
        <v>40717</v>
      </c>
      <c r="R47" s="1082">
        <f t="shared" si="9"/>
        <v>71657</v>
      </c>
      <c r="S47" s="982">
        <v>420</v>
      </c>
    </row>
    <row r="48" spans="1:19" ht="15" customHeight="1" x14ac:dyDescent="0.2">
      <c r="A48" s="985">
        <v>42</v>
      </c>
      <c r="B48" s="532">
        <v>42</v>
      </c>
      <c r="C48" s="983" t="s">
        <v>48</v>
      </c>
      <c r="D48" s="984">
        <v>0</v>
      </c>
      <c r="E48" s="1062">
        <f t="shared" si="1"/>
        <v>0</v>
      </c>
      <c r="F48" s="990">
        <v>0</v>
      </c>
      <c r="G48" s="1066">
        <f t="shared" si="4"/>
        <v>0</v>
      </c>
      <c r="H48" s="984">
        <v>0</v>
      </c>
      <c r="I48" s="1066">
        <f t="shared" si="5"/>
        <v>0</v>
      </c>
      <c r="J48" s="1066">
        <f t="shared" si="6"/>
        <v>0</v>
      </c>
      <c r="K48" s="984">
        <v>346</v>
      </c>
      <c r="L48" s="1070">
        <f t="shared" si="10"/>
        <v>82348</v>
      </c>
      <c r="M48" s="1071">
        <v>0</v>
      </c>
      <c r="N48" s="984">
        <v>1285</v>
      </c>
      <c r="O48" s="1083">
        <f t="shared" si="7"/>
        <v>75815</v>
      </c>
      <c r="P48" s="1066">
        <v>53670</v>
      </c>
      <c r="Q48" s="1084">
        <f t="shared" si="8"/>
        <v>129485</v>
      </c>
      <c r="R48" s="1085">
        <f t="shared" si="9"/>
        <v>211833</v>
      </c>
      <c r="S48" s="984">
        <v>814</v>
      </c>
    </row>
    <row r="49" spans="1:19" ht="15" customHeight="1" x14ac:dyDescent="0.2">
      <c r="A49" s="985">
        <v>43</v>
      </c>
      <c r="B49" s="532">
        <v>43</v>
      </c>
      <c r="C49" s="983" t="s">
        <v>49</v>
      </c>
      <c r="D49" s="984">
        <v>0</v>
      </c>
      <c r="E49" s="1062">
        <f t="shared" si="1"/>
        <v>0</v>
      </c>
      <c r="F49" s="990">
        <v>0</v>
      </c>
      <c r="G49" s="1066">
        <f t="shared" si="4"/>
        <v>0</v>
      </c>
      <c r="H49" s="984">
        <v>0</v>
      </c>
      <c r="I49" s="1066">
        <f t="shared" si="5"/>
        <v>0</v>
      </c>
      <c r="J49" s="1066">
        <f t="shared" si="6"/>
        <v>0</v>
      </c>
      <c r="K49" s="984">
        <v>528</v>
      </c>
      <c r="L49" s="1070">
        <f t="shared" si="10"/>
        <v>125664</v>
      </c>
      <c r="M49" s="1071">
        <v>165742</v>
      </c>
      <c r="N49" s="984">
        <v>1821</v>
      </c>
      <c r="O49" s="1083">
        <f t="shared" si="7"/>
        <v>107439</v>
      </c>
      <c r="P49" s="1066">
        <v>-18335</v>
      </c>
      <c r="Q49" s="1084">
        <f t="shared" si="8"/>
        <v>89104</v>
      </c>
      <c r="R49" s="1085">
        <f t="shared" si="9"/>
        <v>380510</v>
      </c>
      <c r="S49" s="984">
        <v>1192</v>
      </c>
    </row>
    <row r="50" spans="1:19" ht="15" customHeight="1" x14ac:dyDescent="0.2">
      <c r="A50" s="985">
        <v>44</v>
      </c>
      <c r="B50" s="532">
        <v>44</v>
      </c>
      <c r="C50" s="983" t="s">
        <v>50</v>
      </c>
      <c r="D50" s="984">
        <v>0</v>
      </c>
      <c r="E50" s="1062">
        <f t="shared" si="1"/>
        <v>0</v>
      </c>
      <c r="F50" s="990">
        <v>0</v>
      </c>
      <c r="G50" s="1066">
        <f t="shared" si="4"/>
        <v>0</v>
      </c>
      <c r="H50" s="984">
        <v>0</v>
      </c>
      <c r="I50" s="1066">
        <f t="shared" si="5"/>
        <v>0</v>
      </c>
      <c r="J50" s="1066">
        <f t="shared" si="6"/>
        <v>0</v>
      </c>
      <c r="K50" s="984">
        <v>255</v>
      </c>
      <c r="L50" s="1070">
        <f t="shared" si="10"/>
        <v>60690</v>
      </c>
      <c r="M50" s="1071">
        <v>597707</v>
      </c>
      <c r="N50" s="984">
        <v>3005</v>
      </c>
      <c r="O50" s="1083">
        <f t="shared" si="7"/>
        <v>177295</v>
      </c>
      <c r="P50" s="1066">
        <v>-563</v>
      </c>
      <c r="Q50" s="1084">
        <f t="shared" si="8"/>
        <v>176732</v>
      </c>
      <c r="R50" s="1085">
        <f t="shared" si="9"/>
        <v>835129</v>
      </c>
      <c r="S50" s="984">
        <v>2020</v>
      </c>
    </row>
    <row r="51" spans="1:19" ht="15" customHeight="1" x14ac:dyDescent="0.2">
      <c r="A51" s="986">
        <v>45</v>
      </c>
      <c r="B51" s="987">
        <v>45</v>
      </c>
      <c r="C51" s="988" t="s">
        <v>51</v>
      </c>
      <c r="D51" s="989">
        <v>0</v>
      </c>
      <c r="E51" s="1063">
        <f t="shared" si="1"/>
        <v>0</v>
      </c>
      <c r="F51" s="991">
        <v>0</v>
      </c>
      <c r="G51" s="1067">
        <f t="shared" si="4"/>
        <v>0</v>
      </c>
      <c r="H51" s="989">
        <v>0</v>
      </c>
      <c r="I51" s="1067">
        <f t="shared" si="5"/>
        <v>0</v>
      </c>
      <c r="J51" s="1067">
        <f t="shared" si="6"/>
        <v>0</v>
      </c>
      <c r="K51" s="989">
        <v>611</v>
      </c>
      <c r="L51" s="1072">
        <f t="shared" si="10"/>
        <v>145418</v>
      </c>
      <c r="M51" s="1073">
        <v>65652</v>
      </c>
      <c r="N51" s="989">
        <v>4225</v>
      </c>
      <c r="O51" s="1086">
        <f t="shared" si="7"/>
        <v>249275</v>
      </c>
      <c r="P51" s="1067">
        <v>-76495</v>
      </c>
      <c r="Q51" s="1087">
        <f t="shared" si="8"/>
        <v>172780</v>
      </c>
      <c r="R51" s="1088">
        <f t="shared" si="9"/>
        <v>383850</v>
      </c>
      <c r="S51" s="989">
        <v>2843</v>
      </c>
    </row>
    <row r="52" spans="1:19" ht="15" customHeight="1" x14ac:dyDescent="0.2">
      <c r="A52" s="979">
        <v>46</v>
      </c>
      <c r="B52" s="980">
        <v>46</v>
      </c>
      <c r="C52" s="981" t="s">
        <v>52</v>
      </c>
      <c r="D52" s="982">
        <v>0</v>
      </c>
      <c r="E52" s="1061">
        <f t="shared" si="1"/>
        <v>0</v>
      </c>
      <c r="F52" s="992">
        <v>0</v>
      </c>
      <c r="G52" s="1065">
        <f t="shared" si="4"/>
        <v>0</v>
      </c>
      <c r="H52" s="982">
        <v>0</v>
      </c>
      <c r="I52" s="1065">
        <f t="shared" si="5"/>
        <v>0</v>
      </c>
      <c r="J52" s="1065">
        <f t="shared" si="6"/>
        <v>0</v>
      </c>
      <c r="K52" s="982">
        <v>0</v>
      </c>
      <c r="L52" s="1074">
        <f t="shared" si="10"/>
        <v>25000</v>
      </c>
      <c r="M52" s="1075">
        <v>0</v>
      </c>
      <c r="N52" s="982">
        <v>499</v>
      </c>
      <c r="O52" s="1080">
        <f t="shared" si="7"/>
        <v>29441</v>
      </c>
      <c r="P52" s="1065">
        <v>15879</v>
      </c>
      <c r="Q52" s="1081">
        <f t="shared" si="8"/>
        <v>45320</v>
      </c>
      <c r="R52" s="1082">
        <f t="shared" si="9"/>
        <v>70320</v>
      </c>
      <c r="S52" s="982">
        <v>330</v>
      </c>
    </row>
    <row r="53" spans="1:19" ht="15" customHeight="1" x14ac:dyDescent="0.2">
      <c r="A53" s="985">
        <v>47</v>
      </c>
      <c r="B53" s="532">
        <v>47</v>
      </c>
      <c r="C53" s="983" t="s">
        <v>53</v>
      </c>
      <c r="D53" s="984">
        <v>0</v>
      </c>
      <c r="E53" s="1062">
        <f t="shared" si="1"/>
        <v>0</v>
      </c>
      <c r="F53" s="990">
        <v>0</v>
      </c>
      <c r="G53" s="1066">
        <f t="shared" si="4"/>
        <v>0</v>
      </c>
      <c r="H53" s="984">
        <v>0</v>
      </c>
      <c r="I53" s="1066">
        <f t="shared" si="5"/>
        <v>0</v>
      </c>
      <c r="J53" s="1066">
        <f t="shared" si="6"/>
        <v>0</v>
      </c>
      <c r="K53" s="984">
        <v>408</v>
      </c>
      <c r="L53" s="1070">
        <f t="shared" si="10"/>
        <v>97104</v>
      </c>
      <c r="M53" s="1071">
        <v>84647</v>
      </c>
      <c r="N53" s="984">
        <v>1647</v>
      </c>
      <c r="O53" s="1083">
        <f t="shared" si="7"/>
        <v>97173</v>
      </c>
      <c r="P53" s="1066">
        <v>36180</v>
      </c>
      <c r="Q53" s="1084">
        <f t="shared" si="8"/>
        <v>133353</v>
      </c>
      <c r="R53" s="1085">
        <f t="shared" si="9"/>
        <v>315104</v>
      </c>
      <c r="S53" s="984">
        <v>1064</v>
      </c>
    </row>
    <row r="54" spans="1:19" ht="15" customHeight="1" x14ac:dyDescent="0.2">
      <c r="A54" s="985">
        <v>48</v>
      </c>
      <c r="B54" s="532">
        <v>48</v>
      </c>
      <c r="C54" s="983" t="s">
        <v>91</v>
      </c>
      <c r="D54" s="984">
        <v>0</v>
      </c>
      <c r="E54" s="1062">
        <f t="shared" si="1"/>
        <v>0</v>
      </c>
      <c r="F54" s="990">
        <v>0</v>
      </c>
      <c r="G54" s="1066">
        <f t="shared" si="4"/>
        <v>0</v>
      </c>
      <c r="H54" s="984">
        <v>0</v>
      </c>
      <c r="I54" s="1066">
        <f t="shared" si="5"/>
        <v>0</v>
      </c>
      <c r="J54" s="1066">
        <f t="shared" si="6"/>
        <v>0</v>
      </c>
      <c r="K54" s="984">
        <v>602</v>
      </c>
      <c r="L54" s="1070">
        <f t="shared" si="10"/>
        <v>143276</v>
      </c>
      <c r="M54" s="1071">
        <v>12384</v>
      </c>
      <c r="N54" s="984">
        <v>2564</v>
      </c>
      <c r="O54" s="1083">
        <f t="shared" si="7"/>
        <v>151276</v>
      </c>
      <c r="P54" s="1066">
        <v>-54989</v>
      </c>
      <c r="Q54" s="1084">
        <f t="shared" si="8"/>
        <v>96287</v>
      </c>
      <c r="R54" s="1085">
        <f t="shared" si="9"/>
        <v>251947</v>
      </c>
      <c r="S54" s="984">
        <v>1583</v>
      </c>
    </row>
    <row r="55" spans="1:19" ht="15" customHeight="1" x14ac:dyDescent="0.2">
      <c r="A55" s="985">
        <v>49</v>
      </c>
      <c r="B55" s="532">
        <v>49</v>
      </c>
      <c r="C55" s="983" t="s">
        <v>54</v>
      </c>
      <c r="D55" s="984">
        <v>3</v>
      </c>
      <c r="E55" s="1062">
        <f t="shared" si="1"/>
        <v>63000</v>
      </c>
      <c r="F55" s="990">
        <v>0</v>
      </c>
      <c r="G55" s="1066">
        <f t="shared" si="4"/>
        <v>0</v>
      </c>
      <c r="H55" s="984">
        <v>0</v>
      </c>
      <c r="I55" s="1066">
        <f t="shared" si="5"/>
        <v>0</v>
      </c>
      <c r="J55" s="1066">
        <f t="shared" si="6"/>
        <v>0</v>
      </c>
      <c r="K55" s="984">
        <v>1857</v>
      </c>
      <c r="L55" s="1070">
        <f t="shared" si="10"/>
        <v>441966</v>
      </c>
      <c r="M55" s="1071">
        <v>0</v>
      </c>
      <c r="N55" s="984">
        <v>5485</v>
      </c>
      <c r="O55" s="1083">
        <f t="shared" si="7"/>
        <v>323615</v>
      </c>
      <c r="P55" s="1066">
        <v>13645</v>
      </c>
      <c r="Q55" s="1084">
        <f t="shared" si="8"/>
        <v>337260</v>
      </c>
      <c r="R55" s="1085">
        <f t="shared" si="9"/>
        <v>842226</v>
      </c>
      <c r="S55" s="984">
        <v>3687</v>
      </c>
    </row>
    <row r="56" spans="1:19" ht="15" customHeight="1" x14ac:dyDescent="0.2">
      <c r="A56" s="986">
        <v>50</v>
      </c>
      <c r="B56" s="987">
        <v>50</v>
      </c>
      <c r="C56" s="988" t="s">
        <v>55</v>
      </c>
      <c r="D56" s="989">
        <v>7</v>
      </c>
      <c r="E56" s="1063">
        <f t="shared" si="1"/>
        <v>147000</v>
      </c>
      <c r="F56" s="991">
        <v>2</v>
      </c>
      <c r="G56" s="1067">
        <f t="shared" si="4"/>
        <v>12000</v>
      </c>
      <c r="H56" s="989">
        <v>3</v>
      </c>
      <c r="I56" s="1067">
        <f t="shared" si="5"/>
        <v>12000</v>
      </c>
      <c r="J56" s="1067">
        <f t="shared" si="6"/>
        <v>24000</v>
      </c>
      <c r="K56" s="989">
        <v>514</v>
      </c>
      <c r="L56" s="1072">
        <f t="shared" si="10"/>
        <v>122332</v>
      </c>
      <c r="M56" s="1073">
        <v>0</v>
      </c>
      <c r="N56" s="989">
        <v>3297</v>
      </c>
      <c r="O56" s="1086">
        <f t="shared" si="7"/>
        <v>194523</v>
      </c>
      <c r="P56" s="1067">
        <v>-23975</v>
      </c>
      <c r="Q56" s="1087">
        <f t="shared" si="8"/>
        <v>170548</v>
      </c>
      <c r="R56" s="1088">
        <f t="shared" si="9"/>
        <v>463880</v>
      </c>
      <c r="S56" s="989">
        <v>2162</v>
      </c>
    </row>
    <row r="57" spans="1:19" ht="15" customHeight="1" x14ac:dyDescent="0.2">
      <c r="A57" s="979">
        <v>51</v>
      </c>
      <c r="B57" s="980">
        <v>51</v>
      </c>
      <c r="C57" s="981" t="s">
        <v>56</v>
      </c>
      <c r="D57" s="982">
        <v>0</v>
      </c>
      <c r="E57" s="1061">
        <f t="shared" si="1"/>
        <v>0</v>
      </c>
      <c r="F57" s="992">
        <v>0</v>
      </c>
      <c r="G57" s="1065">
        <f t="shared" si="4"/>
        <v>0</v>
      </c>
      <c r="H57" s="982">
        <v>0</v>
      </c>
      <c r="I57" s="1065">
        <f t="shared" si="5"/>
        <v>0</v>
      </c>
      <c r="J57" s="1065">
        <f t="shared" si="6"/>
        <v>0</v>
      </c>
      <c r="K57" s="982">
        <v>889</v>
      </c>
      <c r="L57" s="1074">
        <f t="shared" si="10"/>
        <v>211582</v>
      </c>
      <c r="M57" s="1075">
        <v>26893</v>
      </c>
      <c r="N57" s="982">
        <v>3702</v>
      </c>
      <c r="O57" s="1080">
        <f t="shared" si="7"/>
        <v>218418</v>
      </c>
      <c r="P57" s="1065">
        <v>-18731</v>
      </c>
      <c r="Q57" s="1081">
        <f t="shared" si="8"/>
        <v>199687</v>
      </c>
      <c r="R57" s="1082">
        <f t="shared" si="9"/>
        <v>438162</v>
      </c>
      <c r="S57" s="982">
        <v>2569</v>
      </c>
    </row>
    <row r="58" spans="1:19" ht="15" customHeight="1" x14ac:dyDescent="0.2">
      <c r="A58" s="985">
        <v>52</v>
      </c>
      <c r="B58" s="532">
        <v>52</v>
      </c>
      <c r="C58" s="983" t="s">
        <v>57</v>
      </c>
      <c r="D58" s="984">
        <v>0</v>
      </c>
      <c r="E58" s="1062">
        <f t="shared" si="1"/>
        <v>0</v>
      </c>
      <c r="F58" s="990">
        <v>0</v>
      </c>
      <c r="G58" s="1066">
        <f t="shared" si="4"/>
        <v>0</v>
      </c>
      <c r="H58" s="984">
        <v>0</v>
      </c>
      <c r="I58" s="1066">
        <f t="shared" si="5"/>
        <v>0</v>
      </c>
      <c r="J58" s="1066">
        <f t="shared" si="6"/>
        <v>0</v>
      </c>
      <c r="K58" s="984">
        <v>2491</v>
      </c>
      <c r="L58" s="1070">
        <f t="shared" si="10"/>
        <v>592858</v>
      </c>
      <c r="M58" s="1071">
        <v>1637951</v>
      </c>
      <c r="N58" s="984">
        <v>16884</v>
      </c>
      <c r="O58" s="1083">
        <f t="shared" si="7"/>
        <v>996156</v>
      </c>
      <c r="P58" s="1066">
        <v>-79423</v>
      </c>
      <c r="Q58" s="1084">
        <f t="shared" si="8"/>
        <v>916733</v>
      </c>
      <c r="R58" s="1085">
        <f t="shared" si="9"/>
        <v>3147542</v>
      </c>
      <c r="S58" s="984">
        <v>11138</v>
      </c>
    </row>
    <row r="59" spans="1:19" ht="15" customHeight="1" x14ac:dyDescent="0.2">
      <c r="A59" s="985">
        <v>53</v>
      </c>
      <c r="B59" s="532">
        <v>53</v>
      </c>
      <c r="C59" s="983" t="s">
        <v>58</v>
      </c>
      <c r="D59" s="984">
        <v>0</v>
      </c>
      <c r="E59" s="1062">
        <f t="shared" si="1"/>
        <v>0</v>
      </c>
      <c r="F59" s="984">
        <v>0</v>
      </c>
      <c r="G59" s="1066">
        <f t="shared" si="4"/>
        <v>0</v>
      </c>
      <c r="H59" s="984">
        <v>0</v>
      </c>
      <c r="I59" s="1066">
        <f t="shared" si="5"/>
        <v>0</v>
      </c>
      <c r="J59" s="1066">
        <f t="shared" si="6"/>
        <v>0</v>
      </c>
      <c r="K59" s="984">
        <v>863</v>
      </c>
      <c r="L59" s="1070">
        <f t="shared" si="10"/>
        <v>205394</v>
      </c>
      <c r="M59" s="1071">
        <v>0</v>
      </c>
      <c r="N59" s="984">
        <v>8187</v>
      </c>
      <c r="O59" s="1083">
        <f t="shared" si="7"/>
        <v>483033</v>
      </c>
      <c r="P59" s="1066">
        <v>162870</v>
      </c>
      <c r="Q59" s="1084">
        <f t="shared" si="8"/>
        <v>645903</v>
      </c>
      <c r="R59" s="1085">
        <f t="shared" si="9"/>
        <v>851297</v>
      </c>
      <c r="S59" s="984">
        <v>5407</v>
      </c>
    </row>
    <row r="60" spans="1:19" ht="15" customHeight="1" x14ac:dyDescent="0.2">
      <c r="A60" s="985">
        <v>54</v>
      </c>
      <c r="B60" s="532">
        <v>54</v>
      </c>
      <c r="C60" s="983" t="s">
        <v>59</v>
      </c>
      <c r="D60" s="984">
        <v>0</v>
      </c>
      <c r="E60" s="1062">
        <f t="shared" si="1"/>
        <v>0</v>
      </c>
      <c r="F60" s="984">
        <v>0</v>
      </c>
      <c r="G60" s="1066">
        <f t="shared" si="4"/>
        <v>0</v>
      </c>
      <c r="H60" s="984">
        <v>0</v>
      </c>
      <c r="I60" s="1066">
        <f t="shared" si="5"/>
        <v>0</v>
      </c>
      <c r="J60" s="1066">
        <f t="shared" si="6"/>
        <v>0</v>
      </c>
      <c r="K60" s="984">
        <v>22</v>
      </c>
      <c r="L60" s="1070">
        <f t="shared" si="10"/>
        <v>25000</v>
      </c>
      <c r="M60" s="1071">
        <v>0</v>
      </c>
      <c r="N60" s="984">
        <v>259</v>
      </c>
      <c r="O60" s="1083">
        <f t="shared" si="7"/>
        <v>15281</v>
      </c>
      <c r="P60" s="1066">
        <v>6828</v>
      </c>
      <c r="Q60" s="1084">
        <f t="shared" si="8"/>
        <v>22109</v>
      </c>
      <c r="R60" s="1085">
        <f t="shared" si="9"/>
        <v>47109</v>
      </c>
      <c r="S60" s="984">
        <v>160</v>
      </c>
    </row>
    <row r="61" spans="1:19" ht="15" customHeight="1" x14ac:dyDescent="0.2">
      <c r="A61" s="986">
        <v>55</v>
      </c>
      <c r="B61" s="987">
        <v>55</v>
      </c>
      <c r="C61" s="988" t="s">
        <v>60</v>
      </c>
      <c r="D61" s="989">
        <v>0</v>
      </c>
      <c r="E61" s="1063">
        <f t="shared" si="1"/>
        <v>0</v>
      </c>
      <c r="F61" s="989">
        <v>0</v>
      </c>
      <c r="G61" s="1067">
        <f t="shared" si="4"/>
        <v>0</v>
      </c>
      <c r="H61" s="989">
        <v>0</v>
      </c>
      <c r="I61" s="1067">
        <f t="shared" si="5"/>
        <v>0</v>
      </c>
      <c r="J61" s="1067">
        <f t="shared" si="6"/>
        <v>0</v>
      </c>
      <c r="K61" s="989">
        <v>1134</v>
      </c>
      <c r="L61" s="1072">
        <f t="shared" si="10"/>
        <v>269892</v>
      </c>
      <c r="M61" s="1073">
        <v>530802</v>
      </c>
      <c r="N61" s="989">
        <v>7281</v>
      </c>
      <c r="O61" s="1086">
        <f t="shared" si="7"/>
        <v>429579</v>
      </c>
      <c r="P61" s="1067">
        <v>-76021</v>
      </c>
      <c r="Q61" s="1087">
        <f t="shared" si="8"/>
        <v>353558</v>
      </c>
      <c r="R61" s="1088">
        <f t="shared" si="9"/>
        <v>1154252</v>
      </c>
      <c r="S61" s="989">
        <v>4702</v>
      </c>
    </row>
    <row r="62" spans="1:19" ht="15" customHeight="1" x14ac:dyDescent="0.2">
      <c r="A62" s="979">
        <v>56</v>
      </c>
      <c r="B62" s="980">
        <v>56</v>
      </c>
      <c r="C62" s="981" t="s">
        <v>61</v>
      </c>
      <c r="D62" s="982">
        <v>0</v>
      </c>
      <c r="E62" s="1061">
        <f t="shared" si="1"/>
        <v>0</v>
      </c>
      <c r="F62" s="982">
        <v>0</v>
      </c>
      <c r="G62" s="1065">
        <f t="shared" si="4"/>
        <v>0</v>
      </c>
      <c r="H62" s="982">
        <v>0</v>
      </c>
      <c r="I62" s="1065">
        <f t="shared" si="5"/>
        <v>0</v>
      </c>
      <c r="J62" s="1065">
        <f t="shared" si="6"/>
        <v>0</v>
      </c>
      <c r="K62" s="982">
        <v>124</v>
      </c>
      <c r="L62" s="1074">
        <f t="shared" si="10"/>
        <v>29512</v>
      </c>
      <c r="M62" s="1075">
        <v>10168</v>
      </c>
      <c r="N62" s="982">
        <v>925</v>
      </c>
      <c r="O62" s="1080">
        <f t="shared" si="7"/>
        <v>54575</v>
      </c>
      <c r="P62" s="1065">
        <v>-40325</v>
      </c>
      <c r="Q62" s="1081">
        <f t="shared" si="8"/>
        <v>14250</v>
      </c>
      <c r="R62" s="1082">
        <f t="shared" si="9"/>
        <v>53930</v>
      </c>
      <c r="S62" s="982">
        <v>590</v>
      </c>
    </row>
    <row r="63" spans="1:19" ht="15" customHeight="1" x14ac:dyDescent="0.2">
      <c r="A63" s="985">
        <v>57</v>
      </c>
      <c r="B63" s="532">
        <v>57</v>
      </c>
      <c r="C63" s="983" t="s">
        <v>62</v>
      </c>
      <c r="D63" s="984">
        <v>0</v>
      </c>
      <c r="E63" s="1062">
        <f t="shared" si="1"/>
        <v>0</v>
      </c>
      <c r="F63" s="984">
        <v>0</v>
      </c>
      <c r="G63" s="1066">
        <f t="shared" si="4"/>
        <v>0</v>
      </c>
      <c r="H63" s="984">
        <v>0</v>
      </c>
      <c r="I63" s="1066">
        <f t="shared" si="5"/>
        <v>0</v>
      </c>
      <c r="J63" s="1066">
        <f t="shared" si="6"/>
        <v>0</v>
      </c>
      <c r="K63" s="984">
        <v>485</v>
      </c>
      <c r="L63" s="1070">
        <f t="shared" si="10"/>
        <v>115430</v>
      </c>
      <c r="M63" s="1071">
        <v>232620</v>
      </c>
      <c r="N63" s="984">
        <v>3981</v>
      </c>
      <c r="O63" s="1083">
        <f t="shared" si="7"/>
        <v>234879</v>
      </c>
      <c r="P63" s="1066">
        <v>-60589</v>
      </c>
      <c r="Q63" s="1084">
        <f t="shared" si="8"/>
        <v>174290</v>
      </c>
      <c r="R63" s="1085">
        <f t="shared" si="9"/>
        <v>522340</v>
      </c>
      <c r="S63" s="984">
        <v>2534</v>
      </c>
    </row>
    <row r="64" spans="1:19" ht="15" customHeight="1" x14ac:dyDescent="0.2">
      <c r="A64" s="985">
        <v>58</v>
      </c>
      <c r="B64" s="532">
        <v>58</v>
      </c>
      <c r="C64" s="983" t="s">
        <v>63</v>
      </c>
      <c r="D64" s="984">
        <v>0</v>
      </c>
      <c r="E64" s="1062">
        <f t="shared" si="1"/>
        <v>0</v>
      </c>
      <c r="F64" s="984">
        <v>0</v>
      </c>
      <c r="G64" s="1066">
        <f t="shared" si="4"/>
        <v>0</v>
      </c>
      <c r="H64" s="984">
        <v>0</v>
      </c>
      <c r="I64" s="1066">
        <f t="shared" si="5"/>
        <v>0</v>
      </c>
      <c r="J64" s="1066">
        <f t="shared" si="6"/>
        <v>0</v>
      </c>
      <c r="K64" s="984">
        <v>495</v>
      </c>
      <c r="L64" s="1070">
        <f t="shared" si="10"/>
        <v>117810</v>
      </c>
      <c r="M64" s="1071">
        <v>52923</v>
      </c>
      <c r="N64" s="984">
        <v>3292</v>
      </c>
      <c r="O64" s="1083">
        <f t="shared" si="7"/>
        <v>194228</v>
      </c>
      <c r="P64" s="1066">
        <v>-40211</v>
      </c>
      <c r="Q64" s="1084">
        <f t="shared" si="8"/>
        <v>154017</v>
      </c>
      <c r="R64" s="1085">
        <f t="shared" si="9"/>
        <v>324750</v>
      </c>
      <c r="S64" s="984">
        <v>2082</v>
      </c>
    </row>
    <row r="65" spans="1:19" ht="15" customHeight="1" x14ac:dyDescent="0.2">
      <c r="A65" s="985">
        <v>59</v>
      </c>
      <c r="B65" s="532">
        <v>59</v>
      </c>
      <c r="C65" s="983" t="s">
        <v>64</v>
      </c>
      <c r="D65" s="984">
        <v>0</v>
      </c>
      <c r="E65" s="1062">
        <f t="shared" si="1"/>
        <v>0</v>
      </c>
      <c r="F65" s="984">
        <v>0</v>
      </c>
      <c r="G65" s="1066">
        <f t="shared" si="4"/>
        <v>0</v>
      </c>
      <c r="H65" s="984">
        <v>0</v>
      </c>
      <c r="I65" s="1066">
        <f t="shared" si="5"/>
        <v>0</v>
      </c>
      <c r="J65" s="1066">
        <f t="shared" si="6"/>
        <v>0</v>
      </c>
      <c r="K65" s="984">
        <v>392</v>
      </c>
      <c r="L65" s="1070">
        <f t="shared" si="10"/>
        <v>93296</v>
      </c>
      <c r="M65" s="1071">
        <v>0</v>
      </c>
      <c r="N65" s="984">
        <v>2412</v>
      </c>
      <c r="O65" s="1083">
        <f t="shared" si="7"/>
        <v>142308</v>
      </c>
      <c r="P65" s="1066">
        <v>124545</v>
      </c>
      <c r="Q65" s="1084">
        <f t="shared" si="8"/>
        <v>266853</v>
      </c>
      <c r="R65" s="1085">
        <f t="shared" si="9"/>
        <v>360149</v>
      </c>
      <c r="S65" s="984">
        <v>1616</v>
      </c>
    </row>
    <row r="66" spans="1:19" ht="15" customHeight="1" x14ac:dyDescent="0.2">
      <c r="A66" s="986">
        <v>60</v>
      </c>
      <c r="B66" s="987">
        <v>60</v>
      </c>
      <c r="C66" s="988" t="s">
        <v>65</v>
      </c>
      <c r="D66" s="989">
        <v>0</v>
      </c>
      <c r="E66" s="1063">
        <f t="shared" si="1"/>
        <v>0</v>
      </c>
      <c r="F66" s="989">
        <v>0</v>
      </c>
      <c r="G66" s="1067">
        <f t="shared" si="4"/>
        <v>0</v>
      </c>
      <c r="H66" s="989">
        <v>0</v>
      </c>
      <c r="I66" s="1067">
        <f t="shared" si="5"/>
        <v>0</v>
      </c>
      <c r="J66" s="1067">
        <f t="shared" si="6"/>
        <v>0</v>
      </c>
      <c r="K66" s="989">
        <v>264</v>
      </c>
      <c r="L66" s="1072">
        <f t="shared" si="10"/>
        <v>62832</v>
      </c>
      <c r="M66" s="1073">
        <v>0</v>
      </c>
      <c r="N66" s="989">
        <v>2674</v>
      </c>
      <c r="O66" s="1086">
        <f t="shared" si="7"/>
        <v>157766</v>
      </c>
      <c r="P66" s="1067">
        <v>-3874</v>
      </c>
      <c r="Q66" s="1087">
        <f t="shared" si="8"/>
        <v>153892</v>
      </c>
      <c r="R66" s="1088">
        <f t="shared" si="9"/>
        <v>216724</v>
      </c>
      <c r="S66" s="989">
        <v>1818</v>
      </c>
    </row>
    <row r="67" spans="1:19" ht="15" customHeight="1" x14ac:dyDescent="0.2">
      <c r="A67" s="979">
        <v>61</v>
      </c>
      <c r="B67" s="980">
        <v>61</v>
      </c>
      <c r="C67" s="981" t="s">
        <v>66</v>
      </c>
      <c r="D67" s="982">
        <v>0</v>
      </c>
      <c r="E67" s="1061">
        <f t="shared" si="1"/>
        <v>0</v>
      </c>
      <c r="F67" s="982">
        <v>0</v>
      </c>
      <c r="G67" s="1065">
        <f t="shared" si="4"/>
        <v>0</v>
      </c>
      <c r="H67" s="982">
        <v>0</v>
      </c>
      <c r="I67" s="1065">
        <f t="shared" si="5"/>
        <v>0</v>
      </c>
      <c r="J67" s="1065">
        <f t="shared" si="6"/>
        <v>0</v>
      </c>
      <c r="K67" s="982">
        <v>232</v>
      </c>
      <c r="L67" s="1074">
        <f t="shared" si="10"/>
        <v>55216</v>
      </c>
      <c r="M67" s="1075">
        <v>309377</v>
      </c>
      <c r="N67" s="982">
        <v>1525</v>
      </c>
      <c r="O67" s="1080">
        <f t="shared" si="7"/>
        <v>89975</v>
      </c>
      <c r="P67" s="1065">
        <v>15010</v>
      </c>
      <c r="Q67" s="1081">
        <f t="shared" si="8"/>
        <v>104985</v>
      </c>
      <c r="R67" s="1082">
        <f t="shared" si="9"/>
        <v>469578</v>
      </c>
      <c r="S67" s="982">
        <v>999</v>
      </c>
    </row>
    <row r="68" spans="1:19" ht="15" customHeight="1" x14ac:dyDescent="0.2">
      <c r="A68" s="985">
        <v>62</v>
      </c>
      <c r="B68" s="532">
        <v>62</v>
      </c>
      <c r="C68" s="983" t="s">
        <v>67</v>
      </c>
      <c r="D68" s="984">
        <v>0</v>
      </c>
      <c r="E68" s="1062">
        <f t="shared" si="1"/>
        <v>0</v>
      </c>
      <c r="F68" s="984">
        <v>0</v>
      </c>
      <c r="G68" s="1066">
        <f t="shared" si="4"/>
        <v>0</v>
      </c>
      <c r="H68" s="984">
        <v>0</v>
      </c>
      <c r="I68" s="1066">
        <f t="shared" si="5"/>
        <v>0</v>
      </c>
      <c r="J68" s="1066">
        <f t="shared" si="6"/>
        <v>0</v>
      </c>
      <c r="K68" s="984">
        <v>181</v>
      </c>
      <c r="L68" s="1070">
        <f t="shared" si="10"/>
        <v>43078</v>
      </c>
      <c r="M68" s="1071">
        <v>0</v>
      </c>
      <c r="N68" s="984">
        <v>849</v>
      </c>
      <c r="O68" s="1083">
        <f t="shared" si="7"/>
        <v>50091</v>
      </c>
      <c r="P68" s="1066">
        <v>84031</v>
      </c>
      <c r="Q68" s="1084">
        <f t="shared" si="8"/>
        <v>134122</v>
      </c>
      <c r="R68" s="1085">
        <f t="shared" si="9"/>
        <v>177200</v>
      </c>
      <c r="S68" s="984">
        <v>550</v>
      </c>
    </row>
    <row r="69" spans="1:19" ht="15" customHeight="1" x14ac:dyDescent="0.2">
      <c r="A69" s="985">
        <v>63</v>
      </c>
      <c r="B69" s="532">
        <v>63</v>
      </c>
      <c r="C69" s="983" t="s">
        <v>68</v>
      </c>
      <c r="D69" s="984">
        <v>0</v>
      </c>
      <c r="E69" s="1062">
        <f t="shared" si="1"/>
        <v>0</v>
      </c>
      <c r="F69" s="984">
        <v>0</v>
      </c>
      <c r="G69" s="1066">
        <f t="shared" si="4"/>
        <v>0</v>
      </c>
      <c r="H69" s="984">
        <v>0</v>
      </c>
      <c r="I69" s="1066">
        <f t="shared" si="5"/>
        <v>0</v>
      </c>
      <c r="J69" s="1066">
        <f t="shared" si="6"/>
        <v>0</v>
      </c>
      <c r="K69" s="984">
        <v>259</v>
      </c>
      <c r="L69" s="1070">
        <f t="shared" si="10"/>
        <v>61642</v>
      </c>
      <c r="M69" s="1071">
        <v>0</v>
      </c>
      <c r="N69" s="984">
        <v>957</v>
      </c>
      <c r="O69" s="1083">
        <f t="shared" si="7"/>
        <v>56463</v>
      </c>
      <c r="P69" s="1066">
        <v>4580</v>
      </c>
      <c r="Q69" s="1084">
        <f t="shared" si="8"/>
        <v>61043</v>
      </c>
      <c r="R69" s="1085">
        <f t="shared" si="9"/>
        <v>122685</v>
      </c>
      <c r="S69" s="984">
        <v>610</v>
      </c>
    </row>
    <row r="70" spans="1:19" ht="15" customHeight="1" x14ac:dyDescent="0.2">
      <c r="A70" s="985">
        <v>64</v>
      </c>
      <c r="B70" s="532">
        <v>64</v>
      </c>
      <c r="C70" s="983" t="s">
        <v>69</v>
      </c>
      <c r="D70" s="984">
        <v>0</v>
      </c>
      <c r="E70" s="1062">
        <f t="shared" si="1"/>
        <v>0</v>
      </c>
      <c r="F70" s="984">
        <v>0</v>
      </c>
      <c r="G70" s="1066">
        <f t="shared" si="4"/>
        <v>0</v>
      </c>
      <c r="H70" s="984">
        <v>0</v>
      </c>
      <c r="I70" s="1066">
        <f t="shared" si="5"/>
        <v>0</v>
      </c>
      <c r="J70" s="1066">
        <f t="shared" si="6"/>
        <v>0</v>
      </c>
      <c r="K70" s="984">
        <v>642</v>
      </c>
      <c r="L70" s="1070">
        <f t="shared" si="10"/>
        <v>152796</v>
      </c>
      <c r="M70" s="1071">
        <v>0</v>
      </c>
      <c r="N70" s="984">
        <v>980</v>
      </c>
      <c r="O70" s="1083">
        <f t="shared" si="7"/>
        <v>57820</v>
      </c>
      <c r="P70" s="1066">
        <v>41767</v>
      </c>
      <c r="Q70" s="1084">
        <f t="shared" si="8"/>
        <v>99587</v>
      </c>
      <c r="R70" s="1085">
        <f t="shared" si="9"/>
        <v>252383</v>
      </c>
      <c r="S70" s="984">
        <v>620</v>
      </c>
    </row>
    <row r="71" spans="1:19" ht="15" customHeight="1" x14ac:dyDescent="0.2">
      <c r="A71" s="986">
        <v>65</v>
      </c>
      <c r="B71" s="987">
        <v>65</v>
      </c>
      <c r="C71" s="988" t="s">
        <v>70</v>
      </c>
      <c r="D71" s="989">
        <v>0</v>
      </c>
      <c r="E71" s="1063">
        <f>ROUND($E$3*D71,0)</f>
        <v>0</v>
      </c>
      <c r="F71" s="989">
        <v>0</v>
      </c>
      <c r="G71" s="1067">
        <f t="shared" si="4"/>
        <v>0</v>
      </c>
      <c r="H71" s="989">
        <v>0</v>
      </c>
      <c r="I71" s="1067">
        <f t="shared" si="5"/>
        <v>0</v>
      </c>
      <c r="J71" s="1067">
        <f t="shared" si="6"/>
        <v>0</v>
      </c>
      <c r="K71" s="989">
        <v>466</v>
      </c>
      <c r="L71" s="1072">
        <f t="shared" si="10"/>
        <v>110908</v>
      </c>
      <c r="M71" s="1073">
        <v>42221</v>
      </c>
      <c r="N71" s="989">
        <v>3238</v>
      </c>
      <c r="O71" s="1086">
        <f t="shared" si="7"/>
        <v>191042</v>
      </c>
      <c r="P71" s="1067">
        <v>-21448</v>
      </c>
      <c r="Q71" s="1087">
        <f t="shared" si="8"/>
        <v>169594</v>
      </c>
      <c r="R71" s="1088">
        <f>L71+J71+E71+M71+Q71</f>
        <v>322723</v>
      </c>
      <c r="S71" s="989">
        <v>2131</v>
      </c>
    </row>
    <row r="72" spans="1:19" ht="15" customHeight="1" x14ac:dyDescent="0.2">
      <c r="A72" s="979">
        <v>66</v>
      </c>
      <c r="B72" s="980">
        <v>66</v>
      </c>
      <c r="C72" s="981" t="s">
        <v>71</v>
      </c>
      <c r="D72" s="982">
        <v>0</v>
      </c>
      <c r="E72" s="993">
        <f>ROUND($E$3*D72,0)</f>
        <v>0</v>
      </c>
      <c r="F72" s="982">
        <v>0</v>
      </c>
      <c r="G72" s="1065">
        <f>ROUND($G$3*F72,0)</f>
        <v>0</v>
      </c>
      <c r="H72" s="982">
        <v>0</v>
      </c>
      <c r="I72" s="1065">
        <f>ROUND($I$3*H72,0)</f>
        <v>0</v>
      </c>
      <c r="J72" s="1065">
        <f>G72+I72</f>
        <v>0</v>
      </c>
      <c r="K72" s="982">
        <v>138</v>
      </c>
      <c r="L72" s="1074">
        <f t="shared" si="10"/>
        <v>32844</v>
      </c>
      <c r="M72" s="1075">
        <v>23134</v>
      </c>
      <c r="N72" s="982">
        <v>745</v>
      </c>
      <c r="O72" s="1080">
        <f>N72*$O$3</f>
        <v>43955</v>
      </c>
      <c r="P72" s="1065">
        <v>21724</v>
      </c>
      <c r="Q72" s="1081">
        <f>O72+P72</f>
        <v>65679</v>
      </c>
      <c r="R72" s="1082">
        <f>L72+J72+E72+M72+Q72</f>
        <v>121657</v>
      </c>
      <c r="S72" s="982">
        <v>449</v>
      </c>
    </row>
    <row r="73" spans="1:19" ht="15" customHeight="1" x14ac:dyDescent="0.2">
      <c r="A73" s="234">
        <v>67</v>
      </c>
      <c r="B73" s="234">
        <v>67</v>
      </c>
      <c r="C73" s="341" t="s">
        <v>4</v>
      </c>
      <c r="D73" s="235">
        <v>0</v>
      </c>
      <c r="E73" s="312">
        <f>ROUND($E$3*D73,0)</f>
        <v>0</v>
      </c>
      <c r="F73" s="235">
        <v>0</v>
      </c>
      <c r="G73" s="1068">
        <f>ROUND($G$3*F73,0)</f>
        <v>0</v>
      </c>
      <c r="H73" s="235">
        <v>0</v>
      </c>
      <c r="I73" s="1068">
        <f>ROUND($I$3*H73,0)</f>
        <v>0</v>
      </c>
      <c r="J73" s="1068">
        <f>G73+I73</f>
        <v>0</v>
      </c>
      <c r="K73" s="235">
        <v>160</v>
      </c>
      <c r="L73" s="1076">
        <f t="shared" si="10"/>
        <v>38080</v>
      </c>
      <c r="M73" s="1077">
        <v>0</v>
      </c>
      <c r="N73" s="235">
        <v>2377</v>
      </c>
      <c r="O73" s="1089">
        <f>N73*$O$3</f>
        <v>140243</v>
      </c>
      <c r="P73" s="1068">
        <v>-433</v>
      </c>
      <c r="Q73" s="1090">
        <f>O73+P73</f>
        <v>139810</v>
      </c>
      <c r="R73" s="1091">
        <f>L73+J73+E73+M73+Q73</f>
        <v>177890</v>
      </c>
      <c r="S73" s="235">
        <v>1588</v>
      </c>
    </row>
    <row r="74" spans="1:19" ht="15" customHeight="1" x14ac:dyDescent="0.2">
      <c r="A74" s="994">
        <v>68</v>
      </c>
      <c r="B74" s="533">
        <v>68</v>
      </c>
      <c r="C74" s="983" t="s">
        <v>3</v>
      </c>
      <c r="D74" s="984">
        <v>0</v>
      </c>
      <c r="E74" s="995">
        <f>ROUND($E$3*D74,0)</f>
        <v>0</v>
      </c>
      <c r="F74" s="984">
        <v>0</v>
      </c>
      <c r="G74" s="1066">
        <f>ROUND($G$3*F74,0)</f>
        <v>0</v>
      </c>
      <c r="H74" s="984">
        <v>0</v>
      </c>
      <c r="I74" s="1066">
        <f>ROUND($I$3*H74,0)</f>
        <v>0</v>
      </c>
      <c r="J74" s="1066">
        <f>G74+I74</f>
        <v>0</v>
      </c>
      <c r="K74" s="984">
        <v>122</v>
      </c>
      <c r="L74" s="1070">
        <f t="shared" si="10"/>
        <v>29036</v>
      </c>
      <c r="M74" s="1071">
        <v>19802</v>
      </c>
      <c r="N74" s="984">
        <v>800</v>
      </c>
      <c r="O74" s="1083">
        <f>N74*$O$3</f>
        <v>47200</v>
      </c>
      <c r="P74" s="1066">
        <v>37746</v>
      </c>
      <c r="Q74" s="1084">
        <f>O74+P74</f>
        <v>84946</v>
      </c>
      <c r="R74" s="1085">
        <f>L74+J74+E74+M74+Q74</f>
        <v>133784</v>
      </c>
      <c r="S74" s="984">
        <v>490</v>
      </c>
    </row>
    <row r="75" spans="1:19" ht="15" customHeight="1" x14ac:dyDescent="0.2">
      <c r="A75" s="996">
        <v>69</v>
      </c>
      <c r="B75" s="997">
        <v>69</v>
      </c>
      <c r="C75" s="988" t="s">
        <v>93</v>
      </c>
      <c r="D75" s="989">
        <v>0</v>
      </c>
      <c r="E75" s="998">
        <f>ROUND($E$3*D75,0)</f>
        <v>0</v>
      </c>
      <c r="F75" s="989">
        <v>0</v>
      </c>
      <c r="G75" s="1067">
        <f>ROUND($G$3*F75,0)</f>
        <v>0</v>
      </c>
      <c r="H75" s="989">
        <v>0</v>
      </c>
      <c r="I75" s="1067">
        <f>ROUND($I$3*H75,0)</f>
        <v>0</v>
      </c>
      <c r="J75" s="1067">
        <f>G75+I75</f>
        <v>0</v>
      </c>
      <c r="K75" s="989">
        <v>854</v>
      </c>
      <c r="L75" s="1072">
        <f t="shared" si="10"/>
        <v>203252</v>
      </c>
      <c r="M75" s="1073">
        <v>0</v>
      </c>
      <c r="N75" s="989">
        <v>2014</v>
      </c>
      <c r="O75" s="1086">
        <f>N75*$O$3</f>
        <v>118826</v>
      </c>
      <c r="P75" s="1067">
        <v>12387</v>
      </c>
      <c r="Q75" s="1087">
        <f>O75+P75</f>
        <v>131213</v>
      </c>
      <c r="R75" s="1088">
        <f>L75+J75+E75+M75+Q75</f>
        <v>334465</v>
      </c>
      <c r="S75" s="989">
        <v>1388</v>
      </c>
    </row>
    <row r="76" spans="1:19" s="313" customFormat="1" ht="15" customHeight="1" thickBot="1" x14ac:dyDescent="0.25">
      <c r="A76" s="999"/>
      <c r="B76" s="1000"/>
      <c r="C76" s="1001" t="s">
        <v>277</v>
      </c>
      <c r="D76" s="1002">
        <f t="shared" ref="D76:R76" si="11">SUM(D7:D75)</f>
        <v>209</v>
      </c>
      <c r="E76" s="1064">
        <f t="shared" si="11"/>
        <v>4389000</v>
      </c>
      <c r="F76" s="1002">
        <f t="shared" si="11"/>
        <v>69</v>
      </c>
      <c r="G76" s="1069">
        <f t="shared" si="11"/>
        <v>414000</v>
      </c>
      <c r="H76" s="1002">
        <f t="shared" si="11"/>
        <v>79</v>
      </c>
      <c r="I76" s="1069">
        <f t="shared" si="11"/>
        <v>316000</v>
      </c>
      <c r="J76" s="1069">
        <f t="shared" si="11"/>
        <v>730000</v>
      </c>
      <c r="K76" s="1002">
        <f t="shared" si="11"/>
        <v>44542.5</v>
      </c>
      <c r="L76" s="1078">
        <f t="shared" si="11"/>
        <v>10771403</v>
      </c>
      <c r="M76" s="1079">
        <f t="shared" si="11"/>
        <v>11704281</v>
      </c>
      <c r="N76" s="1002">
        <f t="shared" si="11"/>
        <v>289548</v>
      </c>
      <c r="O76" s="1092">
        <f t="shared" si="11"/>
        <v>17083332</v>
      </c>
      <c r="P76" s="1069">
        <f t="shared" si="11"/>
        <v>211046</v>
      </c>
      <c r="Q76" s="1093">
        <f t="shared" si="11"/>
        <v>17294378</v>
      </c>
      <c r="R76" s="1094">
        <f t="shared" si="11"/>
        <v>44889062</v>
      </c>
      <c r="S76" s="1002" t="e">
        <f>SUM(S7:S75)</f>
        <v>#REF!</v>
      </c>
    </row>
    <row r="77" spans="1:19" s="202" customFormat="1" ht="6.75" customHeight="1" thickTop="1" x14ac:dyDescent="0.2">
      <c r="A77" s="1185"/>
      <c r="B77" s="1186"/>
      <c r="C77" s="1197"/>
      <c r="D77" s="1188"/>
      <c r="E77" s="1192"/>
      <c r="F77" s="1188"/>
      <c r="G77" s="1189"/>
      <c r="H77" s="1198"/>
      <c r="I77" s="1189"/>
      <c r="J77" s="1189"/>
      <c r="K77" s="1188"/>
      <c r="L77" s="1192"/>
      <c r="M77" s="1192"/>
      <c r="N77" s="1188"/>
      <c r="O77" s="1192"/>
      <c r="P77" s="1189"/>
      <c r="Q77" s="1193"/>
      <c r="R77" s="1192"/>
      <c r="S77" s="1188"/>
    </row>
    <row r="78" spans="1:19" s="202" customFormat="1" ht="15" customHeight="1" x14ac:dyDescent="0.2">
      <c r="A78" s="979">
        <v>318001</v>
      </c>
      <c r="B78" s="980">
        <v>318001</v>
      </c>
      <c r="C78" s="981" t="s">
        <v>273</v>
      </c>
      <c r="D78" s="982"/>
      <c r="E78" s="1061">
        <f t="shared" ref="E78:E83" si="12">ROUND($E$3*D78,0)</f>
        <v>0</v>
      </c>
      <c r="F78" s="982">
        <v>0</v>
      </c>
      <c r="G78" s="1065">
        <f t="shared" ref="G78:G83" si="13">ROUND($G$3*F78,0)</f>
        <v>0</v>
      </c>
      <c r="H78" s="982">
        <v>0</v>
      </c>
      <c r="I78" s="1065">
        <f t="shared" ref="I78:I83" si="14">ROUND($I$3*H78,0)</f>
        <v>0</v>
      </c>
      <c r="J78" s="1065">
        <f t="shared" ref="J78:J83" si="15">G78+I78</f>
        <v>0</v>
      </c>
      <c r="K78" s="982">
        <v>25</v>
      </c>
      <c r="L78" s="1074">
        <f t="shared" ref="L78:L83" si="16">IF($S78&gt;0,IF(L$3*K78&lt;10000,10000,L$3*K78),0)</f>
        <v>10000</v>
      </c>
      <c r="M78" s="1075">
        <v>0</v>
      </c>
      <c r="N78" s="982">
        <v>693</v>
      </c>
      <c r="O78" s="1080">
        <f t="shared" ref="O78:O83" si="17">N78*$O$3</f>
        <v>40887</v>
      </c>
      <c r="P78" s="1065">
        <v>-40887</v>
      </c>
      <c r="Q78" s="1081">
        <f t="shared" ref="Q78:Q83" si="18">O78+P78</f>
        <v>0</v>
      </c>
      <c r="R78" s="1082">
        <f t="shared" ref="R78:R83" si="19">L78+J78+E78+M78+Q78</f>
        <v>10000</v>
      </c>
      <c r="S78" s="982">
        <v>461</v>
      </c>
    </row>
    <row r="79" spans="1:19" s="202" customFormat="1" ht="15" customHeight="1" x14ac:dyDescent="0.2">
      <c r="A79" s="985">
        <v>319001</v>
      </c>
      <c r="B79" s="532">
        <v>319001</v>
      </c>
      <c r="C79" s="983" t="s">
        <v>274</v>
      </c>
      <c r="D79" s="984"/>
      <c r="E79" s="1062">
        <f t="shared" si="12"/>
        <v>0</v>
      </c>
      <c r="F79" s="984">
        <v>0</v>
      </c>
      <c r="G79" s="1066">
        <f t="shared" si="13"/>
        <v>0</v>
      </c>
      <c r="H79" s="984">
        <v>0</v>
      </c>
      <c r="I79" s="1066">
        <f t="shared" si="14"/>
        <v>0</v>
      </c>
      <c r="J79" s="1066">
        <f t="shared" si="15"/>
        <v>0</v>
      </c>
      <c r="K79" s="984">
        <v>9</v>
      </c>
      <c r="L79" s="1070">
        <f t="shared" si="16"/>
        <v>10000</v>
      </c>
      <c r="M79" s="1071">
        <v>0</v>
      </c>
      <c r="N79" s="984">
        <v>371</v>
      </c>
      <c r="O79" s="1083">
        <f t="shared" si="17"/>
        <v>21889</v>
      </c>
      <c r="P79" s="1066">
        <v>-12158</v>
      </c>
      <c r="Q79" s="1084">
        <f t="shared" si="18"/>
        <v>9731</v>
      </c>
      <c r="R79" s="1085">
        <f t="shared" si="19"/>
        <v>19731</v>
      </c>
      <c r="S79" s="984">
        <v>302</v>
      </c>
    </row>
    <row r="80" spans="1:19" ht="15" customHeight="1" x14ac:dyDescent="0.2">
      <c r="A80" s="985">
        <v>302006</v>
      </c>
      <c r="B80" s="532">
        <v>302006</v>
      </c>
      <c r="C80" s="983" t="s">
        <v>414</v>
      </c>
      <c r="D80" s="984"/>
      <c r="E80" s="1062">
        <f t="shared" si="12"/>
        <v>0</v>
      </c>
      <c r="F80" s="984">
        <v>0</v>
      </c>
      <c r="G80" s="1066">
        <f t="shared" si="13"/>
        <v>0</v>
      </c>
      <c r="H80" s="984">
        <v>0</v>
      </c>
      <c r="I80" s="1066">
        <f t="shared" si="14"/>
        <v>0</v>
      </c>
      <c r="J80" s="1066">
        <f t="shared" si="15"/>
        <v>0</v>
      </c>
      <c r="K80" s="984">
        <v>0</v>
      </c>
      <c r="L80" s="1070">
        <f t="shared" si="16"/>
        <v>10000</v>
      </c>
      <c r="M80" s="1071">
        <v>0</v>
      </c>
      <c r="N80" s="984">
        <v>335</v>
      </c>
      <c r="O80" s="1083">
        <f t="shared" si="17"/>
        <v>19765</v>
      </c>
      <c r="P80" s="1066">
        <v>13621</v>
      </c>
      <c r="Q80" s="1084">
        <f t="shared" si="18"/>
        <v>33386</v>
      </c>
      <c r="R80" s="1085">
        <f t="shared" si="19"/>
        <v>43386</v>
      </c>
      <c r="S80" s="984">
        <v>359</v>
      </c>
    </row>
    <row r="81" spans="1:19" ht="15" customHeight="1" x14ac:dyDescent="0.2">
      <c r="A81" s="985">
        <v>334001</v>
      </c>
      <c r="B81" s="532">
        <v>334001</v>
      </c>
      <c r="C81" s="983" t="s">
        <v>410</v>
      </c>
      <c r="D81" s="984"/>
      <c r="E81" s="1062">
        <f t="shared" si="12"/>
        <v>0</v>
      </c>
      <c r="F81" s="984">
        <v>0</v>
      </c>
      <c r="G81" s="1066">
        <f t="shared" si="13"/>
        <v>0</v>
      </c>
      <c r="H81" s="984">
        <v>0</v>
      </c>
      <c r="I81" s="1066">
        <f t="shared" si="14"/>
        <v>0</v>
      </c>
      <c r="J81" s="1066">
        <f t="shared" si="15"/>
        <v>0</v>
      </c>
      <c r="K81" s="984">
        <v>0</v>
      </c>
      <c r="L81" s="1070">
        <f t="shared" si="16"/>
        <v>10000</v>
      </c>
      <c r="M81" s="1071">
        <v>0</v>
      </c>
      <c r="N81" s="984">
        <v>222</v>
      </c>
      <c r="O81" s="1083">
        <f t="shared" si="17"/>
        <v>13098</v>
      </c>
      <c r="P81" s="1066">
        <v>-1698</v>
      </c>
      <c r="Q81" s="1084">
        <f t="shared" si="18"/>
        <v>11400</v>
      </c>
      <c r="R81" s="1085">
        <f t="shared" si="19"/>
        <v>21400</v>
      </c>
      <c r="S81" s="984">
        <v>239</v>
      </c>
    </row>
    <row r="82" spans="1:19" ht="15" customHeight="1" x14ac:dyDescent="0.2">
      <c r="A82" s="986" t="s">
        <v>1159</v>
      </c>
      <c r="B82" s="987" t="s">
        <v>1159</v>
      </c>
      <c r="C82" s="988" t="s">
        <v>756</v>
      </c>
      <c r="D82" s="989"/>
      <c r="E82" s="1063">
        <f t="shared" si="12"/>
        <v>0</v>
      </c>
      <c r="F82" s="989">
        <v>0</v>
      </c>
      <c r="G82" s="1067">
        <f t="shared" si="13"/>
        <v>0</v>
      </c>
      <c r="H82" s="989">
        <v>0</v>
      </c>
      <c r="I82" s="1067">
        <f t="shared" si="14"/>
        <v>0</v>
      </c>
      <c r="J82" s="1067">
        <f t="shared" si="15"/>
        <v>0</v>
      </c>
      <c r="K82" s="989">
        <v>16</v>
      </c>
      <c r="L82" s="1072">
        <f t="shared" si="16"/>
        <v>10000</v>
      </c>
      <c r="M82" s="1073">
        <v>0</v>
      </c>
      <c r="N82" s="989">
        <v>134</v>
      </c>
      <c r="O82" s="1086">
        <f t="shared" si="17"/>
        <v>7906</v>
      </c>
      <c r="P82" s="1067">
        <v>6090</v>
      </c>
      <c r="Q82" s="1087">
        <f t="shared" si="18"/>
        <v>13996</v>
      </c>
      <c r="R82" s="1088">
        <f t="shared" si="19"/>
        <v>23996</v>
      </c>
      <c r="S82" s="989">
        <v>101</v>
      </c>
    </row>
    <row r="83" spans="1:19" s="313" customFormat="1" ht="15" customHeight="1" x14ac:dyDescent="0.2">
      <c r="A83" s="986" t="s">
        <v>340</v>
      </c>
      <c r="B83" s="987" t="s">
        <v>340</v>
      </c>
      <c r="C83" s="988" t="s">
        <v>151</v>
      </c>
      <c r="D83" s="989"/>
      <c r="E83" s="1063">
        <f t="shared" si="12"/>
        <v>0</v>
      </c>
      <c r="F83" s="989">
        <v>0</v>
      </c>
      <c r="G83" s="1067">
        <f t="shared" si="13"/>
        <v>0</v>
      </c>
      <c r="H83" s="989">
        <v>0</v>
      </c>
      <c r="I83" s="1067">
        <f t="shared" si="14"/>
        <v>0</v>
      </c>
      <c r="J83" s="1067">
        <f t="shared" si="15"/>
        <v>0</v>
      </c>
      <c r="K83" s="989">
        <v>54</v>
      </c>
      <c r="L83" s="1072">
        <f t="shared" si="16"/>
        <v>12852</v>
      </c>
      <c r="M83" s="1073">
        <v>0</v>
      </c>
      <c r="N83" s="989">
        <v>207</v>
      </c>
      <c r="O83" s="1086">
        <f t="shared" si="17"/>
        <v>12213</v>
      </c>
      <c r="P83" s="1067">
        <v>-12213</v>
      </c>
      <c r="Q83" s="1087">
        <f t="shared" si="18"/>
        <v>0</v>
      </c>
      <c r="R83" s="1088">
        <f t="shared" si="19"/>
        <v>12852</v>
      </c>
      <c r="S83" s="989">
        <v>186</v>
      </c>
    </row>
    <row r="84" spans="1:19" s="313" customFormat="1" ht="15" customHeight="1" thickBot="1" x14ac:dyDescent="0.25">
      <c r="A84" s="999"/>
      <c r="B84" s="1000"/>
      <c r="C84" s="1001" t="s">
        <v>471</v>
      </c>
      <c r="D84" s="1002">
        <f>SUM(D78:D83)</f>
        <v>0</v>
      </c>
      <c r="E84" s="1064">
        <f t="shared" ref="E84:R84" si="20">SUM(E78:E83)</f>
        <v>0</v>
      </c>
      <c r="F84" s="1002">
        <f>SUM(F78:F83)</f>
        <v>0</v>
      </c>
      <c r="G84" s="1069">
        <f t="shared" si="20"/>
        <v>0</v>
      </c>
      <c r="H84" s="1002">
        <f>SUM(H78:H83)</f>
        <v>0</v>
      </c>
      <c r="I84" s="1069">
        <f t="shared" si="20"/>
        <v>0</v>
      </c>
      <c r="J84" s="1069">
        <f t="shared" si="20"/>
        <v>0</v>
      </c>
      <c r="K84" s="1002">
        <f>SUM(K78:K83)</f>
        <v>104</v>
      </c>
      <c r="L84" s="1078">
        <f>SUM(L78:L83)</f>
        <v>62852</v>
      </c>
      <c r="M84" s="1079">
        <f t="shared" si="20"/>
        <v>0</v>
      </c>
      <c r="N84" s="1002">
        <f t="shared" si="20"/>
        <v>1962</v>
      </c>
      <c r="O84" s="1092">
        <f t="shared" si="20"/>
        <v>115758</v>
      </c>
      <c r="P84" s="1069">
        <f t="shared" si="20"/>
        <v>-47245</v>
      </c>
      <c r="Q84" s="1093">
        <f t="shared" si="20"/>
        <v>68513</v>
      </c>
      <c r="R84" s="1094">
        <f t="shared" si="20"/>
        <v>131365</v>
      </c>
      <c r="S84" s="1002">
        <f>SUM(S78:S83)</f>
        <v>1648</v>
      </c>
    </row>
    <row r="85" spans="1:19" ht="6.75" customHeight="1" thickTop="1" x14ac:dyDescent="0.2">
      <c r="A85" s="1194"/>
      <c r="B85" s="1195"/>
      <c r="C85" s="1196"/>
      <c r="D85" s="1188"/>
      <c r="E85" s="1189"/>
      <c r="F85" s="1190"/>
      <c r="G85" s="1189"/>
      <c r="H85" s="1191"/>
      <c r="I85" s="1189"/>
      <c r="J85" s="1189"/>
      <c r="K85" s="1190"/>
      <c r="L85" s="1189"/>
      <c r="M85" s="1189"/>
      <c r="N85" s="1188"/>
      <c r="O85" s="1192"/>
      <c r="P85" s="1189"/>
      <c r="Q85" s="1193"/>
      <c r="R85" s="1192"/>
      <c r="S85" s="1190"/>
    </row>
    <row r="86" spans="1:19" ht="15" customHeight="1" x14ac:dyDescent="0.2">
      <c r="A86" s="979">
        <v>321001</v>
      </c>
      <c r="B86" s="980">
        <v>321001</v>
      </c>
      <c r="C86" s="981" t="s">
        <v>415</v>
      </c>
      <c r="D86" s="982"/>
      <c r="E86" s="1061">
        <f t="shared" ref="E86:E92" si="21">ROUND($E$3*D86,0)</f>
        <v>0</v>
      </c>
      <c r="F86" s="982">
        <v>0</v>
      </c>
      <c r="G86" s="1065">
        <f t="shared" ref="G86:G92" si="22">ROUND($G$3*F86,0)</f>
        <v>0</v>
      </c>
      <c r="H86" s="982">
        <v>0</v>
      </c>
      <c r="I86" s="1065">
        <f t="shared" ref="I86:I92" si="23">ROUND($I$3*H86,0)</f>
        <v>0</v>
      </c>
      <c r="J86" s="1065">
        <f t="shared" ref="J86:J92" si="24">G86+I86</f>
        <v>0</v>
      </c>
      <c r="K86" s="982">
        <v>0</v>
      </c>
      <c r="L86" s="1074">
        <f t="shared" ref="L86:L92" si="25">IF($S86&gt;0,IF(L$3*K86&lt;10000,10000,L$3*K86),0)</f>
        <v>0</v>
      </c>
      <c r="M86" s="1075">
        <v>0</v>
      </c>
      <c r="N86" s="982">
        <v>0</v>
      </c>
      <c r="O86" s="1080">
        <f t="shared" ref="O86:O92" si="26">N86*$O$3</f>
        <v>0</v>
      </c>
      <c r="P86" s="1065">
        <v>0</v>
      </c>
      <c r="Q86" s="1081">
        <f t="shared" ref="Q86:Q92" si="27">O86+P86</f>
        <v>0</v>
      </c>
      <c r="R86" s="1082">
        <f t="shared" ref="R86:R92" si="28">L86+J86+E86+M86+Q86</f>
        <v>0</v>
      </c>
      <c r="S86" s="982">
        <v>0</v>
      </c>
    </row>
    <row r="87" spans="1:19" ht="15" customHeight="1" x14ac:dyDescent="0.2">
      <c r="A87" s="985">
        <v>329001</v>
      </c>
      <c r="B87" s="532">
        <v>329001</v>
      </c>
      <c r="C87" s="983" t="s">
        <v>416</v>
      </c>
      <c r="D87" s="984"/>
      <c r="E87" s="1062">
        <f t="shared" si="21"/>
        <v>0</v>
      </c>
      <c r="F87" s="984">
        <v>0</v>
      </c>
      <c r="G87" s="1066">
        <f t="shared" si="22"/>
        <v>0</v>
      </c>
      <c r="H87" s="984">
        <v>0</v>
      </c>
      <c r="I87" s="1066">
        <f t="shared" si="23"/>
        <v>0</v>
      </c>
      <c r="J87" s="1066">
        <f t="shared" si="24"/>
        <v>0</v>
      </c>
      <c r="K87" s="984">
        <v>0</v>
      </c>
      <c r="L87" s="1070">
        <f t="shared" si="25"/>
        <v>0</v>
      </c>
      <c r="M87" s="1071">
        <v>0</v>
      </c>
      <c r="N87" s="984">
        <v>61</v>
      </c>
      <c r="O87" s="1083">
        <f t="shared" si="26"/>
        <v>3599</v>
      </c>
      <c r="P87" s="1066">
        <v>-29</v>
      </c>
      <c r="Q87" s="1084">
        <f t="shared" si="27"/>
        <v>3570</v>
      </c>
      <c r="R87" s="1085">
        <f t="shared" si="28"/>
        <v>3570</v>
      </c>
      <c r="S87" s="984">
        <v>0</v>
      </c>
    </row>
    <row r="88" spans="1:19" ht="15" customHeight="1" x14ac:dyDescent="0.2">
      <c r="A88" s="985">
        <v>331001</v>
      </c>
      <c r="B88" s="532">
        <v>331001</v>
      </c>
      <c r="C88" s="983" t="s">
        <v>417</v>
      </c>
      <c r="D88" s="984">
        <v>21</v>
      </c>
      <c r="E88" s="1062">
        <f t="shared" si="21"/>
        <v>441000</v>
      </c>
      <c r="F88" s="984">
        <v>6</v>
      </c>
      <c r="G88" s="1066">
        <f t="shared" si="22"/>
        <v>36000</v>
      </c>
      <c r="H88" s="984">
        <v>4</v>
      </c>
      <c r="I88" s="1066">
        <f t="shared" si="23"/>
        <v>16000</v>
      </c>
      <c r="J88" s="1066">
        <f t="shared" si="24"/>
        <v>52000</v>
      </c>
      <c r="K88" s="984">
        <v>0</v>
      </c>
      <c r="L88" s="1070">
        <f t="shared" si="25"/>
        <v>0</v>
      </c>
      <c r="M88" s="1071">
        <v>0</v>
      </c>
      <c r="N88" s="984">
        <v>138</v>
      </c>
      <c r="O88" s="1083">
        <f t="shared" si="26"/>
        <v>8142</v>
      </c>
      <c r="P88" s="1066">
        <v>-8142</v>
      </c>
      <c r="Q88" s="1084">
        <f t="shared" si="27"/>
        <v>0</v>
      </c>
      <c r="R88" s="1085">
        <f t="shared" si="28"/>
        <v>493000</v>
      </c>
      <c r="S88" s="984">
        <v>0</v>
      </c>
    </row>
    <row r="89" spans="1:19" ht="15" customHeight="1" x14ac:dyDescent="0.2">
      <c r="A89" s="985">
        <v>333001</v>
      </c>
      <c r="B89" s="532">
        <v>333001</v>
      </c>
      <c r="C89" s="983" t="s">
        <v>409</v>
      </c>
      <c r="D89" s="984"/>
      <c r="E89" s="1062">
        <f t="shared" si="21"/>
        <v>0</v>
      </c>
      <c r="F89" s="984">
        <v>0</v>
      </c>
      <c r="G89" s="1066">
        <f t="shared" si="22"/>
        <v>0</v>
      </c>
      <c r="H89" s="984">
        <v>0</v>
      </c>
      <c r="I89" s="1066">
        <f t="shared" si="23"/>
        <v>0</v>
      </c>
      <c r="J89" s="1066">
        <f t="shared" si="24"/>
        <v>0</v>
      </c>
      <c r="K89" s="990">
        <v>0</v>
      </c>
      <c r="L89" s="1070">
        <f t="shared" si="25"/>
        <v>10000</v>
      </c>
      <c r="M89" s="1071">
        <v>0</v>
      </c>
      <c r="N89" s="984">
        <v>338</v>
      </c>
      <c r="O89" s="1083">
        <f t="shared" si="26"/>
        <v>19942</v>
      </c>
      <c r="P89" s="1066">
        <v>-19942</v>
      </c>
      <c r="Q89" s="1084">
        <f t="shared" si="27"/>
        <v>0</v>
      </c>
      <c r="R89" s="1085">
        <f t="shared" si="28"/>
        <v>10000</v>
      </c>
      <c r="S89" s="990">
        <v>242</v>
      </c>
    </row>
    <row r="90" spans="1:19" ht="15" customHeight="1" x14ac:dyDescent="0.2">
      <c r="A90" s="986">
        <v>336001</v>
      </c>
      <c r="B90" s="987">
        <v>336001</v>
      </c>
      <c r="C90" s="988" t="s">
        <v>411</v>
      </c>
      <c r="D90" s="989"/>
      <c r="E90" s="1063">
        <f t="shared" si="21"/>
        <v>0</v>
      </c>
      <c r="F90" s="989">
        <v>0</v>
      </c>
      <c r="G90" s="1067">
        <f t="shared" si="22"/>
        <v>0</v>
      </c>
      <c r="H90" s="989">
        <v>0</v>
      </c>
      <c r="I90" s="1067">
        <f t="shared" si="23"/>
        <v>0</v>
      </c>
      <c r="J90" s="1067">
        <f t="shared" si="24"/>
        <v>0</v>
      </c>
      <c r="K90" s="989">
        <v>84</v>
      </c>
      <c r="L90" s="1072">
        <f t="shared" si="25"/>
        <v>19992</v>
      </c>
      <c r="M90" s="1073">
        <v>0</v>
      </c>
      <c r="N90" s="989">
        <v>395</v>
      </c>
      <c r="O90" s="1086">
        <f t="shared" si="26"/>
        <v>23305</v>
      </c>
      <c r="P90" s="1067">
        <v>2825</v>
      </c>
      <c r="Q90" s="1087">
        <f t="shared" si="27"/>
        <v>26130</v>
      </c>
      <c r="R90" s="1088">
        <f t="shared" si="28"/>
        <v>46122</v>
      </c>
      <c r="S90" s="989">
        <v>266</v>
      </c>
    </row>
    <row r="91" spans="1:19" ht="15" customHeight="1" x14ac:dyDescent="0.2">
      <c r="A91" s="985">
        <v>337001</v>
      </c>
      <c r="B91" s="532">
        <v>337001</v>
      </c>
      <c r="C91" s="983" t="s">
        <v>418</v>
      </c>
      <c r="D91" s="984"/>
      <c r="E91" s="995">
        <f t="shared" si="21"/>
        <v>0</v>
      </c>
      <c r="F91" s="984">
        <v>0</v>
      </c>
      <c r="G91" s="1066">
        <f t="shared" si="22"/>
        <v>0</v>
      </c>
      <c r="H91" s="984">
        <v>0</v>
      </c>
      <c r="I91" s="1066">
        <f t="shared" si="23"/>
        <v>0</v>
      </c>
      <c r="J91" s="1066">
        <f t="shared" si="24"/>
        <v>0</v>
      </c>
      <c r="K91" s="984">
        <v>0</v>
      </c>
      <c r="L91" s="1070">
        <f t="shared" si="25"/>
        <v>0</v>
      </c>
      <c r="M91" s="1071">
        <v>0</v>
      </c>
      <c r="N91" s="984">
        <v>194</v>
      </c>
      <c r="O91" s="1083">
        <f t="shared" si="26"/>
        <v>11446</v>
      </c>
      <c r="P91" s="1066">
        <v>853</v>
      </c>
      <c r="Q91" s="1084">
        <f t="shared" si="27"/>
        <v>12299</v>
      </c>
      <c r="R91" s="1085">
        <f t="shared" si="28"/>
        <v>12299</v>
      </c>
      <c r="S91" s="984">
        <v>0</v>
      </c>
    </row>
    <row r="92" spans="1:19" ht="15" customHeight="1" x14ac:dyDescent="0.2">
      <c r="A92" s="986">
        <v>340001</v>
      </c>
      <c r="B92" s="987">
        <v>340001</v>
      </c>
      <c r="C92" s="988" t="s">
        <v>412</v>
      </c>
      <c r="D92" s="989"/>
      <c r="E92" s="998">
        <f t="shared" si="21"/>
        <v>0</v>
      </c>
      <c r="F92" s="989">
        <v>0</v>
      </c>
      <c r="G92" s="1067">
        <f t="shared" si="22"/>
        <v>0</v>
      </c>
      <c r="H92" s="989">
        <v>0</v>
      </c>
      <c r="I92" s="1067">
        <f t="shared" si="23"/>
        <v>0</v>
      </c>
      <c r="J92" s="1067">
        <f t="shared" si="24"/>
        <v>0</v>
      </c>
      <c r="K92" s="989">
        <v>0</v>
      </c>
      <c r="L92" s="1072">
        <f t="shared" si="25"/>
        <v>0</v>
      </c>
      <c r="M92" s="1073">
        <v>0</v>
      </c>
      <c r="N92" s="989">
        <v>36</v>
      </c>
      <c r="O92" s="1086">
        <f t="shared" si="26"/>
        <v>2124</v>
      </c>
      <c r="P92" s="1067">
        <v>-2124</v>
      </c>
      <c r="Q92" s="1087">
        <f t="shared" si="27"/>
        <v>0</v>
      </c>
      <c r="R92" s="1088">
        <f t="shared" si="28"/>
        <v>0</v>
      </c>
      <c r="S92" s="989">
        <v>0</v>
      </c>
    </row>
    <row r="93" spans="1:19" s="313" customFormat="1" ht="15" customHeight="1" thickBot="1" x14ac:dyDescent="0.25">
      <c r="A93" s="999"/>
      <c r="B93" s="1000"/>
      <c r="C93" s="1001" t="s">
        <v>275</v>
      </c>
      <c r="D93" s="1002">
        <f>SUM(D86:D92)</f>
        <v>21</v>
      </c>
      <c r="E93" s="1064">
        <f>SUM(E86:E92)</f>
        <v>441000</v>
      </c>
      <c r="F93" s="1002">
        <f>SUM(F86:F92)</f>
        <v>6</v>
      </c>
      <c r="G93" s="1069">
        <f>SUM(G86:G92)</f>
        <v>36000</v>
      </c>
      <c r="H93" s="1002">
        <f>SUM(H86:H92)</f>
        <v>4</v>
      </c>
      <c r="I93" s="1069">
        <f t="shared" ref="I93:R93" si="29">SUM(I86:I92)</f>
        <v>16000</v>
      </c>
      <c r="J93" s="1069">
        <f t="shared" si="29"/>
        <v>52000</v>
      </c>
      <c r="K93" s="1002">
        <f t="shared" si="29"/>
        <v>84</v>
      </c>
      <c r="L93" s="1078">
        <f>SUM(L86:L92)</f>
        <v>29992</v>
      </c>
      <c r="M93" s="1079">
        <f t="shared" si="29"/>
        <v>0</v>
      </c>
      <c r="N93" s="1002">
        <f t="shared" si="29"/>
        <v>1162</v>
      </c>
      <c r="O93" s="1092">
        <f t="shared" si="29"/>
        <v>68558</v>
      </c>
      <c r="P93" s="1069">
        <f t="shared" si="29"/>
        <v>-26559</v>
      </c>
      <c r="Q93" s="1093">
        <f t="shared" si="29"/>
        <v>41999</v>
      </c>
      <c r="R93" s="1094">
        <f t="shared" si="29"/>
        <v>564991</v>
      </c>
      <c r="S93" s="1002">
        <f>SUM(S86:S92)</f>
        <v>508</v>
      </c>
    </row>
    <row r="94" spans="1:19" ht="6.75" customHeight="1" thickTop="1" x14ac:dyDescent="0.2">
      <c r="A94" s="1194"/>
      <c r="B94" s="1195"/>
      <c r="C94" s="1196"/>
      <c r="D94" s="1188"/>
      <c r="E94" s="1189"/>
      <c r="F94" s="1190"/>
      <c r="G94" s="1189"/>
      <c r="H94" s="1191"/>
      <c r="I94" s="1189"/>
      <c r="J94" s="1189"/>
      <c r="K94" s="1190"/>
      <c r="L94" s="1189"/>
      <c r="M94" s="1189"/>
      <c r="N94" s="1188"/>
      <c r="O94" s="1192"/>
      <c r="P94" s="1189"/>
      <c r="Q94" s="1193"/>
      <c r="R94" s="1192"/>
      <c r="S94" s="1190"/>
    </row>
    <row r="95" spans="1:19" ht="15" customHeight="1" x14ac:dyDescent="0.2">
      <c r="A95" s="979">
        <v>341001</v>
      </c>
      <c r="B95" s="980">
        <v>341001</v>
      </c>
      <c r="C95" s="981" t="s">
        <v>282</v>
      </c>
      <c r="D95" s="982"/>
      <c r="E95" s="1061">
        <f t="shared" ref="E95:E130" si="30">ROUND($E$3*D95,0)</f>
        <v>0</v>
      </c>
      <c r="F95" s="982">
        <v>0</v>
      </c>
      <c r="G95" s="1065">
        <f t="shared" ref="G95:G130" si="31">ROUND($G$3*F95,0)</f>
        <v>0</v>
      </c>
      <c r="H95" s="982">
        <v>0</v>
      </c>
      <c r="I95" s="1065">
        <f t="shared" ref="I95:I130" si="32">ROUND($I$3*H95,0)</f>
        <v>0</v>
      </c>
      <c r="J95" s="1065">
        <f t="shared" ref="J95:J130" si="33">G95+I95</f>
        <v>0</v>
      </c>
      <c r="K95" s="982">
        <v>160</v>
      </c>
      <c r="L95" s="1074">
        <f t="shared" ref="L95:L130" si="34">IF($S95&gt;0,IF(L$3*K95&lt;10000,10000,L$3*K95),0)</f>
        <v>38080</v>
      </c>
      <c r="M95" s="1075">
        <v>0</v>
      </c>
      <c r="N95" s="982">
        <v>410</v>
      </c>
      <c r="O95" s="1080">
        <f t="shared" ref="O95:O130" si="35">N95*$O$3</f>
        <v>24190</v>
      </c>
      <c r="P95" s="1065">
        <v>-9119</v>
      </c>
      <c r="Q95" s="1081">
        <f t="shared" ref="Q95:Q130" si="36">O95+P95</f>
        <v>15071</v>
      </c>
      <c r="R95" s="1082">
        <f t="shared" ref="R95:R130" si="37">L95+J95+E95+M95+Q95</f>
        <v>53151</v>
      </c>
      <c r="S95" s="982">
        <v>259</v>
      </c>
    </row>
    <row r="96" spans="1:19" ht="15" customHeight="1" x14ac:dyDescent="0.2">
      <c r="A96" s="985">
        <v>343001</v>
      </c>
      <c r="B96" s="532">
        <v>343001</v>
      </c>
      <c r="C96" s="983" t="s">
        <v>435</v>
      </c>
      <c r="D96" s="984"/>
      <c r="E96" s="1062">
        <f t="shared" si="30"/>
        <v>0</v>
      </c>
      <c r="F96" s="984">
        <v>0</v>
      </c>
      <c r="G96" s="1066">
        <f t="shared" si="31"/>
        <v>0</v>
      </c>
      <c r="H96" s="984">
        <v>0</v>
      </c>
      <c r="I96" s="1066">
        <f t="shared" si="32"/>
        <v>0</v>
      </c>
      <c r="J96" s="1066">
        <f t="shared" si="33"/>
        <v>0</v>
      </c>
      <c r="K96" s="984">
        <v>232</v>
      </c>
      <c r="L96" s="1070">
        <f t="shared" si="34"/>
        <v>55216</v>
      </c>
      <c r="M96" s="1071">
        <v>0</v>
      </c>
      <c r="N96" s="984">
        <v>569</v>
      </c>
      <c r="O96" s="1083">
        <f t="shared" si="35"/>
        <v>33571</v>
      </c>
      <c r="P96" s="1066">
        <v>-16742</v>
      </c>
      <c r="Q96" s="1084">
        <f t="shared" si="36"/>
        <v>16829</v>
      </c>
      <c r="R96" s="1085">
        <f t="shared" si="37"/>
        <v>72045</v>
      </c>
      <c r="S96" s="984">
        <v>557</v>
      </c>
    </row>
    <row r="97" spans="1:19" ht="15" customHeight="1" x14ac:dyDescent="0.2">
      <c r="A97" s="985">
        <v>344001</v>
      </c>
      <c r="B97" s="532">
        <v>344001</v>
      </c>
      <c r="C97" s="983" t="s">
        <v>283</v>
      </c>
      <c r="D97" s="984"/>
      <c r="E97" s="1062">
        <f t="shared" si="30"/>
        <v>0</v>
      </c>
      <c r="F97" s="984">
        <v>0</v>
      </c>
      <c r="G97" s="1066">
        <f t="shared" si="31"/>
        <v>0</v>
      </c>
      <c r="H97" s="984">
        <v>0</v>
      </c>
      <c r="I97" s="1066">
        <f t="shared" si="32"/>
        <v>0</v>
      </c>
      <c r="J97" s="1066">
        <f t="shared" si="33"/>
        <v>0</v>
      </c>
      <c r="K97" s="984">
        <v>0</v>
      </c>
      <c r="L97" s="1070">
        <f t="shared" si="34"/>
        <v>10000</v>
      </c>
      <c r="M97" s="1071">
        <v>32450</v>
      </c>
      <c r="N97" s="984">
        <v>565</v>
      </c>
      <c r="O97" s="1083">
        <f t="shared" si="35"/>
        <v>33335</v>
      </c>
      <c r="P97" s="1066">
        <v>6166</v>
      </c>
      <c r="Q97" s="1084">
        <f t="shared" si="36"/>
        <v>39501</v>
      </c>
      <c r="R97" s="1085">
        <f t="shared" si="37"/>
        <v>81951</v>
      </c>
      <c r="S97" s="984">
        <v>506</v>
      </c>
    </row>
    <row r="98" spans="1:19" ht="15" customHeight="1" x14ac:dyDescent="0.2">
      <c r="A98" s="985">
        <v>345001</v>
      </c>
      <c r="B98" s="532">
        <v>345001</v>
      </c>
      <c r="C98" s="983" t="s">
        <v>725</v>
      </c>
      <c r="D98" s="984"/>
      <c r="E98" s="1062">
        <f t="shared" si="30"/>
        <v>0</v>
      </c>
      <c r="F98" s="984">
        <v>0</v>
      </c>
      <c r="G98" s="1066">
        <f t="shared" si="31"/>
        <v>0</v>
      </c>
      <c r="H98" s="984">
        <v>0</v>
      </c>
      <c r="I98" s="1066">
        <f t="shared" si="32"/>
        <v>0</v>
      </c>
      <c r="J98" s="1066">
        <f t="shared" si="33"/>
        <v>0</v>
      </c>
      <c r="K98" s="984">
        <v>159</v>
      </c>
      <c r="L98" s="1070">
        <f t="shared" si="34"/>
        <v>37842</v>
      </c>
      <c r="M98" s="1071">
        <v>0</v>
      </c>
      <c r="N98" s="984">
        <v>1597</v>
      </c>
      <c r="O98" s="1083">
        <f t="shared" si="35"/>
        <v>94223</v>
      </c>
      <c r="P98" s="1066">
        <v>25141</v>
      </c>
      <c r="Q98" s="1084">
        <f t="shared" si="36"/>
        <v>119364</v>
      </c>
      <c r="R98" s="1085">
        <f t="shared" si="37"/>
        <v>157206</v>
      </c>
      <c r="S98" s="984">
        <v>1216</v>
      </c>
    </row>
    <row r="99" spans="1:19" ht="15" customHeight="1" x14ac:dyDescent="0.2">
      <c r="A99" s="986">
        <v>346001</v>
      </c>
      <c r="B99" s="987">
        <v>346001</v>
      </c>
      <c r="C99" s="988" t="s">
        <v>284</v>
      </c>
      <c r="D99" s="989"/>
      <c r="E99" s="1063">
        <f t="shared" si="30"/>
        <v>0</v>
      </c>
      <c r="F99" s="989">
        <v>0</v>
      </c>
      <c r="G99" s="1067">
        <f t="shared" si="31"/>
        <v>0</v>
      </c>
      <c r="H99" s="989">
        <v>0</v>
      </c>
      <c r="I99" s="1067">
        <f t="shared" si="32"/>
        <v>0</v>
      </c>
      <c r="J99" s="1067">
        <f t="shared" si="33"/>
        <v>0</v>
      </c>
      <c r="K99" s="989">
        <v>0</v>
      </c>
      <c r="L99" s="1072">
        <f t="shared" si="34"/>
        <v>0</v>
      </c>
      <c r="M99" s="1073">
        <v>0</v>
      </c>
      <c r="N99" s="989">
        <v>186</v>
      </c>
      <c r="O99" s="1086">
        <f t="shared" si="35"/>
        <v>10974</v>
      </c>
      <c r="P99" s="1067">
        <v>-10974</v>
      </c>
      <c r="Q99" s="1087">
        <f t="shared" si="36"/>
        <v>0</v>
      </c>
      <c r="R99" s="1088">
        <f t="shared" si="37"/>
        <v>0</v>
      </c>
      <c r="S99" s="989">
        <v>0</v>
      </c>
    </row>
    <row r="100" spans="1:19" ht="15" customHeight="1" x14ac:dyDescent="0.2">
      <c r="A100" s="979">
        <v>347001</v>
      </c>
      <c r="B100" s="980">
        <v>347001</v>
      </c>
      <c r="C100" s="981" t="s">
        <v>285</v>
      </c>
      <c r="D100" s="982">
        <v>35</v>
      </c>
      <c r="E100" s="1061">
        <f t="shared" si="30"/>
        <v>735000</v>
      </c>
      <c r="F100" s="982">
        <v>10</v>
      </c>
      <c r="G100" s="1065">
        <f t="shared" si="31"/>
        <v>60000</v>
      </c>
      <c r="H100" s="992">
        <v>15</v>
      </c>
      <c r="I100" s="1065">
        <f t="shared" si="32"/>
        <v>60000</v>
      </c>
      <c r="J100" s="1065">
        <f t="shared" si="33"/>
        <v>120000</v>
      </c>
      <c r="K100" s="982">
        <v>0</v>
      </c>
      <c r="L100" s="1074">
        <f t="shared" si="34"/>
        <v>0</v>
      </c>
      <c r="M100" s="1075">
        <v>21353</v>
      </c>
      <c r="N100" s="982">
        <v>24</v>
      </c>
      <c r="O100" s="1080">
        <f t="shared" si="35"/>
        <v>1416</v>
      </c>
      <c r="P100" s="1065">
        <v>-1416</v>
      </c>
      <c r="Q100" s="1081">
        <f t="shared" si="36"/>
        <v>0</v>
      </c>
      <c r="R100" s="1082">
        <f t="shared" si="37"/>
        <v>876353</v>
      </c>
      <c r="S100" s="982">
        <v>0</v>
      </c>
    </row>
    <row r="101" spans="1:19" ht="15" customHeight="1" x14ac:dyDescent="0.2">
      <c r="A101" s="985">
        <v>348001</v>
      </c>
      <c r="B101" s="532">
        <v>348001</v>
      </c>
      <c r="C101" s="983" t="s">
        <v>544</v>
      </c>
      <c r="D101" s="984"/>
      <c r="E101" s="1062">
        <f t="shared" si="30"/>
        <v>0</v>
      </c>
      <c r="F101" s="984">
        <v>0</v>
      </c>
      <c r="G101" s="1066">
        <f t="shared" si="31"/>
        <v>0</v>
      </c>
      <c r="H101" s="984">
        <v>0</v>
      </c>
      <c r="I101" s="1066">
        <f t="shared" si="32"/>
        <v>0</v>
      </c>
      <c r="J101" s="1066">
        <f t="shared" si="33"/>
        <v>0</v>
      </c>
      <c r="K101" s="984">
        <v>0</v>
      </c>
      <c r="L101" s="1070">
        <f t="shared" si="34"/>
        <v>10000</v>
      </c>
      <c r="M101" s="1071">
        <v>0</v>
      </c>
      <c r="N101" s="984">
        <v>754</v>
      </c>
      <c r="O101" s="1083">
        <f t="shared" si="35"/>
        <v>44486</v>
      </c>
      <c r="P101" s="1066">
        <v>-9026</v>
      </c>
      <c r="Q101" s="1084">
        <f t="shared" si="36"/>
        <v>35460</v>
      </c>
      <c r="R101" s="1085">
        <f t="shared" si="37"/>
        <v>45460</v>
      </c>
      <c r="S101" s="984">
        <v>739</v>
      </c>
    </row>
    <row r="102" spans="1:19" ht="15" customHeight="1" x14ac:dyDescent="0.2">
      <c r="A102" s="985" t="s">
        <v>911</v>
      </c>
      <c r="B102" s="532" t="s">
        <v>911</v>
      </c>
      <c r="C102" s="983" t="s">
        <v>761</v>
      </c>
      <c r="D102" s="984"/>
      <c r="E102" s="1062">
        <f t="shared" si="30"/>
        <v>0</v>
      </c>
      <c r="F102" s="984">
        <v>0</v>
      </c>
      <c r="G102" s="1066">
        <f t="shared" si="31"/>
        <v>0</v>
      </c>
      <c r="H102" s="984">
        <v>0</v>
      </c>
      <c r="I102" s="1066">
        <f t="shared" si="32"/>
        <v>0</v>
      </c>
      <c r="J102" s="1066">
        <f t="shared" si="33"/>
        <v>0</v>
      </c>
      <c r="K102" s="984">
        <v>0</v>
      </c>
      <c r="L102" s="1070">
        <f t="shared" si="34"/>
        <v>0</v>
      </c>
      <c r="M102" s="1071">
        <v>35434</v>
      </c>
      <c r="N102" s="984">
        <v>0</v>
      </c>
      <c r="O102" s="1083">
        <f t="shared" si="35"/>
        <v>0</v>
      </c>
      <c r="P102" s="1066">
        <v>0</v>
      </c>
      <c r="Q102" s="1084">
        <f t="shared" si="36"/>
        <v>0</v>
      </c>
      <c r="R102" s="1085">
        <f t="shared" si="37"/>
        <v>35434</v>
      </c>
      <c r="S102" s="984">
        <v>0</v>
      </c>
    </row>
    <row r="103" spans="1:19" ht="15" customHeight="1" x14ac:dyDescent="0.2">
      <c r="A103" s="985" t="s">
        <v>585</v>
      </c>
      <c r="B103" s="532" t="s">
        <v>341</v>
      </c>
      <c r="C103" s="983" t="s">
        <v>1215</v>
      </c>
      <c r="D103" s="984"/>
      <c r="E103" s="1062">
        <f t="shared" si="30"/>
        <v>0</v>
      </c>
      <c r="F103" s="984">
        <v>0</v>
      </c>
      <c r="G103" s="1066">
        <f t="shared" si="31"/>
        <v>0</v>
      </c>
      <c r="H103" s="984">
        <v>0</v>
      </c>
      <c r="I103" s="1066">
        <f t="shared" si="32"/>
        <v>0</v>
      </c>
      <c r="J103" s="1066">
        <f t="shared" si="33"/>
        <v>0</v>
      </c>
      <c r="K103" s="984">
        <v>68</v>
      </c>
      <c r="L103" s="1070">
        <f t="shared" si="34"/>
        <v>16184</v>
      </c>
      <c r="M103" s="1071">
        <v>0</v>
      </c>
      <c r="N103" s="984">
        <v>270</v>
      </c>
      <c r="O103" s="1083">
        <f t="shared" si="35"/>
        <v>15930</v>
      </c>
      <c r="P103" s="1066">
        <v>11071</v>
      </c>
      <c r="Q103" s="1084">
        <f t="shared" si="36"/>
        <v>27001</v>
      </c>
      <c r="R103" s="1085">
        <f t="shared" si="37"/>
        <v>43185</v>
      </c>
      <c r="S103" s="984">
        <v>240</v>
      </c>
    </row>
    <row r="104" spans="1:19" ht="15" customHeight="1" x14ac:dyDescent="0.2">
      <c r="A104" s="986" t="s">
        <v>586</v>
      </c>
      <c r="B104" s="987" t="s">
        <v>359</v>
      </c>
      <c r="C104" s="988" t="s">
        <v>289</v>
      </c>
      <c r="D104" s="989"/>
      <c r="E104" s="1063">
        <f t="shared" si="30"/>
        <v>0</v>
      </c>
      <c r="F104" s="989">
        <v>0</v>
      </c>
      <c r="G104" s="1067">
        <f t="shared" si="31"/>
        <v>0</v>
      </c>
      <c r="H104" s="989">
        <v>0</v>
      </c>
      <c r="I104" s="1067">
        <f t="shared" si="32"/>
        <v>0</v>
      </c>
      <c r="J104" s="1067">
        <f t="shared" si="33"/>
        <v>0</v>
      </c>
      <c r="K104" s="989">
        <v>0</v>
      </c>
      <c r="L104" s="1072">
        <f t="shared" si="34"/>
        <v>0</v>
      </c>
      <c r="M104" s="1073">
        <v>0</v>
      </c>
      <c r="N104" s="989">
        <v>102</v>
      </c>
      <c r="O104" s="1086">
        <f t="shared" si="35"/>
        <v>6018</v>
      </c>
      <c r="P104" s="1067">
        <v>-6018</v>
      </c>
      <c r="Q104" s="1087">
        <f t="shared" si="36"/>
        <v>0</v>
      </c>
      <c r="R104" s="1088">
        <f t="shared" si="37"/>
        <v>0</v>
      </c>
      <c r="S104" s="989">
        <v>0</v>
      </c>
    </row>
    <row r="105" spans="1:19" ht="15" customHeight="1" x14ac:dyDescent="0.2">
      <c r="A105" s="979" t="s">
        <v>913</v>
      </c>
      <c r="B105" s="980" t="s">
        <v>913</v>
      </c>
      <c r="C105" s="981" t="s">
        <v>1160</v>
      </c>
      <c r="D105" s="982"/>
      <c r="E105" s="1061">
        <f t="shared" si="30"/>
        <v>0</v>
      </c>
      <c r="F105" s="982">
        <v>0</v>
      </c>
      <c r="G105" s="1065">
        <f t="shared" si="31"/>
        <v>0</v>
      </c>
      <c r="H105" s="982">
        <v>0</v>
      </c>
      <c r="I105" s="1065">
        <f t="shared" si="32"/>
        <v>0</v>
      </c>
      <c r="J105" s="1065">
        <f t="shared" si="33"/>
        <v>0</v>
      </c>
      <c r="K105" s="982">
        <v>0</v>
      </c>
      <c r="L105" s="1074">
        <f t="shared" si="34"/>
        <v>10000</v>
      </c>
      <c r="M105" s="1075">
        <v>0</v>
      </c>
      <c r="N105" s="982">
        <v>54</v>
      </c>
      <c r="O105" s="1080">
        <f t="shared" si="35"/>
        <v>3186</v>
      </c>
      <c r="P105" s="1065">
        <v>-3186</v>
      </c>
      <c r="Q105" s="1081">
        <f t="shared" si="36"/>
        <v>0</v>
      </c>
      <c r="R105" s="1082">
        <f t="shared" si="37"/>
        <v>10000</v>
      </c>
      <c r="S105" s="982">
        <v>64</v>
      </c>
    </row>
    <row r="106" spans="1:19" ht="15" customHeight="1" x14ac:dyDescent="0.2">
      <c r="A106" s="985" t="s">
        <v>588</v>
      </c>
      <c r="B106" s="532" t="s">
        <v>368</v>
      </c>
      <c r="C106" s="983" t="s">
        <v>428</v>
      </c>
      <c r="D106" s="984"/>
      <c r="E106" s="1062">
        <f t="shared" si="30"/>
        <v>0</v>
      </c>
      <c r="F106" s="984">
        <v>0</v>
      </c>
      <c r="G106" s="1066">
        <f t="shared" si="31"/>
        <v>0</v>
      </c>
      <c r="H106" s="984">
        <v>0</v>
      </c>
      <c r="I106" s="1066">
        <f t="shared" si="32"/>
        <v>0</v>
      </c>
      <c r="J106" s="1066">
        <f t="shared" si="33"/>
        <v>0</v>
      </c>
      <c r="K106" s="984">
        <v>0</v>
      </c>
      <c r="L106" s="1070">
        <f t="shared" si="34"/>
        <v>0</v>
      </c>
      <c r="M106" s="1071">
        <v>0</v>
      </c>
      <c r="N106" s="984">
        <v>76</v>
      </c>
      <c r="O106" s="1083">
        <f t="shared" si="35"/>
        <v>4484</v>
      </c>
      <c r="P106" s="1066">
        <v>-4484</v>
      </c>
      <c r="Q106" s="1084">
        <f t="shared" si="36"/>
        <v>0</v>
      </c>
      <c r="R106" s="1085">
        <f t="shared" si="37"/>
        <v>0</v>
      </c>
      <c r="S106" s="984">
        <v>0</v>
      </c>
    </row>
    <row r="107" spans="1:19" ht="15" customHeight="1" x14ac:dyDescent="0.2">
      <c r="A107" s="985" t="s">
        <v>652</v>
      </c>
      <c r="B107" s="532" t="s">
        <v>652</v>
      </c>
      <c r="C107" s="983" t="s">
        <v>659</v>
      </c>
      <c r="D107" s="984"/>
      <c r="E107" s="1062">
        <f t="shared" si="30"/>
        <v>0</v>
      </c>
      <c r="F107" s="984">
        <v>0</v>
      </c>
      <c r="G107" s="1066">
        <f t="shared" si="31"/>
        <v>0</v>
      </c>
      <c r="H107" s="984">
        <v>0</v>
      </c>
      <c r="I107" s="1066">
        <f t="shared" si="32"/>
        <v>0</v>
      </c>
      <c r="J107" s="1066">
        <f t="shared" si="33"/>
        <v>0</v>
      </c>
      <c r="K107" s="984">
        <v>56.5</v>
      </c>
      <c r="L107" s="1070">
        <f t="shared" si="34"/>
        <v>13447</v>
      </c>
      <c r="M107" s="1071">
        <v>0</v>
      </c>
      <c r="N107" s="984">
        <v>209</v>
      </c>
      <c r="O107" s="1083">
        <f t="shared" si="35"/>
        <v>12331</v>
      </c>
      <c r="P107" s="1066">
        <v>37437</v>
      </c>
      <c r="Q107" s="1084">
        <f t="shared" si="36"/>
        <v>49768</v>
      </c>
      <c r="R107" s="1085">
        <f t="shared" si="37"/>
        <v>63215</v>
      </c>
      <c r="S107" s="984">
        <v>154</v>
      </c>
    </row>
    <row r="108" spans="1:19" ht="15" customHeight="1" x14ac:dyDescent="0.2">
      <c r="A108" s="985" t="s">
        <v>653</v>
      </c>
      <c r="B108" s="532" t="s">
        <v>653</v>
      </c>
      <c r="C108" s="983" t="s">
        <v>662</v>
      </c>
      <c r="D108" s="984"/>
      <c r="E108" s="1062">
        <f t="shared" si="30"/>
        <v>0</v>
      </c>
      <c r="F108" s="984">
        <v>0</v>
      </c>
      <c r="G108" s="1066">
        <f t="shared" si="31"/>
        <v>0</v>
      </c>
      <c r="H108" s="984">
        <v>0</v>
      </c>
      <c r="I108" s="1066">
        <f t="shared" si="32"/>
        <v>0</v>
      </c>
      <c r="J108" s="1066">
        <f t="shared" si="33"/>
        <v>0</v>
      </c>
      <c r="K108" s="984">
        <v>0</v>
      </c>
      <c r="L108" s="1070">
        <f t="shared" si="34"/>
        <v>0</v>
      </c>
      <c r="M108" s="1071">
        <v>0</v>
      </c>
      <c r="N108" s="984">
        <v>0</v>
      </c>
      <c r="O108" s="1083">
        <f t="shared" si="35"/>
        <v>0</v>
      </c>
      <c r="P108" s="1066">
        <v>0</v>
      </c>
      <c r="Q108" s="1084">
        <f t="shared" si="36"/>
        <v>0</v>
      </c>
      <c r="R108" s="1085">
        <f t="shared" si="37"/>
        <v>0</v>
      </c>
      <c r="S108" s="984">
        <v>0</v>
      </c>
    </row>
    <row r="109" spans="1:19" ht="15" customHeight="1" x14ac:dyDescent="0.2">
      <c r="A109" s="986" t="s">
        <v>654</v>
      </c>
      <c r="B109" s="987" t="s">
        <v>654</v>
      </c>
      <c r="C109" s="988" t="s">
        <v>660</v>
      </c>
      <c r="D109" s="989"/>
      <c r="E109" s="1063">
        <f t="shared" si="30"/>
        <v>0</v>
      </c>
      <c r="F109" s="989">
        <v>1</v>
      </c>
      <c r="G109" s="1067">
        <f t="shared" si="31"/>
        <v>6000</v>
      </c>
      <c r="H109" s="989">
        <v>0</v>
      </c>
      <c r="I109" s="1067">
        <f t="shared" si="32"/>
        <v>0</v>
      </c>
      <c r="J109" s="1067">
        <f t="shared" si="33"/>
        <v>6000</v>
      </c>
      <c r="K109" s="989">
        <v>0</v>
      </c>
      <c r="L109" s="1072">
        <f t="shared" si="34"/>
        <v>0</v>
      </c>
      <c r="M109" s="1073">
        <v>0</v>
      </c>
      <c r="N109" s="989">
        <v>69</v>
      </c>
      <c r="O109" s="1086">
        <f t="shared" si="35"/>
        <v>4071</v>
      </c>
      <c r="P109" s="1067">
        <v>-4071</v>
      </c>
      <c r="Q109" s="1087">
        <f t="shared" si="36"/>
        <v>0</v>
      </c>
      <c r="R109" s="1088">
        <f t="shared" si="37"/>
        <v>6000</v>
      </c>
      <c r="S109" s="989">
        <v>0</v>
      </c>
    </row>
    <row r="110" spans="1:19" ht="15" customHeight="1" x14ac:dyDescent="0.2">
      <c r="A110" s="979" t="s">
        <v>655</v>
      </c>
      <c r="B110" s="980" t="s">
        <v>655</v>
      </c>
      <c r="C110" s="981" t="s">
        <v>661</v>
      </c>
      <c r="D110" s="982"/>
      <c r="E110" s="1061">
        <f t="shared" si="30"/>
        <v>0</v>
      </c>
      <c r="F110" s="982">
        <v>0</v>
      </c>
      <c r="G110" s="1065">
        <f t="shared" si="31"/>
        <v>0</v>
      </c>
      <c r="H110" s="982">
        <v>0</v>
      </c>
      <c r="I110" s="1065">
        <f t="shared" si="32"/>
        <v>0</v>
      </c>
      <c r="J110" s="1065">
        <f t="shared" si="33"/>
        <v>0</v>
      </c>
      <c r="K110" s="982">
        <v>0</v>
      </c>
      <c r="L110" s="1074">
        <f t="shared" si="34"/>
        <v>0</v>
      </c>
      <c r="M110" s="1075">
        <v>0</v>
      </c>
      <c r="N110" s="982">
        <v>55</v>
      </c>
      <c r="O110" s="1080">
        <f t="shared" si="35"/>
        <v>3245</v>
      </c>
      <c r="P110" s="1065">
        <v>-3245</v>
      </c>
      <c r="Q110" s="1081">
        <f t="shared" si="36"/>
        <v>0</v>
      </c>
      <c r="R110" s="1082">
        <f t="shared" si="37"/>
        <v>0</v>
      </c>
      <c r="S110" s="982">
        <v>0</v>
      </c>
    </row>
    <row r="111" spans="1:19" ht="15" customHeight="1" x14ac:dyDescent="0.2">
      <c r="A111" s="985" t="s">
        <v>706</v>
      </c>
      <c r="B111" s="532" t="s">
        <v>706</v>
      </c>
      <c r="C111" s="983" t="s">
        <v>707</v>
      </c>
      <c r="D111" s="984"/>
      <c r="E111" s="1062">
        <f t="shared" si="30"/>
        <v>0</v>
      </c>
      <c r="F111" s="984">
        <v>0</v>
      </c>
      <c r="G111" s="1066">
        <f t="shared" si="31"/>
        <v>0</v>
      </c>
      <c r="H111" s="984">
        <v>0</v>
      </c>
      <c r="I111" s="1066">
        <f t="shared" si="32"/>
        <v>0</v>
      </c>
      <c r="J111" s="1066">
        <f t="shared" si="33"/>
        <v>0</v>
      </c>
      <c r="K111" s="984">
        <v>0</v>
      </c>
      <c r="L111" s="1070">
        <f t="shared" si="34"/>
        <v>0</v>
      </c>
      <c r="M111" s="1071">
        <v>0</v>
      </c>
      <c r="N111" s="984">
        <v>14</v>
      </c>
      <c r="O111" s="1083">
        <f t="shared" si="35"/>
        <v>826</v>
      </c>
      <c r="P111" s="1066">
        <v>-826</v>
      </c>
      <c r="Q111" s="1084">
        <f t="shared" si="36"/>
        <v>0</v>
      </c>
      <c r="R111" s="1085">
        <f t="shared" si="37"/>
        <v>0</v>
      </c>
      <c r="S111" s="984">
        <v>0</v>
      </c>
    </row>
    <row r="112" spans="1:19" ht="15" customHeight="1" x14ac:dyDescent="0.2">
      <c r="A112" s="985" t="s">
        <v>590</v>
      </c>
      <c r="B112" s="532" t="s">
        <v>360</v>
      </c>
      <c r="C112" s="983" t="s">
        <v>330</v>
      </c>
      <c r="D112" s="984"/>
      <c r="E112" s="1062">
        <f t="shared" si="30"/>
        <v>0</v>
      </c>
      <c r="F112" s="984">
        <v>0</v>
      </c>
      <c r="G112" s="1066">
        <f t="shared" si="31"/>
        <v>0</v>
      </c>
      <c r="H112" s="984">
        <v>0</v>
      </c>
      <c r="I112" s="1066">
        <f t="shared" si="32"/>
        <v>0</v>
      </c>
      <c r="J112" s="1066">
        <f t="shared" si="33"/>
        <v>0</v>
      </c>
      <c r="K112" s="984">
        <v>0</v>
      </c>
      <c r="L112" s="1070">
        <f t="shared" si="34"/>
        <v>0</v>
      </c>
      <c r="M112" s="1071">
        <v>0</v>
      </c>
      <c r="N112" s="984">
        <v>44</v>
      </c>
      <c r="O112" s="1083">
        <f t="shared" si="35"/>
        <v>2596</v>
      </c>
      <c r="P112" s="1066">
        <v>716</v>
      </c>
      <c r="Q112" s="1084">
        <f t="shared" si="36"/>
        <v>3312</v>
      </c>
      <c r="R112" s="1085">
        <f t="shared" si="37"/>
        <v>3312</v>
      </c>
      <c r="S112" s="984">
        <v>0</v>
      </c>
    </row>
    <row r="113" spans="1:19" ht="15" customHeight="1" x14ac:dyDescent="0.2">
      <c r="A113" s="985" t="s">
        <v>591</v>
      </c>
      <c r="B113" s="532" t="s">
        <v>344</v>
      </c>
      <c r="C113" s="983" t="s">
        <v>279</v>
      </c>
      <c r="D113" s="984"/>
      <c r="E113" s="1062">
        <f t="shared" si="30"/>
        <v>0</v>
      </c>
      <c r="F113" s="984">
        <v>0</v>
      </c>
      <c r="G113" s="1066">
        <f t="shared" si="31"/>
        <v>0</v>
      </c>
      <c r="H113" s="984">
        <v>0</v>
      </c>
      <c r="I113" s="1066">
        <f t="shared" si="32"/>
        <v>0</v>
      </c>
      <c r="J113" s="1066">
        <f t="shared" si="33"/>
        <v>0</v>
      </c>
      <c r="K113" s="984">
        <v>21</v>
      </c>
      <c r="L113" s="1070">
        <f t="shared" si="34"/>
        <v>10000</v>
      </c>
      <c r="M113" s="1071">
        <v>0</v>
      </c>
      <c r="N113" s="984">
        <v>213</v>
      </c>
      <c r="O113" s="1083">
        <f t="shared" si="35"/>
        <v>12567</v>
      </c>
      <c r="P113" s="1066">
        <v>-370</v>
      </c>
      <c r="Q113" s="1084">
        <f t="shared" si="36"/>
        <v>12197</v>
      </c>
      <c r="R113" s="1085">
        <f t="shared" si="37"/>
        <v>22197</v>
      </c>
      <c r="S113" s="984">
        <v>137</v>
      </c>
    </row>
    <row r="114" spans="1:19" ht="15" customHeight="1" x14ac:dyDescent="0.2">
      <c r="A114" s="986" t="s">
        <v>592</v>
      </c>
      <c r="B114" s="987">
        <v>328002</v>
      </c>
      <c r="C114" s="988" t="s">
        <v>290</v>
      </c>
      <c r="D114" s="989"/>
      <c r="E114" s="1063">
        <f t="shared" si="30"/>
        <v>0</v>
      </c>
      <c r="F114" s="989">
        <v>0</v>
      </c>
      <c r="G114" s="1067">
        <f t="shared" si="31"/>
        <v>0</v>
      </c>
      <c r="H114" s="989">
        <v>0</v>
      </c>
      <c r="I114" s="1067">
        <f t="shared" si="32"/>
        <v>0</v>
      </c>
      <c r="J114" s="1067">
        <f t="shared" si="33"/>
        <v>0</v>
      </c>
      <c r="K114" s="989">
        <v>0</v>
      </c>
      <c r="L114" s="1072">
        <f t="shared" si="34"/>
        <v>10000</v>
      </c>
      <c r="M114" s="1073">
        <v>0</v>
      </c>
      <c r="N114" s="989">
        <v>437</v>
      </c>
      <c r="O114" s="1086">
        <f t="shared" si="35"/>
        <v>25783</v>
      </c>
      <c r="P114" s="1067">
        <v>-9133</v>
      </c>
      <c r="Q114" s="1087">
        <f t="shared" si="36"/>
        <v>16650</v>
      </c>
      <c r="R114" s="1088">
        <f t="shared" si="37"/>
        <v>26650</v>
      </c>
      <c r="S114" s="989">
        <v>453</v>
      </c>
    </row>
    <row r="115" spans="1:19" ht="15" customHeight="1" x14ac:dyDescent="0.2">
      <c r="A115" s="979" t="s">
        <v>593</v>
      </c>
      <c r="B115" s="980" t="s">
        <v>361</v>
      </c>
      <c r="C115" s="981" t="s">
        <v>291</v>
      </c>
      <c r="D115" s="982"/>
      <c r="E115" s="1061">
        <f t="shared" si="30"/>
        <v>0</v>
      </c>
      <c r="F115" s="982">
        <v>0</v>
      </c>
      <c r="G115" s="1065">
        <f t="shared" si="31"/>
        <v>0</v>
      </c>
      <c r="H115" s="982">
        <v>0</v>
      </c>
      <c r="I115" s="1065">
        <f t="shared" si="32"/>
        <v>0</v>
      </c>
      <c r="J115" s="1065">
        <f t="shared" si="33"/>
        <v>0</v>
      </c>
      <c r="K115" s="982">
        <v>12</v>
      </c>
      <c r="L115" s="1074">
        <f t="shared" si="34"/>
        <v>10000</v>
      </c>
      <c r="M115" s="1075">
        <v>0</v>
      </c>
      <c r="N115" s="982">
        <v>77</v>
      </c>
      <c r="O115" s="1080">
        <f t="shared" si="35"/>
        <v>4543</v>
      </c>
      <c r="P115" s="1065">
        <v>311</v>
      </c>
      <c r="Q115" s="1081">
        <f t="shared" si="36"/>
        <v>4854</v>
      </c>
      <c r="R115" s="1082">
        <f t="shared" si="37"/>
        <v>14854</v>
      </c>
      <c r="S115" s="982">
        <v>45</v>
      </c>
    </row>
    <row r="116" spans="1:19" ht="15" customHeight="1" x14ac:dyDescent="0.2">
      <c r="A116" s="985" t="s">
        <v>594</v>
      </c>
      <c r="B116" s="532" t="s">
        <v>362</v>
      </c>
      <c r="C116" s="983" t="s">
        <v>292</v>
      </c>
      <c r="D116" s="984"/>
      <c r="E116" s="1062">
        <f t="shared" si="30"/>
        <v>0</v>
      </c>
      <c r="F116" s="984">
        <v>0</v>
      </c>
      <c r="G116" s="1066">
        <f t="shared" si="31"/>
        <v>0</v>
      </c>
      <c r="H116" s="984">
        <v>0</v>
      </c>
      <c r="I116" s="1066">
        <f t="shared" si="32"/>
        <v>0</v>
      </c>
      <c r="J116" s="1066">
        <f t="shared" si="33"/>
        <v>0</v>
      </c>
      <c r="K116" s="984">
        <v>0</v>
      </c>
      <c r="L116" s="1070">
        <f t="shared" si="34"/>
        <v>0</v>
      </c>
      <c r="M116" s="1071">
        <v>0</v>
      </c>
      <c r="N116" s="984">
        <v>188</v>
      </c>
      <c r="O116" s="1083">
        <f t="shared" si="35"/>
        <v>11092</v>
      </c>
      <c r="P116" s="1066">
        <v>-11092</v>
      </c>
      <c r="Q116" s="1084">
        <f t="shared" si="36"/>
        <v>0</v>
      </c>
      <c r="R116" s="1085">
        <f t="shared" si="37"/>
        <v>0</v>
      </c>
      <c r="S116" s="984">
        <v>0</v>
      </c>
    </row>
    <row r="117" spans="1:19" ht="15" customHeight="1" x14ac:dyDescent="0.2">
      <c r="A117" s="985" t="s">
        <v>595</v>
      </c>
      <c r="B117" s="532" t="s">
        <v>345</v>
      </c>
      <c r="C117" s="983" t="s">
        <v>278</v>
      </c>
      <c r="D117" s="984"/>
      <c r="E117" s="1062">
        <f t="shared" si="30"/>
        <v>0</v>
      </c>
      <c r="F117" s="984">
        <v>0</v>
      </c>
      <c r="G117" s="1066">
        <f t="shared" si="31"/>
        <v>0</v>
      </c>
      <c r="H117" s="984">
        <v>0</v>
      </c>
      <c r="I117" s="1066">
        <f t="shared" si="32"/>
        <v>0</v>
      </c>
      <c r="J117" s="1066">
        <f t="shared" si="33"/>
        <v>0</v>
      </c>
      <c r="K117" s="984">
        <v>0</v>
      </c>
      <c r="L117" s="1070">
        <f t="shared" si="34"/>
        <v>0</v>
      </c>
      <c r="M117" s="1071">
        <v>0</v>
      </c>
      <c r="N117" s="984">
        <v>0</v>
      </c>
      <c r="O117" s="1083">
        <f t="shared" si="35"/>
        <v>0</v>
      </c>
      <c r="P117" s="1066">
        <v>0</v>
      </c>
      <c r="Q117" s="1084">
        <f t="shared" si="36"/>
        <v>0</v>
      </c>
      <c r="R117" s="1085">
        <f t="shared" si="37"/>
        <v>0</v>
      </c>
      <c r="S117" s="984">
        <v>0</v>
      </c>
    </row>
    <row r="118" spans="1:19" ht="15" customHeight="1" x14ac:dyDescent="0.2">
      <c r="A118" s="985" t="s">
        <v>596</v>
      </c>
      <c r="B118" s="532" t="s">
        <v>363</v>
      </c>
      <c r="C118" s="983" t="s">
        <v>293</v>
      </c>
      <c r="D118" s="984"/>
      <c r="E118" s="1062">
        <f t="shared" si="30"/>
        <v>0</v>
      </c>
      <c r="F118" s="984">
        <v>0</v>
      </c>
      <c r="G118" s="1066">
        <f t="shared" si="31"/>
        <v>0</v>
      </c>
      <c r="H118" s="984">
        <v>0</v>
      </c>
      <c r="I118" s="1066">
        <f t="shared" si="32"/>
        <v>0</v>
      </c>
      <c r="J118" s="1066">
        <f t="shared" si="33"/>
        <v>0</v>
      </c>
      <c r="K118" s="984">
        <v>0</v>
      </c>
      <c r="L118" s="1070">
        <f t="shared" si="34"/>
        <v>0</v>
      </c>
      <c r="M118" s="1071">
        <v>0</v>
      </c>
      <c r="N118" s="984">
        <v>165</v>
      </c>
      <c r="O118" s="1083">
        <f t="shared" si="35"/>
        <v>9735</v>
      </c>
      <c r="P118" s="1066">
        <v>-9735</v>
      </c>
      <c r="Q118" s="1084">
        <f t="shared" si="36"/>
        <v>0</v>
      </c>
      <c r="R118" s="1085">
        <f t="shared" si="37"/>
        <v>0</v>
      </c>
      <c r="S118" s="984">
        <v>0</v>
      </c>
    </row>
    <row r="119" spans="1:19" ht="15" customHeight="1" x14ac:dyDescent="0.2">
      <c r="A119" s="986" t="s">
        <v>597</v>
      </c>
      <c r="B119" s="987" t="s">
        <v>357</v>
      </c>
      <c r="C119" s="988" t="s">
        <v>287</v>
      </c>
      <c r="D119" s="989"/>
      <c r="E119" s="1063">
        <f t="shared" si="30"/>
        <v>0</v>
      </c>
      <c r="F119" s="989">
        <v>0</v>
      </c>
      <c r="G119" s="1067">
        <f t="shared" si="31"/>
        <v>0</v>
      </c>
      <c r="H119" s="989">
        <v>0</v>
      </c>
      <c r="I119" s="1067">
        <f t="shared" si="32"/>
        <v>0</v>
      </c>
      <c r="J119" s="1067">
        <f t="shared" si="33"/>
        <v>0</v>
      </c>
      <c r="K119" s="989">
        <v>0</v>
      </c>
      <c r="L119" s="1072">
        <f t="shared" si="34"/>
        <v>0</v>
      </c>
      <c r="M119" s="1073">
        <v>0</v>
      </c>
      <c r="N119" s="989">
        <v>0</v>
      </c>
      <c r="O119" s="1086">
        <f t="shared" si="35"/>
        <v>0</v>
      </c>
      <c r="P119" s="1067">
        <v>0</v>
      </c>
      <c r="Q119" s="1087">
        <f t="shared" si="36"/>
        <v>0</v>
      </c>
      <c r="R119" s="1088">
        <f t="shared" si="37"/>
        <v>0</v>
      </c>
      <c r="S119" s="989">
        <v>0</v>
      </c>
    </row>
    <row r="120" spans="1:19" ht="15" customHeight="1" x14ac:dyDescent="0.2">
      <c r="A120" s="979" t="s">
        <v>598</v>
      </c>
      <c r="B120" s="980" t="s">
        <v>358</v>
      </c>
      <c r="C120" s="981" t="s">
        <v>288</v>
      </c>
      <c r="D120" s="982"/>
      <c r="E120" s="1061">
        <f t="shared" si="30"/>
        <v>0</v>
      </c>
      <c r="F120" s="982">
        <v>0</v>
      </c>
      <c r="G120" s="1065">
        <f t="shared" si="31"/>
        <v>0</v>
      </c>
      <c r="H120" s="982">
        <v>0</v>
      </c>
      <c r="I120" s="1065">
        <f t="shared" si="32"/>
        <v>0</v>
      </c>
      <c r="J120" s="1065">
        <f t="shared" si="33"/>
        <v>0</v>
      </c>
      <c r="K120" s="982">
        <v>48</v>
      </c>
      <c r="L120" s="1074">
        <f t="shared" si="34"/>
        <v>11424</v>
      </c>
      <c r="M120" s="1075">
        <v>0</v>
      </c>
      <c r="N120" s="982">
        <v>133</v>
      </c>
      <c r="O120" s="1080">
        <f t="shared" si="35"/>
        <v>7847</v>
      </c>
      <c r="P120" s="1065">
        <v>-7847</v>
      </c>
      <c r="Q120" s="1081">
        <f t="shared" si="36"/>
        <v>0</v>
      </c>
      <c r="R120" s="1082">
        <f t="shared" si="37"/>
        <v>11424</v>
      </c>
      <c r="S120" s="982">
        <v>146</v>
      </c>
    </row>
    <row r="121" spans="1:19" ht="15" customHeight="1" x14ac:dyDescent="0.2">
      <c r="A121" s="985" t="s">
        <v>599</v>
      </c>
      <c r="B121" s="532">
        <v>343002</v>
      </c>
      <c r="C121" s="983" t="s">
        <v>413</v>
      </c>
      <c r="D121" s="984"/>
      <c r="E121" s="1062">
        <f t="shared" si="30"/>
        <v>0</v>
      </c>
      <c r="F121" s="984">
        <v>0</v>
      </c>
      <c r="G121" s="1066">
        <f t="shared" si="31"/>
        <v>0</v>
      </c>
      <c r="H121" s="984">
        <v>0</v>
      </c>
      <c r="I121" s="1066">
        <f t="shared" si="32"/>
        <v>0</v>
      </c>
      <c r="J121" s="1066">
        <f t="shared" si="33"/>
        <v>0</v>
      </c>
      <c r="K121" s="984">
        <v>6</v>
      </c>
      <c r="L121" s="1070">
        <f t="shared" si="34"/>
        <v>10000</v>
      </c>
      <c r="M121" s="1071">
        <v>0</v>
      </c>
      <c r="N121" s="984">
        <v>1046</v>
      </c>
      <c r="O121" s="1083">
        <f t="shared" si="35"/>
        <v>61714</v>
      </c>
      <c r="P121" s="1066">
        <v>-47148</v>
      </c>
      <c r="Q121" s="1084">
        <f t="shared" si="36"/>
        <v>14566</v>
      </c>
      <c r="R121" s="1085">
        <f t="shared" si="37"/>
        <v>24566</v>
      </c>
      <c r="S121" s="984">
        <v>679</v>
      </c>
    </row>
    <row r="122" spans="1:19" ht="15" customHeight="1" x14ac:dyDescent="0.2">
      <c r="A122" s="985" t="s">
        <v>600</v>
      </c>
      <c r="B122" s="532">
        <v>328001</v>
      </c>
      <c r="C122" s="983" t="s">
        <v>281</v>
      </c>
      <c r="D122" s="984"/>
      <c r="E122" s="1062">
        <f t="shared" si="30"/>
        <v>0</v>
      </c>
      <c r="F122" s="984">
        <v>0</v>
      </c>
      <c r="G122" s="1066">
        <f t="shared" si="31"/>
        <v>0</v>
      </c>
      <c r="H122" s="984">
        <v>0</v>
      </c>
      <c r="I122" s="1066">
        <f t="shared" si="32"/>
        <v>0</v>
      </c>
      <c r="J122" s="1066">
        <f t="shared" si="33"/>
        <v>0</v>
      </c>
      <c r="K122" s="984">
        <v>0</v>
      </c>
      <c r="L122" s="1070">
        <f t="shared" si="34"/>
        <v>0</v>
      </c>
      <c r="M122" s="1071">
        <v>0</v>
      </c>
      <c r="N122" s="984">
        <v>138</v>
      </c>
      <c r="O122" s="1083">
        <f t="shared" si="35"/>
        <v>8142</v>
      </c>
      <c r="P122" s="1066">
        <v>-8142</v>
      </c>
      <c r="Q122" s="1084">
        <f t="shared" si="36"/>
        <v>0</v>
      </c>
      <c r="R122" s="1085">
        <f t="shared" si="37"/>
        <v>0</v>
      </c>
      <c r="S122" s="984">
        <v>0</v>
      </c>
    </row>
    <row r="123" spans="1:19" ht="15" customHeight="1" x14ac:dyDescent="0.2">
      <c r="A123" s="985" t="s">
        <v>601</v>
      </c>
      <c r="B123" s="532">
        <v>349001</v>
      </c>
      <c r="C123" s="983" t="s">
        <v>286</v>
      </c>
      <c r="D123" s="984"/>
      <c r="E123" s="1062">
        <f t="shared" si="30"/>
        <v>0</v>
      </c>
      <c r="F123" s="984">
        <v>0</v>
      </c>
      <c r="G123" s="1066">
        <f t="shared" si="31"/>
        <v>0</v>
      </c>
      <c r="H123" s="984">
        <v>0</v>
      </c>
      <c r="I123" s="1066">
        <f t="shared" si="32"/>
        <v>0</v>
      </c>
      <c r="J123" s="1066">
        <f t="shared" si="33"/>
        <v>0</v>
      </c>
      <c r="K123" s="984">
        <v>144</v>
      </c>
      <c r="L123" s="1070">
        <f t="shared" si="34"/>
        <v>34272</v>
      </c>
      <c r="M123" s="1071">
        <v>0</v>
      </c>
      <c r="N123" s="984">
        <v>213</v>
      </c>
      <c r="O123" s="1083">
        <f t="shared" si="35"/>
        <v>12567</v>
      </c>
      <c r="P123" s="1066">
        <v>17202</v>
      </c>
      <c r="Q123" s="1084">
        <f t="shared" si="36"/>
        <v>29769</v>
      </c>
      <c r="R123" s="1085">
        <f t="shared" si="37"/>
        <v>64041</v>
      </c>
      <c r="S123" s="984">
        <v>122</v>
      </c>
    </row>
    <row r="124" spans="1:19" ht="15" customHeight="1" x14ac:dyDescent="0.2">
      <c r="A124" s="986" t="s">
        <v>614</v>
      </c>
      <c r="B124" s="987" t="s">
        <v>367</v>
      </c>
      <c r="C124" s="988" t="s">
        <v>437</v>
      </c>
      <c r="D124" s="989"/>
      <c r="E124" s="1063">
        <f t="shared" si="30"/>
        <v>0</v>
      </c>
      <c r="F124" s="989">
        <v>0</v>
      </c>
      <c r="G124" s="1067">
        <f t="shared" si="31"/>
        <v>0</v>
      </c>
      <c r="H124" s="989">
        <v>0</v>
      </c>
      <c r="I124" s="1067">
        <f t="shared" si="32"/>
        <v>0</v>
      </c>
      <c r="J124" s="1067">
        <f t="shared" si="33"/>
        <v>0</v>
      </c>
      <c r="K124" s="989">
        <v>0</v>
      </c>
      <c r="L124" s="1072">
        <f t="shared" si="34"/>
        <v>0</v>
      </c>
      <c r="M124" s="1073">
        <v>0</v>
      </c>
      <c r="N124" s="989">
        <v>0</v>
      </c>
      <c r="O124" s="1086">
        <f t="shared" si="35"/>
        <v>0</v>
      </c>
      <c r="P124" s="1067">
        <v>0</v>
      </c>
      <c r="Q124" s="1087">
        <f t="shared" si="36"/>
        <v>0</v>
      </c>
      <c r="R124" s="1088">
        <f t="shared" si="37"/>
        <v>0</v>
      </c>
      <c r="S124" s="989">
        <v>0</v>
      </c>
    </row>
    <row r="125" spans="1:19" ht="15" customHeight="1" x14ac:dyDescent="0.2">
      <c r="A125" s="979" t="s">
        <v>581</v>
      </c>
      <c r="B125" s="980" t="s">
        <v>581</v>
      </c>
      <c r="C125" s="981" t="s">
        <v>441</v>
      </c>
      <c r="D125" s="982"/>
      <c r="E125" s="1061">
        <f t="shared" si="30"/>
        <v>0</v>
      </c>
      <c r="F125" s="982">
        <v>0</v>
      </c>
      <c r="G125" s="1065">
        <f t="shared" si="31"/>
        <v>0</v>
      </c>
      <c r="H125" s="982">
        <v>0</v>
      </c>
      <c r="I125" s="1065">
        <f t="shared" si="32"/>
        <v>0</v>
      </c>
      <c r="J125" s="1065">
        <f t="shared" si="33"/>
        <v>0</v>
      </c>
      <c r="K125" s="982">
        <v>0</v>
      </c>
      <c r="L125" s="1074">
        <f t="shared" si="34"/>
        <v>0</v>
      </c>
      <c r="M125" s="1075">
        <v>0</v>
      </c>
      <c r="N125" s="982">
        <v>17</v>
      </c>
      <c r="O125" s="1080">
        <f t="shared" si="35"/>
        <v>1003</v>
      </c>
      <c r="P125" s="1065">
        <v>-1003</v>
      </c>
      <c r="Q125" s="1081">
        <f t="shared" si="36"/>
        <v>0</v>
      </c>
      <c r="R125" s="1082">
        <f t="shared" si="37"/>
        <v>0</v>
      </c>
      <c r="S125" s="982">
        <v>0</v>
      </c>
    </row>
    <row r="126" spans="1:19" ht="15" customHeight="1" x14ac:dyDescent="0.2">
      <c r="A126" s="985" t="s">
        <v>464</v>
      </c>
      <c r="B126" s="532" t="s">
        <v>464</v>
      </c>
      <c r="C126" s="983" t="s">
        <v>618</v>
      </c>
      <c r="D126" s="984"/>
      <c r="E126" s="1062">
        <f t="shared" si="30"/>
        <v>0</v>
      </c>
      <c r="F126" s="984">
        <v>0</v>
      </c>
      <c r="G126" s="1066">
        <f t="shared" si="31"/>
        <v>0</v>
      </c>
      <c r="H126" s="984">
        <v>0</v>
      </c>
      <c r="I126" s="1066">
        <f t="shared" si="32"/>
        <v>0</v>
      </c>
      <c r="J126" s="1066">
        <f t="shared" si="33"/>
        <v>0</v>
      </c>
      <c r="K126" s="984">
        <v>0</v>
      </c>
      <c r="L126" s="1070">
        <f t="shared" si="34"/>
        <v>0</v>
      </c>
      <c r="M126" s="1071">
        <v>0</v>
      </c>
      <c r="N126" s="984">
        <v>0</v>
      </c>
      <c r="O126" s="1083">
        <f t="shared" si="35"/>
        <v>0</v>
      </c>
      <c r="P126" s="1066">
        <v>0</v>
      </c>
      <c r="Q126" s="1084">
        <f t="shared" si="36"/>
        <v>0</v>
      </c>
      <c r="R126" s="1085">
        <f t="shared" si="37"/>
        <v>0</v>
      </c>
      <c r="S126" s="984">
        <v>0</v>
      </c>
    </row>
    <row r="127" spans="1:19" ht="15" customHeight="1" x14ac:dyDescent="0.2">
      <c r="A127" s="985" t="s">
        <v>1240</v>
      </c>
      <c r="B127" s="532" t="s">
        <v>1240</v>
      </c>
      <c r="C127" s="983" t="s">
        <v>1220</v>
      </c>
      <c r="D127" s="984"/>
      <c r="E127" s="1062">
        <f>ROUND($E$3*D127,0)</f>
        <v>0</v>
      </c>
      <c r="F127" s="984">
        <v>0</v>
      </c>
      <c r="G127" s="1066">
        <f>ROUND($G$3*F127,0)</f>
        <v>0</v>
      </c>
      <c r="H127" s="984">
        <v>0</v>
      </c>
      <c r="I127" s="1066">
        <f>ROUND($I$3*H127,0)</f>
        <v>0</v>
      </c>
      <c r="J127" s="1066">
        <f>G127+I127</f>
        <v>0</v>
      </c>
      <c r="K127" s="984">
        <v>0</v>
      </c>
      <c r="L127" s="1070">
        <f t="shared" si="34"/>
        <v>10000</v>
      </c>
      <c r="M127" s="1071">
        <v>0</v>
      </c>
      <c r="N127" s="984"/>
      <c r="O127" s="1083">
        <f>N127*$O$3</f>
        <v>0</v>
      </c>
      <c r="P127" s="1066">
        <v>0</v>
      </c>
      <c r="Q127" s="1084">
        <f>O127+P127</f>
        <v>0</v>
      </c>
      <c r="R127" s="1085">
        <f t="shared" si="37"/>
        <v>10000</v>
      </c>
      <c r="S127" s="984">
        <v>42</v>
      </c>
    </row>
    <row r="128" spans="1:19" ht="15" customHeight="1" x14ac:dyDescent="0.2">
      <c r="A128" s="985" t="s">
        <v>1242</v>
      </c>
      <c r="B128" s="532" t="s">
        <v>1242</v>
      </c>
      <c r="C128" s="983" t="s">
        <v>1526</v>
      </c>
      <c r="D128" s="984"/>
      <c r="E128" s="1062">
        <f>ROUND($E$3*D128,0)</f>
        <v>0</v>
      </c>
      <c r="F128" s="984">
        <v>0</v>
      </c>
      <c r="G128" s="1066">
        <f>ROUND($G$3*F128,0)</f>
        <v>0</v>
      </c>
      <c r="H128" s="984">
        <v>0</v>
      </c>
      <c r="I128" s="1066">
        <f>ROUND($I$3*H128,0)</f>
        <v>0</v>
      </c>
      <c r="J128" s="1066">
        <f>G128+I128</f>
        <v>0</v>
      </c>
      <c r="K128" s="984">
        <v>0</v>
      </c>
      <c r="L128" s="1070">
        <f t="shared" si="34"/>
        <v>0</v>
      </c>
      <c r="M128" s="1071">
        <v>0</v>
      </c>
      <c r="N128" s="984"/>
      <c r="O128" s="1083">
        <f>N128*$O$3</f>
        <v>0</v>
      </c>
      <c r="P128" s="1066">
        <v>0</v>
      </c>
      <c r="Q128" s="1084">
        <f>O128+P128</f>
        <v>0</v>
      </c>
      <c r="R128" s="1085">
        <f t="shared" si="37"/>
        <v>0</v>
      </c>
      <c r="S128" s="984">
        <v>0</v>
      </c>
    </row>
    <row r="129" spans="1:19" ht="15" customHeight="1" x14ac:dyDescent="0.2">
      <c r="A129" s="986" t="s">
        <v>914</v>
      </c>
      <c r="B129" s="987" t="s">
        <v>914</v>
      </c>
      <c r="C129" s="988" t="s">
        <v>1161</v>
      </c>
      <c r="D129" s="989"/>
      <c r="E129" s="1063">
        <f t="shared" si="30"/>
        <v>0</v>
      </c>
      <c r="F129" s="989">
        <v>0</v>
      </c>
      <c r="G129" s="1067">
        <f t="shared" si="31"/>
        <v>0</v>
      </c>
      <c r="H129" s="989">
        <v>0</v>
      </c>
      <c r="I129" s="1067">
        <f t="shared" si="32"/>
        <v>0</v>
      </c>
      <c r="J129" s="1067">
        <f t="shared" si="33"/>
        <v>0</v>
      </c>
      <c r="K129" s="989">
        <v>0</v>
      </c>
      <c r="L129" s="1072">
        <f t="shared" si="34"/>
        <v>10000</v>
      </c>
      <c r="M129" s="1073">
        <v>40038</v>
      </c>
      <c r="N129" s="989">
        <v>124</v>
      </c>
      <c r="O129" s="1086">
        <f t="shared" si="35"/>
        <v>7316</v>
      </c>
      <c r="P129" s="1067">
        <v>-7316</v>
      </c>
      <c r="Q129" s="1087">
        <f t="shared" si="36"/>
        <v>0</v>
      </c>
      <c r="R129" s="1088">
        <f t="shared" si="37"/>
        <v>50038</v>
      </c>
      <c r="S129" s="989">
        <v>274</v>
      </c>
    </row>
    <row r="130" spans="1:19" ht="15" customHeight="1" x14ac:dyDescent="0.2">
      <c r="A130" s="986" t="s">
        <v>915</v>
      </c>
      <c r="B130" s="987" t="s">
        <v>589</v>
      </c>
      <c r="C130" s="988" t="s">
        <v>1494</v>
      </c>
      <c r="D130" s="989"/>
      <c r="E130" s="1063">
        <f t="shared" si="30"/>
        <v>0</v>
      </c>
      <c r="F130" s="989">
        <v>0</v>
      </c>
      <c r="G130" s="1067">
        <f t="shared" si="31"/>
        <v>0</v>
      </c>
      <c r="H130" s="989">
        <v>0</v>
      </c>
      <c r="I130" s="1067">
        <f t="shared" si="32"/>
        <v>0</v>
      </c>
      <c r="J130" s="1067">
        <f t="shared" si="33"/>
        <v>0</v>
      </c>
      <c r="K130" s="989">
        <v>0</v>
      </c>
      <c r="L130" s="1072">
        <f t="shared" si="34"/>
        <v>0</v>
      </c>
      <c r="M130" s="1073">
        <v>0</v>
      </c>
      <c r="N130" s="989">
        <v>107</v>
      </c>
      <c r="O130" s="1086">
        <f t="shared" si="35"/>
        <v>6313</v>
      </c>
      <c r="P130" s="1067">
        <v>-6313</v>
      </c>
      <c r="Q130" s="1087">
        <f t="shared" si="36"/>
        <v>0</v>
      </c>
      <c r="R130" s="1088">
        <f t="shared" si="37"/>
        <v>0</v>
      </c>
      <c r="S130" s="989">
        <v>0</v>
      </c>
    </row>
    <row r="131" spans="1:19" ht="15" customHeight="1" thickBot="1" x14ac:dyDescent="0.25">
      <c r="A131" s="999"/>
      <c r="B131" s="1000"/>
      <c r="C131" s="1001" t="s">
        <v>419</v>
      </c>
      <c r="D131" s="1002">
        <f t="shared" ref="D131:R131" si="38">SUM(D95:D130)</f>
        <v>35</v>
      </c>
      <c r="E131" s="1064">
        <f t="shared" si="38"/>
        <v>735000</v>
      </c>
      <c r="F131" s="1002">
        <f t="shared" si="38"/>
        <v>11</v>
      </c>
      <c r="G131" s="1069">
        <f t="shared" si="38"/>
        <v>66000</v>
      </c>
      <c r="H131" s="1002">
        <f t="shared" si="38"/>
        <v>15</v>
      </c>
      <c r="I131" s="1069">
        <f t="shared" si="38"/>
        <v>60000</v>
      </c>
      <c r="J131" s="1069">
        <f t="shared" si="38"/>
        <v>126000</v>
      </c>
      <c r="K131" s="1002">
        <f t="shared" si="38"/>
        <v>906.5</v>
      </c>
      <c r="L131" s="1078">
        <f t="shared" si="38"/>
        <v>296465</v>
      </c>
      <c r="M131" s="1079">
        <f t="shared" si="38"/>
        <v>129275</v>
      </c>
      <c r="N131" s="1002">
        <f t="shared" si="38"/>
        <v>7856</v>
      </c>
      <c r="O131" s="1092">
        <f t="shared" si="38"/>
        <v>463504</v>
      </c>
      <c r="P131" s="1069">
        <f t="shared" si="38"/>
        <v>-79162</v>
      </c>
      <c r="Q131" s="1093">
        <f t="shared" si="38"/>
        <v>384342</v>
      </c>
      <c r="R131" s="1094">
        <f t="shared" si="38"/>
        <v>1671082</v>
      </c>
      <c r="S131" s="1002">
        <f>SUM(S95:S130)</f>
        <v>5633</v>
      </c>
    </row>
    <row r="132" spans="1:19" s="313" customFormat="1" ht="6.75" customHeight="1" thickTop="1" x14ac:dyDescent="0.2">
      <c r="A132" s="1185"/>
      <c r="B132" s="1186"/>
      <c r="C132" s="1187"/>
      <c r="D132" s="1188"/>
      <c r="E132" s="1189"/>
      <c r="F132" s="1190"/>
      <c r="G132" s="1189"/>
      <c r="H132" s="1191"/>
      <c r="I132" s="1189"/>
      <c r="J132" s="1189"/>
      <c r="K132" s="1190"/>
      <c r="L132" s="1189"/>
      <c r="M132" s="1189"/>
      <c r="N132" s="1188"/>
      <c r="O132" s="1192"/>
      <c r="P132" s="1189"/>
      <c r="Q132" s="1193"/>
      <c r="R132" s="1192"/>
      <c r="S132" s="1190"/>
    </row>
    <row r="133" spans="1:19" ht="15" customHeight="1" x14ac:dyDescent="0.2">
      <c r="A133" s="979">
        <v>396211</v>
      </c>
      <c r="B133" s="979" t="s">
        <v>609</v>
      </c>
      <c r="C133" s="981" t="s">
        <v>1164</v>
      </c>
      <c r="D133" s="982"/>
      <c r="E133" s="1061">
        <f t="shared" ref="E133:E140" si="39">ROUND($E$3*D133,0)</f>
        <v>0</v>
      </c>
      <c r="F133" s="982">
        <v>0</v>
      </c>
      <c r="G133" s="1065">
        <f t="shared" ref="G133:G140" si="40">ROUND($G$3*F133,0)</f>
        <v>0</v>
      </c>
      <c r="H133" s="982">
        <v>0</v>
      </c>
      <c r="I133" s="1065">
        <f t="shared" ref="I133:I140" si="41">ROUND($I$3*H133,0)</f>
        <v>0</v>
      </c>
      <c r="J133" s="1065">
        <f t="shared" ref="J133:J140" si="42">G133+I133</f>
        <v>0</v>
      </c>
      <c r="K133" s="982">
        <v>0</v>
      </c>
      <c r="L133" s="1070">
        <f t="shared" ref="L133:L140" si="43">IF($S133&gt;0,IF(L$3*K133&lt;10000,10000,L$3*K133),0)</f>
        <v>0</v>
      </c>
      <c r="M133" s="1075">
        <v>0</v>
      </c>
      <c r="N133" s="982">
        <v>204</v>
      </c>
      <c r="O133" s="1080">
        <f t="shared" ref="O133:O140" si="44">N133*$O$3</f>
        <v>12036</v>
      </c>
      <c r="P133" s="1065">
        <v>-12036</v>
      </c>
      <c r="Q133" s="1084">
        <f t="shared" ref="Q133:Q140" si="45">O133+P133</f>
        <v>0</v>
      </c>
      <c r="R133" s="1082">
        <f t="shared" ref="R133:R140" si="46">L133+J133+E133+M133+Q133</f>
        <v>0</v>
      </c>
      <c r="S133" s="982">
        <v>0</v>
      </c>
    </row>
    <row r="134" spans="1:19" ht="15" customHeight="1" x14ac:dyDescent="0.2">
      <c r="A134" s="985" t="s">
        <v>612</v>
      </c>
      <c r="B134" s="532" t="s">
        <v>365</v>
      </c>
      <c r="C134" s="983" t="s">
        <v>432</v>
      </c>
      <c r="D134" s="984"/>
      <c r="E134" s="1062">
        <f t="shared" si="39"/>
        <v>0</v>
      </c>
      <c r="F134" s="984">
        <v>0</v>
      </c>
      <c r="G134" s="1066">
        <f t="shared" si="40"/>
        <v>0</v>
      </c>
      <c r="H134" s="984">
        <v>0</v>
      </c>
      <c r="I134" s="1066">
        <f t="shared" si="41"/>
        <v>0</v>
      </c>
      <c r="J134" s="1066">
        <f t="shared" si="42"/>
        <v>0</v>
      </c>
      <c r="K134" s="984">
        <v>0</v>
      </c>
      <c r="L134" s="1070">
        <f t="shared" si="43"/>
        <v>0</v>
      </c>
      <c r="M134" s="1071">
        <v>0</v>
      </c>
      <c r="N134" s="984">
        <v>15</v>
      </c>
      <c r="O134" s="1083">
        <f t="shared" si="44"/>
        <v>885</v>
      </c>
      <c r="P134" s="1066">
        <v>-885</v>
      </c>
      <c r="Q134" s="1084">
        <f t="shared" si="45"/>
        <v>0</v>
      </c>
      <c r="R134" s="1085">
        <f t="shared" si="46"/>
        <v>0</v>
      </c>
      <c r="S134" s="984">
        <v>0</v>
      </c>
    </row>
    <row r="135" spans="1:19" ht="15" customHeight="1" x14ac:dyDescent="0.2">
      <c r="A135" s="985" t="s">
        <v>615</v>
      </c>
      <c r="B135" s="532" t="s">
        <v>366</v>
      </c>
      <c r="C135" s="983" t="s">
        <v>434</v>
      </c>
      <c r="D135" s="984"/>
      <c r="E135" s="1062">
        <f t="shared" si="39"/>
        <v>0</v>
      </c>
      <c r="F135" s="984">
        <v>0</v>
      </c>
      <c r="G135" s="1066">
        <f t="shared" si="40"/>
        <v>0</v>
      </c>
      <c r="H135" s="984">
        <v>0</v>
      </c>
      <c r="I135" s="1066">
        <f t="shared" si="41"/>
        <v>0</v>
      </c>
      <c r="J135" s="1066">
        <f t="shared" si="42"/>
        <v>0</v>
      </c>
      <c r="K135" s="984">
        <v>0</v>
      </c>
      <c r="L135" s="1070">
        <f t="shared" si="43"/>
        <v>10000</v>
      </c>
      <c r="M135" s="1071">
        <v>0</v>
      </c>
      <c r="N135" s="984">
        <v>397</v>
      </c>
      <c r="O135" s="1083">
        <f t="shared" si="44"/>
        <v>23423</v>
      </c>
      <c r="P135" s="1066">
        <v>-488</v>
      </c>
      <c r="Q135" s="1084">
        <f t="shared" si="45"/>
        <v>22935</v>
      </c>
      <c r="R135" s="1085">
        <f t="shared" si="46"/>
        <v>32935</v>
      </c>
      <c r="S135" s="984">
        <v>364</v>
      </c>
    </row>
    <row r="136" spans="1:19" ht="15" customHeight="1" x14ac:dyDescent="0.2">
      <c r="A136" s="985" t="s">
        <v>613</v>
      </c>
      <c r="B136" s="532" t="s">
        <v>406</v>
      </c>
      <c r="C136" s="983" t="s">
        <v>433</v>
      </c>
      <c r="D136" s="984"/>
      <c r="E136" s="1062">
        <f t="shared" si="39"/>
        <v>0</v>
      </c>
      <c r="F136" s="984">
        <v>0</v>
      </c>
      <c r="G136" s="1066">
        <f t="shared" si="40"/>
        <v>0</v>
      </c>
      <c r="H136" s="984">
        <v>0</v>
      </c>
      <c r="I136" s="1066">
        <f t="shared" si="41"/>
        <v>0</v>
      </c>
      <c r="J136" s="1066">
        <f t="shared" si="42"/>
        <v>0</v>
      </c>
      <c r="K136" s="984">
        <v>0</v>
      </c>
      <c r="L136" s="1070">
        <f t="shared" si="43"/>
        <v>0</v>
      </c>
      <c r="M136" s="1071">
        <v>0</v>
      </c>
      <c r="N136" s="984">
        <v>29</v>
      </c>
      <c r="O136" s="1083">
        <f t="shared" si="44"/>
        <v>1711</v>
      </c>
      <c r="P136" s="1066">
        <v>-1711</v>
      </c>
      <c r="Q136" s="1084">
        <f t="shared" si="45"/>
        <v>0</v>
      </c>
      <c r="R136" s="1085">
        <f t="shared" si="46"/>
        <v>0</v>
      </c>
      <c r="S136" s="984">
        <v>0</v>
      </c>
    </row>
    <row r="137" spans="1:19" ht="15" customHeight="1" x14ac:dyDescent="0.2">
      <c r="A137" s="986" t="s">
        <v>611</v>
      </c>
      <c r="B137" s="987" t="s">
        <v>364</v>
      </c>
      <c r="C137" s="988" t="s">
        <v>431</v>
      </c>
      <c r="D137" s="989"/>
      <c r="E137" s="1063">
        <f t="shared" si="39"/>
        <v>0</v>
      </c>
      <c r="F137" s="989">
        <v>0</v>
      </c>
      <c r="G137" s="1067">
        <f t="shared" si="40"/>
        <v>0</v>
      </c>
      <c r="H137" s="989">
        <v>0</v>
      </c>
      <c r="I137" s="1067">
        <f t="shared" si="41"/>
        <v>0</v>
      </c>
      <c r="J137" s="1067">
        <f t="shared" si="42"/>
        <v>0</v>
      </c>
      <c r="K137" s="989">
        <v>0</v>
      </c>
      <c r="L137" s="1072">
        <f t="shared" si="43"/>
        <v>0</v>
      </c>
      <c r="M137" s="1073">
        <v>0</v>
      </c>
      <c r="N137" s="989">
        <v>28</v>
      </c>
      <c r="O137" s="1086">
        <f t="shared" si="44"/>
        <v>1652</v>
      </c>
      <c r="P137" s="1067">
        <v>-1652</v>
      </c>
      <c r="Q137" s="1087">
        <f t="shared" si="45"/>
        <v>0</v>
      </c>
      <c r="R137" s="1088">
        <f t="shared" si="46"/>
        <v>0</v>
      </c>
      <c r="S137" s="989">
        <v>0</v>
      </c>
    </row>
    <row r="138" spans="1:19" ht="15" customHeight="1" x14ac:dyDescent="0.2">
      <c r="A138" s="985" t="s">
        <v>461</v>
      </c>
      <c r="B138" s="532" t="s">
        <v>461</v>
      </c>
      <c r="C138" s="983" t="s">
        <v>438</v>
      </c>
      <c r="D138" s="984"/>
      <c r="E138" s="1062">
        <f t="shared" si="39"/>
        <v>0</v>
      </c>
      <c r="F138" s="984">
        <v>0</v>
      </c>
      <c r="G138" s="1066">
        <f t="shared" si="40"/>
        <v>0</v>
      </c>
      <c r="H138" s="984">
        <v>0</v>
      </c>
      <c r="I138" s="1066">
        <f t="shared" si="41"/>
        <v>0</v>
      </c>
      <c r="J138" s="1066">
        <f t="shared" si="42"/>
        <v>0</v>
      </c>
      <c r="K138" s="984">
        <v>0</v>
      </c>
      <c r="L138" s="1070">
        <f t="shared" si="43"/>
        <v>0</v>
      </c>
      <c r="M138" s="1071">
        <v>0</v>
      </c>
      <c r="N138" s="984">
        <v>123</v>
      </c>
      <c r="O138" s="1083">
        <f t="shared" si="44"/>
        <v>7257</v>
      </c>
      <c r="P138" s="1066">
        <v>-7257</v>
      </c>
      <c r="Q138" s="1084">
        <f t="shared" si="45"/>
        <v>0</v>
      </c>
      <c r="R138" s="1085">
        <f t="shared" si="46"/>
        <v>0</v>
      </c>
      <c r="S138" s="984">
        <v>0</v>
      </c>
    </row>
    <row r="139" spans="1:19" ht="15" customHeight="1" x14ac:dyDescent="0.2">
      <c r="A139" s="985" t="s">
        <v>463</v>
      </c>
      <c r="B139" s="532" t="s">
        <v>463</v>
      </c>
      <c r="C139" s="983" t="s">
        <v>440</v>
      </c>
      <c r="D139" s="984"/>
      <c r="E139" s="1062">
        <f t="shared" si="39"/>
        <v>0</v>
      </c>
      <c r="F139" s="984">
        <v>0</v>
      </c>
      <c r="G139" s="1066">
        <f t="shared" si="40"/>
        <v>0</v>
      </c>
      <c r="H139" s="984">
        <v>0</v>
      </c>
      <c r="I139" s="1066">
        <f t="shared" si="41"/>
        <v>0</v>
      </c>
      <c r="J139" s="1066">
        <f t="shared" si="42"/>
        <v>0</v>
      </c>
      <c r="K139" s="984">
        <v>0</v>
      </c>
      <c r="L139" s="1070">
        <f t="shared" si="43"/>
        <v>0</v>
      </c>
      <c r="M139" s="1071">
        <v>0</v>
      </c>
      <c r="N139" s="984">
        <v>144</v>
      </c>
      <c r="O139" s="1083">
        <f t="shared" si="44"/>
        <v>8496</v>
      </c>
      <c r="P139" s="1066">
        <v>-8496</v>
      </c>
      <c r="Q139" s="1084">
        <f t="shared" si="45"/>
        <v>0</v>
      </c>
      <c r="R139" s="1085">
        <f t="shared" si="46"/>
        <v>0</v>
      </c>
      <c r="S139" s="984">
        <v>0</v>
      </c>
    </row>
    <row r="140" spans="1:19" ht="15" customHeight="1" x14ac:dyDescent="0.2">
      <c r="A140" s="986" t="s">
        <v>610</v>
      </c>
      <c r="B140" s="987">
        <v>389002</v>
      </c>
      <c r="C140" s="988" t="s">
        <v>436</v>
      </c>
      <c r="D140" s="989"/>
      <c r="E140" s="1063">
        <f t="shared" si="39"/>
        <v>0</v>
      </c>
      <c r="F140" s="989">
        <v>0</v>
      </c>
      <c r="G140" s="1067">
        <f t="shared" si="40"/>
        <v>0</v>
      </c>
      <c r="H140" s="989">
        <v>0</v>
      </c>
      <c r="I140" s="1067">
        <f t="shared" si="41"/>
        <v>0</v>
      </c>
      <c r="J140" s="1067">
        <f t="shared" si="42"/>
        <v>0</v>
      </c>
      <c r="K140" s="989">
        <v>0</v>
      </c>
      <c r="L140" s="1072">
        <f t="shared" si="43"/>
        <v>0</v>
      </c>
      <c r="M140" s="1073">
        <v>0</v>
      </c>
      <c r="N140" s="989">
        <v>294</v>
      </c>
      <c r="O140" s="1086">
        <f t="shared" si="44"/>
        <v>17346</v>
      </c>
      <c r="P140" s="1067">
        <v>-13283</v>
      </c>
      <c r="Q140" s="1087">
        <f t="shared" si="45"/>
        <v>4063</v>
      </c>
      <c r="R140" s="1088">
        <f t="shared" si="46"/>
        <v>4063</v>
      </c>
      <c r="S140" s="989">
        <v>0</v>
      </c>
    </row>
    <row r="141" spans="1:19" ht="15" customHeight="1" thickBot="1" x14ac:dyDescent="0.25">
      <c r="A141" s="999"/>
      <c r="B141" s="1000"/>
      <c r="C141" s="1001" t="s">
        <v>458</v>
      </c>
      <c r="D141" s="1002">
        <f t="shared" ref="D141:R141" si="47">SUM(D133:D140)</f>
        <v>0</v>
      </c>
      <c r="E141" s="1064">
        <f t="shared" si="47"/>
        <v>0</v>
      </c>
      <c r="F141" s="1002">
        <f t="shared" si="47"/>
        <v>0</v>
      </c>
      <c r="G141" s="1069">
        <f t="shared" si="47"/>
        <v>0</v>
      </c>
      <c r="H141" s="1002">
        <f t="shared" si="47"/>
        <v>0</v>
      </c>
      <c r="I141" s="1069">
        <f t="shared" si="47"/>
        <v>0</v>
      </c>
      <c r="J141" s="1069">
        <f t="shared" si="47"/>
        <v>0</v>
      </c>
      <c r="K141" s="1002">
        <f t="shared" si="47"/>
        <v>0</v>
      </c>
      <c r="L141" s="1078">
        <f t="shared" si="47"/>
        <v>10000</v>
      </c>
      <c r="M141" s="1079">
        <f t="shared" si="47"/>
        <v>0</v>
      </c>
      <c r="N141" s="1002">
        <f t="shared" si="47"/>
        <v>1234</v>
      </c>
      <c r="O141" s="1092">
        <f t="shared" si="47"/>
        <v>72806</v>
      </c>
      <c r="P141" s="1069">
        <f t="shared" si="47"/>
        <v>-45808</v>
      </c>
      <c r="Q141" s="1093">
        <f t="shared" si="47"/>
        <v>26998</v>
      </c>
      <c r="R141" s="1094">
        <f t="shared" si="47"/>
        <v>36998</v>
      </c>
      <c r="S141" s="1002">
        <f>SUM(S133:S140)</f>
        <v>364</v>
      </c>
    </row>
    <row r="142" spans="1:19" s="313" customFormat="1" ht="6.75" customHeight="1" thickTop="1" x14ac:dyDescent="0.2">
      <c r="A142" s="1007"/>
      <c r="B142" s="1003"/>
      <c r="C142" s="311"/>
      <c r="D142" s="1004"/>
      <c r="E142" s="1006"/>
      <c r="F142" s="1004"/>
      <c r="G142" s="1006"/>
      <c r="H142" s="1005"/>
      <c r="I142" s="1006"/>
      <c r="J142" s="1006"/>
      <c r="K142" s="1008"/>
      <c r="L142" s="1006"/>
      <c r="M142" s="1006"/>
      <c r="N142" s="1008"/>
      <c r="O142" s="1006"/>
      <c r="P142" s="1006"/>
      <c r="Q142" s="1095"/>
      <c r="R142" s="1009"/>
      <c r="S142" s="1008"/>
    </row>
    <row r="143" spans="1:19" ht="15" customHeight="1" thickBot="1" x14ac:dyDescent="0.25">
      <c r="A143" s="999"/>
      <c r="B143" s="1000"/>
      <c r="C143" s="1001" t="s">
        <v>276</v>
      </c>
      <c r="D143" s="1002">
        <f t="shared" ref="D143:R143" si="48">D141+D131+D93+D84+D76</f>
        <v>265</v>
      </c>
      <c r="E143" s="1064">
        <f t="shared" si="48"/>
        <v>5565000</v>
      </c>
      <c r="F143" s="1002">
        <f t="shared" si="48"/>
        <v>86</v>
      </c>
      <c r="G143" s="1069">
        <f t="shared" si="48"/>
        <v>516000</v>
      </c>
      <c r="H143" s="1002">
        <f t="shared" si="48"/>
        <v>98</v>
      </c>
      <c r="I143" s="1069">
        <f t="shared" si="48"/>
        <v>392000</v>
      </c>
      <c r="J143" s="1069">
        <f t="shared" si="48"/>
        <v>908000</v>
      </c>
      <c r="K143" s="1002">
        <f t="shared" si="48"/>
        <v>45637</v>
      </c>
      <c r="L143" s="1078">
        <f t="shared" si="48"/>
        <v>11170712</v>
      </c>
      <c r="M143" s="1079">
        <f t="shared" si="48"/>
        <v>11833556</v>
      </c>
      <c r="N143" s="1002">
        <f t="shared" si="48"/>
        <v>301762</v>
      </c>
      <c r="O143" s="1092">
        <f t="shared" si="48"/>
        <v>17803958</v>
      </c>
      <c r="P143" s="1069">
        <f t="shared" si="48"/>
        <v>12272</v>
      </c>
      <c r="Q143" s="1093">
        <f t="shared" si="48"/>
        <v>17816230</v>
      </c>
      <c r="R143" s="1094">
        <f t="shared" si="48"/>
        <v>47293498</v>
      </c>
      <c r="S143" s="1002" t="e">
        <f>S141+S131+S93+S84+S76</f>
        <v>#REF!</v>
      </c>
    </row>
    <row r="144" spans="1:19" s="313" customFormat="1" ht="6.75" customHeight="1" thickTop="1" x14ac:dyDescent="0.2">
      <c r="A144" s="1007"/>
      <c r="B144" s="1003"/>
      <c r="C144" s="311"/>
      <c r="D144" s="1004"/>
      <c r="E144" s="1006"/>
      <c r="F144" s="1004"/>
      <c r="G144" s="1006"/>
      <c r="H144" s="1005"/>
      <c r="I144" s="1006"/>
      <c r="J144" s="1006"/>
      <c r="K144" s="1008"/>
      <c r="L144" s="1006"/>
      <c r="M144" s="1006"/>
      <c r="N144" s="1008"/>
      <c r="O144" s="1006"/>
      <c r="P144" s="1006"/>
      <c r="Q144" s="1095"/>
      <c r="R144" s="1009"/>
      <c r="S144" s="1008"/>
    </row>
    <row r="145" spans="1:19" ht="15" customHeight="1" x14ac:dyDescent="0.2">
      <c r="A145" s="986"/>
      <c r="B145" s="985" t="s">
        <v>1635</v>
      </c>
      <c r="C145" s="988" t="s">
        <v>1477</v>
      </c>
      <c r="D145" s="989"/>
      <c r="E145" s="1063"/>
      <c r="F145" s="989">
        <v>0</v>
      </c>
      <c r="G145" s="1067">
        <f t="shared" ref="G145" si="49">ROUND($G$3*F145,0)</f>
        <v>0</v>
      </c>
      <c r="H145" s="989"/>
      <c r="I145" s="1067">
        <f t="shared" ref="I145" si="50">ROUND($I$3*H145,0)</f>
        <v>0</v>
      </c>
      <c r="J145" s="1067">
        <f t="shared" ref="J145" si="51">G145+I145</f>
        <v>0</v>
      </c>
      <c r="K145" s="989"/>
      <c r="L145" s="1072"/>
      <c r="M145" s="1073"/>
      <c r="N145" s="989">
        <v>208</v>
      </c>
      <c r="O145" s="1086">
        <f>N145*$O$3</f>
        <v>12272</v>
      </c>
      <c r="P145" s="1067">
        <v>-12272</v>
      </c>
      <c r="Q145" s="1087">
        <f>O145+P145</f>
        <v>0</v>
      </c>
      <c r="R145" s="1088">
        <f>L145+J145+E145+M145+Q145</f>
        <v>0</v>
      </c>
      <c r="S145" s="989">
        <v>100</v>
      </c>
    </row>
    <row r="146" spans="1:19" ht="15" customHeight="1" thickBot="1" x14ac:dyDescent="0.25">
      <c r="A146" s="999"/>
      <c r="B146" s="1000"/>
      <c r="C146" s="1001" t="s">
        <v>276</v>
      </c>
      <c r="D146" s="1002">
        <f t="shared" ref="D146:K146" si="52">D143+D145</f>
        <v>265</v>
      </c>
      <c r="E146" s="1064">
        <f t="shared" si="52"/>
        <v>5565000</v>
      </c>
      <c r="F146" s="1002">
        <f t="shared" si="52"/>
        <v>86</v>
      </c>
      <c r="G146" s="1069">
        <f t="shared" si="52"/>
        <v>516000</v>
      </c>
      <c r="H146" s="1002">
        <f t="shared" si="52"/>
        <v>98</v>
      </c>
      <c r="I146" s="1069">
        <f t="shared" si="52"/>
        <v>392000</v>
      </c>
      <c r="J146" s="1069">
        <f t="shared" si="52"/>
        <v>908000</v>
      </c>
      <c r="K146" s="1002">
        <f t="shared" si="52"/>
        <v>45637</v>
      </c>
      <c r="L146" s="1078">
        <f>L143+L145</f>
        <v>11170712</v>
      </c>
      <c r="M146" s="1079">
        <f t="shared" ref="M146:R146" si="53">M143+M145</f>
        <v>11833556</v>
      </c>
      <c r="N146" s="1002">
        <f t="shared" si="53"/>
        <v>301970</v>
      </c>
      <c r="O146" s="1092">
        <f t="shared" si="53"/>
        <v>17816230</v>
      </c>
      <c r="P146" s="1069">
        <f t="shared" si="53"/>
        <v>0</v>
      </c>
      <c r="Q146" s="1093">
        <f t="shared" si="53"/>
        <v>17816230</v>
      </c>
      <c r="R146" s="1094">
        <f t="shared" si="53"/>
        <v>47293498</v>
      </c>
      <c r="S146" s="1002"/>
    </row>
    <row r="147" spans="1:19" ht="13.5" thickTop="1" x14ac:dyDescent="0.2"/>
  </sheetData>
  <sortState ref="A162:R212">
    <sortCondition ref="A162"/>
  </sortState>
  <mergeCells count="16">
    <mergeCell ref="K1:L1"/>
    <mergeCell ref="D2:D3"/>
    <mergeCell ref="M1:M2"/>
    <mergeCell ref="S2:S3"/>
    <mergeCell ref="A1:C3"/>
    <mergeCell ref="R1:R3"/>
    <mergeCell ref="F2:F3"/>
    <mergeCell ref="H2:H3"/>
    <mergeCell ref="J2:J3"/>
    <mergeCell ref="N2:N3"/>
    <mergeCell ref="N1:Q1"/>
    <mergeCell ref="D1:E1"/>
    <mergeCell ref="F1:J1"/>
    <mergeCell ref="K2:K3"/>
    <mergeCell ref="P2:P3"/>
    <mergeCell ref="Q2:Q3"/>
  </mergeCells>
  <conditionalFormatting sqref="N130 N133:N141">
    <cfRule type="cellIs" dxfId="68" priority="355" operator="between">
      <formula>0.1</formula>
      <formula>10</formula>
    </cfRule>
  </conditionalFormatting>
  <conditionalFormatting sqref="N131 N7:N41 N83:N99 N43:N77">
    <cfRule type="cellIs" dxfId="67" priority="365" operator="between">
      <formula>0.1</formula>
      <formula>10</formula>
    </cfRule>
  </conditionalFormatting>
  <conditionalFormatting sqref="N132">
    <cfRule type="cellIs" dxfId="66" priority="364" operator="between">
      <formula>0.1</formula>
      <formula>10</formula>
    </cfRule>
  </conditionalFormatting>
  <conditionalFormatting sqref="N78:N82">
    <cfRule type="cellIs" dxfId="65" priority="174" operator="between">
      <formula>0.1</formula>
      <formula>10</formula>
    </cfRule>
  </conditionalFormatting>
  <conditionalFormatting sqref="N105:N109">
    <cfRule type="cellIs" dxfId="64" priority="134" operator="between">
      <formula>0.1</formula>
      <formula>10</formula>
    </cfRule>
  </conditionalFormatting>
  <conditionalFormatting sqref="N100:N104">
    <cfRule type="cellIs" dxfId="63" priority="137" operator="between">
      <formula>0.1</formula>
      <formula>10</formula>
    </cfRule>
  </conditionalFormatting>
  <conditionalFormatting sqref="N110:N114">
    <cfRule type="cellIs" dxfId="62" priority="131" operator="between">
      <formula>0.1</formula>
      <formula>10</formula>
    </cfRule>
  </conditionalFormatting>
  <conditionalFormatting sqref="N115:N119">
    <cfRule type="cellIs" dxfId="61" priority="128" operator="between">
      <formula>0.1</formula>
      <formula>10</formula>
    </cfRule>
  </conditionalFormatting>
  <conditionalFormatting sqref="N120:N124">
    <cfRule type="cellIs" dxfId="60" priority="125" operator="between">
      <formula>0.1</formula>
      <formula>10</formula>
    </cfRule>
  </conditionalFormatting>
  <conditionalFormatting sqref="N125:N129">
    <cfRule type="cellIs" dxfId="59" priority="122" operator="between">
      <formula>0.1</formula>
      <formula>10</formula>
    </cfRule>
  </conditionalFormatting>
  <conditionalFormatting sqref="N145">
    <cfRule type="cellIs" dxfId="58" priority="119" operator="between">
      <formula>0.1</formula>
      <formula>10</formula>
    </cfRule>
  </conditionalFormatting>
  <conditionalFormatting sqref="S42">
    <cfRule type="cellIs" dxfId="57" priority="2" operator="between">
      <formula>0.1</formula>
      <formula>10</formula>
    </cfRule>
  </conditionalFormatting>
  <conditionalFormatting sqref="N42">
    <cfRule type="cellIs" dxfId="56" priority="1" operator="between">
      <formula>0.1</formula>
      <formula>10</formula>
    </cfRule>
  </conditionalFormatting>
  <printOptions horizontalCentered="1"/>
  <pageMargins left="0.25" right="0.25" top="0.9" bottom="0.5" header="0.35" footer="0.35"/>
  <pageSetup paperSize="5" scale="70" firstPageNumber="35" fitToHeight="0" orientation="portrait" r:id="rId1"/>
  <headerFooter alignWithMargins="0">
    <oddHeader>&amp;L&amp;"Arial,Bold"&amp;18&amp;K000000Table 4:  FY2018-19 Budget Letter 
Level 4 Supplementary Allocations (June 2019)</oddHeader>
    <oddFooter>&amp;R&amp;P</oddFooter>
  </headerFooter>
  <rowBreaks count="1" manualBreakCount="1">
    <brk id="77" max="17" man="1"/>
  </rowBreaks>
  <colBreaks count="1" manualBreakCount="1">
    <brk id="10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14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7.7109375" style="112" bestFit="1" customWidth="1"/>
    <col min="2" max="2" width="20.140625" style="112" customWidth="1"/>
    <col min="3" max="8" width="14.42578125" style="112" customWidth="1"/>
    <col min="9" max="11" width="15.140625" style="112" customWidth="1"/>
    <col min="12" max="14" width="14.42578125" style="112" customWidth="1"/>
    <col min="15" max="16" width="15.85546875" style="112" customWidth="1"/>
    <col min="17" max="17" width="18.28515625" style="112" customWidth="1"/>
    <col min="18" max="20" width="14.85546875" style="112" customWidth="1"/>
    <col min="21" max="23" width="15.85546875" style="112" customWidth="1"/>
    <col min="24" max="24" width="17.28515625" style="112" customWidth="1"/>
    <col min="25" max="16384" width="8.85546875" style="112"/>
  </cols>
  <sheetData>
    <row r="1" spans="1:24" ht="23.45" customHeight="1" x14ac:dyDescent="0.2">
      <c r="A1" s="1720" t="s">
        <v>515</v>
      </c>
      <c r="B1" s="1720"/>
      <c r="C1" s="1727" t="s">
        <v>378</v>
      </c>
      <c r="D1" s="1727"/>
      <c r="E1" s="1727"/>
      <c r="F1" s="1727"/>
      <c r="G1" s="1727"/>
      <c r="H1" s="1727"/>
      <c r="I1" s="1727"/>
      <c r="J1" s="1727"/>
      <c r="K1" s="1727"/>
      <c r="L1" s="1727"/>
      <c r="M1" s="1727"/>
      <c r="N1" s="1728"/>
      <c r="O1" s="1729" t="s">
        <v>378</v>
      </c>
      <c r="P1" s="1727"/>
      <c r="Q1" s="1727"/>
      <c r="R1" s="1727"/>
      <c r="S1" s="1727"/>
      <c r="T1" s="1727"/>
      <c r="U1" s="1727"/>
      <c r="V1" s="1730"/>
      <c r="W1" s="1727"/>
      <c r="X1" s="1728"/>
    </row>
    <row r="2" spans="1:24" ht="30" customHeight="1" x14ac:dyDescent="0.2">
      <c r="A2" s="1720"/>
      <c r="B2" s="1720"/>
      <c r="C2" s="432"/>
      <c r="D2" s="432"/>
      <c r="E2" s="433"/>
      <c r="F2" s="106"/>
      <c r="G2" s="106"/>
      <c r="H2" s="106"/>
      <c r="I2" s="1724" t="s">
        <v>251</v>
      </c>
      <c r="J2" s="1725"/>
      <c r="K2" s="1726"/>
      <c r="L2" s="106"/>
      <c r="M2" s="434"/>
      <c r="N2" s="435"/>
      <c r="O2" s="1721" t="s">
        <v>375</v>
      </c>
      <c r="P2" s="1723"/>
      <c r="Q2" s="434"/>
      <c r="R2" s="434"/>
      <c r="S2" s="434"/>
      <c r="T2" s="434"/>
      <c r="U2" s="1721" t="s">
        <v>377</v>
      </c>
      <c r="V2" s="1722"/>
      <c r="W2" s="1723"/>
      <c r="X2" s="435"/>
    </row>
    <row r="3" spans="1:24" ht="134.25" customHeight="1" x14ac:dyDescent="0.2">
      <c r="A3" s="1720"/>
      <c r="B3" s="1720"/>
      <c r="C3" s="431" t="s">
        <v>1224</v>
      </c>
      <c r="D3" s="430" t="s">
        <v>1597</v>
      </c>
      <c r="E3" s="428" t="s">
        <v>532</v>
      </c>
      <c r="F3" s="430" t="s">
        <v>452</v>
      </c>
      <c r="G3" s="430" t="s">
        <v>376</v>
      </c>
      <c r="H3" s="428" t="s">
        <v>523</v>
      </c>
      <c r="I3" s="205" t="s">
        <v>1225</v>
      </c>
      <c r="J3" s="205" t="s">
        <v>1226</v>
      </c>
      <c r="K3" s="205" t="s">
        <v>253</v>
      </c>
      <c r="L3" s="430" t="s">
        <v>518</v>
      </c>
      <c r="M3" s="1320" t="s">
        <v>1480</v>
      </c>
      <c r="N3" s="430" t="s">
        <v>519</v>
      </c>
      <c r="O3" s="206" t="s">
        <v>370</v>
      </c>
      <c r="P3" s="206" t="s">
        <v>374</v>
      </c>
      <c r="Q3" s="207" t="s">
        <v>1292</v>
      </c>
      <c r="R3" s="207" t="s">
        <v>296</v>
      </c>
      <c r="S3" s="207" t="s">
        <v>299</v>
      </c>
      <c r="T3" s="207" t="s">
        <v>252</v>
      </c>
      <c r="U3" s="429" t="s">
        <v>475</v>
      </c>
      <c r="V3" s="429" t="s">
        <v>1572</v>
      </c>
      <c r="W3" s="429" t="s">
        <v>460</v>
      </c>
      <c r="X3" s="207" t="s">
        <v>1293</v>
      </c>
    </row>
    <row r="4" spans="1:24" x14ac:dyDescent="0.2">
      <c r="A4" s="436"/>
      <c r="B4" s="437"/>
      <c r="C4" s="438">
        <v>1</v>
      </c>
      <c r="D4" s="438">
        <f t="shared" ref="D4:O4" si="0">C4+1</f>
        <v>2</v>
      </c>
      <c r="E4" s="438">
        <f t="shared" si="0"/>
        <v>3</v>
      </c>
      <c r="F4" s="438">
        <f t="shared" si="0"/>
        <v>4</v>
      </c>
      <c r="G4" s="438">
        <f t="shared" si="0"/>
        <v>5</v>
      </c>
      <c r="H4" s="438">
        <f t="shared" si="0"/>
        <v>6</v>
      </c>
      <c r="I4" s="438">
        <f t="shared" si="0"/>
        <v>7</v>
      </c>
      <c r="J4" s="438">
        <f t="shared" si="0"/>
        <v>8</v>
      </c>
      <c r="K4" s="438">
        <f t="shared" si="0"/>
        <v>9</v>
      </c>
      <c r="L4" s="438">
        <f t="shared" si="0"/>
        <v>10</v>
      </c>
      <c r="M4" s="438">
        <f t="shared" si="0"/>
        <v>11</v>
      </c>
      <c r="N4" s="438">
        <f t="shared" si="0"/>
        <v>12</v>
      </c>
      <c r="O4" s="438">
        <f t="shared" si="0"/>
        <v>13</v>
      </c>
      <c r="P4" s="438">
        <f t="shared" ref="P4:X4" si="1">O4+1</f>
        <v>14</v>
      </c>
      <c r="Q4" s="438">
        <f t="shared" si="1"/>
        <v>15</v>
      </c>
      <c r="R4" s="438">
        <f t="shared" si="1"/>
        <v>16</v>
      </c>
      <c r="S4" s="438">
        <f t="shared" si="1"/>
        <v>17</v>
      </c>
      <c r="T4" s="438">
        <f t="shared" si="1"/>
        <v>18</v>
      </c>
      <c r="U4" s="438">
        <f t="shared" si="1"/>
        <v>19</v>
      </c>
      <c r="V4" s="438">
        <f t="shared" si="1"/>
        <v>20</v>
      </c>
      <c r="W4" s="438">
        <f t="shared" si="1"/>
        <v>21</v>
      </c>
      <c r="X4" s="438">
        <f t="shared" si="1"/>
        <v>22</v>
      </c>
    </row>
    <row r="5" spans="1:24" s="833" customFormat="1" ht="27.75" customHeight="1" x14ac:dyDescent="0.2">
      <c r="A5" s="1206"/>
      <c r="B5" s="1206"/>
      <c r="C5" s="1022" t="s">
        <v>1047</v>
      </c>
      <c r="D5" s="1022" t="s">
        <v>1048</v>
      </c>
      <c r="E5" s="1022" t="s">
        <v>1049</v>
      </c>
      <c r="F5" s="1183" t="s">
        <v>951</v>
      </c>
      <c r="G5" s="1022" t="s">
        <v>926</v>
      </c>
      <c r="H5" s="1022" t="s">
        <v>1050</v>
      </c>
      <c r="I5" s="1019" t="s">
        <v>1297</v>
      </c>
      <c r="J5" s="1019" t="s">
        <v>1298</v>
      </c>
      <c r="K5" s="1022" t="s">
        <v>1051</v>
      </c>
      <c r="L5" s="1022" t="s">
        <v>1052</v>
      </c>
      <c r="M5" s="1022" t="s">
        <v>1055</v>
      </c>
      <c r="N5" s="1022" t="s">
        <v>1053</v>
      </c>
      <c r="O5" s="1019" t="s">
        <v>271</v>
      </c>
      <c r="P5" s="1019" t="s">
        <v>503</v>
      </c>
      <c r="Q5" s="1022" t="s">
        <v>1426</v>
      </c>
      <c r="R5" s="1022" t="s">
        <v>1296</v>
      </c>
      <c r="S5" s="1022" t="s">
        <v>1427</v>
      </c>
      <c r="T5" s="1022" t="s">
        <v>1428</v>
      </c>
      <c r="U5" s="1019" t="s">
        <v>327</v>
      </c>
      <c r="V5" s="1019" t="s">
        <v>352</v>
      </c>
      <c r="W5" s="1019" t="s">
        <v>451</v>
      </c>
      <c r="X5" s="1022" t="s">
        <v>1429</v>
      </c>
    </row>
    <row r="6" spans="1:24" s="833" customFormat="1" ht="22.5" hidden="1" x14ac:dyDescent="0.2">
      <c r="A6" s="1206"/>
      <c r="B6" s="1206"/>
      <c r="C6" s="1022" t="s">
        <v>802</v>
      </c>
      <c r="D6" s="1022" t="s">
        <v>802</v>
      </c>
      <c r="E6" s="1022" t="s">
        <v>803</v>
      </c>
      <c r="F6" s="1183" t="s">
        <v>958</v>
      </c>
      <c r="G6" s="1022" t="s">
        <v>803</v>
      </c>
      <c r="H6" s="1022" t="s">
        <v>803</v>
      </c>
      <c r="I6" s="1022" t="s">
        <v>1054</v>
      </c>
      <c r="J6" s="1022" t="s">
        <v>1054</v>
      </c>
      <c r="K6" s="1022" t="s">
        <v>803</v>
      </c>
      <c r="L6" s="1022" t="s">
        <v>803</v>
      </c>
      <c r="M6" s="1022" t="s">
        <v>1055</v>
      </c>
      <c r="N6" s="1022" t="s">
        <v>803</v>
      </c>
      <c r="O6" s="1022" t="s">
        <v>802</v>
      </c>
      <c r="P6" s="1022" t="s">
        <v>802</v>
      </c>
      <c r="Q6" s="1022" t="s">
        <v>803</v>
      </c>
      <c r="R6" s="1022" t="s">
        <v>1291</v>
      </c>
      <c r="S6" s="1022" t="s">
        <v>803</v>
      </c>
      <c r="T6" s="1022" t="s">
        <v>803</v>
      </c>
      <c r="U6" s="1022" t="s">
        <v>802</v>
      </c>
      <c r="V6" s="1022" t="s">
        <v>802</v>
      </c>
      <c r="W6" s="1022" t="s">
        <v>802</v>
      </c>
      <c r="X6" s="1022" t="s">
        <v>803</v>
      </c>
    </row>
    <row r="7" spans="1:24" ht="31.5" customHeight="1" x14ac:dyDescent="0.2">
      <c r="A7" s="439">
        <v>318001</v>
      </c>
      <c r="B7" s="440" t="s">
        <v>517</v>
      </c>
      <c r="C7" s="441">
        <f>'8_2.1.18 SIS'!AX76</f>
        <v>1435</v>
      </c>
      <c r="D7" s="442">
        <f>'3_Levels 1&amp;2'!AM76</f>
        <v>4579.7194791561578</v>
      </c>
      <c r="E7" s="442">
        <f>C7*ROUND(D7,0)</f>
        <v>6572300</v>
      </c>
      <c r="F7" s="442">
        <v>605.97185873605952</v>
      </c>
      <c r="G7" s="442">
        <f>F7*C7</f>
        <v>869569.61728624546</v>
      </c>
      <c r="H7" s="443">
        <f>ROUND(E7+G7,0)</f>
        <v>7441870</v>
      </c>
      <c r="I7" s="444">
        <f>'[6]Oct_MidYear Adj'!$J78</f>
        <v>-36300</v>
      </c>
      <c r="J7" s="444">
        <f>'[6]Feb_MidYear Adj'!$J78</f>
        <v>-2593</v>
      </c>
      <c r="K7" s="445">
        <f>SUM(I7:J7)</f>
        <v>-38893</v>
      </c>
      <c r="L7" s="443">
        <f>H7+K7</f>
        <v>7402977</v>
      </c>
      <c r="M7" s="442"/>
      <c r="N7" s="443">
        <f>SUM(L7:M7)</f>
        <v>7402977</v>
      </c>
      <c r="O7" s="446">
        <f>VLOOKUP($A7,'4_Level 4'!$A$78:$R$146,5,FALSE)</f>
        <v>0</v>
      </c>
      <c r="P7" s="446">
        <f>VLOOKUP($A7,'4_Level 4'!$A$78:$R$146,17,FALSE)</f>
        <v>0</v>
      </c>
      <c r="Q7" s="443">
        <f>ROUND(SUM(N7:P7),0)</f>
        <v>7402977</v>
      </c>
      <c r="R7" s="444">
        <f>('[7]5A1_Labs'!U7*2)+('[9]5A1_Labs'!T7*6)+('[1]5A1_Labs'!$T7*2)+'[11]5A1_Labs'!T7</f>
        <v>6809749</v>
      </c>
      <c r="S7" s="444">
        <f>Q7-R7</f>
        <v>593228</v>
      </c>
      <c r="T7" s="443">
        <f>ROUND(S7/$T$13,0)</f>
        <v>593228</v>
      </c>
      <c r="U7" s="442">
        <f>VLOOKUP($A7,'4_Level 4'!$A$78:$R$146,10,FALSE)</f>
        <v>0</v>
      </c>
      <c r="V7" s="442">
        <f>VLOOKUP($A7,'4_Level 4'!$A$78:$R$146,12,FALSE)</f>
        <v>10000</v>
      </c>
      <c r="W7" s="442">
        <f>VLOOKUP($A7,'4_Level 4'!$A$78:$R$146,13,FALSE)</f>
        <v>0</v>
      </c>
      <c r="X7" s="443">
        <f>Q7+U7+V7+W7</f>
        <v>7412977</v>
      </c>
    </row>
    <row r="8" spans="1:24" ht="31.5" customHeight="1" x14ac:dyDescent="0.2">
      <c r="A8" s="447">
        <v>319001</v>
      </c>
      <c r="B8" s="448" t="s">
        <v>516</v>
      </c>
      <c r="C8" s="441">
        <f>'8_2.1.18 SIS'!AY77</f>
        <v>567</v>
      </c>
      <c r="D8" s="442">
        <f>'3_Levels 1&amp;2'!AM76</f>
        <v>4579.7194791561578</v>
      </c>
      <c r="E8" s="442">
        <f>C8*ROUND(D8,0)</f>
        <v>2596860</v>
      </c>
      <c r="F8" s="442">
        <v>699.89832861189802</v>
      </c>
      <c r="G8" s="442">
        <f>F8*C8</f>
        <v>396842.35232294619</v>
      </c>
      <c r="H8" s="443">
        <f>ROUND(E8+G8,0)</f>
        <v>2993702</v>
      </c>
      <c r="I8" s="444">
        <f>'[6]Oct_MidYear Adj'!$J79</f>
        <v>554360</v>
      </c>
      <c r="J8" s="444">
        <f>'[6]Feb_MidYear Adj'!$J79</f>
        <v>-303578</v>
      </c>
      <c r="K8" s="445">
        <f>SUM(I8:J8)</f>
        <v>250782</v>
      </c>
      <c r="L8" s="443">
        <f>H8+K8</f>
        <v>3244484</v>
      </c>
      <c r="M8" s="442">
        <f>[3]Summary!$M$78</f>
        <v>25899</v>
      </c>
      <c r="N8" s="443">
        <f>SUM(L8:M8)</f>
        <v>3270383</v>
      </c>
      <c r="O8" s="446">
        <f>VLOOKUP($A8,'4_Level 4'!$A$78:$R$146,5,FALSE)</f>
        <v>0</v>
      </c>
      <c r="P8" s="446">
        <f>VLOOKUP($A8,'4_Level 4'!$A$78:$R$146,17,FALSE)</f>
        <v>9731</v>
      </c>
      <c r="Q8" s="443">
        <f>ROUND(SUM(N8:P8),0)</f>
        <v>3280114</v>
      </c>
      <c r="R8" s="444">
        <f>('[7]5A1_Labs'!U8*2)+('[9]5A1_Labs'!T8*6)+('[1]5A1_Labs'!$T8*2)+'[11]5A1_Labs'!T8</f>
        <v>2965891</v>
      </c>
      <c r="S8" s="444">
        <f>Q8-R8</f>
        <v>314223</v>
      </c>
      <c r="T8" s="443">
        <f>ROUND(S8/$T$13,0)</f>
        <v>314223</v>
      </c>
      <c r="U8" s="442">
        <f>VLOOKUP($A8,'4_Level 4'!$A$78:$R$146,10,FALSE)</f>
        <v>0</v>
      </c>
      <c r="V8" s="442">
        <f>VLOOKUP($A8,'4_Level 4'!$A$78:$R$146,12,FALSE)</f>
        <v>10000</v>
      </c>
      <c r="W8" s="442">
        <f>VLOOKUP($A8,'4_Level 4'!$A$78:$R$146,13,FALSE)</f>
        <v>0</v>
      </c>
      <c r="X8" s="443">
        <f>Q8+U8+V8+W8</f>
        <v>3290114</v>
      </c>
    </row>
    <row r="9" spans="1:24" s="223" customFormat="1" ht="31.5" customHeight="1" thickBot="1" x14ac:dyDescent="0.25">
      <c r="A9" s="449"/>
      <c r="B9" s="449" t="s">
        <v>87</v>
      </c>
      <c r="C9" s="450">
        <f>SUM(C7:C8)</f>
        <v>2002</v>
      </c>
      <c r="D9" s="224"/>
      <c r="E9" s="225">
        <f>SUM(E7:E8)</f>
        <v>9169160</v>
      </c>
      <c r="F9" s="225"/>
      <c r="G9" s="225">
        <f t="shared" ref="G9:X9" si="2">SUM(G7:G8)</f>
        <v>1266411.9696091916</v>
      </c>
      <c r="H9" s="226">
        <f t="shared" si="2"/>
        <v>10435572</v>
      </c>
      <c r="I9" s="227">
        <f t="shared" si="2"/>
        <v>518060</v>
      </c>
      <c r="J9" s="227">
        <f t="shared" si="2"/>
        <v>-306171</v>
      </c>
      <c r="K9" s="228">
        <f t="shared" si="2"/>
        <v>211889</v>
      </c>
      <c r="L9" s="226">
        <f t="shared" si="2"/>
        <v>10647461</v>
      </c>
      <c r="M9" s="225">
        <f>SUM(M7:M8)</f>
        <v>25899</v>
      </c>
      <c r="N9" s="226">
        <f t="shared" si="2"/>
        <v>10673360</v>
      </c>
      <c r="O9" s="451">
        <f t="shared" si="2"/>
        <v>0</v>
      </c>
      <c r="P9" s="451">
        <f t="shared" si="2"/>
        <v>9731</v>
      </c>
      <c r="Q9" s="226">
        <f t="shared" si="2"/>
        <v>10683091</v>
      </c>
      <c r="R9" s="227">
        <f t="shared" si="2"/>
        <v>9775640</v>
      </c>
      <c r="S9" s="227">
        <f t="shared" si="2"/>
        <v>907451</v>
      </c>
      <c r="T9" s="226">
        <f t="shared" si="2"/>
        <v>907451</v>
      </c>
      <c r="U9" s="225">
        <f t="shared" si="2"/>
        <v>0</v>
      </c>
      <c r="V9" s="225">
        <f>SUM(V7:V8)</f>
        <v>20000</v>
      </c>
      <c r="W9" s="225">
        <f t="shared" si="2"/>
        <v>0</v>
      </c>
      <c r="X9" s="226">
        <f t="shared" si="2"/>
        <v>10703091</v>
      </c>
    </row>
    <row r="10" spans="1:24" s="223" customFormat="1" ht="13.5" thickTop="1" x14ac:dyDescent="0.2">
      <c r="B10" s="452"/>
      <c r="C10" s="453"/>
      <c r="D10" s="454"/>
      <c r="E10" s="455"/>
    </row>
    <row r="11" spans="1:24" x14ac:dyDescent="0.2">
      <c r="M11" s="745"/>
    </row>
    <row r="12" spans="1:24" ht="13.15" customHeight="1" x14ac:dyDescent="0.2">
      <c r="D12"/>
      <c r="M12" s="1546"/>
    </row>
    <row r="13" spans="1:24" hidden="1" x14ac:dyDescent="0.2">
      <c r="D13"/>
      <c r="M13" s="1546"/>
      <c r="T13" s="112">
        <v>1</v>
      </c>
    </row>
    <row r="14" spans="1:24" x14ac:dyDescent="0.2">
      <c r="M14" s="745"/>
    </row>
  </sheetData>
  <mergeCells count="6">
    <mergeCell ref="A1:B3"/>
    <mergeCell ref="U2:W2"/>
    <mergeCell ref="O2:P2"/>
    <mergeCell ref="I2:K2"/>
    <mergeCell ref="C1:N1"/>
    <mergeCell ref="O1:X1"/>
  </mergeCells>
  <phoneticPr fontId="0" type="noConversion"/>
  <printOptions horizontalCentered="1"/>
  <pageMargins left="0.25" right="0.25" top="0.95" bottom="0.5" header="0.25" footer="0.25"/>
  <pageSetup paperSize="5" scale="80" firstPageNumber="3" orientation="landscape" r:id="rId1"/>
  <headerFooter alignWithMargins="0">
    <oddHeader xml:space="preserve">&amp;L&amp;"Arial,Bold"&amp;20&amp;K000000FY2018-19 MFP Budget Letter
June 2019&amp;R
</oddHeader>
    <oddFooter>&amp;R&amp;12&amp;P</oddFooter>
  </headerFooter>
  <colBreaks count="1" manualBreakCount="1">
    <brk id="14" max="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J15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7" style="110" bestFit="1" customWidth="1"/>
    <col min="2" max="2" width="23.28515625" style="110" customWidth="1"/>
    <col min="3" max="3" width="12.140625" style="110" bestFit="1" customWidth="1"/>
    <col min="4" max="4" width="6.42578125" style="110" customWidth="1"/>
    <col min="5" max="5" width="14" style="110" customWidth="1"/>
    <col min="6" max="6" width="7.28515625" style="110" customWidth="1"/>
    <col min="7" max="7" width="14" style="110" customWidth="1"/>
    <col min="8" max="8" width="10.28515625" style="110" customWidth="1"/>
    <col min="9" max="9" width="6.42578125" style="110" customWidth="1"/>
    <col min="10" max="10" width="11.28515625" style="110" customWidth="1"/>
    <col min="11" max="11" width="10.28515625" style="110" customWidth="1"/>
    <col min="12" max="12" width="6.42578125" style="110" customWidth="1"/>
    <col min="13" max="13" width="11.28515625" style="110" customWidth="1"/>
    <col min="14" max="14" width="10.28515625" style="110" customWidth="1"/>
    <col min="15" max="15" width="6.42578125" style="110" customWidth="1"/>
    <col min="16" max="16" width="11.28515625" style="110" customWidth="1"/>
    <col min="17" max="17" width="10.28515625" style="110" customWidth="1"/>
    <col min="18" max="18" width="6.42578125" style="110" customWidth="1"/>
    <col min="19" max="19" width="11.28515625" style="110" customWidth="1"/>
    <col min="20" max="20" width="13.140625" style="110" customWidth="1"/>
    <col min="21" max="22" width="14" style="110" customWidth="1"/>
    <col min="23" max="23" width="13.28515625" style="110" customWidth="1"/>
    <col min="24" max="24" width="13.5703125" style="110" customWidth="1"/>
    <col min="25" max="25" width="10.85546875" style="110" bestFit="1" customWidth="1"/>
    <col min="26" max="26" width="13.140625" style="110" customWidth="1"/>
    <col min="27" max="27" width="12.140625" style="110" bestFit="1" customWidth="1"/>
    <col min="28" max="28" width="12.140625" style="110" customWidth="1"/>
    <col min="29" max="29" width="14.140625" style="110" customWidth="1"/>
    <col min="30" max="30" width="11.85546875" style="110" bestFit="1" customWidth="1"/>
    <col min="31" max="32" width="10.7109375" style="110" bestFit="1" customWidth="1"/>
    <col min="33" max="33" width="9" style="110" bestFit="1" customWidth="1"/>
    <col min="34" max="34" width="12.85546875" style="110" bestFit="1" customWidth="1"/>
    <col min="35" max="35" width="11.5703125" style="110" bestFit="1" customWidth="1"/>
    <col min="36" max="36" width="14.5703125" style="110" bestFit="1" customWidth="1"/>
    <col min="37" max="16384" width="8.85546875" style="110"/>
  </cols>
  <sheetData>
    <row r="1" spans="1:36" ht="19.899999999999999" customHeight="1" x14ac:dyDescent="0.2">
      <c r="A1" s="1736" t="s">
        <v>525</v>
      </c>
      <c r="B1" s="1737"/>
      <c r="C1" s="1592" t="s">
        <v>378</v>
      </c>
      <c r="D1" s="1593"/>
      <c r="E1" s="1593"/>
      <c r="F1" s="1593"/>
      <c r="G1" s="1593"/>
      <c r="H1" s="1593"/>
      <c r="I1" s="1593"/>
      <c r="J1" s="1593"/>
      <c r="K1" s="1593"/>
      <c r="L1" s="1593"/>
      <c r="M1" s="1593"/>
      <c r="N1" s="1593"/>
      <c r="O1" s="1593"/>
      <c r="P1" s="1593"/>
      <c r="Q1" s="1593"/>
      <c r="R1" s="1593"/>
      <c r="S1" s="1593"/>
      <c r="T1" s="1594"/>
      <c r="U1" s="1592" t="s">
        <v>378</v>
      </c>
      <c r="V1" s="1593"/>
      <c r="W1" s="1593"/>
      <c r="X1" s="1593"/>
      <c r="Y1" s="1593"/>
      <c r="Z1" s="1593"/>
      <c r="AA1" s="1593"/>
      <c r="AB1" s="1593"/>
      <c r="AC1" s="1593"/>
      <c r="AD1" s="1593"/>
      <c r="AE1" s="1593"/>
      <c r="AF1" s="1593"/>
      <c r="AG1" s="1731"/>
      <c r="AH1" s="1731"/>
      <c r="AI1" s="1593"/>
      <c r="AJ1" s="1594"/>
    </row>
    <row r="2" spans="1:36" ht="33" customHeight="1" x14ac:dyDescent="0.2">
      <c r="A2" s="1738"/>
      <c r="B2" s="1739"/>
      <c r="C2" s="1598" t="s">
        <v>1230</v>
      </c>
      <c r="D2" s="1600" t="s">
        <v>1592</v>
      </c>
      <c r="E2" s="1601"/>
      <c r="F2" s="1601"/>
      <c r="G2" s="1602"/>
      <c r="H2" s="1600" t="s">
        <v>1307</v>
      </c>
      <c r="I2" s="1603"/>
      <c r="J2" s="1604"/>
      <c r="K2" s="1600" t="s">
        <v>1304</v>
      </c>
      <c r="L2" s="1603"/>
      <c r="M2" s="1604"/>
      <c r="N2" s="1600" t="s">
        <v>1305</v>
      </c>
      <c r="O2" s="1603"/>
      <c r="P2" s="1604"/>
      <c r="Q2" s="1600" t="s">
        <v>1306</v>
      </c>
      <c r="R2" s="1603"/>
      <c r="S2" s="1604"/>
      <c r="T2" s="1598" t="s">
        <v>539</v>
      </c>
      <c r="U2" s="1605" t="s">
        <v>251</v>
      </c>
      <c r="V2" s="1605"/>
      <c r="W2" s="1605"/>
      <c r="X2" s="1598" t="s">
        <v>540</v>
      </c>
      <c r="Y2" s="1606" t="s">
        <v>487</v>
      </c>
      <c r="Z2" s="1606" t="s">
        <v>541</v>
      </c>
      <c r="AA2" s="1621" t="s">
        <v>1483</v>
      </c>
      <c r="AB2" s="1734" t="s">
        <v>500</v>
      </c>
      <c r="AC2" s="1606" t="s">
        <v>1255</v>
      </c>
      <c r="AD2" s="1606" t="s">
        <v>296</v>
      </c>
      <c r="AE2" s="1606" t="s">
        <v>297</v>
      </c>
      <c r="AF2" s="1606" t="s">
        <v>453</v>
      </c>
      <c r="AG2" s="1742" t="s">
        <v>1652</v>
      </c>
      <c r="AH2" s="1742" t="s">
        <v>1646</v>
      </c>
      <c r="AI2" s="1734" t="s">
        <v>514</v>
      </c>
      <c r="AJ2" s="1606" t="s">
        <v>542</v>
      </c>
    </row>
    <row r="3" spans="1:36" ht="113.45" customHeight="1" x14ac:dyDescent="0.2">
      <c r="A3" s="1740"/>
      <c r="B3" s="1741"/>
      <c r="C3" s="1599"/>
      <c r="D3" s="1097" t="s">
        <v>489</v>
      </c>
      <c r="E3" s="1097" t="s">
        <v>710</v>
      </c>
      <c r="F3" s="1097" t="s">
        <v>489</v>
      </c>
      <c r="G3" s="1097" t="s">
        <v>709</v>
      </c>
      <c r="H3" s="1097" t="s">
        <v>1229</v>
      </c>
      <c r="I3" s="1097" t="s">
        <v>489</v>
      </c>
      <c r="J3" s="1097" t="s">
        <v>397</v>
      </c>
      <c r="K3" s="1097" t="s">
        <v>1228</v>
      </c>
      <c r="L3" s="1097" t="s">
        <v>489</v>
      </c>
      <c r="M3" s="1097" t="s">
        <v>397</v>
      </c>
      <c r="N3" s="1097" t="s">
        <v>1227</v>
      </c>
      <c r="O3" s="1097" t="s">
        <v>489</v>
      </c>
      <c r="P3" s="1097" t="s">
        <v>397</v>
      </c>
      <c r="Q3" s="1097" t="s">
        <v>1227</v>
      </c>
      <c r="R3" s="1097" t="s">
        <v>489</v>
      </c>
      <c r="S3" s="1097" t="s">
        <v>397</v>
      </c>
      <c r="T3" s="1598"/>
      <c r="U3" s="946" t="s">
        <v>1225</v>
      </c>
      <c r="V3" s="946" t="s">
        <v>1226</v>
      </c>
      <c r="W3" s="946" t="s">
        <v>253</v>
      </c>
      <c r="X3" s="1598"/>
      <c r="Y3" s="1607"/>
      <c r="Z3" s="1607"/>
      <c r="AA3" s="1621"/>
      <c r="AB3" s="1735"/>
      <c r="AC3" s="1607"/>
      <c r="AD3" s="1607"/>
      <c r="AE3" s="1607"/>
      <c r="AF3" s="1607"/>
      <c r="AG3" s="1742"/>
      <c r="AH3" s="1742"/>
      <c r="AI3" s="1735"/>
      <c r="AJ3" s="1607"/>
    </row>
    <row r="4" spans="1:36" ht="14.25" customHeight="1" x14ac:dyDescent="0.2">
      <c r="A4" s="350"/>
      <c r="B4" s="351"/>
      <c r="C4" s="352">
        <v>1</v>
      </c>
      <c r="D4" s="352">
        <f t="shared" ref="D4:AA4" si="0">C4+1</f>
        <v>2</v>
      </c>
      <c r="E4" s="352">
        <f t="shared" si="0"/>
        <v>3</v>
      </c>
      <c r="F4" s="352">
        <f>E4+1</f>
        <v>4</v>
      </c>
      <c r="G4" s="352">
        <f>F4+1</f>
        <v>5</v>
      </c>
      <c r="H4" s="352">
        <f>G4+1</f>
        <v>6</v>
      </c>
      <c r="I4" s="352">
        <f>H4+1</f>
        <v>7</v>
      </c>
      <c r="J4" s="352">
        <f t="shared" si="0"/>
        <v>8</v>
      </c>
      <c r="K4" s="352">
        <f t="shared" si="0"/>
        <v>9</v>
      </c>
      <c r="L4" s="352">
        <f t="shared" si="0"/>
        <v>10</v>
      </c>
      <c r="M4" s="352">
        <f t="shared" si="0"/>
        <v>11</v>
      </c>
      <c r="N4" s="352">
        <f t="shared" si="0"/>
        <v>12</v>
      </c>
      <c r="O4" s="352">
        <f t="shared" si="0"/>
        <v>13</v>
      </c>
      <c r="P4" s="352">
        <f t="shared" si="0"/>
        <v>14</v>
      </c>
      <c r="Q4" s="352">
        <f t="shared" si="0"/>
        <v>15</v>
      </c>
      <c r="R4" s="352">
        <f t="shared" si="0"/>
        <v>16</v>
      </c>
      <c r="S4" s="352">
        <f t="shared" si="0"/>
        <v>17</v>
      </c>
      <c r="T4" s="352">
        <f>S4+1</f>
        <v>18</v>
      </c>
      <c r="U4" s="352">
        <f>T4+1</f>
        <v>19</v>
      </c>
      <c r="V4" s="352">
        <f>U4+1</f>
        <v>20</v>
      </c>
      <c r="W4" s="352">
        <f t="shared" si="0"/>
        <v>21</v>
      </c>
      <c r="X4" s="352">
        <f t="shared" si="0"/>
        <v>22</v>
      </c>
      <c r="Y4" s="352">
        <f t="shared" si="0"/>
        <v>23</v>
      </c>
      <c r="Z4" s="352">
        <f t="shared" si="0"/>
        <v>24</v>
      </c>
      <c r="AA4" s="352">
        <f t="shared" si="0"/>
        <v>25</v>
      </c>
      <c r="AB4" s="352" t="s">
        <v>1057</v>
      </c>
      <c r="AC4" s="352">
        <v>26</v>
      </c>
      <c r="AD4" s="352">
        <f>AC4+1</f>
        <v>27</v>
      </c>
      <c r="AE4" s="352">
        <f>AD4+1</f>
        <v>28</v>
      </c>
      <c r="AF4" s="352">
        <f>AE4+1</f>
        <v>29</v>
      </c>
      <c r="AG4" s="1393" t="s">
        <v>1649</v>
      </c>
      <c r="AH4" s="1393" t="s">
        <v>1650</v>
      </c>
      <c r="AI4" s="352" t="s">
        <v>1058</v>
      </c>
      <c r="AJ4" s="352">
        <v>30</v>
      </c>
    </row>
    <row r="5" spans="1:36" s="1210" customFormat="1" ht="49.5" customHeight="1" x14ac:dyDescent="0.2">
      <c r="A5" s="1207"/>
      <c r="B5" s="1208"/>
      <c r="C5" s="1209" t="s">
        <v>1047</v>
      </c>
      <c r="D5" s="1209" t="s">
        <v>1059</v>
      </c>
      <c r="E5" s="1209" t="s">
        <v>1049</v>
      </c>
      <c r="F5" s="1209" t="s">
        <v>951</v>
      </c>
      <c r="G5" s="1209" t="s">
        <v>926</v>
      </c>
      <c r="H5" s="1209" t="s">
        <v>1308</v>
      </c>
      <c r="I5" s="1209" t="s">
        <v>1060</v>
      </c>
      <c r="J5" s="1209" t="s">
        <v>1061</v>
      </c>
      <c r="K5" s="1209" t="s">
        <v>1309</v>
      </c>
      <c r="L5" s="1209" t="s">
        <v>1062</v>
      </c>
      <c r="M5" s="1209" t="s">
        <v>1063</v>
      </c>
      <c r="N5" s="1209" t="s">
        <v>1310</v>
      </c>
      <c r="O5" s="1209" t="s">
        <v>1064</v>
      </c>
      <c r="P5" s="1209" t="s">
        <v>1065</v>
      </c>
      <c r="Q5" s="1209" t="s">
        <v>1311</v>
      </c>
      <c r="R5" s="1209" t="s">
        <v>1066</v>
      </c>
      <c r="S5" s="1209" t="s">
        <v>1067</v>
      </c>
      <c r="T5" s="1209" t="s">
        <v>1068</v>
      </c>
      <c r="U5" s="1209" t="s">
        <v>1294</v>
      </c>
      <c r="V5" s="1209" t="s">
        <v>1295</v>
      </c>
      <c r="W5" s="1209" t="s">
        <v>1071</v>
      </c>
      <c r="X5" s="1209" t="s">
        <v>1072</v>
      </c>
      <c r="Y5" s="1209" t="s">
        <v>1073</v>
      </c>
      <c r="Z5" s="1209" t="s">
        <v>1074</v>
      </c>
      <c r="AA5" s="1209" t="s">
        <v>1055</v>
      </c>
      <c r="AB5" s="1209" t="s">
        <v>1531</v>
      </c>
      <c r="AC5" s="1209" t="s">
        <v>1345</v>
      </c>
      <c r="AD5" s="1209" t="s">
        <v>1299</v>
      </c>
      <c r="AE5" s="1209" t="s">
        <v>1075</v>
      </c>
      <c r="AF5" s="1209" t="s">
        <v>1312</v>
      </c>
      <c r="AG5" s="1366"/>
      <c r="AH5" s="1366"/>
      <c r="AI5" s="1209" t="s">
        <v>1532</v>
      </c>
      <c r="AJ5" s="1209" t="s">
        <v>1346</v>
      </c>
    </row>
    <row r="6" spans="1:36" s="1210" customFormat="1" ht="11.25" hidden="1" x14ac:dyDescent="0.2">
      <c r="A6" s="1211"/>
      <c r="B6" s="1212"/>
      <c r="C6" s="1209" t="s">
        <v>802</v>
      </c>
      <c r="D6" s="1209"/>
      <c r="E6" s="1209" t="s">
        <v>802</v>
      </c>
      <c r="F6" s="1209"/>
      <c r="G6" s="1209" t="s">
        <v>802</v>
      </c>
      <c r="H6" s="1209" t="s">
        <v>802</v>
      </c>
      <c r="I6" s="1209"/>
      <c r="J6" s="1209" t="s">
        <v>802</v>
      </c>
      <c r="K6" s="1209" t="s">
        <v>802</v>
      </c>
      <c r="L6" s="1209"/>
      <c r="M6" s="1209" t="s">
        <v>802</v>
      </c>
      <c r="N6" s="1209" t="s">
        <v>802</v>
      </c>
      <c r="O6" s="1209"/>
      <c r="P6" s="1209" t="s">
        <v>802</v>
      </c>
      <c r="Q6" s="1209" t="s">
        <v>802</v>
      </c>
      <c r="R6" s="1209"/>
      <c r="S6" s="1209" t="s">
        <v>802</v>
      </c>
      <c r="T6" s="1209" t="s">
        <v>802</v>
      </c>
      <c r="U6" s="1209" t="s">
        <v>802</v>
      </c>
      <c r="V6" s="1209" t="s">
        <v>802</v>
      </c>
      <c r="W6" s="1209" t="s">
        <v>802</v>
      </c>
      <c r="X6" s="1209" t="s">
        <v>802</v>
      </c>
      <c r="Y6" s="1209" t="s">
        <v>802</v>
      </c>
      <c r="Z6" s="1209" t="s">
        <v>802</v>
      </c>
      <c r="AA6" s="1209" t="s">
        <v>802</v>
      </c>
      <c r="AB6" s="1209" t="s">
        <v>802</v>
      </c>
      <c r="AC6" s="1209" t="s">
        <v>802</v>
      </c>
      <c r="AD6" s="1209" t="s">
        <v>802</v>
      </c>
      <c r="AE6" s="1209" t="s">
        <v>802</v>
      </c>
      <c r="AF6" s="1209" t="s">
        <v>802</v>
      </c>
      <c r="AG6" s="1366"/>
      <c r="AH6" s="1366"/>
      <c r="AI6" s="1209" t="s">
        <v>802</v>
      </c>
      <c r="AJ6" s="1209" t="s">
        <v>802</v>
      </c>
    </row>
    <row r="7" spans="1:36" s="112" customFormat="1" ht="26.25" customHeight="1" x14ac:dyDescent="0.2">
      <c r="A7" s="685">
        <v>321001</v>
      </c>
      <c r="B7" s="370" t="s">
        <v>415</v>
      </c>
      <c r="C7" s="371">
        <f>'5A2A_New Vision'!$C$83</f>
        <v>260</v>
      </c>
      <c r="D7" s="372"/>
      <c r="E7" s="373">
        <f>'5A2A_New Vision'!$E$83</f>
        <v>2290879.5512084067</v>
      </c>
      <c r="F7" s="373"/>
      <c r="G7" s="373">
        <f>'5A2A_New Vision'!$G$83</f>
        <v>186236.83569023566</v>
      </c>
      <c r="H7" s="374">
        <f>'5A2A_New Vision'!$H$83</f>
        <v>219</v>
      </c>
      <c r="I7" s="372"/>
      <c r="J7" s="373">
        <f>'5A2A_New Vision'!$J$83</f>
        <v>132813.96258849459</v>
      </c>
      <c r="K7" s="374">
        <f>'5A2A_New Vision'!$K$83</f>
        <v>23</v>
      </c>
      <c r="L7" s="372"/>
      <c r="M7" s="373">
        <f>'5A2A_New Vision'!$M$83</f>
        <v>3847.2777665117155</v>
      </c>
      <c r="N7" s="374">
        <f>'5A2A_New Vision'!$N$83</f>
        <v>32</v>
      </c>
      <c r="O7" s="372"/>
      <c r="P7" s="373">
        <f>'5A2A_New Vision'!$P$83</f>
        <v>132368.5764627349</v>
      </c>
      <c r="Q7" s="374">
        <f>'5A2A_New Vision'!$Q$83</f>
        <v>0</v>
      </c>
      <c r="R7" s="372"/>
      <c r="S7" s="373">
        <f>'5A2A_New Vision'!$S$83</f>
        <v>0</v>
      </c>
      <c r="T7" s="375">
        <f>'5A2A_New Vision'!$T$83</f>
        <v>2746146</v>
      </c>
      <c r="U7" s="372">
        <f>'5A2A_New Vision'!$U$83</f>
        <v>42179</v>
      </c>
      <c r="V7" s="372">
        <f>'5A2A_New Vision'!$V$83</f>
        <v>-66353</v>
      </c>
      <c r="W7" s="376">
        <f>'5A2A_New Vision'!$W$83</f>
        <v>-24174</v>
      </c>
      <c r="X7" s="375">
        <f>'5A2A_New Vision'!$X$83</f>
        <v>2721972</v>
      </c>
      <c r="Y7" s="373">
        <f>'5A2A_New Vision'!$Y$83</f>
        <v>-6805</v>
      </c>
      <c r="Z7" s="375">
        <f>'5A2A_New Vision'!$Z$83</f>
        <v>2715167</v>
      </c>
      <c r="AA7" s="372">
        <f>'5A2A_New Vision'!$AA$83</f>
        <v>-627</v>
      </c>
      <c r="AB7" s="386">
        <f>'5A2A_New Vision'!$AB$78+'5A2A_New Vision'!$AB$82</f>
        <v>0</v>
      </c>
      <c r="AC7" s="375">
        <f>'5A2A_New Vision'!$AB$83</f>
        <v>2714540</v>
      </c>
      <c r="AD7" s="372">
        <f>'5A2A_New Vision'!$AC$83</f>
        <v>2481112</v>
      </c>
      <c r="AE7" s="372">
        <f>'5A2A_New Vision'!$AD$83</f>
        <v>233428</v>
      </c>
      <c r="AF7" s="375">
        <f>'5A2A_New Vision'!$AE$83</f>
        <v>233428</v>
      </c>
      <c r="AG7" s="1529">
        <v>0</v>
      </c>
      <c r="AH7" s="375">
        <f>'5A2A_New Vision'!$AE$83</f>
        <v>233428</v>
      </c>
      <c r="AI7" s="386">
        <f>'5A2A_New Vision'!$AF$79+'5A2A_New Vision'!$AF$80+'5A2A_New Vision'!$AF$81</f>
        <v>0</v>
      </c>
      <c r="AJ7" s="375">
        <f>'5A2A_New Vision'!$AF$83</f>
        <v>2714540</v>
      </c>
    </row>
    <row r="8" spans="1:36" s="112" customFormat="1" ht="26.25" customHeight="1" x14ac:dyDescent="0.2">
      <c r="A8" s="690">
        <v>329001</v>
      </c>
      <c r="B8" s="387" t="s">
        <v>416</v>
      </c>
      <c r="C8" s="388">
        <f>'5A2B_Glencoe'!$C$83</f>
        <v>337</v>
      </c>
      <c r="D8" s="389"/>
      <c r="E8" s="390">
        <f>'5A2B_Glencoe'!$E$83</f>
        <v>2617625.2724090936</v>
      </c>
      <c r="F8" s="390"/>
      <c r="G8" s="390">
        <f>'5A2B_Glencoe'!$G$83</f>
        <v>201662.02479469185</v>
      </c>
      <c r="H8" s="391">
        <f>'5A2B_Glencoe'!$H$83</f>
        <v>242</v>
      </c>
      <c r="I8" s="389"/>
      <c r="J8" s="390">
        <f>'5A2B_Glencoe'!$J$83</f>
        <v>142732.1120262832</v>
      </c>
      <c r="K8" s="391">
        <f>'5A2B_Glencoe'!$K$83</f>
        <v>0</v>
      </c>
      <c r="L8" s="389"/>
      <c r="M8" s="390">
        <f>'5A2B_Glencoe'!$M$83</f>
        <v>0</v>
      </c>
      <c r="N8" s="391">
        <f>'5A2B_Glencoe'!$N$83</f>
        <v>36</v>
      </c>
      <c r="O8" s="389"/>
      <c r="P8" s="390">
        <f>'5A2B_Glencoe'!$P$83</f>
        <v>146108.98651014993</v>
      </c>
      <c r="Q8" s="391">
        <f>'5A2B_Glencoe'!$Q$83</f>
        <v>5</v>
      </c>
      <c r="R8" s="389"/>
      <c r="S8" s="390">
        <f>'5A2B_Glencoe'!$S$83</f>
        <v>7700.0791770558908</v>
      </c>
      <c r="T8" s="392">
        <f>'5A2B_Glencoe'!$T$83</f>
        <v>3115829</v>
      </c>
      <c r="U8" s="389">
        <f>'5A2B_Glencoe'!$U$83</f>
        <v>42575</v>
      </c>
      <c r="V8" s="389">
        <f>'5A2B_Glencoe'!$V$83</f>
        <v>-47267</v>
      </c>
      <c r="W8" s="393">
        <f>'5A2B_Glencoe'!$W$83</f>
        <v>-4692</v>
      </c>
      <c r="X8" s="392">
        <f>'5A2B_Glencoe'!$X$83</f>
        <v>3111137</v>
      </c>
      <c r="Y8" s="390">
        <f>'5A2B_Glencoe'!$Y$83</f>
        <v>-7778</v>
      </c>
      <c r="Z8" s="392">
        <f>'5A2B_Glencoe'!$Z$83</f>
        <v>3103359</v>
      </c>
      <c r="AA8" s="389">
        <f>'5A2B_Glencoe'!$AA$83</f>
        <v>-436</v>
      </c>
      <c r="AB8" s="394">
        <f>'5A2B_Glencoe'!$AB$78+'5A2B_Glencoe'!$AB$82</f>
        <v>3570</v>
      </c>
      <c r="AC8" s="392">
        <f>'5A2B_Glencoe'!$AB$83</f>
        <v>3106493</v>
      </c>
      <c r="AD8" s="389">
        <f>'5A2B_Glencoe'!$AC$83</f>
        <v>2848588</v>
      </c>
      <c r="AE8" s="389">
        <f>'5A2B_Glencoe'!$AD$83</f>
        <v>257905</v>
      </c>
      <c r="AF8" s="392">
        <f>'5A2B_Glencoe'!$AE$83</f>
        <v>257905</v>
      </c>
      <c r="AG8" s="1367">
        <f>'5A2B_Glencoe'!$AE$84</f>
        <v>-33334</v>
      </c>
      <c r="AH8" s="392">
        <f>'5A2B_Glencoe'!$AE$85</f>
        <v>224571</v>
      </c>
      <c r="AI8" s="394">
        <f>'5A2B_Glencoe'!$AF$79+'5A2B_Glencoe'!$AF$80+'5A2B_Glencoe'!$AF$81</f>
        <v>0</v>
      </c>
      <c r="AJ8" s="392">
        <f>'5A2B_Glencoe'!$AF$83</f>
        <v>3106493</v>
      </c>
    </row>
    <row r="9" spans="1:36" s="112" customFormat="1" ht="26.25" customHeight="1" x14ac:dyDescent="0.2">
      <c r="A9" s="690">
        <v>331001</v>
      </c>
      <c r="B9" s="387" t="s">
        <v>417</v>
      </c>
      <c r="C9" s="388">
        <f>'5A2C_ISL'!$C$83</f>
        <v>1379</v>
      </c>
      <c r="D9" s="389"/>
      <c r="E9" s="390">
        <f>'5A2C_ISL'!$E$83</f>
        <v>11563835.49081807</v>
      </c>
      <c r="F9" s="390"/>
      <c r="G9" s="390">
        <f>'5A2C_ISL'!$G$83</f>
        <v>985723.20727941149</v>
      </c>
      <c r="H9" s="391">
        <f>'5A2C_ISL'!$H$83</f>
        <v>890</v>
      </c>
      <c r="I9" s="389"/>
      <c r="J9" s="390">
        <f>'5A2C_ISL'!$J$83</f>
        <v>416191.0811190207</v>
      </c>
      <c r="K9" s="391">
        <f>'5A2C_ISL'!$K$83</f>
        <v>0</v>
      </c>
      <c r="L9" s="389"/>
      <c r="M9" s="390">
        <f>'5A2C_ISL'!$M$83</f>
        <v>0</v>
      </c>
      <c r="N9" s="391">
        <f>'5A2C_ISL'!$N$83</f>
        <v>65</v>
      </c>
      <c r="O9" s="389"/>
      <c r="P9" s="390">
        <f>'5A2C_ISL'!$P$83</f>
        <v>207925.66061039385</v>
      </c>
      <c r="Q9" s="391">
        <f>'5A2C_ISL'!$Q$83</f>
        <v>0</v>
      </c>
      <c r="R9" s="389"/>
      <c r="S9" s="390">
        <f>'5A2C_ISL'!$S$83</f>
        <v>0</v>
      </c>
      <c r="T9" s="392">
        <f>'5A2C_ISL'!$T$83</f>
        <v>13173675</v>
      </c>
      <c r="U9" s="389">
        <f>'5A2C_ISL'!$U$83</f>
        <v>249239</v>
      </c>
      <c r="V9" s="389">
        <f>'5A2C_ISL'!$V$83</f>
        <v>-63386</v>
      </c>
      <c r="W9" s="393">
        <f>'5A2C_ISL'!$W$83</f>
        <v>185853</v>
      </c>
      <c r="X9" s="392">
        <f>'5A2C_ISL'!$X$83</f>
        <v>13359528</v>
      </c>
      <c r="Y9" s="390">
        <f>'5A2C_ISL'!$Y$83</f>
        <v>-33399</v>
      </c>
      <c r="Z9" s="392">
        <f>'5A2C_ISL'!$Z$83</f>
        <v>13326129</v>
      </c>
      <c r="AA9" s="389">
        <f>'5A2C_ISL'!$AA$83</f>
        <v>-7210</v>
      </c>
      <c r="AB9" s="394">
        <f>'5A2C_ISL'!$AB$78+'5A2C_ISL'!$AB$82</f>
        <v>441000</v>
      </c>
      <c r="AC9" s="392">
        <f>'5A2C_ISL'!$AB$83</f>
        <v>13759919</v>
      </c>
      <c r="AD9" s="389">
        <f>'5A2C_ISL'!$AC$83</f>
        <v>12578018</v>
      </c>
      <c r="AE9" s="389">
        <f>'5A2C_ISL'!$AD$83</f>
        <v>1181901</v>
      </c>
      <c r="AF9" s="392">
        <f>'5A2C_ISL'!$AE$83</f>
        <v>1181901</v>
      </c>
      <c r="AG9" s="1367">
        <v>0</v>
      </c>
      <c r="AH9" s="392">
        <f>'5A2C_ISL'!$AE$83</f>
        <v>1181901</v>
      </c>
      <c r="AI9" s="394">
        <f>'5A2C_ISL'!$AF$79+'5A2C_ISL'!$AF$80+'5A2C_ISL'!$AF$81</f>
        <v>52000</v>
      </c>
      <c r="AJ9" s="392">
        <f>'5A2C_ISL'!$AF$83</f>
        <v>13811919</v>
      </c>
    </row>
    <row r="10" spans="1:36" s="112" customFormat="1" ht="26.25" customHeight="1" x14ac:dyDescent="0.2">
      <c r="A10" s="690">
        <v>333001</v>
      </c>
      <c r="B10" s="387" t="s">
        <v>501</v>
      </c>
      <c r="C10" s="388">
        <f>'5A2D_Avoyelles'!$C$83</f>
        <v>728</v>
      </c>
      <c r="D10" s="389"/>
      <c r="E10" s="390">
        <f>'5A2D_Avoyelles'!$E$83</f>
        <v>4573728.1283779694</v>
      </c>
      <c r="F10" s="390"/>
      <c r="G10" s="390">
        <f>'5A2D_Avoyelles'!$G$83</f>
        <v>390298.37060273893</v>
      </c>
      <c r="H10" s="391">
        <f>'5A2D_Avoyelles'!$H$83</f>
        <v>426</v>
      </c>
      <c r="I10" s="389"/>
      <c r="J10" s="390">
        <f>'5A2D_Avoyelles'!$J$83</f>
        <v>297652.61989808903</v>
      </c>
      <c r="K10" s="391">
        <f>'5A2D_Avoyelles'!$K$83</f>
        <v>108</v>
      </c>
      <c r="L10" s="389"/>
      <c r="M10" s="390">
        <f>'5A2D_Avoyelles'!$M$83</f>
        <v>20601.775363526482</v>
      </c>
      <c r="N10" s="391">
        <f>'5A2D_Avoyelles'!$N$83</f>
        <v>30</v>
      </c>
      <c r="O10" s="389"/>
      <c r="P10" s="390">
        <f>'5A2D_Avoyelles'!$P$83</f>
        <v>143067.88446893392</v>
      </c>
      <c r="Q10" s="391">
        <f>'5A2D_Avoyelles'!$Q$83</f>
        <v>0</v>
      </c>
      <c r="R10" s="389"/>
      <c r="S10" s="390">
        <f>'5A2D_Avoyelles'!$S$83</f>
        <v>0</v>
      </c>
      <c r="T10" s="392">
        <f>'5A2D_Avoyelles'!$T$83</f>
        <v>5425348</v>
      </c>
      <c r="U10" s="389">
        <f>'5A2D_Avoyelles'!$U$83</f>
        <v>39938</v>
      </c>
      <c r="V10" s="389">
        <f>'5A2D_Avoyelles'!$V$83</f>
        <v>-51041</v>
      </c>
      <c r="W10" s="393">
        <f>'5A2D_Avoyelles'!$W$83</f>
        <v>-11103</v>
      </c>
      <c r="X10" s="392">
        <f>'5A2D_Avoyelles'!$X$83</f>
        <v>5414245</v>
      </c>
      <c r="Y10" s="390">
        <f>'5A2D_Avoyelles'!$Y$83</f>
        <v>-13536</v>
      </c>
      <c r="Z10" s="392">
        <f>'5A2D_Avoyelles'!$Z$83</f>
        <v>5400709</v>
      </c>
      <c r="AA10" s="389">
        <f>'5A2D_Avoyelles'!$AA$83</f>
        <v>0</v>
      </c>
      <c r="AB10" s="394">
        <f>'5A2D_Avoyelles'!$AB$78+'5A2D_Avoyelles'!$AB$82</f>
        <v>0</v>
      </c>
      <c r="AC10" s="392">
        <f>'5A2D_Avoyelles'!$AB$83</f>
        <v>5400709</v>
      </c>
      <c r="AD10" s="389">
        <f>'5A2D_Avoyelles'!$AC$83</f>
        <v>4949891</v>
      </c>
      <c r="AE10" s="389">
        <f>'5A2D_Avoyelles'!$AD$83</f>
        <v>450818</v>
      </c>
      <c r="AF10" s="392">
        <f>'5A2D_Avoyelles'!$AE$83</f>
        <v>450818</v>
      </c>
      <c r="AG10" s="1367">
        <v>0</v>
      </c>
      <c r="AH10" s="392">
        <f>'5A2D_Avoyelles'!$AE$83</f>
        <v>450818</v>
      </c>
      <c r="AI10" s="394">
        <f>'5A2D_Avoyelles'!$AF$79+'5A2D_Avoyelles'!$AF$80+'5A2D_Avoyelles'!$AF$81</f>
        <v>10000</v>
      </c>
      <c r="AJ10" s="392">
        <f>'5A2D_Avoyelles'!$AF$83</f>
        <v>5410709</v>
      </c>
    </row>
    <row r="11" spans="1:36" s="112" customFormat="1" ht="26.25" customHeight="1" x14ac:dyDescent="0.2">
      <c r="A11" s="695">
        <v>336001</v>
      </c>
      <c r="B11" s="401" t="s">
        <v>411</v>
      </c>
      <c r="C11" s="402">
        <f>'5A2E_Delhi'!$C$83</f>
        <v>866</v>
      </c>
      <c r="D11" s="403"/>
      <c r="E11" s="404">
        <f>'5A2E_Delhi'!$E$83</f>
        <v>6834015.2119332459</v>
      </c>
      <c r="F11" s="404"/>
      <c r="G11" s="404">
        <f>'5A2E_Delhi'!$G$83</f>
        <v>456402.38922656729</v>
      </c>
      <c r="H11" s="405">
        <f>'5A2E_Delhi'!$H$83</f>
        <v>661</v>
      </c>
      <c r="I11" s="403"/>
      <c r="J11" s="404">
        <f>'5A2E_Delhi'!$J$83</f>
        <v>408604.77892406372</v>
      </c>
      <c r="K11" s="405">
        <f>'5A2E_Delhi'!$K$83</f>
        <v>317</v>
      </c>
      <c r="L11" s="403"/>
      <c r="M11" s="404">
        <f>'5A2E_Delhi'!$M$83</f>
        <v>53455.66713855906</v>
      </c>
      <c r="N11" s="405">
        <f>'5A2E_Delhi'!$N$83</f>
        <v>73</v>
      </c>
      <c r="O11" s="403"/>
      <c r="P11" s="404">
        <f>'5A2E_Delhi'!$P$83</f>
        <v>308728.16971474682</v>
      </c>
      <c r="Q11" s="405">
        <f>'5A2E_Delhi'!$Q$83</f>
        <v>15</v>
      </c>
      <c r="R11" s="403"/>
      <c r="S11" s="404">
        <f>'5A2E_Delhi'!$S$83</f>
        <v>25890.066380925276</v>
      </c>
      <c r="T11" s="406">
        <f>'5A2E_Delhi'!$T$83</f>
        <v>8087095</v>
      </c>
      <c r="U11" s="403">
        <f>'5A2E_Delhi'!$U$83</f>
        <v>160578</v>
      </c>
      <c r="V11" s="403">
        <f>'5A2E_Delhi'!$V$83</f>
        <v>-92472</v>
      </c>
      <c r="W11" s="407">
        <f>'5A2E_Delhi'!$W$83</f>
        <v>68106</v>
      </c>
      <c r="X11" s="406">
        <f>'5A2E_Delhi'!$X$83</f>
        <v>8155201</v>
      </c>
      <c r="Y11" s="404">
        <f>'5A2E_Delhi'!$Y$83</f>
        <v>-20388</v>
      </c>
      <c r="Z11" s="406">
        <f>'5A2E_Delhi'!$Z$83</f>
        <v>8134813</v>
      </c>
      <c r="AA11" s="403">
        <f>'5A2E_Delhi'!$AA$83</f>
        <v>9056</v>
      </c>
      <c r="AB11" s="408">
        <f>'5A2E_Delhi'!$AB$78+'5A2E_Delhi'!$AB$82</f>
        <v>26130</v>
      </c>
      <c r="AC11" s="406">
        <f>'5A2E_Delhi'!$AB$83</f>
        <v>8169999</v>
      </c>
      <c r="AD11" s="403">
        <f>'5A2E_Delhi'!$AC$83</f>
        <v>7447560</v>
      </c>
      <c r="AE11" s="409">
        <f>'5A2E_Delhi'!$AD$83</f>
        <v>722439</v>
      </c>
      <c r="AF11" s="406">
        <f>'5A2E_Delhi'!$AE$83</f>
        <v>722439</v>
      </c>
      <c r="AG11" s="1532">
        <v>0</v>
      </c>
      <c r="AH11" s="406">
        <f>'5A2E_Delhi'!$AE$83</f>
        <v>722439</v>
      </c>
      <c r="AI11" s="408">
        <f>'5A2E_Delhi'!$AF$79+'5A2E_Delhi'!$AF$80+'5A2E_Delhi'!$AF$81</f>
        <v>19992</v>
      </c>
      <c r="AJ11" s="410">
        <f>'5A2E_Delhi'!$AF$83</f>
        <v>8189991</v>
      </c>
    </row>
    <row r="12" spans="1:36" s="112" customFormat="1" ht="26.25" customHeight="1" x14ac:dyDescent="0.2">
      <c r="A12" s="685">
        <v>337001</v>
      </c>
      <c r="B12" s="370" t="s">
        <v>418</v>
      </c>
      <c r="C12" s="371">
        <f>'5A2F_Belle Chasse'!$C$83</f>
        <v>941</v>
      </c>
      <c r="D12" s="372"/>
      <c r="E12" s="373">
        <f>'5A2F_Belle Chasse'!$E$83</f>
        <v>10201903.051314747</v>
      </c>
      <c r="F12" s="373"/>
      <c r="G12" s="373">
        <f>'5A2F_Belle Chasse'!$G$83</f>
        <v>742357.17736896791</v>
      </c>
      <c r="H12" s="374">
        <f>'5A2F_Belle Chasse'!$H$83</f>
        <v>429</v>
      </c>
      <c r="I12" s="372"/>
      <c r="J12" s="373">
        <f>'5A2F_Belle Chasse'!$J$83</f>
        <v>142359.24556104591</v>
      </c>
      <c r="K12" s="374">
        <f>'5A2F_Belle Chasse'!$K$83</f>
        <v>0</v>
      </c>
      <c r="L12" s="372"/>
      <c r="M12" s="373">
        <f>'5A2F_Belle Chasse'!$M$83</f>
        <v>0</v>
      </c>
      <c r="N12" s="374">
        <f>'5A2F_Belle Chasse'!$N$83</f>
        <v>94</v>
      </c>
      <c r="O12" s="372"/>
      <c r="P12" s="373">
        <f>'5A2F_Belle Chasse'!$P$83</f>
        <v>203396.01534452024</v>
      </c>
      <c r="Q12" s="374">
        <f>'5A2F_Belle Chasse'!$Q$83</f>
        <v>56</v>
      </c>
      <c r="R12" s="372"/>
      <c r="S12" s="373">
        <f>'5A2F_Belle Chasse'!$S$83</f>
        <v>52204.948940321141</v>
      </c>
      <c r="T12" s="375">
        <f>'5A2F_Belle Chasse'!$T$83</f>
        <v>11342220</v>
      </c>
      <c r="U12" s="372">
        <f>'5A2F_Belle Chasse'!$U$83</f>
        <v>6679</v>
      </c>
      <c r="V12" s="372">
        <f>'5A2F_Belle Chasse'!$V$83</f>
        <v>68596</v>
      </c>
      <c r="W12" s="376">
        <f>'5A2F_Belle Chasse'!$W$83</f>
        <v>75275</v>
      </c>
      <c r="X12" s="375">
        <f>'5A2F_Belle Chasse'!$X$83</f>
        <v>11417495</v>
      </c>
      <c r="Y12" s="373">
        <f>'5A2F_Belle Chasse'!$Y$83</f>
        <v>-28544</v>
      </c>
      <c r="Z12" s="375">
        <f>'5A2F_Belle Chasse'!$Z$83</f>
        <v>11388951</v>
      </c>
      <c r="AA12" s="372">
        <f>'5A2F_Belle Chasse'!$AA$83</f>
        <v>0</v>
      </c>
      <c r="AB12" s="386">
        <f>'5A2F_Belle Chasse'!$AB$78+'5A2F_Belle Chasse'!$AB$82</f>
        <v>12299</v>
      </c>
      <c r="AC12" s="375">
        <f>'5A2F_Belle Chasse'!$AB$83</f>
        <v>11401250</v>
      </c>
      <c r="AD12" s="372">
        <f>'5A2F_Belle Chasse'!$AC$83</f>
        <v>10434491</v>
      </c>
      <c r="AE12" s="372">
        <f>'5A2F_Belle Chasse'!$AD$83</f>
        <v>966759</v>
      </c>
      <c r="AF12" s="375">
        <f>'5A2F_Belle Chasse'!$AE$83</f>
        <v>966759</v>
      </c>
      <c r="AG12" s="1529">
        <v>0</v>
      </c>
      <c r="AH12" s="375">
        <f>'5A2F_Belle Chasse'!$AE$83</f>
        <v>966759</v>
      </c>
      <c r="AI12" s="386">
        <f>'5A2F_Belle Chasse'!$AF$79+'5A2F_Belle Chasse'!$AF$80+'5A2F_Belle Chasse'!$AF$81</f>
        <v>0</v>
      </c>
      <c r="AJ12" s="375">
        <f>'5A2F_Belle Chasse'!$AF$83</f>
        <v>11401250</v>
      </c>
    </row>
    <row r="13" spans="1:36" s="112" customFormat="1" ht="26.25" customHeight="1" x14ac:dyDescent="0.2">
      <c r="A13" s="690">
        <v>340001</v>
      </c>
      <c r="B13" s="387" t="s">
        <v>502</v>
      </c>
      <c r="C13" s="388">
        <f>'5A2H_MAX'!$C$83</f>
        <v>120</v>
      </c>
      <c r="D13" s="389"/>
      <c r="E13" s="390">
        <f>'5A2H_MAX'!$E$83</f>
        <v>1013468.2045106998</v>
      </c>
      <c r="F13" s="390"/>
      <c r="G13" s="390">
        <f>'5A2H_MAX'!$G$83</f>
        <v>79105.417198196708</v>
      </c>
      <c r="H13" s="391">
        <f>'5A2H_MAX'!$H$83</f>
        <v>63</v>
      </c>
      <c r="I13" s="389"/>
      <c r="J13" s="390">
        <f>'5A2H_MAX'!$J$83</f>
        <v>36190.174269271127</v>
      </c>
      <c r="K13" s="391">
        <f>'5A2H_MAX'!$K$83</f>
        <v>0</v>
      </c>
      <c r="L13" s="389"/>
      <c r="M13" s="390">
        <f>'5A2H_MAX'!$M$83</f>
        <v>0</v>
      </c>
      <c r="N13" s="391">
        <f>'5A2H_MAX'!$N$83</f>
        <v>26</v>
      </c>
      <c r="O13" s="389"/>
      <c r="P13" s="390">
        <f>'5A2H_MAX'!$P$83</f>
        <v>102010.99199582088</v>
      </c>
      <c r="Q13" s="391">
        <f>'5A2H_MAX'!$Q$83</f>
        <v>0</v>
      </c>
      <c r="R13" s="389"/>
      <c r="S13" s="390">
        <f>'5A2H_MAX'!$S$83</f>
        <v>0</v>
      </c>
      <c r="T13" s="392">
        <f>'5A2H_MAX'!$T$83</f>
        <v>1230774</v>
      </c>
      <c r="U13" s="389">
        <f>'5A2H_MAX'!$U$83</f>
        <v>-24041</v>
      </c>
      <c r="V13" s="389">
        <f>'5A2H_MAX'!$V$83</f>
        <v>809</v>
      </c>
      <c r="W13" s="393">
        <f>'5A2H_MAX'!$W$83</f>
        <v>-23232</v>
      </c>
      <c r="X13" s="392">
        <f>'5A2H_MAX'!$X$83</f>
        <v>1207542</v>
      </c>
      <c r="Y13" s="390">
        <f>'5A2H_MAX'!$Y$83</f>
        <v>-3018</v>
      </c>
      <c r="Z13" s="392">
        <f>'5A2H_MAX'!$Z$83</f>
        <v>1204524</v>
      </c>
      <c r="AA13" s="389">
        <f>'5A2H_MAX'!$AA$83</f>
        <v>-4153</v>
      </c>
      <c r="AB13" s="394">
        <f>'5A2H_MAX'!$AB$78+'5A2H_MAX'!$AB$82</f>
        <v>0</v>
      </c>
      <c r="AC13" s="392">
        <f>'5A2H_MAX'!$AB$83</f>
        <v>1200371</v>
      </c>
      <c r="AD13" s="389">
        <f>'5A2H_MAX'!$AC$83</f>
        <v>1101147</v>
      </c>
      <c r="AE13" s="389">
        <f>'5A2H_MAX'!$AD$83</f>
        <v>99224</v>
      </c>
      <c r="AF13" s="392">
        <f>'5A2H_MAX'!$AE$83</f>
        <v>99224</v>
      </c>
      <c r="AG13" s="1367">
        <v>0</v>
      </c>
      <c r="AH13" s="392">
        <f>'5A2H_MAX'!$AE$83</f>
        <v>99224</v>
      </c>
      <c r="AI13" s="394">
        <f>'5A2H_MAX'!$AF$79+'5A2H_MAX'!$AF$80+'5A2H_MAX'!$AF$81</f>
        <v>0</v>
      </c>
      <c r="AJ13" s="392">
        <f>'5A2H_MAX'!$AF$83</f>
        <v>1200371</v>
      </c>
    </row>
    <row r="14" spans="1:36" s="218" customFormat="1" ht="26.25" customHeight="1" thickBot="1" x14ac:dyDescent="0.25">
      <c r="A14" s="1732" t="s">
        <v>467</v>
      </c>
      <c r="B14" s="1733"/>
      <c r="C14" s="416">
        <f>SUM(C7:C13)</f>
        <v>4631</v>
      </c>
      <c r="D14" s="417"/>
      <c r="E14" s="418">
        <f>SUM(E7:E13)</f>
        <v>39095454.910572231</v>
      </c>
      <c r="F14" s="418"/>
      <c r="G14" s="418">
        <f>SUM(G7:G13)</f>
        <v>3041785.4221608099</v>
      </c>
      <c r="H14" s="416">
        <f>SUM(H7:H13)</f>
        <v>2930</v>
      </c>
      <c r="I14" s="417"/>
      <c r="J14" s="418">
        <f>SUM(J7:J13)</f>
        <v>1576543.9743862683</v>
      </c>
      <c r="K14" s="416">
        <f>SUM(K7:K13)</f>
        <v>448</v>
      </c>
      <c r="L14" s="417"/>
      <c r="M14" s="418">
        <f>SUM(M7:M13)</f>
        <v>77904.720268597259</v>
      </c>
      <c r="N14" s="416">
        <f>SUM(N7:N13)</f>
        <v>356</v>
      </c>
      <c r="O14" s="417"/>
      <c r="P14" s="418">
        <f>SUM(P7:P13)</f>
        <v>1243606.2851073006</v>
      </c>
      <c r="Q14" s="416">
        <f>SUM(Q7:Q13)</f>
        <v>76</v>
      </c>
      <c r="R14" s="417"/>
      <c r="S14" s="418">
        <f t="shared" ref="S14:AJ14" si="1">SUM(S7:S13)</f>
        <v>85795.094498302307</v>
      </c>
      <c r="T14" s="419">
        <f t="shared" si="1"/>
        <v>45121087</v>
      </c>
      <c r="U14" s="417">
        <f t="shared" si="1"/>
        <v>517147</v>
      </c>
      <c r="V14" s="417">
        <f t="shared" si="1"/>
        <v>-251114</v>
      </c>
      <c r="W14" s="420">
        <f t="shared" si="1"/>
        <v>266033</v>
      </c>
      <c r="X14" s="419">
        <f t="shared" si="1"/>
        <v>45387120</v>
      </c>
      <c r="Y14" s="418">
        <f t="shared" si="1"/>
        <v>-113468</v>
      </c>
      <c r="Z14" s="419">
        <f t="shared" si="1"/>
        <v>45273652</v>
      </c>
      <c r="AA14" s="418">
        <f t="shared" si="1"/>
        <v>-3370</v>
      </c>
      <c r="AB14" s="421">
        <f t="shared" si="1"/>
        <v>482999</v>
      </c>
      <c r="AC14" s="419">
        <f t="shared" si="1"/>
        <v>45753281</v>
      </c>
      <c r="AD14" s="418">
        <f t="shared" si="1"/>
        <v>41840807</v>
      </c>
      <c r="AE14" s="418">
        <f t="shared" si="1"/>
        <v>3912474</v>
      </c>
      <c r="AF14" s="419">
        <f t="shared" si="1"/>
        <v>3912474</v>
      </c>
      <c r="AG14" s="419">
        <f t="shared" si="1"/>
        <v>-33334</v>
      </c>
      <c r="AH14" s="419">
        <f t="shared" si="1"/>
        <v>3879140</v>
      </c>
      <c r="AI14" s="421">
        <f t="shared" si="1"/>
        <v>81992</v>
      </c>
      <c r="AJ14" s="419">
        <f t="shared" si="1"/>
        <v>45835273</v>
      </c>
    </row>
    <row r="15" spans="1:36" ht="13.5" thickTop="1" x14ac:dyDescent="0.2"/>
  </sheetData>
  <sheetProtection formatCells="0" formatColumns="0" formatRows="0" sort="0"/>
  <mergeCells count="25">
    <mergeCell ref="AB2:AB3"/>
    <mergeCell ref="AE2:AE3"/>
    <mergeCell ref="AF2:AF3"/>
    <mergeCell ref="AJ2:AJ3"/>
    <mergeCell ref="H2:J2"/>
    <mergeCell ref="K2:M2"/>
    <mergeCell ref="N2:P2"/>
    <mergeCell ref="AG2:AG3"/>
    <mergeCell ref="AH2:AH3"/>
    <mergeCell ref="D2:G2"/>
    <mergeCell ref="U1:AJ1"/>
    <mergeCell ref="C1:T1"/>
    <mergeCell ref="A14:B14"/>
    <mergeCell ref="AI2:AI3"/>
    <mergeCell ref="X2:X3"/>
    <mergeCell ref="Y2:Y3"/>
    <mergeCell ref="Z2:Z3"/>
    <mergeCell ref="AA2:AA3"/>
    <mergeCell ref="AC2:AC3"/>
    <mergeCell ref="AD2:AD3"/>
    <mergeCell ref="Q2:S2"/>
    <mergeCell ref="T2:T3"/>
    <mergeCell ref="U2:W2"/>
    <mergeCell ref="A1:B3"/>
    <mergeCell ref="C2:C3"/>
  </mergeCells>
  <printOptions horizontalCentered="1"/>
  <pageMargins left="0.3" right="0.3" top="1" bottom="0.5" header="0.3" footer="0.3"/>
  <pageSetup paperSize="5" scale="75" firstPageNumber="50" orientation="landscape" r:id="rId1"/>
  <headerFooter alignWithMargins="0">
    <oddHeader>&amp;L&amp;"Arial,Bold"&amp;20&amp;K000000FY2018-19 Budget Letter - June 2019</oddHeader>
    <oddFooter>&amp;R&amp;P</oddFooter>
  </headerFooter>
  <colBreaks count="1" manualBreakCount="1">
    <brk id="20" max="1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3"/>
  <sheetViews>
    <sheetView view="pageBreakPreview" zoomScaleNormal="100" zoomScaleSheetLayoutView="100" workbookViewId="0">
      <pane xSplit="2" ySplit="6" topLeftCell="R81" activePane="bottomRight" state="frozen"/>
      <selection activeCell="B90" sqref="B90:B93"/>
      <selection pane="topRight" activeCell="B90" sqref="B90:B93"/>
      <selection pane="bottomLeft" activeCell="B90" sqref="B90:B93"/>
      <selection pane="bottomRight" activeCell="B90" sqref="B90:B93"/>
    </sheetView>
  </sheetViews>
  <sheetFormatPr defaultColWidth="8.85546875" defaultRowHeight="12.75" x14ac:dyDescent="0.2"/>
  <cols>
    <col min="1" max="1" width="7" style="110" bestFit="1" customWidth="1"/>
    <col min="2" max="2" width="27.42578125" style="110" customWidth="1"/>
    <col min="3" max="3" width="12.140625" style="110" bestFit="1" customWidth="1"/>
    <col min="4" max="4" width="10" style="110" customWidth="1"/>
    <col min="5" max="5" width="14.140625" style="110" customWidth="1"/>
    <col min="6" max="6" width="10" style="110" customWidth="1"/>
    <col min="7" max="7" width="14.140625" style="110" customWidth="1"/>
    <col min="8" max="8" width="11.5703125" style="110" customWidth="1"/>
    <col min="9" max="9" width="10" style="110" customWidth="1"/>
    <col min="10" max="10" width="11.28515625" style="110" customWidth="1"/>
    <col min="11" max="11" width="11.5703125" style="110" customWidth="1"/>
    <col min="12" max="12" width="10" style="110" customWidth="1"/>
    <col min="13" max="13" width="11.28515625" style="110" customWidth="1"/>
    <col min="14" max="14" width="11.5703125" style="110" customWidth="1"/>
    <col min="15" max="15" width="10" style="110" customWidth="1"/>
    <col min="16" max="16" width="11.28515625" style="110" customWidth="1"/>
    <col min="17" max="17" width="11.5703125" style="110" customWidth="1"/>
    <col min="18" max="18" width="10" style="110" customWidth="1"/>
    <col min="19" max="19" width="11.28515625" style="110" customWidth="1"/>
    <col min="20" max="20" width="13.140625" style="110" customWidth="1"/>
    <col min="21" max="24" width="14.85546875" style="110" customWidth="1"/>
    <col min="25" max="25" width="12.7109375" style="110" customWidth="1"/>
    <col min="26" max="26" width="14.85546875" style="110" customWidth="1"/>
    <col min="27" max="27" width="16.28515625" style="110" customWidth="1"/>
    <col min="28" max="28" width="17.28515625" style="110" bestFit="1" customWidth="1"/>
    <col min="29" max="31" width="15.28515625" style="110" customWidth="1"/>
    <col min="32" max="32" width="18.85546875" style="110" customWidth="1"/>
    <col min="33" max="16384" width="8.85546875" style="110"/>
  </cols>
  <sheetData>
    <row r="1" spans="1:32" ht="19.899999999999999" customHeight="1" x14ac:dyDescent="0.2">
      <c r="A1" s="1743" t="s">
        <v>526</v>
      </c>
      <c r="B1" s="1737"/>
      <c r="C1" s="1592" t="s">
        <v>378</v>
      </c>
      <c r="D1" s="1593"/>
      <c r="E1" s="1593"/>
      <c r="F1" s="1593"/>
      <c r="G1" s="1593"/>
      <c r="H1" s="1593"/>
      <c r="I1" s="1593"/>
      <c r="J1" s="1594"/>
      <c r="K1" s="1595" t="s">
        <v>378</v>
      </c>
      <c r="L1" s="1596"/>
      <c r="M1" s="1596"/>
      <c r="N1" s="1596"/>
      <c r="O1" s="1596"/>
      <c r="P1" s="1596"/>
      <c r="Q1" s="1596"/>
      <c r="R1" s="1596"/>
      <c r="S1" s="1596"/>
      <c r="T1" s="1597"/>
      <c r="U1" s="1592" t="s">
        <v>378</v>
      </c>
      <c r="V1" s="1593"/>
      <c r="W1" s="1593"/>
      <c r="X1" s="1593"/>
      <c r="Y1" s="1593"/>
      <c r="Z1" s="1593"/>
      <c r="AA1" s="1594"/>
      <c r="AB1" s="1592" t="s">
        <v>378</v>
      </c>
      <c r="AC1" s="1593"/>
      <c r="AD1" s="1593"/>
      <c r="AE1" s="1593"/>
      <c r="AF1" s="1594"/>
    </row>
    <row r="2" spans="1:32" ht="30" customHeight="1" x14ac:dyDescent="0.2">
      <c r="A2" s="1738"/>
      <c r="B2" s="1739"/>
      <c r="C2" s="1598" t="s">
        <v>1230</v>
      </c>
      <c r="D2" s="1600" t="s">
        <v>1592</v>
      </c>
      <c r="E2" s="1601"/>
      <c r="F2" s="1601"/>
      <c r="G2" s="1602"/>
      <c r="H2" s="1600" t="s">
        <v>1307</v>
      </c>
      <c r="I2" s="1603"/>
      <c r="J2" s="1604"/>
      <c r="K2" s="1600" t="s">
        <v>1304</v>
      </c>
      <c r="L2" s="1603"/>
      <c r="M2" s="1604"/>
      <c r="N2" s="1600" t="s">
        <v>1305</v>
      </c>
      <c r="O2" s="1603"/>
      <c r="P2" s="1604"/>
      <c r="Q2" s="1600" t="s">
        <v>1306</v>
      </c>
      <c r="R2" s="1603"/>
      <c r="S2" s="1604"/>
      <c r="T2" s="1598" t="s">
        <v>539</v>
      </c>
      <c r="U2" s="1605" t="s">
        <v>251</v>
      </c>
      <c r="V2" s="1605"/>
      <c r="W2" s="1605"/>
      <c r="X2" s="1598" t="s">
        <v>540</v>
      </c>
      <c r="Y2" s="1606" t="s">
        <v>487</v>
      </c>
      <c r="Z2" s="1606" t="s">
        <v>541</v>
      </c>
      <c r="AA2" s="1621" t="s">
        <v>1484</v>
      </c>
      <c r="AB2" s="1598" t="s">
        <v>1313</v>
      </c>
      <c r="AC2" s="1598" t="s">
        <v>296</v>
      </c>
      <c r="AD2" s="1598" t="s">
        <v>297</v>
      </c>
      <c r="AE2" s="1598" t="s">
        <v>254</v>
      </c>
      <c r="AF2" s="1598" t="s">
        <v>1314</v>
      </c>
    </row>
    <row r="3" spans="1:32" ht="94.5" customHeight="1" x14ac:dyDescent="0.2">
      <c r="A3" s="1740"/>
      <c r="B3" s="1741"/>
      <c r="C3" s="1599"/>
      <c r="D3" s="820" t="s">
        <v>489</v>
      </c>
      <c r="E3" s="820" t="s">
        <v>710</v>
      </c>
      <c r="F3" s="820" t="s">
        <v>489</v>
      </c>
      <c r="G3" s="820" t="s">
        <v>709</v>
      </c>
      <c r="H3" s="1097" t="s">
        <v>1229</v>
      </c>
      <c r="I3" s="820" t="s">
        <v>489</v>
      </c>
      <c r="J3" s="820" t="s">
        <v>397</v>
      </c>
      <c r="K3" s="1097" t="s">
        <v>1228</v>
      </c>
      <c r="L3" s="820" t="s">
        <v>489</v>
      </c>
      <c r="M3" s="820" t="s">
        <v>397</v>
      </c>
      <c r="N3" s="1097" t="s">
        <v>1227</v>
      </c>
      <c r="O3" s="820" t="s">
        <v>489</v>
      </c>
      <c r="P3" s="820" t="s">
        <v>397</v>
      </c>
      <c r="Q3" s="1097" t="s">
        <v>1227</v>
      </c>
      <c r="R3" s="820" t="s">
        <v>489</v>
      </c>
      <c r="S3" s="820" t="s">
        <v>397</v>
      </c>
      <c r="T3" s="1598"/>
      <c r="U3" s="821" t="s">
        <v>1225</v>
      </c>
      <c r="V3" s="821" t="s">
        <v>1226</v>
      </c>
      <c r="W3" s="821" t="s">
        <v>253</v>
      </c>
      <c r="X3" s="1598"/>
      <c r="Y3" s="1607"/>
      <c r="Z3" s="1607"/>
      <c r="AA3" s="1621"/>
      <c r="AB3" s="1598"/>
      <c r="AC3" s="1598"/>
      <c r="AD3" s="1598"/>
      <c r="AE3" s="1598"/>
      <c r="AF3" s="1598"/>
    </row>
    <row r="4" spans="1:32" ht="14.25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</row>
    <row r="5" spans="1:32" s="1210" customFormat="1" ht="36" customHeight="1" x14ac:dyDescent="0.2">
      <c r="A5" s="1207"/>
      <c r="B5" s="1208"/>
      <c r="C5" s="1019" t="s">
        <v>1047</v>
      </c>
      <c r="D5" s="1019" t="s">
        <v>1059</v>
      </c>
      <c r="E5" s="1019" t="s">
        <v>1049</v>
      </c>
      <c r="F5" s="1019" t="s">
        <v>951</v>
      </c>
      <c r="G5" s="1019" t="s">
        <v>926</v>
      </c>
      <c r="H5" s="1019" t="s">
        <v>1303</v>
      </c>
      <c r="I5" s="1019" t="s">
        <v>1060</v>
      </c>
      <c r="J5" s="1019" t="s">
        <v>1061</v>
      </c>
      <c r="K5" s="1019" t="s">
        <v>1302</v>
      </c>
      <c r="L5" s="1019" t="s">
        <v>1062</v>
      </c>
      <c r="M5" s="1019" t="s">
        <v>1063</v>
      </c>
      <c r="N5" s="1019" t="s">
        <v>1300</v>
      </c>
      <c r="O5" s="1019" t="s">
        <v>1064</v>
      </c>
      <c r="P5" s="1019" t="s">
        <v>1065</v>
      </c>
      <c r="Q5" s="1019" t="s">
        <v>1301</v>
      </c>
      <c r="R5" s="1019" t="s">
        <v>1066</v>
      </c>
      <c r="S5" s="1019" t="s">
        <v>1067</v>
      </c>
      <c r="T5" s="1019" t="s">
        <v>1068</v>
      </c>
      <c r="U5" s="1019" t="s">
        <v>1294</v>
      </c>
      <c r="V5" s="1019" t="s">
        <v>1295</v>
      </c>
      <c r="W5" s="1019" t="s">
        <v>1071</v>
      </c>
      <c r="X5" s="1019" t="s">
        <v>1072</v>
      </c>
      <c r="Y5" s="1019" t="s">
        <v>1073</v>
      </c>
      <c r="Z5" s="1019" t="s">
        <v>1074</v>
      </c>
      <c r="AA5" s="1019" t="s">
        <v>1055</v>
      </c>
      <c r="AB5" s="1019" t="s">
        <v>1446</v>
      </c>
      <c r="AC5" s="1019" t="s">
        <v>1299</v>
      </c>
      <c r="AD5" s="1019" t="s">
        <v>1075</v>
      </c>
      <c r="AE5" s="1019" t="s">
        <v>1312</v>
      </c>
      <c r="AF5" s="1019" t="s">
        <v>1447</v>
      </c>
    </row>
    <row r="6" spans="1:32" s="1210" customFormat="1" ht="36" hidden="1" customHeight="1" x14ac:dyDescent="0.2">
      <c r="A6" s="1211"/>
      <c r="B6" s="1212"/>
      <c r="C6" s="1022" t="s">
        <v>802</v>
      </c>
      <c r="D6" s="1022" t="s">
        <v>802</v>
      </c>
      <c r="E6" s="1022" t="s">
        <v>803</v>
      </c>
      <c r="F6" s="1022" t="s">
        <v>958</v>
      </c>
      <c r="G6" s="1022" t="s">
        <v>803</v>
      </c>
      <c r="H6" s="1022" t="s">
        <v>910</v>
      </c>
      <c r="I6" s="1022" t="s">
        <v>802</v>
      </c>
      <c r="J6" s="1022" t="s">
        <v>803</v>
      </c>
      <c r="K6" s="1022" t="s">
        <v>910</v>
      </c>
      <c r="L6" s="1022" t="s">
        <v>802</v>
      </c>
      <c r="M6" s="1022" t="s">
        <v>803</v>
      </c>
      <c r="N6" s="1022" t="s">
        <v>910</v>
      </c>
      <c r="O6" s="1022" t="s">
        <v>802</v>
      </c>
      <c r="P6" s="1022" t="s">
        <v>803</v>
      </c>
      <c r="Q6" s="1022" t="s">
        <v>910</v>
      </c>
      <c r="R6" s="1022" t="s">
        <v>802</v>
      </c>
      <c r="S6" s="1022" t="s">
        <v>803</v>
      </c>
      <c r="T6" s="1022" t="s">
        <v>803</v>
      </c>
      <c r="U6" s="1022" t="s">
        <v>1054</v>
      </c>
      <c r="V6" s="1022" t="s">
        <v>1054</v>
      </c>
      <c r="W6" s="1022" t="s">
        <v>803</v>
      </c>
      <c r="X6" s="1022" t="s">
        <v>803</v>
      </c>
      <c r="Y6" s="1022" t="s">
        <v>803</v>
      </c>
      <c r="Z6" s="1022" t="s">
        <v>803</v>
      </c>
      <c r="AA6" s="1022" t="s">
        <v>1055</v>
      </c>
      <c r="AB6" s="1022" t="s">
        <v>1076</v>
      </c>
      <c r="AC6" s="1022" t="s">
        <v>1056</v>
      </c>
      <c r="AD6" s="1022" t="s">
        <v>803</v>
      </c>
      <c r="AE6" s="1022" t="s">
        <v>803</v>
      </c>
      <c r="AF6" s="1022" t="s">
        <v>1077</v>
      </c>
    </row>
    <row r="7" spans="1:32" ht="16.149999999999999" customHeight="1" x14ac:dyDescent="0.2">
      <c r="A7" s="59">
        <v>1</v>
      </c>
      <c r="B7" s="60" t="s">
        <v>7</v>
      </c>
      <c r="C7" s="335"/>
      <c r="D7" s="61"/>
      <c r="E7" s="66"/>
      <c r="F7" s="66"/>
      <c r="G7" s="66"/>
      <c r="H7" s="354"/>
      <c r="I7" s="61"/>
      <c r="J7" s="66"/>
      <c r="K7" s="354"/>
      <c r="L7" s="61"/>
      <c r="M7" s="66"/>
      <c r="N7" s="354"/>
      <c r="O7" s="61"/>
      <c r="P7" s="66"/>
      <c r="Q7" s="354"/>
      <c r="R7" s="61"/>
      <c r="S7" s="66"/>
      <c r="T7" s="93"/>
      <c r="U7" s="61"/>
      <c r="V7" s="61"/>
      <c r="W7" s="62"/>
      <c r="X7" s="93"/>
      <c r="Y7" s="66"/>
      <c r="Z7" s="93"/>
      <c r="AA7" s="61"/>
      <c r="AB7" s="93"/>
      <c r="AC7" s="61"/>
      <c r="AD7" s="61"/>
      <c r="AE7" s="93"/>
      <c r="AF7" s="97"/>
    </row>
    <row r="8" spans="1:32" ht="16.149999999999999" customHeight="1" x14ac:dyDescent="0.2">
      <c r="A8" s="55">
        <v>2</v>
      </c>
      <c r="B8" s="56" t="s">
        <v>8</v>
      </c>
      <c r="C8" s="336"/>
      <c r="D8" s="57"/>
      <c r="E8" s="75"/>
      <c r="F8" s="75"/>
      <c r="G8" s="75"/>
      <c r="H8" s="355"/>
      <c r="I8" s="57"/>
      <c r="J8" s="75"/>
      <c r="K8" s="355"/>
      <c r="L8" s="57"/>
      <c r="M8" s="75"/>
      <c r="N8" s="355"/>
      <c r="O8" s="57"/>
      <c r="P8" s="75"/>
      <c r="Q8" s="355"/>
      <c r="R8" s="57"/>
      <c r="S8" s="75"/>
      <c r="T8" s="94"/>
      <c r="U8" s="57"/>
      <c r="V8" s="57"/>
      <c r="W8" s="58"/>
      <c r="X8" s="94"/>
      <c r="Y8" s="75"/>
      <c r="Z8" s="94"/>
      <c r="AA8" s="57"/>
      <c r="AB8" s="94"/>
      <c r="AC8" s="57"/>
      <c r="AD8" s="57"/>
      <c r="AE8" s="94"/>
      <c r="AF8" s="98"/>
    </row>
    <row r="9" spans="1:32" ht="16.149999999999999" customHeight="1" x14ac:dyDescent="0.2">
      <c r="A9" s="55">
        <v>3</v>
      </c>
      <c r="B9" s="56" t="s">
        <v>9</v>
      </c>
      <c r="C9" s="336"/>
      <c r="D9" s="57"/>
      <c r="E9" s="75"/>
      <c r="F9" s="75"/>
      <c r="G9" s="75"/>
      <c r="H9" s="355"/>
      <c r="I9" s="57"/>
      <c r="J9" s="75"/>
      <c r="K9" s="355"/>
      <c r="L9" s="57"/>
      <c r="M9" s="75"/>
      <c r="N9" s="355"/>
      <c r="O9" s="57"/>
      <c r="P9" s="75"/>
      <c r="Q9" s="355"/>
      <c r="R9" s="57"/>
      <c r="S9" s="75"/>
      <c r="T9" s="94"/>
      <c r="U9" s="57"/>
      <c r="V9" s="57"/>
      <c r="W9" s="58"/>
      <c r="X9" s="94"/>
      <c r="Y9" s="75"/>
      <c r="Z9" s="94"/>
      <c r="AA9" s="57"/>
      <c r="AB9" s="94"/>
      <c r="AC9" s="57"/>
      <c r="AD9" s="57"/>
      <c r="AE9" s="94"/>
      <c r="AF9" s="98"/>
    </row>
    <row r="10" spans="1:32" ht="16.149999999999999" customHeight="1" x14ac:dyDescent="0.2">
      <c r="A10" s="55">
        <v>4</v>
      </c>
      <c r="B10" s="56" t="s">
        <v>10</v>
      </c>
      <c r="C10" s="336"/>
      <c r="D10" s="57"/>
      <c r="E10" s="75"/>
      <c r="F10" s="75"/>
      <c r="G10" s="75"/>
      <c r="H10" s="355"/>
      <c r="I10" s="57"/>
      <c r="J10" s="75"/>
      <c r="K10" s="355"/>
      <c r="L10" s="57"/>
      <c r="M10" s="75"/>
      <c r="N10" s="355"/>
      <c r="O10" s="57"/>
      <c r="P10" s="75"/>
      <c r="Q10" s="355"/>
      <c r="R10" s="57"/>
      <c r="S10" s="75"/>
      <c r="T10" s="94"/>
      <c r="U10" s="57"/>
      <c r="V10" s="57"/>
      <c r="W10" s="58"/>
      <c r="X10" s="94"/>
      <c r="Y10" s="75"/>
      <c r="Z10" s="94"/>
      <c r="AA10" s="57"/>
      <c r="AB10" s="94"/>
      <c r="AC10" s="57"/>
      <c r="AD10" s="57"/>
      <c r="AE10" s="94"/>
      <c r="AF10" s="98"/>
    </row>
    <row r="11" spans="1:32" ht="16.149999999999999" customHeight="1" x14ac:dyDescent="0.2">
      <c r="A11" s="50">
        <v>5</v>
      </c>
      <c r="B11" s="51" t="s">
        <v>11</v>
      </c>
      <c r="C11" s="337"/>
      <c r="D11" s="52"/>
      <c r="E11" s="81"/>
      <c r="F11" s="81"/>
      <c r="G11" s="81"/>
      <c r="H11" s="356"/>
      <c r="I11" s="52"/>
      <c r="J11" s="81"/>
      <c r="K11" s="356"/>
      <c r="L11" s="52"/>
      <c r="M11" s="81"/>
      <c r="N11" s="356"/>
      <c r="O11" s="52"/>
      <c r="P11" s="81"/>
      <c r="Q11" s="356"/>
      <c r="R11" s="52"/>
      <c r="S11" s="81"/>
      <c r="T11" s="95"/>
      <c r="U11" s="52"/>
      <c r="V11" s="52"/>
      <c r="W11" s="53"/>
      <c r="X11" s="95"/>
      <c r="Y11" s="81"/>
      <c r="Z11" s="95"/>
      <c r="AA11" s="52"/>
      <c r="AB11" s="95"/>
      <c r="AC11" s="54"/>
      <c r="AD11" s="52"/>
      <c r="AE11" s="96"/>
      <c r="AF11" s="96"/>
    </row>
    <row r="12" spans="1:32" ht="16.149999999999999" customHeight="1" x14ac:dyDescent="0.2">
      <c r="A12" s="59">
        <v>6</v>
      </c>
      <c r="B12" s="60" t="s">
        <v>12</v>
      </c>
      <c r="C12" s="335"/>
      <c r="D12" s="61"/>
      <c r="E12" s="66"/>
      <c r="F12" s="66"/>
      <c r="G12" s="66"/>
      <c r="H12" s="354"/>
      <c r="I12" s="61"/>
      <c r="J12" s="66"/>
      <c r="K12" s="354"/>
      <c r="L12" s="61"/>
      <c r="M12" s="66"/>
      <c r="N12" s="354"/>
      <c r="O12" s="61"/>
      <c r="P12" s="66"/>
      <c r="Q12" s="354"/>
      <c r="R12" s="61"/>
      <c r="S12" s="66"/>
      <c r="T12" s="93"/>
      <c r="U12" s="61"/>
      <c r="V12" s="61"/>
      <c r="W12" s="62"/>
      <c r="X12" s="93"/>
      <c r="Y12" s="66"/>
      <c r="Z12" s="93"/>
      <c r="AA12" s="61"/>
      <c r="AB12" s="93"/>
      <c r="AC12" s="61"/>
      <c r="AD12" s="61"/>
      <c r="AE12" s="93"/>
      <c r="AF12" s="97"/>
    </row>
    <row r="13" spans="1:32" ht="16.149999999999999" customHeight="1" x14ac:dyDescent="0.2">
      <c r="A13" s="55">
        <v>7</v>
      </c>
      <c r="B13" s="56" t="s">
        <v>13</v>
      </c>
      <c r="C13" s="336"/>
      <c r="D13" s="57"/>
      <c r="E13" s="75"/>
      <c r="F13" s="75"/>
      <c r="G13" s="75"/>
      <c r="H13" s="355"/>
      <c r="I13" s="57"/>
      <c r="J13" s="75"/>
      <c r="K13" s="355"/>
      <c r="L13" s="57"/>
      <c r="M13" s="75"/>
      <c r="N13" s="355"/>
      <c r="O13" s="57"/>
      <c r="P13" s="75"/>
      <c r="Q13" s="355"/>
      <c r="R13" s="57"/>
      <c r="S13" s="75"/>
      <c r="T13" s="94"/>
      <c r="U13" s="57"/>
      <c r="V13" s="57"/>
      <c r="W13" s="58"/>
      <c r="X13" s="94"/>
      <c r="Y13" s="75"/>
      <c r="Z13" s="94"/>
      <c r="AA13" s="57"/>
      <c r="AB13" s="94"/>
      <c r="AC13" s="57"/>
      <c r="AD13" s="57"/>
      <c r="AE13" s="94"/>
      <c r="AF13" s="98"/>
    </row>
    <row r="14" spans="1:32" ht="16.149999999999999" customHeight="1" x14ac:dyDescent="0.2">
      <c r="A14" s="55">
        <v>8</v>
      </c>
      <c r="B14" s="56" t="s">
        <v>14</v>
      </c>
      <c r="C14" s="336"/>
      <c r="D14" s="57"/>
      <c r="E14" s="75"/>
      <c r="F14" s="75"/>
      <c r="G14" s="75"/>
      <c r="H14" s="355"/>
      <c r="I14" s="57"/>
      <c r="J14" s="75"/>
      <c r="K14" s="355"/>
      <c r="L14" s="57"/>
      <c r="M14" s="75"/>
      <c r="N14" s="355"/>
      <c r="O14" s="57"/>
      <c r="P14" s="75"/>
      <c r="Q14" s="355"/>
      <c r="R14" s="57"/>
      <c r="S14" s="75"/>
      <c r="T14" s="94"/>
      <c r="U14" s="57"/>
      <c r="V14" s="57"/>
      <c r="W14" s="58"/>
      <c r="X14" s="94"/>
      <c r="Y14" s="75"/>
      <c r="Z14" s="94"/>
      <c r="AA14" s="57"/>
      <c r="AB14" s="94"/>
      <c r="AC14" s="57"/>
      <c r="AD14" s="57"/>
      <c r="AE14" s="94"/>
      <c r="AF14" s="98"/>
    </row>
    <row r="15" spans="1:32" ht="16.149999999999999" customHeight="1" x14ac:dyDescent="0.2">
      <c r="A15" s="55">
        <v>9</v>
      </c>
      <c r="B15" s="56" t="s">
        <v>15</v>
      </c>
      <c r="C15" s="336"/>
      <c r="D15" s="57"/>
      <c r="E15" s="75"/>
      <c r="F15" s="75"/>
      <c r="G15" s="75"/>
      <c r="H15" s="355"/>
      <c r="I15" s="57"/>
      <c r="J15" s="75"/>
      <c r="K15" s="355"/>
      <c r="L15" s="57"/>
      <c r="M15" s="75"/>
      <c r="N15" s="355"/>
      <c r="O15" s="57"/>
      <c r="P15" s="75"/>
      <c r="Q15" s="355"/>
      <c r="R15" s="57"/>
      <c r="S15" s="75"/>
      <c r="T15" s="94"/>
      <c r="U15" s="57"/>
      <c r="V15" s="57"/>
      <c r="W15" s="58"/>
      <c r="X15" s="94"/>
      <c r="Y15" s="75"/>
      <c r="Z15" s="94"/>
      <c r="AA15" s="57"/>
      <c r="AB15" s="94"/>
      <c r="AC15" s="57"/>
      <c r="AD15" s="57"/>
      <c r="AE15" s="94"/>
      <c r="AF15" s="98"/>
    </row>
    <row r="16" spans="1:32" ht="16.149999999999999" customHeight="1" x14ac:dyDescent="0.2">
      <c r="A16" s="50">
        <v>10</v>
      </c>
      <c r="B16" s="51" t="s">
        <v>16</v>
      </c>
      <c r="C16" s="337"/>
      <c r="D16" s="52"/>
      <c r="E16" s="81"/>
      <c r="F16" s="81"/>
      <c r="G16" s="81"/>
      <c r="H16" s="356"/>
      <c r="I16" s="52"/>
      <c r="J16" s="81"/>
      <c r="K16" s="356"/>
      <c r="L16" s="52"/>
      <c r="M16" s="81"/>
      <c r="N16" s="356"/>
      <c r="O16" s="52"/>
      <c r="P16" s="81"/>
      <c r="Q16" s="356"/>
      <c r="R16" s="52"/>
      <c r="S16" s="81"/>
      <c r="T16" s="95"/>
      <c r="U16" s="52"/>
      <c r="V16" s="52"/>
      <c r="W16" s="53"/>
      <c r="X16" s="95"/>
      <c r="Y16" s="81"/>
      <c r="Z16" s="95"/>
      <c r="AA16" s="52"/>
      <c r="AB16" s="95"/>
      <c r="AC16" s="54"/>
      <c r="AD16" s="52"/>
      <c r="AE16" s="96"/>
      <c r="AF16" s="96"/>
    </row>
    <row r="17" spans="1:32" ht="16.149999999999999" customHeight="1" x14ac:dyDescent="0.2">
      <c r="A17" s="59">
        <v>11</v>
      </c>
      <c r="B17" s="60" t="s">
        <v>17</v>
      </c>
      <c r="C17" s="335"/>
      <c r="D17" s="61"/>
      <c r="E17" s="66"/>
      <c r="F17" s="66"/>
      <c r="G17" s="66"/>
      <c r="H17" s="354"/>
      <c r="I17" s="61"/>
      <c r="J17" s="66"/>
      <c r="K17" s="354"/>
      <c r="L17" s="61"/>
      <c r="M17" s="66"/>
      <c r="N17" s="354"/>
      <c r="O17" s="61"/>
      <c r="P17" s="66"/>
      <c r="Q17" s="354"/>
      <c r="R17" s="61"/>
      <c r="S17" s="66"/>
      <c r="T17" s="93"/>
      <c r="U17" s="61"/>
      <c r="V17" s="61"/>
      <c r="W17" s="62"/>
      <c r="X17" s="93"/>
      <c r="Y17" s="66"/>
      <c r="Z17" s="93"/>
      <c r="AA17" s="61"/>
      <c r="AB17" s="93"/>
      <c r="AC17" s="61"/>
      <c r="AD17" s="61"/>
      <c r="AE17" s="93"/>
      <c r="AF17" s="97"/>
    </row>
    <row r="18" spans="1:32" ht="16.149999999999999" customHeight="1" x14ac:dyDescent="0.2">
      <c r="A18" s="55">
        <v>12</v>
      </c>
      <c r="B18" s="56" t="s">
        <v>18</v>
      </c>
      <c r="C18" s="336"/>
      <c r="D18" s="57"/>
      <c r="E18" s="75"/>
      <c r="F18" s="75"/>
      <c r="G18" s="75"/>
      <c r="H18" s="355"/>
      <c r="I18" s="57"/>
      <c r="J18" s="75"/>
      <c r="K18" s="355"/>
      <c r="L18" s="57"/>
      <c r="M18" s="75"/>
      <c r="N18" s="355"/>
      <c r="O18" s="57"/>
      <c r="P18" s="75"/>
      <c r="Q18" s="355"/>
      <c r="R18" s="57"/>
      <c r="S18" s="75"/>
      <c r="T18" s="94"/>
      <c r="U18" s="57"/>
      <c r="V18" s="57"/>
      <c r="W18" s="58"/>
      <c r="X18" s="94"/>
      <c r="Y18" s="75"/>
      <c r="Z18" s="94"/>
      <c r="AA18" s="57"/>
      <c r="AB18" s="94"/>
      <c r="AC18" s="57"/>
      <c r="AD18" s="57"/>
      <c r="AE18" s="94"/>
      <c r="AF18" s="98"/>
    </row>
    <row r="19" spans="1:32" ht="16.149999999999999" customHeight="1" x14ac:dyDescent="0.2">
      <c r="A19" s="55">
        <v>13</v>
      </c>
      <c r="B19" s="56" t="s">
        <v>19</v>
      </c>
      <c r="C19" s="336"/>
      <c r="D19" s="57"/>
      <c r="E19" s="75"/>
      <c r="F19" s="75"/>
      <c r="G19" s="75"/>
      <c r="H19" s="355"/>
      <c r="I19" s="57"/>
      <c r="J19" s="75"/>
      <c r="K19" s="355"/>
      <c r="L19" s="57"/>
      <c r="M19" s="75"/>
      <c r="N19" s="355"/>
      <c r="O19" s="57"/>
      <c r="P19" s="75"/>
      <c r="Q19" s="355"/>
      <c r="R19" s="57"/>
      <c r="S19" s="75"/>
      <c r="T19" s="94"/>
      <c r="U19" s="57"/>
      <c r="V19" s="57"/>
      <c r="W19" s="58"/>
      <c r="X19" s="94"/>
      <c r="Y19" s="75"/>
      <c r="Z19" s="94"/>
      <c r="AA19" s="57"/>
      <c r="AB19" s="94"/>
      <c r="AC19" s="57"/>
      <c r="AD19" s="57"/>
      <c r="AE19" s="94"/>
      <c r="AF19" s="98"/>
    </row>
    <row r="20" spans="1:32" ht="16.149999999999999" customHeight="1" x14ac:dyDescent="0.2">
      <c r="A20" s="55">
        <v>14</v>
      </c>
      <c r="B20" s="56" t="s">
        <v>20</v>
      </c>
      <c r="C20" s="336"/>
      <c r="D20" s="57"/>
      <c r="E20" s="75"/>
      <c r="F20" s="75"/>
      <c r="G20" s="75"/>
      <c r="H20" s="355"/>
      <c r="I20" s="57"/>
      <c r="J20" s="75"/>
      <c r="K20" s="355"/>
      <c r="L20" s="57"/>
      <c r="M20" s="75"/>
      <c r="N20" s="355"/>
      <c r="O20" s="57"/>
      <c r="P20" s="75"/>
      <c r="Q20" s="355"/>
      <c r="R20" s="57"/>
      <c r="S20" s="75"/>
      <c r="T20" s="94"/>
      <c r="U20" s="57"/>
      <c r="V20" s="57"/>
      <c r="W20" s="58"/>
      <c r="X20" s="94"/>
      <c r="Y20" s="75"/>
      <c r="Z20" s="94"/>
      <c r="AA20" s="57"/>
      <c r="AB20" s="94"/>
      <c r="AC20" s="57"/>
      <c r="AD20" s="57"/>
      <c r="AE20" s="94"/>
      <c r="AF20" s="98"/>
    </row>
    <row r="21" spans="1:32" ht="16.149999999999999" customHeight="1" x14ac:dyDescent="0.2">
      <c r="A21" s="50">
        <v>15</v>
      </c>
      <c r="B21" s="51" t="s">
        <v>21</v>
      </c>
      <c r="C21" s="337"/>
      <c r="D21" s="52"/>
      <c r="E21" s="81"/>
      <c r="F21" s="81"/>
      <c r="G21" s="81"/>
      <c r="H21" s="356"/>
      <c r="I21" s="52"/>
      <c r="J21" s="81"/>
      <c r="K21" s="356"/>
      <c r="L21" s="52"/>
      <c r="M21" s="81"/>
      <c r="N21" s="356"/>
      <c r="O21" s="52"/>
      <c r="P21" s="81"/>
      <c r="Q21" s="356"/>
      <c r="R21" s="52"/>
      <c r="S21" s="81"/>
      <c r="T21" s="95"/>
      <c r="U21" s="52"/>
      <c r="V21" s="52"/>
      <c r="W21" s="53"/>
      <c r="X21" s="95"/>
      <c r="Y21" s="81"/>
      <c r="Z21" s="95"/>
      <c r="AA21" s="52"/>
      <c r="AB21" s="95"/>
      <c r="AC21" s="54"/>
      <c r="AD21" s="52"/>
      <c r="AE21" s="96"/>
      <c r="AF21" s="96"/>
    </row>
    <row r="22" spans="1:32" ht="16.149999999999999" customHeight="1" x14ac:dyDescent="0.2">
      <c r="A22" s="59">
        <v>16</v>
      </c>
      <c r="B22" s="60" t="s">
        <v>22</v>
      </c>
      <c r="C22" s="335"/>
      <c r="D22" s="61"/>
      <c r="E22" s="66"/>
      <c r="F22" s="66"/>
      <c r="G22" s="66"/>
      <c r="H22" s="354"/>
      <c r="I22" s="61"/>
      <c r="J22" s="66"/>
      <c r="K22" s="354"/>
      <c r="L22" s="61"/>
      <c r="M22" s="66"/>
      <c r="N22" s="354"/>
      <c r="O22" s="61"/>
      <c r="P22" s="66"/>
      <c r="Q22" s="354"/>
      <c r="R22" s="61"/>
      <c r="S22" s="66"/>
      <c r="T22" s="93"/>
      <c r="U22" s="61"/>
      <c r="V22" s="61"/>
      <c r="W22" s="62"/>
      <c r="X22" s="93"/>
      <c r="Y22" s="66"/>
      <c r="Z22" s="93"/>
      <c r="AA22" s="61"/>
      <c r="AB22" s="93"/>
      <c r="AC22" s="61"/>
      <c r="AD22" s="61"/>
      <c r="AE22" s="93"/>
      <c r="AF22" s="97"/>
    </row>
    <row r="23" spans="1:32" ht="16.149999999999999" customHeight="1" x14ac:dyDescent="0.2">
      <c r="A23" s="55">
        <v>17</v>
      </c>
      <c r="B23" s="56" t="s">
        <v>23</v>
      </c>
      <c r="C23" s="336"/>
      <c r="D23" s="57"/>
      <c r="E23" s="75"/>
      <c r="F23" s="75"/>
      <c r="G23" s="75"/>
      <c r="H23" s="355"/>
      <c r="I23" s="57"/>
      <c r="J23" s="75"/>
      <c r="K23" s="355"/>
      <c r="L23" s="57"/>
      <c r="M23" s="75"/>
      <c r="N23" s="355"/>
      <c r="O23" s="57"/>
      <c r="P23" s="75"/>
      <c r="Q23" s="355"/>
      <c r="R23" s="57"/>
      <c r="S23" s="75"/>
      <c r="T23" s="94"/>
      <c r="U23" s="57"/>
      <c r="V23" s="57"/>
      <c r="W23" s="58"/>
      <c r="X23" s="94"/>
      <c r="Y23" s="75"/>
      <c r="Z23" s="94"/>
      <c r="AA23" s="57"/>
      <c r="AB23" s="94"/>
      <c r="AC23" s="57"/>
      <c r="AD23" s="57"/>
      <c r="AE23" s="94"/>
      <c r="AF23" s="98"/>
    </row>
    <row r="24" spans="1:32" ht="16.149999999999999" customHeight="1" x14ac:dyDescent="0.2">
      <c r="A24" s="55">
        <v>18</v>
      </c>
      <c r="B24" s="56" t="s">
        <v>24</v>
      </c>
      <c r="C24" s="336"/>
      <c r="D24" s="57"/>
      <c r="E24" s="75"/>
      <c r="F24" s="75"/>
      <c r="G24" s="75"/>
      <c r="H24" s="355"/>
      <c r="I24" s="57"/>
      <c r="J24" s="75"/>
      <c r="K24" s="355"/>
      <c r="L24" s="57"/>
      <c r="M24" s="75"/>
      <c r="N24" s="355"/>
      <c r="O24" s="57"/>
      <c r="P24" s="75"/>
      <c r="Q24" s="355"/>
      <c r="R24" s="57"/>
      <c r="S24" s="75"/>
      <c r="T24" s="94"/>
      <c r="U24" s="57"/>
      <c r="V24" s="57"/>
      <c r="W24" s="58"/>
      <c r="X24" s="94"/>
      <c r="Y24" s="75"/>
      <c r="Z24" s="94"/>
      <c r="AA24" s="57"/>
      <c r="AB24" s="94"/>
      <c r="AC24" s="57"/>
      <c r="AD24" s="57"/>
      <c r="AE24" s="94"/>
      <c r="AF24" s="98"/>
    </row>
    <row r="25" spans="1:32" ht="16.149999999999999" customHeight="1" x14ac:dyDescent="0.2">
      <c r="A25" s="55">
        <v>19</v>
      </c>
      <c r="B25" s="56" t="s">
        <v>25</v>
      </c>
      <c r="C25" s="336"/>
      <c r="D25" s="57"/>
      <c r="E25" s="75"/>
      <c r="F25" s="75"/>
      <c r="G25" s="75"/>
      <c r="H25" s="355"/>
      <c r="I25" s="57"/>
      <c r="J25" s="75"/>
      <c r="K25" s="355"/>
      <c r="L25" s="57"/>
      <c r="M25" s="75"/>
      <c r="N25" s="355"/>
      <c r="O25" s="57"/>
      <c r="P25" s="75"/>
      <c r="Q25" s="355"/>
      <c r="R25" s="57"/>
      <c r="S25" s="75"/>
      <c r="T25" s="94"/>
      <c r="U25" s="57"/>
      <c r="V25" s="57"/>
      <c r="W25" s="58"/>
      <c r="X25" s="94"/>
      <c r="Y25" s="75"/>
      <c r="Z25" s="94"/>
      <c r="AA25" s="57"/>
      <c r="AB25" s="94"/>
      <c r="AC25" s="57"/>
      <c r="AD25" s="57"/>
      <c r="AE25" s="94"/>
      <c r="AF25" s="98"/>
    </row>
    <row r="26" spans="1:32" ht="16.149999999999999" customHeight="1" x14ac:dyDescent="0.2">
      <c r="A26" s="50">
        <v>20</v>
      </c>
      <c r="B26" s="51" t="s">
        <v>26</v>
      </c>
      <c r="C26" s="337"/>
      <c r="D26" s="52"/>
      <c r="E26" s="81"/>
      <c r="F26" s="81"/>
      <c r="G26" s="81"/>
      <c r="H26" s="356"/>
      <c r="I26" s="52"/>
      <c r="J26" s="81"/>
      <c r="K26" s="356"/>
      <c r="L26" s="52"/>
      <c r="M26" s="81"/>
      <c r="N26" s="356"/>
      <c r="O26" s="52"/>
      <c r="P26" s="81"/>
      <c r="Q26" s="356"/>
      <c r="R26" s="52"/>
      <c r="S26" s="81"/>
      <c r="T26" s="95"/>
      <c r="U26" s="52"/>
      <c r="V26" s="52"/>
      <c r="W26" s="53"/>
      <c r="X26" s="95"/>
      <c r="Y26" s="81"/>
      <c r="Z26" s="95"/>
      <c r="AA26" s="52"/>
      <c r="AB26" s="95"/>
      <c r="AC26" s="54"/>
      <c r="AD26" s="52"/>
      <c r="AE26" s="96"/>
      <c r="AF26" s="96"/>
    </row>
    <row r="27" spans="1:32" ht="16.149999999999999" customHeight="1" x14ac:dyDescent="0.2">
      <c r="A27" s="59">
        <v>21</v>
      </c>
      <c r="B27" s="60" t="s">
        <v>27</v>
      </c>
      <c r="C27" s="335"/>
      <c r="D27" s="61"/>
      <c r="E27" s="66"/>
      <c r="F27" s="66"/>
      <c r="G27" s="66"/>
      <c r="H27" s="354"/>
      <c r="I27" s="61"/>
      <c r="J27" s="66"/>
      <c r="K27" s="354"/>
      <c r="L27" s="61"/>
      <c r="M27" s="66"/>
      <c r="N27" s="354"/>
      <c r="O27" s="61"/>
      <c r="P27" s="66"/>
      <c r="Q27" s="354"/>
      <c r="R27" s="61"/>
      <c r="S27" s="66"/>
      <c r="T27" s="93"/>
      <c r="U27" s="61"/>
      <c r="V27" s="61"/>
      <c r="W27" s="62"/>
      <c r="X27" s="93"/>
      <c r="Y27" s="66"/>
      <c r="Z27" s="93"/>
      <c r="AA27" s="61"/>
      <c r="AB27" s="93"/>
      <c r="AC27" s="61"/>
      <c r="AD27" s="61"/>
      <c r="AE27" s="93"/>
      <c r="AF27" s="97"/>
    </row>
    <row r="28" spans="1:32" ht="16.149999999999999" customHeight="1" x14ac:dyDescent="0.2">
      <c r="A28" s="55">
        <v>22</v>
      </c>
      <c r="B28" s="56" t="s">
        <v>28</v>
      </c>
      <c r="C28" s="336"/>
      <c r="D28" s="57"/>
      <c r="E28" s="75"/>
      <c r="F28" s="75"/>
      <c r="G28" s="75"/>
      <c r="H28" s="355"/>
      <c r="I28" s="57"/>
      <c r="J28" s="75"/>
      <c r="K28" s="355"/>
      <c r="L28" s="57"/>
      <c r="M28" s="75"/>
      <c r="N28" s="355"/>
      <c r="O28" s="57"/>
      <c r="P28" s="75"/>
      <c r="Q28" s="355"/>
      <c r="R28" s="57"/>
      <c r="S28" s="75"/>
      <c r="T28" s="94"/>
      <c r="U28" s="57"/>
      <c r="V28" s="57"/>
      <c r="W28" s="58"/>
      <c r="X28" s="94"/>
      <c r="Y28" s="75"/>
      <c r="Z28" s="94"/>
      <c r="AA28" s="57"/>
      <c r="AB28" s="94"/>
      <c r="AC28" s="57"/>
      <c r="AD28" s="57"/>
      <c r="AE28" s="94"/>
      <c r="AF28" s="98"/>
    </row>
    <row r="29" spans="1:32" ht="16.149999999999999" customHeight="1" x14ac:dyDescent="0.2">
      <c r="A29" s="55">
        <v>23</v>
      </c>
      <c r="B29" s="56" t="s">
        <v>29</v>
      </c>
      <c r="C29" s="336"/>
      <c r="D29" s="57"/>
      <c r="E29" s="75"/>
      <c r="F29" s="75"/>
      <c r="G29" s="75"/>
      <c r="H29" s="355"/>
      <c r="I29" s="57"/>
      <c r="J29" s="75"/>
      <c r="K29" s="355"/>
      <c r="L29" s="57"/>
      <c r="M29" s="75"/>
      <c r="N29" s="355"/>
      <c r="O29" s="57"/>
      <c r="P29" s="75"/>
      <c r="Q29" s="355"/>
      <c r="R29" s="57"/>
      <c r="S29" s="75"/>
      <c r="T29" s="94"/>
      <c r="U29" s="57"/>
      <c r="V29" s="57"/>
      <c r="W29" s="58"/>
      <c r="X29" s="94"/>
      <c r="Y29" s="75"/>
      <c r="Z29" s="94"/>
      <c r="AA29" s="57"/>
      <c r="AB29" s="94"/>
      <c r="AC29" s="57"/>
      <c r="AD29" s="57"/>
      <c r="AE29" s="94"/>
      <c r="AF29" s="98"/>
    </row>
    <row r="30" spans="1:32" ht="16.149999999999999" customHeight="1" x14ac:dyDescent="0.2">
      <c r="A30" s="55">
        <v>24</v>
      </c>
      <c r="B30" s="56" t="s">
        <v>30</v>
      </c>
      <c r="C30" s="336"/>
      <c r="D30" s="57"/>
      <c r="E30" s="75"/>
      <c r="F30" s="75"/>
      <c r="G30" s="75"/>
      <c r="H30" s="355"/>
      <c r="I30" s="57"/>
      <c r="J30" s="75"/>
      <c r="K30" s="355"/>
      <c r="L30" s="57"/>
      <c r="M30" s="75"/>
      <c r="N30" s="355"/>
      <c r="O30" s="57"/>
      <c r="P30" s="75"/>
      <c r="Q30" s="355"/>
      <c r="R30" s="57"/>
      <c r="S30" s="75"/>
      <c r="T30" s="94"/>
      <c r="U30" s="57"/>
      <c r="V30" s="57"/>
      <c r="W30" s="58"/>
      <c r="X30" s="94"/>
      <c r="Y30" s="75"/>
      <c r="Z30" s="94"/>
      <c r="AA30" s="57"/>
      <c r="AB30" s="94"/>
      <c r="AC30" s="57"/>
      <c r="AD30" s="57"/>
      <c r="AE30" s="94"/>
      <c r="AF30" s="98"/>
    </row>
    <row r="31" spans="1:32" ht="16.149999999999999" customHeight="1" x14ac:dyDescent="0.2">
      <c r="A31" s="50">
        <v>25</v>
      </c>
      <c r="B31" s="51" t="s">
        <v>31</v>
      </c>
      <c r="C31" s="337"/>
      <c r="D31" s="52"/>
      <c r="E31" s="81"/>
      <c r="F31" s="81"/>
      <c r="G31" s="81"/>
      <c r="H31" s="356"/>
      <c r="I31" s="52"/>
      <c r="J31" s="81"/>
      <c r="K31" s="356"/>
      <c r="L31" s="52"/>
      <c r="M31" s="81"/>
      <c r="N31" s="356"/>
      <c r="O31" s="52"/>
      <c r="P31" s="81"/>
      <c r="Q31" s="356"/>
      <c r="R31" s="52"/>
      <c r="S31" s="81"/>
      <c r="T31" s="95"/>
      <c r="U31" s="52"/>
      <c r="V31" s="52"/>
      <c r="W31" s="53"/>
      <c r="X31" s="95"/>
      <c r="Y31" s="81"/>
      <c r="Z31" s="95"/>
      <c r="AA31" s="52"/>
      <c r="AB31" s="95"/>
      <c r="AC31" s="54"/>
      <c r="AD31" s="52"/>
      <c r="AE31" s="96"/>
      <c r="AF31" s="96"/>
    </row>
    <row r="32" spans="1:32" ht="16.149999999999999" customHeight="1" x14ac:dyDescent="0.2">
      <c r="A32" s="59">
        <v>26</v>
      </c>
      <c r="B32" s="60" t="s">
        <v>32</v>
      </c>
      <c r="C32" s="335"/>
      <c r="D32" s="61"/>
      <c r="E32" s="66"/>
      <c r="F32" s="66"/>
      <c r="G32" s="66"/>
      <c r="H32" s="354"/>
      <c r="I32" s="61"/>
      <c r="J32" s="66"/>
      <c r="K32" s="354"/>
      <c r="L32" s="61"/>
      <c r="M32" s="66"/>
      <c r="N32" s="354"/>
      <c r="O32" s="61"/>
      <c r="P32" s="66"/>
      <c r="Q32" s="354"/>
      <c r="R32" s="61"/>
      <c r="S32" s="66"/>
      <c r="T32" s="93"/>
      <c r="U32" s="61"/>
      <c r="V32" s="61"/>
      <c r="W32" s="62"/>
      <c r="X32" s="93"/>
      <c r="Y32" s="66"/>
      <c r="Z32" s="93"/>
      <c r="AA32" s="61"/>
      <c r="AB32" s="93"/>
      <c r="AC32" s="61"/>
      <c r="AD32" s="61"/>
      <c r="AE32" s="93"/>
      <c r="AF32" s="97"/>
    </row>
    <row r="33" spans="1:32" ht="16.149999999999999" customHeight="1" x14ac:dyDescent="0.2">
      <c r="A33" s="55">
        <v>27</v>
      </c>
      <c r="B33" s="56" t="s">
        <v>33</v>
      </c>
      <c r="C33" s="336"/>
      <c r="D33" s="57"/>
      <c r="E33" s="75"/>
      <c r="F33" s="75"/>
      <c r="G33" s="75"/>
      <c r="H33" s="355"/>
      <c r="I33" s="57"/>
      <c r="J33" s="75"/>
      <c r="K33" s="355"/>
      <c r="L33" s="57"/>
      <c r="M33" s="75"/>
      <c r="N33" s="355"/>
      <c r="O33" s="57"/>
      <c r="P33" s="75"/>
      <c r="Q33" s="355"/>
      <c r="R33" s="57"/>
      <c r="S33" s="75"/>
      <c r="T33" s="94"/>
      <c r="U33" s="57"/>
      <c r="V33" s="57"/>
      <c r="W33" s="58"/>
      <c r="X33" s="94"/>
      <c r="Y33" s="75"/>
      <c r="Z33" s="94"/>
      <c r="AA33" s="57"/>
      <c r="AB33" s="94"/>
      <c r="AC33" s="57"/>
      <c r="AD33" s="57"/>
      <c r="AE33" s="94"/>
      <c r="AF33" s="98"/>
    </row>
    <row r="34" spans="1:32" ht="16.149999999999999" customHeight="1" x14ac:dyDescent="0.2">
      <c r="A34" s="55">
        <v>28</v>
      </c>
      <c r="B34" s="56" t="s">
        <v>34</v>
      </c>
      <c r="C34" s="336"/>
      <c r="D34" s="57"/>
      <c r="E34" s="75"/>
      <c r="F34" s="75"/>
      <c r="G34" s="75"/>
      <c r="H34" s="355"/>
      <c r="I34" s="57"/>
      <c r="J34" s="75"/>
      <c r="K34" s="355"/>
      <c r="L34" s="57"/>
      <c r="M34" s="75"/>
      <c r="N34" s="355"/>
      <c r="O34" s="57"/>
      <c r="P34" s="75"/>
      <c r="Q34" s="355"/>
      <c r="R34" s="57"/>
      <c r="S34" s="75"/>
      <c r="T34" s="94"/>
      <c r="U34" s="57"/>
      <c r="V34" s="57"/>
      <c r="W34" s="58"/>
      <c r="X34" s="94"/>
      <c r="Y34" s="75"/>
      <c r="Z34" s="94"/>
      <c r="AA34" s="57"/>
      <c r="AB34" s="94"/>
      <c r="AC34" s="57"/>
      <c r="AD34" s="57"/>
      <c r="AE34" s="94"/>
      <c r="AF34" s="98"/>
    </row>
    <row r="35" spans="1:32" ht="16.149999999999999" customHeight="1" x14ac:dyDescent="0.2">
      <c r="A35" s="55">
        <v>29</v>
      </c>
      <c r="B35" s="56" t="s">
        <v>35</v>
      </c>
      <c r="C35" s="336"/>
      <c r="D35" s="57"/>
      <c r="E35" s="75"/>
      <c r="F35" s="75"/>
      <c r="G35" s="75"/>
      <c r="H35" s="355"/>
      <c r="I35" s="57"/>
      <c r="J35" s="75"/>
      <c r="K35" s="355"/>
      <c r="L35" s="57"/>
      <c r="M35" s="75"/>
      <c r="N35" s="355"/>
      <c r="O35" s="57"/>
      <c r="P35" s="75"/>
      <c r="Q35" s="355"/>
      <c r="R35" s="57"/>
      <c r="S35" s="75"/>
      <c r="T35" s="94"/>
      <c r="U35" s="57"/>
      <c r="V35" s="57"/>
      <c r="W35" s="58"/>
      <c r="X35" s="94"/>
      <c r="Y35" s="75"/>
      <c r="Z35" s="94"/>
      <c r="AA35" s="57"/>
      <c r="AB35" s="94"/>
      <c r="AC35" s="57"/>
      <c r="AD35" s="57"/>
      <c r="AE35" s="94"/>
      <c r="AF35" s="98"/>
    </row>
    <row r="36" spans="1:32" ht="16.149999999999999" customHeight="1" x14ac:dyDescent="0.2">
      <c r="A36" s="50">
        <v>30</v>
      </c>
      <c r="B36" s="51" t="s">
        <v>36</v>
      </c>
      <c r="C36" s="337"/>
      <c r="D36" s="52"/>
      <c r="E36" s="81"/>
      <c r="F36" s="81"/>
      <c r="G36" s="81"/>
      <c r="H36" s="356"/>
      <c r="I36" s="52"/>
      <c r="J36" s="81"/>
      <c r="K36" s="356"/>
      <c r="L36" s="52"/>
      <c r="M36" s="81"/>
      <c r="N36" s="356"/>
      <c r="O36" s="52"/>
      <c r="P36" s="81"/>
      <c r="Q36" s="356"/>
      <c r="R36" s="52"/>
      <c r="S36" s="81"/>
      <c r="T36" s="95"/>
      <c r="U36" s="52"/>
      <c r="V36" s="52"/>
      <c r="W36" s="53"/>
      <c r="X36" s="95"/>
      <c r="Y36" s="81"/>
      <c r="Z36" s="95"/>
      <c r="AA36" s="52"/>
      <c r="AB36" s="95"/>
      <c r="AC36" s="54"/>
      <c r="AD36" s="52"/>
      <c r="AE36" s="96"/>
      <c r="AF36" s="96"/>
    </row>
    <row r="37" spans="1:32" ht="16.149999999999999" customHeight="1" x14ac:dyDescent="0.2">
      <c r="A37" s="59">
        <v>31</v>
      </c>
      <c r="B37" s="60" t="s">
        <v>37</v>
      </c>
      <c r="C37" s="335"/>
      <c r="D37" s="61"/>
      <c r="E37" s="66"/>
      <c r="F37" s="66"/>
      <c r="G37" s="66"/>
      <c r="H37" s="354"/>
      <c r="I37" s="61"/>
      <c r="J37" s="66"/>
      <c r="K37" s="354"/>
      <c r="L37" s="61"/>
      <c r="M37" s="66"/>
      <c r="N37" s="354"/>
      <c r="O37" s="61"/>
      <c r="P37" s="66"/>
      <c r="Q37" s="354"/>
      <c r="R37" s="61"/>
      <c r="S37" s="66"/>
      <c r="T37" s="93"/>
      <c r="U37" s="61"/>
      <c r="V37" s="61"/>
      <c r="W37" s="62"/>
      <c r="X37" s="93"/>
      <c r="Y37" s="66"/>
      <c r="Z37" s="93"/>
      <c r="AA37" s="61"/>
      <c r="AB37" s="93"/>
      <c r="AC37" s="61"/>
      <c r="AD37" s="61"/>
      <c r="AE37" s="93"/>
      <c r="AF37" s="97"/>
    </row>
    <row r="38" spans="1:32" ht="16.149999999999999" customHeight="1" x14ac:dyDescent="0.2">
      <c r="A38" s="55">
        <v>32</v>
      </c>
      <c r="B38" s="56" t="s">
        <v>38</v>
      </c>
      <c r="C38" s="336"/>
      <c r="D38" s="57"/>
      <c r="E38" s="75"/>
      <c r="F38" s="75"/>
      <c r="G38" s="75"/>
      <c r="H38" s="355"/>
      <c r="I38" s="57"/>
      <c r="J38" s="75"/>
      <c r="K38" s="355"/>
      <c r="L38" s="57"/>
      <c r="M38" s="75"/>
      <c r="N38" s="355"/>
      <c r="O38" s="57"/>
      <c r="P38" s="75"/>
      <c r="Q38" s="355"/>
      <c r="R38" s="57"/>
      <c r="S38" s="75"/>
      <c r="T38" s="94"/>
      <c r="U38" s="57"/>
      <c r="V38" s="57"/>
      <c r="W38" s="58"/>
      <c r="X38" s="94"/>
      <c r="Y38" s="75"/>
      <c r="Z38" s="94"/>
      <c r="AA38" s="57"/>
      <c r="AB38" s="94"/>
      <c r="AC38" s="57"/>
      <c r="AD38" s="57"/>
      <c r="AE38" s="94"/>
      <c r="AF38" s="98"/>
    </row>
    <row r="39" spans="1:32" ht="16.149999999999999" customHeight="1" x14ac:dyDescent="0.2">
      <c r="A39" s="55">
        <v>33</v>
      </c>
      <c r="B39" s="56" t="s">
        <v>39</v>
      </c>
      <c r="C39" s="336"/>
      <c r="D39" s="57"/>
      <c r="E39" s="75"/>
      <c r="F39" s="75"/>
      <c r="G39" s="75"/>
      <c r="H39" s="355"/>
      <c r="I39" s="57"/>
      <c r="J39" s="75"/>
      <c r="K39" s="355"/>
      <c r="L39" s="57"/>
      <c r="M39" s="75"/>
      <c r="N39" s="355"/>
      <c r="O39" s="57"/>
      <c r="P39" s="75"/>
      <c r="Q39" s="355"/>
      <c r="R39" s="57"/>
      <c r="S39" s="75"/>
      <c r="T39" s="94"/>
      <c r="U39" s="57"/>
      <c r="V39" s="57"/>
      <c r="W39" s="58"/>
      <c r="X39" s="94"/>
      <c r="Y39" s="75"/>
      <c r="Z39" s="94"/>
      <c r="AA39" s="57"/>
      <c r="AB39" s="94"/>
      <c r="AC39" s="57"/>
      <c r="AD39" s="57"/>
      <c r="AE39" s="94"/>
      <c r="AF39" s="98"/>
    </row>
    <row r="40" spans="1:32" ht="16.149999999999999" customHeight="1" x14ac:dyDescent="0.2">
      <c r="A40" s="55">
        <v>34</v>
      </c>
      <c r="B40" s="56" t="s">
        <v>40</v>
      </c>
      <c r="C40" s="336"/>
      <c r="D40" s="57"/>
      <c r="E40" s="75"/>
      <c r="F40" s="75"/>
      <c r="G40" s="75"/>
      <c r="H40" s="355"/>
      <c r="I40" s="57"/>
      <c r="J40" s="75"/>
      <c r="K40" s="355"/>
      <c r="L40" s="57"/>
      <c r="M40" s="75"/>
      <c r="N40" s="355"/>
      <c r="O40" s="57"/>
      <c r="P40" s="75"/>
      <c r="Q40" s="355"/>
      <c r="R40" s="57"/>
      <c r="S40" s="75"/>
      <c r="T40" s="94"/>
      <c r="U40" s="57"/>
      <c r="V40" s="57"/>
      <c r="W40" s="58"/>
      <c r="X40" s="94"/>
      <c r="Y40" s="75"/>
      <c r="Z40" s="94"/>
      <c r="AA40" s="57"/>
      <c r="AB40" s="94"/>
      <c r="AC40" s="57"/>
      <c r="AD40" s="57"/>
      <c r="AE40" s="94"/>
      <c r="AF40" s="98"/>
    </row>
    <row r="41" spans="1:32" ht="16.149999999999999" customHeight="1" x14ac:dyDescent="0.2">
      <c r="A41" s="50">
        <v>35</v>
      </c>
      <c r="B41" s="51" t="s">
        <v>41</v>
      </c>
      <c r="C41" s="337"/>
      <c r="D41" s="52"/>
      <c r="E41" s="81"/>
      <c r="F41" s="81"/>
      <c r="G41" s="81"/>
      <c r="H41" s="356"/>
      <c r="I41" s="52"/>
      <c r="J41" s="81"/>
      <c r="K41" s="356"/>
      <c r="L41" s="52"/>
      <c r="M41" s="81"/>
      <c r="N41" s="356"/>
      <c r="O41" s="52"/>
      <c r="P41" s="81"/>
      <c r="Q41" s="356"/>
      <c r="R41" s="52"/>
      <c r="S41" s="81"/>
      <c r="T41" s="95"/>
      <c r="U41" s="52"/>
      <c r="V41" s="52"/>
      <c r="W41" s="53"/>
      <c r="X41" s="95"/>
      <c r="Y41" s="81"/>
      <c r="Z41" s="95"/>
      <c r="AA41" s="52"/>
      <c r="AB41" s="95"/>
      <c r="AC41" s="54"/>
      <c r="AD41" s="52"/>
      <c r="AE41" s="96"/>
      <c r="AF41" s="96"/>
    </row>
    <row r="42" spans="1:32" ht="16.149999999999999" customHeight="1" x14ac:dyDescent="0.2">
      <c r="A42" s="59">
        <v>36</v>
      </c>
      <c r="B42" s="60" t="s">
        <v>42</v>
      </c>
      <c r="C42" s="335"/>
      <c r="D42" s="61"/>
      <c r="E42" s="66"/>
      <c r="F42" s="66"/>
      <c r="G42" s="66"/>
      <c r="H42" s="354"/>
      <c r="I42" s="61"/>
      <c r="J42" s="66"/>
      <c r="K42" s="354"/>
      <c r="L42" s="61"/>
      <c r="M42" s="66"/>
      <c r="N42" s="354"/>
      <c r="O42" s="61"/>
      <c r="P42" s="66"/>
      <c r="Q42" s="354"/>
      <c r="R42" s="61"/>
      <c r="S42" s="66"/>
      <c r="T42" s="93"/>
      <c r="U42" s="61"/>
      <c r="V42" s="61"/>
      <c r="W42" s="62"/>
      <c r="X42" s="93"/>
      <c r="Y42" s="66"/>
      <c r="Z42" s="93"/>
      <c r="AA42" s="61"/>
      <c r="AB42" s="93"/>
      <c r="AC42" s="61"/>
      <c r="AD42" s="61"/>
      <c r="AE42" s="93"/>
      <c r="AF42" s="97"/>
    </row>
    <row r="43" spans="1:32" ht="16.149999999999999" customHeight="1" x14ac:dyDescent="0.2">
      <c r="A43" s="55">
        <v>37</v>
      </c>
      <c r="B43" s="56" t="s">
        <v>43</v>
      </c>
      <c r="C43" s="336"/>
      <c r="D43" s="57"/>
      <c r="E43" s="75"/>
      <c r="F43" s="75"/>
      <c r="G43" s="75"/>
      <c r="H43" s="355"/>
      <c r="I43" s="57"/>
      <c r="J43" s="75"/>
      <c r="K43" s="355"/>
      <c r="L43" s="57"/>
      <c r="M43" s="75"/>
      <c r="N43" s="355"/>
      <c r="O43" s="57"/>
      <c r="P43" s="75"/>
      <c r="Q43" s="355"/>
      <c r="R43" s="57"/>
      <c r="S43" s="75"/>
      <c r="T43" s="94"/>
      <c r="U43" s="57"/>
      <c r="V43" s="57"/>
      <c r="W43" s="58"/>
      <c r="X43" s="94"/>
      <c r="Y43" s="75"/>
      <c r="Z43" s="94"/>
      <c r="AA43" s="57"/>
      <c r="AB43" s="94"/>
      <c r="AC43" s="57"/>
      <c r="AD43" s="57"/>
      <c r="AE43" s="94"/>
      <c r="AF43" s="98"/>
    </row>
    <row r="44" spans="1:32" ht="16.149999999999999" customHeight="1" x14ac:dyDescent="0.2">
      <c r="A44" s="55">
        <v>38</v>
      </c>
      <c r="B44" s="56" t="s">
        <v>44</v>
      </c>
      <c r="C44" s="336"/>
      <c r="D44" s="57"/>
      <c r="E44" s="75"/>
      <c r="F44" s="75"/>
      <c r="G44" s="75"/>
      <c r="H44" s="355"/>
      <c r="I44" s="57"/>
      <c r="J44" s="75"/>
      <c r="K44" s="355"/>
      <c r="L44" s="57"/>
      <c r="M44" s="75"/>
      <c r="N44" s="355"/>
      <c r="O44" s="57"/>
      <c r="P44" s="75"/>
      <c r="Q44" s="355"/>
      <c r="R44" s="57"/>
      <c r="S44" s="75"/>
      <c r="T44" s="94"/>
      <c r="U44" s="57"/>
      <c r="V44" s="57"/>
      <c r="W44" s="58"/>
      <c r="X44" s="94"/>
      <c r="Y44" s="75"/>
      <c r="Z44" s="94"/>
      <c r="AA44" s="57"/>
      <c r="AB44" s="94"/>
      <c r="AC44" s="57"/>
      <c r="AD44" s="57"/>
      <c r="AE44" s="94"/>
      <c r="AF44" s="98"/>
    </row>
    <row r="45" spans="1:32" ht="16.149999999999999" customHeight="1" x14ac:dyDescent="0.2">
      <c r="A45" s="55">
        <v>39</v>
      </c>
      <c r="B45" s="56" t="s">
        <v>45</v>
      </c>
      <c r="C45" s="336"/>
      <c r="D45" s="57"/>
      <c r="E45" s="75"/>
      <c r="F45" s="75"/>
      <c r="G45" s="75"/>
      <c r="H45" s="355"/>
      <c r="I45" s="57"/>
      <c r="J45" s="75"/>
      <c r="K45" s="355"/>
      <c r="L45" s="57"/>
      <c r="M45" s="75"/>
      <c r="N45" s="355"/>
      <c r="O45" s="57"/>
      <c r="P45" s="75"/>
      <c r="Q45" s="355"/>
      <c r="R45" s="57"/>
      <c r="S45" s="75"/>
      <c r="T45" s="94"/>
      <c r="U45" s="57"/>
      <c r="V45" s="57"/>
      <c r="W45" s="58"/>
      <c r="X45" s="94"/>
      <c r="Y45" s="75"/>
      <c r="Z45" s="94"/>
      <c r="AA45" s="57"/>
      <c r="AB45" s="94"/>
      <c r="AC45" s="57"/>
      <c r="AD45" s="57"/>
      <c r="AE45" s="94"/>
      <c r="AF45" s="98"/>
    </row>
    <row r="46" spans="1:32" ht="16.149999999999999" customHeight="1" x14ac:dyDescent="0.2">
      <c r="A46" s="50">
        <v>40</v>
      </c>
      <c r="B46" s="51" t="s">
        <v>46</v>
      </c>
      <c r="C46" s="337"/>
      <c r="D46" s="52"/>
      <c r="E46" s="81"/>
      <c r="F46" s="81"/>
      <c r="G46" s="81"/>
      <c r="H46" s="356"/>
      <c r="I46" s="52"/>
      <c r="J46" s="81"/>
      <c r="K46" s="356"/>
      <c r="L46" s="52"/>
      <c r="M46" s="81"/>
      <c r="N46" s="356"/>
      <c r="O46" s="52"/>
      <c r="P46" s="81"/>
      <c r="Q46" s="356"/>
      <c r="R46" s="52"/>
      <c r="S46" s="81"/>
      <c r="T46" s="95"/>
      <c r="U46" s="52"/>
      <c r="V46" s="52"/>
      <c r="W46" s="53"/>
      <c r="X46" s="95"/>
      <c r="Y46" s="81"/>
      <c r="Z46" s="95"/>
      <c r="AA46" s="52"/>
      <c r="AB46" s="95"/>
      <c r="AC46" s="54"/>
      <c r="AD46" s="52"/>
      <c r="AE46" s="96"/>
      <c r="AF46" s="96"/>
    </row>
    <row r="47" spans="1:32" ht="16.149999999999999" customHeight="1" x14ac:dyDescent="0.2">
      <c r="A47" s="59">
        <v>41</v>
      </c>
      <c r="B47" s="60" t="s">
        <v>47</v>
      </c>
      <c r="C47" s="335"/>
      <c r="D47" s="61"/>
      <c r="E47" s="66"/>
      <c r="F47" s="66"/>
      <c r="G47" s="66"/>
      <c r="H47" s="354"/>
      <c r="I47" s="61"/>
      <c r="J47" s="66"/>
      <c r="K47" s="354"/>
      <c r="L47" s="61"/>
      <c r="M47" s="66"/>
      <c r="N47" s="354"/>
      <c r="O47" s="61"/>
      <c r="P47" s="66"/>
      <c r="Q47" s="354"/>
      <c r="R47" s="61"/>
      <c r="S47" s="66"/>
      <c r="T47" s="93"/>
      <c r="U47" s="61"/>
      <c r="V47" s="61"/>
      <c r="W47" s="62"/>
      <c r="X47" s="93"/>
      <c r="Y47" s="66"/>
      <c r="Z47" s="93"/>
      <c r="AA47" s="61"/>
      <c r="AB47" s="93"/>
      <c r="AC47" s="61"/>
      <c r="AD47" s="61"/>
      <c r="AE47" s="93"/>
      <c r="AF47" s="97"/>
    </row>
    <row r="48" spans="1:32" ht="16.149999999999999" customHeight="1" x14ac:dyDescent="0.2">
      <c r="A48" s="55">
        <v>42</v>
      </c>
      <c r="B48" s="56" t="s">
        <v>48</v>
      </c>
      <c r="C48" s="336"/>
      <c r="D48" s="57"/>
      <c r="E48" s="75"/>
      <c r="F48" s="75"/>
      <c r="G48" s="75"/>
      <c r="H48" s="355"/>
      <c r="I48" s="57"/>
      <c r="J48" s="75"/>
      <c r="K48" s="355"/>
      <c r="L48" s="57"/>
      <c r="M48" s="75"/>
      <c r="N48" s="355"/>
      <c r="O48" s="57"/>
      <c r="P48" s="75"/>
      <c r="Q48" s="355"/>
      <c r="R48" s="57"/>
      <c r="S48" s="75"/>
      <c r="T48" s="94"/>
      <c r="U48" s="57"/>
      <c r="V48" s="57"/>
      <c r="W48" s="58"/>
      <c r="X48" s="94"/>
      <c r="Y48" s="75"/>
      <c r="Z48" s="94"/>
      <c r="AA48" s="57"/>
      <c r="AB48" s="94"/>
      <c r="AC48" s="57"/>
      <c r="AD48" s="57"/>
      <c r="AE48" s="94"/>
      <c r="AF48" s="98"/>
    </row>
    <row r="49" spans="1:32" ht="16.149999999999999" customHeight="1" x14ac:dyDescent="0.2">
      <c r="A49" s="55">
        <v>43</v>
      </c>
      <c r="B49" s="56" t="s">
        <v>49</v>
      </c>
      <c r="C49" s="336"/>
      <c r="D49" s="57"/>
      <c r="E49" s="75"/>
      <c r="F49" s="75"/>
      <c r="G49" s="75"/>
      <c r="H49" s="355"/>
      <c r="I49" s="57"/>
      <c r="J49" s="75"/>
      <c r="K49" s="355"/>
      <c r="L49" s="57"/>
      <c r="M49" s="75"/>
      <c r="N49" s="355"/>
      <c r="O49" s="57"/>
      <c r="P49" s="75"/>
      <c r="Q49" s="355"/>
      <c r="R49" s="57"/>
      <c r="S49" s="75"/>
      <c r="T49" s="94"/>
      <c r="U49" s="57"/>
      <c r="V49" s="57"/>
      <c r="W49" s="58"/>
      <c r="X49" s="94"/>
      <c r="Y49" s="75"/>
      <c r="Z49" s="94"/>
      <c r="AA49" s="57"/>
      <c r="AB49" s="94"/>
      <c r="AC49" s="57"/>
      <c r="AD49" s="57"/>
      <c r="AE49" s="94"/>
      <c r="AF49" s="98"/>
    </row>
    <row r="50" spans="1:32" ht="16.149999999999999" customHeight="1" x14ac:dyDescent="0.2">
      <c r="A50" s="55">
        <v>44</v>
      </c>
      <c r="B50" s="56" t="s">
        <v>50</v>
      </c>
      <c r="C50" s="336"/>
      <c r="D50" s="57"/>
      <c r="E50" s="75"/>
      <c r="F50" s="75"/>
      <c r="G50" s="75"/>
      <c r="H50" s="355"/>
      <c r="I50" s="57"/>
      <c r="J50" s="75"/>
      <c r="K50" s="355"/>
      <c r="L50" s="57"/>
      <c r="M50" s="75"/>
      <c r="N50" s="355"/>
      <c r="O50" s="57"/>
      <c r="P50" s="75"/>
      <c r="Q50" s="355"/>
      <c r="R50" s="57"/>
      <c r="S50" s="75"/>
      <c r="T50" s="94"/>
      <c r="U50" s="57"/>
      <c r="V50" s="57"/>
      <c r="W50" s="58"/>
      <c r="X50" s="94"/>
      <c r="Y50" s="75"/>
      <c r="Z50" s="94"/>
      <c r="AA50" s="57"/>
      <c r="AB50" s="94"/>
      <c r="AC50" s="57"/>
      <c r="AD50" s="57"/>
      <c r="AE50" s="94"/>
      <c r="AF50" s="98"/>
    </row>
    <row r="51" spans="1:32" ht="16.149999999999999" customHeight="1" x14ac:dyDescent="0.2">
      <c r="A51" s="50">
        <v>45</v>
      </c>
      <c r="B51" s="51" t="s">
        <v>51</v>
      </c>
      <c r="C51" s="337"/>
      <c r="D51" s="52"/>
      <c r="E51" s="81"/>
      <c r="F51" s="81"/>
      <c r="G51" s="81"/>
      <c r="H51" s="356"/>
      <c r="I51" s="52"/>
      <c r="J51" s="81"/>
      <c r="K51" s="356"/>
      <c r="L51" s="52"/>
      <c r="M51" s="81"/>
      <c r="N51" s="356"/>
      <c r="O51" s="52"/>
      <c r="P51" s="81"/>
      <c r="Q51" s="356"/>
      <c r="R51" s="52"/>
      <c r="S51" s="81"/>
      <c r="T51" s="95"/>
      <c r="U51" s="52"/>
      <c r="V51" s="52"/>
      <c r="W51" s="53"/>
      <c r="X51" s="95"/>
      <c r="Y51" s="81"/>
      <c r="Z51" s="95"/>
      <c r="AA51" s="52"/>
      <c r="AB51" s="95"/>
      <c r="AC51" s="54"/>
      <c r="AD51" s="52"/>
      <c r="AE51" s="96"/>
      <c r="AF51" s="96"/>
    </row>
    <row r="52" spans="1:32" ht="16.149999999999999" customHeight="1" x14ac:dyDescent="0.2">
      <c r="A52" s="59">
        <v>46</v>
      </c>
      <c r="B52" s="60" t="s">
        <v>52</v>
      </c>
      <c r="C52" s="335"/>
      <c r="D52" s="61"/>
      <c r="E52" s="66"/>
      <c r="F52" s="66"/>
      <c r="G52" s="66"/>
      <c r="H52" s="354"/>
      <c r="I52" s="61"/>
      <c r="J52" s="66"/>
      <c r="K52" s="354"/>
      <c r="L52" s="61"/>
      <c r="M52" s="66"/>
      <c r="N52" s="354"/>
      <c r="O52" s="61"/>
      <c r="P52" s="66"/>
      <c r="Q52" s="354"/>
      <c r="R52" s="61"/>
      <c r="S52" s="66"/>
      <c r="T52" s="93"/>
      <c r="U52" s="61"/>
      <c r="V52" s="61"/>
      <c r="W52" s="62"/>
      <c r="X52" s="93"/>
      <c r="Y52" s="66"/>
      <c r="Z52" s="93"/>
      <c r="AA52" s="61"/>
      <c r="AB52" s="93"/>
      <c r="AC52" s="61"/>
      <c r="AD52" s="61"/>
      <c r="AE52" s="93"/>
      <c r="AF52" s="97"/>
    </row>
    <row r="53" spans="1:32" ht="16.149999999999999" customHeight="1" x14ac:dyDescent="0.2">
      <c r="A53" s="55">
        <v>47</v>
      </c>
      <c r="B53" s="56" t="s">
        <v>53</v>
      </c>
      <c r="C53" s="336"/>
      <c r="D53" s="57"/>
      <c r="E53" s="75"/>
      <c r="F53" s="75"/>
      <c r="G53" s="75"/>
      <c r="H53" s="355"/>
      <c r="I53" s="57"/>
      <c r="J53" s="75"/>
      <c r="K53" s="355"/>
      <c r="L53" s="57"/>
      <c r="M53" s="75"/>
      <c r="N53" s="355"/>
      <c r="O53" s="57"/>
      <c r="P53" s="75"/>
      <c r="Q53" s="355"/>
      <c r="R53" s="57"/>
      <c r="S53" s="75"/>
      <c r="T53" s="94"/>
      <c r="U53" s="57"/>
      <c r="V53" s="57"/>
      <c r="W53" s="58"/>
      <c r="X53" s="94"/>
      <c r="Y53" s="75"/>
      <c r="Z53" s="94"/>
      <c r="AA53" s="57"/>
      <c r="AB53" s="94"/>
      <c r="AC53" s="57"/>
      <c r="AD53" s="57"/>
      <c r="AE53" s="94"/>
      <c r="AF53" s="98"/>
    </row>
    <row r="54" spans="1:32" ht="16.149999999999999" customHeight="1" x14ac:dyDescent="0.2">
      <c r="A54" s="55">
        <v>48</v>
      </c>
      <c r="B54" s="56" t="s">
        <v>91</v>
      </c>
      <c r="C54" s="336"/>
      <c r="D54" s="57"/>
      <c r="E54" s="75"/>
      <c r="F54" s="75"/>
      <c r="G54" s="75"/>
      <c r="H54" s="355"/>
      <c r="I54" s="57"/>
      <c r="J54" s="75"/>
      <c r="K54" s="355"/>
      <c r="L54" s="57"/>
      <c r="M54" s="75"/>
      <c r="N54" s="355"/>
      <c r="O54" s="57"/>
      <c r="P54" s="75"/>
      <c r="Q54" s="355"/>
      <c r="R54" s="57"/>
      <c r="S54" s="75"/>
      <c r="T54" s="94"/>
      <c r="U54" s="57"/>
      <c r="V54" s="57"/>
      <c r="W54" s="58"/>
      <c r="X54" s="94"/>
      <c r="Y54" s="75"/>
      <c r="Z54" s="94"/>
      <c r="AA54" s="57"/>
      <c r="AB54" s="94"/>
      <c r="AC54" s="57"/>
      <c r="AD54" s="57"/>
      <c r="AE54" s="94"/>
      <c r="AF54" s="98"/>
    </row>
    <row r="55" spans="1:32" ht="16.149999999999999" customHeight="1" x14ac:dyDescent="0.2">
      <c r="A55" s="55">
        <v>49</v>
      </c>
      <c r="B55" s="56" t="s">
        <v>54</v>
      </c>
      <c r="C55" s="336"/>
      <c r="D55" s="57"/>
      <c r="E55" s="75"/>
      <c r="F55" s="75"/>
      <c r="G55" s="75"/>
      <c r="H55" s="355"/>
      <c r="I55" s="57"/>
      <c r="J55" s="75"/>
      <c r="K55" s="355"/>
      <c r="L55" s="57"/>
      <c r="M55" s="75"/>
      <c r="N55" s="355"/>
      <c r="O55" s="57"/>
      <c r="P55" s="75"/>
      <c r="Q55" s="355"/>
      <c r="R55" s="57"/>
      <c r="S55" s="75"/>
      <c r="T55" s="94"/>
      <c r="U55" s="57"/>
      <c r="V55" s="57"/>
      <c r="W55" s="58"/>
      <c r="X55" s="94"/>
      <c r="Y55" s="75"/>
      <c r="Z55" s="94"/>
      <c r="AA55" s="57"/>
      <c r="AB55" s="94"/>
      <c r="AC55" s="57"/>
      <c r="AD55" s="57"/>
      <c r="AE55" s="94"/>
      <c r="AF55" s="98"/>
    </row>
    <row r="56" spans="1:32" ht="16.149999999999999" customHeight="1" x14ac:dyDescent="0.2">
      <c r="A56" s="50">
        <v>50</v>
      </c>
      <c r="B56" s="51" t="s">
        <v>55</v>
      </c>
      <c r="C56" s="337"/>
      <c r="D56" s="52"/>
      <c r="E56" s="81"/>
      <c r="F56" s="81"/>
      <c r="G56" s="81"/>
      <c r="H56" s="356"/>
      <c r="I56" s="52"/>
      <c r="J56" s="81"/>
      <c r="K56" s="356"/>
      <c r="L56" s="52"/>
      <c r="M56" s="81"/>
      <c r="N56" s="356"/>
      <c r="O56" s="52"/>
      <c r="P56" s="81"/>
      <c r="Q56" s="356"/>
      <c r="R56" s="52"/>
      <c r="S56" s="81"/>
      <c r="T56" s="95"/>
      <c r="U56" s="52"/>
      <c r="V56" s="52"/>
      <c r="W56" s="53"/>
      <c r="X56" s="95"/>
      <c r="Y56" s="81"/>
      <c r="Z56" s="95"/>
      <c r="AA56" s="52"/>
      <c r="AB56" s="95"/>
      <c r="AC56" s="54"/>
      <c r="AD56" s="52"/>
      <c r="AE56" s="96"/>
      <c r="AF56" s="96"/>
    </row>
    <row r="57" spans="1:32" ht="16.149999999999999" customHeight="1" x14ac:dyDescent="0.2">
      <c r="A57" s="59">
        <v>51</v>
      </c>
      <c r="B57" s="60" t="s">
        <v>56</v>
      </c>
      <c r="C57" s="335"/>
      <c r="D57" s="61"/>
      <c r="E57" s="66"/>
      <c r="F57" s="66"/>
      <c r="G57" s="66"/>
      <c r="H57" s="354"/>
      <c r="I57" s="61"/>
      <c r="J57" s="66"/>
      <c r="K57" s="354"/>
      <c r="L57" s="61"/>
      <c r="M57" s="66"/>
      <c r="N57" s="354"/>
      <c r="O57" s="61"/>
      <c r="P57" s="66"/>
      <c r="Q57" s="354"/>
      <c r="R57" s="61"/>
      <c r="S57" s="66"/>
      <c r="T57" s="93"/>
      <c r="U57" s="61"/>
      <c r="V57" s="61"/>
      <c r="W57" s="62"/>
      <c r="X57" s="93"/>
      <c r="Y57" s="66"/>
      <c r="Z57" s="93"/>
      <c r="AA57" s="61"/>
      <c r="AB57" s="93"/>
      <c r="AC57" s="61"/>
      <c r="AD57" s="61"/>
      <c r="AE57" s="93"/>
      <c r="AF57" s="97"/>
    </row>
    <row r="58" spans="1:32" ht="16.149999999999999" customHeight="1" x14ac:dyDescent="0.2">
      <c r="A58" s="55">
        <v>52</v>
      </c>
      <c r="B58" s="56" t="s">
        <v>57</v>
      </c>
      <c r="C58" s="336"/>
      <c r="D58" s="57"/>
      <c r="E58" s="75"/>
      <c r="F58" s="75"/>
      <c r="G58" s="75"/>
      <c r="H58" s="355"/>
      <c r="I58" s="57"/>
      <c r="J58" s="75"/>
      <c r="K58" s="355"/>
      <c r="L58" s="57"/>
      <c r="M58" s="75"/>
      <c r="N58" s="355"/>
      <c r="O58" s="57"/>
      <c r="P58" s="75"/>
      <c r="Q58" s="355"/>
      <c r="R58" s="57"/>
      <c r="S58" s="75"/>
      <c r="T58" s="94"/>
      <c r="U58" s="57"/>
      <c r="V58" s="57"/>
      <c r="W58" s="58"/>
      <c r="X58" s="94"/>
      <c r="Y58" s="75"/>
      <c r="Z58" s="94"/>
      <c r="AA58" s="57"/>
      <c r="AB58" s="94"/>
      <c r="AC58" s="57"/>
      <c r="AD58" s="57"/>
      <c r="AE58" s="94"/>
      <c r="AF58" s="98"/>
    </row>
    <row r="59" spans="1:32" ht="16.149999999999999" customHeight="1" x14ac:dyDescent="0.2">
      <c r="A59" s="55">
        <v>53</v>
      </c>
      <c r="B59" s="56" t="s">
        <v>58</v>
      </c>
      <c r="C59" s="336"/>
      <c r="D59" s="57"/>
      <c r="E59" s="75"/>
      <c r="F59" s="75"/>
      <c r="G59" s="75"/>
      <c r="H59" s="355"/>
      <c r="I59" s="57"/>
      <c r="J59" s="75"/>
      <c r="K59" s="355"/>
      <c r="L59" s="57"/>
      <c r="M59" s="75"/>
      <c r="N59" s="355"/>
      <c r="O59" s="57"/>
      <c r="P59" s="75"/>
      <c r="Q59" s="355"/>
      <c r="R59" s="57"/>
      <c r="S59" s="75"/>
      <c r="T59" s="94"/>
      <c r="U59" s="57"/>
      <c r="V59" s="57"/>
      <c r="W59" s="58"/>
      <c r="X59" s="94"/>
      <c r="Y59" s="75"/>
      <c r="Z59" s="94"/>
      <c r="AA59" s="57"/>
      <c r="AB59" s="94"/>
      <c r="AC59" s="57"/>
      <c r="AD59" s="57"/>
      <c r="AE59" s="94"/>
      <c r="AF59" s="98"/>
    </row>
    <row r="60" spans="1:32" ht="16.149999999999999" customHeight="1" x14ac:dyDescent="0.2">
      <c r="A60" s="55">
        <v>54</v>
      </c>
      <c r="B60" s="56" t="s">
        <v>59</v>
      </c>
      <c r="C60" s="336"/>
      <c r="D60" s="57"/>
      <c r="E60" s="75"/>
      <c r="F60" s="75"/>
      <c r="G60" s="75"/>
      <c r="H60" s="355"/>
      <c r="I60" s="57"/>
      <c r="J60" s="75"/>
      <c r="K60" s="355"/>
      <c r="L60" s="57"/>
      <c r="M60" s="75"/>
      <c r="N60" s="355"/>
      <c r="O60" s="57"/>
      <c r="P60" s="75"/>
      <c r="Q60" s="355"/>
      <c r="R60" s="57"/>
      <c r="S60" s="75"/>
      <c r="T60" s="94"/>
      <c r="U60" s="57"/>
      <c r="V60" s="57"/>
      <c r="W60" s="58"/>
      <c r="X60" s="94"/>
      <c r="Y60" s="75"/>
      <c r="Z60" s="94"/>
      <c r="AA60" s="57"/>
      <c r="AB60" s="94"/>
      <c r="AC60" s="57"/>
      <c r="AD60" s="57"/>
      <c r="AE60" s="94"/>
      <c r="AF60" s="98"/>
    </row>
    <row r="61" spans="1:32" ht="16.149999999999999" customHeight="1" x14ac:dyDescent="0.2">
      <c r="A61" s="50">
        <v>55</v>
      </c>
      <c r="B61" s="51" t="s">
        <v>60</v>
      </c>
      <c r="C61" s="337"/>
      <c r="D61" s="52"/>
      <c r="E61" s="81"/>
      <c r="F61" s="81"/>
      <c r="G61" s="81"/>
      <c r="H61" s="356"/>
      <c r="I61" s="52"/>
      <c r="J61" s="81"/>
      <c r="K61" s="356"/>
      <c r="L61" s="52"/>
      <c r="M61" s="81"/>
      <c r="N61" s="356"/>
      <c r="O61" s="52"/>
      <c r="P61" s="81"/>
      <c r="Q61" s="356"/>
      <c r="R61" s="52"/>
      <c r="S61" s="81"/>
      <c r="T61" s="95"/>
      <c r="U61" s="52"/>
      <c r="V61" s="52"/>
      <c r="W61" s="53"/>
      <c r="X61" s="95"/>
      <c r="Y61" s="81"/>
      <c r="Z61" s="95"/>
      <c r="AA61" s="52"/>
      <c r="AB61" s="95"/>
      <c r="AC61" s="54"/>
      <c r="AD61" s="52"/>
      <c r="AE61" s="96"/>
      <c r="AF61" s="96"/>
    </row>
    <row r="62" spans="1:32" ht="16.149999999999999" customHeight="1" x14ac:dyDescent="0.2">
      <c r="A62" s="59">
        <v>56</v>
      </c>
      <c r="B62" s="60" t="s">
        <v>61</v>
      </c>
      <c r="C62" s="335"/>
      <c r="D62" s="61"/>
      <c r="E62" s="66"/>
      <c r="F62" s="66"/>
      <c r="G62" s="66"/>
      <c r="H62" s="354"/>
      <c r="I62" s="61"/>
      <c r="J62" s="66"/>
      <c r="K62" s="354"/>
      <c r="L62" s="61"/>
      <c r="M62" s="66"/>
      <c r="N62" s="354"/>
      <c r="O62" s="61"/>
      <c r="P62" s="66"/>
      <c r="Q62" s="354"/>
      <c r="R62" s="61"/>
      <c r="S62" s="66"/>
      <c r="T62" s="93"/>
      <c r="U62" s="61"/>
      <c r="V62" s="61"/>
      <c r="W62" s="62"/>
      <c r="X62" s="93"/>
      <c r="Y62" s="66"/>
      <c r="Z62" s="93"/>
      <c r="AA62" s="61"/>
      <c r="AB62" s="93"/>
      <c r="AC62" s="61"/>
      <c r="AD62" s="61"/>
      <c r="AE62" s="93"/>
      <c r="AF62" s="97"/>
    </row>
    <row r="63" spans="1:32" ht="16.149999999999999" customHeight="1" x14ac:dyDescent="0.2">
      <c r="A63" s="55">
        <v>57</v>
      </c>
      <c r="B63" s="56" t="s">
        <v>62</v>
      </c>
      <c r="C63" s="336"/>
      <c r="D63" s="57"/>
      <c r="E63" s="75"/>
      <c r="F63" s="75"/>
      <c r="G63" s="75"/>
      <c r="H63" s="355"/>
      <c r="I63" s="57"/>
      <c r="J63" s="75"/>
      <c r="K63" s="355"/>
      <c r="L63" s="57"/>
      <c r="M63" s="75"/>
      <c r="N63" s="355"/>
      <c r="O63" s="57"/>
      <c r="P63" s="75"/>
      <c r="Q63" s="355"/>
      <c r="R63" s="57"/>
      <c r="S63" s="75"/>
      <c r="T63" s="94"/>
      <c r="U63" s="57"/>
      <c r="V63" s="57"/>
      <c r="W63" s="58"/>
      <c r="X63" s="94"/>
      <c r="Y63" s="75"/>
      <c r="Z63" s="94"/>
      <c r="AA63" s="57"/>
      <c r="AB63" s="94"/>
      <c r="AC63" s="57"/>
      <c r="AD63" s="57"/>
      <c r="AE63" s="94"/>
      <c r="AF63" s="98"/>
    </row>
    <row r="64" spans="1:32" ht="16.149999999999999" customHeight="1" x14ac:dyDescent="0.2">
      <c r="A64" s="55">
        <v>58</v>
      </c>
      <c r="B64" s="56" t="s">
        <v>63</v>
      </c>
      <c r="C64" s="336"/>
      <c r="D64" s="57"/>
      <c r="E64" s="75"/>
      <c r="F64" s="75"/>
      <c r="G64" s="75"/>
      <c r="H64" s="355"/>
      <c r="I64" s="57"/>
      <c r="J64" s="75"/>
      <c r="K64" s="355"/>
      <c r="L64" s="57"/>
      <c r="M64" s="75"/>
      <c r="N64" s="355"/>
      <c r="O64" s="57"/>
      <c r="P64" s="75"/>
      <c r="Q64" s="355"/>
      <c r="R64" s="57"/>
      <c r="S64" s="75"/>
      <c r="T64" s="94"/>
      <c r="U64" s="57"/>
      <c r="V64" s="57"/>
      <c r="W64" s="58"/>
      <c r="X64" s="94"/>
      <c r="Y64" s="75"/>
      <c r="Z64" s="94"/>
      <c r="AA64" s="57"/>
      <c r="AB64" s="94"/>
      <c r="AC64" s="57"/>
      <c r="AD64" s="57"/>
      <c r="AE64" s="94"/>
      <c r="AF64" s="98"/>
    </row>
    <row r="65" spans="1:32" ht="16.149999999999999" customHeight="1" x14ac:dyDescent="0.2">
      <c r="A65" s="55">
        <v>59</v>
      </c>
      <c r="B65" s="56" t="s">
        <v>64</v>
      </c>
      <c r="C65" s="336"/>
      <c r="D65" s="57"/>
      <c r="E65" s="75"/>
      <c r="F65" s="75"/>
      <c r="G65" s="75"/>
      <c r="H65" s="355"/>
      <c r="I65" s="57"/>
      <c r="J65" s="75"/>
      <c r="K65" s="355"/>
      <c r="L65" s="57"/>
      <c r="M65" s="75"/>
      <c r="N65" s="355"/>
      <c r="O65" s="57"/>
      <c r="P65" s="75"/>
      <c r="Q65" s="355"/>
      <c r="R65" s="57"/>
      <c r="S65" s="75"/>
      <c r="T65" s="94"/>
      <c r="U65" s="57"/>
      <c r="V65" s="57"/>
      <c r="W65" s="58"/>
      <c r="X65" s="94"/>
      <c r="Y65" s="75"/>
      <c r="Z65" s="94"/>
      <c r="AA65" s="57"/>
      <c r="AB65" s="94"/>
      <c r="AC65" s="57"/>
      <c r="AD65" s="57"/>
      <c r="AE65" s="94"/>
      <c r="AF65" s="98"/>
    </row>
    <row r="66" spans="1:32" ht="16.149999999999999" customHeight="1" x14ac:dyDescent="0.2">
      <c r="A66" s="50">
        <v>60</v>
      </c>
      <c r="B66" s="51" t="s">
        <v>65</v>
      </c>
      <c r="C66" s="337"/>
      <c r="D66" s="52"/>
      <c r="E66" s="81"/>
      <c r="F66" s="81"/>
      <c r="G66" s="81"/>
      <c r="H66" s="356"/>
      <c r="I66" s="52"/>
      <c r="J66" s="81"/>
      <c r="K66" s="356"/>
      <c r="L66" s="52"/>
      <c r="M66" s="81"/>
      <c r="N66" s="356"/>
      <c r="O66" s="52"/>
      <c r="P66" s="81"/>
      <c r="Q66" s="356"/>
      <c r="R66" s="52"/>
      <c r="S66" s="81"/>
      <c r="T66" s="95"/>
      <c r="U66" s="52"/>
      <c r="V66" s="52"/>
      <c r="W66" s="53"/>
      <c r="X66" s="95"/>
      <c r="Y66" s="81"/>
      <c r="Z66" s="95"/>
      <c r="AA66" s="52"/>
      <c r="AB66" s="95"/>
      <c r="AC66" s="54"/>
      <c r="AD66" s="52"/>
      <c r="AE66" s="96"/>
      <c r="AF66" s="96"/>
    </row>
    <row r="67" spans="1:32" ht="16.149999999999999" customHeight="1" x14ac:dyDescent="0.2">
      <c r="A67" s="59">
        <v>61</v>
      </c>
      <c r="B67" s="60" t="s">
        <v>66</v>
      </c>
      <c r="C67" s="335"/>
      <c r="D67" s="61"/>
      <c r="E67" s="66"/>
      <c r="F67" s="66"/>
      <c r="G67" s="66"/>
      <c r="H67" s="354"/>
      <c r="I67" s="61"/>
      <c r="J67" s="66"/>
      <c r="K67" s="354"/>
      <c r="L67" s="61"/>
      <c r="M67" s="66"/>
      <c r="N67" s="354"/>
      <c r="O67" s="61"/>
      <c r="P67" s="66"/>
      <c r="Q67" s="354"/>
      <c r="R67" s="61"/>
      <c r="S67" s="66"/>
      <c r="T67" s="93"/>
      <c r="U67" s="61"/>
      <c r="V67" s="61"/>
      <c r="W67" s="62"/>
      <c r="X67" s="93"/>
      <c r="Y67" s="66"/>
      <c r="Z67" s="93"/>
      <c r="AA67" s="61"/>
      <c r="AB67" s="93"/>
      <c r="AC67" s="61"/>
      <c r="AD67" s="61"/>
      <c r="AE67" s="93"/>
      <c r="AF67" s="97"/>
    </row>
    <row r="68" spans="1:32" ht="16.149999999999999" customHeight="1" x14ac:dyDescent="0.2">
      <c r="A68" s="55">
        <v>62</v>
      </c>
      <c r="B68" s="56" t="s">
        <v>67</v>
      </c>
      <c r="C68" s="336"/>
      <c r="D68" s="57"/>
      <c r="E68" s="75"/>
      <c r="F68" s="75"/>
      <c r="G68" s="75"/>
      <c r="H68" s="355"/>
      <c r="I68" s="57"/>
      <c r="J68" s="75"/>
      <c r="K68" s="355"/>
      <c r="L68" s="57"/>
      <c r="M68" s="75"/>
      <c r="N68" s="355"/>
      <c r="O68" s="57"/>
      <c r="P68" s="75"/>
      <c r="Q68" s="355"/>
      <c r="R68" s="57"/>
      <c r="S68" s="75"/>
      <c r="T68" s="94"/>
      <c r="U68" s="57"/>
      <c r="V68" s="57"/>
      <c r="W68" s="58"/>
      <c r="X68" s="94"/>
      <c r="Y68" s="75"/>
      <c r="Z68" s="94"/>
      <c r="AA68" s="57"/>
      <c r="AB68" s="94"/>
      <c r="AC68" s="57"/>
      <c r="AD68" s="57"/>
      <c r="AE68" s="94"/>
      <c r="AF68" s="98"/>
    </row>
    <row r="69" spans="1:32" ht="16.149999999999999" customHeight="1" x14ac:dyDescent="0.2">
      <c r="A69" s="55">
        <v>63</v>
      </c>
      <c r="B69" s="56" t="s">
        <v>68</v>
      </c>
      <c r="C69" s="336"/>
      <c r="D69" s="57"/>
      <c r="E69" s="75"/>
      <c r="F69" s="75"/>
      <c r="G69" s="75"/>
      <c r="H69" s="355"/>
      <c r="I69" s="57"/>
      <c r="J69" s="75"/>
      <c r="K69" s="355"/>
      <c r="L69" s="57"/>
      <c r="M69" s="75"/>
      <c r="N69" s="355"/>
      <c r="O69" s="57"/>
      <c r="P69" s="75"/>
      <c r="Q69" s="355"/>
      <c r="R69" s="57"/>
      <c r="S69" s="75"/>
      <c r="T69" s="94"/>
      <c r="U69" s="57"/>
      <c r="V69" s="57"/>
      <c r="W69" s="58"/>
      <c r="X69" s="94"/>
      <c r="Y69" s="75"/>
      <c r="Z69" s="94"/>
      <c r="AA69" s="57"/>
      <c r="AB69" s="94"/>
      <c r="AC69" s="57"/>
      <c r="AD69" s="57"/>
      <c r="AE69" s="94"/>
      <c r="AF69" s="98"/>
    </row>
    <row r="70" spans="1:32" ht="16.149999999999999" customHeight="1" x14ac:dyDescent="0.2">
      <c r="A70" s="55">
        <v>64</v>
      </c>
      <c r="B70" s="56" t="s">
        <v>69</v>
      </c>
      <c r="C70" s="336"/>
      <c r="D70" s="57"/>
      <c r="E70" s="75"/>
      <c r="F70" s="75"/>
      <c r="G70" s="75"/>
      <c r="H70" s="355"/>
      <c r="I70" s="57"/>
      <c r="J70" s="75"/>
      <c r="K70" s="355"/>
      <c r="L70" s="57"/>
      <c r="M70" s="75"/>
      <c r="N70" s="355"/>
      <c r="O70" s="57"/>
      <c r="P70" s="75"/>
      <c r="Q70" s="355"/>
      <c r="R70" s="57"/>
      <c r="S70" s="75"/>
      <c r="T70" s="94"/>
      <c r="U70" s="57"/>
      <c r="V70" s="57"/>
      <c r="W70" s="58"/>
      <c r="X70" s="94"/>
      <c r="Y70" s="75"/>
      <c r="Z70" s="94"/>
      <c r="AA70" s="57"/>
      <c r="AB70" s="94"/>
      <c r="AC70" s="57"/>
      <c r="AD70" s="57"/>
      <c r="AE70" s="94"/>
      <c r="AF70" s="98"/>
    </row>
    <row r="71" spans="1:32" ht="16.149999999999999" customHeight="1" x14ac:dyDescent="0.2">
      <c r="A71" s="50">
        <v>65</v>
      </c>
      <c r="B71" s="51" t="s">
        <v>70</v>
      </c>
      <c r="C71" s="337"/>
      <c r="D71" s="52"/>
      <c r="E71" s="81"/>
      <c r="F71" s="81"/>
      <c r="G71" s="81"/>
      <c r="H71" s="356"/>
      <c r="I71" s="52"/>
      <c r="J71" s="81"/>
      <c r="K71" s="356"/>
      <c r="L71" s="52"/>
      <c r="M71" s="81"/>
      <c r="N71" s="356"/>
      <c r="O71" s="52"/>
      <c r="P71" s="81"/>
      <c r="Q71" s="356"/>
      <c r="R71" s="52"/>
      <c r="S71" s="81"/>
      <c r="T71" s="95"/>
      <c r="U71" s="52"/>
      <c r="V71" s="52"/>
      <c r="W71" s="53"/>
      <c r="X71" s="95"/>
      <c r="Y71" s="81"/>
      <c r="Z71" s="95"/>
      <c r="AA71" s="52"/>
      <c r="AB71" s="95"/>
      <c r="AC71" s="54"/>
      <c r="AD71" s="52"/>
      <c r="AE71" s="96"/>
      <c r="AF71" s="96"/>
    </row>
    <row r="72" spans="1:32" ht="16.149999999999999" customHeight="1" x14ac:dyDescent="0.2">
      <c r="A72" s="59">
        <v>66</v>
      </c>
      <c r="B72" s="60" t="s">
        <v>71</v>
      </c>
      <c r="C72" s="335"/>
      <c r="D72" s="61"/>
      <c r="E72" s="66"/>
      <c r="F72" s="66"/>
      <c r="G72" s="66"/>
      <c r="H72" s="354"/>
      <c r="I72" s="61"/>
      <c r="J72" s="66"/>
      <c r="K72" s="354"/>
      <c r="L72" s="61"/>
      <c r="M72" s="66"/>
      <c r="N72" s="354"/>
      <c r="O72" s="61"/>
      <c r="P72" s="66"/>
      <c r="Q72" s="354"/>
      <c r="R72" s="61"/>
      <c r="S72" s="66"/>
      <c r="T72" s="93"/>
      <c r="U72" s="61"/>
      <c r="V72" s="61"/>
      <c r="W72" s="62"/>
      <c r="X72" s="93"/>
      <c r="Y72" s="66"/>
      <c r="Z72" s="93"/>
      <c r="AA72" s="61"/>
      <c r="AB72" s="93"/>
      <c r="AC72" s="61"/>
      <c r="AD72" s="61"/>
      <c r="AE72" s="93"/>
      <c r="AF72" s="97"/>
    </row>
    <row r="73" spans="1:32" ht="16.149999999999999" customHeight="1" x14ac:dyDescent="0.2">
      <c r="A73" s="55">
        <v>67</v>
      </c>
      <c r="B73" s="56" t="s">
        <v>4</v>
      </c>
      <c r="C73" s="336"/>
      <c r="D73" s="57"/>
      <c r="E73" s="75"/>
      <c r="F73" s="75"/>
      <c r="G73" s="75"/>
      <c r="H73" s="355"/>
      <c r="I73" s="57"/>
      <c r="J73" s="75"/>
      <c r="K73" s="355"/>
      <c r="L73" s="57"/>
      <c r="M73" s="75"/>
      <c r="N73" s="355"/>
      <c r="O73" s="57"/>
      <c r="P73" s="75"/>
      <c r="Q73" s="355"/>
      <c r="R73" s="57"/>
      <c r="S73" s="75"/>
      <c r="T73" s="94"/>
      <c r="U73" s="57"/>
      <c r="V73" s="57"/>
      <c r="W73" s="58"/>
      <c r="X73" s="94"/>
      <c r="Y73" s="75"/>
      <c r="Z73" s="94"/>
      <c r="AA73" s="57"/>
      <c r="AB73" s="94"/>
      <c r="AC73" s="57"/>
      <c r="AD73" s="57"/>
      <c r="AE73" s="94"/>
      <c r="AF73" s="98"/>
    </row>
    <row r="74" spans="1:32" ht="16.149999999999999" customHeight="1" x14ac:dyDescent="0.2">
      <c r="A74" s="55">
        <v>68</v>
      </c>
      <c r="B74" s="56" t="s">
        <v>3</v>
      </c>
      <c r="C74" s="336"/>
      <c r="D74" s="57"/>
      <c r="E74" s="75"/>
      <c r="F74" s="75"/>
      <c r="G74" s="75"/>
      <c r="H74" s="355"/>
      <c r="I74" s="57"/>
      <c r="J74" s="75"/>
      <c r="K74" s="355"/>
      <c r="L74" s="57"/>
      <c r="M74" s="75"/>
      <c r="N74" s="355"/>
      <c r="O74" s="57"/>
      <c r="P74" s="75"/>
      <c r="Q74" s="355"/>
      <c r="R74" s="57"/>
      <c r="S74" s="75"/>
      <c r="T74" s="94"/>
      <c r="U74" s="57"/>
      <c r="V74" s="57"/>
      <c r="W74" s="58"/>
      <c r="X74" s="94"/>
      <c r="Y74" s="75"/>
      <c r="Z74" s="94"/>
      <c r="AA74" s="57"/>
      <c r="AB74" s="94"/>
      <c r="AC74" s="57"/>
      <c r="AD74" s="57"/>
      <c r="AE74" s="94"/>
      <c r="AF74" s="98"/>
    </row>
    <row r="75" spans="1:32" ht="16.149999999999999" customHeight="1" x14ac:dyDescent="0.2">
      <c r="A75" s="55">
        <v>69</v>
      </c>
      <c r="B75" s="56" t="s">
        <v>93</v>
      </c>
      <c r="C75" s="336"/>
      <c r="D75" s="57"/>
      <c r="E75" s="75"/>
      <c r="F75" s="75"/>
      <c r="G75" s="75"/>
      <c r="H75" s="355"/>
      <c r="I75" s="57"/>
      <c r="J75" s="75"/>
      <c r="K75" s="355"/>
      <c r="L75" s="57"/>
      <c r="M75" s="75"/>
      <c r="N75" s="355"/>
      <c r="O75" s="57"/>
      <c r="P75" s="75"/>
      <c r="Q75" s="355"/>
      <c r="R75" s="57"/>
      <c r="S75" s="75"/>
      <c r="T75" s="94"/>
      <c r="U75" s="57"/>
      <c r="V75" s="57"/>
      <c r="W75" s="58"/>
      <c r="X75" s="94"/>
      <c r="Y75" s="75"/>
      <c r="Z75" s="94"/>
      <c r="AA75" s="57"/>
      <c r="AB75" s="94"/>
      <c r="AC75" s="57"/>
      <c r="AD75" s="57"/>
      <c r="AE75" s="94"/>
      <c r="AF75" s="98"/>
    </row>
    <row r="76" spans="1:32" s="199" customFormat="1" ht="16.149999999999999" customHeight="1" thickBot="1" x14ac:dyDescent="0.25">
      <c r="A76" s="1610" t="s">
        <v>494</v>
      </c>
      <c r="B76" s="1612"/>
      <c r="C76" s="357">
        <v>260</v>
      </c>
      <c r="D76" s="330"/>
      <c r="E76" s="347">
        <v>2290879.5512084067</v>
      </c>
      <c r="F76" s="347">
        <v>716.29552188552179</v>
      </c>
      <c r="G76" s="347">
        <v>186236.83569023566</v>
      </c>
      <c r="H76" s="357">
        <v>219</v>
      </c>
      <c r="I76" s="330"/>
      <c r="J76" s="347">
        <v>132813.96258849459</v>
      </c>
      <c r="K76" s="357">
        <v>23</v>
      </c>
      <c r="L76" s="330"/>
      <c r="M76" s="347">
        <v>3847.2777665117155</v>
      </c>
      <c r="N76" s="357">
        <v>32</v>
      </c>
      <c r="O76" s="330"/>
      <c r="P76" s="347">
        <v>132368.5764627349</v>
      </c>
      <c r="Q76" s="357">
        <v>0</v>
      </c>
      <c r="R76" s="330"/>
      <c r="S76" s="347">
        <v>0</v>
      </c>
      <c r="T76" s="358">
        <v>2746146</v>
      </c>
      <c r="U76" s="330">
        <v>42179</v>
      </c>
      <c r="V76" s="330">
        <v>-66353</v>
      </c>
      <c r="W76" s="359">
        <v>-24174</v>
      </c>
      <c r="X76" s="358">
        <v>2721972</v>
      </c>
      <c r="Y76" s="347">
        <v>-6805</v>
      </c>
      <c r="Z76" s="358">
        <v>2715167</v>
      </c>
      <c r="AA76" s="347">
        <v>-627</v>
      </c>
      <c r="AB76" s="358">
        <v>2714540</v>
      </c>
      <c r="AC76" s="330">
        <v>2481112</v>
      </c>
      <c r="AD76" s="330">
        <v>233428</v>
      </c>
      <c r="AE76" s="358">
        <v>233428</v>
      </c>
      <c r="AF76" s="327">
        <v>2714540</v>
      </c>
    </row>
    <row r="77" spans="1:32" s="199" customFormat="1" ht="12.75" customHeight="1" thickTop="1" x14ac:dyDescent="0.2">
      <c r="A77" s="1613" t="s">
        <v>447</v>
      </c>
      <c r="B77" s="1614"/>
      <c r="C77" s="366"/>
      <c r="D77" s="344"/>
      <c r="E77" s="344"/>
      <c r="F77" s="344"/>
      <c r="G77" s="344"/>
      <c r="H77" s="366"/>
      <c r="I77" s="344"/>
      <c r="J77" s="344"/>
      <c r="K77" s="366"/>
      <c r="L77" s="344"/>
      <c r="M77" s="344"/>
      <c r="N77" s="366"/>
      <c r="O77" s="344"/>
      <c r="P77" s="344"/>
      <c r="Q77" s="366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44"/>
      <c r="AF77" s="344"/>
    </row>
    <row r="78" spans="1:32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6"/>
      <c r="G78" s="246"/>
      <c r="H78" s="248"/>
      <c r="I78" s="246"/>
      <c r="J78" s="246"/>
      <c r="K78" s="248"/>
      <c r="L78" s="246"/>
      <c r="M78" s="246"/>
      <c r="N78" s="248"/>
      <c r="O78" s="246"/>
      <c r="P78" s="246"/>
      <c r="Q78" s="248"/>
      <c r="R78" s="246"/>
      <c r="S78" s="246"/>
      <c r="T78" s="246"/>
      <c r="U78" s="246"/>
      <c r="V78" s="246"/>
      <c r="W78" s="246"/>
      <c r="X78" s="246"/>
      <c r="Y78" s="246"/>
      <c r="Z78" s="246"/>
      <c r="AA78" s="246"/>
      <c r="AB78" s="98">
        <v>0</v>
      </c>
      <c r="AC78" s="251">
        <v>0</v>
      </c>
      <c r="AD78" s="246">
        <v>0</v>
      </c>
      <c r="AE78" s="98">
        <v>0</v>
      </c>
      <c r="AF78" s="98">
        <v>0</v>
      </c>
    </row>
    <row r="79" spans="1:32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6"/>
      <c r="G79" s="246"/>
      <c r="H79" s="248"/>
      <c r="I79" s="246"/>
      <c r="J79" s="246"/>
      <c r="K79" s="248"/>
      <c r="L79" s="246"/>
      <c r="M79" s="246"/>
      <c r="N79" s="248"/>
      <c r="O79" s="246"/>
      <c r="P79" s="246"/>
      <c r="Q79" s="248"/>
      <c r="R79" s="246"/>
      <c r="S79" s="246"/>
      <c r="T79" s="246"/>
      <c r="U79" s="246"/>
      <c r="V79" s="246"/>
      <c r="W79" s="246"/>
      <c r="X79" s="246"/>
      <c r="Y79" s="246"/>
      <c r="Z79" s="246"/>
      <c r="AA79" s="246"/>
      <c r="AB79" s="250"/>
      <c r="AC79" s="251"/>
      <c r="AD79" s="246"/>
      <c r="AE79" s="250"/>
      <c r="AF79" s="98">
        <v>0</v>
      </c>
    </row>
    <row r="80" spans="1:32" ht="16.149999999999999" customHeight="1" x14ac:dyDescent="0.2">
      <c r="A80" s="1619" t="s">
        <v>547</v>
      </c>
      <c r="B80" s="1620"/>
      <c r="C80" s="248"/>
      <c r="D80" s="246"/>
      <c r="E80" s="246"/>
      <c r="F80" s="246"/>
      <c r="G80" s="246"/>
      <c r="H80" s="248"/>
      <c r="I80" s="246"/>
      <c r="J80" s="246"/>
      <c r="K80" s="248"/>
      <c r="L80" s="246"/>
      <c r="M80" s="246"/>
      <c r="N80" s="248"/>
      <c r="O80" s="246"/>
      <c r="P80" s="246"/>
      <c r="Q80" s="248"/>
      <c r="R80" s="246"/>
      <c r="S80" s="246"/>
      <c r="T80" s="246"/>
      <c r="U80" s="246"/>
      <c r="V80" s="246"/>
      <c r="W80" s="246"/>
      <c r="X80" s="246"/>
      <c r="Y80" s="246"/>
      <c r="Z80" s="246"/>
      <c r="AA80" s="246"/>
      <c r="AB80" s="251"/>
      <c r="AC80" s="251">
        <v>0</v>
      </c>
      <c r="AD80" s="246">
        <v>0</v>
      </c>
      <c r="AE80" s="98">
        <v>0</v>
      </c>
      <c r="AF80" s="98">
        <v>0</v>
      </c>
    </row>
    <row r="81" spans="1:34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6"/>
      <c r="G81" s="246"/>
      <c r="H81" s="248"/>
      <c r="I81" s="246"/>
      <c r="J81" s="246"/>
      <c r="K81" s="248"/>
      <c r="L81" s="246"/>
      <c r="M81" s="246"/>
      <c r="N81" s="248"/>
      <c r="O81" s="246"/>
      <c r="P81" s="246"/>
      <c r="Q81" s="248"/>
      <c r="R81" s="246"/>
      <c r="S81" s="246"/>
      <c r="T81" s="246"/>
      <c r="U81" s="246"/>
      <c r="V81" s="246"/>
      <c r="W81" s="246"/>
      <c r="X81" s="246"/>
      <c r="Y81" s="246"/>
      <c r="Z81" s="246"/>
      <c r="AA81" s="246"/>
      <c r="AB81" s="250"/>
      <c r="AC81" s="251"/>
      <c r="AD81" s="246"/>
      <c r="AE81" s="250"/>
      <c r="AF81" s="98">
        <v>0</v>
      </c>
    </row>
    <row r="82" spans="1:34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7"/>
      <c r="G82" s="247"/>
      <c r="H82" s="249"/>
      <c r="I82" s="247"/>
      <c r="J82" s="247"/>
      <c r="K82" s="249"/>
      <c r="L82" s="247"/>
      <c r="M82" s="247"/>
      <c r="N82" s="249"/>
      <c r="O82" s="247"/>
      <c r="P82" s="247"/>
      <c r="Q82" s="249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96">
        <v>0</v>
      </c>
      <c r="AC82" s="54">
        <v>0</v>
      </c>
      <c r="AD82" s="247">
        <v>0</v>
      </c>
      <c r="AE82" s="96">
        <v>0</v>
      </c>
      <c r="AF82" s="96">
        <v>0</v>
      </c>
    </row>
    <row r="83" spans="1:34" s="199" customFormat="1" ht="16.149999999999999" customHeight="1" thickBot="1" x14ac:dyDescent="0.25">
      <c r="A83" s="1610" t="s">
        <v>495</v>
      </c>
      <c r="B83" s="1611"/>
      <c r="C83" s="326">
        <v>260</v>
      </c>
      <c r="D83" s="325"/>
      <c r="E83" s="338">
        <v>2290879.5512084067</v>
      </c>
      <c r="F83" s="338">
        <v>716.29552188552179</v>
      </c>
      <c r="G83" s="338">
        <v>186236.83569023566</v>
      </c>
      <c r="H83" s="326">
        <v>219</v>
      </c>
      <c r="I83" s="325"/>
      <c r="J83" s="338">
        <v>132813.96258849459</v>
      </c>
      <c r="K83" s="326">
        <v>23</v>
      </c>
      <c r="L83" s="325"/>
      <c r="M83" s="338">
        <v>3847.2777665117155</v>
      </c>
      <c r="N83" s="326">
        <v>32</v>
      </c>
      <c r="O83" s="325"/>
      <c r="P83" s="338">
        <v>132368.5764627349</v>
      </c>
      <c r="Q83" s="326">
        <v>0</v>
      </c>
      <c r="R83" s="325"/>
      <c r="S83" s="338">
        <v>0</v>
      </c>
      <c r="T83" s="325">
        <v>2746146</v>
      </c>
      <c r="U83" s="325">
        <v>42179</v>
      </c>
      <c r="V83" s="325">
        <v>-66353</v>
      </c>
      <c r="W83" s="325">
        <v>-24174</v>
      </c>
      <c r="X83" s="325">
        <v>2721972</v>
      </c>
      <c r="Y83" s="325">
        <v>-6805</v>
      </c>
      <c r="Z83" s="325">
        <v>2715167</v>
      </c>
      <c r="AA83" s="338">
        <v>-627</v>
      </c>
      <c r="AB83" s="327">
        <v>2714540</v>
      </c>
      <c r="AC83" s="325">
        <v>2481112</v>
      </c>
      <c r="AD83" s="325">
        <v>233428</v>
      </c>
      <c r="AE83" s="327">
        <v>233428</v>
      </c>
      <c r="AF83" s="327">
        <v>2714540</v>
      </c>
    </row>
    <row r="84" spans="1:34" ht="8.4499999999999993" customHeight="1" thickTop="1" x14ac:dyDescent="0.2"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192"/>
      <c r="P84" s="192"/>
      <c r="Q84" s="192"/>
      <c r="R84" s="192"/>
      <c r="S84" s="192"/>
      <c r="T84" s="192"/>
      <c r="U84" s="192"/>
      <c r="V84" s="192"/>
      <c r="W84" s="192"/>
      <c r="X84" s="192"/>
      <c r="AA84" s="192"/>
      <c r="AB84" s="192"/>
      <c r="AC84" s="192"/>
      <c r="AD84" s="192"/>
      <c r="AE84" s="192"/>
      <c r="AF84" s="192"/>
    </row>
    <row r="85" spans="1:34" ht="8.4499999999999993" customHeight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192"/>
      <c r="AA85" s="192"/>
      <c r="AB85" s="192"/>
      <c r="AC85" s="192"/>
      <c r="AD85" s="192"/>
      <c r="AE85" s="192"/>
      <c r="AF85" s="192"/>
    </row>
    <row r="86" spans="1:34" ht="13.9" customHeight="1" x14ac:dyDescent="0.2"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AA86" s="192"/>
      <c r="AB86" s="192"/>
      <c r="AC86" s="192"/>
      <c r="AD86" s="192"/>
      <c r="AE86" s="192"/>
      <c r="AF86" s="192"/>
    </row>
    <row r="87" spans="1:34" ht="13.9" customHeight="1" x14ac:dyDescent="0.2">
      <c r="A87" s="115"/>
      <c r="B87" s="115"/>
      <c r="C87" s="1360"/>
      <c r="D87" s="1360"/>
      <c r="E87" s="1360"/>
      <c r="F87" s="1360"/>
      <c r="G87" s="1360"/>
      <c r="H87" s="1360"/>
      <c r="I87" s="1360"/>
      <c r="J87" s="1360"/>
      <c r="K87" s="1360"/>
      <c r="L87" s="1360"/>
      <c r="M87" s="1360"/>
      <c r="N87" s="1360"/>
      <c r="O87" s="1360"/>
      <c r="P87" s="1360"/>
      <c r="Q87" s="1360"/>
      <c r="R87" s="1360"/>
      <c r="S87" s="1360"/>
      <c r="T87" s="1360"/>
      <c r="U87" s="1360"/>
      <c r="V87" s="1360"/>
      <c r="W87" s="1360"/>
      <c r="X87" s="1360"/>
      <c r="Y87" s="1360"/>
      <c r="Z87" s="1360"/>
      <c r="AA87" s="1360"/>
      <c r="AB87" s="1360"/>
      <c r="AC87" s="1360"/>
      <c r="AD87" s="1360"/>
      <c r="AE87" s="1360"/>
      <c r="AF87" s="1360"/>
      <c r="AG87"/>
      <c r="AH87"/>
    </row>
    <row r="88" spans="1:34" x14ac:dyDescent="0.2">
      <c r="A88" s="115" t="s">
        <v>1583</v>
      </c>
      <c r="B88" s="115" t="s">
        <v>1583</v>
      </c>
      <c r="C88" s="1365" t="s">
        <v>1583</v>
      </c>
      <c r="D88" s="1365" t="s">
        <v>1583</v>
      </c>
      <c r="E88" s="1365" t="s">
        <v>1583</v>
      </c>
      <c r="F88" s="1360"/>
      <c r="G88" s="1360"/>
      <c r="H88" s="1360"/>
      <c r="I88" s="1360"/>
      <c r="J88" s="1360"/>
      <c r="K88" s="1360"/>
      <c r="L88" s="1360"/>
      <c r="M88" s="1360"/>
      <c r="N88" s="1360"/>
      <c r="O88" s="1360"/>
      <c r="P88" s="1360"/>
      <c r="Q88" s="1360"/>
      <c r="R88" s="1360"/>
      <c r="S88" s="1360"/>
      <c r="T88" s="1360"/>
      <c r="U88" s="1360"/>
      <c r="V88" s="1360"/>
      <c r="W88" s="1360"/>
      <c r="X88" s="1360"/>
      <c r="Y88" s="1360"/>
      <c r="Z88" s="1360"/>
      <c r="AA88" s="1360"/>
      <c r="AB88" s="1360"/>
      <c r="AC88" s="1360"/>
      <c r="AD88" s="1360"/>
      <c r="AE88" s="1360"/>
      <c r="AF88" s="1360"/>
      <c r="AG88"/>
      <c r="AH88"/>
    </row>
    <row r="89" spans="1:34" x14ac:dyDescent="0.2">
      <c r="A89" s="115"/>
      <c r="B89" s="115"/>
      <c r="C89" s="1360"/>
      <c r="D89" s="1360"/>
      <c r="E89" s="1360"/>
      <c r="F89" s="1360"/>
      <c r="G89" s="1360"/>
      <c r="H89" s="1360"/>
      <c r="I89" s="1360"/>
      <c r="J89" s="1360"/>
      <c r="K89" s="1360"/>
      <c r="L89" s="1360"/>
      <c r="M89" s="1360"/>
      <c r="N89" s="1360"/>
      <c r="O89" s="1360"/>
      <c r="P89" s="1360"/>
      <c r="Q89" s="1360"/>
      <c r="R89" s="1360"/>
      <c r="S89" s="1360"/>
      <c r="T89" s="1360"/>
      <c r="U89" s="1360"/>
      <c r="V89" s="1360"/>
      <c r="W89" s="1360"/>
      <c r="X89" s="1360"/>
      <c r="Y89" s="1360"/>
      <c r="Z89" s="1360"/>
      <c r="AA89" s="1360"/>
      <c r="AB89" s="1360"/>
      <c r="AC89" s="1360"/>
      <c r="AD89" s="1360"/>
      <c r="AE89" s="1360"/>
      <c r="AF89" s="1360"/>
      <c r="AG89"/>
      <c r="AH89"/>
    </row>
    <row r="90" spans="1:34" x14ac:dyDescent="0.2">
      <c r="A90" s="115"/>
      <c r="B90" s="1363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  <c r="AE90" s="115">
        <v>1</v>
      </c>
      <c r="AF90" s="115"/>
    </row>
    <row r="91" spans="1:34" x14ac:dyDescent="0.2">
      <c r="A91" s="115"/>
      <c r="B91" s="1363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  <c r="AE91" s="115"/>
      <c r="AF91" s="115"/>
    </row>
    <row r="92" spans="1:34" x14ac:dyDescent="0.2">
      <c r="A92" s="115"/>
      <c r="B92" s="1363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  <c r="AD92" s="115"/>
      <c r="AE92" s="115"/>
      <c r="AF92" s="115"/>
    </row>
    <row r="93" spans="1:34" x14ac:dyDescent="0.2">
      <c r="A93" s="115"/>
      <c r="B93" s="1363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  <c r="AC93" s="115"/>
      <c r="AD93" s="115"/>
      <c r="AE93" s="115"/>
      <c r="AF93" s="115"/>
    </row>
  </sheetData>
  <mergeCells count="30">
    <mergeCell ref="A82:B82"/>
    <mergeCell ref="K2:M2"/>
    <mergeCell ref="Q2:S2"/>
    <mergeCell ref="A80:B80"/>
    <mergeCell ref="A81:B81"/>
    <mergeCell ref="A83:B83"/>
    <mergeCell ref="N2:P2"/>
    <mergeCell ref="A79:B79"/>
    <mergeCell ref="A78:B78"/>
    <mergeCell ref="AD2:AD3"/>
    <mergeCell ref="A76:B76"/>
    <mergeCell ref="A77:B77"/>
    <mergeCell ref="T2:T3"/>
    <mergeCell ref="U2:W2"/>
    <mergeCell ref="C2:C3"/>
    <mergeCell ref="H2:J2"/>
    <mergeCell ref="A1:B3"/>
    <mergeCell ref="D2:G2"/>
    <mergeCell ref="C1:J1"/>
    <mergeCell ref="K1:T1"/>
    <mergeCell ref="U1:AA1"/>
    <mergeCell ref="AB1:AF1"/>
    <mergeCell ref="AE2:AE3"/>
    <mergeCell ref="AF2:AF3"/>
    <mergeCell ref="X2:X3"/>
    <mergeCell ref="Y2:Y3"/>
    <mergeCell ref="Z2:Z3"/>
    <mergeCell ref="AA2:AA3"/>
    <mergeCell ref="AB2:AB3"/>
    <mergeCell ref="AC2:AC3"/>
  </mergeCells>
  <printOptions horizontalCentered="1"/>
  <pageMargins left="0.3" right="0.3" top="0.55000000000000004" bottom="0.45" header="0.25" footer="0.25"/>
  <pageSetup paperSize="5" scale="65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93"/>
  <sheetViews>
    <sheetView view="pageBreakPreview" zoomScaleNormal="100" zoomScaleSheetLayoutView="100" workbookViewId="0">
      <pane xSplit="2" ySplit="6" topLeftCell="C7" activePane="bottomRight" state="frozen"/>
      <selection activeCell="B90" sqref="B90:B93"/>
      <selection pane="topRight" activeCell="B90" sqref="B90:B93"/>
      <selection pane="bottomLeft" activeCell="B90" sqref="B90:B93"/>
      <selection pane="bottomRight" activeCell="B90" sqref="B90:B93"/>
    </sheetView>
  </sheetViews>
  <sheetFormatPr defaultColWidth="8.85546875" defaultRowHeight="12.75" x14ac:dyDescent="0.2"/>
  <cols>
    <col min="1" max="1" width="5" style="110" customWidth="1"/>
    <col min="2" max="2" width="27.42578125" style="110" customWidth="1"/>
    <col min="3" max="3" width="12.140625" style="110" bestFit="1" customWidth="1"/>
    <col min="4" max="4" width="10" style="110" customWidth="1"/>
    <col min="5" max="5" width="14.140625" style="110" customWidth="1"/>
    <col min="6" max="6" width="10" style="110" customWidth="1"/>
    <col min="7" max="7" width="14.140625" style="110" customWidth="1"/>
    <col min="8" max="8" width="11.5703125" style="110" customWidth="1"/>
    <col min="9" max="9" width="10" style="110" customWidth="1"/>
    <col min="10" max="10" width="11.28515625" style="110" customWidth="1"/>
    <col min="11" max="11" width="11.5703125" style="110" customWidth="1"/>
    <col min="12" max="12" width="10" style="110" customWidth="1"/>
    <col min="13" max="13" width="11.28515625" style="110" customWidth="1"/>
    <col min="14" max="14" width="11.5703125" style="110" customWidth="1"/>
    <col min="15" max="15" width="10" style="110" customWidth="1"/>
    <col min="16" max="16" width="11.28515625" style="110" customWidth="1"/>
    <col min="17" max="17" width="11.5703125" style="110" customWidth="1"/>
    <col min="18" max="18" width="10" style="110" customWidth="1"/>
    <col min="19" max="19" width="11.28515625" style="110" customWidth="1"/>
    <col min="20" max="20" width="13.140625" style="110" customWidth="1"/>
    <col min="21" max="24" width="14.85546875" style="110" customWidth="1"/>
    <col min="25" max="25" width="12.7109375" style="110" customWidth="1"/>
    <col min="26" max="26" width="14.85546875" style="110" customWidth="1"/>
    <col min="27" max="27" width="16.28515625" style="110" customWidth="1"/>
    <col min="28" max="28" width="17.28515625" style="110" bestFit="1" customWidth="1"/>
    <col min="29" max="31" width="15.28515625" style="110" customWidth="1"/>
    <col min="32" max="32" width="18.85546875" style="110" customWidth="1"/>
    <col min="33" max="16384" width="8.85546875" style="110"/>
  </cols>
  <sheetData>
    <row r="1" spans="1:32" ht="19.899999999999999" customHeight="1" x14ac:dyDescent="0.2">
      <c r="A1" s="1743" t="s">
        <v>545</v>
      </c>
      <c r="B1" s="1737"/>
      <c r="C1" s="1592" t="s">
        <v>378</v>
      </c>
      <c r="D1" s="1593"/>
      <c r="E1" s="1593"/>
      <c r="F1" s="1593"/>
      <c r="G1" s="1593"/>
      <c r="H1" s="1593"/>
      <c r="I1" s="1593"/>
      <c r="J1" s="1594"/>
      <c r="K1" s="1595" t="s">
        <v>378</v>
      </c>
      <c r="L1" s="1596"/>
      <c r="M1" s="1596"/>
      <c r="N1" s="1596"/>
      <c r="O1" s="1596"/>
      <c r="P1" s="1596"/>
      <c r="Q1" s="1596"/>
      <c r="R1" s="1596"/>
      <c r="S1" s="1596"/>
      <c r="T1" s="1597"/>
      <c r="U1" s="1592" t="s">
        <v>378</v>
      </c>
      <c r="V1" s="1593"/>
      <c r="W1" s="1593"/>
      <c r="X1" s="1593"/>
      <c r="Y1" s="1593"/>
      <c r="Z1" s="1593"/>
      <c r="AA1" s="1594"/>
      <c r="AB1" s="1592" t="s">
        <v>378</v>
      </c>
      <c r="AC1" s="1593"/>
      <c r="AD1" s="1593"/>
      <c r="AE1" s="1593"/>
      <c r="AF1" s="1594"/>
    </row>
    <row r="2" spans="1:32" ht="30" customHeight="1" x14ac:dyDescent="0.2">
      <c r="A2" s="1738"/>
      <c r="B2" s="1739"/>
      <c r="C2" s="1598" t="s">
        <v>1230</v>
      </c>
      <c r="D2" s="1600" t="s">
        <v>1592</v>
      </c>
      <c r="E2" s="1601"/>
      <c r="F2" s="1601"/>
      <c r="G2" s="1602"/>
      <c r="H2" s="1600" t="s">
        <v>1307</v>
      </c>
      <c r="I2" s="1603"/>
      <c r="J2" s="1604"/>
      <c r="K2" s="1600" t="s">
        <v>1304</v>
      </c>
      <c r="L2" s="1603"/>
      <c r="M2" s="1604"/>
      <c r="N2" s="1600" t="s">
        <v>1305</v>
      </c>
      <c r="O2" s="1603"/>
      <c r="P2" s="1604"/>
      <c r="Q2" s="1600" t="s">
        <v>1306</v>
      </c>
      <c r="R2" s="1603"/>
      <c r="S2" s="1604"/>
      <c r="T2" s="1598" t="s">
        <v>539</v>
      </c>
      <c r="U2" s="1605" t="s">
        <v>251</v>
      </c>
      <c r="V2" s="1605"/>
      <c r="W2" s="1605"/>
      <c r="X2" s="1598" t="s">
        <v>540</v>
      </c>
      <c r="Y2" s="1606" t="s">
        <v>487</v>
      </c>
      <c r="Z2" s="1606" t="s">
        <v>541</v>
      </c>
      <c r="AA2" s="1621" t="s">
        <v>1484</v>
      </c>
      <c r="AB2" s="1598" t="s">
        <v>1313</v>
      </c>
      <c r="AC2" s="1598" t="s">
        <v>296</v>
      </c>
      <c r="AD2" s="1598" t="s">
        <v>297</v>
      </c>
      <c r="AE2" s="1598" t="s">
        <v>254</v>
      </c>
      <c r="AF2" s="1598" t="s">
        <v>1314</v>
      </c>
    </row>
    <row r="3" spans="1:32" ht="94.5" customHeight="1" x14ac:dyDescent="0.2">
      <c r="A3" s="1740"/>
      <c r="B3" s="1741"/>
      <c r="C3" s="1599"/>
      <c r="D3" s="820" t="s">
        <v>489</v>
      </c>
      <c r="E3" s="820" t="s">
        <v>710</v>
      </c>
      <c r="F3" s="820" t="s">
        <v>489</v>
      </c>
      <c r="G3" s="820" t="s">
        <v>709</v>
      </c>
      <c r="H3" s="1097" t="s">
        <v>1229</v>
      </c>
      <c r="I3" s="820" t="s">
        <v>489</v>
      </c>
      <c r="J3" s="820" t="s">
        <v>397</v>
      </c>
      <c r="K3" s="1097" t="s">
        <v>1228</v>
      </c>
      <c r="L3" s="820" t="s">
        <v>489</v>
      </c>
      <c r="M3" s="820" t="s">
        <v>397</v>
      </c>
      <c r="N3" s="1097" t="s">
        <v>1227</v>
      </c>
      <c r="O3" s="820" t="s">
        <v>489</v>
      </c>
      <c r="P3" s="820" t="s">
        <v>397</v>
      </c>
      <c r="Q3" s="1097" t="s">
        <v>1227</v>
      </c>
      <c r="R3" s="820" t="s">
        <v>489</v>
      </c>
      <c r="S3" s="820" t="s">
        <v>397</v>
      </c>
      <c r="T3" s="1598"/>
      <c r="U3" s="821" t="s">
        <v>1225</v>
      </c>
      <c r="V3" s="821" t="s">
        <v>1226</v>
      </c>
      <c r="W3" s="821" t="s">
        <v>253</v>
      </c>
      <c r="X3" s="1598"/>
      <c r="Y3" s="1607"/>
      <c r="Z3" s="1607"/>
      <c r="AA3" s="1621"/>
      <c r="AB3" s="1598"/>
      <c r="AC3" s="1598"/>
      <c r="AD3" s="1598"/>
      <c r="AE3" s="1598"/>
      <c r="AF3" s="1598"/>
    </row>
    <row r="4" spans="1:32" ht="14.25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</row>
    <row r="5" spans="1:32" s="1210" customFormat="1" ht="36" customHeight="1" x14ac:dyDescent="0.2">
      <c r="A5" s="1207"/>
      <c r="B5" s="1208"/>
      <c r="C5" s="1019" t="s">
        <v>1047</v>
      </c>
      <c r="D5" s="1019" t="s">
        <v>1059</v>
      </c>
      <c r="E5" s="1019" t="s">
        <v>1049</v>
      </c>
      <c r="F5" s="1019" t="s">
        <v>951</v>
      </c>
      <c r="G5" s="1019" t="s">
        <v>926</v>
      </c>
      <c r="H5" s="1019" t="s">
        <v>1303</v>
      </c>
      <c r="I5" s="1019" t="s">
        <v>1060</v>
      </c>
      <c r="J5" s="1019" t="s">
        <v>1061</v>
      </c>
      <c r="K5" s="1019" t="s">
        <v>1302</v>
      </c>
      <c r="L5" s="1019" t="s">
        <v>1062</v>
      </c>
      <c r="M5" s="1019" t="s">
        <v>1063</v>
      </c>
      <c r="N5" s="1019" t="s">
        <v>1300</v>
      </c>
      <c r="O5" s="1019" t="s">
        <v>1064</v>
      </c>
      <c r="P5" s="1019" t="s">
        <v>1065</v>
      </c>
      <c r="Q5" s="1019" t="s">
        <v>1301</v>
      </c>
      <c r="R5" s="1019" t="s">
        <v>1066</v>
      </c>
      <c r="S5" s="1019" t="s">
        <v>1067</v>
      </c>
      <c r="T5" s="1019" t="s">
        <v>1068</v>
      </c>
      <c r="U5" s="1019" t="s">
        <v>1294</v>
      </c>
      <c r="V5" s="1019" t="s">
        <v>1295</v>
      </c>
      <c r="W5" s="1019" t="s">
        <v>1071</v>
      </c>
      <c r="X5" s="1019" t="s">
        <v>1072</v>
      </c>
      <c r="Y5" s="1019" t="s">
        <v>1073</v>
      </c>
      <c r="Z5" s="1019" t="s">
        <v>1074</v>
      </c>
      <c r="AA5" s="1019" t="s">
        <v>1055</v>
      </c>
      <c r="AB5" s="1019" t="s">
        <v>1446</v>
      </c>
      <c r="AC5" s="1019" t="s">
        <v>1299</v>
      </c>
      <c r="AD5" s="1019" t="s">
        <v>1075</v>
      </c>
      <c r="AE5" s="1019" t="s">
        <v>1312</v>
      </c>
      <c r="AF5" s="1019" t="s">
        <v>1447</v>
      </c>
    </row>
    <row r="6" spans="1:32" s="1210" customFormat="1" ht="36" hidden="1" customHeight="1" x14ac:dyDescent="0.2">
      <c r="A6" s="1211"/>
      <c r="B6" s="1212"/>
      <c r="C6" s="1022" t="s">
        <v>802</v>
      </c>
      <c r="D6" s="1022" t="s">
        <v>802</v>
      </c>
      <c r="E6" s="1022" t="s">
        <v>803</v>
      </c>
      <c r="F6" s="1022" t="s">
        <v>958</v>
      </c>
      <c r="G6" s="1022" t="s">
        <v>803</v>
      </c>
      <c r="H6" s="1022" t="s">
        <v>910</v>
      </c>
      <c r="I6" s="1022" t="s">
        <v>802</v>
      </c>
      <c r="J6" s="1022" t="s">
        <v>803</v>
      </c>
      <c r="K6" s="1022" t="s">
        <v>910</v>
      </c>
      <c r="L6" s="1022" t="s">
        <v>802</v>
      </c>
      <c r="M6" s="1022" t="s">
        <v>803</v>
      </c>
      <c r="N6" s="1022" t="s">
        <v>910</v>
      </c>
      <c r="O6" s="1022" t="s">
        <v>802</v>
      </c>
      <c r="P6" s="1022" t="s">
        <v>803</v>
      </c>
      <c r="Q6" s="1022" t="s">
        <v>910</v>
      </c>
      <c r="R6" s="1022" t="s">
        <v>802</v>
      </c>
      <c r="S6" s="1022" t="s">
        <v>803</v>
      </c>
      <c r="T6" s="1022" t="s">
        <v>803</v>
      </c>
      <c r="U6" s="1022" t="s">
        <v>1054</v>
      </c>
      <c r="V6" s="1022" t="s">
        <v>1054</v>
      </c>
      <c r="W6" s="1022" t="s">
        <v>803</v>
      </c>
      <c r="X6" s="1022" t="s">
        <v>803</v>
      </c>
      <c r="Y6" s="1022" t="s">
        <v>803</v>
      </c>
      <c r="Z6" s="1022" t="s">
        <v>803</v>
      </c>
      <c r="AA6" s="1022" t="s">
        <v>1055</v>
      </c>
      <c r="AB6" s="1022" t="s">
        <v>1076</v>
      </c>
      <c r="AC6" s="1022" t="s">
        <v>1056</v>
      </c>
      <c r="AD6" s="1022" t="s">
        <v>803</v>
      </c>
      <c r="AE6" s="1022" t="s">
        <v>803</v>
      </c>
      <c r="AF6" s="1022" t="s">
        <v>1077</v>
      </c>
    </row>
    <row r="7" spans="1:32" ht="16.149999999999999" customHeight="1" x14ac:dyDescent="0.2">
      <c r="A7" s="59">
        <v>1</v>
      </c>
      <c r="B7" s="60" t="s">
        <v>7</v>
      </c>
      <c r="C7" s="335"/>
      <c r="D7" s="61"/>
      <c r="E7" s="66"/>
      <c r="F7" s="66"/>
      <c r="G7" s="66"/>
      <c r="H7" s="354"/>
      <c r="I7" s="61"/>
      <c r="J7" s="66"/>
      <c r="K7" s="354"/>
      <c r="L7" s="61"/>
      <c r="M7" s="66"/>
      <c r="N7" s="354"/>
      <c r="O7" s="61"/>
      <c r="P7" s="66"/>
      <c r="Q7" s="354"/>
      <c r="R7" s="61"/>
      <c r="S7" s="66"/>
      <c r="T7" s="93"/>
      <c r="U7" s="61"/>
      <c r="V7" s="61"/>
      <c r="W7" s="62"/>
      <c r="X7" s="93"/>
      <c r="Y7" s="66"/>
      <c r="Z7" s="93"/>
      <c r="AA7" s="61"/>
      <c r="AB7" s="93"/>
      <c r="AC7" s="61"/>
      <c r="AD7" s="61"/>
      <c r="AE7" s="93"/>
      <c r="AF7" s="97"/>
    </row>
    <row r="8" spans="1:32" ht="16.149999999999999" customHeight="1" x14ac:dyDescent="0.2">
      <c r="A8" s="55">
        <v>2</v>
      </c>
      <c r="B8" s="56" t="s">
        <v>8</v>
      </c>
      <c r="C8" s="336"/>
      <c r="D8" s="57"/>
      <c r="E8" s="75"/>
      <c r="F8" s="75"/>
      <c r="G8" s="75"/>
      <c r="H8" s="355"/>
      <c r="I8" s="57"/>
      <c r="J8" s="75"/>
      <c r="K8" s="355"/>
      <c r="L8" s="57"/>
      <c r="M8" s="75"/>
      <c r="N8" s="355"/>
      <c r="O8" s="57"/>
      <c r="P8" s="75"/>
      <c r="Q8" s="355"/>
      <c r="R8" s="57"/>
      <c r="S8" s="75"/>
      <c r="T8" s="94"/>
      <c r="U8" s="57"/>
      <c r="V8" s="57"/>
      <c r="W8" s="58"/>
      <c r="X8" s="94"/>
      <c r="Y8" s="75"/>
      <c r="Z8" s="94"/>
      <c r="AA8" s="57"/>
      <c r="AB8" s="94"/>
      <c r="AC8" s="57"/>
      <c r="AD8" s="57"/>
      <c r="AE8" s="94"/>
      <c r="AF8" s="98"/>
    </row>
    <row r="9" spans="1:32" ht="16.149999999999999" customHeight="1" x14ac:dyDescent="0.2">
      <c r="A9" s="55">
        <v>3</v>
      </c>
      <c r="B9" s="56" t="s">
        <v>9</v>
      </c>
      <c r="C9" s="336"/>
      <c r="D9" s="57"/>
      <c r="E9" s="75"/>
      <c r="F9" s="75"/>
      <c r="G9" s="75"/>
      <c r="H9" s="355"/>
      <c r="I9" s="57"/>
      <c r="J9" s="75"/>
      <c r="K9" s="355"/>
      <c r="L9" s="57"/>
      <c r="M9" s="75"/>
      <c r="N9" s="355"/>
      <c r="O9" s="57"/>
      <c r="P9" s="75"/>
      <c r="Q9" s="355"/>
      <c r="R9" s="57"/>
      <c r="S9" s="75"/>
      <c r="T9" s="94"/>
      <c r="U9" s="57"/>
      <c r="V9" s="57"/>
      <c r="W9" s="58"/>
      <c r="X9" s="94"/>
      <c r="Y9" s="75"/>
      <c r="Z9" s="94"/>
      <c r="AA9" s="57"/>
      <c r="AB9" s="94"/>
      <c r="AC9" s="57"/>
      <c r="AD9" s="57"/>
      <c r="AE9" s="94"/>
      <c r="AF9" s="98"/>
    </row>
    <row r="10" spans="1:32" ht="16.149999999999999" customHeight="1" x14ac:dyDescent="0.2">
      <c r="A10" s="55">
        <v>4</v>
      </c>
      <c r="B10" s="56" t="s">
        <v>10</v>
      </c>
      <c r="C10" s="336"/>
      <c r="D10" s="57"/>
      <c r="E10" s="75"/>
      <c r="F10" s="75"/>
      <c r="G10" s="75"/>
      <c r="H10" s="355"/>
      <c r="I10" s="57"/>
      <c r="J10" s="75"/>
      <c r="K10" s="355"/>
      <c r="L10" s="57"/>
      <c r="M10" s="75"/>
      <c r="N10" s="355"/>
      <c r="O10" s="57"/>
      <c r="P10" s="75"/>
      <c r="Q10" s="355"/>
      <c r="R10" s="57"/>
      <c r="S10" s="75"/>
      <c r="T10" s="94"/>
      <c r="U10" s="57"/>
      <c r="V10" s="57"/>
      <c r="W10" s="58"/>
      <c r="X10" s="94"/>
      <c r="Y10" s="75"/>
      <c r="Z10" s="94"/>
      <c r="AA10" s="57"/>
      <c r="AB10" s="94"/>
      <c r="AC10" s="57"/>
      <c r="AD10" s="57"/>
      <c r="AE10" s="94"/>
      <c r="AF10" s="98"/>
    </row>
    <row r="11" spans="1:32" ht="16.149999999999999" customHeight="1" x14ac:dyDescent="0.2">
      <c r="A11" s="50">
        <v>5</v>
      </c>
      <c r="B11" s="51" t="s">
        <v>11</v>
      </c>
      <c r="C11" s="337"/>
      <c r="D11" s="52"/>
      <c r="E11" s="81"/>
      <c r="F11" s="81"/>
      <c r="G11" s="81"/>
      <c r="H11" s="356"/>
      <c r="I11" s="52"/>
      <c r="J11" s="81"/>
      <c r="K11" s="356"/>
      <c r="L11" s="52"/>
      <c r="M11" s="81"/>
      <c r="N11" s="356"/>
      <c r="O11" s="52"/>
      <c r="P11" s="81"/>
      <c r="Q11" s="356"/>
      <c r="R11" s="52"/>
      <c r="S11" s="81"/>
      <c r="T11" s="95"/>
      <c r="U11" s="52"/>
      <c r="V11" s="52"/>
      <c r="W11" s="53"/>
      <c r="X11" s="95"/>
      <c r="Y11" s="81"/>
      <c r="Z11" s="95"/>
      <c r="AA11" s="52"/>
      <c r="AB11" s="95"/>
      <c r="AC11" s="54"/>
      <c r="AD11" s="52"/>
      <c r="AE11" s="96"/>
      <c r="AF11" s="96"/>
    </row>
    <row r="12" spans="1:32" ht="16.149999999999999" customHeight="1" x14ac:dyDescent="0.2">
      <c r="A12" s="59">
        <v>6</v>
      </c>
      <c r="B12" s="60" t="s">
        <v>12</v>
      </c>
      <c r="C12" s="335"/>
      <c r="D12" s="61"/>
      <c r="E12" s="66"/>
      <c r="F12" s="66"/>
      <c r="G12" s="66"/>
      <c r="H12" s="354"/>
      <c r="I12" s="61"/>
      <c r="J12" s="66"/>
      <c r="K12" s="354"/>
      <c r="L12" s="61"/>
      <c r="M12" s="66"/>
      <c r="N12" s="354"/>
      <c r="O12" s="61"/>
      <c r="P12" s="66"/>
      <c r="Q12" s="354"/>
      <c r="R12" s="61"/>
      <c r="S12" s="66"/>
      <c r="T12" s="93"/>
      <c r="U12" s="61"/>
      <c r="V12" s="61"/>
      <c r="W12" s="62"/>
      <c r="X12" s="93"/>
      <c r="Y12" s="66"/>
      <c r="Z12" s="93"/>
      <c r="AA12" s="61"/>
      <c r="AB12" s="93"/>
      <c r="AC12" s="61"/>
      <c r="AD12" s="61"/>
      <c r="AE12" s="93"/>
      <c r="AF12" s="97"/>
    </row>
    <row r="13" spans="1:32" ht="16.149999999999999" customHeight="1" x14ac:dyDescent="0.2">
      <c r="A13" s="55">
        <v>7</v>
      </c>
      <c r="B13" s="56" t="s">
        <v>13</v>
      </c>
      <c r="C13" s="336"/>
      <c r="D13" s="57"/>
      <c r="E13" s="75"/>
      <c r="F13" s="75"/>
      <c r="G13" s="75"/>
      <c r="H13" s="355"/>
      <c r="I13" s="57"/>
      <c r="J13" s="75"/>
      <c r="K13" s="355"/>
      <c r="L13" s="57"/>
      <c r="M13" s="75"/>
      <c r="N13" s="355"/>
      <c r="O13" s="57"/>
      <c r="P13" s="75"/>
      <c r="Q13" s="355"/>
      <c r="R13" s="57"/>
      <c r="S13" s="75"/>
      <c r="T13" s="94"/>
      <c r="U13" s="57"/>
      <c r="V13" s="57"/>
      <c r="W13" s="58"/>
      <c r="X13" s="94"/>
      <c r="Y13" s="75"/>
      <c r="Z13" s="94"/>
      <c r="AA13" s="57"/>
      <c r="AB13" s="94"/>
      <c r="AC13" s="57"/>
      <c r="AD13" s="57"/>
      <c r="AE13" s="94"/>
      <c r="AF13" s="98"/>
    </row>
    <row r="14" spans="1:32" ht="16.149999999999999" customHeight="1" x14ac:dyDescent="0.2">
      <c r="A14" s="55">
        <v>8</v>
      </c>
      <c r="B14" s="56" t="s">
        <v>14</v>
      </c>
      <c r="C14" s="336"/>
      <c r="D14" s="57"/>
      <c r="E14" s="75"/>
      <c r="F14" s="75"/>
      <c r="G14" s="75"/>
      <c r="H14" s="355"/>
      <c r="I14" s="57"/>
      <c r="J14" s="75"/>
      <c r="K14" s="355"/>
      <c r="L14" s="57"/>
      <c r="M14" s="75"/>
      <c r="N14" s="355"/>
      <c r="O14" s="57"/>
      <c r="P14" s="75"/>
      <c r="Q14" s="355"/>
      <c r="R14" s="57"/>
      <c r="S14" s="75"/>
      <c r="T14" s="94"/>
      <c r="U14" s="57"/>
      <c r="V14" s="57"/>
      <c r="W14" s="58"/>
      <c r="X14" s="94"/>
      <c r="Y14" s="75"/>
      <c r="Z14" s="94"/>
      <c r="AA14" s="57"/>
      <c r="AB14" s="94"/>
      <c r="AC14" s="57"/>
      <c r="AD14" s="57"/>
      <c r="AE14" s="94"/>
      <c r="AF14" s="98"/>
    </row>
    <row r="15" spans="1:32" ht="16.149999999999999" customHeight="1" x14ac:dyDescent="0.2">
      <c r="A15" s="55">
        <v>9</v>
      </c>
      <c r="B15" s="56" t="s">
        <v>15</v>
      </c>
      <c r="C15" s="336"/>
      <c r="D15" s="57"/>
      <c r="E15" s="75"/>
      <c r="F15" s="75"/>
      <c r="G15" s="75"/>
      <c r="H15" s="355"/>
      <c r="I15" s="57"/>
      <c r="J15" s="75"/>
      <c r="K15" s="355"/>
      <c r="L15" s="57"/>
      <c r="M15" s="75"/>
      <c r="N15" s="355"/>
      <c r="O15" s="57"/>
      <c r="P15" s="75"/>
      <c r="Q15" s="355"/>
      <c r="R15" s="57"/>
      <c r="S15" s="75"/>
      <c r="T15" s="94"/>
      <c r="U15" s="57"/>
      <c r="V15" s="57"/>
      <c r="W15" s="58"/>
      <c r="X15" s="94"/>
      <c r="Y15" s="75"/>
      <c r="Z15" s="94"/>
      <c r="AA15" s="57"/>
      <c r="AB15" s="94"/>
      <c r="AC15" s="57"/>
      <c r="AD15" s="57"/>
      <c r="AE15" s="94"/>
      <c r="AF15" s="98"/>
    </row>
    <row r="16" spans="1:32" ht="16.149999999999999" customHeight="1" x14ac:dyDescent="0.2">
      <c r="A16" s="50">
        <v>10</v>
      </c>
      <c r="B16" s="51" t="s">
        <v>16</v>
      </c>
      <c r="C16" s="337"/>
      <c r="D16" s="52"/>
      <c r="E16" s="81"/>
      <c r="F16" s="81"/>
      <c r="G16" s="81"/>
      <c r="H16" s="356"/>
      <c r="I16" s="52"/>
      <c r="J16" s="81"/>
      <c r="K16" s="356"/>
      <c r="L16" s="52"/>
      <c r="M16" s="81"/>
      <c r="N16" s="356"/>
      <c r="O16" s="52"/>
      <c r="P16" s="81"/>
      <c r="Q16" s="356"/>
      <c r="R16" s="52"/>
      <c r="S16" s="81"/>
      <c r="T16" s="95"/>
      <c r="U16" s="52"/>
      <c r="V16" s="52"/>
      <c r="W16" s="53"/>
      <c r="X16" s="95"/>
      <c r="Y16" s="81"/>
      <c r="Z16" s="95"/>
      <c r="AA16" s="52"/>
      <c r="AB16" s="95"/>
      <c r="AC16" s="54"/>
      <c r="AD16" s="52"/>
      <c r="AE16" s="96"/>
      <c r="AF16" s="96"/>
    </row>
    <row r="17" spans="1:32" ht="16.149999999999999" customHeight="1" x14ac:dyDescent="0.2">
      <c r="A17" s="59">
        <v>11</v>
      </c>
      <c r="B17" s="60" t="s">
        <v>17</v>
      </c>
      <c r="C17" s="335"/>
      <c r="D17" s="61"/>
      <c r="E17" s="66"/>
      <c r="F17" s="66"/>
      <c r="G17" s="66"/>
      <c r="H17" s="354"/>
      <c r="I17" s="61"/>
      <c r="J17" s="66"/>
      <c r="K17" s="354"/>
      <c r="L17" s="61"/>
      <c r="M17" s="66"/>
      <c r="N17" s="354"/>
      <c r="O17" s="61"/>
      <c r="P17" s="66"/>
      <c r="Q17" s="354"/>
      <c r="R17" s="61"/>
      <c r="S17" s="66"/>
      <c r="T17" s="93"/>
      <c r="U17" s="61"/>
      <c r="V17" s="61"/>
      <c r="W17" s="62"/>
      <c r="X17" s="93"/>
      <c r="Y17" s="66"/>
      <c r="Z17" s="93"/>
      <c r="AA17" s="61"/>
      <c r="AB17" s="93"/>
      <c r="AC17" s="61"/>
      <c r="AD17" s="61"/>
      <c r="AE17" s="93"/>
      <c r="AF17" s="97"/>
    </row>
    <row r="18" spans="1:32" ht="16.149999999999999" customHeight="1" x14ac:dyDescent="0.2">
      <c r="A18" s="55">
        <v>12</v>
      </c>
      <c r="B18" s="56" t="s">
        <v>18</v>
      </c>
      <c r="C18" s="336"/>
      <c r="D18" s="57"/>
      <c r="E18" s="75"/>
      <c r="F18" s="75"/>
      <c r="G18" s="75"/>
      <c r="H18" s="355"/>
      <c r="I18" s="57"/>
      <c r="J18" s="75"/>
      <c r="K18" s="355"/>
      <c r="L18" s="57"/>
      <c r="M18" s="75"/>
      <c r="N18" s="355"/>
      <c r="O18" s="57"/>
      <c r="P18" s="75"/>
      <c r="Q18" s="355"/>
      <c r="R18" s="57"/>
      <c r="S18" s="75"/>
      <c r="T18" s="94"/>
      <c r="U18" s="57"/>
      <c r="V18" s="57"/>
      <c r="W18" s="58"/>
      <c r="X18" s="94"/>
      <c r="Y18" s="75"/>
      <c r="Z18" s="94"/>
      <c r="AA18" s="57"/>
      <c r="AB18" s="94"/>
      <c r="AC18" s="57"/>
      <c r="AD18" s="57"/>
      <c r="AE18" s="94"/>
      <c r="AF18" s="98"/>
    </row>
    <row r="19" spans="1:32" ht="16.149999999999999" customHeight="1" x14ac:dyDescent="0.2">
      <c r="A19" s="55">
        <v>13</v>
      </c>
      <c r="B19" s="56" t="s">
        <v>19</v>
      </c>
      <c r="C19" s="336"/>
      <c r="D19" s="57"/>
      <c r="E19" s="75"/>
      <c r="F19" s="75"/>
      <c r="G19" s="75"/>
      <c r="H19" s="355"/>
      <c r="I19" s="57"/>
      <c r="J19" s="75"/>
      <c r="K19" s="355"/>
      <c r="L19" s="57"/>
      <c r="M19" s="75"/>
      <c r="N19" s="355"/>
      <c r="O19" s="57"/>
      <c r="P19" s="75"/>
      <c r="Q19" s="355"/>
      <c r="R19" s="57"/>
      <c r="S19" s="75"/>
      <c r="T19" s="94"/>
      <c r="U19" s="57"/>
      <c r="V19" s="57"/>
      <c r="W19" s="58"/>
      <c r="X19" s="94"/>
      <c r="Y19" s="75"/>
      <c r="Z19" s="94"/>
      <c r="AA19" s="57"/>
      <c r="AB19" s="94"/>
      <c r="AC19" s="57"/>
      <c r="AD19" s="57"/>
      <c r="AE19" s="94"/>
      <c r="AF19" s="98"/>
    </row>
    <row r="20" spans="1:32" ht="16.149999999999999" customHeight="1" x14ac:dyDescent="0.2">
      <c r="A20" s="55">
        <v>14</v>
      </c>
      <c r="B20" s="56" t="s">
        <v>20</v>
      </c>
      <c r="C20" s="336"/>
      <c r="D20" s="57"/>
      <c r="E20" s="75"/>
      <c r="F20" s="75"/>
      <c r="G20" s="75"/>
      <c r="H20" s="355"/>
      <c r="I20" s="57"/>
      <c r="J20" s="75"/>
      <c r="K20" s="355"/>
      <c r="L20" s="57"/>
      <c r="M20" s="75"/>
      <c r="N20" s="355"/>
      <c r="O20" s="57"/>
      <c r="P20" s="75"/>
      <c r="Q20" s="355"/>
      <c r="R20" s="57"/>
      <c r="S20" s="75"/>
      <c r="T20" s="94"/>
      <c r="U20" s="57"/>
      <c r="V20" s="57"/>
      <c r="W20" s="58"/>
      <c r="X20" s="94"/>
      <c r="Y20" s="75"/>
      <c r="Z20" s="94"/>
      <c r="AA20" s="57"/>
      <c r="AB20" s="94"/>
      <c r="AC20" s="57"/>
      <c r="AD20" s="57"/>
      <c r="AE20" s="94"/>
      <c r="AF20" s="98"/>
    </row>
    <row r="21" spans="1:32" ht="16.149999999999999" customHeight="1" x14ac:dyDescent="0.2">
      <c r="A21" s="50">
        <v>15</v>
      </c>
      <c r="B21" s="51" t="s">
        <v>21</v>
      </c>
      <c r="C21" s="337"/>
      <c r="D21" s="52"/>
      <c r="E21" s="81"/>
      <c r="F21" s="81"/>
      <c r="G21" s="81"/>
      <c r="H21" s="356"/>
      <c r="I21" s="52"/>
      <c r="J21" s="81"/>
      <c r="K21" s="356"/>
      <c r="L21" s="52"/>
      <c r="M21" s="81"/>
      <c r="N21" s="356"/>
      <c r="O21" s="52"/>
      <c r="P21" s="81"/>
      <c r="Q21" s="356"/>
      <c r="R21" s="52"/>
      <c r="S21" s="81"/>
      <c r="T21" s="95"/>
      <c r="U21" s="52"/>
      <c r="V21" s="52"/>
      <c r="W21" s="53"/>
      <c r="X21" s="95"/>
      <c r="Y21" s="81"/>
      <c r="Z21" s="95"/>
      <c r="AA21" s="52"/>
      <c r="AB21" s="95"/>
      <c r="AC21" s="54"/>
      <c r="AD21" s="52"/>
      <c r="AE21" s="96"/>
      <c r="AF21" s="96"/>
    </row>
    <row r="22" spans="1:32" ht="16.149999999999999" customHeight="1" x14ac:dyDescent="0.2">
      <c r="A22" s="59">
        <v>16</v>
      </c>
      <c r="B22" s="60" t="s">
        <v>22</v>
      </c>
      <c r="C22" s="335"/>
      <c r="D22" s="61"/>
      <c r="E22" s="66"/>
      <c r="F22" s="66"/>
      <c r="G22" s="66"/>
      <c r="H22" s="354"/>
      <c r="I22" s="61"/>
      <c r="J22" s="66"/>
      <c r="K22" s="354"/>
      <c r="L22" s="61"/>
      <c r="M22" s="66"/>
      <c r="N22" s="354"/>
      <c r="O22" s="61"/>
      <c r="P22" s="66"/>
      <c r="Q22" s="354"/>
      <c r="R22" s="61"/>
      <c r="S22" s="66"/>
      <c r="T22" s="93"/>
      <c r="U22" s="61"/>
      <c r="V22" s="61"/>
      <c r="W22" s="62"/>
      <c r="X22" s="93"/>
      <c r="Y22" s="66"/>
      <c r="Z22" s="93"/>
      <c r="AA22" s="61"/>
      <c r="AB22" s="93"/>
      <c r="AC22" s="61"/>
      <c r="AD22" s="61"/>
      <c r="AE22" s="93"/>
      <c r="AF22" s="97"/>
    </row>
    <row r="23" spans="1:32" ht="16.149999999999999" customHeight="1" x14ac:dyDescent="0.2">
      <c r="A23" s="55">
        <v>17</v>
      </c>
      <c r="B23" s="56" t="s">
        <v>23</v>
      </c>
      <c r="C23" s="336"/>
      <c r="D23" s="57"/>
      <c r="E23" s="75"/>
      <c r="F23" s="75"/>
      <c r="G23" s="75"/>
      <c r="H23" s="355"/>
      <c r="I23" s="57"/>
      <c r="J23" s="75"/>
      <c r="K23" s="355"/>
      <c r="L23" s="57"/>
      <c r="M23" s="75"/>
      <c r="N23" s="355"/>
      <c r="O23" s="57"/>
      <c r="P23" s="75"/>
      <c r="Q23" s="355"/>
      <c r="R23" s="57"/>
      <c r="S23" s="75"/>
      <c r="T23" s="94"/>
      <c r="U23" s="57"/>
      <c r="V23" s="57"/>
      <c r="W23" s="58"/>
      <c r="X23" s="94"/>
      <c r="Y23" s="75"/>
      <c r="Z23" s="94"/>
      <c r="AA23" s="57"/>
      <c r="AB23" s="94"/>
      <c r="AC23" s="57"/>
      <c r="AD23" s="57"/>
      <c r="AE23" s="94"/>
      <c r="AF23" s="98"/>
    </row>
    <row r="24" spans="1:32" ht="16.149999999999999" customHeight="1" x14ac:dyDescent="0.2">
      <c r="A24" s="55">
        <v>18</v>
      </c>
      <c r="B24" s="56" t="s">
        <v>24</v>
      </c>
      <c r="C24" s="336"/>
      <c r="D24" s="57"/>
      <c r="E24" s="75"/>
      <c r="F24" s="75"/>
      <c r="G24" s="75"/>
      <c r="H24" s="355"/>
      <c r="I24" s="57"/>
      <c r="J24" s="75"/>
      <c r="K24" s="355"/>
      <c r="L24" s="57"/>
      <c r="M24" s="75"/>
      <c r="N24" s="355"/>
      <c r="O24" s="57"/>
      <c r="P24" s="75"/>
      <c r="Q24" s="355"/>
      <c r="R24" s="57"/>
      <c r="S24" s="75"/>
      <c r="T24" s="94"/>
      <c r="U24" s="57"/>
      <c r="V24" s="57"/>
      <c r="W24" s="58"/>
      <c r="X24" s="94"/>
      <c r="Y24" s="75"/>
      <c r="Z24" s="94"/>
      <c r="AA24" s="57"/>
      <c r="AB24" s="94"/>
      <c r="AC24" s="57"/>
      <c r="AD24" s="57"/>
      <c r="AE24" s="94"/>
      <c r="AF24" s="98"/>
    </row>
    <row r="25" spans="1:32" ht="16.149999999999999" customHeight="1" x14ac:dyDescent="0.2">
      <c r="A25" s="55">
        <v>19</v>
      </c>
      <c r="B25" s="56" t="s">
        <v>25</v>
      </c>
      <c r="C25" s="336"/>
      <c r="D25" s="57"/>
      <c r="E25" s="75"/>
      <c r="F25" s="75"/>
      <c r="G25" s="75"/>
      <c r="H25" s="355"/>
      <c r="I25" s="57"/>
      <c r="J25" s="75"/>
      <c r="K25" s="355"/>
      <c r="L25" s="57"/>
      <c r="M25" s="75"/>
      <c r="N25" s="355"/>
      <c r="O25" s="57"/>
      <c r="P25" s="75"/>
      <c r="Q25" s="355"/>
      <c r="R25" s="57"/>
      <c r="S25" s="75"/>
      <c r="T25" s="94"/>
      <c r="U25" s="57"/>
      <c r="V25" s="57"/>
      <c r="W25" s="58"/>
      <c r="X25" s="94"/>
      <c r="Y25" s="75"/>
      <c r="Z25" s="94"/>
      <c r="AA25" s="57"/>
      <c r="AB25" s="94"/>
      <c r="AC25" s="57"/>
      <c r="AD25" s="57"/>
      <c r="AE25" s="94"/>
      <c r="AF25" s="98"/>
    </row>
    <row r="26" spans="1:32" ht="16.149999999999999" customHeight="1" x14ac:dyDescent="0.2">
      <c r="A26" s="50">
        <v>20</v>
      </c>
      <c r="B26" s="51" t="s">
        <v>26</v>
      </c>
      <c r="C26" s="337"/>
      <c r="D26" s="52"/>
      <c r="E26" s="81"/>
      <c r="F26" s="81"/>
      <c r="G26" s="81"/>
      <c r="H26" s="356"/>
      <c r="I26" s="52"/>
      <c r="J26" s="81"/>
      <c r="K26" s="356"/>
      <c r="L26" s="52"/>
      <c r="M26" s="81"/>
      <c r="N26" s="356"/>
      <c r="O26" s="52"/>
      <c r="P26" s="81"/>
      <c r="Q26" s="356"/>
      <c r="R26" s="52"/>
      <c r="S26" s="81"/>
      <c r="T26" s="95"/>
      <c r="U26" s="52"/>
      <c r="V26" s="52"/>
      <c r="W26" s="53"/>
      <c r="X26" s="95"/>
      <c r="Y26" s="81"/>
      <c r="Z26" s="95"/>
      <c r="AA26" s="52"/>
      <c r="AB26" s="95"/>
      <c r="AC26" s="54"/>
      <c r="AD26" s="52"/>
      <c r="AE26" s="96"/>
      <c r="AF26" s="96"/>
    </row>
    <row r="27" spans="1:32" ht="16.149999999999999" customHeight="1" x14ac:dyDescent="0.2">
      <c r="A27" s="59">
        <v>21</v>
      </c>
      <c r="B27" s="60" t="s">
        <v>27</v>
      </c>
      <c r="C27" s="335"/>
      <c r="D27" s="61"/>
      <c r="E27" s="66"/>
      <c r="F27" s="66"/>
      <c r="G27" s="66"/>
      <c r="H27" s="354"/>
      <c r="I27" s="61"/>
      <c r="J27" s="66"/>
      <c r="K27" s="354"/>
      <c r="L27" s="61"/>
      <c r="M27" s="66"/>
      <c r="N27" s="354"/>
      <c r="O27" s="61"/>
      <c r="P27" s="66"/>
      <c r="Q27" s="354"/>
      <c r="R27" s="61"/>
      <c r="S27" s="66"/>
      <c r="T27" s="93"/>
      <c r="U27" s="61"/>
      <c r="V27" s="61"/>
      <c r="W27" s="62"/>
      <c r="X27" s="93"/>
      <c r="Y27" s="66"/>
      <c r="Z27" s="93"/>
      <c r="AA27" s="61"/>
      <c r="AB27" s="93"/>
      <c r="AC27" s="61"/>
      <c r="AD27" s="61"/>
      <c r="AE27" s="93"/>
      <c r="AF27" s="97"/>
    </row>
    <row r="28" spans="1:32" ht="16.149999999999999" customHeight="1" x14ac:dyDescent="0.2">
      <c r="A28" s="55">
        <v>22</v>
      </c>
      <c r="B28" s="56" t="s">
        <v>28</v>
      </c>
      <c r="C28" s="336"/>
      <c r="D28" s="57"/>
      <c r="E28" s="75"/>
      <c r="F28" s="75"/>
      <c r="G28" s="75"/>
      <c r="H28" s="355"/>
      <c r="I28" s="57"/>
      <c r="J28" s="75"/>
      <c r="K28" s="355"/>
      <c r="L28" s="57"/>
      <c r="M28" s="75"/>
      <c r="N28" s="355"/>
      <c r="O28" s="57"/>
      <c r="P28" s="75"/>
      <c r="Q28" s="355"/>
      <c r="R28" s="57"/>
      <c r="S28" s="75"/>
      <c r="T28" s="94"/>
      <c r="U28" s="57"/>
      <c r="V28" s="57"/>
      <c r="W28" s="58"/>
      <c r="X28" s="94"/>
      <c r="Y28" s="75"/>
      <c r="Z28" s="94"/>
      <c r="AA28" s="57"/>
      <c r="AB28" s="94"/>
      <c r="AC28" s="57"/>
      <c r="AD28" s="57"/>
      <c r="AE28" s="94"/>
      <c r="AF28" s="98"/>
    </row>
    <row r="29" spans="1:32" ht="16.149999999999999" customHeight="1" x14ac:dyDescent="0.2">
      <c r="A29" s="55">
        <v>23</v>
      </c>
      <c r="B29" s="56" t="s">
        <v>29</v>
      </c>
      <c r="C29" s="336"/>
      <c r="D29" s="57"/>
      <c r="E29" s="75"/>
      <c r="F29" s="75"/>
      <c r="G29" s="75"/>
      <c r="H29" s="355"/>
      <c r="I29" s="57"/>
      <c r="J29" s="75"/>
      <c r="K29" s="355"/>
      <c r="L29" s="57"/>
      <c r="M29" s="75"/>
      <c r="N29" s="355"/>
      <c r="O29" s="57"/>
      <c r="P29" s="75"/>
      <c r="Q29" s="355"/>
      <c r="R29" s="57"/>
      <c r="S29" s="75"/>
      <c r="T29" s="94"/>
      <c r="U29" s="57"/>
      <c r="V29" s="57"/>
      <c r="W29" s="58"/>
      <c r="X29" s="94"/>
      <c r="Y29" s="75"/>
      <c r="Z29" s="94"/>
      <c r="AA29" s="57"/>
      <c r="AB29" s="94"/>
      <c r="AC29" s="57"/>
      <c r="AD29" s="57"/>
      <c r="AE29" s="94"/>
      <c r="AF29" s="98"/>
    </row>
    <row r="30" spans="1:32" ht="16.149999999999999" customHeight="1" x14ac:dyDescent="0.2">
      <c r="A30" s="55">
        <v>24</v>
      </c>
      <c r="B30" s="56" t="s">
        <v>30</v>
      </c>
      <c r="C30" s="336"/>
      <c r="D30" s="57"/>
      <c r="E30" s="75"/>
      <c r="F30" s="75"/>
      <c r="G30" s="75"/>
      <c r="H30" s="355"/>
      <c r="I30" s="57"/>
      <c r="J30" s="75"/>
      <c r="K30" s="355"/>
      <c r="L30" s="57"/>
      <c r="M30" s="75"/>
      <c r="N30" s="355"/>
      <c r="O30" s="57"/>
      <c r="P30" s="75"/>
      <c r="Q30" s="355"/>
      <c r="R30" s="57"/>
      <c r="S30" s="75"/>
      <c r="T30" s="94"/>
      <c r="U30" s="57"/>
      <c r="V30" s="57"/>
      <c r="W30" s="58"/>
      <c r="X30" s="94"/>
      <c r="Y30" s="75"/>
      <c r="Z30" s="94"/>
      <c r="AA30" s="57"/>
      <c r="AB30" s="94"/>
      <c r="AC30" s="57"/>
      <c r="AD30" s="57"/>
      <c r="AE30" s="94"/>
      <c r="AF30" s="98"/>
    </row>
    <row r="31" spans="1:32" ht="16.149999999999999" customHeight="1" x14ac:dyDescent="0.2">
      <c r="A31" s="50">
        <v>25</v>
      </c>
      <c r="B31" s="51" t="s">
        <v>31</v>
      </c>
      <c r="C31" s="337"/>
      <c r="D31" s="52"/>
      <c r="E31" s="81"/>
      <c r="F31" s="81"/>
      <c r="G31" s="81"/>
      <c r="H31" s="356"/>
      <c r="I31" s="52"/>
      <c r="J31" s="81"/>
      <c r="K31" s="356"/>
      <c r="L31" s="52"/>
      <c r="M31" s="81"/>
      <c r="N31" s="356"/>
      <c r="O31" s="52"/>
      <c r="P31" s="81"/>
      <c r="Q31" s="356"/>
      <c r="R31" s="52"/>
      <c r="S31" s="81"/>
      <c r="T31" s="95"/>
      <c r="U31" s="52"/>
      <c r="V31" s="52"/>
      <c r="W31" s="53"/>
      <c r="X31" s="95"/>
      <c r="Y31" s="81"/>
      <c r="Z31" s="95"/>
      <c r="AA31" s="52"/>
      <c r="AB31" s="95"/>
      <c r="AC31" s="54"/>
      <c r="AD31" s="52"/>
      <c r="AE31" s="96"/>
      <c r="AF31" s="96"/>
    </row>
    <row r="32" spans="1:32" ht="16.149999999999999" customHeight="1" x14ac:dyDescent="0.2">
      <c r="A32" s="59">
        <v>26</v>
      </c>
      <c r="B32" s="60" t="s">
        <v>32</v>
      </c>
      <c r="C32" s="335"/>
      <c r="D32" s="61"/>
      <c r="E32" s="66"/>
      <c r="F32" s="66"/>
      <c r="G32" s="66"/>
      <c r="H32" s="354"/>
      <c r="I32" s="61"/>
      <c r="J32" s="66"/>
      <c r="K32" s="354"/>
      <c r="L32" s="61"/>
      <c r="M32" s="66"/>
      <c r="N32" s="354"/>
      <c r="O32" s="61"/>
      <c r="P32" s="66"/>
      <c r="Q32" s="354"/>
      <c r="R32" s="61"/>
      <c r="S32" s="66"/>
      <c r="T32" s="93"/>
      <c r="U32" s="61"/>
      <c r="V32" s="61"/>
      <c r="W32" s="62"/>
      <c r="X32" s="93"/>
      <c r="Y32" s="66"/>
      <c r="Z32" s="93"/>
      <c r="AA32" s="61"/>
      <c r="AB32" s="93"/>
      <c r="AC32" s="61"/>
      <c r="AD32" s="61"/>
      <c r="AE32" s="93"/>
      <c r="AF32" s="97"/>
    </row>
    <row r="33" spans="1:32" ht="16.149999999999999" customHeight="1" x14ac:dyDescent="0.2">
      <c r="A33" s="55">
        <v>27</v>
      </c>
      <c r="B33" s="56" t="s">
        <v>33</v>
      </c>
      <c r="C33" s="336"/>
      <c r="D33" s="57"/>
      <c r="E33" s="75"/>
      <c r="F33" s="75"/>
      <c r="G33" s="75"/>
      <c r="H33" s="355"/>
      <c r="I33" s="57"/>
      <c r="J33" s="75"/>
      <c r="K33" s="355"/>
      <c r="L33" s="57"/>
      <c r="M33" s="75"/>
      <c r="N33" s="355"/>
      <c r="O33" s="57"/>
      <c r="P33" s="75"/>
      <c r="Q33" s="355"/>
      <c r="R33" s="57"/>
      <c r="S33" s="75"/>
      <c r="T33" s="94"/>
      <c r="U33" s="57"/>
      <c r="V33" s="57"/>
      <c r="W33" s="58"/>
      <c r="X33" s="94"/>
      <c r="Y33" s="75"/>
      <c r="Z33" s="94"/>
      <c r="AA33" s="57"/>
      <c r="AB33" s="94"/>
      <c r="AC33" s="57"/>
      <c r="AD33" s="57"/>
      <c r="AE33" s="94"/>
      <c r="AF33" s="98"/>
    </row>
    <row r="34" spans="1:32" ht="16.149999999999999" customHeight="1" x14ac:dyDescent="0.2">
      <c r="A34" s="55">
        <v>28</v>
      </c>
      <c r="B34" s="56" t="s">
        <v>34</v>
      </c>
      <c r="C34" s="336"/>
      <c r="D34" s="57"/>
      <c r="E34" s="75"/>
      <c r="F34" s="75"/>
      <c r="G34" s="75"/>
      <c r="H34" s="355"/>
      <c r="I34" s="57"/>
      <c r="J34" s="75"/>
      <c r="K34" s="355"/>
      <c r="L34" s="57"/>
      <c r="M34" s="75"/>
      <c r="N34" s="355"/>
      <c r="O34" s="57"/>
      <c r="P34" s="75"/>
      <c r="Q34" s="355"/>
      <c r="R34" s="57"/>
      <c r="S34" s="75"/>
      <c r="T34" s="94"/>
      <c r="U34" s="57"/>
      <c r="V34" s="57"/>
      <c r="W34" s="58"/>
      <c r="X34" s="94"/>
      <c r="Y34" s="75"/>
      <c r="Z34" s="94"/>
      <c r="AA34" s="57"/>
      <c r="AB34" s="94"/>
      <c r="AC34" s="57"/>
      <c r="AD34" s="57"/>
      <c r="AE34" s="94"/>
      <c r="AF34" s="98"/>
    </row>
    <row r="35" spans="1:32" ht="16.149999999999999" customHeight="1" x14ac:dyDescent="0.2">
      <c r="A35" s="55">
        <v>29</v>
      </c>
      <c r="B35" s="56" t="s">
        <v>35</v>
      </c>
      <c r="C35" s="336"/>
      <c r="D35" s="57"/>
      <c r="E35" s="75"/>
      <c r="F35" s="75"/>
      <c r="G35" s="75"/>
      <c r="H35" s="355"/>
      <c r="I35" s="57"/>
      <c r="J35" s="75"/>
      <c r="K35" s="355"/>
      <c r="L35" s="57"/>
      <c r="M35" s="75"/>
      <c r="N35" s="355"/>
      <c r="O35" s="57"/>
      <c r="P35" s="75"/>
      <c r="Q35" s="355"/>
      <c r="R35" s="57"/>
      <c r="S35" s="75"/>
      <c r="T35" s="94"/>
      <c r="U35" s="57"/>
      <c r="V35" s="57"/>
      <c r="W35" s="58"/>
      <c r="X35" s="94"/>
      <c r="Y35" s="75"/>
      <c r="Z35" s="94"/>
      <c r="AA35" s="57"/>
      <c r="AB35" s="94"/>
      <c r="AC35" s="57"/>
      <c r="AD35" s="57"/>
      <c r="AE35" s="94"/>
      <c r="AF35" s="98"/>
    </row>
    <row r="36" spans="1:32" ht="16.149999999999999" customHeight="1" x14ac:dyDescent="0.2">
      <c r="A36" s="50">
        <v>30</v>
      </c>
      <c r="B36" s="51" t="s">
        <v>36</v>
      </c>
      <c r="C36" s="337"/>
      <c r="D36" s="52"/>
      <c r="E36" s="81"/>
      <c r="F36" s="81"/>
      <c r="G36" s="81"/>
      <c r="H36" s="356"/>
      <c r="I36" s="52"/>
      <c r="J36" s="81"/>
      <c r="K36" s="356"/>
      <c r="L36" s="52"/>
      <c r="M36" s="81"/>
      <c r="N36" s="356"/>
      <c r="O36" s="52"/>
      <c r="P36" s="81"/>
      <c r="Q36" s="356"/>
      <c r="R36" s="52"/>
      <c r="S36" s="81"/>
      <c r="T36" s="95"/>
      <c r="U36" s="52"/>
      <c r="V36" s="52"/>
      <c r="W36" s="53"/>
      <c r="X36" s="95"/>
      <c r="Y36" s="81"/>
      <c r="Z36" s="95"/>
      <c r="AA36" s="52"/>
      <c r="AB36" s="95"/>
      <c r="AC36" s="54"/>
      <c r="AD36" s="52"/>
      <c r="AE36" s="96"/>
      <c r="AF36" s="96"/>
    </row>
    <row r="37" spans="1:32" ht="16.149999999999999" customHeight="1" x14ac:dyDescent="0.2">
      <c r="A37" s="59">
        <v>31</v>
      </c>
      <c r="B37" s="60" t="s">
        <v>37</v>
      </c>
      <c r="C37" s="335"/>
      <c r="D37" s="61"/>
      <c r="E37" s="66"/>
      <c r="F37" s="66"/>
      <c r="G37" s="66"/>
      <c r="H37" s="354"/>
      <c r="I37" s="61"/>
      <c r="J37" s="66"/>
      <c r="K37" s="354"/>
      <c r="L37" s="61"/>
      <c r="M37" s="66"/>
      <c r="N37" s="354"/>
      <c r="O37" s="61"/>
      <c r="P37" s="66"/>
      <c r="Q37" s="354"/>
      <c r="R37" s="61"/>
      <c r="S37" s="66"/>
      <c r="T37" s="93"/>
      <c r="U37" s="61"/>
      <c r="V37" s="61"/>
      <c r="W37" s="62"/>
      <c r="X37" s="93"/>
      <c r="Y37" s="66"/>
      <c r="Z37" s="93"/>
      <c r="AA37" s="61"/>
      <c r="AB37" s="93"/>
      <c r="AC37" s="61"/>
      <c r="AD37" s="61"/>
      <c r="AE37" s="93"/>
      <c r="AF37" s="97"/>
    </row>
    <row r="38" spans="1:32" ht="16.149999999999999" customHeight="1" x14ac:dyDescent="0.2">
      <c r="A38" s="55">
        <v>32</v>
      </c>
      <c r="B38" s="56" t="s">
        <v>38</v>
      </c>
      <c r="C38" s="336"/>
      <c r="D38" s="57"/>
      <c r="E38" s="75"/>
      <c r="F38" s="75"/>
      <c r="G38" s="75"/>
      <c r="H38" s="355"/>
      <c r="I38" s="57"/>
      <c r="J38" s="75"/>
      <c r="K38" s="355"/>
      <c r="L38" s="57"/>
      <c r="M38" s="75"/>
      <c r="N38" s="355"/>
      <c r="O38" s="57"/>
      <c r="P38" s="75"/>
      <c r="Q38" s="355"/>
      <c r="R38" s="57"/>
      <c r="S38" s="75"/>
      <c r="T38" s="94"/>
      <c r="U38" s="57"/>
      <c r="V38" s="57"/>
      <c r="W38" s="58"/>
      <c r="X38" s="94"/>
      <c r="Y38" s="75"/>
      <c r="Z38" s="94"/>
      <c r="AA38" s="57"/>
      <c r="AB38" s="94"/>
      <c r="AC38" s="57"/>
      <c r="AD38" s="57"/>
      <c r="AE38" s="94"/>
      <c r="AF38" s="98"/>
    </row>
    <row r="39" spans="1:32" ht="16.149999999999999" customHeight="1" x14ac:dyDescent="0.2">
      <c r="A39" s="55">
        <v>33</v>
      </c>
      <c r="B39" s="56" t="s">
        <v>39</v>
      </c>
      <c r="C39" s="336"/>
      <c r="D39" s="57"/>
      <c r="E39" s="75"/>
      <c r="F39" s="75"/>
      <c r="G39" s="75"/>
      <c r="H39" s="355"/>
      <c r="I39" s="57"/>
      <c r="J39" s="75"/>
      <c r="K39" s="355"/>
      <c r="L39" s="57"/>
      <c r="M39" s="75"/>
      <c r="N39" s="355"/>
      <c r="O39" s="57"/>
      <c r="P39" s="75"/>
      <c r="Q39" s="355"/>
      <c r="R39" s="57"/>
      <c r="S39" s="75"/>
      <c r="T39" s="94"/>
      <c r="U39" s="57"/>
      <c r="V39" s="57"/>
      <c r="W39" s="58"/>
      <c r="X39" s="94"/>
      <c r="Y39" s="75"/>
      <c r="Z39" s="94"/>
      <c r="AA39" s="57"/>
      <c r="AB39" s="94"/>
      <c r="AC39" s="57"/>
      <c r="AD39" s="57"/>
      <c r="AE39" s="94"/>
      <c r="AF39" s="98"/>
    </row>
    <row r="40" spans="1:32" ht="16.149999999999999" customHeight="1" x14ac:dyDescent="0.2">
      <c r="A40" s="55">
        <v>34</v>
      </c>
      <c r="B40" s="56" t="s">
        <v>40</v>
      </c>
      <c r="C40" s="336"/>
      <c r="D40" s="57"/>
      <c r="E40" s="75"/>
      <c r="F40" s="75"/>
      <c r="G40" s="75"/>
      <c r="H40" s="355"/>
      <c r="I40" s="57"/>
      <c r="J40" s="75"/>
      <c r="K40" s="355"/>
      <c r="L40" s="57"/>
      <c r="M40" s="75"/>
      <c r="N40" s="355"/>
      <c r="O40" s="57"/>
      <c r="P40" s="75"/>
      <c r="Q40" s="355"/>
      <c r="R40" s="57"/>
      <c r="S40" s="75"/>
      <c r="T40" s="94"/>
      <c r="U40" s="57"/>
      <c r="V40" s="57"/>
      <c r="W40" s="58"/>
      <c r="X40" s="94"/>
      <c r="Y40" s="75"/>
      <c r="Z40" s="94"/>
      <c r="AA40" s="57"/>
      <c r="AB40" s="94"/>
      <c r="AC40" s="57"/>
      <c r="AD40" s="57"/>
      <c r="AE40" s="94"/>
      <c r="AF40" s="98"/>
    </row>
    <row r="41" spans="1:32" ht="16.149999999999999" customHeight="1" x14ac:dyDescent="0.2">
      <c r="A41" s="50">
        <v>35</v>
      </c>
      <c r="B41" s="51" t="s">
        <v>41</v>
      </c>
      <c r="C41" s="337"/>
      <c r="D41" s="52"/>
      <c r="E41" s="81"/>
      <c r="F41" s="81"/>
      <c r="G41" s="81"/>
      <c r="H41" s="356"/>
      <c r="I41" s="52"/>
      <c r="J41" s="81"/>
      <c r="K41" s="356"/>
      <c r="L41" s="52"/>
      <c r="M41" s="81"/>
      <c r="N41" s="356"/>
      <c r="O41" s="52"/>
      <c r="P41" s="81"/>
      <c r="Q41" s="356"/>
      <c r="R41" s="52"/>
      <c r="S41" s="81"/>
      <c r="T41" s="95"/>
      <c r="U41" s="52"/>
      <c r="V41" s="52"/>
      <c r="W41" s="53"/>
      <c r="X41" s="95"/>
      <c r="Y41" s="81"/>
      <c r="Z41" s="95"/>
      <c r="AA41" s="52"/>
      <c r="AB41" s="95"/>
      <c r="AC41" s="54"/>
      <c r="AD41" s="52"/>
      <c r="AE41" s="96"/>
      <c r="AF41" s="96"/>
    </row>
    <row r="42" spans="1:32" ht="16.149999999999999" customHeight="1" x14ac:dyDescent="0.2">
      <c r="A42" s="59">
        <v>36</v>
      </c>
      <c r="B42" s="60" t="s">
        <v>42</v>
      </c>
      <c r="C42" s="335"/>
      <c r="D42" s="61"/>
      <c r="E42" s="66"/>
      <c r="F42" s="66"/>
      <c r="G42" s="66"/>
      <c r="H42" s="354"/>
      <c r="I42" s="61"/>
      <c r="J42" s="66"/>
      <c r="K42" s="354"/>
      <c r="L42" s="61"/>
      <c r="M42" s="66"/>
      <c r="N42" s="354"/>
      <c r="O42" s="61"/>
      <c r="P42" s="66"/>
      <c r="Q42" s="354"/>
      <c r="R42" s="61"/>
      <c r="S42" s="66"/>
      <c r="T42" s="93"/>
      <c r="U42" s="61"/>
      <c r="V42" s="61"/>
      <c r="W42" s="62"/>
      <c r="X42" s="93"/>
      <c r="Y42" s="66"/>
      <c r="Z42" s="93"/>
      <c r="AA42" s="61"/>
      <c r="AB42" s="93"/>
      <c r="AC42" s="61"/>
      <c r="AD42" s="61"/>
      <c r="AE42" s="93"/>
      <c r="AF42" s="97"/>
    </row>
    <row r="43" spans="1:32" ht="16.149999999999999" customHeight="1" x14ac:dyDescent="0.2">
      <c r="A43" s="55">
        <v>37</v>
      </c>
      <c r="B43" s="56" t="s">
        <v>43</v>
      </c>
      <c r="C43" s="336"/>
      <c r="D43" s="57"/>
      <c r="E43" s="75"/>
      <c r="F43" s="75"/>
      <c r="G43" s="75"/>
      <c r="H43" s="355"/>
      <c r="I43" s="57"/>
      <c r="J43" s="75"/>
      <c r="K43" s="355"/>
      <c r="L43" s="57"/>
      <c r="M43" s="75"/>
      <c r="N43" s="355"/>
      <c r="O43" s="57"/>
      <c r="P43" s="75"/>
      <c r="Q43" s="355"/>
      <c r="R43" s="57"/>
      <c r="S43" s="75"/>
      <c r="T43" s="94"/>
      <c r="U43" s="57"/>
      <c r="V43" s="57"/>
      <c r="W43" s="58"/>
      <c r="X43" s="94"/>
      <c r="Y43" s="75"/>
      <c r="Z43" s="94"/>
      <c r="AA43" s="57"/>
      <c r="AB43" s="94"/>
      <c r="AC43" s="57"/>
      <c r="AD43" s="57"/>
      <c r="AE43" s="94"/>
      <c r="AF43" s="98"/>
    </row>
    <row r="44" spans="1:32" ht="16.149999999999999" customHeight="1" x14ac:dyDescent="0.2">
      <c r="A44" s="55">
        <v>38</v>
      </c>
      <c r="B44" s="56" t="s">
        <v>44</v>
      </c>
      <c r="C44" s="336"/>
      <c r="D44" s="57"/>
      <c r="E44" s="75"/>
      <c r="F44" s="75"/>
      <c r="G44" s="75"/>
      <c r="H44" s="355"/>
      <c r="I44" s="57"/>
      <c r="J44" s="75"/>
      <c r="K44" s="355"/>
      <c r="L44" s="57"/>
      <c r="M44" s="75"/>
      <c r="N44" s="355"/>
      <c r="O44" s="57"/>
      <c r="P44" s="75"/>
      <c r="Q44" s="355"/>
      <c r="R44" s="57"/>
      <c r="S44" s="75"/>
      <c r="T44" s="94"/>
      <c r="U44" s="57"/>
      <c r="V44" s="57"/>
      <c r="W44" s="58"/>
      <c r="X44" s="94"/>
      <c r="Y44" s="75"/>
      <c r="Z44" s="94"/>
      <c r="AA44" s="57"/>
      <c r="AB44" s="94"/>
      <c r="AC44" s="57"/>
      <c r="AD44" s="57"/>
      <c r="AE44" s="94"/>
      <c r="AF44" s="98"/>
    </row>
    <row r="45" spans="1:32" ht="16.149999999999999" customHeight="1" x14ac:dyDescent="0.2">
      <c r="A45" s="55">
        <v>39</v>
      </c>
      <c r="B45" s="56" t="s">
        <v>45</v>
      </c>
      <c r="C45" s="336"/>
      <c r="D45" s="57"/>
      <c r="E45" s="75"/>
      <c r="F45" s="75"/>
      <c r="G45" s="75"/>
      <c r="H45" s="355"/>
      <c r="I45" s="57"/>
      <c r="J45" s="75"/>
      <c r="K45" s="355"/>
      <c r="L45" s="57"/>
      <c r="M45" s="75"/>
      <c r="N45" s="355"/>
      <c r="O45" s="57"/>
      <c r="P45" s="75"/>
      <c r="Q45" s="355"/>
      <c r="R45" s="57"/>
      <c r="S45" s="75"/>
      <c r="T45" s="94"/>
      <c r="U45" s="57"/>
      <c r="V45" s="57"/>
      <c r="W45" s="58"/>
      <c r="X45" s="94"/>
      <c r="Y45" s="75"/>
      <c r="Z45" s="94"/>
      <c r="AA45" s="57"/>
      <c r="AB45" s="94"/>
      <c r="AC45" s="57"/>
      <c r="AD45" s="57"/>
      <c r="AE45" s="94"/>
      <c r="AF45" s="98"/>
    </row>
    <row r="46" spans="1:32" ht="16.149999999999999" customHeight="1" x14ac:dyDescent="0.2">
      <c r="A46" s="50">
        <v>40</v>
      </c>
      <c r="B46" s="51" t="s">
        <v>46</v>
      </c>
      <c r="C46" s="337"/>
      <c r="D46" s="52"/>
      <c r="E46" s="81"/>
      <c r="F46" s="81"/>
      <c r="G46" s="81"/>
      <c r="H46" s="356"/>
      <c r="I46" s="52"/>
      <c r="J46" s="81"/>
      <c r="K46" s="356"/>
      <c r="L46" s="52"/>
      <c r="M46" s="81"/>
      <c r="N46" s="356"/>
      <c r="O46" s="52"/>
      <c r="P46" s="81"/>
      <c r="Q46" s="356"/>
      <c r="R46" s="52"/>
      <c r="S46" s="81"/>
      <c r="T46" s="95"/>
      <c r="U46" s="52"/>
      <c r="V46" s="52"/>
      <c r="W46" s="53"/>
      <c r="X46" s="95"/>
      <c r="Y46" s="81"/>
      <c r="Z46" s="95"/>
      <c r="AA46" s="52"/>
      <c r="AB46" s="95"/>
      <c r="AC46" s="54"/>
      <c r="AD46" s="52"/>
      <c r="AE46" s="96"/>
      <c r="AF46" s="96"/>
    </row>
    <row r="47" spans="1:32" ht="16.149999999999999" customHeight="1" x14ac:dyDescent="0.2">
      <c r="A47" s="59">
        <v>41</v>
      </c>
      <c r="B47" s="60" t="s">
        <v>47</v>
      </c>
      <c r="C47" s="335"/>
      <c r="D47" s="61"/>
      <c r="E47" s="66"/>
      <c r="F47" s="66"/>
      <c r="G47" s="66"/>
      <c r="H47" s="354"/>
      <c r="I47" s="61"/>
      <c r="J47" s="66"/>
      <c r="K47" s="354"/>
      <c r="L47" s="61"/>
      <c r="M47" s="66"/>
      <c r="N47" s="354"/>
      <c r="O47" s="61"/>
      <c r="P47" s="66"/>
      <c r="Q47" s="354"/>
      <c r="R47" s="61"/>
      <c r="S47" s="66"/>
      <c r="T47" s="93"/>
      <c r="U47" s="61"/>
      <c r="V47" s="61"/>
      <c r="W47" s="62"/>
      <c r="X47" s="93"/>
      <c r="Y47" s="66"/>
      <c r="Z47" s="93"/>
      <c r="AA47" s="61"/>
      <c r="AB47" s="93"/>
      <c r="AC47" s="61"/>
      <c r="AD47" s="61"/>
      <c r="AE47" s="93"/>
      <c r="AF47" s="97"/>
    </row>
    <row r="48" spans="1:32" ht="16.149999999999999" customHeight="1" x14ac:dyDescent="0.2">
      <c r="A48" s="55">
        <v>42</v>
      </c>
      <c r="B48" s="56" t="s">
        <v>48</v>
      </c>
      <c r="C48" s="336"/>
      <c r="D48" s="57"/>
      <c r="E48" s="75"/>
      <c r="F48" s="75"/>
      <c r="G48" s="75"/>
      <c r="H48" s="355"/>
      <c r="I48" s="57"/>
      <c r="J48" s="75"/>
      <c r="K48" s="355"/>
      <c r="L48" s="57"/>
      <c r="M48" s="75"/>
      <c r="N48" s="355"/>
      <c r="O48" s="57"/>
      <c r="P48" s="75"/>
      <c r="Q48" s="355"/>
      <c r="R48" s="57"/>
      <c r="S48" s="75"/>
      <c r="T48" s="94"/>
      <c r="U48" s="57"/>
      <c r="V48" s="57"/>
      <c r="W48" s="58"/>
      <c r="X48" s="94"/>
      <c r="Y48" s="75"/>
      <c r="Z48" s="94"/>
      <c r="AA48" s="57"/>
      <c r="AB48" s="94"/>
      <c r="AC48" s="57"/>
      <c r="AD48" s="57"/>
      <c r="AE48" s="94"/>
      <c r="AF48" s="98"/>
    </row>
    <row r="49" spans="1:32" ht="16.149999999999999" customHeight="1" x14ac:dyDescent="0.2">
      <c r="A49" s="55">
        <v>43</v>
      </c>
      <c r="B49" s="56" t="s">
        <v>49</v>
      </c>
      <c r="C49" s="336"/>
      <c r="D49" s="57"/>
      <c r="E49" s="75"/>
      <c r="F49" s="75"/>
      <c r="G49" s="75"/>
      <c r="H49" s="355"/>
      <c r="I49" s="57"/>
      <c r="J49" s="75"/>
      <c r="K49" s="355"/>
      <c r="L49" s="57"/>
      <c r="M49" s="75"/>
      <c r="N49" s="355"/>
      <c r="O49" s="57"/>
      <c r="P49" s="75"/>
      <c r="Q49" s="355"/>
      <c r="R49" s="57"/>
      <c r="S49" s="75"/>
      <c r="T49" s="94"/>
      <c r="U49" s="57"/>
      <c r="V49" s="57"/>
      <c r="W49" s="58"/>
      <c r="X49" s="94"/>
      <c r="Y49" s="75"/>
      <c r="Z49" s="94"/>
      <c r="AA49" s="57"/>
      <c r="AB49" s="94"/>
      <c r="AC49" s="57"/>
      <c r="AD49" s="57"/>
      <c r="AE49" s="94"/>
      <c r="AF49" s="98"/>
    </row>
    <row r="50" spans="1:32" ht="16.149999999999999" customHeight="1" x14ac:dyDescent="0.2">
      <c r="A50" s="55">
        <v>44</v>
      </c>
      <c r="B50" s="56" t="s">
        <v>50</v>
      </c>
      <c r="C50" s="336"/>
      <c r="D50" s="57"/>
      <c r="E50" s="75"/>
      <c r="F50" s="75"/>
      <c r="G50" s="75"/>
      <c r="H50" s="355"/>
      <c r="I50" s="57"/>
      <c r="J50" s="75"/>
      <c r="K50" s="355"/>
      <c r="L50" s="57"/>
      <c r="M50" s="75"/>
      <c r="N50" s="355"/>
      <c r="O50" s="57"/>
      <c r="P50" s="75"/>
      <c r="Q50" s="355"/>
      <c r="R50" s="57"/>
      <c r="S50" s="75"/>
      <c r="T50" s="94"/>
      <c r="U50" s="57"/>
      <c r="V50" s="57"/>
      <c r="W50" s="58"/>
      <c r="X50" s="94"/>
      <c r="Y50" s="75"/>
      <c r="Z50" s="94"/>
      <c r="AA50" s="57"/>
      <c r="AB50" s="94"/>
      <c r="AC50" s="57"/>
      <c r="AD50" s="57"/>
      <c r="AE50" s="94"/>
      <c r="AF50" s="98"/>
    </row>
    <row r="51" spans="1:32" ht="16.149999999999999" customHeight="1" x14ac:dyDescent="0.2">
      <c r="A51" s="50">
        <v>45</v>
      </c>
      <c r="B51" s="51" t="s">
        <v>51</v>
      </c>
      <c r="C51" s="337"/>
      <c r="D51" s="52"/>
      <c r="E51" s="81"/>
      <c r="F51" s="81"/>
      <c r="G51" s="81"/>
      <c r="H51" s="356"/>
      <c r="I51" s="52"/>
      <c r="J51" s="81"/>
      <c r="K51" s="356"/>
      <c r="L51" s="52"/>
      <c r="M51" s="81"/>
      <c r="N51" s="356"/>
      <c r="O51" s="52"/>
      <c r="P51" s="81"/>
      <c r="Q51" s="356"/>
      <c r="R51" s="52"/>
      <c r="S51" s="81"/>
      <c r="T51" s="95"/>
      <c r="U51" s="52"/>
      <c r="V51" s="52"/>
      <c r="W51" s="53"/>
      <c r="X51" s="95"/>
      <c r="Y51" s="81"/>
      <c r="Z51" s="95"/>
      <c r="AA51" s="52"/>
      <c r="AB51" s="95"/>
      <c r="AC51" s="54"/>
      <c r="AD51" s="52"/>
      <c r="AE51" s="96"/>
      <c r="AF51" s="96"/>
    </row>
    <row r="52" spans="1:32" ht="16.149999999999999" customHeight="1" x14ac:dyDescent="0.2">
      <c r="A52" s="59">
        <v>46</v>
      </c>
      <c r="B52" s="60" t="s">
        <v>52</v>
      </c>
      <c r="C52" s="335"/>
      <c r="D52" s="61"/>
      <c r="E52" s="66"/>
      <c r="F52" s="66"/>
      <c r="G52" s="66"/>
      <c r="H52" s="354"/>
      <c r="I52" s="61"/>
      <c r="J52" s="66"/>
      <c r="K52" s="354"/>
      <c r="L52" s="61"/>
      <c r="M52" s="66"/>
      <c r="N52" s="354"/>
      <c r="O52" s="61"/>
      <c r="P52" s="66"/>
      <c r="Q52" s="354"/>
      <c r="R52" s="61"/>
      <c r="S52" s="66"/>
      <c r="T52" s="93"/>
      <c r="U52" s="61"/>
      <c r="V52" s="61"/>
      <c r="W52" s="62"/>
      <c r="X52" s="93"/>
      <c r="Y52" s="66"/>
      <c r="Z52" s="93"/>
      <c r="AA52" s="61"/>
      <c r="AB52" s="93"/>
      <c r="AC52" s="61"/>
      <c r="AD52" s="61"/>
      <c r="AE52" s="93"/>
      <c r="AF52" s="97"/>
    </row>
    <row r="53" spans="1:32" ht="16.149999999999999" customHeight="1" x14ac:dyDescent="0.2">
      <c r="A53" s="55">
        <v>47</v>
      </c>
      <c r="B53" s="56" t="s">
        <v>53</v>
      </c>
      <c r="C53" s="336"/>
      <c r="D53" s="57"/>
      <c r="E53" s="75"/>
      <c r="F53" s="75"/>
      <c r="G53" s="75"/>
      <c r="H53" s="355"/>
      <c r="I53" s="57"/>
      <c r="J53" s="75"/>
      <c r="K53" s="355"/>
      <c r="L53" s="57"/>
      <c r="M53" s="75"/>
      <c r="N53" s="355"/>
      <c r="O53" s="57"/>
      <c r="P53" s="75"/>
      <c r="Q53" s="355"/>
      <c r="R53" s="57"/>
      <c r="S53" s="75"/>
      <c r="T53" s="94"/>
      <c r="U53" s="57"/>
      <c r="V53" s="57"/>
      <c r="W53" s="58"/>
      <c r="X53" s="94"/>
      <c r="Y53" s="75"/>
      <c r="Z53" s="94"/>
      <c r="AA53" s="57"/>
      <c r="AB53" s="94"/>
      <c r="AC53" s="57"/>
      <c r="AD53" s="57"/>
      <c r="AE53" s="94"/>
      <c r="AF53" s="98"/>
    </row>
    <row r="54" spans="1:32" ht="16.149999999999999" customHeight="1" x14ac:dyDescent="0.2">
      <c r="A54" s="55">
        <v>48</v>
      </c>
      <c r="B54" s="56" t="s">
        <v>91</v>
      </c>
      <c r="C54" s="336"/>
      <c r="D54" s="57"/>
      <c r="E54" s="75"/>
      <c r="F54" s="75"/>
      <c r="G54" s="75"/>
      <c r="H54" s="355"/>
      <c r="I54" s="57"/>
      <c r="J54" s="75"/>
      <c r="K54" s="355"/>
      <c r="L54" s="57"/>
      <c r="M54" s="75"/>
      <c r="N54" s="355"/>
      <c r="O54" s="57"/>
      <c r="P54" s="75"/>
      <c r="Q54" s="355"/>
      <c r="R54" s="57"/>
      <c r="S54" s="75"/>
      <c r="T54" s="94"/>
      <c r="U54" s="57"/>
      <c r="V54" s="57"/>
      <c r="W54" s="58"/>
      <c r="X54" s="94"/>
      <c r="Y54" s="75"/>
      <c r="Z54" s="94"/>
      <c r="AA54" s="57"/>
      <c r="AB54" s="94"/>
      <c r="AC54" s="57"/>
      <c r="AD54" s="57"/>
      <c r="AE54" s="94"/>
      <c r="AF54" s="98"/>
    </row>
    <row r="55" spans="1:32" ht="16.149999999999999" customHeight="1" x14ac:dyDescent="0.2">
      <c r="A55" s="55">
        <v>49</v>
      </c>
      <c r="B55" s="56" t="s">
        <v>54</v>
      </c>
      <c r="C55" s="336"/>
      <c r="D55" s="57"/>
      <c r="E55" s="75"/>
      <c r="F55" s="75"/>
      <c r="G55" s="75"/>
      <c r="H55" s="355"/>
      <c r="I55" s="57"/>
      <c r="J55" s="75"/>
      <c r="K55" s="355"/>
      <c r="L55" s="57"/>
      <c r="M55" s="75"/>
      <c r="N55" s="355"/>
      <c r="O55" s="57"/>
      <c r="P55" s="75"/>
      <c r="Q55" s="355"/>
      <c r="R55" s="57"/>
      <c r="S55" s="75"/>
      <c r="T55" s="94"/>
      <c r="U55" s="57"/>
      <c r="V55" s="57"/>
      <c r="W55" s="58"/>
      <c r="X55" s="94"/>
      <c r="Y55" s="75"/>
      <c r="Z55" s="94"/>
      <c r="AA55" s="57"/>
      <c r="AB55" s="94"/>
      <c r="AC55" s="57"/>
      <c r="AD55" s="57"/>
      <c r="AE55" s="94"/>
      <c r="AF55" s="98"/>
    </row>
    <row r="56" spans="1:32" ht="16.149999999999999" customHeight="1" x14ac:dyDescent="0.2">
      <c r="A56" s="50">
        <v>50</v>
      </c>
      <c r="B56" s="51" t="s">
        <v>55</v>
      </c>
      <c r="C56" s="337"/>
      <c r="D56" s="52"/>
      <c r="E56" s="81"/>
      <c r="F56" s="81"/>
      <c r="G56" s="81"/>
      <c r="H56" s="356"/>
      <c r="I56" s="52"/>
      <c r="J56" s="81"/>
      <c r="K56" s="356"/>
      <c r="L56" s="52"/>
      <c r="M56" s="81"/>
      <c r="N56" s="356"/>
      <c r="O56" s="52"/>
      <c r="P56" s="81"/>
      <c r="Q56" s="356"/>
      <c r="R56" s="52"/>
      <c r="S56" s="81"/>
      <c r="T56" s="95"/>
      <c r="U56" s="52"/>
      <c r="V56" s="52"/>
      <c r="W56" s="53"/>
      <c r="X56" s="95"/>
      <c r="Y56" s="81"/>
      <c r="Z56" s="95"/>
      <c r="AA56" s="52"/>
      <c r="AB56" s="95"/>
      <c r="AC56" s="54"/>
      <c r="AD56" s="52"/>
      <c r="AE56" s="96"/>
      <c r="AF56" s="96"/>
    </row>
    <row r="57" spans="1:32" ht="16.149999999999999" customHeight="1" x14ac:dyDescent="0.2">
      <c r="A57" s="59">
        <v>51</v>
      </c>
      <c r="B57" s="60" t="s">
        <v>56</v>
      </c>
      <c r="C57" s="335"/>
      <c r="D57" s="61"/>
      <c r="E57" s="66"/>
      <c r="F57" s="66"/>
      <c r="G57" s="66"/>
      <c r="H57" s="354"/>
      <c r="I57" s="61"/>
      <c r="J57" s="66"/>
      <c r="K57" s="354"/>
      <c r="L57" s="61"/>
      <c r="M57" s="66"/>
      <c r="N57" s="354"/>
      <c r="O57" s="61"/>
      <c r="P57" s="66"/>
      <c r="Q57" s="354"/>
      <c r="R57" s="61"/>
      <c r="S57" s="66"/>
      <c r="T57" s="93"/>
      <c r="U57" s="61"/>
      <c r="V57" s="61"/>
      <c r="W57" s="62"/>
      <c r="X57" s="93"/>
      <c r="Y57" s="66"/>
      <c r="Z57" s="93"/>
      <c r="AA57" s="61"/>
      <c r="AB57" s="93"/>
      <c r="AC57" s="61"/>
      <c r="AD57" s="61"/>
      <c r="AE57" s="93"/>
      <c r="AF57" s="97"/>
    </row>
    <row r="58" spans="1:32" ht="16.149999999999999" customHeight="1" x14ac:dyDescent="0.2">
      <c r="A58" s="55">
        <v>52</v>
      </c>
      <c r="B58" s="56" t="s">
        <v>57</v>
      </c>
      <c r="C58" s="336"/>
      <c r="D58" s="57"/>
      <c r="E58" s="75"/>
      <c r="F58" s="75"/>
      <c r="G58" s="75"/>
      <c r="H58" s="355"/>
      <c r="I58" s="57"/>
      <c r="J58" s="75"/>
      <c r="K58" s="355"/>
      <c r="L58" s="57"/>
      <c r="M58" s="75"/>
      <c r="N58" s="355"/>
      <c r="O58" s="57"/>
      <c r="P58" s="75"/>
      <c r="Q58" s="355"/>
      <c r="R58" s="57"/>
      <c r="S58" s="75"/>
      <c r="T58" s="94"/>
      <c r="U58" s="57"/>
      <c r="V58" s="57"/>
      <c r="W58" s="58"/>
      <c r="X58" s="94"/>
      <c r="Y58" s="75"/>
      <c r="Z58" s="94"/>
      <c r="AA58" s="57"/>
      <c r="AB58" s="94"/>
      <c r="AC58" s="57"/>
      <c r="AD58" s="57"/>
      <c r="AE58" s="94"/>
      <c r="AF58" s="98"/>
    </row>
    <row r="59" spans="1:32" ht="16.149999999999999" customHeight="1" x14ac:dyDescent="0.2">
      <c r="A59" s="55">
        <v>53</v>
      </c>
      <c r="B59" s="56" t="s">
        <v>58</v>
      </c>
      <c r="C59" s="336"/>
      <c r="D59" s="57"/>
      <c r="E59" s="75"/>
      <c r="F59" s="75"/>
      <c r="G59" s="75"/>
      <c r="H59" s="355"/>
      <c r="I59" s="57"/>
      <c r="J59" s="75"/>
      <c r="K59" s="355"/>
      <c r="L59" s="57"/>
      <c r="M59" s="75"/>
      <c r="N59" s="355"/>
      <c r="O59" s="57"/>
      <c r="P59" s="75"/>
      <c r="Q59" s="355"/>
      <c r="R59" s="57"/>
      <c r="S59" s="75"/>
      <c r="T59" s="94"/>
      <c r="U59" s="57"/>
      <c r="V59" s="57"/>
      <c r="W59" s="58"/>
      <c r="X59" s="94"/>
      <c r="Y59" s="75"/>
      <c r="Z59" s="94"/>
      <c r="AA59" s="57"/>
      <c r="AB59" s="94"/>
      <c r="AC59" s="57"/>
      <c r="AD59" s="57"/>
      <c r="AE59" s="94"/>
      <c r="AF59" s="98"/>
    </row>
    <row r="60" spans="1:32" ht="16.149999999999999" customHeight="1" x14ac:dyDescent="0.2">
      <c r="A60" s="55">
        <v>54</v>
      </c>
      <c r="B60" s="56" t="s">
        <v>59</v>
      </c>
      <c r="C60" s="336"/>
      <c r="D60" s="57"/>
      <c r="E60" s="75"/>
      <c r="F60" s="75"/>
      <c r="G60" s="75"/>
      <c r="H60" s="355"/>
      <c r="I60" s="57"/>
      <c r="J60" s="75"/>
      <c r="K60" s="355"/>
      <c r="L60" s="57"/>
      <c r="M60" s="75"/>
      <c r="N60" s="355"/>
      <c r="O60" s="57"/>
      <c r="P60" s="75"/>
      <c r="Q60" s="355"/>
      <c r="R60" s="57"/>
      <c r="S60" s="75"/>
      <c r="T60" s="94"/>
      <c r="U60" s="57"/>
      <c r="V60" s="57"/>
      <c r="W60" s="58"/>
      <c r="X60" s="94"/>
      <c r="Y60" s="75"/>
      <c r="Z60" s="94"/>
      <c r="AA60" s="57"/>
      <c r="AB60" s="94"/>
      <c r="AC60" s="57"/>
      <c r="AD60" s="57"/>
      <c r="AE60" s="94"/>
      <c r="AF60" s="98"/>
    </row>
    <row r="61" spans="1:32" ht="16.149999999999999" customHeight="1" x14ac:dyDescent="0.2">
      <c r="A61" s="50">
        <v>55</v>
      </c>
      <c r="B61" s="51" t="s">
        <v>60</v>
      </c>
      <c r="C61" s="337"/>
      <c r="D61" s="52"/>
      <c r="E61" s="81"/>
      <c r="F61" s="81"/>
      <c r="G61" s="81"/>
      <c r="H61" s="356"/>
      <c r="I61" s="52"/>
      <c r="J61" s="81"/>
      <c r="K61" s="356"/>
      <c r="L61" s="52"/>
      <c r="M61" s="81"/>
      <c r="N61" s="356"/>
      <c r="O61" s="52"/>
      <c r="P61" s="81"/>
      <c r="Q61" s="356"/>
      <c r="R61" s="52"/>
      <c r="S61" s="81"/>
      <c r="T61" s="95"/>
      <c r="U61" s="52"/>
      <c r="V61" s="52"/>
      <c r="W61" s="53"/>
      <c r="X61" s="95"/>
      <c r="Y61" s="81"/>
      <c r="Z61" s="95"/>
      <c r="AA61" s="52"/>
      <c r="AB61" s="95"/>
      <c r="AC61" s="54"/>
      <c r="AD61" s="52"/>
      <c r="AE61" s="96"/>
      <c r="AF61" s="96"/>
    </row>
    <row r="62" spans="1:32" ht="16.149999999999999" customHeight="1" x14ac:dyDescent="0.2">
      <c r="A62" s="59">
        <v>56</v>
      </c>
      <c r="B62" s="60" t="s">
        <v>61</v>
      </c>
      <c r="C62" s="335"/>
      <c r="D62" s="61"/>
      <c r="E62" s="66"/>
      <c r="F62" s="66"/>
      <c r="G62" s="66"/>
      <c r="H62" s="354"/>
      <c r="I62" s="61"/>
      <c r="J62" s="66"/>
      <c r="K62" s="354"/>
      <c r="L62" s="61"/>
      <c r="M62" s="66"/>
      <c r="N62" s="354"/>
      <c r="O62" s="61"/>
      <c r="P62" s="66"/>
      <c r="Q62" s="354"/>
      <c r="R62" s="61"/>
      <c r="S62" s="66"/>
      <c r="T62" s="93"/>
      <c r="U62" s="61"/>
      <c r="V62" s="61"/>
      <c r="W62" s="62"/>
      <c r="X62" s="93"/>
      <c r="Y62" s="66"/>
      <c r="Z62" s="93"/>
      <c r="AA62" s="61"/>
      <c r="AB62" s="93"/>
      <c r="AC62" s="61"/>
      <c r="AD62" s="61"/>
      <c r="AE62" s="93"/>
      <c r="AF62" s="97"/>
    </row>
    <row r="63" spans="1:32" ht="16.149999999999999" customHeight="1" x14ac:dyDescent="0.2">
      <c r="A63" s="55">
        <v>57</v>
      </c>
      <c r="B63" s="56" t="s">
        <v>62</v>
      </c>
      <c r="C63" s="336"/>
      <c r="D63" s="57"/>
      <c r="E63" s="75"/>
      <c r="F63" s="75"/>
      <c r="G63" s="75"/>
      <c r="H63" s="355"/>
      <c r="I63" s="57"/>
      <c r="J63" s="75"/>
      <c r="K63" s="355"/>
      <c r="L63" s="57"/>
      <c r="M63" s="75"/>
      <c r="N63" s="355"/>
      <c r="O63" s="57"/>
      <c r="P63" s="75"/>
      <c r="Q63" s="355"/>
      <c r="R63" s="57"/>
      <c r="S63" s="75"/>
      <c r="T63" s="94"/>
      <c r="U63" s="57"/>
      <c r="V63" s="57"/>
      <c r="W63" s="58"/>
      <c r="X63" s="94"/>
      <c r="Y63" s="75"/>
      <c r="Z63" s="94"/>
      <c r="AA63" s="57"/>
      <c r="AB63" s="94"/>
      <c r="AC63" s="57"/>
      <c r="AD63" s="57"/>
      <c r="AE63" s="94"/>
      <c r="AF63" s="98"/>
    </row>
    <row r="64" spans="1:32" ht="16.149999999999999" customHeight="1" x14ac:dyDescent="0.2">
      <c r="A64" s="55">
        <v>58</v>
      </c>
      <c r="B64" s="56" t="s">
        <v>63</v>
      </c>
      <c r="C64" s="336"/>
      <c r="D64" s="57"/>
      <c r="E64" s="75"/>
      <c r="F64" s="75"/>
      <c r="G64" s="75"/>
      <c r="H64" s="355"/>
      <c r="I64" s="57"/>
      <c r="J64" s="75"/>
      <c r="K64" s="355"/>
      <c r="L64" s="57"/>
      <c r="M64" s="75"/>
      <c r="N64" s="355"/>
      <c r="O64" s="57"/>
      <c r="P64" s="75"/>
      <c r="Q64" s="355"/>
      <c r="R64" s="57"/>
      <c r="S64" s="75"/>
      <c r="T64" s="94"/>
      <c r="U64" s="57"/>
      <c r="V64" s="57"/>
      <c r="W64" s="58"/>
      <c r="X64" s="94"/>
      <c r="Y64" s="75"/>
      <c r="Z64" s="94"/>
      <c r="AA64" s="57"/>
      <c r="AB64" s="94"/>
      <c r="AC64" s="57"/>
      <c r="AD64" s="57"/>
      <c r="AE64" s="94"/>
      <c r="AF64" s="98"/>
    </row>
    <row r="65" spans="1:32" ht="16.149999999999999" customHeight="1" x14ac:dyDescent="0.2">
      <c r="A65" s="55">
        <v>59</v>
      </c>
      <c r="B65" s="56" t="s">
        <v>64</v>
      </c>
      <c r="C65" s="336"/>
      <c r="D65" s="57"/>
      <c r="E65" s="75"/>
      <c r="F65" s="75"/>
      <c r="G65" s="75"/>
      <c r="H65" s="355"/>
      <c r="I65" s="57"/>
      <c r="J65" s="75"/>
      <c r="K65" s="355"/>
      <c r="L65" s="57"/>
      <c r="M65" s="75"/>
      <c r="N65" s="355"/>
      <c r="O65" s="57"/>
      <c r="P65" s="75"/>
      <c r="Q65" s="355"/>
      <c r="R65" s="57"/>
      <c r="S65" s="75"/>
      <c r="T65" s="94"/>
      <c r="U65" s="57"/>
      <c r="V65" s="57"/>
      <c r="W65" s="58"/>
      <c r="X65" s="94"/>
      <c r="Y65" s="75"/>
      <c r="Z65" s="94"/>
      <c r="AA65" s="57"/>
      <c r="AB65" s="94"/>
      <c r="AC65" s="57"/>
      <c r="AD65" s="57"/>
      <c r="AE65" s="94"/>
      <c r="AF65" s="98"/>
    </row>
    <row r="66" spans="1:32" ht="16.149999999999999" customHeight="1" x14ac:dyDescent="0.2">
      <c r="A66" s="50">
        <v>60</v>
      </c>
      <c r="B66" s="51" t="s">
        <v>65</v>
      </c>
      <c r="C66" s="337"/>
      <c r="D66" s="52"/>
      <c r="E66" s="81"/>
      <c r="F66" s="81"/>
      <c r="G66" s="81"/>
      <c r="H66" s="356"/>
      <c r="I66" s="52"/>
      <c r="J66" s="81"/>
      <c r="K66" s="356"/>
      <c r="L66" s="52"/>
      <c r="M66" s="81"/>
      <c r="N66" s="356"/>
      <c r="O66" s="52"/>
      <c r="P66" s="81"/>
      <c r="Q66" s="356"/>
      <c r="R66" s="52"/>
      <c r="S66" s="81"/>
      <c r="T66" s="95"/>
      <c r="U66" s="52"/>
      <c r="V66" s="52"/>
      <c r="W66" s="53"/>
      <c r="X66" s="95"/>
      <c r="Y66" s="81"/>
      <c r="Z66" s="95"/>
      <c r="AA66" s="52"/>
      <c r="AB66" s="95"/>
      <c r="AC66" s="54"/>
      <c r="AD66" s="52"/>
      <c r="AE66" s="96"/>
      <c r="AF66" s="96"/>
    </row>
    <row r="67" spans="1:32" ht="16.149999999999999" customHeight="1" x14ac:dyDescent="0.2">
      <c r="A67" s="59">
        <v>61</v>
      </c>
      <c r="B67" s="60" t="s">
        <v>66</v>
      </c>
      <c r="C67" s="335"/>
      <c r="D67" s="61"/>
      <c r="E67" s="66"/>
      <c r="F67" s="66"/>
      <c r="G67" s="66"/>
      <c r="H67" s="354"/>
      <c r="I67" s="61"/>
      <c r="J67" s="66"/>
      <c r="K67" s="354"/>
      <c r="L67" s="61"/>
      <c r="M67" s="66"/>
      <c r="N67" s="354"/>
      <c r="O67" s="61"/>
      <c r="P67" s="66"/>
      <c r="Q67" s="354"/>
      <c r="R67" s="61"/>
      <c r="S67" s="66"/>
      <c r="T67" s="93"/>
      <c r="U67" s="61"/>
      <c r="V67" s="61"/>
      <c r="W67" s="62"/>
      <c r="X67" s="93"/>
      <c r="Y67" s="66"/>
      <c r="Z67" s="93"/>
      <c r="AA67" s="61"/>
      <c r="AB67" s="93"/>
      <c r="AC67" s="61"/>
      <c r="AD67" s="61"/>
      <c r="AE67" s="93"/>
      <c r="AF67" s="97"/>
    </row>
    <row r="68" spans="1:32" ht="16.149999999999999" customHeight="1" x14ac:dyDescent="0.2">
      <c r="A68" s="55">
        <v>62</v>
      </c>
      <c r="B68" s="56" t="s">
        <v>67</v>
      </c>
      <c r="C68" s="336"/>
      <c r="D68" s="57"/>
      <c r="E68" s="75"/>
      <c r="F68" s="75"/>
      <c r="G68" s="75"/>
      <c r="H68" s="355"/>
      <c r="I68" s="57"/>
      <c r="J68" s="75"/>
      <c r="K68" s="355"/>
      <c r="L68" s="57"/>
      <c r="M68" s="75"/>
      <c r="N68" s="355"/>
      <c r="O68" s="57"/>
      <c r="P68" s="75"/>
      <c r="Q68" s="355"/>
      <c r="R68" s="57"/>
      <c r="S68" s="75"/>
      <c r="T68" s="94"/>
      <c r="U68" s="57"/>
      <c r="V68" s="57"/>
      <c r="W68" s="58"/>
      <c r="X68" s="94"/>
      <c r="Y68" s="75"/>
      <c r="Z68" s="94"/>
      <c r="AA68" s="57"/>
      <c r="AB68" s="94"/>
      <c r="AC68" s="57"/>
      <c r="AD68" s="57"/>
      <c r="AE68" s="94"/>
      <c r="AF68" s="98"/>
    </row>
    <row r="69" spans="1:32" ht="16.149999999999999" customHeight="1" x14ac:dyDescent="0.2">
      <c r="A69" s="55">
        <v>63</v>
      </c>
      <c r="B69" s="56" t="s">
        <v>68</v>
      </c>
      <c r="C69" s="336"/>
      <c r="D69" s="57"/>
      <c r="E69" s="75"/>
      <c r="F69" s="75"/>
      <c r="G69" s="75"/>
      <c r="H69" s="355"/>
      <c r="I69" s="57"/>
      <c r="J69" s="75"/>
      <c r="K69" s="355"/>
      <c r="L69" s="57"/>
      <c r="M69" s="75"/>
      <c r="N69" s="355"/>
      <c r="O69" s="57"/>
      <c r="P69" s="75"/>
      <c r="Q69" s="355"/>
      <c r="R69" s="57"/>
      <c r="S69" s="75"/>
      <c r="T69" s="94"/>
      <c r="U69" s="57"/>
      <c r="V69" s="57"/>
      <c r="W69" s="58"/>
      <c r="X69" s="94"/>
      <c r="Y69" s="75"/>
      <c r="Z69" s="94"/>
      <c r="AA69" s="57"/>
      <c r="AB69" s="94"/>
      <c r="AC69" s="57"/>
      <c r="AD69" s="57"/>
      <c r="AE69" s="94"/>
      <c r="AF69" s="98"/>
    </row>
    <row r="70" spans="1:32" ht="16.149999999999999" customHeight="1" x14ac:dyDescent="0.2">
      <c r="A70" s="55">
        <v>64</v>
      </c>
      <c r="B70" s="56" t="s">
        <v>69</v>
      </c>
      <c r="C70" s="336"/>
      <c r="D70" s="57"/>
      <c r="E70" s="75"/>
      <c r="F70" s="75"/>
      <c r="G70" s="75"/>
      <c r="H70" s="355"/>
      <c r="I70" s="57"/>
      <c r="J70" s="75"/>
      <c r="K70" s="355"/>
      <c r="L70" s="57"/>
      <c r="M70" s="75"/>
      <c r="N70" s="355"/>
      <c r="O70" s="57"/>
      <c r="P70" s="75"/>
      <c r="Q70" s="355"/>
      <c r="R70" s="57"/>
      <c r="S70" s="75"/>
      <c r="T70" s="94"/>
      <c r="U70" s="57"/>
      <c r="V70" s="57"/>
      <c r="W70" s="58"/>
      <c r="X70" s="94"/>
      <c r="Y70" s="75"/>
      <c r="Z70" s="94"/>
      <c r="AA70" s="57"/>
      <c r="AB70" s="94"/>
      <c r="AC70" s="57"/>
      <c r="AD70" s="57"/>
      <c r="AE70" s="94"/>
      <c r="AF70" s="98"/>
    </row>
    <row r="71" spans="1:32" ht="16.149999999999999" customHeight="1" x14ac:dyDescent="0.2">
      <c r="A71" s="50">
        <v>65</v>
      </c>
      <c r="B71" s="51" t="s">
        <v>70</v>
      </c>
      <c r="C71" s="337"/>
      <c r="D71" s="52"/>
      <c r="E71" s="81"/>
      <c r="F71" s="81"/>
      <c r="G71" s="81"/>
      <c r="H71" s="356"/>
      <c r="I71" s="52"/>
      <c r="J71" s="81"/>
      <c r="K71" s="356"/>
      <c r="L71" s="52"/>
      <c r="M71" s="81"/>
      <c r="N71" s="356"/>
      <c r="O71" s="52"/>
      <c r="P71" s="81"/>
      <c r="Q71" s="356"/>
      <c r="R71" s="52"/>
      <c r="S71" s="81"/>
      <c r="T71" s="95"/>
      <c r="U71" s="52"/>
      <c r="V71" s="52"/>
      <c r="W71" s="53"/>
      <c r="X71" s="95"/>
      <c r="Y71" s="81"/>
      <c r="Z71" s="95"/>
      <c r="AA71" s="52"/>
      <c r="AB71" s="95"/>
      <c r="AC71" s="54"/>
      <c r="AD71" s="52"/>
      <c r="AE71" s="96"/>
      <c r="AF71" s="96"/>
    </row>
    <row r="72" spans="1:32" ht="16.149999999999999" customHeight="1" x14ac:dyDescent="0.2">
      <c r="A72" s="59">
        <v>66</v>
      </c>
      <c r="B72" s="60" t="s">
        <v>71</v>
      </c>
      <c r="C72" s="335"/>
      <c r="D72" s="61"/>
      <c r="E72" s="66"/>
      <c r="F72" s="66"/>
      <c r="G72" s="66"/>
      <c r="H72" s="354"/>
      <c r="I72" s="61"/>
      <c r="J72" s="66"/>
      <c r="K72" s="354"/>
      <c r="L72" s="61"/>
      <c r="M72" s="66"/>
      <c r="N72" s="354"/>
      <c r="O72" s="61"/>
      <c r="P72" s="66"/>
      <c r="Q72" s="354"/>
      <c r="R72" s="61"/>
      <c r="S72" s="66"/>
      <c r="T72" s="93"/>
      <c r="U72" s="61"/>
      <c r="V72" s="61"/>
      <c r="W72" s="62"/>
      <c r="X72" s="93"/>
      <c r="Y72" s="66"/>
      <c r="Z72" s="93"/>
      <c r="AA72" s="61"/>
      <c r="AB72" s="93"/>
      <c r="AC72" s="61"/>
      <c r="AD72" s="61"/>
      <c r="AE72" s="93"/>
      <c r="AF72" s="97"/>
    </row>
    <row r="73" spans="1:32" ht="16.149999999999999" customHeight="1" x14ac:dyDescent="0.2">
      <c r="A73" s="55">
        <v>67</v>
      </c>
      <c r="B73" s="56" t="s">
        <v>4</v>
      </c>
      <c r="C73" s="336"/>
      <c r="D73" s="57"/>
      <c r="E73" s="75"/>
      <c r="F73" s="75"/>
      <c r="G73" s="75"/>
      <c r="H73" s="355"/>
      <c r="I73" s="57"/>
      <c r="J73" s="75"/>
      <c r="K73" s="355"/>
      <c r="L73" s="57"/>
      <c r="M73" s="75"/>
      <c r="N73" s="355"/>
      <c r="O73" s="57"/>
      <c r="P73" s="75"/>
      <c r="Q73" s="355"/>
      <c r="R73" s="57"/>
      <c r="S73" s="75"/>
      <c r="T73" s="94"/>
      <c r="U73" s="57"/>
      <c r="V73" s="57"/>
      <c r="W73" s="58"/>
      <c r="X73" s="94"/>
      <c r="Y73" s="75"/>
      <c r="Z73" s="94"/>
      <c r="AA73" s="57"/>
      <c r="AB73" s="94"/>
      <c r="AC73" s="57"/>
      <c r="AD73" s="57"/>
      <c r="AE73" s="94"/>
      <c r="AF73" s="98"/>
    </row>
    <row r="74" spans="1:32" ht="16.149999999999999" customHeight="1" x14ac:dyDescent="0.2">
      <c r="A74" s="55">
        <v>68</v>
      </c>
      <c r="B74" s="56" t="s">
        <v>3</v>
      </c>
      <c r="C74" s="336"/>
      <c r="D74" s="57"/>
      <c r="E74" s="75"/>
      <c r="F74" s="75"/>
      <c r="G74" s="75"/>
      <c r="H74" s="355"/>
      <c r="I74" s="57"/>
      <c r="J74" s="75"/>
      <c r="K74" s="355"/>
      <c r="L74" s="57"/>
      <c r="M74" s="75"/>
      <c r="N74" s="355"/>
      <c r="O74" s="57"/>
      <c r="P74" s="75"/>
      <c r="Q74" s="355"/>
      <c r="R74" s="57"/>
      <c r="S74" s="75"/>
      <c r="T74" s="94"/>
      <c r="U74" s="57"/>
      <c r="V74" s="57"/>
      <c r="W74" s="58"/>
      <c r="X74" s="94"/>
      <c r="Y74" s="75"/>
      <c r="Z74" s="94"/>
      <c r="AA74" s="57"/>
      <c r="AB74" s="94"/>
      <c r="AC74" s="57"/>
      <c r="AD74" s="57"/>
      <c r="AE74" s="94"/>
      <c r="AF74" s="98"/>
    </row>
    <row r="75" spans="1:32" ht="16.149999999999999" customHeight="1" x14ac:dyDescent="0.2">
      <c r="A75" s="55">
        <v>69</v>
      </c>
      <c r="B75" s="56" t="s">
        <v>93</v>
      </c>
      <c r="C75" s="336"/>
      <c r="D75" s="57"/>
      <c r="E75" s="75"/>
      <c r="F75" s="75"/>
      <c r="G75" s="75"/>
      <c r="H75" s="355"/>
      <c r="I75" s="57"/>
      <c r="J75" s="75"/>
      <c r="K75" s="355"/>
      <c r="L75" s="57"/>
      <c r="M75" s="75"/>
      <c r="N75" s="355"/>
      <c r="O75" s="57"/>
      <c r="P75" s="75"/>
      <c r="Q75" s="355"/>
      <c r="R75" s="57"/>
      <c r="S75" s="75"/>
      <c r="T75" s="94"/>
      <c r="U75" s="57"/>
      <c r="V75" s="57"/>
      <c r="W75" s="58"/>
      <c r="X75" s="94"/>
      <c r="Y75" s="75"/>
      <c r="Z75" s="94"/>
      <c r="AA75" s="57"/>
      <c r="AB75" s="94"/>
      <c r="AC75" s="57"/>
      <c r="AD75" s="57"/>
      <c r="AE75" s="94"/>
      <c r="AF75" s="98"/>
    </row>
    <row r="76" spans="1:32" s="199" customFormat="1" ht="16.149999999999999" customHeight="1" thickBot="1" x14ac:dyDescent="0.25">
      <c r="A76" s="1610" t="s">
        <v>494</v>
      </c>
      <c r="B76" s="1612"/>
      <c r="C76" s="357">
        <v>337</v>
      </c>
      <c r="D76" s="330"/>
      <c r="E76" s="347">
        <v>2617625.2724090936</v>
      </c>
      <c r="F76" s="347">
        <v>598.40363440561384</v>
      </c>
      <c r="G76" s="347">
        <v>201662.02479469185</v>
      </c>
      <c r="H76" s="357">
        <v>242</v>
      </c>
      <c r="I76" s="330"/>
      <c r="J76" s="347">
        <v>142732.1120262832</v>
      </c>
      <c r="K76" s="357">
        <v>0</v>
      </c>
      <c r="L76" s="330"/>
      <c r="M76" s="347">
        <v>0</v>
      </c>
      <c r="N76" s="357">
        <v>36</v>
      </c>
      <c r="O76" s="330"/>
      <c r="P76" s="347">
        <v>146108.98651014993</v>
      </c>
      <c r="Q76" s="357">
        <v>5</v>
      </c>
      <c r="R76" s="330"/>
      <c r="S76" s="347">
        <v>7700.0791770558908</v>
      </c>
      <c r="T76" s="358">
        <v>3115829</v>
      </c>
      <c r="U76" s="330">
        <v>42575</v>
      </c>
      <c r="V76" s="330">
        <v>-47267</v>
      </c>
      <c r="W76" s="359">
        <v>-4692</v>
      </c>
      <c r="X76" s="358">
        <v>3111137</v>
      </c>
      <c r="Y76" s="347">
        <v>-7778</v>
      </c>
      <c r="Z76" s="358">
        <v>3103359</v>
      </c>
      <c r="AA76" s="347">
        <v>-436</v>
      </c>
      <c r="AB76" s="358">
        <v>3102923</v>
      </c>
      <c r="AC76" s="330">
        <v>2845303</v>
      </c>
      <c r="AD76" s="330">
        <v>257620</v>
      </c>
      <c r="AE76" s="358">
        <v>257620</v>
      </c>
      <c r="AF76" s="327">
        <v>3102923</v>
      </c>
    </row>
    <row r="77" spans="1:32" s="199" customFormat="1" ht="12.75" customHeight="1" thickTop="1" x14ac:dyDescent="0.2">
      <c r="A77" s="1613" t="s">
        <v>447</v>
      </c>
      <c r="B77" s="1614"/>
      <c r="C77" s="366"/>
      <c r="D77" s="344"/>
      <c r="E77" s="344"/>
      <c r="F77" s="344"/>
      <c r="G77" s="344"/>
      <c r="H77" s="366"/>
      <c r="I77" s="344"/>
      <c r="J77" s="344"/>
      <c r="K77" s="366"/>
      <c r="L77" s="344"/>
      <c r="M77" s="344"/>
      <c r="N77" s="366"/>
      <c r="O77" s="344"/>
      <c r="P77" s="344"/>
      <c r="Q77" s="366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44"/>
      <c r="AF77" s="344"/>
    </row>
    <row r="78" spans="1:32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6"/>
      <c r="G78" s="246"/>
      <c r="H78" s="248"/>
      <c r="I78" s="246"/>
      <c r="J78" s="246"/>
      <c r="K78" s="248"/>
      <c r="L78" s="246"/>
      <c r="M78" s="246"/>
      <c r="N78" s="248"/>
      <c r="O78" s="246"/>
      <c r="P78" s="246"/>
      <c r="Q78" s="248"/>
      <c r="R78" s="246"/>
      <c r="S78" s="246"/>
      <c r="T78" s="246"/>
      <c r="U78" s="246"/>
      <c r="V78" s="246"/>
      <c r="W78" s="246"/>
      <c r="X78" s="246"/>
      <c r="Y78" s="246"/>
      <c r="Z78" s="246"/>
      <c r="AA78" s="246"/>
      <c r="AB78" s="98">
        <v>0</v>
      </c>
      <c r="AC78" s="251">
        <v>0</v>
      </c>
      <c r="AD78" s="246">
        <v>0</v>
      </c>
      <c r="AE78" s="98">
        <v>0</v>
      </c>
      <c r="AF78" s="98">
        <v>0</v>
      </c>
    </row>
    <row r="79" spans="1:32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6"/>
      <c r="G79" s="246"/>
      <c r="H79" s="248"/>
      <c r="I79" s="246"/>
      <c r="J79" s="246"/>
      <c r="K79" s="248"/>
      <c r="L79" s="246"/>
      <c r="M79" s="246"/>
      <c r="N79" s="248"/>
      <c r="O79" s="246"/>
      <c r="P79" s="246"/>
      <c r="Q79" s="248"/>
      <c r="R79" s="246"/>
      <c r="S79" s="246"/>
      <c r="T79" s="246"/>
      <c r="U79" s="246"/>
      <c r="V79" s="246"/>
      <c r="W79" s="246"/>
      <c r="X79" s="246"/>
      <c r="Y79" s="246"/>
      <c r="Z79" s="246"/>
      <c r="AA79" s="246"/>
      <c r="AB79" s="250"/>
      <c r="AC79" s="251"/>
      <c r="AD79" s="246"/>
      <c r="AE79" s="250"/>
      <c r="AF79" s="98">
        <v>0</v>
      </c>
    </row>
    <row r="80" spans="1:32" ht="16.149999999999999" customHeight="1" x14ac:dyDescent="0.2">
      <c r="A80" s="1619" t="s">
        <v>547</v>
      </c>
      <c r="B80" s="1620"/>
      <c r="C80" s="248"/>
      <c r="D80" s="246"/>
      <c r="E80" s="246"/>
      <c r="F80" s="246"/>
      <c r="G80" s="246"/>
      <c r="H80" s="248"/>
      <c r="I80" s="246"/>
      <c r="J80" s="246"/>
      <c r="K80" s="248"/>
      <c r="L80" s="246"/>
      <c r="M80" s="246"/>
      <c r="N80" s="248"/>
      <c r="O80" s="246"/>
      <c r="P80" s="246"/>
      <c r="Q80" s="248"/>
      <c r="R80" s="246"/>
      <c r="S80" s="246"/>
      <c r="T80" s="246"/>
      <c r="U80" s="246"/>
      <c r="V80" s="246"/>
      <c r="W80" s="246"/>
      <c r="X80" s="246"/>
      <c r="Y80" s="246"/>
      <c r="Z80" s="246"/>
      <c r="AA80" s="246"/>
      <c r="AB80" s="251"/>
      <c r="AC80" s="251">
        <v>0</v>
      </c>
      <c r="AD80" s="246">
        <v>0</v>
      </c>
      <c r="AE80" s="98">
        <v>0</v>
      </c>
      <c r="AF80" s="98">
        <v>0</v>
      </c>
    </row>
    <row r="81" spans="1:32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6"/>
      <c r="G81" s="246"/>
      <c r="H81" s="248"/>
      <c r="I81" s="246"/>
      <c r="J81" s="246"/>
      <c r="K81" s="248"/>
      <c r="L81" s="246"/>
      <c r="M81" s="246"/>
      <c r="N81" s="248"/>
      <c r="O81" s="246"/>
      <c r="P81" s="246"/>
      <c r="Q81" s="248"/>
      <c r="R81" s="246"/>
      <c r="S81" s="246"/>
      <c r="T81" s="246"/>
      <c r="U81" s="246"/>
      <c r="V81" s="246"/>
      <c r="W81" s="246"/>
      <c r="X81" s="246"/>
      <c r="Y81" s="246"/>
      <c r="Z81" s="246"/>
      <c r="AA81" s="246"/>
      <c r="AB81" s="250"/>
      <c r="AC81" s="251"/>
      <c r="AD81" s="246"/>
      <c r="AE81" s="250"/>
      <c r="AF81" s="98">
        <v>0</v>
      </c>
    </row>
    <row r="82" spans="1:32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7"/>
      <c r="G82" s="247"/>
      <c r="H82" s="249"/>
      <c r="I82" s="247"/>
      <c r="J82" s="247"/>
      <c r="K82" s="249"/>
      <c r="L82" s="247"/>
      <c r="M82" s="247"/>
      <c r="N82" s="249"/>
      <c r="O82" s="247"/>
      <c r="P82" s="247"/>
      <c r="Q82" s="249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96">
        <v>3570</v>
      </c>
      <c r="AC82" s="54">
        <v>3285</v>
      </c>
      <c r="AD82" s="247">
        <v>285</v>
      </c>
      <c r="AE82" s="96">
        <v>285</v>
      </c>
      <c r="AF82" s="96">
        <v>3570</v>
      </c>
    </row>
    <row r="83" spans="1:32" s="199" customFormat="1" ht="16.149999999999999" customHeight="1" thickBot="1" x14ac:dyDescent="0.25">
      <c r="A83" s="1610" t="s">
        <v>495</v>
      </c>
      <c r="B83" s="1611"/>
      <c r="C83" s="326">
        <v>337</v>
      </c>
      <c r="D83" s="325"/>
      <c r="E83" s="338">
        <v>2617625.2724090936</v>
      </c>
      <c r="F83" s="338">
        <v>598.40363440561384</v>
      </c>
      <c r="G83" s="338">
        <v>201662.02479469185</v>
      </c>
      <c r="H83" s="326">
        <v>242</v>
      </c>
      <c r="I83" s="325"/>
      <c r="J83" s="338">
        <v>142732.1120262832</v>
      </c>
      <c r="K83" s="326">
        <v>0</v>
      </c>
      <c r="L83" s="325"/>
      <c r="M83" s="338">
        <v>0</v>
      </c>
      <c r="N83" s="326">
        <v>36</v>
      </c>
      <c r="O83" s="325"/>
      <c r="P83" s="338">
        <v>146108.98651014993</v>
      </c>
      <c r="Q83" s="326">
        <v>5</v>
      </c>
      <c r="R83" s="325"/>
      <c r="S83" s="338">
        <v>7700.0791770558908</v>
      </c>
      <c r="T83" s="325">
        <v>3115829</v>
      </c>
      <c r="U83" s="325">
        <v>42575</v>
      </c>
      <c r="V83" s="325">
        <v>-47267</v>
      </c>
      <c r="W83" s="325">
        <v>-4692</v>
      </c>
      <c r="X83" s="325">
        <v>3111137</v>
      </c>
      <c r="Y83" s="325">
        <v>-7778</v>
      </c>
      <c r="Z83" s="325">
        <v>3103359</v>
      </c>
      <c r="AA83" s="338">
        <v>-436</v>
      </c>
      <c r="AB83" s="327">
        <v>3106493</v>
      </c>
      <c r="AC83" s="325">
        <v>2848588</v>
      </c>
      <c r="AD83" s="325">
        <v>257905</v>
      </c>
      <c r="AE83" s="327">
        <v>257905</v>
      </c>
      <c r="AF83" s="327">
        <v>3106493</v>
      </c>
    </row>
    <row r="84" spans="1:32" s="199" customFormat="1" ht="16.149999999999999" customHeight="1" thickTop="1" x14ac:dyDescent="0.2">
      <c r="A84" s="1608" t="s">
        <v>1636</v>
      </c>
      <c r="B84" s="1609"/>
      <c r="C84" s="249"/>
      <c r="D84" s="247"/>
      <c r="E84" s="247"/>
      <c r="F84" s="247"/>
      <c r="G84" s="247"/>
      <c r="H84" s="249"/>
      <c r="I84" s="247"/>
      <c r="J84" s="247"/>
      <c r="K84" s="249"/>
      <c r="L84" s="247"/>
      <c r="M84" s="247"/>
      <c r="N84" s="249"/>
      <c r="O84" s="247"/>
      <c r="P84" s="247"/>
      <c r="Q84" s="249"/>
      <c r="R84" s="247"/>
      <c r="S84" s="247"/>
      <c r="T84" s="247"/>
      <c r="U84" s="247"/>
      <c r="V84" s="247"/>
      <c r="W84" s="247"/>
      <c r="X84" s="247"/>
      <c r="Y84" s="247"/>
      <c r="Z84" s="247"/>
      <c r="AA84" s="247"/>
      <c r="AB84" s="96"/>
      <c r="AC84" s="54"/>
      <c r="AD84" s="247"/>
      <c r="AE84" s="96">
        <v>-33334</v>
      </c>
      <c r="AF84" s="96"/>
    </row>
    <row r="85" spans="1:32" s="199" customFormat="1" ht="16.149999999999999" customHeight="1" thickBot="1" x14ac:dyDescent="0.25">
      <c r="A85" s="1744" t="s">
        <v>1643</v>
      </c>
      <c r="B85" s="1611"/>
      <c r="C85" s="326"/>
      <c r="D85" s="325"/>
      <c r="E85" s="338"/>
      <c r="F85" s="338"/>
      <c r="G85" s="338"/>
      <c r="H85" s="326"/>
      <c r="I85" s="325"/>
      <c r="J85" s="338"/>
      <c r="K85" s="326"/>
      <c r="L85" s="325"/>
      <c r="M85" s="338"/>
      <c r="N85" s="326"/>
      <c r="O85" s="325"/>
      <c r="P85" s="338"/>
      <c r="Q85" s="326"/>
      <c r="R85" s="325"/>
      <c r="S85" s="338"/>
      <c r="T85" s="325"/>
      <c r="U85" s="325"/>
      <c r="V85" s="325"/>
      <c r="W85" s="325"/>
      <c r="X85" s="325"/>
      <c r="Y85" s="325"/>
      <c r="Z85" s="325"/>
      <c r="AA85" s="338"/>
      <c r="AB85" s="327"/>
      <c r="AC85" s="325"/>
      <c r="AD85" s="325"/>
      <c r="AE85" s="327">
        <v>224571</v>
      </c>
      <c r="AF85" s="327"/>
    </row>
    <row r="86" spans="1:32" ht="13.9" customHeight="1" thickTop="1" x14ac:dyDescent="0.2"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AA86" s="192"/>
      <c r="AB86" s="192"/>
      <c r="AC86" s="192"/>
      <c r="AD86" s="192"/>
      <c r="AE86" s="192"/>
      <c r="AF86" s="192"/>
    </row>
    <row r="87" spans="1:32" ht="13.9" customHeight="1" x14ac:dyDescent="0.2">
      <c r="A87" s="115"/>
      <c r="B87" s="115"/>
      <c r="C87" s="115"/>
      <c r="D87" s="115"/>
      <c r="E87" s="115"/>
      <c r="F87" s="1632"/>
      <c r="G87" s="1632"/>
      <c r="H87" s="115"/>
      <c r="I87" s="115"/>
      <c r="J87" s="115"/>
      <c r="K87" s="115"/>
      <c r="L87" s="1360"/>
      <c r="M87" s="1360"/>
      <c r="N87" s="1360"/>
      <c r="O87" s="1360"/>
      <c r="P87" s="1360"/>
      <c r="Q87" s="1360"/>
      <c r="R87" s="1360"/>
      <c r="S87" s="1360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</row>
    <row r="88" spans="1:32" x14ac:dyDescent="0.2">
      <c r="A88" s="115" t="s">
        <v>1583</v>
      </c>
      <c r="B88" s="115" t="s">
        <v>1583</v>
      </c>
      <c r="C88" s="115" t="s">
        <v>1583</v>
      </c>
      <c r="D88" s="115" t="s">
        <v>1583</v>
      </c>
      <c r="E88" s="115" t="s">
        <v>1583</v>
      </c>
      <c r="F88" s="1632"/>
      <c r="G88" s="1632"/>
      <c r="H88" s="115"/>
      <c r="I88" s="115"/>
      <c r="J88" s="115"/>
      <c r="K88" s="115"/>
      <c r="L88" s="1360"/>
      <c r="M88" s="1360"/>
      <c r="N88" s="1360"/>
      <c r="O88" s="1360"/>
      <c r="P88" s="1360"/>
      <c r="Q88" s="1360"/>
      <c r="R88" s="1360"/>
      <c r="S88" s="1360"/>
      <c r="T88" s="115"/>
      <c r="U88" s="115"/>
      <c r="V88" s="115"/>
      <c r="W88" s="115"/>
      <c r="X88" s="115"/>
      <c r="Y88" s="928"/>
      <c r="Z88" s="1361"/>
      <c r="AA88" s="115"/>
      <c r="AB88" s="115"/>
      <c r="AC88" s="115"/>
      <c r="AD88" s="115"/>
      <c r="AE88" s="115"/>
      <c r="AF88" s="115"/>
    </row>
    <row r="89" spans="1:32" x14ac:dyDescent="0.2">
      <c r="A89" s="115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928"/>
      <c r="Z89" s="1361"/>
      <c r="AA89" s="115"/>
      <c r="AB89" s="115"/>
      <c r="AC89" s="115"/>
      <c r="AD89" s="115"/>
      <c r="AE89" s="115"/>
      <c r="AF89" s="115"/>
    </row>
    <row r="90" spans="1:32" x14ac:dyDescent="0.2">
      <c r="A90" s="115"/>
      <c r="B90" s="1363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  <c r="AE90" s="115">
        <v>1</v>
      </c>
      <c r="AF90" s="115"/>
    </row>
    <row r="91" spans="1:32" x14ac:dyDescent="0.2">
      <c r="A91" s="115"/>
      <c r="B91" s="1363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  <c r="AE91" s="115"/>
      <c r="AF91" s="115"/>
    </row>
    <row r="92" spans="1:32" x14ac:dyDescent="0.2">
      <c r="A92" s="115"/>
      <c r="B92" s="1363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  <c r="AD92" s="115"/>
      <c r="AE92" s="115"/>
      <c r="AF92" s="115"/>
    </row>
    <row r="93" spans="1:32" x14ac:dyDescent="0.2">
      <c r="A93" s="115"/>
      <c r="B93" s="1363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  <c r="AC93" s="115"/>
      <c r="AD93" s="115"/>
      <c r="AE93" s="115"/>
      <c r="AF93" s="115"/>
    </row>
  </sheetData>
  <mergeCells count="34">
    <mergeCell ref="A84:B84"/>
    <mergeCell ref="A85:B85"/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  <mergeCell ref="A79:B79"/>
    <mergeCell ref="A80:B80"/>
    <mergeCell ref="A81:B81"/>
    <mergeCell ref="A82:B82"/>
    <mergeCell ref="A83:B83"/>
    <mergeCell ref="AB1:AF1"/>
    <mergeCell ref="F87:F88"/>
    <mergeCell ref="G87:G88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55000000000000004" bottom="0.45" header="0.25" footer="0.25"/>
  <pageSetup paperSize="5" scale="65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95"/>
  <sheetViews>
    <sheetView view="pageBreakPreview" zoomScaleNormal="100" zoomScaleSheetLayoutView="100" workbookViewId="0">
      <pane xSplit="2" ySplit="6" topLeftCell="C7" activePane="bottomRight" state="frozen"/>
      <selection activeCell="B90" sqref="B90:B93"/>
      <selection pane="topRight" activeCell="B90" sqref="B90:B93"/>
      <selection pane="bottomLeft" activeCell="B90" sqref="B90:B93"/>
      <selection pane="bottomRight" activeCell="B90" sqref="B90:B93"/>
    </sheetView>
  </sheetViews>
  <sheetFormatPr defaultColWidth="8.85546875" defaultRowHeight="12.75" x14ac:dyDescent="0.2"/>
  <cols>
    <col min="1" max="1" width="5" style="110" customWidth="1"/>
    <col min="2" max="2" width="27.42578125" style="110" customWidth="1"/>
    <col min="3" max="3" width="12.140625" style="110" bestFit="1" customWidth="1"/>
    <col min="4" max="4" width="10" style="110" customWidth="1"/>
    <col min="5" max="5" width="14.140625" style="110" customWidth="1"/>
    <col min="6" max="6" width="10" style="110" customWidth="1"/>
    <col min="7" max="7" width="14.140625" style="110" customWidth="1"/>
    <col min="8" max="8" width="11.5703125" style="110" customWidth="1"/>
    <col min="9" max="9" width="10" style="110" customWidth="1"/>
    <col min="10" max="10" width="11.28515625" style="110" customWidth="1"/>
    <col min="11" max="11" width="11.5703125" style="110" customWidth="1"/>
    <col min="12" max="12" width="10" style="110" customWidth="1"/>
    <col min="13" max="13" width="11.28515625" style="110" customWidth="1"/>
    <col min="14" max="14" width="11.5703125" style="110" customWidth="1"/>
    <col min="15" max="15" width="10" style="110" customWidth="1"/>
    <col min="16" max="16" width="11.28515625" style="110" customWidth="1"/>
    <col min="17" max="17" width="11.5703125" style="110" customWidth="1"/>
    <col min="18" max="18" width="10" style="110" customWidth="1"/>
    <col min="19" max="19" width="11.28515625" style="110" customWidth="1"/>
    <col min="20" max="20" width="13.140625" style="110" customWidth="1"/>
    <col min="21" max="24" width="14.85546875" style="110" customWidth="1"/>
    <col min="25" max="25" width="12.7109375" style="110" customWidth="1"/>
    <col min="26" max="26" width="14.85546875" style="110" customWidth="1"/>
    <col min="27" max="27" width="16.28515625" style="110" customWidth="1"/>
    <col min="28" max="28" width="17.28515625" style="110" bestFit="1" customWidth="1"/>
    <col min="29" max="31" width="15.28515625" style="110" customWidth="1"/>
    <col min="32" max="32" width="18.85546875" style="110" customWidth="1"/>
    <col min="33" max="16384" width="8.85546875" style="110"/>
  </cols>
  <sheetData>
    <row r="1" spans="1:32" ht="19.899999999999999" customHeight="1" x14ac:dyDescent="0.2">
      <c r="A1" s="1745" t="s">
        <v>1492</v>
      </c>
      <c r="B1" s="1746"/>
      <c r="C1" s="1592" t="s">
        <v>378</v>
      </c>
      <c r="D1" s="1593"/>
      <c r="E1" s="1593"/>
      <c r="F1" s="1593"/>
      <c r="G1" s="1593"/>
      <c r="H1" s="1593"/>
      <c r="I1" s="1593"/>
      <c r="J1" s="1594"/>
      <c r="K1" s="1595" t="s">
        <v>378</v>
      </c>
      <c r="L1" s="1596"/>
      <c r="M1" s="1596"/>
      <c r="N1" s="1596"/>
      <c r="O1" s="1596"/>
      <c r="P1" s="1596"/>
      <c r="Q1" s="1596"/>
      <c r="R1" s="1596"/>
      <c r="S1" s="1596"/>
      <c r="T1" s="1597"/>
      <c r="U1" s="1592" t="s">
        <v>378</v>
      </c>
      <c r="V1" s="1593"/>
      <c r="W1" s="1593"/>
      <c r="X1" s="1593"/>
      <c r="Y1" s="1593"/>
      <c r="Z1" s="1593"/>
      <c r="AA1" s="1594"/>
      <c r="AB1" s="1592" t="s">
        <v>378</v>
      </c>
      <c r="AC1" s="1593"/>
      <c r="AD1" s="1593"/>
      <c r="AE1" s="1593"/>
      <c r="AF1" s="1594"/>
    </row>
    <row r="2" spans="1:32" ht="30" customHeight="1" x14ac:dyDescent="0.2">
      <c r="A2" s="1747"/>
      <c r="B2" s="1748"/>
      <c r="C2" s="1598" t="s">
        <v>1230</v>
      </c>
      <c r="D2" s="1600" t="s">
        <v>1592</v>
      </c>
      <c r="E2" s="1601"/>
      <c r="F2" s="1601"/>
      <c r="G2" s="1602"/>
      <c r="H2" s="1600" t="s">
        <v>1307</v>
      </c>
      <c r="I2" s="1603"/>
      <c r="J2" s="1604"/>
      <c r="K2" s="1600" t="s">
        <v>1304</v>
      </c>
      <c r="L2" s="1603"/>
      <c r="M2" s="1604"/>
      <c r="N2" s="1600" t="s">
        <v>1305</v>
      </c>
      <c r="O2" s="1603"/>
      <c r="P2" s="1604"/>
      <c r="Q2" s="1600" t="s">
        <v>1306</v>
      </c>
      <c r="R2" s="1603"/>
      <c r="S2" s="1604"/>
      <c r="T2" s="1598" t="s">
        <v>539</v>
      </c>
      <c r="U2" s="1605" t="s">
        <v>251</v>
      </c>
      <c r="V2" s="1605"/>
      <c r="W2" s="1605"/>
      <c r="X2" s="1598" t="s">
        <v>540</v>
      </c>
      <c r="Y2" s="1606" t="s">
        <v>487</v>
      </c>
      <c r="Z2" s="1606" t="s">
        <v>541</v>
      </c>
      <c r="AA2" s="1621" t="s">
        <v>1484</v>
      </c>
      <c r="AB2" s="1598" t="s">
        <v>1313</v>
      </c>
      <c r="AC2" s="1598" t="s">
        <v>296</v>
      </c>
      <c r="AD2" s="1598" t="s">
        <v>297</v>
      </c>
      <c r="AE2" s="1598" t="s">
        <v>254</v>
      </c>
      <c r="AF2" s="1598" t="s">
        <v>1314</v>
      </c>
    </row>
    <row r="3" spans="1:32" ht="94.5" customHeight="1" x14ac:dyDescent="0.2">
      <c r="A3" s="1749"/>
      <c r="B3" s="1750"/>
      <c r="C3" s="1599"/>
      <c r="D3" s="820" t="s">
        <v>489</v>
      </c>
      <c r="E3" s="820" t="s">
        <v>710</v>
      </c>
      <c r="F3" s="820" t="s">
        <v>489</v>
      </c>
      <c r="G3" s="820" t="s">
        <v>709</v>
      </c>
      <c r="H3" s="1097" t="s">
        <v>1229</v>
      </c>
      <c r="I3" s="820" t="s">
        <v>489</v>
      </c>
      <c r="J3" s="820" t="s">
        <v>397</v>
      </c>
      <c r="K3" s="1097" t="s">
        <v>1228</v>
      </c>
      <c r="L3" s="820" t="s">
        <v>489</v>
      </c>
      <c r="M3" s="820" t="s">
        <v>397</v>
      </c>
      <c r="N3" s="1097" t="s">
        <v>1227</v>
      </c>
      <c r="O3" s="820" t="s">
        <v>489</v>
      </c>
      <c r="P3" s="820" t="s">
        <v>397</v>
      </c>
      <c r="Q3" s="1097" t="s">
        <v>1227</v>
      </c>
      <c r="R3" s="820" t="s">
        <v>489</v>
      </c>
      <c r="S3" s="820" t="s">
        <v>397</v>
      </c>
      <c r="T3" s="1598"/>
      <c r="U3" s="821" t="s">
        <v>1225</v>
      </c>
      <c r="V3" s="821" t="s">
        <v>1226</v>
      </c>
      <c r="W3" s="821" t="s">
        <v>253</v>
      </c>
      <c r="X3" s="1598"/>
      <c r="Y3" s="1607"/>
      <c r="Z3" s="1607"/>
      <c r="AA3" s="1621"/>
      <c r="AB3" s="1598"/>
      <c r="AC3" s="1598"/>
      <c r="AD3" s="1598"/>
      <c r="AE3" s="1598"/>
      <c r="AF3" s="1598"/>
    </row>
    <row r="4" spans="1:32" ht="14.25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</row>
    <row r="5" spans="1:32" s="1210" customFormat="1" ht="36" customHeight="1" x14ac:dyDescent="0.2">
      <c r="A5" s="1207"/>
      <c r="B5" s="1208"/>
      <c r="C5" s="1019" t="s">
        <v>1047</v>
      </c>
      <c r="D5" s="1019" t="s">
        <v>1059</v>
      </c>
      <c r="E5" s="1019" t="s">
        <v>1049</v>
      </c>
      <c r="F5" s="1019" t="s">
        <v>951</v>
      </c>
      <c r="G5" s="1019" t="s">
        <v>926</v>
      </c>
      <c r="H5" s="1019" t="s">
        <v>1303</v>
      </c>
      <c r="I5" s="1019" t="s">
        <v>1060</v>
      </c>
      <c r="J5" s="1019" t="s">
        <v>1061</v>
      </c>
      <c r="K5" s="1019" t="s">
        <v>1302</v>
      </c>
      <c r="L5" s="1019" t="s">
        <v>1062</v>
      </c>
      <c r="M5" s="1019" t="s">
        <v>1063</v>
      </c>
      <c r="N5" s="1019" t="s">
        <v>1300</v>
      </c>
      <c r="O5" s="1019" t="s">
        <v>1064</v>
      </c>
      <c r="P5" s="1019" t="s">
        <v>1065</v>
      </c>
      <c r="Q5" s="1019" t="s">
        <v>1301</v>
      </c>
      <c r="R5" s="1019" t="s">
        <v>1066</v>
      </c>
      <c r="S5" s="1019" t="s">
        <v>1067</v>
      </c>
      <c r="T5" s="1019" t="s">
        <v>1068</v>
      </c>
      <c r="U5" s="1019" t="s">
        <v>1294</v>
      </c>
      <c r="V5" s="1019" t="s">
        <v>1295</v>
      </c>
      <c r="W5" s="1019" t="s">
        <v>1071</v>
      </c>
      <c r="X5" s="1019" t="s">
        <v>1072</v>
      </c>
      <c r="Y5" s="1019" t="s">
        <v>1073</v>
      </c>
      <c r="Z5" s="1019" t="s">
        <v>1074</v>
      </c>
      <c r="AA5" s="1019" t="s">
        <v>1055</v>
      </c>
      <c r="AB5" s="1019" t="s">
        <v>1446</v>
      </c>
      <c r="AC5" s="1019" t="s">
        <v>1299</v>
      </c>
      <c r="AD5" s="1019" t="s">
        <v>1075</v>
      </c>
      <c r="AE5" s="1019" t="s">
        <v>1312</v>
      </c>
      <c r="AF5" s="1019" t="s">
        <v>1447</v>
      </c>
    </row>
    <row r="6" spans="1:32" s="1210" customFormat="1" ht="36" hidden="1" customHeight="1" x14ac:dyDescent="0.2">
      <c r="A6" s="1211"/>
      <c r="B6" s="1212"/>
      <c r="C6" s="1022" t="s">
        <v>802</v>
      </c>
      <c r="D6" s="1022" t="s">
        <v>802</v>
      </c>
      <c r="E6" s="1022" t="s">
        <v>803</v>
      </c>
      <c r="F6" s="1022" t="s">
        <v>958</v>
      </c>
      <c r="G6" s="1022" t="s">
        <v>803</v>
      </c>
      <c r="H6" s="1022" t="s">
        <v>910</v>
      </c>
      <c r="I6" s="1022" t="s">
        <v>802</v>
      </c>
      <c r="J6" s="1022" t="s">
        <v>803</v>
      </c>
      <c r="K6" s="1022" t="s">
        <v>910</v>
      </c>
      <c r="L6" s="1022" t="s">
        <v>802</v>
      </c>
      <c r="M6" s="1022" t="s">
        <v>803</v>
      </c>
      <c r="N6" s="1022" t="s">
        <v>910</v>
      </c>
      <c r="O6" s="1022" t="s">
        <v>802</v>
      </c>
      <c r="P6" s="1022" t="s">
        <v>803</v>
      </c>
      <c r="Q6" s="1022" t="s">
        <v>910</v>
      </c>
      <c r="R6" s="1022" t="s">
        <v>802</v>
      </c>
      <c r="S6" s="1022" t="s">
        <v>803</v>
      </c>
      <c r="T6" s="1022" t="s">
        <v>803</v>
      </c>
      <c r="U6" s="1022" t="s">
        <v>1054</v>
      </c>
      <c r="V6" s="1022" t="s">
        <v>1054</v>
      </c>
      <c r="W6" s="1022" t="s">
        <v>803</v>
      </c>
      <c r="X6" s="1022" t="s">
        <v>803</v>
      </c>
      <c r="Y6" s="1022" t="s">
        <v>803</v>
      </c>
      <c r="Z6" s="1022" t="s">
        <v>803</v>
      </c>
      <c r="AA6" s="1022" t="s">
        <v>1055</v>
      </c>
      <c r="AB6" s="1022" t="s">
        <v>1076</v>
      </c>
      <c r="AC6" s="1022" t="s">
        <v>1056</v>
      </c>
      <c r="AD6" s="1022" t="s">
        <v>803</v>
      </c>
      <c r="AE6" s="1022" t="s">
        <v>803</v>
      </c>
      <c r="AF6" s="1022" t="s">
        <v>1077</v>
      </c>
    </row>
    <row r="7" spans="1:32" ht="16.149999999999999" customHeight="1" x14ac:dyDescent="0.2">
      <c r="A7" s="59">
        <v>1</v>
      </c>
      <c r="B7" s="60" t="s">
        <v>7</v>
      </c>
      <c r="C7" s="335"/>
      <c r="D7" s="61"/>
      <c r="E7" s="66"/>
      <c r="F7" s="66"/>
      <c r="G7" s="66"/>
      <c r="H7" s="354"/>
      <c r="I7" s="61"/>
      <c r="J7" s="66"/>
      <c r="K7" s="354"/>
      <c r="L7" s="61"/>
      <c r="M7" s="66"/>
      <c r="N7" s="354"/>
      <c r="O7" s="61"/>
      <c r="P7" s="66"/>
      <c r="Q7" s="354"/>
      <c r="R7" s="61"/>
      <c r="S7" s="66"/>
      <c r="T7" s="93"/>
      <c r="U7" s="61"/>
      <c r="V7" s="61"/>
      <c r="W7" s="62"/>
      <c r="X7" s="93"/>
      <c r="Y7" s="66"/>
      <c r="Z7" s="93"/>
      <c r="AA7" s="61"/>
      <c r="AB7" s="93"/>
      <c r="AC7" s="61"/>
      <c r="AD7" s="61"/>
      <c r="AE7" s="93"/>
      <c r="AF7" s="97"/>
    </row>
    <row r="8" spans="1:32" ht="16.149999999999999" customHeight="1" x14ac:dyDescent="0.2">
      <c r="A8" s="55">
        <v>2</v>
      </c>
      <c r="B8" s="56" t="s">
        <v>8</v>
      </c>
      <c r="C8" s="336"/>
      <c r="D8" s="57"/>
      <c r="E8" s="75"/>
      <c r="F8" s="75"/>
      <c r="G8" s="75"/>
      <c r="H8" s="355"/>
      <c r="I8" s="57"/>
      <c r="J8" s="75"/>
      <c r="K8" s="355"/>
      <c r="L8" s="57"/>
      <c r="M8" s="75"/>
      <c r="N8" s="355"/>
      <c r="O8" s="57"/>
      <c r="P8" s="75"/>
      <c r="Q8" s="355"/>
      <c r="R8" s="57"/>
      <c r="S8" s="75"/>
      <c r="T8" s="94"/>
      <c r="U8" s="57"/>
      <c r="V8" s="57"/>
      <c r="W8" s="58"/>
      <c r="X8" s="94"/>
      <c r="Y8" s="75"/>
      <c r="Z8" s="94"/>
      <c r="AA8" s="57"/>
      <c r="AB8" s="94"/>
      <c r="AC8" s="57"/>
      <c r="AD8" s="57"/>
      <c r="AE8" s="94"/>
      <c r="AF8" s="98"/>
    </row>
    <row r="9" spans="1:32" ht="16.149999999999999" customHeight="1" x14ac:dyDescent="0.2">
      <c r="A9" s="55">
        <v>3</v>
      </c>
      <c r="B9" s="56" t="s">
        <v>9</v>
      </c>
      <c r="C9" s="336"/>
      <c r="D9" s="57"/>
      <c r="E9" s="75"/>
      <c r="F9" s="75"/>
      <c r="G9" s="75"/>
      <c r="H9" s="355"/>
      <c r="I9" s="57"/>
      <c r="J9" s="75"/>
      <c r="K9" s="355"/>
      <c r="L9" s="57"/>
      <c r="M9" s="75"/>
      <c r="N9" s="355"/>
      <c r="O9" s="57"/>
      <c r="P9" s="75"/>
      <c r="Q9" s="355"/>
      <c r="R9" s="57"/>
      <c r="S9" s="75"/>
      <c r="T9" s="94"/>
      <c r="U9" s="57"/>
      <c r="V9" s="57"/>
      <c r="W9" s="58"/>
      <c r="X9" s="94"/>
      <c r="Y9" s="75"/>
      <c r="Z9" s="94"/>
      <c r="AA9" s="57"/>
      <c r="AB9" s="94"/>
      <c r="AC9" s="57"/>
      <c r="AD9" s="57"/>
      <c r="AE9" s="94"/>
      <c r="AF9" s="98"/>
    </row>
    <row r="10" spans="1:32" ht="16.149999999999999" customHeight="1" x14ac:dyDescent="0.2">
      <c r="A10" s="55">
        <v>4</v>
      </c>
      <c r="B10" s="56" t="s">
        <v>10</v>
      </c>
      <c r="C10" s="336"/>
      <c r="D10" s="57"/>
      <c r="E10" s="75"/>
      <c r="F10" s="75"/>
      <c r="G10" s="75"/>
      <c r="H10" s="355"/>
      <c r="I10" s="57"/>
      <c r="J10" s="75"/>
      <c r="K10" s="355"/>
      <c r="L10" s="57"/>
      <c r="M10" s="75"/>
      <c r="N10" s="355"/>
      <c r="O10" s="57"/>
      <c r="P10" s="75"/>
      <c r="Q10" s="355"/>
      <c r="R10" s="57"/>
      <c r="S10" s="75"/>
      <c r="T10" s="94"/>
      <c r="U10" s="57"/>
      <c r="V10" s="57"/>
      <c r="W10" s="58"/>
      <c r="X10" s="94"/>
      <c r="Y10" s="75"/>
      <c r="Z10" s="94"/>
      <c r="AA10" s="57"/>
      <c r="AB10" s="94"/>
      <c r="AC10" s="57"/>
      <c r="AD10" s="57"/>
      <c r="AE10" s="94"/>
      <c r="AF10" s="98"/>
    </row>
    <row r="11" spans="1:32" ht="16.149999999999999" customHeight="1" x14ac:dyDescent="0.2">
      <c r="A11" s="50">
        <v>5</v>
      </c>
      <c r="B11" s="51" t="s">
        <v>11</v>
      </c>
      <c r="C11" s="337"/>
      <c r="D11" s="52"/>
      <c r="E11" s="81"/>
      <c r="F11" s="81"/>
      <c r="G11" s="81"/>
      <c r="H11" s="356"/>
      <c r="I11" s="52"/>
      <c r="J11" s="81"/>
      <c r="K11" s="356"/>
      <c r="L11" s="52"/>
      <c r="M11" s="81"/>
      <c r="N11" s="356"/>
      <c r="O11" s="52"/>
      <c r="P11" s="81"/>
      <c r="Q11" s="356"/>
      <c r="R11" s="52"/>
      <c r="S11" s="81"/>
      <c r="T11" s="95"/>
      <c r="U11" s="52"/>
      <c r="V11" s="52"/>
      <c r="W11" s="53"/>
      <c r="X11" s="95"/>
      <c r="Y11" s="81"/>
      <c r="Z11" s="95"/>
      <c r="AA11" s="52"/>
      <c r="AB11" s="95"/>
      <c r="AC11" s="54"/>
      <c r="AD11" s="52"/>
      <c r="AE11" s="96"/>
      <c r="AF11" s="96"/>
    </row>
    <row r="12" spans="1:32" ht="16.149999999999999" customHeight="1" x14ac:dyDescent="0.2">
      <c r="A12" s="59">
        <v>6</v>
      </c>
      <c r="B12" s="60" t="s">
        <v>12</v>
      </c>
      <c r="C12" s="335"/>
      <c r="D12" s="61"/>
      <c r="E12" s="66"/>
      <c r="F12" s="66"/>
      <c r="G12" s="66"/>
      <c r="H12" s="354"/>
      <c r="I12" s="61"/>
      <c r="J12" s="66"/>
      <c r="K12" s="354"/>
      <c r="L12" s="61"/>
      <c r="M12" s="66"/>
      <c r="N12" s="354"/>
      <c r="O12" s="61"/>
      <c r="P12" s="66"/>
      <c r="Q12" s="354"/>
      <c r="R12" s="61"/>
      <c r="S12" s="66"/>
      <c r="T12" s="93"/>
      <c r="U12" s="61"/>
      <c r="V12" s="61"/>
      <c r="W12" s="62"/>
      <c r="X12" s="93"/>
      <c r="Y12" s="66"/>
      <c r="Z12" s="93"/>
      <c r="AA12" s="61"/>
      <c r="AB12" s="93"/>
      <c r="AC12" s="61"/>
      <c r="AD12" s="61"/>
      <c r="AE12" s="93"/>
      <c r="AF12" s="97"/>
    </row>
    <row r="13" spans="1:32" ht="16.149999999999999" customHeight="1" x14ac:dyDescent="0.2">
      <c r="A13" s="55">
        <v>7</v>
      </c>
      <c r="B13" s="56" t="s">
        <v>13</v>
      </c>
      <c r="C13" s="336"/>
      <c r="D13" s="57"/>
      <c r="E13" s="75"/>
      <c r="F13" s="75"/>
      <c r="G13" s="75"/>
      <c r="H13" s="355"/>
      <c r="I13" s="57"/>
      <c r="J13" s="75"/>
      <c r="K13" s="355"/>
      <c r="L13" s="57"/>
      <c r="M13" s="75"/>
      <c r="N13" s="355"/>
      <c r="O13" s="57"/>
      <c r="P13" s="75"/>
      <c r="Q13" s="355"/>
      <c r="R13" s="57"/>
      <c r="S13" s="75"/>
      <c r="T13" s="94"/>
      <c r="U13" s="57"/>
      <c r="V13" s="57"/>
      <c r="W13" s="58"/>
      <c r="X13" s="94"/>
      <c r="Y13" s="75"/>
      <c r="Z13" s="94"/>
      <c r="AA13" s="57"/>
      <c r="AB13" s="94"/>
      <c r="AC13" s="57"/>
      <c r="AD13" s="57"/>
      <c r="AE13" s="94"/>
      <c r="AF13" s="98"/>
    </row>
    <row r="14" spans="1:32" ht="16.149999999999999" customHeight="1" x14ac:dyDescent="0.2">
      <c r="A14" s="55">
        <v>8</v>
      </c>
      <c r="B14" s="56" t="s">
        <v>14</v>
      </c>
      <c r="C14" s="336"/>
      <c r="D14" s="57"/>
      <c r="E14" s="75"/>
      <c r="F14" s="75"/>
      <c r="G14" s="75"/>
      <c r="H14" s="355"/>
      <c r="I14" s="57"/>
      <c r="J14" s="75"/>
      <c r="K14" s="355"/>
      <c r="L14" s="57"/>
      <c r="M14" s="75"/>
      <c r="N14" s="355"/>
      <c r="O14" s="57"/>
      <c r="P14" s="75"/>
      <c r="Q14" s="355"/>
      <c r="R14" s="57"/>
      <c r="S14" s="75"/>
      <c r="T14" s="94"/>
      <c r="U14" s="57"/>
      <c r="V14" s="57"/>
      <c r="W14" s="58"/>
      <c r="X14" s="94"/>
      <c r="Y14" s="75"/>
      <c r="Z14" s="94"/>
      <c r="AA14" s="57"/>
      <c r="AB14" s="94"/>
      <c r="AC14" s="57"/>
      <c r="AD14" s="57"/>
      <c r="AE14" s="94"/>
      <c r="AF14" s="98"/>
    </row>
    <row r="15" spans="1:32" ht="16.149999999999999" customHeight="1" x14ac:dyDescent="0.2">
      <c r="A15" s="55">
        <v>9</v>
      </c>
      <c r="B15" s="56" t="s">
        <v>15</v>
      </c>
      <c r="C15" s="336"/>
      <c r="D15" s="57"/>
      <c r="E15" s="75"/>
      <c r="F15" s="75"/>
      <c r="G15" s="75"/>
      <c r="H15" s="355"/>
      <c r="I15" s="57"/>
      <c r="J15" s="75"/>
      <c r="K15" s="355"/>
      <c r="L15" s="57"/>
      <c r="M15" s="75"/>
      <c r="N15" s="355"/>
      <c r="O15" s="57"/>
      <c r="P15" s="75"/>
      <c r="Q15" s="355"/>
      <c r="R15" s="57"/>
      <c r="S15" s="75"/>
      <c r="T15" s="94"/>
      <c r="U15" s="57"/>
      <c r="V15" s="57"/>
      <c r="W15" s="58"/>
      <c r="X15" s="94"/>
      <c r="Y15" s="75"/>
      <c r="Z15" s="94"/>
      <c r="AA15" s="57"/>
      <c r="AB15" s="94"/>
      <c r="AC15" s="57"/>
      <c r="AD15" s="57"/>
      <c r="AE15" s="94"/>
      <c r="AF15" s="98"/>
    </row>
    <row r="16" spans="1:32" ht="16.149999999999999" customHeight="1" x14ac:dyDescent="0.2">
      <c r="A16" s="50">
        <v>10</v>
      </c>
      <c r="B16" s="51" t="s">
        <v>16</v>
      </c>
      <c r="C16" s="337"/>
      <c r="D16" s="52"/>
      <c r="E16" s="81"/>
      <c r="F16" s="81"/>
      <c r="G16" s="81"/>
      <c r="H16" s="356"/>
      <c r="I16" s="52"/>
      <c r="J16" s="81"/>
      <c r="K16" s="356"/>
      <c r="L16" s="52"/>
      <c r="M16" s="81"/>
      <c r="N16" s="356"/>
      <c r="O16" s="52"/>
      <c r="P16" s="81"/>
      <c r="Q16" s="356"/>
      <c r="R16" s="52"/>
      <c r="S16" s="81"/>
      <c r="T16" s="95"/>
      <c r="U16" s="52"/>
      <c r="V16" s="52"/>
      <c r="W16" s="53"/>
      <c r="X16" s="95"/>
      <c r="Y16" s="81"/>
      <c r="Z16" s="95"/>
      <c r="AA16" s="52"/>
      <c r="AB16" s="95"/>
      <c r="AC16" s="54"/>
      <c r="AD16" s="52"/>
      <c r="AE16" s="96"/>
      <c r="AF16" s="96"/>
    </row>
    <row r="17" spans="1:32" ht="16.149999999999999" customHeight="1" x14ac:dyDescent="0.2">
      <c r="A17" s="59">
        <v>11</v>
      </c>
      <c r="B17" s="60" t="s">
        <v>17</v>
      </c>
      <c r="C17" s="335"/>
      <c r="D17" s="61"/>
      <c r="E17" s="66"/>
      <c r="F17" s="66"/>
      <c r="G17" s="66"/>
      <c r="H17" s="354"/>
      <c r="I17" s="61"/>
      <c r="J17" s="66"/>
      <c r="K17" s="354"/>
      <c r="L17" s="61"/>
      <c r="M17" s="66"/>
      <c r="N17" s="354"/>
      <c r="O17" s="61"/>
      <c r="P17" s="66"/>
      <c r="Q17" s="354"/>
      <c r="R17" s="61"/>
      <c r="S17" s="66"/>
      <c r="T17" s="93"/>
      <c r="U17" s="61"/>
      <c r="V17" s="61"/>
      <c r="W17" s="62"/>
      <c r="X17" s="93"/>
      <c r="Y17" s="66"/>
      <c r="Z17" s="93"/>
      <c r="AA17" s="61"/>
      <c r="AB17" s="93"/>
      <c r="AC17" s="61"/>
      <c r="AD17" s="61"/>
      <c r="AE17" s="93"/>
      <c r="AF17" s="97"/>
    </row>
    <row r="18" spans="1:32" ht="16.149999999999999" customHeight="1" x14ac:dyDescent="0.2">
      <c r="A18" s="55">
        <v>12</v>
      </c>
      <c r="B18" s="56" t="s">
        <v>18</v>
      </c>
      <c r="C18" s="336"/>
      <c r="D18" s="57"/>
      <c r="E18" s="75"/>
      <c r="F18" s="75"/>
      <c r="G18" s="75"/>
      <c r="H18" s="355"/>
      <c r="I18" s="57"/>
      <c r="J18" s="75"/>
      <c r="K18" s="355"/>
      <c r="L18" s="57"/>
      <c r="M18" s="75"/>
      <c r="N18" s="355"/>
      <c r="O18" s="57"/>
      <c r="P18" s="75"/>
      <c r="Q18" s="355"/>
      <c r="R18" s="57"/>
      <c r="S18" s="75"/>
      <c r="T18" s="94"/>
      <c r="U18" s="57"/>
      <c r="V18" s="57"/>
      <c r="W18" s="58"/>
      <c r="X18" s="94"/>
      <c r="Y18" s="75"/>
      <c r="Z18" s="94"/>
      <c r="AA18" s="57"/>
      <c r="AB18" s="94"/>
      <c r="AC18" s="57"/>
      <c r="AD18" s="57"/>
      <c r="AE18" s="94"/>
      <c r="AF18" s="98"/>
    </row>
    <row r="19" spans="1:32" ht="16.149999999999999" customHeight="1" x14ac:dyDescent="0.2">
      <c r="A19" s="55">
        <v>13</v>
      </c>
      <c r="B19" s="56" t="s">
        <v>19</v>
      </c>
      <c r="C19" s="336"/>
      <c r="D19" s="57"/>
      <c r="E19" s="75"/>
      <c r="F19" s="75"/>
      <c r="G19" s="75"/>
      <c r="H19" s="355"/>
      <c r="I19" s="57"/>
      <c r="J19" s="75"/>
      <c r="K19" s="355"/>
      <c r="L19" s="57"/>
      <c r="M19" s="75"/>
      <c r="N19" s="355"/>
      <c r="O19" s="57"/>
      <c r="P19" s="75"/>
      <c r="Q19" s="355"/>
      <c r="R19" s="57"/>
      <c r="S19" s="75"/>
      <c r="T19" s="94"/>
      <c r="U19" s="57"/>
      <c r="V19" s="57"/>
      <c r="W19" s="58"/>
      <c r="X19" s="94"/>
      <c r="Y19" s="75"/>
      <c r="Z19" s="94"/>
      <c r="AA19" s="57"/>
      <c r="AB19" s="94"/>
      <c r="AC19" s="57"/>
      <c r="AD19" s="57"/>
      <c r="AE19" s="94"/>
      <c r="AF19" s="98"/>
    </row>
    <row r="20" spans="1:32" ht="16.149999999999999" customHeight="1" x14ac:dyDescent="0.2">
      <c r="A20" s="55">
        <v>14</v>
      </c>
      <c r="B20" s="56" t="s">
        <v>20</v>
      </c>
      <c r="C20" s="336"/>
      <c r="D20" s="57"/>
      <c r="E20" s="75"/>
      <c r="F20" s="75"/>
      <c r="G20" s="75"/>
      <c r="H20" s="355"/>
      <c r="I20" s="57"/>
      <c r="J20" s="75"/>
      <c r="K20" s="355"/>
      <c r="L20" s="57"/>
      <c r="M20" s="75"/>
      <c r="N20" s="355"/>
      <c r="O20" s="57"/>
      <c r="P20" s="75"/>
      <c r="Q20" s="355"/>
      <c r="R20" s="57"/>
      <c r="S20" s="75"/>
      <c r="T20" s="94"/>
      <c r="U20" s="57"/>
      <c r="V20" s="57"/>
      <c r="W20" s="58"/>
      <c r="X20" s="94"/>
      <c r="Y20" s="75"/>
      <c r="Z20" s="94"/>
      <c r="AA20" s="57"/>
      <c r="AB20" s="94"/>
      <c r="AC20" s="57"/>
      <c r="AD20" s="57"/>
      <c r="AE20" s="94"/>
      <c r="AF20" s="98"/>
    </row>
    <row r="21" spans="1:32" ht="16.149999999999999" customHeight="1" x14ac:dyDescent="0.2">
      <c r="A21" s="50">
        <v>15</v>
      </c>
      <c r="B21" s="51" t="s">
        <v>21</v>
      </c>
      <c r="C21" s="337"/>
      <c r="D21" s="52"/>
      <c r="E21" s="81"/>
      <c r="F21" s="81"/>
      <c r="G21" s="81"/>
      <c r="H21" s="356"/>
      <c r="I21" s="52"/>
      <c r="J21" s="81"/>
      <c r="K21" s="356"/>
      <c r="L21" s="52"/>
      <c r="M21" s="81"/>
      <c r="N21" s="356"/>
      <c r="O21" s="52"/>
      <c r="P21" s="81"/>
      <c r="Q21" s="356"/>
      <c r="R21" s="52"/>
      <c r="S21" s="81"/>
      <c r="T21" s="95"/>
      <c r="U21" s="52"/>
      <c r="V21" s="52"/>
      <c r="W21" s="53"/>
      <c r="X21" s="95"/>
      <c r="Y21" s="81"/>
      <c r="Z21" s="95"/>
      <c r="AA21" s="52"/>
      <c r="AB21" s="95"/>
      <c r="AC21" s="54"/>
      <c r="AD21" s="52"/>
      <c r="AE21" s="96"/>
      <c r="AF21" s="96"/>
    </row>
    <row r="22" spans="1:32" ht="16.149999999999999" customHeight="1" x14ac:dyDescent="0.2">
      <c r="A22" s="59">
        <v>16</v>
      </c>
      <c r="B22" s="60" t="s">
        <v>22</v>
      </c>
      <c r="C22" s="335"/>
      <c r="D22" s="61"/>
      <c r="E22" s="66"/>
      <c r="F22" s="66"/>
      <c r="G22" s="66"/>
      <c r="H22" s="354"/>
      <c r="I22" s="61"/>
      <c r="J22" s="66"/>
      <c r="K22" s="354"/>
      <c r="L22" s="61"/>
      <c r="M22" s="66"/>
      <c r="N22" s="354"/>
      <c r="O22" s="61"/>
      <c r="P22" s="66"/>
      <c r="Q22" s="354"/>
      <c r="R22" s="61"/>
      <c r="S22" s="66"/>
      <c r="T22" s="93"/>
      <c r="U22" s="61"/>
      <c r="V22" s="61"/>
      <c r="W22" s="62"/>
      <c r="X22" s="93"/>
      <c r="Y22" s="66"/>
      <c r="Z22" s="93"/>
      <c r="AA22" s="61"/>
      <c r="AB22" s="93"/>
      <c r="AC22" s="61"/>
      <c r="AD22" s="61"/>
      <c r="AE22" s="93"/>
      <c r="AF22" s="97"/>
    </row>
    <row r="23" spans="1:32" ht="16.149999999999999" customHeight="1" x14ac:dyDescent="0.2">
      <c r="A23" s="55">
        <v>17</v>
      </c>
      <c r="B23" s="56" t="s">
        <v>23</v>
      </c>
      <c r="C23" s="336"/>
      <c r="D23" s="57"/>
      <c r="E23" s="75"/>
      <c r="F23" s="75"/>
      <c r="G23" s="75"/>
      <c r="H23" s="355"/>
      <c r="I23" s="57"/>
      <c r="J23" s="75"/>
      <c r="K23" s="355"/>
      <c r="L23" s="57"/>
      <c r="M23" s="75"/>
      <c r="N23" s="355"/>
      <c r="O23" s="57"/>
      <c r="P23" s="75"/>
      <c r="Q23" s="355"/>
      <c r="R23" s="57"/>
      <c r="S23" s="75"/>
      <c r="T23" s="94"/>
      <c r="U23" s="57"/>
      <c r="V23" s="57"/>
      <c r="W23" s="58"/>
      <c r="X23" s="94"/>
      <c r="Y23" s="75"/>
      <c r="Z23" s="94"/>
      <c r="AA23" s="57"/>
      <c r="AB23" s="94"/>
      <c r="AC23" s="57"/>
      <c r="AD23" s="57"/>
      <c r="AE23" s="94"/>
      <c r="AF23" s="98"/>
    </row>
    <row r="24" spans="1:32" ht="16.149999999999999" customHeight="1" x14ac:dyDescent="0.2">
      <c r="A24" s="55">
        <v>18</v>
      </c>
      <c r="B24" s="56" t="s">
        <v>24</v>
      </c>
      <c r="C24" s="336"/>
      <c r="D24" s="57"/>
      <c r="E24" s="75"/>
      <c r="F24" s="75"/>
      <c r="G24" s="75"/>
      <c r="H24" s="355"/>
      <c r="I24" s="57"/>
      <c r="J24" s="75"/>
      <c r="K24" s="355"/>
      <c r="L24" s="57"/>
      <c r="M24" s="75"/>
      <c r="N24" s="355"/>
      <c r="O24" s="57"/>
      <c r="P24" s="75"/>
      <c r="Q24" s="355"/>
      <c r="R24" s="57"/>
      <c r="S24" s="75"/>
      <c r="T24" s="94"/>
      <c r="U24" s="57"/>
      <c r="V24" s="57"/>
      <c r="W24" s="58"/>
      <c r="X24" s="94"/>
      <c r="Y24" s="75"/>
      <c r="Z24" s="94"/>
      <c r="AA24" s="57"/>
      <c r="AB24" s="94"/>
      <c r="AC24" s="57"/>
      <c r="AD24" s="57"/>
      <c r="AE24" s="94"/>
      <c r="AF24" s="98"/>
    </row>
    <row r="25" spans="1:32" ht="16.149999999999999" customHeight="1" x14ac:dyDescent="0.2">
      <c r="A25" s="55">
        <v>19</v>
      </c>
      <c r="B25" s="56" t="s">
        <v>25</v>
      </c>
      <c r="C25" s="336"/>
      <c r="D25" s="57"/>
      <c r="E25" s="75"/>
      <c r="F25" s="75"/>
      <c r="G25" s="75"/>
      <c r="H25" s="355"/>
      <c r="I25" s="57"/>
      <c r="J25" s="75"/>
      <c r="K25" s="355"/>
      <c r="L25" s="57"/>
      <c r="M25" s="75"/>
      <c r="N25" s="355"/>
      <c r="O25" s="57"/>
      <c r="P25" s="75"/>
      <c r="Q25" s="355"/>
      <c r="R25" s="57"/>
      <c r="S25" s="75"/>
      <c r="T25" s="94"/>
      <c r="U25" s="57"/>
      <c r="V25" s="57"/>
      <c r="W25" s="58"/>
      <c r="X25" s="94"/>
      <c r="Y25" s="75"/>
      <c r="Z25" s="94"/>
      <c r="AA25" s="57"/>
      <c r="AB25" s="94"/>
      <c r="AC25" s="57"/>
      <c r="AD25" s="57"/>
      <c r="AE25" s="94"/>
      <c r="AF25" s="98"/>
    </row>
    <row r="26" spans="1:32" ht="16.149999999999999" customHeight="1" x14ac:dyDescent="0.2">
      <c r="A26" s="50">
        <v>20</v>
      </c>
      <c r="B26" s="51" t="s">
        <v>26</v>
      </c>
      <c r="C26" s="337"/>
      <c r="D26" s="52"/>
      <c r="E26" s="81"/>
      <c r="F26" s="81"/>
      <c r="G26" s="81"/>
      <c r="H26" s="356"/>
      <c r="I26" s="52"/>
      <c r="J26" s="81"/>
      <c r="K26" s="356"/>
      <c r="L26" s="52"/>
      <c r="M26" s="81"/>
      <c r="N26" s="356"/>
      <c r="O26" s="52"/>
      <c r="P26" s="81"/>
      <c r="Q26" s="356"/>
      <c r="R26" s="52"/>
      <c r="S26" s="81"/>
      <c r="T26" s="95"/>
      <c r="U26" s="52"/>
      <c r="V26" s="52"/>
      <c r="W26" s="53"/>
      <c r="X26" s="95"/>
      <c r="Y26" s="81"/>
      <c r="Z26" s="95"/>
      <c r="AA26" s="52"/>
      <c r="AB26" s="95"/>
      <c r="AC26" s="54"/>
      <c r="AD26" s="52"/>
      <c r="AE26" s="96"/>
      <c r="AF26" s="96"/>
    </row>
    <row r="27" spans="1:32" ht="16.149999999999999" customHeight="1" x14ac:dyDescent="0.2">
      <c r="A27" s="59">
        <v>21</v>
      </c>
      <c r="B27" s="60" t="s">
        <v>27</v>
      </c>
      <c r="C27" s="335"/>
      <c r="D27" s="61"/>
      <c r="E27" s="66"/>
      <c r="F27" s="66"/>
      <c r="G27" s="66"/>
      <c r="H27" s="354"/>
      <c r="I27" s="61"/>
      <c r="J27" s="66"/>
      <c r="K27" s="354"/>
      <c r="L27" s="61"/>
      <c r="M27" s="66"/>
      <c r="N27" s="354"/>
      <c r="O27" s="61"/>
      <c r="P27" s="66"/>
      <c r="Q27" s="354"/>
      <c r="R27" s="61"/>
      <c r="S27" s="66"/>
      <c r="T27" s="93"/>
      <c r="U27" s="61"/>
      <c r="V27" s="61"/>
      <c r="W27" s="62"/>
      <c r="X27" s="93"/>
      <c r="Y27" s="66"/>
      <c r="Z27" s="93"/>
      <c r="AA27" s="61"/>
      <c r="AB27" s="93"/>
      <c r="AC27" s="61"/>
      <c r="AD27" s="61"/>
      <c r="AE27" s="93"/>
      <c r="AF27" s="97"/>
    </row>
    <row r="28" spans="1:32" ht="16.149999999999999" customHeight="1" x14ac:dyDescent="0.2">
      <c r="A28" s="55">
        <v>22</v>
      </c>
      <c r="B28" s="56" t="s">
        <v>28</v>
      </c>
      <c r="C28" s="336"/>
      <c r="D28" s="57"/>
      <c r="E28" s="75"/>
      <c r="F28" s="75"/>
      <c r="G28" s="75"/>
      <c r="H28" s="355"/>
      <c r="I28" s="57"/>
      <c r="J28" s="75"/>
      <c r="K28" s="355"/>
      <c r="L28" s="57"/>
      <c r="M28" s="75"/>
      <c r="N28" s="355"/>
      <c r="O28" s="57"/>
      <c r="P28" s="75"/>
      <c r="Q28" s="355"/>
      <c r="R28" s="57"/>
      <c r="S28" s="75"/>
      <c r="T28" s="94"/>
      <c r="U28" s="57"/>
      <c r="V28" s="57"/>
      <c r="W28" s="58"/>
      <c r="X28" s="94"/>
      <c r="Y28" s="75"/>
      <c r="Z28" s="94"/>
      <c r="AA28" s="57"/>
      <c r="AB28" s="94"/>
      <c r="AC28" s="57"/>
      <c r="AD28" s="57"/>
      <c r="AE28" s="94"/>
      <c r="AF28" s="98"/>
    </row>
    <row r="29" spans="1:32" ht="16.149999999999999" customHeight="1" x14ac:dyDescent="0.2">
      <c r="A29" s="55">
        <v>23</v>
      </c>
      <c r="B29" s="56" t="s">
        <v>29</v>
      </c>
      <c r="C29" s="336"/>
      <c r="D29" s="57"/>
      <c r="E29" s="75"/>
      <c r="F29" s="75"/>
      <c r="G29" s="75"/>
      <c r="H29" s="355"/>
      <c r="I29" s="57"/>
      <c r="J29" s="75"/>
      <c r="K29" s="355"/>
      <c r="L29" s="57"/>
      <c r="M29" s="75"/>
      <c r="N29" s="355"/>
      <c r="O29" s="57"/>
      <c r="P29" s="75"/>
      <c r="Q29" s="355"/>
      <c r="R29" s="57"/>
      <c r="S29" s="75"/>
      <c r="T29" s="94"/>
      <c r="U29" s="57"/>
      <c r="V29" s="57"/>
      <c r="W29" s="58"/>
      <c r="X29" s="94"/>
      <c r="Y29" s="75"/>
      <c r="Z29" s="94"/>
      <c r="AA29" s="57"/>
      <c r="AB29" s="94"/>
      <c r="AC29" s="57"/>
      <c r="AD29" s="57"/>
      <c r="AE29" s="94"/>
      <c r="AF29" s="98"/>
    </row>
    <row r="30" spans="1:32" ht="16.149999999999999" customHeight="1" x14ac:dyDescent="0.2">
      <c r="A30" s="55">
        <v>24</v>
      </c>
      <c r="B30" s="56" t="s">
        <v>30</v>
      </c>
      <c r="C30" s="336"/>
      <c r="D30" s="57"/>
      <c r="E30" s="75"/>
      <c r="F30" s="75"/>
      <c r="G30" s="75"/>
      <c r="H30" s="355"/>
      <c r="I30" s="57"/>
      <c r="J30" s="75"/>
      <c r="K30" s="355"/>
      <c r="L30" s="57"/>
      <c r="M30" s="75"/>
      <c r="N30" s="355"/>
      <c r="O30" s="57"/>
      <c r="P30" s="75"/>
      <c r="Q30" s="355"/>
      <c r="R30" s="57"/>
      <c r="S30" s="75"/>
      <c r="T30" s="94"/>
      <c r="U30" s="57"/>
      <c r="V30" s="57"/>
      <c r="W30" s="58"/>
      <c r="X30" s="94"/>
      <c r="Y30" s="75"/>
      <c r="Z30" s="94"/>
      <c r="AA30" s="57"/>
      <c r="AB30" s="94"/>
      <c r="AC30" s="57"/>
      <c r="AD30" s="57"/>
      <c r="AE30" s="94"/>
      <c r="AF30" s="98"/>
    </row>
    <row r="31" spans="1:32" ht="16.149999999999999" customHeight="1" x14ac:dyDescent="0.2">
      <c r="A31" s="50">
        <v>25</v>
      </c>
      <c r="B31" s="51" t="s">
        <v>31</v>
      </c>
      <c r="C31" s="337"/>
      <c r="D31" s="52"/>
      <c r="E31" s="81"/>
      <c r="F31" s="81"/>
      <c r="G31" s="81"/>
      <c r="H31" s="356"/>
      <c r="I31" s="52"/>
      <c r="J31" s="81"/>
      <c r="K31" s="356"/>
      <c r="L31" s="52"/>
      <c r="M31" s="81"/>
      <c r="N31" s="356"/>
      <c r="O31" s="52"/>
      <c r="P31" s="81"/>
      <c r="Q31" s="356"/>
      <c r="R31" s="52"/>
      <c r="S31" s="81"/>
      <c r="T31" s="95"/>
      <c r="U31" s="52"/>
      <c r="V31" s="52"/>
      <c r="W31" s="53"/>
      <c r="X31" s="95"/>
      <c r="Y31" s="81"/>
      <c r="Z31" s="95"/>
      <c r="AA31" s="52"/>
      <c r="AB31" s="95"/>
      <c r="AC31" s="54"/>
      <c r="AD31" s="52"/>
      <c r="AE31" s="96"/>
      <c r="AF31" s="96"/>
    </row>
    <row r="32" spans="1:32" ht="16.149999999999999" customHeight="1" x14ac:dyDescent="0.2">
      <c r="A32" s="59">
        <v>26</v>
      </c>
      <c r="B32" s="60" t="s">
        <v>32</v>
      </c>
      <c r="C32" s="335"/>
      <c r="D32" s="61"/>
      <c r="E32" s="66"/>
      <c r="F32" s="66"/>
      <c r="G32" s="66"/>
      <c r="H32" s="354"/>
      <c r="I32" s="61"/>
      <c r="J32" s="66"/>
      <c r="K32" s="354"/>
      <c r="L32" s="61"/>
      <c r="M32" s="66"/>
      <c r="N32" s="354"/>
      <c r="O32" s="61"/>
      <c r="P32" s="66"/>
      <c r="Q32" s="354"/>
      <c r="R32" s="61"/>
      <c r="S32" s="66"/>
      <c r="T32" s="93"/>
      <c r="U32" s="61"/>
      <c r="V32" s="61"/>
      <c r="W32" s="62"/>
      <c r="X32" s="93"/>
      <c r="Y32" s="66"/>
      <c r="Z32" s="93"/>
      <c r="AA32" s="61"/>
      <c r="AB32" s="93"/>
      <c r="AC32" s="61"/>
      <c r="AD32" s="61"/>
      <c r="AE32" s="93"/>
      <c r="AF32" s="97"/>
    </row>
    <row r="33" spans="1:32" ht="16.149999999999999" customHeight="1" x14ac:dyDescent="0.2">
      <c r="A33" s="55">
        <v>27</v>
      </c>
      <c r="B33" s="56" t="s">
        <v>33</v>
      </c>
      <c r="C33" s="336"/>
      <c r="D33" s="57"/>
      <c r="E33" s="75"/>
      <c r="F33" s="75"/>
      <c r="G33" s="75"/>
      <c r="H33" s="355"/>
      <c r="I33" s="57"/>
      <c r="J33" s="75"/>
      <c r="K33" s="355"/>
      <c r="L33" s="57"/>
      <c r="M33" s="75"/>
      <c r="N33" s="355"/>
      <c r="O33" s="57"/>
      <c r="P33" s="75"/>
      <c r="Q33" s="355"/>
      <c r="R33" s="57"/>
      <c r="S33" s="75"/>
      <c r="T33" s="94"/>
      <c r="U33" s="57"/>
      <c r="V33" s="57"/>
      <c r="W33" s="58"/>
      <c r="X33" s="94"/>
      <c r="Y33" s="75"/>
      <c r="Z33" s="94"/>
      <c r="AA33" s="57"/>
      <c r="AB33" s="94"/>
      <c r="AC33" s="57"/>
      <c r="AD33" s="57"/>
      <c r="AE33" s="94"/>
      <c r="AF33" s="98"/>
    </row>
    <row r="34" spans="1:32" ht="16.149999999999999" customHeight="1" x14ac:dyDescent="0.2">
      <c r="A34" s="55">
        <v>28</v>
      </c>
      <c r="B34" s="56" t="s">
        <v>34</v>
      </c>
      <c r="C34" s="336"/>
      <c r="D34" s="57"/>
      <c r="E34" s="75"/>
      <c r="F34" s="75"/>
      <c r="G34" s="75"/>
      <c r="H34" s="355"/>
      <c r="I34" s="57"/>
      <c r="J34" s="75"/>
      <c r="K34" s="355"/>
      <c r="L34" s="57"/>
      <c r="M34" s="75"/>
      <c r="N34" s="355"/>
      <c r="O34" s="57"/>
      <c r="P34" s="75"/>
      <c r="Q34" s="355"/>
      <c r="R34" s="57"/>
      <c r="S34" s="75"/>
      <c r="T34" s="94"/>
      <c r="U34" s="57"/>
      <c r="V34" s="57"/>
      <c r="W34" s="58"/>
      <c r="X34" s="94"/>
      <c r="Y34" s="75"/>
      <c r="Z34" s="94"/>
      <c r="AA34" s="57"/>
      <c r="AB34" s="94"/>
      <c r="AC34" s="57"/>
      <c r="AD34" s="57"/>
      <c r="AE34" s="94"/>
      <c r="AF34" s="98"/>
    </row>
    <row r="35" spans="1:32" ht="16.149999999999999" customHeight="1" x14ac:dyDescent="0.2">
      <c r="A35" s="55">
        <v>29</v>
      </c>
      <c r="B35" s="56" t="s">
        <v>35</v>
      </c>
      <c r="C35" s="336"/>
      <c r="D35" s="57"/>
      <c r="E35" s="75"/>
      <c r="F35" s="75"/>
      <c r="G35" s="75"/>
      <c r="H35" s="355"/>
      <c r="I35" s="57"/>
      <c r="J35" s="75"/>
      <c r="K35" s="355"/>
      <c r="L35" s="57"/>
      <c r="M35" s="75"/>
      <c r="N35" s="355"/>
      <c r="O35" s="57"/>
      <c r="P35" s="75"/>
      <c r="Q35" s="355"/>
      <c r="R35" s="57"/>
      <c r="S35" s="75"/>
      <c r="T35" s="94"/>
      <c r="U35" s="57"/>
      <c r="V35" s="57"/>
      <c r="W35" s="58"/>
      <c r="X35" s="94"/>
      <c r="Y35" s="75"/>
      <c r="Z35" s="94"/>
      <c r="AA35" s="57"/>
      <c r="AB35" s="94"/>
      <c r="AC35" s="57"/>
      <c r="AD35" s="57"/>
      <c r="AE35" s="94"/>
      <c r="AF35" s="98"/>
    </row>
    <row r="36" spans="1:32" ht="16.149999999999999" customHeight="1" x14ac:dyDescent="0.2">
      <c r="A36" s="50">
        <v>30</v>
      </c>
      <c r="B36" s="51" t="s">
        <v>36</v>
      </c>
      <c r="C36" s="337"/>
      <c r="D36" s="52"/>
      <c r="E36" s="81"/>
      <c r="F36" s="81"/>
      <c r="G36" s="81"/>
      <c r="H36" s="356"/>
      <c r="I36" s="52"/>
      <c r="J36" s="81"/>
      <c r="K36" s="356"/>
      <c r="L36" s="52"/>
      <c r="M36" s="81"/>
      <c r="N36" s="356"/>
      <c r="O36" s="52"/>
      <c r="P36" s="81"/>
      <c r="Q36" s="356"/>
      <c r="R36" s="52"/>
      <c r="S36" s="81"/>
      <c r="T36" s="95"/>
      <c r="U36" s="52"/>
      <c r="V36" s="52"/>
      <c r="W36" s="53"/>
      <c r="X36" s="95"/>
      <c r="Y36" s="81"/>
      <c r="Z36" s="95"/>
      <c r="AA36" s="52"/>
      <c r="AB36" s="95"/>
      <c r="AC36" s="54"/>
      <c r="AD36" s="52"/>
      <c r="AE36" s="96"/>
      <c r="AF36" s="96"/>
    </row>
    <row r="37" spans="1:32" ht="16.149999999999999" customHeight="1" x14ac:dyDescent="0.2">
      <c r="A37" s="59">
        <v>31</v>
      </c>
      <c r="B37" s="60" t="s">
        <v>37</v>
      </c>
      <c r="C37" s="335"/>
      <c r="D37" s="61"/>
      <c r="E37" s="66"/>
      <c r="F37" s="66"/>
      <c r="G37" s="66"/>
      <c r="H37" s="354"/>
      <c r="I37" s="61"/>
      <c r="J37" s="66"/>
      <c r="K37" s="354"/>
      <c r="L37" s="61"/>
      <c r="M37" s="66"/>
      <c r="N37" s="354"/>
      <c r="O37" s="61"/>
      <c r="P37" s="66"/>
      <c r="Q37" s="354"/>
      <c r="R37" s="61"/>
      <c r="S37" s="66"/>
      <c r="T37" s="93"/>
      <c r="U37" s="61"/>
      <c r="V37" s="61"/>
      <c r="W37" s="62"/>
      <c r="X37" s="93"/>
      <c r="Y37" s="66"/>
      <c r="Z37" s="93"/>
      <c r="AA37" s="61"/>
      <c r="AB37" s="93"/>
      <c r="AC37" s="61"/>
      <c r="AD37" s="61"/>
      <c r="AE37" s="93"/>
      <c r="AF37" s="97"/>
    </row>
    <row r="38" spans="1:32" ht="16.149999999999999" customHeight="1" x14ac:dyDescent="0.2">
      <c r="A38" s="55">
        <v>32</v>
      </c>
      <c r="B38" s="56" t="s">
        <v>38</v>
      </c>
      <c r="C38" s="336"/>
      <c r="D38" s="57"/>
      <c r="E38" s="75"/>
      <c r="F38" s="75"/>
      <c r="G38" s="75"/>
      <c r="H38" s="355"/>
      <c r="I38" s="57"/>
      <c r="J38" s="75"/>
      <c r="K38" s="355"/>
      <c r="L38" s="57"/>
      <c r="M38" s="75"/>
      <c r="N38" s="355"/>
      <c r="O38" s="57"/>
      <c r="P38" s="75"/>
      <c r="Q38" s="355"/>
      <c r="R38" s="57"/>
      <c r="S38" s="75"/>
      <c r="T38" s="94"/>
      <c r="U38" s="57"/>
      <c r="V38" s="57"/>
      <c r="W38" s="58"/>
      <c r="X38" s="94"/>
      <c r="Y38" s="75"/>
      <c r="Z38" s="94"/>
      <c r="AA38" s="57"/>
      <c r="AB38" s="94"/>
      <c r="AC38" s="57"/>
      <c r="AD38" s="57"/>
      <c r="AE38" s="94"/>
      <c r="AF38" s="98"/>
    </row>
    <row r="39" spans="1:32" ht="16.149999999999999" customHeight="1" x14ac:dyDescent="0.2">
      <c r="A39" s="55">
        <v>33</v>
      </c>
      <c r="B39" s="56" t="s">
        <v>39</v>
      </c>
      <c r="C39" s="336"/>
      <c r="D39" s="57"/>
      <c r="E39" s="75"/>
      <c r="F39" s="75"/>
      <c r="G39" s="75"/>
      <c r="H39" s="355"/>
      <c r="I39" s="57"/>
      <c r="J39" s="75"/>
      <c r="K39" s="355"/>
      <c r="L39" s="57"/>
      <c r="M39" s="75"/>
      <c r="N39" s="355"/>
      <c r="O39" s="57"/>
      <c r="P39" s="75"/>
      <c r="Q39" s="355"/>
      <c r="R39" s="57"/>
      <c r="S39" s="75"/>
      <c r="T39" s="94"/>
      <c r="U39" s="57"/>
      <c r="V39" s="57"/>
      <c r="W39" s="58"/>
      <c r="X39" s="94"/>
      <c r="Y39" s="75"/>
      <c r="Z39" s="94"/>
      <c r="AA39" s="57"/>
      <c r="AB39" s="94"/>
      <c r="AC39" s="57"/>
      <c r="AD39" s="57"/>
      <c r="AE39" s="94"/>
      <c r="AF39" s="98"/>
    </row>
    <row r="40" spans="1:32" ht="16.149999999999999" customHeight="1" x14ac:dyDescent="0.2">
      <c r="A40" s="55">
        <v>34</v>
      </c>
      <c r="B40" s="56" t="s">
        <v>40</v>
      </c>
      <c r="C40" s="336"/>
      <c r="D40" s="57"/>
      <c r="E40" s="75"/>
      <c r="F40" s="75"/>
      <c r="G40" s="75"/>
      <c r="H40" s="355"/>
      <c r="I40" s="57"/>
      <c r="J40" s="75"/>
      <c r="K40" s="355"/>
      <c r="L40" s="57"/>
      <c r="M40" s="75"/>
      <c r="N40" s="355"/>
      <c r="O40" s="57"/>
      <c r="P40" s="75"/>
      <c r="Q40" s="355"/>
      <c r="R40" s="57"/>
      <c r="S40" s="75"/>
      <c r="T40" s="94"/>
      <c r="U40" s="57"/>
      <c r="V40" s="57"/>
      <c r="W40" s="58"/>
      <c r="X40" s="94"/>
      <c r="Y40" s="75"/>
      <c r="Z40" s="94"/>
      <c r="AA40" s="57"/>
      <c r="AB40" s="94"/>
      <c r="AC40" s="57"/>
      <c r="AD40" s="57"/>
      <c r="AE40" s="94"/>
      <c r="AF40" s="98"/>
    </row>
    <row r="41" spans="1:32" ht="16.149999999999999" customHeight="1" x14ac:dyDescent="0.2">
      <c r="A41" s="50">
        <v>35</v>
      </c>
      <c r="B41" s="51" t="s">
        <v>41</v>
      </c>
      <c r="C41" s="337"/>
      <c r="D41" s="52"/>
      <c r="E41" s="81"/>
      <c r="F41" s="81"/>
      <c r="G41" s="81"/>
      <c r="H41" s="356"/>
      <c r="I41" s="52"/>
      <c r="J41" s="81"/>
      <c r="K41" s="356"/>
      <c r="L41" s="52"/>
      <c r="M41" s="81"/>
      <c r="N41" s="356"/>
      <c r="O41" s="52"/>
      <c r="P41" s="81"/>
      <c r="Q41" s="356"/>
      <c r="R41" s="52"/>
      <c r="S41" s="81"/>
      <c r="T41" s="95"/>
      <c r="U41" s="52"/>
      <c r="V41" s="52"/>
      <c r="W41" s="53"/>
      <c r="X41" s="95"/>
      <c r="Y41" s="81"/>
      <c r="Z41" s="95"/>
      <c r="AA41" s="52"/>
      <c r="AB41" s="95"/>
      <c r="AC41" s="54"/>
      <c r="AD41" s="52"/>
      <c r="AE41" s="96"/>
      <c r="AF41" s="96"/>
    </row>
    <row r="42" spans="1:32" ht="16.149999999999999" customHeight="1" x14ac:dyDescent="0.2">
      <c r="A42" s="59">
        <v>36</v>
      </c>
      <c r="B42" s="60" t="s">
        <v>497</v>
      </c>
      <c r="C42" s="335"/>
      <c r="D42" s="61"/>
      <c r="E42" s="462"/>
      <c r="F42" s="66"/>
      <c r="G42" s="66"/>
      <c r="H42" s="354"/>
      <c r="I42" s="61"/>
      <c r="J42" s="66"/>
      <c r="K42" s="354"/>
      <c r="L42" s="61"/>
      <c r="M42" s="66"/>
      <c r="N42" s="354"/>
      <c r="O42" s="61"/>
      <c r="P42" s="66"/>
      <c r="Q42" s="354"/>
      <c r="R42" s="61"/>
      <c r="S42" s="66"/>
      <c r="T42" s="93"/>
      <c r="U42" s="61"/>
      <c r="V42" s="61"/>
      <c r="W42" s="62"/>
      <c r="X42" s="93"/>
      <c r="Y42" s="66"/>
      <c r="Z42" s="93"/>
      <c r="AA42" s="61"/>
      <c r="AB42" s="93"/>
      <c r="AC42" s="61"/>
      <c r="AD42" s="61"/>
      <c r="AE42" s="93"/>
      <c r="AF42" s="97"/>
    </row>
    <row r="43" spans="1:32" ht="16.149999999999999" customHeight="1" x14ac:dyDescent="0.2">
      <c r="A43" s="55">
        <v>37</v>
      </c>
      <c r="B43" s="56" t="s">
        <v>43</v>
      </c>
      <c r="C43" s="336"/>
      <c r="D43" s="57"/>
      <c r="E43" s="75"/>
      <c r="F43" s="75"/>
      <c r="G43" s="75"/>
      <c r="H43" s="355"/>
      <c r="I43" s="57"/>
      <c r="J43" s="75"/>
      <c r="K43" s="355"/>
      <c r="L43" s="57"/>
      <c r="M43" s="75"/>
      <c r="N43" s="355"/>
      <c r="O43" s="57"/>
      <c r="P43" s="75"/>
      <c r="Q43" s="355"/>
      <c r="R43" s="57"/>
      <c r="S43" s="75"/>
      <c r="T43" s="94"/>
      <c r="U43" s="57"/>
      <c r="V43" s="57"/>
      <c r="W43" s="58"/>
      <c r="X43" s="94"/>
      <c r="Y43" s="75"/>
      <c r="Z43" s="94"/>
      <c r="AA43" s="57"/>
      <c r="AB43" s="94"/>
      <c r="AC43" s="57"/>
      <c r="AD43" s="57"/>
      <c r="AE43" s="94"/>
      <c r="AF43" s="98"/>
    </row>
    <row r="44" spans="1:32" ht="16.149999999999999" customHeight="1" x14ac:dyDescent="0.2">
      <c r="A44" s="55">
        <v>38</v>
      </c>
      <c r="B44" s="56" t="s">
        <v>44</v>
      </c>
      <c r="C44" s="336"/>
      <c r="D44" s="57"/>
      <c r="E44" s="75"/>
      <c r="F44" s="75"/>
      <c r="G44" s="75"/>
      <c r="H44" s="355"/>
      <c r="I44" s="57"/>
      <c r="J44" s="75"/>
      <c r="K44" s="355"/>
      <c r="L44" s="57"/>
      <c r="M44" s="75"/>
      <c r="N44" s="355"/>
      <c r="O44" s="57"/>
      <c r="P44" s="75"/>
      <c r="Q44" s="355"/>
      <c r="R44" s="57"/>
      <c r="S44" s="75"/>
      <c r="T44" s="94"/>
      <c r="U44" s="57"/>
      <c r="V44" s="57"/>
      <c r="W44" s="58"/>
      <c r="X44" s="94"/>
      <c r="Y44" s="75"/>
      <c r="Z44" s="94"/>
      <c r="AA44" s="57"/>
      <c r="AB44" s="94"/>
      <c r="AC44" s="57"/>
      <c r="AD44" s="57"/>
      <c r="AE44" s="94"/>
      <c r="AF44" s="98"/>
    </row>
    <row r="45" spans="1:32" ht="16.149999999999999" customHeight="1" x14ac:dyDescent="0.2">
      <c r="A45" s="55">
        <v>39</v>
      </c>
      <c r="B45" s="56" t="s">
        <v>45</v>
      </c>
      <c r="C45" s="336"/>
      <c r="D45" s="57"/>
      <c r="E45" s="75"/>
      <c r="F45" s="75"/>
      <c r="G45" s="75"/>
      <c r="H45" s="355"/>
      <c r="I45" s="57"/>
      <c r="J45" s="75"/>
      <c r="K45" s="355"/>
      <c r="L45" s="57"/>
      <c r="M45" s="75"/>
      <c r="N45" s="355"/>
      <c r="O45" s="57"/>
      <c r="P45" s="75"/>
      <c r="Q45" s="355"/>
      <c r="R45" s="57"/>
      <c r="S45" s="75"/>
      <c r="T45" s="94"/>
      <c r="U45" s="57"/>
      <c r="V45" s="57"/>
      <c r="W45" s="58"/>
      <c r="X45" s="94"/>
      <c r="Y45" s="75"/>
      <c r="Z45" s="94"/>
      <c r="AA45" s="57"/>
      <c r="AB45" s="94"/>
      <c r="AC45" s="57"/>
      <c r="AD45" s="57"/>
      <c r="AE45" s="94"/>
      <c r="AF45" s="98"/>
    </row>
    <row r="46" spans="1:32" ht="16.149999999999999" customHeight="1" x14ac:dyDescent="0.2">
      <c r="A46" s="50">
        <v>40</v>
      </c>
      <c r="B46" s="51" t="s">
        <v>46</v>
      </c>
      <c r="C46" s="337"/>
      <c r="D46" s="52"/>
      <c r="E46" s="81"/>
      <c r="F46" s="81"/>
      <c r="G46" s="81"/>
      <c r="H46" s="356"/>
      <c r="I46" s="52"/>
      <c r="J46" s="81"/>
      <c r="K46" s="356"/>
      <c r="L46" s="52"/>
      <c r="M46" s="81"/>
      <c r="N46" s="356"/>
      <c r="O46" s="52"/>
      <c r="P46" s="81"/>
      <c r="Q46" s="356"/>
      <c r="R46" s="52"/>
      <c r="S46" s="81"/>
      <c r="T46" s="95"/>
      <c r="U46" s="52"/>
      <c r="V46" s="52"/>
      <c r="W46" s="53"/>
      <c r="X46" s="95"/>
      <c r="Y46" s="81"/>
      <c r="Z46" s="95"/>
      <c r="AA46" s="52"/>
      <c r="AB46" s="95"/>
      <c r="AC46" s="54"/>
      <c r="AD46" s="52"/>
      <c r="AE46" s="96"/>
      <c r="AF46" s="96"/>
    </row>
    <row r="47" spans="1:32" ht="16.149999999999999" customHeight="1" x14ac:dyDescent="0.2">
      <c r="A47" s="59">
        <v>41</v>
      </c>
      <c r="B47" s="60" t="s">
        <v>47</v>
      </c>
      <c r="C47" s="335"/>
      <c r="D47" s="61"/>
      <c r="E47" s="66"/>
      <c r="F47" s="66"/>
      <c r="G47" s="66"/>
      <c r="H47" s="354"/>
      <c r="I47" s="61"/>
      <c r="J47" s="66"/>
      <c r="K47" s="354"/>
      <c r="L47" s="61"/>
      <c r="M47" s="66"/>
      <c r="N47" s="354"/>
      <c r="O47" s="61"/>
      <c r="P47" s="66"/>
      <c r="Q47" s="354"/>
      <c r="R47" s="61"/>
      <c r="S47" s="66"/>
      <c r="T47" s="93"/>
      <c r="U47" s="61"/>
      <c r="V47" s="61"/>
      <c r="W47" s="62"/>
      <c r="X47" s="93"/>
      <c r="Y47" s="66"/>
      <c r="Z47" s="93"/>
      <c r="AA47" s="61"/>
      <c r="AB47" s="93"/>
      <c r="AC47" s="61"/>
      <c r="AD47" s="61"/>
      <c r="AE47" s="93"/>
      <c r="AF47" s="97"/>
    </row>
    <row r="48" spans="1:32" ht="16.149999999999999" customHeight="1" x14ac:dyDescent="0.2">
      <c r="A48" s="55">
        <v>42</v>
      </c>
      <c r="B48" s="56" t="s">
        <v>48</v>
      </c>
      <c r="C48" s="336"/>
      <c r="D48" s="57"/>
      <c r="E48" s="75"/>
      <c r="F48" s="75"/>
      <c r="G48" s="75"/>
      <c r="H48" s="355"/>
      <c r="I48" s="57"/>
      <c r="J48" s="75"/>
      <c r="K48" s="355"/>
      <c r="L48" s="57"/>
      <c r="M48" s="75"/>
      <c r="N48" s="355"/>
      <c r="O48" s="57"/>
      <c r="P48" s="75"/>
      <c r="Q48" s="355"/>
      <c r="R48" s="57"/>
      <c r="S48" s="75"/>
      <c r="T48" s="94"/>
      <c r="U48" s="57"/>
      <c r="V48" s="57"/>
      <c r="W48" s="58"/>
      <c r="X48" s="94"/>
      <c r="Y48" s="75"/>
      <c r="Z48" s="94"/>
      <c r="AA48" s="57"/>
      <c r="AB48" s="94"/>
      <c r="AC48" s="57"/>
      <c r="AD48" s="57"/>
      <c r="AE48" s="94"/>
      <c r="AF48" s="98"/>
    </row>
    <row r="49" spans="1:32" ht="16.149999999999999" customHeight="1" x14ac:dyDescent="0.2">
      <c r="A49" s="55">
        <v>43</v>
      </c>
      <c r="B49" s="56" t="s">
        <v>49</v>
      </c>
      <c r="C49" s="336"/>
      <c r="D49" s="57"/>
      <c r="E49" s="75"/>
      <c r="F49" s="75"/>
      <c r="G49" s="75"/>
      <c r="H49" s="355"/>
      <c r="I49" s="57"/>
      <c r="J49" s="75"/>
      <c r="K49" s="355"/>
      <c r="L49" s="57"/>
      <c r="M49" s="75"/>
      <c r="N49" s="355"/>
      <c r="O49" s="57"/>
      <c r="P49" s="75"/>
      <c r="Q49" s="355"/>
      <c r="R49" s="57"/>
      <c r="S49" s="75"/>
      <c r="T49" s="94"/>
      <c r="U49" s="57"/>
      <c r="V49" s="57"/>
      <c r="W49" s="58"/>
      <c r="X49" s="94"/>
      <c r="Y49" s="75"/>
      <c r="Z49" s="94"/>
      <c r="AA49" s="57"/>
      <c r="AB49" s="94"/>
      <c r="AC49" s="57"/>
      <c r="AD49" s="57"/>
      <c r="AE49" s="94"/>
      <c r="AF49" s="98"/>
    </row>
    <row r="50" spans="1:32" ht="16.149999999999999" customHeight="1" x14ac:dyDescent="0.2">
      <c r="A50" s="55">
        <v>44</v>
      </c>
      <c r="B50" s="56" t="s">
        <v>50</v>
      </c>
      <c r="C50" s="336"/>
      <c r="D50" s="57"/>
      <c r="E50" s="75"/>
      <c r="F50" s="75"/>
      <c r="G50" s="75"/>
      <c r="H50" s="355"/>
      <c r="I50" s="57"/>
      <c r="J50" s="75"/>
      <c r="K50" s="355"/>
      <c r="L50" s="57"/>
      <c r="M50" s="75"/>
      <c r="N50" s="355"/>
      <c r="O50" s="57"/>
      <c r="P50" s="75"/>
      <c r="Q50" s="355"/>
      <c r="R50" s="57"/>
      <c r="S50" s="75"/>
      <c r="T50" s="94"/>
      <c r="U50" s="57"/>
      <c r="V50" s="57"/>
      <c r="W50" s="58"/>
      <c r="X50" s="94"/>
      <c r="Y50" s="75"/>
      <c r="Z50" s="94"/>
      <c r="AA50" s="57"/>
      <c r="AB50" s="94"/>
      <c r="AC50" s="57"/>
      <c r="AD50" s="57"/>
      <c r="AE50" s="94"/>
      <c r="AF50" s="98"/>
    </row>
    <row r="51" spans="1:32" ht="16.149999999999999" customHeight="1" x14ac:dyDescent="0.2">
      <c r="A51" s="50">
        <v>45</v>
      </c>
      <c r="B51" s="51" t="s">
        <v>51</v>
      </c>
      <c r="C51" s="337"/>
      <c r="D51" s="52"/>
      <c r="E51" s="81"/>
      <c r="F51" s="81"/>
      <c r="G51" s="81"/>
      <c r="H51" s="356"/>
      <c r="I51" s="52"/>
      <c r="J51" s="81"/>
      <c r="K51" s="356"/>
      <c r="L51" s="52"/>
      <c r="M51" s="81"/>
      <c r="N51" s="356"/>
      <c r="O51" s="52"/>
      <c r="P51" s="81"/>
      <c r="Q51" s="356"/>
      <c r="R51" s="52"/>
      <c r="S51" s="81"/>
      <c r="T51" s="95"/>
      <c r="U51" s="52"/>
      <c r="V51" s="52"/>
      <c r="W51" s="53"/>
      <c r="X51" s="95"/>
      <c r="Y51" s="81"/>
      <c r="Z51" s="95"/>
      <c r="AA51" s="52"/>
      <c r="AB51" s="95"/>
      <c r="AC51" s="54"/>
      <c r="AD51" s="52"/>
      <c r="AE51" s="96"/>
      <c r="AF51" s="96"/>
    </row>
    <row r="52" spans="1:32" ht="16.149999999999999" customHeight="1" x14ac:dyDescent="0.2">
      <c r="A52" s="59">
        <v>46</v>
      </c>
      <c r="B52" s="60" t="s">
        <v>52</v>
      </c>
      <c r="C52" s="335"/>
      <c r="D52" s="61"/>
      <c r="E52" s="66"/>
      <c r="F52" s="66"/>
      <c r="G52" s="66"/>
      <c r="H52" s="354"/>
      <c r="I52" s="61"/>
      <c r="J52" s="66"/>
      <c r="K52" s="354"/>
      <c r="L52" s="61"/>
      <c r="M52" s="66"/>
      <c r="N52" s="354"/>
      <c r="O52" s="61"/>
      <c r="P52" s="66"/>
      <c r="Q52" s="354"/>
      <c r="R52" s="61"/>
      <c r="S52" s="66"/>
      <c r="T52" s="93"/>
      <c r="U52" s="61"/>
      <c r="V52" s="61"/>
      <c r="W52" s="62"/>
      <c r="X52" s="93"/>
      <c r="Y52" s="66"/>
      <c r="Z52" s="93"/>
      <c r="AA52" s="61"/>
      <c r="AB52" s="93"/>
      <c r="AC52" s="61"/>
      <c r="AD52" s="61"/>
      <c r="AE52" s="93"/>
      <c r="AF52" s="97"/>
    </row>
    <row r="53" spans="1:32" ht="16.149999999999999" customHeight="1" x14ac:dyDescent="0.2">
      <c r="A53" s="55">
        <v>47</v>
      </c>
      <c r="B53" s="56" t="s">
        <v>53</v>
      </c>
      <c r="C53" s="336"/>
      <c r="D53" s="57"/>
      <c r="E53" s="75"/>
      <c r="F53" s="75"/>
      <c r="G53" s="75"/>
      <c r="H53" s="355"/>
      <c r="I53" s="57"/>
      <c r="J53" s="75"/>
      <c r="K53" s="355"/>
      <c r="L53" s="57"/>
      <c r="M53" s="75"/>
      <c r="N53" s="355"/>
      <c r="O53" s="57"/>
      <c r="P53" s="75"/>
      <c r="Q53" s="355"/>
      <c r="R53" s="57"/>
      <c r="S53" s="75"/>
      <c r="T53" s="94"/>
      <c r="U53" s="57"/>
      <c r="V53" s="57"/>
      <c r="W53" s="58"/>
      <c r="X53" s="94"/>
      <c r="Y53" s="75"/>
      <c r="Z53" s="94"/>
      <c r="AA53" s="57"/>
      <c r="AB53" s="94"/>
      <c r="AC53" s="57"/>
      <c r="AD53" s="57"/>
      <c r="AE53" s="94"/>
      <c r="AF53" s="98"/>
    </row>
    <row r="54" spans="1:32" ht="16.149999999999999" customHeight="1" x14ac:dyDescent="0.2">
      <c r="A54" s="55">
        <v>48</v>
      </c>
      <c r="B54" s="56" t="s">
        <v>91</v>
      </c>
      <c r="C54" s="336"/>
      <c r="D54" s="57"/>
      <c r="E54" s="75"/>
      <c r="F54" s="75"/>
      <c r="G54" s="75"/>
      <c r="H54" s="355"/>
      <c r="I54" s="57"/>
      <c r="J54" s="75"/>
      <c r="K54" s="355"/>
      <c r="L54" s="57"/>
      <c r="M54" s="75"/>
      <c r="N54" s="355"/>
      <c r="O54" s="57"/>
      <c r="P54" s="75"/>
      <c r="Q54" s="355"/>
      <c r="R54" s="57"/>
      <c r="S54" s="75"/>
      <c r="T54" s="94"/>
      <c r="U54" s="57"/>
      <c r="V54" s="57"/>
      <c r="W54" s="58"/>
      <c r="X54" s="94"/>
      <c r="Y54" s="75"/>
      <c r="Z54" s="94"/>
      <c r="AA54" s="57"/>
      <c r="AB54" s="94"/>
      <c r="AC54" s="57"/>
      <c r="AD54" s="57"/>
      <c r="AE54" s="94"/>
      <c r="AF54" s="98"/>
    </row>
    <row r="55" spans="1:32" ht="16.149999999999999" customHeight="1" x14ac:dyDescent="0.2">
      <c r="A55" s="55">
        <v>49</v>
      </c>
      <c r="B55" s="56" t="s">
        <v>54</v>
      </c>
      <c r="C55" s="336"/>
      <c r="D55" s="57"/>
      <c r="E55" s="75"/>
      <c r="F55" s="75"/>
      <c r="G55" s="75"/>
      <c r="H55" s="355"/>
      <c r="I55" s="57"/>
      <c r="J55" s="75"/>
      <c r="K55" s="355"/>
      <c r="L55" s="57"/>
      <c r="M55" s="75"/>
      <c r="N55" s="355"/>
      <c r="O55" s="57"/>
      <c r="P55" s="75"/>
      <c r="Q55" s="355"/>
      <c r="R55" s="57"/>
      <c r="S55" s="75"/>
      <c r="T55" s="94"/>
      <c r="U55" s="57"/>
      <c r="V55" s="57"/>
      <c r="W55" s="58"/>
      <c r="X55" s="94"/>
      <c r="Y55" s="75"/>
      <c r="Z55" s="94"/>
      <c r="AA55" s="57"/>
      <c r="AB55" s="94"/>
      <c r="AC55" s="57"/>
      <c r="AD55" s="57"/>
      <c r="AE55" s="94"/>
      <c r="AF55" s="98"/>
    </row>
    <row r="56" spans="1:32" ht="16.149999999999999" customHeight="1" x14ac:dyDescent="0.2">
      <c r="A56" s="50">
        <v>50</v>
      </c>
      <c r="B56" s="51" t="s">
        <v>55</v>
      </c>
      <c r="C56" s="337"/>
      <c r="D56" s="52"/>
      <c r="E56" s="81"/>
      <c r="F56" s="81"/>
      <c r="G56" s="81"/>
      <c r="H56" s="356"/>
      <c r="I56" s="52"/>
      <c r="J56" s="81"/>
      <c r="K56" s="356"/>
      <c r="L56" s="52"/>
      <c r="M56" s="81"/>
      <c r="N56" s="356"/>
      <c r="O56" s="52"/>
      <c r="P56" s="81"/>
      <c r="Q56" s="356"/>
      <c r="R56" s="52"/>
      <c r="S56" s="81"/>
      <c r="T56" s="95"/>
      <c r="U56" s="52"/>
      <c r="V56" s="52"/>
      <c r="W56" s="53"/>
      <c r="X56" s="95"/>
      <c r="Y56" s="81"/>
      <c r="Z56" s="95"/>
      <c r="AA56" s="52"/>
      <c r="AB56" s="95"/>
      <c r="AC56" s="54"/>
      <c r="AD56" s="52"/>
      <c r="AE56" s="96"/>
      <c r="AF56" s="96"/>
    </row>
    <row r="57" spans="1:32" ht="16.149999999999999" customHeight="1" x14ac:dyDescent="0.2">
      <c r="A57" s="59">
        <v>51</v>
      </c>
      <c r="B57" s="60" t="s">
        <v>56</v>
      </c>
      <c r="C57" s="335"/>
      <c r="D57" s="61"/>
      <c r="E57" s="66"/>
      <c r="F57" s="66"/>
      <c r="G57" s="66"/>
      <c r="H57" s="354"/>
      <c r="I57" s="61"/>
      <c r="J57" s="66"/>
      <c r="K57" s="354"/>
      <c r="L57" s="61"/>
      <c r="M57" s="66"/>
      <c r="N57" s="354"/>
      <c r="O57" s="61"/>
      <c r="P57" s="66"/>
      <c r="Q57" s="354"/>
      <c r="R57" s="61"/>
      <c r="S57" s="66"/>
      <c r="T57" s="93"/>
      <c r="U57" s="61"/>
      <c r="V57" s="61"/>
      <c r="W57" s="62"/>
      <c r="X57" s="93"/>
      <c r="Y57" s="66"/>
      <c r="Z57" s="93"/>
      <c r="AA57" s="61"/>
      <c r="AB57" s="93"/>
      <c r="AC57" s="61"/>
      <c r="AD57" s="61"/>
      <c r="AE57" s="93"/>
      <c r="AF57" s="97"/>
    </row>
    <row r="58" spans="1:32" ht="16.149999999999999" customHeight="1" x14ac:dyDescent="0.2">
      <c r="A58" s="55">
        <v>52</v>
      </c>
      <c r="B58" s="56" t="s">
        <v>57</v>
      </c>
      <c r="C58" s="336"/>
      <c r="D58" s="57"/>
      <c r="E58" s="75"/>
      <c r="F58" s="75"/>
      <c r="G58" s="75"/>
      <c r="H58" s="355"/>
      <c r="I58" s="57"/>
      <c r="J58" s="75"/>
      <c r="K58" s="355"/>
      <c r="L58" s="57"/>
      <c r="M58" s="75"/>
      <c r="N58" s="355"/>
      <c r="O58" s="57"/>
      <c r="P58" s="75"/>
      <c r="Q58" s="355"/>
      <c r="R58" s="57"/>
      <c r="S58" s="75"/>
      <c r="T58" s="94"/>
      <c r="U58" s="57"/>
      <c r="V58" s="57"/>
      <c r="W58" s="58"/>
      <c r="X58" s="94"/>
      <c r="Y58" s="75"/>
      <c r="Z58" s="94"/>
      <c r="AA58" s="57"/>
      <c r="AB58" s="94"/>
      <c r="AC58" s="57"/>
      <c r="AD58" s="57"/>
      <c r="AE58" s="94"/>
      <c r="AF58" s="98"/>
    </row>
    <row r="59" spans="1:32" ht="16.149999999999999" customHeight="1" x14ac:dyDescent="0.2">
      <c r="A59" s="55">
        <v>53</v>
      </c>
      <c r="B59" s="56" t="s">
        <v>58</v>
      </c>
      <c r="C59" s="336"/>
      <c r="D59" s="57"/>
      <c r="E59" s="75"/>
      <c r="F59" s="75"/>
      <c r="G59" s="75"/>
      <c r="H59" s="355"/>
      <c r="I59" s="57"/>
      <c r="J59" s="75"/>
      <c r="K59" s="355"/>
      <c r="L59" s="57"/>
      <c r="M59" s="75"/>
      <c r="N59" s="355"/>
      <c r="O59" s="57"/>
      <c r="P59" s="75"/>
      <c r="Q59" s="355"/>
      <c r="R59" s="57"/>
      <c r="S59" s="75"/>
      <c r="T59" s="94"/>
      <c r="U59" s="57"/>
      <c r="V59" s="57"/>
      <c r="W59" s="58"/>
      <c r="X59" s="94"/>
      <c r="Y59" s="75"/>
      <c r="Z59" s="94"/>
      <c r="AA59" s="57"/>
      <c r="AB59" s="94"/>
      <c r="AC59" s="57"/>
      <c r="AD59" s="57"/>
      <c r="AE59" s="94"/>
      <c r="AF59" s="98"/>
    </row>
    <row r="60" spans="1:32" ht="16.149999999999999" customHeight="1" x14ac:dyDescent="0.2">
      <c r="A60" s="55">
        <v>54</v>
      </c>
      <c r="B60" s="56" t="s">
        <v>59</v>
      </c>
      <c r="C60" s="336"/>
      <c r="D60" s="57"/>
      <c r="E60" s="75"/>
      <c r="F60" s="75"/>
      <c r="G60" s="75"/>
      <c r="H60" s="355"/>
      <c r="I60" s="57"/>
      <c r="J60" s="75"/>
      <c r="K60" s="355"/>
      <c r="L60" s="57"/>
      <c r="M60" s="75"/>
      <c r="N60" s="355"/>
      <c r="O60" s="57"/>
      <c r="P60" s="75"/>
      <c r="Q60" s="355"/>
      <c r="R60" s="57"/>
      <c r="S60" s="75"/>
      <c r="T60" s="94"/>
      <c r="U60" s="57"/>
      <c r="V60" s="57"/>
      <c r="W60" s="58"/>
      <c r="X60" s="94"/>
      <c r="Y60" s="75"/>
      <c r="Z60" s="94"/>
      <c r="AA60" s="57"/>
      <c r="AB60" s="94"/>
      <c r="AC60" s="57"/>
      <c r="AD60" s="57"/>
      <c r="AE60" s="94"/>
      <c r="AF60" s="98"/>
    </row>
    <row r="61" spans="1:32" ht="16.149999999999999" customHeight="1" x14ac:dyDescent="0.2">
      <c r="A61" s="50">
        <v>55</v>
      </c>
      <c r="B61" s="51" t="s">
        <v>60</v>
      </c>
      <c r="C61" s="337"/>
      <c r="D61" s="52"/>
      <c r="E61" s="81"/>
      <c r="F61" s="81"/>
      <c r="G61" s="81"/>
      <c r="H61" s="356"/>
      <c r="I61" s="52"/>
      <c r="J61" s="81"/>
      <c r="K61" s="356"/>
      <c r="L61" s="52"/>
      <c r="M61" s="81"/>
      <c r="N61" s="356"/>
      <c r="O61" s="52"/>
      <c r="P61" s="81"/>
      <c r="Q61" s="356"/>
      <c r="R61" s="52"/>
      <c r="S61" s="81"/>
      <c r="T61" s="95"/>
      <c r="U61" s="52"/>
      <c r="V61" s="52"/>
      <c r="W61" s="53"/>
      <c r="X61" s="95"/>
      <c r="Y61" s="81"/>
      <c r="Z61" s="95"/>
      <c r="AA61" s="52"/>
      <c r="AB61" s="95"/>
      <c r="AC61" s="54"/>
      <c r="AD61" s="52"/>
      <c r="AE61" s="96"/>
      <c r="AF61" s="96"/>
    </row>
    <row r="62" spans="1:32" ht="16.149999999999999" customHeight="1" x14ac:dyDescent="0.2">
      <c r="A62" s="59">
        <v>56</v>
      </c>
      <c r="B62" s="60" t="s">
        <v>61</v>
      </c>
      <c r="C62" s="335"/>
      <c r="D62" s="61"/>
      <c r="E62" s="66"/>
      <c r="F62" s="66"/>
      <c r="G62" s="66"/>
      <c r="H62" s="354"/>
      <c r="I62" s="61"/>
      <c r="J62" s="66"/>
      <c r="K62" s="354"/>
      <c r="L62" s="61"/>
      <c r="M62" s="66"/>
      <c r="N62" s="354"/>
      <c r="O62" s="61"/>
      <c r="P62" s="66"/>
      <c r="Q62" s="354"/>
      <c r="R62" s="61"/>
      <c r="S62" s="66"/>
      <c r="T62" s="93"/>
      <c r="U62" s="61"/>
      <c r="V62" s="61"/>
      <c r="W62" s="62"/>
      <c r="X62" s="93"/>
      <c r="Y62" s="66"/>
      <c r="Z62" s="93"/>
      <c r="AA62" s="61"/>
      <c r="AB62" s="93"/>
      <c r="AC62" s="61"/>
      <c r="AD62" s="61"/>
      <c r="AE62" s="93"/>
      <c r="AF62" s="97"/>
    </row>
    <row r="63" spans="1:32" ht="16.149999999999999" customHeight="1" x14ac:dyDescent="0.2">
      <c r="A63" s="55">
        <v>57</v>
      </c>
      <c r="B63" s="56" t="s">
        <v>62</v>
      </c>
      <c r="C63" s="336"/>
      <c r="D63" s="57"/>
      <c r="E63" s="75"/>
      <c r="F63" s="75"/>
      <c r="G63" s="75"/>
      <c r="H63" s="355"/>
      <c r="I63" s="57"/>
      <c r="J63" s="75"/>
      <c r="K63" s="355"/>
      <c r="L63" s="57"/>
      <c r="M63" s="75"/>
      <c r="N63" s="355"/>
      <c r="O63" s="57"/>
      <c r="P63" s="75"/>
      <c r="Q63" s="355"/>
      <c r="R63" s="57"/>
      <c r="S63" s="75"/>
      <c r="T63" s="94"/>
      <c r="U63" s="57"/>
      <c r="V63" s="57"/>
      <c r="W63" s="58"/>
      <c r="X63" s="94"/>
      <c r="Y63" s="75"/>
      <c r="Z63" s="94"/>
      <c r="AA63" s="57"/>
      <c r="AB63" s="94"/>
      <c r="AC63" s="57"/>
      <c r="AD63" s="57"/>
      <c r="AE63" s="94"/>
      <c r="AF63" s="98"/>
    </row>
    <row r="64" spans="1:32" ht="16.149999999999999" customHeight="1" x14ac:dyDescent="0.2">
      <c r="A64" s="55">
        <v>58</v>
      </c>
      <c r="B64" s="56" t="s">
        <v>63</v>
      </c>
      <c r="C64" s="336"/>
      <c r="D64" s="57"/>
      <c r="E64" s="75"/>
      <c r="F64" s="75"/>
      <c r="G64" s="75"/>
      <c r="H64" s="355"/>
      <c r="I64" s="57"/>
      <c r="J64" s="75"/>
      <c r="K64" s="355"/>
      <c r="L64" s="57"/>
      <c r="M64" s="75"/>
      <c r="N64" s="355"/>
      <c r="O64" s="57"/>
      <c r="P64" s="75"/>
      <c r="Q64" s="355"/>
      <c r="R64" s="57"/>
      <c r="S64" s="75"/>
      <c r="T64" s="94"/>
      <c r="U64" s="57"/>
      <c r="V64" s="57"/>
      <c r="W64" s="58"/>
      <c r="X64" s="94"/>
      <c r="Y64" s="75"/>
      <c r="Z64" s="94"/>
      <c r="AA64" s="57"/>
      <c r="AB64" s="94"/>
      <c r="AC64" s="57"/>
      <c r="AD64" s="57"/>
      <c r="AE64" s="94"/>
      <c r="AF64" s="98"/>
    </row>
    <row r="65" spans="1:32" ht="16.149999999999999" customHeight="1" x14ac:dyDescent="0.2">
      <c r="A65" s="55">
        <v>59</v>
      </c>
      <c r="B65" s="56" t="s">
        <v>64</v>
      </c>
      <c r="C65" s="336"/>
      <c r="D65" s="57"/>
      <c r="E65" s="75"/>
      <c r="F65" s="75"/>
      <c r="G65" s="75"/>
      <c r="H65" s="355"/>
      <c r="I65" s="57"/>
      <c r="J65" s="75"/>
      <c r="K65" s="355"/>
      <c r="L65" s="57"/>
      <c r="M65" s="75"/>
      <c r="N65" s="355"/>
      <c r="O65" s="57"/>
      <c r="P65" s="75"/>
      <c r="Q65" s="355"/>
      <c r="R65" s="57"/>
      <c r="S65" s="75"/>
      <c r="T65" s="94"/>
      <c r="U65" s="57"/>
      <c r="V65" s="57"/>
      <c r="W65" s="58"/>
      <c r="X65" s="94"/>
      <c r="Y65" s="75"/>
      <c r="Z65" s="94"/>
      <c r="AA65" s="57"/>
      <c r="AB65" s="94"/>
      <c r="AC65" s="57"/>
      <c r="AD65" s="57"/>
      <c r="AE65" s="94"/>
      <c r="AF65" s="98"/>
    </row>
    <row r="66" spans="1:32" ht="16.149999999999999" customHeight="1" x14ac:dyDescent="0.2">
      <c r="A66" s="50">
        <v>60</v>
      </c>
      <c r="B66" s="51" t="s">
        <v>65</v>
      </c>
      <c r="C66" s="337"/>
      <c r="D66" s="52"/>
      <c r="E66" s="81"/>
      <c r="F66" s="81"/>
      <c r="G66" s="81"/>
      <c r="H66" s="356"/>
      <c r="I66" s="52"/>
      <c r="J66" s="81"/>
      <c r="K66" s="356"/>
      <c r="L66" s="52"/>
      <c r="M66" s="81"/>
      <c r="N66" s="356"/>
      <c r="O66" s="52"/>
      <c r="P66" s="81"/>
      <c r="Q66" s="356"/>
      <c r="R66" s="52"/>
      <c r="S66" s="81"/>
      <c r="T66" s="95"/>
      <c r="U66" s="52"/>
      <c r="V66" s="52"/>
      <c r="W66" s="53"/>
      <c r="X66" s="95"/>
      <c r="Y66" s="81"/>
      <c r="Z66" s="95"/>
      <c r="AA66" s="52"/>
      <c r="AB66" s="95"/>
      <c r="AC66" s="54"/>
      <c r="AD66" s="52"/>
      <c r="AE66" s="96"/>
      <c r="AF66" s="96"/>
    </row>
    <row r="67" spans="1:32" ht="16.149999999999999" customHeight="1" x14ac:dyDescent="0.2">
      <c r="A67" s="59">
        <v>61</v>
      </c>
      <c r="B67" s="60" t="s">
        <v>66</v>
      </c>
      <c r="C67" s="335"/>
      <c r="D67" s="61"/>
      <c r="E67" s="66"/>
      <c r="F67" s="66"/>
      <c r="G67" s="66"/>
      <c r="H67" s="354"/>
      <c r="I67" s="61"/>
      <c r="J67" s="66"/>
      <c r="K67" s="354"/>
      <c r="L67" s="61"/>
      <c r="M67" s="66"/>
      <c r="N67" s="354"/>
      <c r="O67" s="61"/>
      <c r="P67" s="66"/>
      <c r="Q67" s="354"/>
      <c r="R67" s="61"/>
      <c r="S67" s="66"/>
      <c r="T67" s="93"/>
      <c r="U67" s="61"/>
      <c r="V67" s="61"/>
      <c r="W67" s="62"/>
      <c r="X67" s="93"/>
      <c r="Y67" s="66"/>
      <c r="Z67" s="93"/>
      <c r="AA67" s="61"/>
      <c r="AB67" s="93"/>
      <c r="AC67" s="61"/>
      <c r="AD67" s="61"/>
      <c r="AE67" s="93"/>
      <c r="AF67" s="97"/>
    </row>
    <row r="68" spans="1:32" ht="16.149999999999999" customHeight="1" x14ac:dyDescent="0.2">
      <c r="A68" s="55">
        <v>62</v>
      </c>
      <c r="B68" s="56" t="s">
        <v>67</v>
      </c>
      <c r="C68" s="336"/>
      <c r="D68" s="57"/>
      <c r="E68" s="75"/>
      <c r="F68" s="75"/>
      <c r="G68" s="75"/>
      <c r="H68" s="355"/>
      <c r="I68" s="57"/>
      <c r="J68" s="75"/>
      <c r="K68" s="355"/>
      <c r="L68" s="57"/>
      <c r="M68" s="75"/>
      <c r="N68" s="355"/>
      <c r="O68" s="57"/>
      <c r="P68" s="75"/>
      <c r="Q68" s="355"/>
      <c r="R68" s="57"/>
      <c r="S68" s="75"/>
      <c r="T68" s="94"/>
      <c r="U68" s="57"/>
      <c r="V68" s="57"/>
      <c r="W68" s="58"/>
      <c r="X68" s="94"/>
      <c r="Y68" s="75"/>
      <c r="Z68" s="94"/>
      <c r="AA68" s="57"/>
      <c r="AB68" s="94"/>
      <c r="AC68" s="57"/>
      <c r="AD68" s="57"/>
      <c r="AE68" s="94"/>
      <c r="AF68" s="98"/>
    </row>
    <row r="69" spans="1:32" ht="16.149999999999999" customHeight="1" x14ac:dyDescent="0.2">
      <c r="A69" s="55">
        <v>63</v>
      </c>
      <c r="B69" s="56" t="s">
        <v>68</v>
      </c>
      <c r="C69" s="336"/>
      <c r="D69" s="57"/>
      <c r="E69" s="75"/>
      <c r="F69" s="75"/>
      <c r="G69" s="75"/>
      <c r="H69" s="355"/>
      <c r="I69" s="57"/>
      <c r="J69" s="75"/>
      <c r="K69" s="355"/>
      <c r="L69" s="57"/>
      <c r="M69" s="75"/>
      <c r="N69" s="355"/>
      <c r="O69" s="57"/>
      <c r="P69" s="75"/>
      <c r="Q69" s="355"/>
      <c r="R69" s="57"/>
      <c r="S69" s="75"/>
      <c r="T69" s="94"/>
      <c r="U69" s="57"/>
      <c r="V69" s="57"/>
      <c r="W69" s="58"/>
      <c r="X69" s="94"/>
      <c r="Y69" s="75"/>
      <c r="Z69" s="94"/>
      <c r="AA69" s="57"/>
      <c r="AB69" s="94"/>
      <c r="AC69" s="57"/>
      <c r="AD69" s="57"/>
      <c r="AE69" s="94"/>
      <c r="AF69" s="98"/>
    </row>
    <row r="70" spans="1:32" ht="16.149999999999999" customHeight="1" x14ac:dyDescent="0.2">
      <c r="A70" s="55">
        <v>64</v>
      </c>
      <c r="B70" s="56" t="s">
        <v>69</v>
      </c>
      <c r="C70" s="336"/>
      <c r="D70" s="57"/>
      <c r="E70" s="75"/>
      <c r="F70" s="75"/>
      <c r="G70" s="75"/>
      <c r="H70" s="355"/>
      <c r="I70" s="57"/>
      <c r="J70" s="75"/>
      <c r="K70" s="355"/>
      <c r="L70" s="57"/>
      <c r="M70" s="75"/>
      <c r="N70" s="355"/>
      <c r="O70" s="57"/>
      <c r="P70" s="75"/>
      <c r="Q70" s="355"/>
      <c r="R70" s="57"/>
      <c r="S70" s="75"/>
      <c r="T70" s="94"/>
      <c r="U70" s="57"/>
      <c r="V70" s="57"/>
      <c r="W70" s="58"/>
      <c r="X70" s="94"/>
      <c r="Y70" s="75"/>
      <c r="Z70" s="94"/>
      <c r="AA70" s="57"/>
      <c r="AB70" s="94"/>
      <c r="AC70" s="57"/>
      <c r="AD70" s="57"/>
      <c r="AE70" s="94"/>
      <c r="AF70" s="98"/>
    </row>
    <row r="71" spans="1:32" ht="16.149999999999999" customHeight="1" x14ac:dyDescent="0.2">
      <c r="A71" s="50">
        <v>65</v>
      </c>
      <c r="B71" s="51" t="s">
        <v>70</v>
      </c>
      <c r="C71" s="337"/>
      <c r="D71" s="52"/>
      <c r="E71" s="81"/>
      <c r="F71" s="81"/>
      <c r="G71" s="81"/>
      <c r="H71" s="356"/>
      <c r="I71" s="52"/>
      <c r="J71" s="81"/>
      <c r="K71" s="356"/>
      <c r="L71" s="52"/>
      <c r="M71" s="81"/>
      <c r="N71" s="356"/>
      <c r="O71" s="52"/>
      <c r="P71" s="81"/>
      <c r="Q71" s="356"/>
      <c r="R71" s="52"/>
      <c r="S71" s="81"/>
      <c r="T71" s="95"/>
      <c r="U71" s="52"/>
      <c r="V71" s="52"/>
      <c r="W71" s="53"/>
      <c r="X71" s="95"/>
      <c r="Y71" s="81"/>
      <c r="Z71" s="95"/>
      <c r="AA71" s="52"/>
      <c r="AB71" s="95"/>
      <c r="AC71" s="54"/>
      <c r="AD71" s="52"/>
      <c r="AE71" s="96"/>
      <c r="AF71" s="96"/>
    </row>
    <row r="72" spans="1:32" ht="16.149999999999999" customHeight="1" x14ac:dyDescent="0.2">
      <c r="A72" s="59">
        <v>66</v>
      </c>
      <c r="B72" s="60" t="s">
        <v>71</v>
      </c>
      <c r="C72" s="335"/>
      <c r="D72" s="61"/>
      <c r="E72" s="66"/>
      <c r="F72" s="66"/>
      <c r="G72" s="66"/>
      <c r="H72" s="354"/>
      <c r="I72" s="61"/>
      <c r="J72" s="66"/>
      <c r="K72" s="354"/>
      <c r="L72" s="61"/>
      <c r="M72" s="66"/>
      <c r="N72" s="354"/>
      <c r="O72" s="61"/>
      <c r="P72" s="66"/>
      <c r="Q72" s="354"/>
      <c r="R72" s="61"/>
      <c r="S72" s="66"/>
      <c r="T72" s="93"/>
      <c r="U72" s="61"/>
      <c r="V72" s="61"/>
      <c r="W72" s="62"/>
      <c r="X72" s="93"/>
      <c r="Y72" s="66"/>
      <c r="Z72" s="93"/>
      <c r="AA72" s="61"/>
      <c r="AB72" s="93"/>
      <c r="AC72" s="61"/>
      <c r="AD72" s="61"/>
      <c r="AE72" s="93"/>
      <c r="AF72" s="97"/>
    </row>
    <row r="73" spans="1:32" ht="16.149999999999999" customHeight="1" x14ac:dyDescent="0.2">
      <c r="A73" s="55">
        <v>67</v>
      </c>
      <c r="B73" s="56" t="s">
        <v>4</v>
      </c>
      <c r="C73" s="336"/>
      <c r="D73" s="57"/>
      <c r="E73" s="75"/>
      <c r="F73" s="75"/>
      <c r="G73" s="75"/>
      <c r="H73" s="355"/>
      <c r="I73" s="57"/>
      <c r="J73" s="75"/>
      <c r="K73" s="355"/>
      <c r="L73" s="57"/>
      <c r="M73" s="75"/>
      <c r="N73" s="355"/>
      <c r="O73" s="57"/>
      <c r="P73" s="75"/>
      <c r="Q73" s="355"/>
      <c r="R73" s="57"/>
      <c r="S73" s="75"/>
      <c r="T73" s="94"/>
      <c r="U73" s="57"/>
      <c r="V73" s="57"/>
      <c r="W73" s="58"/>
      <c r="X73" s="94"/>
      <c r="Y73" s="75"/>
      <c r="Z73" s="94"/>
      <c r="AA73" s="57"/>
      <c r="AB73" s="94"/>
      <c r="AC73" s="57"/>
      <c r="AD73" s="57"/>
      <c r="AE73" s="94"/>
      <c r="AF73" s="98"/>
    </row>
    <row r="74" spans="1:32" ht="16.149999999999999" customHeight="1" x14ac:dyDescent="0.2">
      <c r="A74" s="55">
        <v>68</v>
      </c>
      <c r="B74" s="56" t="s">
        <v>3</v>
      </c>
      <c r="C74" s="336"/>
      <c r="D74" s="57"/>
      <c r="E74" s="75"/>
      <c r="F74" s="75"/>
      <c r="G74" s="75"/>
      <c r="H74" s="355"/>
      <c r="I74" s="57"/>
      <c r="J74" s="75"/>
      <c r="K74" s="355"/>
      <c r="L74" s="57"/>
      <c r="M74" s="75"/>
      <c r="N74" s="355"/>
      <c r="O74" s="57"/>
      <c r="P74" s="75"/>
      <c r="Q74" s="355"/>
      <c r="R74" s="57"/>
      <c r="S74" s="75"/>
      <c r="T74" s="94"/>
      <c r="U74" s="57"/>
      <c r="V74" s="57"/>
      <c r="W74" s="58"/>
      <c r="X74" s="94"/>
      <c r="Y74" s="75"/>
      <c r="Z74" s="94"/>
      <c r="AA74" s="57"/>
      <c r="AB74" s="94"/>
      <c r="AC74" s="57"/>
      <c r="AD74" s="57"/>
      <c r="AE74" s="94"/>
      <c r="AF74" s="98"/>
    </row>
    <row r="75" spans="1:32" ht="16.149999999999999" customHeight="1" x14ac:dyDescent="0.2">
      <c r="A75" s="55">
        <v>69</v>
      </c>
      <c r="B75" s="56" t="s">
        <v>93</v>
      </c>
      <c r="C75" s="336"/>
      <c r="D75" s="57"/>
      <c r="E75" s="75"/>
      <c r="F75" s="75"/>
      <c r="G75" s="75"/>
      <c r="H75" s="355"/>
      <c r="I75" s="57"/>
      <c r="J75" s="75"/>
      <c r="K75" s="355"/>
      <c r="L75" s="57"/>
      <c r="M75" s="75"/>
      <c r="N75" s="355"/>
      <c r="O75" s="57"/>
      <c r="P75" s="75"/>
      <c r="Q75" s="355"/>
      <c r="R75" s="57"/>
      <c r="S75" s="75"/>
      <c r="T75" s="94"/>
      <c r="U75" s="57"/>
      <c r="V75" s="57"/>
      <c r="W75" s="58"/>
      <c r="X75" s="94"/>
      <c r="Y75" s="75"/>
      <c r="Z75" s="94"/>
      <c r="AA75" s="57"/>
      <c r="AB75" s="94"/>
      <c r="AC75" s="57"/>
      <c r="AD75" s="57"/>
      <c r="AE75" s="94"/>
      <c r="AF75" s="98"/>
    </row>
    <row r="76" spans="1:32" s="199" customFormat="1" ht="16.149999999999999" customHeight="1" thickBot="1" x14ac:dyDescent="0.25">
      <c r="A76" s="1610" t="s">
        <v>494</v>
      </c>
      <c r="B76" s="1612"/>
      <c r="C76" s="357">
        <v>1379</v>
      </c>
      <c r="D76" s="330"/>
      <c r="E76" s="347">
        <v>11563835.49081807</v>
      </c>
      <c r="F76" s="347">
        <v>714.81015756302509</v>
      </c>
      <c r="G76" s="347">
        <v>985723.20727941149</v>
      </c>
      <c r="H76" s="357">
        <v>890</v>
      </c>
      <c r="I76" s="330"/>
      <c r="J76" s="347">
        <v>416191.0811190207</v>
      </c>
      <c r="K76" s="357">
        <v>0</v>
      </c>
      <c r="L76" s="330"/>
      <c r="M76" s="347">
        <v>0</v>
      </c>
      <c r="N76" s="357">
        <v>65</v>
      </c>
      <c r="O76" s="330"/>
      <c r="P76" s="347">
        <v>207925.66061039385</v>
      </c>
      <c r="Q76" s="357">
        <v>0</v>
      </c>
      <c r="R76" s="330"/>
      <c r="S76" s="347">
        <v>0</v>
      </c>
      <c r="T76" s="358">
        <v>13173675</v>
      </c>
      <c r="U76" s="330">
        <v>249239</v>
      </c>
      <c r="V76" s="330">
        <v>-63386</v>
      </c>
      <c r="W76" s="359">
        <v>185853</v>
      </c>
      <c r="X76" s="358">
        <v>13359528</v>
      </c>
      <c r="Y76" s="347">
        <v>-33399</v>
      </c>
      <c r="Z76" s="358">
        <v>13326129</v>
      </c>
      <c r="AA76" s="347">
        <v>-7210</v>
      </c>
      <c r="AB76" s="358">
        <v>13318919</v>
      </c>
      <c r="AC76" s="330">
        <v>12170376</v>
      </c>
      <c r="AD76" s="330">
        <v>1148543</v>
      </c>
      <c r="AE76" s="358">
        <v>1148543</v>
      </c>
      <c r="AF76" s="327">
        <v>13318919</v>
      </c>
    </row>
    <row r="77" spans="1:32" s="199" customFormat="1" ht="12.75" customHeight="1" thickTop="1" x14ac:dyDescent="0.2">
      <c r="A77" s="1613" t="s">
        <v>447</v>
      </c>
      <c r="B77" s="1614"/>
      <c r="C77" s="366"/>
      <c r="D77" s="344"/>
      <c r="E77" s="344"/>
      <c r="F77" s="344"/>
      <c r="G77" s="344"/>
      <c r="H77" s="366"/>
      <c r="I77" s="344"/>
      <c r="J77" s="344"/>
      <c r="K77" s="366"/>
      <c r="L77" s="344"/>
      <c r="M77" s="344"/>
      <c r="N77" s="366"/>
      <c r="O77" s="344"/>
      <c r="P77" s="344"/>
      <c r="Q77" s="366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44"/>
      <c r="AF77" s="344"/>
    </row>
    <row r="78" spans="1:32" s="199" customFormat="1" ht="14.45" customHeight="1" x14ac:dyDescent="0.2">
      <c r="A78" s="1615" t="s">
        <v>448</v>
      </c>
      <c r="B78" s="1616"/>
      <c r="C78" s="248"/>
      <c r="D78" s="246"/>
      <c r="E78" s="246"/>
      <c r="F78" s="246"/>
      <c r="G78" s="246"/>
      <c r="H78" s="248"/>
      <c r="I78" s="246"/>
      <c r="J78" s="246"/>
      <c r="K78" s="248"/>
      <c r="L78" s="246"/>
      <c r="M78" s="246"/>
      <c r="N78" s="248"/>
      <c r="O78" s="246"/>
      <c r="P78" s="246"/>
      <c r="Q78" s="248"/>
      <c r="R78" s="246"/>
      <c r="S78" s="246"/>
      <c r="T78" s="246"/>
      <c r="U78" s="246"/>
      <c r="V78" s="246"/>
      <c r="W78" s="246"/>
      <c r="X78" s="246"/>
      <c r="Y78" s="246"/>
      <c r="Z78" s="246"/>
      <c r="AA78" s="246"/>
      <c r="AB78" s="98">
        <v>441000</v>
      </c>
      <c r="AC78" s="251">
        <v>404250</v>
      </c>
      <c r="AD78" s="246">
        <v>36750</v>
      </c>
      <c r="AE78" s="98">
        <v>36750</v>
      </c>
      <c r="AF78" s="98">
        <v>441000</v>
      </c>
    </row>
    <row r="79" spans="1:32" s="199" customFormat="1" ht="14.45" customHeight="1" x14ac:dyDescent="0.2">
      <c r="A79" s="1617" t="s">
        <v>466</v>
      </c>
      <c r="B79" s="1618"/>
      <c r="C79" s="248"/>
      <c r="D79" s="246"/>
      <c r="E79" s="246"/>
      <c r="F79" s="246"/>
      <c r="G79" s="246"/>
      <c r="H79" s="248"/>
      <c r="I79" s="246"/>
      <c r="J79" s="246"/>
      <c r="K79" s="248"/>
      <c r="L79" s="246"/>
      <c r="M79" s="246"/>
      <c r="N79" s="248"/>
      <c r="O79" s="246"/>
      <c r="P79" s="246"/>
      <c r="Q79" s="248"/>
      <c r="R79" s="246"/>
      <c r="S79" s="246"/>
      <c r="T79" s="246"/>
      <c r="U79" s="246"/>
      <c r="V79" s="246"/>
      <c r="W79" s="246"/>
      <c r="X79" s="246"/>
      <c r="Y79" s="246"/>
      <c r="Z79" s="246"/>
      <c r="AA79" s="246"/>
      <c r="AB79" s="250"/>
      <c r="AC79" s="251"/>
      <c r="AD79" s="246"/>
      <c r="AE79" s="250"/>
      <c r="AF79" s="98">
        <v>52000</v>
      </c>
    </row>
    <row r="80" spans="1:32" ht="14.45" customHeight="1" x14ac:dyDescent="0.2">
      <c r="A80" s="1619" t="s">
        <v>547</v>
      </c>
      <c r="B80" s="1620"/>
      <c r="C80" s="248"/>
      <c r="D80" s="246"/>
      <c r="E80" s="246"/>
      <c r="F80" s="246"/>
      <c r="G80" s="246"/>
      <c r="H80" s="248"/>
      <c r="I80" s="246"/>
      <c r="J80" s="246"/>
      <c r="K80" s="248"/>
      <c r="L80" s="246"/>
      <c r="M80" s="246"/>
      <c r="N80" s="248"/>
      <c r="O80" s="246"/>
      <c r="P80" s="246"/>
      <c r="Q80" s="248"/>
      <c r="R80" s="246"/>
      <c r="S80" s="246"/>
      <c r="T80" s="246"/>
      <c r="U80" s="246"/>
      <c r="V80" s="246"/>
      <c r="W80" s="246"/>
      <c r="X80" s="246"/>
      <c r="Y80" s="246"/>
      <c r="Z80" s="246"/>
      <c r="AA80" s="246"/>
      <c r="AB80" s="251"/>
      <c r="AC80" s="251">
        <v>0</v>
      </c>
      <c r="AD80" s="246">
        <v>0</v>
      </c>
      <c r="AE80" s="98">
        <v>0</v>
      </c>
      <c r="AF80" s="98">
        <v>0</v>
      </c>
    </row>
    <row r="81" spans="1:32" s="199" customFormat="1" ht="14.45" customHeight="1" x14ac:dyDescent="0.2">
      <c r="A81" s="1619" t="s">
        <v>465</v>
      </c>
      <c r="B81" s="1620"/>
      <c r="C81" s="248"/>
      <c r="D81" s="246"/>
      <c r="E81" s="246"/>
      <c r="F81" s="246"/>
      <c r="G81" s="246"/>
      <c r="H81" s="248"/>
      <c r="I81" s="246"/>
      <c r="J81" s="246"/>
      <c r="K81" s="248"/>
      <c r="L81" s="246"/>
      <c r="M81" s="246"/>
      <c r="N81" s="248"/>
      <c r="O81" s="246"/>
      <c r="P81" s="246"/>
      <c r="Q81" s="248"/>
      <c r="R81" s="246"/>
      <c r="S81" s="246"/>
      <c r="T81" s="246"/>
      <c r="U81" s="246"/>
      <c r="V81" s="246"/>
      <c r="W81" s="246"/>
      <c r="X81" s="246"/>
      <c r="Y81" s="246"/>
      <c r="Z81" s="246"/>
      <c r="AA81" s="246"/>
      <c r="AB81" s="250"/>
      <c r="AC81" s="251"/>
      <c r="AD81" s="246"/>
      <c r="AE81" s="250"/>
      <c r="AF81" s="98">
        <v>0</v>
      </c>
    </row>
    <row r="82" spans="1:32" s="199" customFormat="1" ht="14.45" customHeight="1" x14ac:dyDescent="0.2">
      <c r="A82" s="1608" t="s">
        <v>1638</v>
      </c>
      <c r="B82" s="1609"/>
      <c r="C82" s="249"/>
      <c r="D82" s="247"/>
      <c r="E82" s="247"/>
      <c r="F82" s="247"/>
      <c r="G82" s="247"/>
      <c r="H82" s="249"/>
      <c r="I82" s="247"/>
      <c r="J82" s="247"/>
      <c r="K82" s="249"/>
      <c r="L82" s="247"/>
      <c r="M82" s="247"/>
      <c r="N82" s="249"/>
      <c r="O82" s="247"/>
      <c r="P82" s="247"/>
      <c r="Q82" s="249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96">
        <v>0</v>
      </c>
      <c r="AC82" s="54">
        <v>3392</v>
      </c>
      <c r="AD82" s="247">
        <v>-3392</v>
      </c>
      <c r="AE82" s="96">
        <v>-3392</v>
      </c>
      <c r="AF82" s="96">
        <v>0</v>
      </c>
    </row>
    <row r="83" spans="1:32" s="199" customFormat="1" ht="14.45" customHeight="1" thickBot="1" x14ac:dyDescent="0.25">
      <c r="A83" s="1610" t="s">
        <v>495</v>
      </c>
      <c r="B83" s="1611"/>
      <c r="C83" s="326">
        <v>1379</v>
      </c>
      <c r="D83" s="325"/>
      <c r="E83" s="338">
        <v>11563835.49081807</v>
      </c>
      <c r="F83" s="338">
        <v>714.81015756302509</v>
      </c>
      <c r="G83" s="338">
        <v>985723.20727941149</v>
      </c>
      <c r="H83" s="326">
        <v>890</v>
      </c>
      <c r="I83" s="325"/>
      <c r="J83" s="338">
        <v>416191.0811190207</v>
      </c>
      <c r="K83" s="326">
        <v>0</v>
      </c>
      <c r="L83" s="325"/>
      <c r="M83" s="338">
        <v>0</v>
      </c>
      <c r="N83" s="326">
        <v>65</v>
      </c>
      <c r="O83" s="325"/>
      <c r="P83" s="338">
        <v>207925.66061039385</v>
      </c>
      <c r="Q83" s="326">
        <v>0</v>
      </c>
      <c r="R83" s="325"/>
      <c r="S83" s="338">
        <v>0</v>
      </c>
      <c r="T83" s="325">
        <v>13173675</v>
      </c>
      <c r="U83" s="325">
        <v>249239</v>
      </c>
      <c r="V83" s="325">
        <v>-63386</v>
      </c>
      <c r="W83" s="325">
        <v>185853</v>
      </c>
      <c r="X83" s="325">
        <v>13359528</v>
      </c>
      <c r="Y83" s="325">
        <v>-33399</v>
      </c>
      <c r="Z83" s="325">
        <v>13326129</v>
      </c>
      <c r="AA83" s="338">
        <v>-7210</v>
      </c>
      <c r="AB83" s="327">
        <v>13759919</v>
      </c>
      <c r="AC83" s="325">
        <v>12578018</v>
      </c>
      <c r="AD83" s="325">
        <v>1181901</v>
      </c>
      <c r="AE83" s="327">
        <v>1181901</v>
      </c>
      <c r="AF83" s="327">
        <v>13811919</v>
      </c>
    </row>
    <row r="84" spans="1:32" customFormat="1" ht="8.4499999999999993" customHeight="1" thickTop="1" x14ac:dyDescent="0.2"/>
    <row r="85" spans="1:32" customFormat="1" ht="13.9" customHeight="1" x14ac:dyDescent="0.2">
      <c r="B85" s="368" t="s">
        <v>498</v>
      </c>
      <c r="C85" s="369">
        <v>506</v>
      </c>
      <c r="D85" s="463">
        <v>8200.1347109485268</v>
      </c>
      <c r="E85" s="463">
        <v>4149268.1637399546</v>
      </c>
    </row>
    <row r="86" spans="1:32" customFormat="1" ht="13.9" customHeight="1" x14ac:dyDescent="0.2">
      <c r="B86" s="1357" t="s">
        <v>499</v>
      </c>
      <c r="C86" s="1358">
        <v>179</v>
      </c>
      <c r="D86" s="1131">
        <v>9058.1347109485268</v>
      </c>
      <c r="E86" s="1131">
        <v>1621406.1132597863</v>
      </c>
    </row>
    <row r="87" spans="1:32" ht="16.149999999999999" customHeight="1" x14ac:dyDescent="0.2">
      <c r="A87" s="115"/>
      <c r="B87" s="115" t="s">
        <v>584</v>
      </c>
      <c r="C87" s="1359">
        <v>685</v>
      </c>
      <c r="D87" s="928"/>
      <c r="E87" s="928"/>
      <c r="F87" s="928"/>
      <c r="G87" s="928"/>
      <c r="H87" s="928"/>
      <c r="I87" s="928"/>
      <c r="J87" s="928"/>
      <c r="K87" s="928"/>
      <c r="L87" s="1360"/>
      <c r="M87" s="1360"/>
      <c r="N87" s="1360"/>
      <c r="O87" s="1360"/>
      <c r="P87" s="1360"/>
      <c r="Q87" s="1360"/>
      <c r="R87" s="1360"/>
      <c r="S87" s="1360"/>
      <c r="T87" s="928"/>
      <c r="U87" s="928"/>
      <c r="V87" s="928"/>
      <c r="W87" s="928"/>
      <c r="X87" s="928"/>
      <c r="Y87" s="928"/>
      <c r="Z87" s="1361"/>
      <c r="AA87" s="928"/>
      <c r="AB87" s="928"/>
      <c r="AC87" s="928"/>
      <c r="AD87" s="928"/>
      <c r="AE87" s="115"/>
      <c r="AF87" s="928"/>
    </row>
    <row r="88" spans="1:32" ht="16.149999999999999" customHeight="1" x14ac:dyDescent="0.2">
      <c r="A88" s="1362" t="s">
        <v>1583</v>
      </c>
      <c r="B88" s="1362" t="s">
        <v>1583</v>
      </c>
      <c r="C88" s="1359">
        <v>0</v>
      </c>
      <c r="D88" s="928"/>
      <c r="E88" s="928"/>
      <c r="F88" s="928"/>
      <c r="G88" s="928"/>
      <c r="H88" s="928"/>
      <c r="I88" s="928"/>
      <c r="J88" s="928"/>
      <c r="K88" s="928"/>
      <c r="L88" s="928"/>
      <c r="M88" s="928"/>
      <c r="N88" s="928"/>
      <c r="O88" s="928"/>
      <c r="P88" s="928"/>
      <c r="Q88" s="928"/>
      <c r="R88" s="928"/>
      <c r="S88" s="928"/>
      <c r="T88" s="928"/>
      <c r="U88" s="928"/>
      <c r="V88" s="928"/>
      <c r="W88" s="928"/>
      <c r="X88" s="928"/>
      <c r="Y88" s="928"/>
      <c r="Z88" s="1361"/>
      <c r="AA88" s="928"/>
      <c r="AB88" s="928"/>
      <c r="AC88" s="928"/>
      <c r="AD88" s="928"/>
      <c r="AE88" s="928"/>
      <c r="AF88" s="928"/>
    </row>
    <row r="89" spans="1:32" ht="16.149999999999999" customHeight="1" x14ac:dyDescent="0.2">
      <c r="A89" s="115"/>
      <c r="B89" s="115"/>
      <c r="C89" s="1359"/>
      <c r="D89" s="115"/>
      <c r="E89" s="115"/>
      <c r="F89" s="1360"/>
      <c r="G89" s="1360"/>
      <c r="H89" s="1360"/>
      <c r="I89" s="1360"/>
      <c r="J89" s="1360"/>
      <c r="K89" s="1360"/>
      <c r="L89" s="1360"/>
      <c r="M89" s="1360"/>
      <c r="N89" s="1360"/>
      <c r="O89" s="1360"/>
      <c r="P89" s="1360"/>
      <c r="Q89" s="1360"/>
      <c r="R89" s="1360"/>
      <c r="S89" s="1360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</row>
    <row r="90" spans="1:32" x14ac:dyDescent="0.2">
      <c r="A90" s="115"/>
      <c r="B90" s="1363"/>
      <c r="C90" s="115"/>
      <c r="D90" s="115"/>
      <c r="E90" s="115"/>
      <c r="F90" s="1360"/>
      <c r="G90" s="1360"/>
      <c r="H90" s="1360"/>
      <c r="I90" s="1360"/>
      <c r="J90" s="1360"/>
      <c r="K90" s="1360"/>
      <c r="L90" s="1360"/>
      <c r="M90" s="1360"/>
      <c r="N90" s="1360"/>
      <c r="O90" s="1360"/>
      <c r="P90" s="1360"/>
      <c r="Q90" s="1360"/>
      <c r="R90" s="1360"/>
      <c r="S90" s="1360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  <c r="AE90" s="115">
        <v>1</v>
      </c>
      <c r="AF90" s="115"/>
    </row>
    <row r="91" spans="1:32" x14ac:dyDescent="0.2">
      <c r="A91" s="115"/>
      <c r="B91" s="1364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  <c r="AE91" s="115"/>
      <c r="AF91" s="115"/>
    </row>
    <row r="92" spans="1:32" x14ac:dyDescent="0.2">
      <c r="A92" s="115"/>
      <c r="B92" s="1364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  <c r="AD92" s="115"/>
      <c r="AE92" s="115"/>
      <c r="AF92" s="115"/>
    </row>
    <row r="93" spans="1:32" x14ac:dyDescent="0.2">
      <c r="A93" s="115"/>
      <c r="B93" s="1364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  <c r="AC93" s="115"/>
      <c r="AD93" s="115"/>
      <c r="AE93" s="115"/>
      <c r="AF93" s="115"/>
    </row>
    <row r="94" spans="1:32" x14ac:dyDescent="0.2">
      <c r="A94"/>
      <c r="B94"/>
    </row>
    <row r="95" spans="1:32" x14ac:dyDescent="0.2">
      <c r="A95"/>
      <c r="B95"/>
    </row>
  </sheetData>
  <mergeCells count="30"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  <mergeCell ref="A79:B79"/>
    <mergeCell ref="A80:B80"/>
    <mergeCell ref="A81:B81"/>
    <mergeCell ref="A82:B82"/>
    <mergeCell ref="A83:B83"/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55000000000000004" bottom="0.45" header="0.25" footer="0.25"/>
  <pageSetup paperSize="5" scale="65" firstPageNumber="50" fitToWidth="0" fitToHeight="0" orientation="portrait" r:id="rId1"/>
  <headerFooter alignWithMargins="0">
    <oddHeader>&amp;L&amp;"Arial,Bold"&amp;18&amp;K000000FY2018-19 Budget Letter - June 2019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93"/>
  <sheetViews>
    <sheetView view="pageBreakPreview" zoomScaleNormal="100" zoomScaleSheetLayoutView="100" workbookViewId="0">
      <pane xSplit="2" ySplit="6" topLeftCell="C7" activePane="bottomRight" state="frozen"/>
      <selection activeCell="B90" sqref="B90:B93"/>
      <selection pane="topRight" activeCell="B90" sqref="B90:B93"/>
      <selection pane="bottomLeft" activeCell="B90" sqref="B90:B93"/>
      <selection pane="bottomRight" activeCell="B90" sqref="B90:B93"/>
    </sheetView>
  </sheetViews>
  <sheetFormatPr defaultColWidth="8.85546875" defaultRowHeight="12.75" x14ac:dyDescent="0.2"/>
  <cols>
    <col min="1" max="1" width="5" style="110" customWidth="1"/>
    <col min="2" max="2" width="27.42578125" style="110" customWidth="1"/>
    <col min="3" max="3" width="12.140625" style="110" bestFit="1" customWidth="1"/>
    <col min="4" max="4" width="10" style="110" customWidth="1"/>
    <col min="5" max="5" width="14.140625" style="110" customWidth="1"/>
    <col min="6" max="6" width="10" style="110" customWidth="1"/>
    <col min="7" max="7" width="14.140625" style="110" customWidth="1"/>
    <col min="8" max="8" width="11.5703125" style="110" customWidth="1"/>
    <col min="9" max="9" width="10" style="110" customWidth="1"/>
    <col min="10" max="10" width="11.28515625" style="110" customWidth="1"/>
    <col min="11" max="11" width="11.5703125" style="110" customWidth="1"/>
    <col min="12" max="12" width="10" style="110" customWidth="1"/>
    <col min="13" max="13" width="11.28515625" style="110" customWidth="1"/>
    <col min="14" max="14" width="11.5703125" style="110" customWidth="1"/>
    <col min="15" max="15" width="10" style="110" customWidth="1"/>
    <col min="16" max="16" width="11.28515625" style="110" customWidth="1"/>
    <col min="17" max="17" width="11.5703125" style="110" customWidth="1"/>
    <col min="18" max="18" width="10" style="110" customWidth="1"/>
    <col min="19" max="19" width="11.28515625" style="110" customWidth="1"/>
    <col min="20" max="20" width="13.140625" style="110" customWidth="1"/>
    <col min="21" max="24" width="14.85546875" style="110" customWidth="1"/>
    <col min="25" max="25" width="12.7109375" style="110" customWidth="1"/>
    <col min="26" max="26" width="14.85546875" style="110" customWidth="1"/>
    <col min="27" max="27" width="16.28515625" style="110" customWidth="1"/>
    <col min="28" max="28" width="17.28515625" style="110" bestFit="1" customWidth="1"/>
    <col min="29" max="31" width="15.28515625" style="110" customWidth="1"/>
    <col min="32" max="32" width="18.85546875" style="110" customWidth="1"/>
    <col min="33" max="16384" width="8.85546875" style="110"/>
  </cols>
  <sheetData>
    <row r="1" spans="1:32" ht="19.899999999999999" customHeight="1" x14ac:dyDescent="0.2">
      <c r="A1" s="1743" t="s">
        <v>496</v>
      </c>
      <c r="B1" s="1737"/>
      <c r="C1" s="1592" t="s">
        <v>378</v>
      </c>
      <c r="D1" s="1593"/>
      <c r="E1" s="1593"/>
      <c r="F1" s="1593"/>
      <c r="G1" s="1593"/>
      <c r="H1" s="1593"/>
      <c r="I1" s="1593"/>
      <c r="J1" s="1594"/>
      <c r="K1" s="1595" t="s">
        <v>378</v>
      </c>
      <c r="L1" s="1596"/>
      <c r="M1" s="1596"/>
      <c r="N1" s="1596"/>
      <c r="O1" s="1596"/>
      <c r="P1" s="1596"/>
      <c r="Q1" s="1596"/>
      <c r="R1" s="1596"/>
      <c r="S1" s="1596"/>
      <c r="T1" s="1597"/>
      <c r="U1" s="1592" t="s">
        <v>378</v>
      </c>
      <c r="V1" s="1593"/>
      <c r="W1" s="1593"/>
      <c r="X1" s="1593"/>
      <c r="Y1" s="1593"/>
      <c r="Z1" s="1593"/>
      <c r="AA1" s="1594"/>
      <c r="AB1" s="1592" t="s">
        <v>378</v>
      </c>
      <c r="AC1" s="1593"/>
      <c r="AD1" s="1593"/>
      <c r="AE1" s="1593"/>
      <c r="AF1" s="1594"/>
    </row>
    <row r="2" spans="1:32" ht="30" customHeight="1" x14ac:dyDescent="0.2">
      <c r="A2" s="1738"/>
      <c r="B2" s="1739"/>
      <c r="C2" s="1598" t="s">
        <v>1230</v>
      </c>
      <c r="D2" s="1600" t="s">
        <v>1592</v>
      </c>
      <c r="E2" s="1601"/>
      <c r="F2" s="1601"/>
      <c r="G2" s="1602"/>
      <c r="H2" s="1600" t="s">
        <v>1307</v>
      </c>
      <c r="I2" s="1603"/>
      <c r="J2" s="1604"/>
      <c r="K2" s="1600" t="s">
        <v>1304</v>
      </c>
      <c r="L2" s="1603"/>
      <c r="M2" s="1604"/>
      <c r="N2" s="1600" t="s">
        <v>1305</v>
      </c>
      <c r="O2" s="1603"/>
      <c r="P2" s="1604"/>
      <c r="Q2" s="1600" t="s">
        <v>1306</v>
      </c>
      <c r="R2" s="1603"/>
      <c r="S2" s="1604"/>
      <c r="T2" s="1598" t="s">
        <v>539</v>
      </c>
      <c r="U2" s="1605" t="s">
        <v>251</v>
      </c>
      <c r="V2" s="1605"/>
      <c r="W2" s="1605"/>
      <c r="X2" s="1598" t="s">
        <v>540</v>
      </c>
      <c r="Y2" s="1606" t="s">
        <v>487</v>
      </c>
      <c r="Z2" s="1606" t="s">
        <v>541</v>
      </c>
      <c r="AA2" s="1621" t="s">
        <v>1484</v>
      </c>
      <c r="AB2" s="1598" t="s">
        <v>1313</v>
      </c>
      <c r="AC2" s="1598" t="s">
        <v>296</v>
      </c>
      <c r="AD2" s="1598" t="s">
        <v>297</v>
      </c>
      <c r="AE2" s="1598" t="s">
        <v>254</v>
      </c>
      <c r="AF2" s="1598" t="s">
        <v>1314</v>
      </c>
    </row>
    <row r="3" spans="1:32" ht="94.5" customHeight="1" x14ac:dyDescent="0.2">
      <c r="A3" s="1740"/>
      <c r="B3" s="1741"/>
      <c r="C3" s="1599"/>
      <c r="D3" s="820" t="s">
        <v>489</v>
      </c>
      <c r="E3" s="820" t="s">
        <v>710</v>
      </c>
      <c r="F3" s="820" t="s">
        <v>489</v>
      </c>
      <c r="G3" s="820" t="s">
        <v>709</v>
      </c>
      <c r="H3" s="1097" t="s">
        <v>1229</v>
      </c>
      <c r="I3" s="820" t="s">
        <v>489</v>
      </c>
      <c r="J3" s="820" t="s">
        <v>397</v>
      </c>
      <c r="K3" s="1097" t="s">
        <v>1228</v>
      </c>
      <c r="L3" s="820" t="s">
        <v>489</v>
      </c>
      <c r="M3" s="820" t="s">
        <v>397</v>
      </c>
      <c r="N3" s="1097" t="s">
        <v>1227</v>
      </c>
      <c r="O3" s="820" t="s">
        <v>489</v>
      </c>
      <c r="P3" s="820" t="s">
        <v>397</v>
      </c>
      <c r="Q3" s="1097" t="s">
        <v>1227</v>
      </c>
      <c r="R3" s="820" t="s">
        <v>489</v>
      </c>
      <c r="S3" s="820" t="s">
        <v>397</v>
      </c>
      <c r="T3" s="1598"/>
      <c r="U3" s="821" t="s">
        <v>1225</v>
      </c>
      <c r="V3" s="821" t="s">
        <v>1226</v>
      </c>
      <c r="W3" s="821" t="s">
        <v>253</v>
      </c>
      <c r="X3" s="1598"/>
      <c r="Y3" s="1607"/>
      <c r="Z3" s="1607"/>
      <c r="AA3" s="1621"/>
      <c r="AB3" s="1598"/>
      <c r="AC3" s="1598"/>
      <c r="AD3" s="1598"/>
      <c r="AE3" s="1598"/>
      <c r="AF3" s="1598"/>
    </row>
    <row r="4" spans="1:32" ht="14.25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</row>
    <row r="5" spans="1:32" s="1210" customFormat="1" ht="36" customHeight="1" x14ac:dyDescent="0.2">
      <c r="A5" s="1207"/>
      <c r="B5" s="1208"/>
      <c r="C5" s="1019" t="s">
        <v>1047</v>
      </c>
      <c r="D5" s="1019" t="s">
        <v>1059</v>
      </c>
      <c r="E5" s="1019" t="s">
        <v>1049</v>
      </c>
      <c r="F5" s="1019" t="s">
        <v>951</v>
      </c>
      <c r="G5" s="1019" t="s">
        <v>926</v>
      </c>
      <c r="H5" s="1019" t="s">
        <v>1303</v>
      </c>
      <c r="I5" s="1019" t="s">
        <v>1060</v>
      </c>
      <c r="J5" s="1019" t="s">
        <v>1061</v>
      </c>
      <c r="K5" s="1019" t="s">
        <v>1302</v>
      </c>
      <c r="L5" s="1019" t="s">
        <v>1062</v>
      </c>
      <c r="M5" s="1019" t="s">
        <v>1063</v>
      </c>
      <c r="N5" s="1019" t="s">
        <v>1300</v>
      </c>
      <c r="O5" s="1019" t="s">
        <v>1064</v>
      </c>
      <c r="P5" s="1019" t="s">
        <v>1065</v>
      </c>
      <c r="Q5" s="1019" t="s">
        <v>1301</v>
      </c>
      <c r="R5" s="1019" t="s">
        <v>1066</v>
      </c>
      <c r="S5" s="1019" t="s">
        <v>1067</v>
      </c>
      <c r="T5" s="1019" t="s">
        <v>1068</v>
      </c>
      <c r="U5" s="1019" t="s">
        <v>1294</v>
      </c>
      <c r="V5" s="1019" t="s">
        <v>1295</v>
      </c>
      <c r="W5" s="1019" t="s">
        <v>1071</v>
      </c>
      <c r="X5" s="1019" t="s">
        <v>1072</v>
      </c>
      <c r="Y5" s="1019" t="s">
        <v>1073</v>
      </c>
      <c r="Z5" s="1019" t="s">
        <v>1074</v>
      </c>
      <c r="AA5" s="1019" t="s">
        <v>1055</v>
      </c>
      <c r="AB5" s="1019" t="s">
        <v>1446</v>
      </c>
      <c r="AC5" s="1019" t="s">
        <v>1299</v>
      </c>
      <c r="AD5" s="1019" t="s">
        <v>1075</v>
      </c>
      <c r="AE5" s="1019" t="s">
        <v>1312</v>
      </c>
      <c r="AF5" s="1019" t="s">
        <v>1447</v>
      </c>
    </row>
    <row r="6" spans="1:32" s="1210" customFormat="1" ht="36" hidden="1" customHeight="1" x14ac:dyDescent="0.2">
      <c r="A6" s="1211"/>
      <c r="B6" s="1212"/>
      <c r="C6" s="1022" t="s">
        <v>802</v>
      </c>
      <c r="D6" s="1022" t="s">
        <v>802</v>
      </c>
      <c r="E6" s="1022" t="s">
        <v>803</v>
      </c>
      <c r="F6" s="1022" t="s">
        <v>958</v>
      </c>
      <c r="G6" s="1022" t="s">
        <v>803</v>
      </c>
      <c r="H6" s="1022" t="s">
        <v>910</v>
      </c>
      <c r="I6" s="1022" t="s">
        <v>802</v>
      </c>
      <c r="J6" s="1022" t="s">
        <v>803</v>
      </c>
      <c r="K6" s="1022" t="s">
        <v>910</v>
      </c>
      <c r="L6" s="1022" t="s">
        <v>802</v>
      </c>
      <c r="M6" s="1022" t="s">
        <v>803</v>
      </c>
      <c r="N6" s="1022" t="s">
        <v>910</v>
      </c>
      <c r="O6" s="1022" t="s">
        <v>802</v>
      </c>
      <c r="P6" s="1022" t="s">
        <v>803</v>
      </c>
      <c r="Q6" s="1022" t="s">
        <v>910</v>
      </c>
      <c r="R6" s="1022" t="s">
        <v>802</v>
      </c>
      <c r="S6" s="1022" t="s">
        <v>803</v>
      </c>
      <c r="T6" s="1022" t="s">
        <v>803</v>
      </c>
      <c r="U6" s="1022" t="s">
        <v>1054</v>
      </c>
      <c r="V6" s="1022" t="s">
        <v>1054</v>
      </c>
      <c r="W6" s="1022" t="s">
        <v>803</v>
      </c>
      <c r="X6" s="1022" t="s">
        <v>803</v>
      </c>
      <c r="Y6" s="1022" t="s">
        <v>803</v>
      </c>
      <c r="Z6" s="1022" t="s">
        <v>803</v>
      </c>
      <c r="AA6" s="1022" t="s">
        <v>1055</v>
      </c>
      <c r="AB6" s="1022" t="s">
        <v>1076</v>
      </c>
      <c r="AC6" s="1022" t="s">
        <v>1056</v>
      </c>
      <c r="AD6" s="1022" t="s">
        <v>803</v>
      </c>
      <c r="AE6" s="1022" t="s">
        <v>803</v>
      </c>
      <c r="AF6" s="1022" t="s">
        <v>1077</v>
      </c>
    </row>
    <row r="7" spans="1:32" ht="16.149999999999999" customHeight="1" x14ac:dyDescent="0.2">
      <c r="A7" s="59">
        <v>1</v>
      </c>
      <c r="B7" s="60" t="s">
        <v>7</v>
      </c>
      <c r="C7" s="335"/>
      <c r="D7" s="61"/>
      <c r="E7" s="66"/>
      <c r="F7" s="66"/>
      <c r="G7" s="66"/>
      <c r="H7" s="354"/>
      <c r="I7" s="61"/>
      <c r="J7" s="66"/>
      <c r="K7" s="354"/>
      <c r="L7" s="61"/>
      <c r="M7" s="66"/>
      <c r="N7" s="354"/>
      <c r="O7" s="61"/>
      <c r="P7" s="66"/>
      <c r="Q7" s="354"/>
      <c r="R7" s="61"/>
      <c r="S7" s="66"/>
      <c r="T7" s="93"/>
      <c r="U7" s="61"/>
      <c r="V7" s="61"/>
      <c r="W7" s="62"/>
      <c r="X7" s="93"/>
      <c r="Y7" s="66"/>
      <c r="Z7" s="93"/>
      <c r="AA7" s="61"/>
      <c r="AB7" s="93"/>
      <c r="AC7" s="61"/>
      <c r="AD7" s="61"/>
      <c r="AE7" s="93"/>
      <c r="AF7" s="97"/>
    </row>
    <row r="8" spans="1:32" ht="16.149999999999999" customHeight="1" x14ac:dyDescent="0.2">
      <c r="A8" s="55">
        <v>2</v>
      </c>
      <c r="B8" s="56" t="s">
        <v>8</v>
      </c>
      <c r="C8" s="336"/>
      <c r="D8" s="57"/>
      <c r="E8" s="75"/>
      <c r="F8" s="75"/>
      <c r="G8" s="75"/>
      <c r="H8" s="355"/>
      <c r="I8" s="57"/>
      <c r="J8" s="75"/>
      <c r="K8" s="355"/>
      <c r="L8" s="57"/>
      <c r="M8" s="75"/>
      <c r="N8" s="355"/>
      <c r="O8" s="57"/>
      <c r="P8" s="75"/>
      <c r="Q8" s="355"/>
      <c r="R8" s="57"/>
      <c r="S8" s="75"/>
      <c r="T8" s="94"/>
      <c r="U8" s="57"/>
      <c r="V8" s="57"/>
      <c r="W8" s="58"/>
      <c r="X8" s="94"/>
      <c r="Y8" s="75"/>
      <c r="Z8" s="94"/>
      <c r="AA8" s="57"/>
      <c r="AB8" s="94"/>
      <c r="AC8" s="57"/>
      <c r="AD8" s="57"/>
      <c r="AE8" s="94"/>
      <c r="AF8" s="98"/>
    </row>
    <row r="9" spans="1:32" ht="16.149999999999999" customHeight="1" x14ac:dyDescent="0.2">
      <c r="A9" s="55">
        <v>3</v>
      </c>
      <c r="B9" s="56" t="s">
        <v>9</v>
      </c>
      <c r="C9" s="336"/>
      <c r="D9" s="57"/>
      <c r="E9" s="75"/>
      <c r="F9" s="75"/>
      <c r="G9" s="75"/>
      <c r="H9" s="355"/>
      <c r="I9" s="57"/>
      <c r="J9" s="75"/>
      <c r="K9" s="355"/>
      <c r="L9" s="57"/>
      <c r="M9" s="75"/>
      <c r="N9" s="355"/>
      <c r="O9" s="57"/>
      <c r="P9" s="75"/>
      <c r="Q9" s="355"/>
      <c r="R9" s="57"/>
      <c r="S9" s="75"/>
      <c r="T9" s="94"/>
      <c r="U9" s="57"/>
      <c r="V9" s="57"/>
      <c r="W9" s="58"/>
      <c r="X9" s="94"/>
      <c r="Y9" s="75"/>
      <c r="Z9" s="94"/>
      <c r="AA9" s="57"/>
      <c r="AB9" s="94"/>
      <c r="AC9" s="57"/>
      <c r="AD9" s="57"/>
      <c r="AE9" s="94"/>
      <c r="AF9" s="98"/>
    </row>
    <row r="10" spans="1:32" ht="16.149999999999999" customHeight="1" x14ac:dyDescent="0.2">
      <c r="A10" s="55">
        <v>4</v>
      </c>
      <c r="B10" s="56" t="s">
        <v>10</v>
      </c>
      <c r="C10" s="336"/>
      <c r="D10" s="57"/>
      <c r="E10" s="75"/>
      <c r="F10" s="75"/>
      <c r="G10" s="75"/>
      <c r="H10" s="355"/>
      <c r="I10" s="57"/>
      <c r="J10" s="75"/>
      <c r="K10" s="355"/>
      <c r="L10" s="57"/>
      <c r="M10" s="75"/>
      <c r="N10" s="355"/>
      <c r="O10" s="57"/>
      <c r="P10" s="75"/>
      <c r="Q10" s="355"/>
      <c r="R10" s="57"/>
      <c r="S10" s="75"/>
      <c r="T10" s="94"/>
      <c r="U10" s="57"/>
      <c r="V10" s="57"/>
      <c r="W10" s="58"/>
      <c r="X10" s="94"/>
      <c r="Y10" s="75"/>
      <c r="Z10" s="94"/>
      <c r="AA10" s="57"/>
      <c r="AB10" s="94"/>
      <c r="AC10" s="57"/>
      <c r="AD10" s="57"/>
      <c r="AE10" s="94"/>
      <c r="AF10" s="98"/>
    </row>
    <row r="11" spans="1:32" ht="16.149999999999999" customHeight="1" x14ac:dyDescent="0.2">
      <c r="A11" s="50">
        <v>5</v>
      </c>
      <c r="B11" s="51" t="s">
        <v>11</v>
      </c>
      <c r="C11" s="337"/>
      <c r="D11" s="52"/>
      <c r="E11" s="81"/>
      <c r="F11" s="81"/>
      <c r="G11" s="81"/>
      <c r="H11" s="356"/>
      <c r="I11" s="52"/>
      <c r="J11" s="81"/>
      <c r="K11" s="356"/>
      <c r="L11" s="52"/>
      <c r="M11" s="81"/>
      <c r="N11" s="356"/>
      <c r="O11" s="52"/>
      <c r="P11" s="81"/>
      <c r="Q11" s="356"/>
      <c r="R11" s="52"/>
      <c r="S11" s="81"/>
      <c r="T11" s="95"/>
      <c r="U11" s="52"/>
      <c r="V11" s="52"/>
      <c r="W11" s="53"/>
      <c r="X11" s="95"/>
      <c r="Y11" s="81"/>
      <c r="Z11" s="95"/>
      <c r="AA11" s="52"/>
      <c r="AB11" s="95"/>
      <c r="AC11" s="54"/>
      <c r="AD11" s="52"/>
      <c r="AE11" s="96"/>
      <c r="AF11" s="96"/>
    </row>
    <row r="12" spans="1:32" ht="16.149999999999999" customHeight="1" x14ac:dyDescent="0.2">
      <c r="A12" s="59">
        <v>6</v>
      </c>
      <c r="B12" s="60" t="s">
        <v>12</v>
      </c>
      <c r="C12" s="335"/>
      <c r="D12" s="61"/>
      <c r="E12" s="66"/>
      <c r="F12" s="66"/>
      <c r="G12" s="66"/>
      <c r="H12" s="354"/>
      <c r="I12" s="61"/>
      <c r="J12" s="66"/>
      <c r="K12" s="354"/>
      <c r="L12" s="61"/>
      <c r="M12" s="66"/>
      <c r="N12" s="354"/>
      <c r="O12" s="61"/>
      <c r="P12" s="66"/>
      <c r="Q12" s="354"/>
      <c r="R12" s="61"/>
      <c r="S12" s="66"/>
      <c r="T12" s="93"/>
      <c r="U12" s="61"/>
      <c r="V12" s="61"/>
      <c r="W12" s="62"/>
      <c r="X12" s="93"/>
      <c r="Y12" s="66"/>
      <c r="Z12" s="93"/>
      <c r="AA12" s="61"/>
      <c r="AB12" s="93"/>
      <c r="AC12" s="61"/>
      <c r="AD12" s="61"/>
      <c r="AE12" s="93"/>
      <c r="AF12" s="97"/>
    </row>
    <row r="13" spans="1:32" ht="16.149999999999999" customHeight="1" x14ac:dyDescent="0.2">
      <c r="A13" s="55">
        <v>7</v>
      </c>
      <c r="B13" s="56" t="s">
        <v>13</v>
      </c>
      <c r="C13" s="336"/>
      <c r="D13" s="57"/>
      <c r="E13" s="75"/>
      <c r="F13" s="75"/>
      <c r="G13" s="75"/>
      <c r="H13" s="355"/>
      <c r="I13" s="57"/>
      <c r="J13" s="75"/>
      <c r="K13" s="355"/>
      <c r="L13" s="57"/>
      <c r="M13" s="75"/>
      <c r="N13" s="355"/>
      <c r="O13" s="57"/>
      <c r="P13" s="75"/>
      <c r="Q13" s="355"/>
      <c r="R13" s="57"/>
      <c r="S13" s="75"/>
      <c r="T13" s="94"/>
      <c r="U13" s="57"/>
      <c r="V13" s="57"/>
      <c r="W13" s="58"/>
      <c r="X13" s="94"/>
      <c r="Y13" s="75"/>
      <c r="Z13" s="94"/>
      <c r="AA13" s="57"/>
      <c r="AB13" s="94"/>
      <c r="AC13" s="57"/>
      <c r="AD13" s="57"/>
      <c r="AE13" s="94"/>
      <c r="AF13" s="98"/>
    </row>
    <row r="14" spans="1:32" ht="16.149999999999999" customHeight="1" x14ac:dyDescent="0.2">
      <c r="A14" s="55">
        <v>8</v>
      </c>
      <c r="B14" s="56" t="s">
        <v>14</v>
      </c>
      <c r="C14" s="336"/>
      <c r="D14" s="57"/>
      <c r="E14" s="75"/>
      <c r="F14" s="75"/>
      <c r="G14" s="75"/>
      <c r="H14" s="355"/>
      <c r="I14" s="57"/>
      <c r="J14" s="75"/>
      <c r="K14" s="355"/>
      <c r="L14" s="57"/>
      <c r="M14" s="75"/>
      <c r="N14" s="355"/>
      <c r="O14" s="57"/>
      <c r="P14" s="75"/>
      <c r="Q14" s="355"/>
      <c r="R14" s="57"/>
      <c r="S14" s="75"/>
      <c r="T14" s="94"/>
      <c r="U14" s="57"/>
      <c r="V14" s="57"/>
      <c r="W14" s="58"/>
      <c r="X14" s="94"/>
      <c r="Y14" s="75"/>
      <c r="Z14" s="94"/>
      <c r="AA14" s="57"/>
      <c r="AB14" s="94"/>
      <c r="AC14" s="57"/>
      <c r="AD14" s="57"/>
      <c r="AE14" s="94"/>
      <c r="AF14" s="98"/>
    </row>
    <row r="15" spans="1:32" ht="16.149999999999999" customHeight="1" x14ac:dyDescent="0.2">
      <c r="A15" s="55">
        <v>9</v>
      </c>
      <c r="B15" s="56" t="s">
        <v>15</v>
      </c>
      <c r="C15" s="336"/>
      <c r="D15" s="57"/>
      <c r="E15" s="75"/>
      <c r="F15" s="75"/>
      <c r="G15" s="75"/>
      <c r="H15" s="355"/>
      <c r="I15" s="57"/>
      <c r="J15" s="75"/>
      <c r="K15" s="355"/>
      <c r="L15" s="57"/>
      <c r="M15" s="75"/>
      <c r="N15" s="355"/>
      <c r="O15" s="57"/>
      <c r="P15" s="75"/>
      <c r="Q15" s="355"/>
      <c r="R15" s="57"/>
      <c r="S15" s="75"/>
      <c r="T15" s="94"/>
      <c r="U15" s="57"/>
      <c r="V15" s="57"/>
      <c r="W15" s="58"/>
      <c r="X15" s="94"/>
      <c r="Y15" s="75"/>
      <c r="Z15" s="94"/>
      <c r="AA15" s="57"/>
      <c r="AB15" s="94"/>
      <c r="AC15" s="57"/>
      <c r="AD15" s="57"/>
      <c r="AE15" s="94"/>
      <c r="AF15" s="98"/>
    </row>
    <row r="16" spans="1:32" ht="16.149999999999999" customHeight="1" x14ac:dyDescent="0.2">
      <c r="A16" s="50">
        <v>10</v>
      </c>
      <c r="B16" s="51" t="s">
        <v>16</v>
      </c>
      <c r="C16" s="337"/>
      <c r="D16" s="52"/>
      <c r="E16" s="81"/>
      <c r="F16" s="81"/>
      <c r="G16" s="81"/>
      <c r="H16" s="356"/>
      <c r="I16" s="52"/>
      <c r="J16" s="81"/>
      <c r="K16" s="356"/>
      <c r="L16" s="52"/>
      <c r="M16" s="81"/>
      <c r="N16" s="356"/>
      <c r="O16" s="52"/>
      <c r="P16" s="81"/>
      <c r="Q16" s="356"/>
      <c r="R16" s="52"/>
      <c r="S16" s="81"/>
      <c r="T16" s="95"/>
      <c r="U16" s="52"/>
      <c r="V16" s="52"/>
      <c r="W16" s="53"/>
      <c r="X16" s="95"/>
      <c r="Y16" s="81"/>
      <c r="Z16" s="95"/>
      <c r="AA16" s="52"/>
      <c r="AB16" s="95"/>
      <c r="AC16" s="54"/>
      <c r="AD16" s="52"/>
      <c r="AE16" s="96"/>
      <c r="AF16" s="96"/>
    </row>
    <row r="17" spans="1:32" ht="16.149999999999999" customHeight="1" x14ac:dyDescent="0.2">
      <c r="A17" s="59">
        <v>11</v>
      </c>
      <c r="B17" s="60" t="s">
        <v>17</v>
      </c>
      <c r="C17" s="335"/>
      <c r="D17" s="61"/>
      <c r="E17" s="66"/>
      <c r="F17" s="66"/>
      <c r="G17" s="66"/>
      <c r="H17" s="354"/>
      <c r="I17" s="61"/>
      <c r="J17" s="66"/>
      <c r="K17" s="354"/>
      <c r="L17" s="61"/>
      <c r="M17" s="66"/>
      <c r="N17" s="354"/>
      <c r="O17" s="61"/>
      <c r="P17" s="66"/>
      <c r="Q17" s="354"/>
      <c r="R17" s="61"/>
      <c r="S17" s="66"/>
      <c r="T17" s="93"/>
      <c r="U17" s="61"/>
      <c r="V17" s="61"/>
      <c r="W17" s="62"/>
      <c r="X17" s="93"/>
      <c r="Y17" s="66"/>
      <c r="Z17" s="93"/>
      <c r="AA17" s="61"/>
      <c r="AB17" s="93"/>
      <c r="AC17" s="61"/>
      <c r="AD17" s="61"/>
      <c r="AE17" s="93"/>
      <c r="AF17" s="97"/>
    </row>
    <row r="18" spans="1:32" ht="16.149999999999999" customHeight="1" x14ac:dyDescent="0.2">
      <c r="A18" s="55">
        <v>12</v>
      </c>
      <c r="B18" s="56" t="s">
        <v>18</v>
      </c>
      <c r="C18" s="336"/>
      <c r="D18" s="57"/>
      <c r="E18" s="75"/>
      <c r="F18" s="75"/>
      <c r="G18" s="75"/>
      <c r="H18" s="355"/>
      <c r="I18" s="57"/>
      <c r="J18" s="75"/>
      <c r="K18" s="355"/>
      <c r="L18" s="57"/>
      <c r="M18" s="75"/>
      <c r="N18" s="355"/>
      <c r="O18" s="57"/>
      <c r="P18" s="75"/>
      <c r="Q18" s="355"/>
      <c r="R18" s="57"/>
      <c r="S18" s="75"/>
      <c r="T18" s="94"/>
      <c r="U18" s="57"/>
      <c r="V18" s="57"/>
      <c r="W18" s="58"/>
      <c r="X18" s="94"/>
      <c r="Y18" s="75"/>
      <c r="Z18" s="94"/>
      <c r="AA18" s="57"/>
      <c r="AB18" s="94"/>
      <c r="AC18" s="57"/>
      <c r="AD18" s="57"/>
      <c r="AE18" s="94"/>
      <c r="AF18" s="98"/>
    </row>
    <row r="19" spans="1:32" ht="16.149999999999999" customHeight="1" x14ac:dyDescent="0.2">
      <c r="A19" s="55">
        <v>13</v>
      </c>
      <c r="B19" s="56" t="s">
        <v>19</v>
      </c>
      <c r="C19" s="336"/>
      <c r="D19" s="57"/>
      <c r="E19" s="75"/>
      <c r="F19" s="75"/>
      <c r="G19" s="75"/>
      <c r="H19" s="355"/>
      <c r="I19" s="57"/>
      <c r="J19" s="75"/>
      <c r="K19" s="355"/>
      <c r="L19" s="57"/>
      <c r="M19" s="75"/>
      <c r="N19" s="355"/>
      <c r="O19" s="57"/>
      <c r="P19" s="75"/>
      <c r="Q19" s="355"/>
      <c r="R19" s="57"/>
      <c r="S19" s="75"/>
      <c r="T19" s="94"/>
      <c r="U19" s="57"/>
      <c r="V19" s="57"/>
      <c r="W19" s="58"/>
      <c r="X19" s="94"/>
      <c r="Y19" s="75"/>
      <c r="Z19" s="94"/>
      <c r="AA19" s="57"/>
      <c r="AB19" s="94"/>
      <c r="AC19" s="57"/>
      <c r="AD19" s="57"/>
      <c r="AE19" s="94"/>
      <c r="AF19" s="98"/>
    </row>
    <row r="20" spans="1:32" ht="16.149999999999999" customHeight="1" x14ac:dyDescent="0.2">
      <c r="A20" s="55">
        <v>14</v>
      </c>
      <c r="B20" s="56" t="s">
        <v>20</v>
      </c>
      <c r="C20" s="336"/>
      <c r="D20" s="57"/>
      <c r="E20" s="75"/>
      <c r="F20" s="75"/>
      <c r="G20" s="75"/>
      <c r="H20" s="355"/>
      <c r="I20" s="57"/>
      <c r="J20" s="75"/>
      <c r="K20" s="355"/>
      <c r="L20" s="57"/>
      <c r="M20" s="75"/>
      <c r="N20" s="355"/>
      <c r="O20" s="57"/>
      <c r="P20" s="75"/>
      <c r="Q20" s="355"/>
      <c r="R20" s="57"/>
      <c r="S20" s="75"/>
      <c r="T20" s="94"/>
      <c r="U20" s="57"/>
      <c r="V20" s="57"/>
      <c r="W20" s="58"/>
      <c r="X20" s="94"/>
      <c r="Y20" s="75"/>
      <c r="Z20" s="94"/>
      <c r="AA20" s="57"/>
      <c r="AB20" s="94"/>
      <c r="AC20" s="57"/>
      <c r="AD20" s="57"/>
      <c r="AE20" s="94"/>
      <c r="AF20" s="98"/>
    </row>
    <row r="21" spans="1:32" ht="16.149999999999999" customHeight="1" x14ac:dyDescent="0.2">
      <c r="A21" s="50">
        <v>15</v>
      </c>
      <c r="B21" s="51" t="s">
        <v>21</v>
      </c>
      <c r="C21" s="337"/>
      <c r="D21" s="52"/>
      <c r="E21" s="81"/>
      <c r="F21" s="81"/>
      <c r="G21" s="81"/>
      <c r="H21" s="356"/>
      <c r="I21" s="52"/>
      <c r="J21" s="81"/>
      <c r="K21" s="356"/>
      <c r="L21" s="52"/>
      <c r="M21" s="81"/>
      <c r="N21" s="356"/>
      <c r="O21" s="52"/>
      <c r="P21" s="81"/>
      <c r="Q21" s="356"/>
      <c r="R21" s="52"/>
      <c r="S21" s="81"/>
      <c r="T21" s="95"/>
      <c r="U21" s="52"/>
      <c r="V21" s="52"/>
      <c r="W21" s="53"/>
      <c r="X21" s="95"/>
      <c r="Y21" s="81"/>
      <c r="Z21" s="95"/>
      <c r="AA21" s="52"/>
      <c r="AB21" s="95"/>
      <c r="AC21" s="54"/>
      <c r="AD21" s="52"/>
      <c r="AE21" s="96"/>
      <c r="AF21" s="96"/>
    </row>
    <row r="22" spans="1:32" ht="16.149999999999999" customHeight="1" x14ac:dyDescent="0.2">
      <c r="A22" s="59">
        <v>16</v>
      </c>
      <c r="B22" s="60" t="s">
        <v>22</v>
      </c>
      <c r="C22" s="335"/>
      <c r="D22" s="61"/>
      <c r="E22" s="66"/>
      <c r="F22" s="66"/>
      <c r="G22" s="66"/>
      <c r="H22" s="354"/>
      <c r="I22" s="61"/>
      <c r="J22" s="66"/>
      <c r="K22" s="354"/>
      <c r="L22" s="61"/>
      <c r="M22" s="66"/>
      <c r="N22" s="354"/>
      <c r="O22" s="61"/>
      <c r="P22" s="66"/>
      <c r="Q22" s="354"/>
      <c r="R22" s="61"/>
      <c r="S22" s="66"/>
      <c r="T22" s="93"/>
      <c r="U22" s="61"/>
      <c r="V22" s="61"/>
      <c r="W22" s="62"/>
      <c r="X22" s="93"/>
      <c r="Y22" s="66"/>
      <c r="Z22" s="93"/>
      <c r="AA22" s="61"/>
      <c r="AB22" s="93"/>
      <c r="AC22" s="61"/>
      <c r="AD22" s="61"/>
      <c r="AE22" s="93"/>
      <c r="AF22" s="97"/>
    </row>
    <row r="23" spans="1:32" ht="16.149999999999999" customHeight="1" x14ac:dyDescent="0.2">
      <c r="A23" s="55">
        <v>17</v>
      </c>
      <c r="B23" s="56" t="s">
        <v>23</v>
      </c>
      <c r="C23" s="336"/>
      <c r="D23" s="57"/>
      <c r="E23" s="75"/>
      <c r="F23" s="75"/>
      <c r="G23" s="75"/>
      <c r="H23" s="355"/>
      <c r="I23" s="57"/>
      <c r="J23" s="75"/>
      <c r="K23" s="355"/>
      <c r="L23" s="57"/>
      <c r="M23" s="75"/>
      <c r="N23" s="355"/>
      <c r="O23" s="57"/>
      <c r="P23" s="75"/>
      <c r="Q23" s="355"/>
      <c r="R23" s="57"/>
      <c r="S23" s="75"/>
      <c r="T23" s="94"/>
      <c r="U23" s="57"/>
      <c r="V23" s="57"/>
      <c r="W23" s="58"/>
      <c r="X23" s="94"/>
      <c r="Y23" s="75"/>
      <c r="Z23" s="94"/>
      <c r="AA23" s="57"/>
      <c r="AB23" s="94"/>
      <c r="AC23" s="57"/>
      <c r="AD23" s="57"/>
      <c r="AE23" s="94"/>
      <c r="AF23" s="98"/>
    </row>
    <row r="24" spans="1:32" ht="16.149999999999999" customHeight="1" x14ac:dyDescent="0.2">
      <c r="A24" s="55">
        <v>18</v>
      </c>
      <c r="B24" s="56" t="s">
        <v>24</v>
      </c>
      <c r="C24" s="336"/>
      <c r="D24" s="57"/>
      <c r="E24" s="75"/>
      <c r="F24" s="75"/>
      <c r="G24" s="75"/>
      <c r="H24" s="355"/>
      <c r="I24" s="57"/>
      <c r="J24" s="75"/>
      <c r="K24" s="355"/>
      <c r="L24" s="57"/>
      <c r="M24" s="75"/>
      <c r="N24" s="355"/>
      <c r="O24" s="57"/>
      <c r="P24" s="75"/>
      <c r="Q24" s="355"/>
      <c r="R24" s="57"/>
      <c r="S24" s="75"/>
      <c r="T24" s="94"/>
      <c r="U24" s="57"/>
      <c r="V24" s="57"/>
      <c r="W24" s="58"/>
      <c r="X24" s="94"/>
      <c r="Y24" s="75"/>
      <c r="Z24" s="94"/>
      <c r="AA24" s="57"/>
      <c r="AB24" s="94"/>
      <c r="AC24" s="57"/>
      <c r="AD24" s="57"/>
      <c r="AE24" s="94"/>
      <c r="AF24" s="98"/>
    </row>
    <row r="25" spans="1:32" ht="16.149999999999999" customHeight="1" x14ac:dyDescent="0.2">
      <c r="A25" s="55">
        <v>19</v>
      </c>
      <c r="B25" s="56" t="s">
        <v>25</v>
      </c>
      <c r="C25" s="336"/>
      <c r="D25" s="57"/>
      <c r="E25" s="75"/>
      <c r="F25" s="75"/>
      <c r="G25" s="75"/>
      <c r="H25" s="355"/>
      <c r="I25" s="57"/>
      <c r="J25" s="75"/>
      <c r="K25" s="355"/>
      <c r="L25" s="57"/>
      <c r="M25" s="75"/>
      <c r="N25" s="355"/>
      <c r="O25" s="57"/>
      <c r="P25" s="75"/>
      <c r="Q25" s="355"/>
      <c r="R25" s="57"/>
      <c r="S25" s="75"/>
      <c r="T25" s="94"/>
      <c r="U25" s="57"/>
      <c r="V25" s="57"/>
      <c r="W25" s="58"/>
      <c r="X25" s="94"/>
      <c r="Y25" s="75"/>
      <c r="Z25" s="94"/>
      <c r="AA25" s="57"/>
      <c r="AB25" s="94"/>
      <c r="AC25" s="57"/>
      <c r="AD25" s="57"/>
      <c r="AE25" s="94"/>
      <c r="AF25" s="98"/>
    </row>
    <row r="26" spans="1:32" ht="16.149999999999999" customHeight="1" x14ac:dyDescent="0.2">
      <c r="A26" s="50">
        <v>20</v>
      </c>
      <c r="B26" s="51" t="s">
        <v>26</v>
      </c>
      <c r="C26" s="337"/>
      <c r="D26" s="52"/>
      <c r="E26" s="81"/>
      <c r="F26" s="81"/>
      <c r="G26" s="81"/>
      <c r="H26" s="356"/>
      <c r="I26" s="52"/>
      <c r="J26" s="81"/>
      <c r="K26" s="356"/>
      <c r="L26" s="52"/>
      <c r="M26" s="81"/>
      <c r="N26" s="356"/>
      <c r="O26" s="52"/>
      <c r="P26" s="81"/>
      <c r="Q26" s="356"/>
      <c r="R26" s="52"/>
      <c r="S26" s="81"/>
      <c r="T26" s="95"/>
      <c r="U26" s="52"/>
      <c r="V26" s="52"/>
      <c r="W26" s="53"/>
      <c r="X26" s="95"/>
      <c r="Y26" s="81"/>
      <c r="Z26" s="95"/>
      <c r="AA26" s="52"/>
      <c r="AB26" s="95"/>
      <c r="AC26" s="54"/>
      <c r="AD26" s="52"/>
      <c r="AE26" s="96"/>
      <c r="AF26" s="96"/>
    </row>
    <row r="27" spans="1:32" ht="16.149999999999999" customHeight="1" x14ac:dyDescent="0.2">
      <c r="A27" s="59">
        <v>21</v>
      </c>
      <c r="B27" s="60" t="s">
        <v>27</v>
      </c>
      <c r="C27" s="335"/>
      <c r="D27" s="61"/>
      <c r="E27" s="66"/>
      <c r="F27" s="66"/>
      <c r="G27" s="66"/>
      <c r="H27" s="354"/>
      <c r="I27" s="61"/>
      <c r="J27" s="66"/>
      <c r="K27" s="354"/>
      <c r="L27" s="61"/>
      <c r="M27" s="66"/>
      <c r="N27" s="354"/>
      <c r="O27" s="61"/>
      <c r="P27" s="66"/>
      <c r="Q27" s="354"/>
      <c r="R27" s="61"/>
      <c r="S27" s="66"/>
      <c r="T27" s="93"/>
      <c r="U27" s="61"/>
      <c r="V27" s="61"/>
      <c r="W27" s="62"/>
      <c r="X27" s="93"/>
      <c r="Y27" s="66"/>
      <c r="Z27" s="93"/>
      <c r="AA27" s="61"/>
      <c r="AB27" s="93"/>
      <c r="AC27" s="61"/>
      <c r="AD27" s="61"/>
      <c r="AE27" s="93"/>
      <c r="AF27" s="97"/>
    </row>
    <row r="28" spans="1:32" ht="16.149999999999999" customHeight="1" x14ac:dyDescent="0.2">
      <c r="A28" s="55">
        <v>22</v>
      </c>
      <c r="B28" s="56" t="s">
        <v>28</v>
      </c>
      <c r="C28" s="336"/>
      <c r="D28" s="57"/>
      <c r="E28" s="75"/>
      <c r="F28" s="75"/>
      <c r="G28" s="75"/>
      <c r="H28" s="355"/>
      <c r="I28" s="57"/>
      <c r="J28" s="75"/>
      <c r="K28" s="355"/>
      <c r="L28" s="57"/>
      <c r="M28" s="75"/>
      <c r="N28" s="355"/>
      <c r="O28" s="57"/>
      <c r="P28" s="75"/>
      <c r="Q28" s="355"/>
      <c r="R28" s="57"/>
      <c r="S28" s="75"/>
      <c r="T28" s="94"/>
      <c r="U28" s="57"/>
      <c r="V28" s="57"/>
      <c r="W28" s="58"/>
      <c r="X28" s="94"/>
      <c r="Y28" s="75"/>
      <c r="Z28" s="94"/>
      <c r="AA28" s="57"/>
      <c r="AB28" s="94"/>
      <c r="AC28" s="57"/>
      <c r="AD28" s="57"/>
      <c r="AE28" s="94"/>
      <c r="AF28" s="98"/>
    </row>
    <row r="29" spans="1:32" ht="16.149999999999999" customHeight="1" x14ac:dyDescent="0.2">
      <c r="A29" s="55">
        <v>23</v>
      </c>
      <c r="B29" s="56" t="s">
        <v>29</v>
      </c>
      <c r="C29" s="336"/>
      <c r="D29" s="57"/>
      <c r="E29" s="75"/>
      <c r="F29" s="75"/>
      <c r="G29" s="75"/>
      <c r="H29" s="355"/>
      <c r="I29" s="57"/>
      <c r="J29" s="75"/>
      <c r="K29" s="355"/>
      <c r="L29" s="57"/>
      <c r="M29" s="75"/>
      <c r="N29" s="355"/>
      <c r="O29" s="57"/>
      <c r="P29" s="75"/>
      <c r="Q29" s="355"/>
      <c r="R29" s="57"/>
      <c r="S29" s="75"/>
      <c r="T29" s="94"/>
      <c r="U29" s="57"/>
      <c r="V29" s="57"/>
      <c r="W29" s="58"/>
      <c r="X29" s="94"/>
      <c r="Y29" s="75"/>
      <c r="Z29" s="94"/>
      <c r="AA29" s="57"/>
      <c r="AB29" s="94"/>
      <c r="AC29" s="57"/>
      <c r="AD29" s="57"/>
      <c r="AE29" s="94"/>
      <c r="AF29" s="98"/>
    </row>
    <row r="30" spans="1:32" ht="16.149999999999999" customHeight="1" x14ac:dyDescent="0.2">
      <c r="A30" s="55">
        <v>24</v>
      </c>
      <c r="B30" s="56" t="s">
        <v>30</v>
      </c>
      <c r="C30" s="336"/>
      <c r="D30" s="57"/>
      <c r="E30" s="75"/>
      <c r="F30" s="75"/>
      <c r="G30" s="75"/>
      <c r="H30" s="355"/>
      <c r="I30" s="57"/>
      <c r="J30" s="75"/>
      <c r="K30" s="355"/>
      <c r="L30" s="57"/>
      <c r="M30" s="75"/>
      <c r="N30" s="355"/>
      <c r="O30" s="57"/>
      <c r="P30" s="75"/>
      <c r="Q30" s="355"/>
      <c r="R30" s="57"/>
      <c r="S30" s="75"/>
      <c r="T30" s="94"/>
      <c r="U30" s="57"/>
      <c r="V30" s="57"/>
      <c r="W30" s="58"/>
      <c r="X30" s="94"/>
      <c r="Y30" s="75"/>
      <c r="Z30" s="94"/>
      <c r="AA30" s="57"/>
      <c r="AB30" s="94"/>
      <c r="AC30" s="57"/>
      <c r="AD30" s="57"/>
      <c r="AE30" s="94"/>
      <c r="AF30" s="98"/>
    </row>
    <row r="31" spans="1:32" ht="16.149999999999999" customHeight="1" x14ac:dyDescent="0.2">
      <c r="A31" s="50">
        <v>25</v>
      </c>
      <c r="B31" s="51" t="s">
        <v>31</v>
      </c>
      <c r="C31" s="337"/>
      <c r="D31" s="52"/>
      <c r="E31" s="81"/>
      <c r="F31" s="81"/>
      <c r="G31" s="81"/>
      <c r="H31" s="356"/>
      <c r="I31" s="52"/>
      <c r="J31" s="81"/>
      <c r="K31" s="356"/>
      <c r="L31" s="52"/>
      <c r="M31" s="81"/>
      <c r="N31" s="356"/>
      <c r="O31" s="52"/>
      <c r="P31" s="81"/>
      <c r="Q31" s="356"/>
      <c r="R31" s="52"/>
      <c r="S31" s="81"/>
      <c r="T31" s="95"/>
      <c r="U31" s="52"/>
      <c r="V31" s="52"/>
      <c r="W31" s="53"/>
      <c r="X31" s="95"/>
      <c r="Y31" s="81"/>
      <c r="Z31" s="95"/>
      <c r="AA31" s="52"/>
      <c r="AB31" s="95"/>
      <c r="AC31" s="54"/>
      <c r="AD31" s="52"/>
      <c r="AE31" s="96"/>
      <c r="AF31" s="96"/>
    </row>
    <row r="32" spans="1:32" ht="16.149999999999999" customHeight="1" x14ac:dyDescent="0.2">
      <c r="A32" s="59">
        <v>26</v>
      </c>
      <c r="B32" s="60" t="s">
        <v>32</v>
      </c>
      <c r="C32" s="335"/>
      <c r="D32" s="61"/>
      <c r="E32" s="66"/>
      <c r="F32" s="66"/>
      <c r="G32" s="66"/>
      <c r="H32" s="354"/>
      <c r="I32" s="61"/>
      <c r="J32" s="66"/>
      <c r="K32" s="354"/>
      <c r="L32" s="61"/>
      <c r="M32" s="66"/>
      <c r="N32" s="354"/>
      <c r="O32" s="61"/>
      <c r="P32" s="66"/>
      <c r="Q32" s="354"/>
      <c r="R32" s="61"/>
      <c r="S32" s="66"/>
      <c r="T32" s="93"/>
      <c r="U32" s="61"/>
      <c r="V32" s="61"/>
      <c r="W32" s="62"/>
      <c r="X32" s="93"/>
      <c r="Y32" s="66"/>
      <c r="Z32" s="93"/>
      <c r="AA32" s="61"/>
      <c r="AB32" s="93"/>
      <c r="AC32" s="61"/>
      <c r="AD32" s="61"/>
      <c r="AE32" s="93"/>
      <c r="AF32" s="97"/>
    </row>
    <row r="33" spans="1:32" ht="16.149999999999999" customHeight="1" x14ac:dyDescent="0.2">
      <c r="A33" s="55">
        <v>27</v>
      </c>
      <c r="B33" s="56" t="s">
        <v>33</v>
      </c>
      <c r="C33" s="336"/>
      <c r="D33" s="57"/>
      <c r="E33" s="75"/>
      <c r="F33" s="75"/>
      <c r="G33" s="75"/>
      <c r="H33" s="355"/>
      <c r="I33" s="57"/>
      <c r="J33" s="75"/>
      <c r="K33" s="355"/>
      <c r="L33" s="57"/>
      <c r="M33" s="75"/>
      <c r="N33" s="355"/>
      <c r="O33" s="57"/>
      <c r="P33" s="75"/>
      <c r="Q33" s="355"/>
      <c r="R33" s="57"/>
      <c r="S33" s="75"/>
      <c r="T33" s="94"/>
      <c r="U33" s="57"/>
      <c r="V33" s="57"/>
      <c r="W33" s="58"/>
      <c r="X33" s="94"/>
      <c r="Y33" s="75"/>
      <c r="Z33" s="94"/>
      <c r="AA33" s="57"/>
      <c r="AB33" s="94"/>
      <c r="AC33" s="57"/>
      <c r="AD33" s="57"/>
      <c r="AE33" s="94"/>
      <c r="AF33" s="98"/>
    </row>
    <row r="34" spans="1:32" ht="16.149999999999999" customHeight="1" x14ac:dyDescent="0.2">
      <c r="A34" s="55">
        <v>28</v>
      </c>
      <c r="B34" s="56" t="s">
        <v>34</v>
      </c>
      <c r="C34" s="336"/>
      <c r="D34" s="57"/>
      <c r="E34" s="75"/>
      <c r="F34" s="75"/>
      <c r="G34" s="75"/>
      <c r="H34" s="355"/>
      <c r="I34" s="57"/>
      <c r="J34" s="75"/>
      <c r="K34" s="355"/>
      <c r="L34" s="57"/>
      <c r="M34" s="75"/>
      <c r="N34" s="355"/>
      <c r="O34" s="57"/>
      <c r="P34" s="75"/>
      <c r="Q34" s="355"/>
      <c r="R34" s="57"/>
      <c r="S34" s="75"/>
      <c r="T34" s="94"/>
      <c r="U34" s="57"/>
      <c r="V34" s="57"/>
      <c r="W34" s="58"/>
      <c r="X34" s="94"/>
      <c r="Y34" s="75"/>
      <c r="Z34" s="94"/>
      <c r="AA34" s="57"/>
      <c r="AB34" s="94"/>
      <c r="AC34" s="57"/>
      <c r="AD34" s="57"/>
      <c r="AE34" s="94"/>
      <c r="AF34" s="98"/>
    </row>
    <row r="35" spans="1:32" ht="16.149999999999999" customHeight="1" x14ac:dyDescent="0.2">
      <c r="A35" s="55">
        <v>29</v>
      </c>
      <c r="B35" s="56" t="s">
        <v>35</v>
      </c>
      <c r="C35" s="336"/>
      <c r="D35" s="57"/>
      <c r="E35" s="75"/>
      <c r="F35" s="75"/>
      <c r="G35" s="75"/>
      <c r="H35" s="355"/>
      <c r="I35" s="57"/>
      <c r="J35" s="75"/>
      <c r="K35" s="355"/>
      <c r="L35" s="57"/>
      <c r="M35" s="75"/>
      <c r="N35" s="355"/>
      <c r="O35" s="57"/>
      <c r="P35" s="75"/>
      <c r="Q35" s="355"/>
      <c r="R35" s="57"/>
      <c r="S35" s="75"/>
      <c r="T35" s="94"/>
      <c r="U35" s="57"/>
      <c r="V35" s="57"/>
      <c r="W35" s="58"/>
      <c r="X35" s="94"/>
      <c r="Y35" s="75"/>
      <c r="Z35" s="94"/>
      <c r="AA35" s="57"/>
      <c r="AB35" s="94"/>
      <c r="AC35" s="57"/>
      <c r="AD35" s="57"/>
      <c r="AE35" s="94"/>
      <c r="AF35" s="98"/>
    </row>
    <row r="36" spans="1:32" ht="16.149999999999999" customHeight="1" x14ac:dyDescent="0.2">
      <c r="A36" s="50">
        <v>30</v>
      </c>
      <c r="B36" s="51" t="s">
        <v>36</v>
      </c>
      <c r="C36" s="337"/>
      <c r="D36" s="52"/>
      <c r="E36" s="81"/>
      <c r="F36" s="81"/>
      <c r="G36" s="81"/>
      <c r="H36" s="356"/>
      <c r="I36" s="52"/>
      <c r="J36" s="81"/>
      <c r="K36" s="356"/>
      <c r="L36" s="52"/>
      <c r="M36" s="81"/>
      <c r="N36" s="356"/>
      <c r="O36" s="52"/>
      <c r="P36" s="81"/>
      <c r="Q36" s="356"/>
      <c r="R36" s="52"/>
      <c r="S36" s="81"/>
      <c r="T36" s="95"/>
      <c r="U36" s="52"/>
      <c r="V36" s="52"/>
      <c r="W36" s="53"/>
      <c r="X36" s="95"/>
      <c r="Y36" s="81"/>
      <c r="Z36" s="95"/>
      <c r="AA36" s="52"/>
      <c r="AB36" s="95"/>
      <c r="AC36" s="54"/>
      <c r="AD36" s="52"/>
      <c r="AE36" s="96"/>
      <c r="AF36" s="96"/>
    </row>
    <row r="37" spans="1:32" ht="16.149999999999999" customHeight="1" x14ac:dyDescent="0.2">
      <c r="A37" s="59">
        <v>31</v>
      </c>
      <c r="B37" s="60" t="s">
        <v>37</v>
      </c>
      <c r="C37" s="335"/>
      <c r="D37" s="61"/>
      <c r="E37" s="66"/>
      <c r="F37" s="66"/>
      <c r="G37" s="66"/>
      <c r="H37" s="354"/>
      <c r="I37" s="61"/>
      <c r="J37" s="66"/>
      <c r="K37" s="354"/>
      <c r="L37" s="61"/>
      <c r="M37" s="66"/>
      <c r="N37" s="354"/>
      <c r="O37" s="61"/>
      <c r="P37" s="66"/>
      <c r="Q37" s="354"/>
      <c r="R37" s="61"/>
      <c r="S37" s="66"/>
      <c r="T37" s="93"/>
      <c r="U37" s="61"/>
      <c r="V37" s="61"/>
      <c r="W37" s="62"/>
      <c r="X37" s="93"/>
      <c r="Y37" s="66"/>
      <c r="Z37" s="93"/>
      <c r="AA37" s="61"/>
      <c r="AB37" s="93"/>
      <c r="AC37" s="61"/>
      <c r="AD37" s="61"/>
      <c r="AE37" s="93"/>
      <c r="AF37" s="97"/>
    </row>
    <row r="38" spans="1:32" ht="16.149999999999999" customHeight="1" x14ac:dyDescent="0.2">
      <c r="A38" s="55">
        <v>32</v>
      </c>
      <c r="B38" s="56" t="s">
        <v>38</v>
      </c>
      <c r="C38" s="336"/>
      <c r="D38" s="57"/>
      <c r="E38" s="75"/>
      <c r="F38" s="75"/>
      <c r="G38" s="75"/>
      <c r="H38" s="355"/>
      <c r="I38" s="57"/>
      <c r="J38" s="75"/>
      <c r="K38" s="355"/>
      <c r="L38" s="57"/>
      <c r="M38" s="75"/>
      <c r="N38" s="355"/>
      <c r="O38" s="57"/>
      <c r="P38" s="75"/>
      <c r="Q38" s="355"/>
      <c r="R38" s="57"/>
      <c r="S38" s="75"/>
      <c r="T38" s="94"/>
      <c r="U38" s="57"/>
      <c r="V38" s="57"/>
      <c r="W38" s="58"/>
      <c r="X38" s="94"/>
      <c r="Y38" s="75"/>
      <c r="Z38" s="94"/>
      <c r="AA38" s="57"/>
      <c r="AB38" s="94"/>
      <c r="AC38" s="57"/>
      <c r="AD38" s="57"/>
      <c r="AE38" s="94"/>
      <c r="AF38" s="98"/>
    </row>
    <row r="39" spans="1:32" ht="16.149999999999999" customHeight="1" x14ac:dyDescent="0.2">
      <c r="A39" s="55">
        <v>33</v>
      </c>
      <c r="B39" s="56" t="s">
        <v>39</v>
      </c>
      <c r="C39" s="336"/>
      <c r="D39" s="57"/>
      <c r="E39" s="75"/>
      <c r="F39" s="75"/>
      <c r="G39" s="75"/>
      <c r="H39" s="355"/>
      <c r="I39" s="57"/>
      <c r="J39" s="75"/>
      <c r="K39" s="355"/>
      <c r="L39" s="57"/>
      <c r="M39" s="75"/>
      <c r="N39" s="355"/>
      <c r="O39" s="57"/>
      <c r="P39" s="75"/>
      <c r="Q39" s="355"/>
      <c r="R39" s="57"/>
      <c r="S39" s="75"/>
      <c r="T39" s="94"/>
      <c r="U39" s="57"/>
      <c r="V39" s="57"/>
      <c r="W39" s="58"/>
      <c r="X39" s="94"/>
      <c r="Y39" s="75"/>
      <c r="Z39" s="94"/>
      <c r="AA39" s="57"/>
      <c r="AB39" s="94"/>
      <c r="AC39" s="57"/>
      <c r="AD39" s="57"/>
      <c r="AE39" s="94"/>
      <c r="AF39" s="98"/>
    </row>
    <row r="40" spans="1:32" ht="16.149999999999999" customHeight="1" x14ac:dyDescent="0.2">
      <c r="A40" s="55">
        <v>34</v>
      </c>
      <c r="B40" s="56" t="s">
        <v>40</v>
      </c>
      <c r="C40" s="336"/>
      <c r="D40" s="57"/>
      <c r="E40" s="75"/>
      <c r="F40" s="75"/>
      <c r="G40" s="75"/>
      <c r="H40" s="355"/>
      <c r="I40" s="57"/>
      <c r="J40" s="75"/>
      <c r="K40" s="355"/>
      <c r="L40" s="57"/>
      <c r="M40" s="75"/>
      <c r="N40" s="355"/>
      <c r="O40" s="57"/>
      <c r="P40" s="75"/>
      <c r="Q40" s="355"/>
      <c r="R40" s="57"/>
      <c r="S40" s="75"/>
      <c r="T40" s="94"/>
      <c r="U40" s="57"/>
      <c r="V40" s="57"/>
      <c r="W40" s="58"/>
      <c r="X40" s="94"/>
      <c r="Y40" s="75"/>
      <c r="Z40" s="94"/>
      <c r="AA40" s="57"/>
      <c r="AB40" s="94"/>
      <c r="AC40" s="57"/>
      <c r="AD40" s="57"/>
      <c r="AE40" s="94"/>
      <c r="AF40" s="98"/>
    </row>
    <row r="41" spans="1:32" ht="16.149999999999999" customHeight="1" x14ac:dyDescent="0.2">
      <c r="A41" s="50">
        <v>35</v>
      </c>
      <c r="B41" s="51" t="s">
        <v>41</v>
      </c>
      <c r="C41" s="337"/>
      <c r="D41" s="52"/>
      <c r="E41" s="81"/>
      <c r="F41" s="81"/>
      <c r="G41" s="81"/>
      <c r="H41" s="356"/>
      <c r="I41" s="52"/>
      <c r="J41" s="81"/>
      <c r="K41" s="356"/>
      <c r="L41" s="52"/>
      <c r="M41" s="81"/>
      <c r="N41" s="356"/>
      <c r="O41" s="52"/>
      <c r="P41" s="81"/>
      <c r="Q41" s="356"/>
      <c r="R41" s="52"/>
      <c r="S41" s="81"/>
      <c r="T41" s="95"/>
      <c r="U41" s="52"/>
      <c r="V41" s="52"/>
      <c r="W41" s="53"/>
      <c r="X41" s="95"/>
      <c r="Y41" s="81"/>
      <c r="Z41" s="95"/>
      <c r="AA41" s="52"/>
      <c r="AB41" s="95"/>
      <c r="AC41" s="54"/>
      <c r="AD41" s="52"/>
      <c r="AE41" s="96"/>
      <c r="AF41" s="96"/>
    </row>
    <row r="42" spans="1:32" ht="16.149999999999999" customHeight="1" x14ac:dyDescent="0.2">
      <c r="A42" s="59">
        <v>36</v>
      </c>
      <c r="B42" s="60" t="s">
        <v>42</v>
      </c>
      <c r="C42" s="335"/>
      <c r="D42" s="61"/>
      <c r="E42" s="66"/>
      <c r="F42" s="66"/>
      <c r="G42" s="66"/>
      <c r="H42" s="354"/>
      <c r="I42" s="61"/>
      <c r="J42" s="66"/>
      <c r="K42" s="354"/>
      <c r="L42" s="61"/>
      <c r="M42" s="66"/>
      <c r="N42" s="354"/>
      <c r="O42" s="61"/>
      <c r="P42" s="66"/>
      <c r="Q42" s="354"/>
      <c r="R42" s="61"/>
      <c r="S42" s="66"/>
      <c r="T42" s="93"/>
      <c r="U42" s="61"/>
      <c r="V42" s="61"/>
      <c r="W42" s="62"/>
      <c r="X42" s="93"/>
      <c r="Y42" s="66"/>
      <c r="Z42" s="93"/>
      <c r="AA42" s="61"/>
      <c r="AB42" s="93"/>
      <c r="AC42" s="61"/>
      <c r="AD42" s="61"/>
      <c r="AE42" s="93"/>
      <c r="AF42" s="97"/>
    </row>
    <row r="43" spans="1:32" ht="16.149999999999999" customHeight="1" x14ac:dyDescent="0.2">
      <c r="A43" s="55">
        <v>37</v>
      </c>
      <c r="B43" s="56" t="s">
        <v>43</v>
      </c>
      <c r="C43" s="336"/>
      <c r="D43" s="57"/>
      <c r="E43" s="75"/>
      <c r="F43" s="75"/>
      <c r="G43" s="75"/>
      <c r="H43" s="355"/>
      <c r="I43" s="57"/>
      <c r="J43" s="75"/>
      <c r="K43" s="355"/>
      <c r="L43" s="57"/>
      <c r="M43" s="75"/>
      <c r="N43" s="355"/>
      <c r="O43" s="57"/>
      <c r="P43" s="75"/>
      <c r="Q43" s="355"/>
      <c r="R43" s="57"/>
      <c r="S43" s="75"/>
      <c r="T43" s="94"/>
      <c r="U43" s="57"/>
      <c r="V43" s="57"/>
      <c r="W43" s="58"/>
      <c r="X43" s="94"/>
      <c r="Y43" s="75"/>
      <c r="Z43" s="94"/>
      <c r="AA43" s="57"/>
      <c r="AB43" s="94"/>
      <c r="AC43" s="57"/>
      <c r="AD43" s="57"/>
      <c r="AE43" s="94"/>
      <c r="AF43" s="98"/>
    </row>
    <row r="44" spans="1:32" ht="16.149999999999999" customHeight="1" x14ac:dyDescent="0.2">
      <c r="A44" s="55">
        <v>38</v>
      </c>
      <c r="B44" s="56" t="s">
        <v>44</v>
      </c>
      <c r="C44" s="336"/>
      <c r="D44" s="57"/>
      <c r="E44" s="75"/>
      <c r="F44" s="75"/>
      <c r="G44" s="75"/>
      <c r="H44" s="355"/>
      <c r="I44" s="57"/>
      <c r="J44" s="75"/>
      <c r="K44" s="355"/>
      <c r="L44" s="57"/>
      <c r="M44" s="75"/>
      <c r="N44" s="355"/>
      <c r="O44" s="57"/>
      <c r="P44" s="75"/>
      <c r="Q44" s="355"/>
      <c r="R44" s="57"/>
      <c r="S44" s="75"/>
      <c r="T44" s="94"/>
      <c r="U44" s="57"/>
      <c r="V44" s="57"/>
      <c r="W44" s="58"/>
      <c r="X44" s="94"/>
      <c r="Y44" s="75"/>
      <c r="Z44" s="94"/>
      <c r="AA44" s="57"/>
      <c r="AB44" s="94"/>
      <c r="AC44" s="57"/>
      <c r="AD44" s="57"/>
      <c r="AE44" s="94"/>
      <c r="AF44" s="98"/>
    </row>
    <row r="45" spans="1:32" ht="16.149999999999999" customHeight="1" x14ac:dyDescent="0.2">
      <c r="A45" s="55">
        <v>39</v>
      </c>
      <c r="B45" s="56" t="s">
        <v>45</v>
      </c>
      <c r="C45" s="336"/>
      <c r="D45" s="57"/>
      <c r="E45" s="75"/>
      <c r="F45" s="75"/>
      <c r="G45" s="75"/>
      <c r="H45" s="355"/>
      <c r="I45" s="57"/>
      <c r="J45" s="75"/>
      <c r="K45" s="355"/>
      <c r="L45" s="57"/>
      <c r="M45" s="75"/>
      <c r="N45" s="355"/>
      <c r="O45" s="57"/>
      <c r="P45" s="75"/>
      <c r="Q45" s="355"/>
      <c r="R45" s="57"/>
      <c r="S45" s="75"/>
      <c r="T45" s="94"/>
      <c r="U45" s="57"/>
      <c r="V45" s="57"/>
      <c r="W45" s="58"/>
      <c r="X45" s="94"/>
      <c r="Y45" s="75"/>
      <c r="Z45" s="94"/>
      <c r="AA45" s="57"/>
      <c r="AB45" s="94"/>
      <c r="AC45" s="57"/>
      <c r="AD45" s="57"/>
      <c r="AE45" s="94"/>
      <c r="AF45" s="98"/>
    </row>
    <row r="46" spans="1:32" ht="16.149999999999999" customHeight="1" x14ac:dyDescent="0.2">
      <c r="A46" s="50">
        <v>40</v>
      </c>
      <c r="B46" s="51" t="s">
        <v>46</v>
      </c>
      <c r="C46" s="337"/>
      <c r="D46" s="52"/>
      <c r="E46" s="81"/>
      <c r="F46" s="81"/>
      <c r="G46" s="81"/>
      <c r="H46" s="356"/>
      <c r="I46" s="52"/>
      <c r="J46" s="81"/>
      <c r="K46" s="356"/>
      <c r="L46" s="52"/>
      <c r="M46" s="81"/>
      <c r="N46" s="356"/>
      <c r="O46" s="52"/>
      <c r="P46" s="81"/>
      <c r="Q46" s="356"/>
      <c r="R46" s="52"/>
      <c r="S46" s="81"/>
      <c r="T46" s="95"/>
      <c r="U46" s="52"/>
      <c r="V46" s="52"/>
      <c r="W46" s="53"/>
      <c r="X46" s="95"/>
      <c r="Y46" s="81"/>
      <c r="Z46" s="95"/>
      <c r="AA46" s="52"/>
      <c r="AB46" s="95"/>
      <c r="AC46" s="54"/>
      <c r="AD46" s="52"/>
      <c r="AE46" s="96"/>
      <c r="AF46" s="96"/>
    </row>
    <row r="47" spans="1:32" ht="16.149999999999999" customHeight="1" x14ac:dyDescent="0.2">
      <c r="A47" s="59">
        <v>41</v>
      </c>
      <c r="B47" s="60" t="s">
        <v>47</v>
      </c>
      <c r="C47" s="335"/>
      <c r="D47" s="61"/>
      <c r="E47" s="66"/>
      <c r="F47" s="66"/>
      <c r="G47" s="66"/>
      <c r="H47" s="354"/>
      <c r="I47" s="61"/>
      <c r="J47" s="66"/>
      <c r="K47" s="354"/>
      <c r="L47" s="61"/>
      <c r="M47" s="66"/>
      <c r="N47" s="354"/>
      <c r="O47" s="61"/>
      <c r="P47" s="66"/>
      <c r="Q47" s="354"/>
      <c r="R47" s="61"/>
      <c r="S47" s="66"/>
      <c r="T47" s="93"/>
      <c r="U47" s="61"/>
      <c r="V47" s="61"/>
      <c r="W47" s="62"/>
      <c r="X47" s="93"/>
      <c r="Y47" s="66"/>
      <c r="Z47" s="93"/>
      <c r="AA47" s="61"/>
      <c r="AB47" s="93"/>
      <c r="AC47" s="61"/>
      <c r="AD47" s="61"/>
      <c r="AE47" s="93"/>
      <c r="AF47" s="97"/>
    </row>
    <row r="48" spans="1:32" ht="16.149999999999999" customHeight="1" x14ac:dyDescent="0.2">
      <c r="A48" s="55">
        <v>42</v>
      </c>
      <c r="B48" s="56" t="s">
        <v>48</v>
      </c>
      <c r="C48" s="336"/>
      <c r="D48" s="57"/>
      <c r="E48" s="75"/>
      <c r="F48" s="75"/>
      <c r="G48" s="75"/>
      <c r="H48" s="355"/>
      <c r="I48" s="57"/>
      <c r="J48" s="75"/>
      <c r="K48" s="355"/>
      <c r="L48" s="57"/>
      <c r="M48" s="75"/>
      <c r="N48" s="355"/>
      <c r="O48" s="57"/>
      <c r="P48" s="75"/>
      <c r="Q48" s="355"/>
      <c r="R48" s="57"/>
      <c r="S48" s="75"/>
      <c r="T48" s="94"/>
      <c r="U48" s="57"/>
      <c r="V48" s="57"/>
      <c r="W48" s="58"/>
      <c r="X48" s="94"/>
      <c r="Y48" s="75"/>
      <c r="Z48" s="94"/>
      <c r="AA48" s="57"/>
      <c r="AB48" s="94"/>
      <c r="AC48" s="57"/>
      <c r="AD48" s="57"/>
      <c r="AE48" s="94"/>
      <c r="AF48" s="98"/>
    </row>
    <row r="49" spans="1:32" ht="16.149999999999999" customHeight="1" x14ac:dyDescent="0.2">
      <c r="A49" s="55">
        <v>43</v>
      </c>
      <c r="B49" s="56" t="s">
        <v>49</v>
      </c>
      <c r="C49" s="336"/>
      <c r="D49" s="57"/>
      <c r="E49" s="75"/>
      <c r="F49" s="75"/>
      <c r="G49" s="75"/>
      <c r="H49" s="355"/>
      <c r="I49" s="57"/>
      <c r="J49" s="75"/>
      <c r="K49" s="355"/>
      <c r="L49" s="57"/>
      <c r="M49" s="75"/>
      <c r="N49" s="355"/>
      <c r="O49" s="57"/>
      <c r="P49" s="75"/>
      <c r="Q49" s="355"/>
      <c r="R49" s="57"/>
      <c r="S49" s="75"/>
      <c r="T49" s="94"/>
      <c r="U49" s="57"/>
      <c r="V49" s="57"/>
      <c r="W49" s="58"/>
      <c r="X49" s="94"/>
      <c r="Y49" s="75"/>
      <c r="Z49" s="94"/>
      <c r="AA49" s="57"/>
      <c r="AB49" s="94"/>
      <c r="AC49" s="57"/>
      <c r="AD49" s="57"/>
      <c r="AE49" s="94"/>
      <c r="AF49" s="98"/>
    </row>
    <row r="50" spans="1:32" ht="16.149999999999999" customHeight="1" x14ac:dyDescent="0.2">
      <c r="A50" s="55">
        <v>44</v>
      </c>
      <c r="B50" s="56" t="s">
        <v>50</v>
      </c>
      <c r="C50" s="336"/>
      <c r="D50" s="57"/>
      <c r="E50" s="75"/>
      <c r="F50" s="75"/>
      <c r="G50" s="75"/>
      <c r="H50" s="355"/>
      <c r="I50" s="57"/>
      <c r="J50" s="75"/>
      <c r="K50" s="355"/>
      <c r="L50" s="57"/>
      <c r="M50" s="75"/>
      <c r="N50" s="355"/>
      <c r="O50" s="57"/>
      <c r="P50" s="75"/>
      <c r="Q50" s="355"/>
      <c r="R50" s="57"/>
      <c r="S50" s="75"/>
      <c r="T50" s="94"/>
      <c r="U50" s="57"/>
      <c r="V50" s="57"/>
      <c r="W50" s="58"/>
      <c r="X50" s="94"/>
      <c r="Y50" s="75"/>
      <c r="Z50" s="94"/>
      <c r="AA50" s="57"/>
      <c r="AB50" s="94"/>
      <c r="AC50" s="57"/>
      <c r="AD50" s="57"/>
      <c r="AE50" s="94"/>
      <c r="AF50" s="98"/>
    </row>
    <row r="51" spans="1:32" ht="16.149999999999999" customHeight="1" x14ac:dyDescent="0.2">
      <c r="A51" s="50">
        <v>45</v>
      </c>
      <c r="B51" s="51" t="s">
        <v>51</v>
      </c>
      <c r="C51" s="337"/>
      <c r="D51" s="52"/>
      <c r="E51" s="81"/>
      <c r="F51" s="81"/>
      <c r="G51" s="81"/>
      <c r="H51" s="356"/>
      <c r="I51" s="52"/>
      <c r="J51" s="81"/>
      <c r="K51" s="356"/>
      <c r="L51" s="52"/>
      <c r="M51" s="81"/>
      <c r="N51" s="356"/>
      <c r="O51" s="52"/>
      <c r="P51" s="81"/>
      <c r="Q51" s="356"/>
      <c r="R51" s="52"/>
      <c r="S51" s="81"/>
      <c r="T51" s="95"/>
      <c r="U51" s="52"/>
      <c r="V51" s="52"/>
      <c r="W51" s="53"/>
      <c r="X51" s="95"/>
      <c r="Y51" s="81"/>
      <c r="Z51" s="95"/>
      <c r="AA51" s="52"/>
      <c r="AB51" s="95"/>
      <c r="AC51" s="54"/>
      <c r="AD51" s="52"/>
      <c r="AE51" s="96"/>
      <c r="AF51" s="96"/>
    </row>
    <row r="52" spans="1:32" ht="16.149999999999999" customHeight="1" x14ac:dyDescent="0.2">
      <c r="A52" s="59">
        <v>46</v>
      </c>
      <c r="B52" s="60" t="s">
        <v>52</v>
      </c>
      <c r="C52" s="335"/>
      <c r="D52" s="61"/>
      <c r="E52" s="66"/>
      <c r="F52" s="66"/>
      <c r="G52" s="66"/>
      <c r="H52" s="354"/>
      <c r="I52" s="61"/>
      <c r="J52" s="66"/>
      <c r="K52" s="354"/>
      <c r="L52" s="61"/>
      <c r="M52" s="66"/>
      <c r="N52" s="354"/>
      <c r="O52" s="61"/>
      <c r="P52" s="66"/>
      <c r="Q52" s="354"/>
      <c r="R52" s="61"/>
      <c r="S52" s="66"/>
      <c r="T52" s="93"/>
      <c r="U52" s="61"/>
      <c r="V52" s="61"/>
      <c r="W52" s="62"/>
      <c r="X52" s="93"/>
      <c r="Y52" s="66"/>
      <c r="Z52" s="93"/>
      <c r="AA52" s="61"/>
      <c r="AB52" s="93"/>
      <c r="AC52" s="61"/>
      <c r="AD52" s="61"/>
      <c r="AE52" s="93"/>
      <c r="AF52" s="97"/>
    </row>
    <row r="53" spans="1:32" ht="16.149999999999999" customHeight="1" x14ac:dyDescent="0.2">
      <c r="A53" s="55">
        <v>47</v>
      </c>
      <c r="B53" s="56" t="s">
        <v>53</v>
      </c>
      <c r="C53" s="336"/>
      <c r="D53" s="57"/>
      <c r="E53" s="75"/>
      <c r="F53" s="75"/>
      <c r="G53" s="75"/>
      <c r="H53" s="355"/>
      <c r="I53" s="57"/>
      <c r="J53" s="75"/>
      <c r="K53" s="355"/>
      <c r="L53" s="57"/>
      <c r="M53" s="75"/>
      <c r="N53" s="355"/>
      <c r="O53" s="57"/>
      <c r="P53" s="75"/>
      <c r="Q53" s="355"/>
      <c r="R53" s="57"/>
      <c r="S53" s="75"/>
      <c r="T53" s="94"/>
      <c r="U53" s="57"/>
      <c r="V53" s="57"/>
      <c r="W53" s="58"/>
      <c r="X53" s="94"/>
      <c r="Y53" s="75"/>
      <c r="Z53" s="94"/>
      <c r="AA53" s="57"/>
      <c r="AB53" s="94"/>
      <c r="AC53" s="57"/>
      <c r="AD53" s="57"/>
      <c r="AE53" s="94"/>
      <c r="AF53" s="98"/>
    </row>
    <row r="54" spans="1:32" ht="16.149999999999999" customHeight="1" x14ac:dyDescent="0.2">
      <c r="A54" s="55">
        <v>48</v>
      </c>
      <c r="B54" s="56" t="s">
        <v>91</v>
      </c>
      <c r="C54" s="336"/>
      <c r="D54" s="57"/>
      <c r="E54" s="75"/>
      <c r="F54" s="75"/>
      <c r="G54" s="75"/>
      <c r="H54" s="355"/>
      <c r="I54" s="57"/>
      <c r="J54" s="75"/>
      <c r="K54" s="355"/>
      <c r="L54" s="57"/>
      <c r="M54" s="75"/>
      <c r="N54" s="355"/>
      <c r="O54" s="57"/>
      <c r="P54" s="75"/>
      <c r="Q54" s="355"/>
      <c r="R54" s="57"/>
      <c r="S54" s="75"/>
      <c r="T54" s="94"/>
      <c r="U54" s="57"/>
      <c r="V54" s="57"/>
      <c r="W54" s="58"/>
      <c r="X54" s="94"/>
      <c r="Y54" s="75"/>
      <c r="Z54" s="94"/>
      <c r="AA54" s="57"/>
      <c r="AB54" s="94"/>
      <c r="AC54" s="57"/>
      <c r="AD54" s="57"/>
      <c r="AE54" s="94"/>
      <c r="AF54" s="98"/>
    </row>
    <row r="55" spans="1:32" ht="16.149999999999999" customHeight="1" x14ac:dyDescent="0.2">
      <c r="A55" s="55">
        <v>49</v>
      </c>
      <c r="B55" s="56" t="s">
        <v>54</v>
      </c>
      <c r="C55" s="336"/>
      <c r="D55" s="57"/>
      <c r="E55" s="75"/>
      <c r="F55" s="75"/>
      <c r="G55" s="75"/>
      <c r="H55" s="355"/>
      <c r="I55" s="57"/>
      <c r="J55" s="75"/>
      <c r="K55" s="355"/>
      <c r="L55" s="57"/>
      <c r="M55" s="75"/>
      <c r="N55" s="355"/>
      <c r="O55" s="57"/>
      <c r="P55" s="75"/>
      <c r="Q55" s="355"/>
      <c r="R55" s="57"/>
      <c r="S55" s="75"/>
      <c r="T55" s="94"/>
      <c r="U55" s="57"/>
      <c r="V55" s="57"/>
      <c r="W55" s="58"/>
      <c r="X55" s="94"/>
      <c r="Y55" s="75"/>
      <c r="Z55" s="94"/>
      <c r="AA55" s="57"/>
      <c r="AB55" s="94"/>
      <c r="AC55" s="57"/>
      <c r="AD55" s="57"/>
      <c r="AE55" s="94"/>
      <c r="AF55" s="98"/>
    </row>
    <row r="56" spans="1:32" ht="16.149999999999999" customHeight="1" x14ac:dyDescent="0.2">
      <c r="A56" s="50">
        <v>50</v>
      </c>
      <c r="B56" s="51" t="s">
        <v>55</v>
      </c>
      <c r="C56" s="337"/>
      <c r="D56" s="52"/>
      <c r="E56" s="81"/>
      <c r="F56" s="81"/>
      <c r="G56" s="81"/>
      <c r="H56" s="356"/>
      <c r="I56" s="52"/>
      <c r="J56" s="81"/>
      <c r="K56" s="356"/>
      <c r="L56" s="52"/>
      <c r="M56" s="81"/>
      <c r="N56" s="356"/>
      <c r="O56" s="52"/>
      <c r="P56" s="81"/>
      <c r="Q56" s="356"/>
      <c r="R56" s="52"/>
      <c r="S56" s="81"/>
      <c r="T56" s="95"/>
      <c r="U56" s="52"/>
      <c r="V56" s="52"/>
      <c r="W56" s="53"/>
      <c r="X56" s="95"/>
      <c r="Y56" s="81"/>
      <c r="Z56" s="95"/>
      <c r="AA56" s="52"/>
      <c r="AB56" s="95"/>
      <c r="AC56" s="54"/>
      <c r="AD56" s="52"/>
      <c r="AE56" s="96"/>
      <c r="AF56" s="96"/>
    </row>
    <row r="57" spans="1:32" ht="16.149999999999999" customHeight="1" x14ac:dyDescent="0.2">
      <c r="A57" s="59">
        <v>51</v>
      </c>
      <c r="B57" s="60" t="s">
        <v>56</v>
      </c>
      <c r="C57" s="335"/>
      <c r="D57" s="61"/>
      <c r="E57" s="66"/>
      <c r="F57" s="66"/>
      <c r="G57" s="66"/>
      <c r="H57" s="354"/>
      <c r="I57" s="61"/>
      <c r="J57" s="66"/>
      <c r="K57" s="354"/>
      <c r="L57" s="61"/>
      <c r="M57" s="66"/>
      <c r="N57" s="354"/>
      <c r="O57" s="61"/>
      <c r="P57" s="66"/>
      <c r="Q57" s="354"/>
      <c r="R57" s="61"/>
      <c r="S57" s="66"/>
      <c r="T57" s="93"/>
      <c r="U57" s="61"/>
      <c r="V57" s="61"/>
      <c r="W57" s="62"/>
      <c r="X57" s="93"/>
      <c r="Y57" s="66"/>
      <c r="Z57" s="93"/>
      <c r="AA57" s="61"/>
      <c r="AB57" s="93"/>
      <c r="AC57" s="61"/>
      <c r="AD57" s="61"/>
      <c r="AE57" s="93"/>
      <c r="AF57" s="97"/>
    </row>
    <row r="58" spans="1:32" ht="16.149999999999999" customHeight="1" x14ac:dyDescent="0.2">
      <c r="A58" s="55">
        <v>52</v>
      </c>
      <c r="B58" s="56" t="s">
        <v>57</v>
      </c>
      <c r="C58" s="336"/>
      <c r="D58" s="57"/>
      <c r="E58" s="75"/>
      <c r="F58" s="75"/>
      <c r="G58" s="75"/>
      <c r="H58" s="355"/>
      <c r="I58" s="57"/>
      <c r="J58" s="75"/>
      <c r="K58" s="355"/>
      <c r="L58" s="57"/>
      <c r="M58" s="75"/>
      <c r="N58" s="355"/>
      <c r="O58" s="57"/>
      <c r="P58" s="75"/>
      <c r="Q58" s="355"/>
      <c r="R58" s="57"/>
      <c r="S58" s="75"/>
      <c r="T58" s="94"/>
      <c r="U58" s="57"/>
      <c r="V58" s="57"/>
      <c r="W58" s="58"/>
      <c r="X58" s="94"/>
      <c r="Y58" s="75"/>
      <c r="Z58" s="94"/>
      <c r="AA58" s="57"/>
      <c r="AB58" s="94"/>
      <c r="AC58" s="57"/>
      <c r="AD58" s="57"/>
      <c r="AE58" s="94"/>
      <c r="AF58" s="98"/>
    </row>
    <row r="59" spans="1:32" ht="16.149999999999999" customHeight="1" x14ac:dyDescent="0.2">
      <c r="A59" s="55">
        <v>53</v>
      </c>
      <c r="B59" s="56" t="s">
        <v>58</v>
      </c>
      <c r="C59" s="336"/>
      <c r="D59" s="57"/>
      <c r="E59" s="75"/>
      <c r="F59" s="75"/>
      <c r="G59" s="75"/>
      <c r="H59" s="355"/>
      <c r="I59" s="57"/>
      <c r="J59" s="75"/>
      <c r="K59" s="355"/>
      <c r="L59" s="57"/>
      <c r="M59" s="75"/>
      <c r="N59" s="355"/>
      <c r="O59" s="57"/>
      <c r="P59" s="75"/>
      <c r="Q59" s="355"/>
      <c r="R59" s="57"/>
      <c r="S59" s="75"/>
      <c r="T59" s="94"/>
      <c r="U59" s="57"/>
      <c r="V59" s="57"/>
      <c r="W59" s="58"/>
      <c r="X59" s="94"/>
      <c r="Y59" s="75"/>
      <c r="Z59" s="94"/>
      <c r="AA59" s="57"/>
      <c r="AB59" s="94"/>
      <c r="AC59" s="57"/>
      <c r="AD59" s="57"/>
      <c r="AE59" s="94"/>
      <c r="AF59" s="98"/>
    </row>
    <row r="60" spans="1:32" ht="16.149999999999999" customHeight="1" x14ac:dyDescent="0.2">
      <c r="A60" s="55">
        <v>54</v>
      </c>
      <c r="B60" s="56" t="s">
        <v>59</v>
      </c>
      <c r="C60" s="336"/>
      <c r="D60" s="57"/>
      <c r="E60" s="75"/>
      <c r="F60" s="75"/>
      <c r="G60" s="75"/>
      <c r="H60" s="355"/>
      <c r="I60" s="57"/>
      <c r="J60" s="75"/>
      <c r="K60" s="355"/>
      <c r="L60" s="57"/>
      <c r="M60" s="75"/>
      <c r="N60" s="355"/>
      <c r="O60" s="57"/>
      <c r="P60" s="75"/>
      <c r="Q60" s="355"/>
      <c r="R60" s="57"/>
      <c r="S60" s="75"/>
      <c r="T60" s="94"/>
      <c r="U60" s="57"/>
      <c r="V60" s="57"/>
      <c r="W60" s="58"/>
      <c r="X60" s="94"/>
      <c r="Y60" s="75"/>
      <c r="Z60" s="94"/>
      <c r="AA60" s="57"/>
      <c r="AB60" s="94"/>
      <c r="AC60" s="57"/>
      <c r="AD60" s="57"/>
      <c r="AE60" s="94"/>
      <c r="AF60" s="98"/>
    </row>
    <row r="61" spans="1:32" ht="16.149999999999999" customHeight="1" x14ac:dyDescent="0.2">
      <c r="A61" s="50">
        <v>55</v>
      </c>
      <c r="B61" s="51" t="s">
        <v>60</v>
      </c>
      <c r="C61" s="337"/>
      <c r="D61" s="52"/>
      <c r="E61" s="81"/>
      <c r="F61" s="81"/>
      <c r="G61" s="81"/>
      <c r="H61" s="356"/>
      <c r="I61" s="52"/>
      <c r="J61" s="81"/>
      <c r="K61" s="356"/>
      <c r="L61" s="52"/>
      <c r="M61" s="81"/>
      <c r="N61" s="356"/>
      <c r="O61" s="52"/>
      <c r="P61" s="81"/>
      <c r="Q61" s="356"/>
      <c r="R61" s="52"/>
      <c r="S61" s="81"/>
      <c r="T61" s="95"/>
      <c r="U61" s="52"/>
      <c r="V61" s="52"/>
      <c r="W61" s="53"/>
      <c r="X61" s="95"/>
      <c r="Y61" s="81"/>
      <c r="Z61" s="95"/>
      <c r="AA61" s="52"/>
      <c r="AB61" s="95"/>
      <c r="AC61" s="54"/>
      <c r="AD61" s="52"/>
      <c r="AE61" s="96"/>
      <c r="AF61" s="96"/>
    </row>
    <row r="62" spans="1:32" ht="16.149999999999999" customHeight="1" x14ac:dyDescent="0.2">
      <c r="A62" s="59">
        <v>56</v>
      </c>
      <c r="B62" s="60" t="s">
        <v>61</v>
      </c>
      <c r="C62" s="335"/>
      <c r="D62" s="61"/>
      <c r="E62" s="66"/>
      <c r="F62" s="66"/>
      <c r="G62" s="66"/>
      <c r="H62" s="354"/>
      <c r="I62" s="61"/>
      <c r="J62" s="66"/>
      <c r="K62" s="354"/>
      <c r="L62" s="61"/>
      <c r="M62" s="66"/>
      <c r="N62" s="354"/>
      <c r="O62" s="61"/>
      <c r="P62" s="66"/>
      <c r="Q62" s="354"/>
      <c r="R62" s="61"/>
      <c r="S62" s="66"/>
      <c r="T62" s="93"/>
      <c r="U62" s="61"/>
      <c r="V62" s="61"/>
      <c r="W62" s="62"/>
      <c r="X62" s="93"/>
      <c r="Y62" s="66"/>
      <c r="Z62" s="93"/>
      <c r="AA62" s="61"/>
      <c r="AB62" s="93"/>
      <c r="AC62" s="61"/>
      <c r="AD62" s="61"/>
      <c r="AE62" s="93"/>
      <c r="AF62" s="97"/>
    </row>
    <row r="63" spans="1:32" ht="16.149999999999999" customHeight="1" x14ac:dyDescent="0.2">
      <c r="A63" s="55">
        <v>57</v>
      </c>
      <c r="B63" s="56" t="s">
        <v>62</v>
      </c>
      <c r="C63" s="336"/>
      <c r="D63" s="57"/>
      <c r="E63" s="75"/>
      <c r="F63" s="75"/>
      <c r="G63" s="75"/>
      <c r="H63" s="355"/>
      <c r="I63" s="57"/>
      <c r="J63" s="75"/>
      <c r="K63" s="355"/>
      <c r="L63" s="57"/>
      <c r="M63" s="75"/>
      <c r="N63" s="355"/>
      <c r="O63" s="57"/>
      <c r="P63" s="75"/>
      <c r="Q63" s="355"/>
      <c r="R63" s="57"/>
      <c r="S63" s="75"/>
      <c r="T63" s="94"/>
      <c r="U63" s="57"/>
      <c r="V63" s="57"/>
      <c r="W63" s="58"/>
      <c r="X63" s="94"/>
      <c r="Y63" s="75"/>
      <c r="Z63" s="94"/>
      <c r="AA63" s="57"/>
      <c r="AB63" s="94"/>
      <c r="AC63" s="57"/>
      <c r="AD63" s="57"/>
      <c r="AE63" s="94"/>
      <c r="AF63" s="98"/>
    </row>
    <row r="64" spans="1:32" ht="16.149999999999999" customHeight="1" x14ac:dyDescent="0.2">
      <c r="A64" s="55">
        <v>58</v>
      </c>
      <c r="B64" s="56" t="s">
        <v>63</v>
      </c>
      <c r="C64" s="336"/>
      <c r="D64" s="57"/>
      <c r="E64" s="75"/>
      <c r="F64" s="75"/>
      <c r="G64" s="75"/>
      <c r="H64" s="355"/>
      <c r="I64" s="57"/>
      <c r="J64" s="75"/>
      <c r="K64" s="355"/>
      <c r="L64" s="57"/>
      <c r="M64" s="75"/>
      <c r="N64" s="355"/>
      <c r="O64" s="57"/>
      <c r="P64" s="75"/>
      <c r="Q64" s="355"/>
      <c r="R64" s="57"/>
      <c r="S64" s="75"/>
      <c r="T64" s="94"/>
      <c r="U64" s="57"/>
      <c r="V64" s="57"/>
      <c r="W64" s="58"/>
      <c r="X64" s="94"/>
      <c r="Y64" s="75"/>
      <c r="Z64" s="94"/>
      <c r="AA64" s="57"/>
      <c r="AB64" s="94"/>
      <c r="AC64" s="57"/>
      <c r="AD64" s="57"/>
      <c r="AE64" s="94"/>
      <c r="AF64" s="98"/>
    </row>
    <row r="65" spans="1:32" ht="16.149999999999999" customHeight="1" x14ac:dyDescent="0.2">
      <c r="A65" s="55">
        <v>59</v>
      </c>
      <c r="B65" s="56" t="s">
        <v>64</v>
      </c>
      <c r="C65" s="336"/>
      <c r="D65" s="57"/>
      <c r="E65" s="75"/>
      <c r="F65" s="75"/>
      <c r="G65" s="75"/>
      <c r="H65" s="355"/>
      <c r="I65" s="57"/>
      <c r="J65" s="75"/>
      <c r="K65" s="355"/>
      <c r="L65" s="57"/>
      <c r="M65" s="75"/>
      <c r="N65" s="355"/>
      <c r="O65" s="57"/>
      <c r="P65" s="75"/>
      <c r="Q65" s="355"/>
      <c r="R65" s="57"/>
      <c r="S65" s="75"/>
      <c r="T65" s="94"/>
      <c r="U65" s="57"/>
      <c r="V65" s="57"/>
      <c r="W65" s="58"/>
      <c r="X65" s="94"/>
      <c r="Y65" s="75"/>
      <c r="Z65" s="94"/>
      <c r="AA65" s="57"/>
      <c r="AB65" s="94"/>
      <c r="AC65" s="57"/>
      <c r="AD65" s="57"/>
      <c r="AE65" s="94"/>
      <c r="AF65" s="98"/>
    </row>
    <row r="66" spans="1:32" ht="16.149999999999999" customHeight="1" x14ac:dyDescent="0.2">
      <c r="A66" s="50">
        <v>60</v>
      </c>
      <c r="B66" s="51" t="s">
        <v>65</v>
      </c>
      <c r="C66" s="337"/>
      <c r="D66" s="52"/>
      <c r="E66" s="81"/>
      <c r="F66" s="81"/>
      <c r="G66" s="81"/>
      <c r="H66" s="356"/>
      <c r="I66" s="52"/>
      <c r="J66" s="81"/>
      <c r="K66" s="356"/>
      <c r="L66" s="52"/>
      <c r="M66" s="81"/>
      <c r="N66" s="356"/>
      <c r="O66" s="52"/>
      <c r="P66" s="81"/>
      <c r="Q66" s="356"/>
      <c r="R66" s="52"/>
      <c r="S66" s="81"/>
      <c r="T66" s="95"/>
      <c r="U66" s="52"/>
      <c r="V66" s="52"/>
      <c r="W66" s="53"/>
      <c r="X66" s="95"/>
      <c r="Y66" s="81"/>
      <c r="Z66" s="95"/>
      <c r="AA66" s="52"/>
      <c r="AB66" s="95"/>
      <c r="AC66" s="54"/>
      <c r="AD66" s="52"/>
      <c r="AE66" s="96"/>
      <c r="AF66" s="96"/>
    </row>
    <row r="67" spans="1:32" ht="16.149999999999999" customHeight="1" x14ac:dyDescent="0.2">
      <c r="A67" s="59">
        <v>61</v>
      </c>
      <c r="B67" s="60" t="s">
        <v>66</v>
      </c>
      <c r="C67" s="335"/>
      <c r="D67" s="61"/>
      <c r="E67" s="66"/>
      <c r="F67" s="66"/>
      <c r="G67" s="66"/>
      <c r="H67" s="354"/>
      <c r="I67" s="61"/>
      <c r="J67" s="66"/>
      <c r="K67" s="354"/>
      <c r="L67" s="61"/>
      <c r="M67" s="66"/>
      <c r="N67" s="354"/>
      <c r="O67" s="61"/>
      <c r="P67" s="66"/>
      <c r="Q67" s="354"/>
      <c r="R67" s="61"/>
      <c r="S67" s="66"/>
      <c r="T67" s="93"/>
      <c r="U67" s="61"/>
      <c r="V67" s="61"/>
      <c r="W67" s="62"/>
      <c r="X67" s="93"/>
      <c r="Y67" s="66"/>
      <c r="Z67" s="93"/>
      <c r="AA67" s="61"/>
      <c r="AB67" s="93"/>
      <c r="AC67" s="61"/>
      <c r="AD67" s="61"/>
      <c r="AE67" s="93"/>
      <c r="AF67" s="97"/>
    </row>
    <row r="68" spans="1:32" ht="16.149999999999999" customHeight="1" x14ac:dyDescent="0.2">
      <c r="A68" s="55">
        <v>62</v>
      </c>
      <c r="B68" s="56" t="s">
        <v>67</v>
      </c>
      <c r="C68" s="336"/>
      <c r="D68" s="57"/>
      <c r="E68" s="75"/>
      <c r="F68" s="75"/>
      <c r="G68" s="75"/>
      <c r="H68" s="355"/>
      <c r="I68" s="57"/>
      <c r="J68" s="75"/>
      <c r="K68" s="355"/>
      <c r="L68" s="57"/>
      <c r="M68" s="75"/>
      <c r="N68" s="355"/>
      <c r="O68" s="57"/>
      <c r="P68" s="75"/>
      <c r="Q68" s="355"/>
      <c r="R68" s="57"/>
      <c r="S68" s="75"/>
      <c r="T68" s="94"/>
      <c r="U68" s="57"/>
      <c r="V68" s="57"/>
      <c r="W68" s="58"/>
      <c r="X68" s="94"/>
      <c r="Y68" s="75"/>
      <c r="Z68" s="94"/>
      <c r="AA68" s="57"/>
      <c r="AB68" s="94"/>
      <c r="AC68" s="57"/>
      <c r="AD68" s="57"/>
      <c r="AE68" s="94"/>
      <c r="AF68" s="98"/>
    </row>
    <row r="69" spans="1:32" ht="16.149999999999999" customHeight="1" x14ac:dyDescent="0.2">
      <c r="A69" s="55">
        <v>63</v>
      </c>
      <c r="B69" s="56" t="s">
        <v>68</v>
      </c>
      <c r="C69" s="336"/>
      <c r="D69" s="57"/>
      <c r="E69" s="75"/>
      <c r="F69" s="75"/>
      <c r="G69" s="75"/>
      <c r="H69" s="355"/>
      <c r="I69" s="57"/>
      <c r="J69" s="75"/>
      <c r="K69" s="355"/>
      <c r="L69" s="57"/>
      <c r="M69" s="75"/>
      <c r="N69" s="355"/>
      <c r="O69" s="57"/>
      <c r="P69" s="75"/>
      <c r="Q69" s="355"/>
      <c r="R69" s="57"/>
      <c r="S69" s="75"/>
      <c r="T69" s="94"/>
      <c r="U69" s="57"/>
      <c r="V69" s="57"/>
      <c r="W69" s="58"/>
      <c r="X69" s="94"/>
      <c r="Y69" s="75"/>
      <c r="Z69" s="94"/>
      <c r="AA69" s="57"/>
      <c r="AB69" s="94"/>
      <c r="AC69" s="57"/>
      <c r="AD69" s="57"/>
      <c r="AE69" s="94"/>
      <c r="AF69" s="98"/>
    </row>
    <row r="70" spans="1:32" ht="16.149999999999999" customHeight="1" x14ac:dyDescent="0.2">
      <c r="A70" s="55">
        <v>64</v>
      </c>
      <c r="B70" s="56" t="s">
        <v>69</v>
      </c>
      <c r="C70" s="336"/>
      <c r="D70" s="57"/>
      <c r="E70" s="75"/>
      <c r="F70" s="75"/>
      <c r="G70" s="75"/>
      <c r="H70" s="355"/>
      <c r="I70" s="57"/>
      <c r="J70" s="75"/>
      <c r="K70" s="355"/>
      <c r="L70" s="57"/>
      <c r="M70" s="75"/>
      <c r="N70" s="355"/>
      <c r="O70" s="57"/>
      <c r="P70" s="75"/>
      <c r="Q70" s="355"/>
      <c r="R70" s="57"/>
      <c r="S70" s="75"/>
      <c r="T70" s="94"/>
      <c r="U70" s="57"/>
      <c r="V70" s="57"/>
      <c r="W70" s="58"/>
      <c r="X70" s="94"/>
      <c r="Y70" s="75"/>
      <c r="Z70" s="94"/>
      <c r="AA70" s="57"/>
      <c r="AB70" s="94"/>
      <c r="AC70" s="57"/>
      <c r="AD70" s="57"/>
      <c r="AE70" s="94"/>
      <c r="AF70" s="98"/>
    </row>
    <row r="71" spans="1:32" ht="16.149999999999999" customHeight="1" x14ac:dyDescent="0.2">
      <c r="A71" s="50">
        <v>65</v>
      </c>
      <c r="B71" s="51" t="s">
        <v>70</v>
      </c>
      <c r="C71" s="337"/>
      <c r="D71" s="52"/>
      <c r="E71" s="81"/>
      <c r="F71" s="81"/>
      <c r="G71" s="81"/>
      <c r="H71" s="356"/>
      <c r="I71" s="52"/>
      <c r="J71" s="81"/>
      <c r="K71" s="356"/>
      <c r="L71" s="52"/>
      <c r="M71" s="81"/>
      <c r="N71" s="356"/>
      <c r="O71" s="52"/>
      <c r="P71" s="81"/>
      <c r="Q71" s="356"/>
      <c r="R71" s="52"/>
      <c r="S71" s="81"/>
      <c r="T71" s="95"/>
      <c r="U71" s="52"/>
      <c r="V71" s="52"/>
      <c r="W71" s="53"/>
      <c r="X71" s="95"/>
      <c r="Y71" s="81"/>
      <c r="Z71" s="95"/>
      <c r="AA71" s="52"/>
      <c r="AB71" s="95"/>
      <c r="AC71" s="54"/>
      <c r="AD71" s="52"/>
      <c r="AE71" s="96"/>
      <c r="AF71" s="96"/>
    </row>
    <row r="72" spans="1:32" ht="16.149999999999999" customHeight="1" x14ac:dyDescent="0.2">
      <c r="A72" s="59">
        <v>66</v>
      </c>
      <c r="B72" s="60" t="s">
        <v>71</v>
      </c>
      <c r="C72" s="335"/>
      <c r="D72" s="61"/>
      <c r="E72" s="66"/>
      <c r="F72" s="66"/>
      <c r="G72" s="66"/>
      <c r="H72" s="354"/>
      <c r="I72" s="61"/>
      <c r="J72" s="66"/>
      <c r="K72" s="354"/>
      <c r="L72" s="61"/>
      <c r="M72" s="66"/>
      <c r="N72" s="354"/>
      <c r="O72" s="61"/>
      <c r="P72" s="66"/>
      <c r="Q72" s="354"/>
      <c r="R72" s="61"/>
      <c r="S72" s="66"/>
      <c r="T72" s="93"/>
      <c r="U72" s="61"/>
      <c r="V72" s="61"/>
      <c r="W72" s="62"/>
      <c r="X72" s="93"/>
      <c r="Y72" s="66"/>
      <c r="Z72" s="93"/>
      <c r="AA72" s="61"/>
      <c r="AB72" s="93"/>
      <c r="AC72" s="61"/>
      <c r="AD72" s="61"/>
      <c r="AE72" s="93"/>
      <c r="AF72" s="97"/>
    </row>
    <row r="73" spans="1:32" ht="16.149999999999999" customHeight="1" x14ac:dyDescent="0.2">
      <c r="A73" s="55">
        <v>67</v>
      </c>
      <c r="B73" s="56" t="s">
        <v>4</v>
      </c>
      <c r="C73" s="336"/>
      <c r="D73" s="57"/>
      <c r="E73" s="75"/>
      <c r="F73" s="75"/>
      <c r="G73" s="75"/>
      <c r="H73" s="355"/>
      <c r="I73" s="57"/>
      <c r="J73" s="75"/>
      <c r="K73" s="355"/>
      <c r="L73" s="57"/>
      <c r="M73" s="75"/>
      <c r="N73" s="355"/>
      <c r="O73" s="57"/>
      <c r="P73" s="75"/>
      <c r="Q73" s="355"/>
      <c r="R73" s="57"/>
      <c r="S73" s="75"/>
      <c r="T73" s="94"/>
      <c r="U73" s="57"/>
      <c r="V73" s="57"/>
      <c r="W73" s="58"/>
      <c r="X73" s="94"/>
      <c r="Y73" s="75"/>
      <c r="Z73" s="94"/>
      <c r="AA73" s="57"/>
      <c r="AB73" s="94"/>
      <c r="AC73" s="57"/>
      <c r="AD73" s="57"/>
      <c r="AE73" s="94"/>
      <c r="AF73" s="98"/>
    </row>
    <row r="74" spans="1:32" ht="16.149999999999999" customHeight="1" x14ac:dyDescent="0.2">
      <c r="A74" s="55">
        <v>68</v>
      </c>
      <c r="B74" s="56" t="s">
        <v>3</v>
      </c>
      <c r="C74" s="336"/>
      <c r="D74" s="57"/>
      <c r="E74" s="75"/>
      <c r="F74" s="75"/>
      <c r="G74" s="75"/>
      <c r="H74" s="355"/>
      <c r="I74" s="57"/>
      <c r="J74" s="75"/>
      <c r="K74" s="355"/>
      <c r="L74" s="57"/>
      <c r="M74" s="75"/>
      <c r="N74" s="355"/>
      <c r="O74" s="57"/>
      <c r="P74" s="75"/>
      <c r="Q74" s="355"/>
      <c r="R74" s="57"/>
      <c r="S74" s="75"/>
      <c r="T74" s="94"/>
      <c r="U74" s="57"/>
      <c r="V74" s="57"/>
      <c r="W74" s="58"/>
      <c r="X74" s="94"/>
      <c r="Y74" s="75"/>
      <c r="Z74" s="94"/>
      <c r="AA74" s="57"/>
      <c r="AB74" s="94"/>
      <c r="AC74" s="57"/>
      <c r="AD74" s="57"/>
      <c r="AE74" s="94"/>
      <c r="AF74" s="98"/>
    </row>
    <row r="75" spans="1:32" ht="16.149999999999999" customHeight="1" x14ac:dyDescent="0.2">
      <c r="A75" s="55">
        <v>69</v>
      </c>
      <c r="B75" s="56" t="s">
        <v>93</v>
      </c>
      <c r="C75" s="336"/>
      <c r="D75" s="57"/>
      <c r="E75" s="75"/>
      <c r="F75" s="75"/>
      <c r="G75" s="75"/>
      <c r="H75" s="355"/>
      <c r="I75" s="57"/>
      <c r="J75" s="75"/>
      <c r="K75" s="355"/>
      <c r="L75" s="57"/>
      <c r="M75" s="75"/>
      <c r="N75" s="355"/>
      <c r="O75" s="57"/>
      <c r="P75" s="75"/>
      <c r="Q75" s="355"/>
      <c r="R75" s="57"/>
      <c r="S75" s="75"/>
      <c r="T75" s="94"/>
      <c r="U75" s="57"/>
      <c r="V75" s="57"/>
      <c r="W75" s="58"/>
      <c r="X75" s="94"/>
      <c r="Y75" s="75"/>
      <c r="Z75" s="94"/>
      <c r="AA75" s="57"/>
      <c r="AB75" s="94"/>
      <c r="AC75" s="57"/>
      <c r="AD75" s="57"/>
      <c r="AE75" s="94"/>
      <c r="AF75" s="98"/>
    </row>
    <row r="76" spans="1:32" s="199" customFormat="1" ht="16.149999999999999" customHeight="1" thickBot="1" x14ac:dyDescent="0.25">
      <c r="A76" s="1610" t="s">
        <v>494</v>
      </c>
      <c r="B76" s="1612"/>
      <c r="C76" s="357">
        <v>728</v>
      </c>
      <c r="D76" s="330"/>
      <c r="E76" s="347">
        <v>4573728.1283779694</v>
      </c>
      <c r="F76" s="347">
        <v>536.12413544332276</v>
      </c>
      <c r="G76" s="347">
        <v>390298.37060273893</v>
      </c>
      <c r="H76" s="357">
        <v>426</v>
      </c>
      <c r="I76" s="330"/>
      <c r="J76" s="347">
        <v>297652.61989808903</v>
      </c>
      <c r="K76" s="357">
        <v>108</v>
      </c>
      <c r="L76" s="330"/>
      <c r="M76" s="347">
        <v>20601.775363526482</v>
      </c>
      <c r="N76" s="357">
        <v>30</v>
      </c>
      <c r="O76" s="330"/>
      <c r="P76" s="347">
        <v>143067.88446893392</v>
      </c>
      <c r="Q76" s="357">
        <v>0</v>
      </c>
      <c r="R76" s="330"/>
      <c r="S76" s="347">
        <v>0</v>
      </c>
      <c r="T76" s="358">
        <v>5425348</v>
      </c>
      <c r="U76" s="330">
        <v>39938</v>
      </c>
      <c r="V76" s="330">
        <v>-51041</v>
      </c>
      <c r="W76" s="359">
        <v>-11103</v>
      </c>
      <c r="X76" s="358">
        <v>5414245</v>
      </c>
      <c r="Y76" s="347">
        <v>-13536</v>
      </c>
      <c r="Z76" s="358">
        <v>5400709</v>
      </c>
      <c r="AA76" s="347">
        <v>0</v>
      </c>
      <c r="AB76" s="358">
        <v>5400709</v>
      </c>
      <c r="AC76" s="330">
        <v>4941415</v>
      </c>
      <c r="AD76" s="330">
        <v>459294</v>
      </c>
      <c r="AE76" s="358">
        <v>459294</v>
      </c>
      <c r="AF76" s="327">
        <v>5400709</v>
      </c>
    </row>
    <row r="77" spans="1:32" s="199" customFormat="1" ht="12.75" customHeight="1" thickTop="1" x14ac:dyDescent="0.2">
      <c r="A77" s="1613" t="s">
        <v>447</v>
      </c>
      <c r="B77" s="1614"/>
      <c r="C77" s="366"/>
      <c r="D77" s="344"/>
      <c r="E77" s="344"/>
      <c r="F77" s="344"/>
      <c r="G77" s="344"/>
      <c r="H77" s="366"/>
      <c r="I77" s="344"/>
      <c r="J77" s="344"/>
      <c r="K77" s="366"/>
      <c r="L77" s="344"/>
      <c r="M77" s="344"/>
      <c r="N77" s="366"/>
      <c r="O77" s="344"/>
      <c r="P77" s="344"/>
      <c r="Q77" s="366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44"/>
      <c r="AF77" s="344"/>
    </row>
    <row r="78" spans="1:32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6"/>
      <c r="G78" s="246"/>
      <c r="H78" s="248"/>
      <c r="I78" s="246"/>
      <c r="J78" s="246"/>
      <c r="K78" s="248"/>
      <c r="L78" s="246"/>
      <c r="M78" s="246"/>
      <c r="N78" s="248"/>
      <c r="O78" s="246"/>
      <c r="P78" s="246"/>
      <c r="Q78" s="248"/>
      <c r="R78" s="246"/>
      <c r="S78" s="246"/>
      <c r="T78" s="246"/>
      <c r="U78" s="246"/>
      <c r="V78" s="246"/>
      <c r="W78" s="246"/>
      <c r="X78" s="246"/>
      <c r="Y78" s="246"/>
      <c r="Z78" s="246"/>
      <c r="AA78" s="246"/>
      <c r="AB78" s="98">
        <v>0</v>
      </c>
      <c r="AC78" s="251">
        <v>0</v>
      </c>
      <c r="AD78" s="246">
        <v>0</v>
      </c>
      <c r="AE78" s="98">
        <v>0</v>
      </c>
      <c r="AF78" s="98">
        <v>0</v>
      </c>
    </row>
    <row r="79" spans="1:32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6"/>
      <c r="G79" s="246"/>
      <c r="H79" s="248"/>
      <c r="I79" s="246"/>
      <c r="J79" s="246"/>
      <c r="K79" s="248"/>
      <c r="L79" s="246"/>
      <c r="M79" s="246"/>
      <c r="N79" s="248"/>
      <c r="O79" s="246"/>
      <c r="P79" s="246"/>
      <c r="Q79" s="248"/>
      <c r="R79" s="246"/>
      <c r="S79" s="246"/>
      <c r="T79" s="246"/>
      <c r="U79" s="246"/>
      <c r="V79" s="246"/>
      <c r="W79" s="246"/>
      <c r="X79" s="246"/>
      <c r="Y79" s="246"/>
      <c r="Z79" s="246"/>
      <c r="AA79" s="246"/>
      <c r="AB79" s="250"/>
      <c r="AC79" s="251"/>
      <c r="AD79" s="246"/>
      <c r="AE79" s="250"/>
      <c r="AF79" s="98">
        <v>0</v>
      </c>
    </row>
    <row r="80" spans="1:32" ht="16.149999999999999" customHeight="1" x14ac:dyDescent="0.2">
      <c r="A80" s="1619" t="s">
        <v>547</v>
      </c>
      <c r="B80" s="1620"/>
      <c r="C80" s="248"/>
      <c r="D80" s="246"/>
      <c r="E80" s="246"/>
      <c r="F80" s="246"/>
      <c r="G80" s="246"/>
      <c r="H80" s="248"/>
      <c r="I80" s="246"/>
      <c r="J80" s="246"/>
      <c r="K80" s="248"/>
      <c r="L80" s="246"/>
      <c r="M80" s="246"/>
      <c r="N80" s="248"/>
      <c r="O80" s="246"/>
      <c r="P80" s="246"/>
      <c r="Q80" s="248"/>
      <c r="R80" s="246"/>
      <c r="S80" s="246"/>
      <c r="T80" s="246"/>
      <c r="U80" s="246"/>
      <c r="V80" s="246"/>
      <c r="W80" s="246"/>
      <c r="X80" s="246"/>
      <c r="Y80" s="246"/>
      <c r="Z80" s="246"/>
      <c r="AA80" s="246"/>
      <c r="AB80" s="251"/>
      <c r="AC80" s="251">
        <v>166</v>
      </c>
      <c r="AD80" s="246">
        <v>-166</v>
      </c>
      <c r="AE80" s="98">
        <v>-166</v>
      </c>
      <c r="AF80" s="98">
        <v>10000</v>
      </c>
    </row>
    <row r="81" spans="1:32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6"/>
      <c r="G81" s="246"/>
      <c r="H81" s="248"/>
      <c r="I81" s="246"/>
      <c r="J81" s="246"/>
      <c r="K81" s="248"/>
      <c r="L81" s="246"/>
      <c r="M81" s="246"/>
      <c r="N81" s="248"/>
      <c r="O81" s="246"/>
      <c r="P81" s="246"/>
      <c r="Q81" s="248"/>
      <c r="R81" s="246"/>
      <c r="S81" s="246"/>
      <c r="T81" s="246"/>
      <c r="U81" s="246"/>
      <c r="V81" s="246"/>
      <c r="W81" s="246"/>
      <c r="X81" s="246"/>
      <c r="Y81" s="246"/>
      <c r="Z81" s="246"/>
      <c r="AA81" s="246"/>
      <c r="AB81" s="250"/>
      <c r="AC81" s="251"/>
      <c r="AD81" s="246"/>
      <c r="AE81" s="250"/>
      <c r="AF81" s="98">
        <v>0</v>
      </c>
    </row>
    <row r="82" spans="1:32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7"/>
      <c r="G82" s="247"/>
      <c r="H82" s="249"/>
      <c r="I82" s="247"/>
      <c r="J82" s="247"/>
      <c r="K82" s="249"/>
      <c r="L82" s="247"/>
      <c r="M82" s="247"/>
      <c r="N82" s="249"/>
      <c r="O82" s="247"/>
      <c r="P82" s="247"/>
      <c r="Q82" s="249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96">
        <v>0</v>
      </c>
      <c r="AC82" s="54">
        <v>8310</v>
      </c>
      <c r="AD82" s="247">
        <v>-8310</v>
      </c>
      <c r="AE82" s="96">
        <v>-8310</v>
      </c>
      <c r="AF82" s="96">
        <v>0</v>
      </c>
    </row>
    <row r="83" spans="1:32" s="199" customFormat="1" ht="16.149999999999999" customHeight="1" thickBot="1" x14ac:dyDescent="0.25">
      <c r="A83" s="1610" t="s">
        <v>495</v>
      </c>
      <c r="B83" s="1611"/>
      <c r="C83" s="326">
        <v>728</v>
      </c>
      <c r="D83" s="325"/>
      <c r="E83" s="338">
        <v>4573728.1283779694</v>
      </c>
      <c r="F83" s="338">
        <v>536.12413544332276</v>
      </c>
      <c r="G83" s="338">
        <v>390298.37060273893</v>
      </c>
      <c r="H83" s="326">
        <v>426</v>
      </c>
      <c r="I83" s="325"/>
      <c r="J83" s="338">
        <v>297652.61989808903</v>
      </c>
      <c r="K83" s="326">
        <v>108</v>
      </c>
      <c r="L83" s="325"/>
      <c r="M83" s="338">
        <v>20601.775363526482</v>
      </c>
      <c r="N83" s="326">
        <v>30</v>
      </c>
      <c r="O83" s="325"/>
      <c r="P83" s="338">
        <v>143067.88446893392</v>
      </c>
      <c r="Q83" s="326">
        <v>0</v>
      </c>
      <c r="R83" s="325"/>
      <c r="S83" s="338">
        <v>0</v>
      </c>
      <c r="T83" s="325">
        <v>5425348</v>
      </c>
      <c r="U83" s="325">
        <v>39938</v>
      </c>
      <c r="V83" s="325">
        <v>-51041</v>
      </c>
      <c r="W83" s="325">
        <v>-11103</v>
      </c>
      <c r="X83" s="325">
        <v>5414245</v>
      </c>
      <c r="Y83" s="325">
        <v>-13536</v>
      </c>
      <c r="Z83" s="325">
        <v>5400709</v>
      </c>
      <c r="AA83" s="338">
        <v>0</v>
      </c>
      <c r="AB83" s="327">
        <v>5400709</v>
      </c>
      <c r="AC83" s="325">
        <v>4949891</v>
      </c>
      <c r="AD83" s="325">
        <v>450818</v>
      </c>
      <c r="AE83" s="327">
        <v>450818</v>
      </c>
      <c r="AF83" s="327">
        <v>5410709</v>
      </c>
    </row>
    <row r="84" spans="1:32" ht="8.4499999999999993" customHeight="1" thickTop="1" x14ac:dyDescent="0.2"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192"/>
      <c r="P84" s="192"/>
      <c r="Q84" s="192"/>
      <c r="R84" s="192"/>
      <c r="S84" s="192"/>
      <c r="T84" s="192"/>
      <c r="U84" s="192"/>
      <c r="V84" s="192"/>
      <c r="W84" s="192"/>
      <c r="X84" s="192"/>
      <c r="AA84" s="192"/>
      <c r="AB84" s="192"/>
      <c r="AC84" s="192"/>
      <c r="AD84" s="192"/>
      <c r="AE84" s="192"/>
      <c r="AF84" s="192"/>
    </row>
    <row r="85" spans="1:32" ht="8.4499999999999993" customHeight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192"/>
      <c r="AA85" s="192"/>
      <c r="AB85" s="192"/>
      <c r="AC85" s="192"/>
      <c r="AD85" s="192"/>
      <c r="AE85" s="192"/>
      <c r="AF85" s="192"/>
    </row>
    <row r="86" spans="1:32" ht="13.9" customHeight="1" x14ac:dyDescent="0.2"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AA86" s="192"/>
      <c r="AB86" s="192"/>
      <c r="AC86" s="192"/>
      <c r="AD86" s="192"/>
      <c r="AE86" s="192"/>
      <c r="AF86" s="192"/>
    </row>
    <row r="87" spans="1:32" ht="13.9" customHeight="1" x14ac:dyDescent="0.2">
      <c r="A87" s="115"/>
      <c r="B87" s="115"/>
      <c r="C87" s="115"/>
      <c r="D87" s="115"/>
      <c r="E87" s="115"/>
      <c r="F87" s="1632"/>
      <c r="G87" s="1632"/>
      <c r="H87" s="115"/>
      <c r="I87" s="115"/>
      <c r="J87" s="115"/>
      <c r="K87" s="115"/>
      <c r="L87" s="1360"/>
      <c r="M87" s="1360"/>
      <c r="N87" s="1360"/>
      <c r="O87" s="1360"/>
      <c r="P87" s="1360"/>
      <c r="Q87" s="1360"/>
      <c r="R87" s="1360"/>
      <c r="S87" s="1360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</row>
    <row r="88" spans="1:32" x14ac:dyDescent="0.2">
      <c r="A88" s="115" t="s">
        <v>1583</v>
      </c>
      <c r="B88" s="115" t="s">
        <v>1583</v>
      </c>
      <c r="C88" s="115" t="s">
        <v>1583</v>
      </c>
      <c r="D88" s="115" t="s">
        <v>1583</v>
      </c>
      <c r="E88" s="115" t="s">
        <v>1583</v>
      </c>
      <c r="F88" s="1632"/>
      <c r="G88" s="1632"/>
      <c r="H88" s="115"/>
      <c r="I88" s="115"/>
      <c r="J88" s="115"/>
      <c r="K88" s="115"/>
      <c r="L88" s="1360"/>
      <c r="M88" s="1360"/>
      <c r="N88" s="1360"/>
      <c r="O88" s="1360"/>
      <c r="P88" s="1360"/>
      <c r="Q88" s="1360"/>
      <c r="R88" s="1360"/>
      <c r="S88" s="1360"/>
      <c r="T88" s="115"/>
      <c r="U88" s="115"/>
      <c r="V88" s="115"/>
      <c r="W88" s="115"/>
      <c r="X88" s="115"/>
      <c r="Y88" s="928"/>
      <c r="Z88" s="1361"/>
      <c r="AA88" s="115"/>
      <c r="AB88" s="115"/>
      <c r="AC88" s="115"/>
      <c r="AD88" s="115"/>
      <c r="AE88" s="115"/>
      <c r="AF88" s="115"/>
    </row>
    <row r="89" spans="1:32" x14ac:dyDescent="0.2">
      <c r="A89" s="115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928"/>
      <c r="Z89" s="1361"/>
      <c r="AA89" s="115"/>
      <c r="AB89" s="115"/>
      <c r="AC89" s="115"/>
      <c r="AD89" s="115"/>
      <c r="AE89" s="115"/>
      <c r="AF89" s="115"/>
    </row>
    <row r="90" spans="1:32" x14ac:dyDescent="0.2">
      <c r="A90" s="115"/>
      <c r="B90" s="1363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  <c r="AE90" s="115">
        <v>1</v>
      </c>
      <c r="AF90" s="115"/>
    </row>
    <row r="91" spans="1:32" x14ac:dyDescent="0.2">
      <c r="A91" s="115"/>
      <c r="B91" s="1363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  <c r="AE91" s="115"/>
      <c r="AF91" s="115"/>
    </row>
    <row r="92" spans="1:32" x14ac:dyDescent="0.2">
      <c r="A92" s="115"/>
      <c r="B92" s="1363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  <c r="AD92" s="115"/>
      <c r="AE92" s="115"/>
      <c r="AF92" s="115"/>
    </row>
    <row r="93" spans="1:32" x14ac:dyDescent="0.2">
      <c r="A93" s="115"/>
      <c r="B93" s="1363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  <c r="AC93" s="115"/>
      <c r="AD93" s="115"/>
      <c r="AE93" s="115"/>
      <c r="AF93" s="115"/>
    </row>
  </sheetData>
  <mergeCells count="32"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  <mergeCell ref="A79:B79"/>
    <mergeCell ref="A80:B80"/>
    <mergeCell ref="A81:B81"/>
    <mergeCell ref="A82:B82"/>
    <mergeCell ref="A83:B83"/>
    <mergeCell ref="AB1:AF1"/>
    <mergeCell ref="F87:F88"/>
    <mergeCell ref="G87:G88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55000000000000004" bottom="0.45" header="0.25" footer="0.25"/>
  <pageSetup paperSize="5" scale="65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93"/>
  <sheetViews>
    <sheetView view="pageBreakPreview" zoomScaleNormal="100" zoomScaleSheetLayoutView="100" workbookViewId="0">
      <pane xSplit="2" ySplit="6" topLeftCell="C7" activePane="bottomRight" state="frozen"/>
      <selection activeCell="B90" sqref="B90:B93"/>
      <selection pane="topRight" activeCell="B90" sqref="B90:B93"/>
      <selection pane="bottomLeft" activeCell="B90" sqref="B90:B93"/>
      <selection pane="bottomRight" activeCell="B90" sqref="B90:B93"/>
    </sheetView>
  </sheetViews>
  <sheetFormatPr defaultColWidth="8.85546875" defaultRowHeight="12.75" x14ac:dyDescent="0.2"/>
  <cols>
    <col min="1" max="1" width="5" style="110" customWidth="1"/>
    <col min="2" max="2" width="27.42578125" style="110" customWidth="1"/>
    <col min="3" max="3" width="12.140625" style="110" bestFit="1" customWidth="1"/>
    <col min="4" max="4" width="10" style="110" customWidth="1"/>
    <col min="5" max="5" width="14.140625" style="110" customWidth="1"/>
    <col min="6" max="6" width="10" style="110" customWidth="1"/>
    <col min="7" max="7" width="14.140625" style="110" customWidth="1"/>
    <col min="8" max="8" width="11.5703125" style="110" customWidth="1"/>
    <col min="9" max="9" width="10" style="110" customWidth="1"/>
    <col min="10" max="10" width="11.28515625" style="110" customWidth="1"/>
    <col min="11" max="11" width="11.5703125" style="110" customWidth="1"/>
    <col min="12" max="12" width="10" style="110" customWidth="1"/>
    <col min="13" max="13" width="11.28515625" style="110" customWidth="1"/>
    <col min="14" max="14" width="11.5703125" style="110" customWidth="1"/>
    <col min="15" max="15" width="10" style="110" customWidth="1"/>
    <col min="16" max="16" width="11.28515625" style="110" customWidth="1"/>
    <col min="17" max="17" width="11.5703125" style="110" customWidth="1"/>
    <col min="18" max="18" width="10" style="110" customWidth="1"/>
    <col min="19" max="19" width="11.28515625" style="110" customWidth="1"/>
    <col min="20" max="20" width="13.140625" style="110" customWidth="1"/>
    <col min="21" max="24" width="14.85546875" style="110" customWidth="1"/>
    <col min="25" max="25" width="12.7109375" style="110" customWidth="1"/>
    <col min="26" max="26" width="14.85546875" style="110" customWidth="1"/>
    <col min="27" max="27" width="16.28515625" style="110" customWidth="1"/>
    <col min="28" max="28" width="17.28515625" style="110" bestFit="1" customWidth="1"/>
    <col min="29" max="31" width="15.28515625" style="110" customWidth="1"/>
    <col min="32" max="32" width="18.85546875" style="110" customWidth="1"/>
    <col min="33" max="16384" width="8.85546875" style="110"/>
  </cols>
  <sheetData>
    <row r="1" spans="1:32" ht="19.899999999999999" customHeight="1" x14ac:dyDescent="0.2">
      <c r="A1" s="1743" t="s">
        <v>527</v>
      </c>
      <c r="B1" s="1737"/>
      <c r="C1" s="1592" t="s">
        <v>378</v>
      </c>
      <c r="D1" s="1593"/>
      <c r="E1" s="1593"/>
      <c r="F1" s="1593"/>
      <c r="G1" s="1593"/>
      <c r="H1" s="1593"/>
      <c r="I1" s="1593"/>
      <c r="J1" s="1594"/>
      <c r="K1" s="1595" t="s">
        <v>378</v>
      </c>
      <c r="L1" s="1596"/>
      <c r="M1" s="1596"/>
      <c r="N1" s="1596"/>
      <c r="O1" s="1596"/>
      <c r="P1" s="1596"/>
      <c r="Q1" s="1596"/>
      <c r="R1" s="1596"/>
      <c r="S1" s="1596"/>
      <c r="T1" s="1597"/>
      <c r="U1" s="1592" t="s">
        <v>378</v>
      </c>
      <c r="V1" s="1593"/>
      <c r="W1" s="1593"/>
      <c r="X1" s="1593"/>
      <c r="Y1" s="1593"/>
      <c r="Z1" s="1593"/>
      <c r="AA1" s="1594"/>
      <c r="AB1" s="1592" t="s">
        <v>378</v>
      </c>
      <c r="AC1" s="1593"/>
      <c r="AD1" s="1593"/>
      <c r="AE1" s="1593"/>
      <c r="AF1" s="1594"/>
    </row>
    <row r="2" spans="1:32" ht="30" customHeight="1" x14ac:dyDescent="0.2">
      <c r="A2" s="1738"/>
      <c r="B2" s="1739"/>
      <c r="C2" s="1598" t="s">
        <v>1230</v>
      </c>
      <c r="D2" s="1600" t="s">
        <v>1592</v>
      </c>
      <c r="E2" s="1601"/>
      <c r="F2" s="1601"/>
      <c r="G2" s="1602"/>
      <c r="H2" s="1600" t="s">
        <v>1307</v>
      </c>
      <c r="I2" s="1603"/>
      <c r="J2" s="1604"/>
      <c r="K2" s="1600" t="s">
        <v>1304</v>
      </c>
      <c r="L2" s="1603"/>
      <c r="M2" s="1604"/>
      <c r="N2" s="1600" t="s">
        <v>1305</v>
      </c>
      <c r="O2" s="1603"/>
      <c r="P2" s="1604"/>
      <c r="Q2" s="1600" t="s">
        <v>1306</v>
      </c>
      <c r="R2" s="1603"/>
      <c r="S2" s="1604"/>
      <c r="T2" s="1598" t="s">
        <v>539</v>
      </c>
      <c r="U2" s="1605" t="s">
        <v>251</v>
      </c>
      <c r="V2" s="1605"/>
      <c r="W2" s="1605"/>
      <c r="X2" s="1598" t="s">
        <v>540</v>
      </c>
      <c r="Y2" s="1606" t="s">
        <v>487</v>
      </c>
      <c r="Z2" s="1606" t="s">
        <v>541</v>
      </c>
      <c r="AA2" s="1621" t="s">
        <v>1484</v>
      </c>
      <c r="AB2" s="1598" t="s">
        <v>1313</v>
      </c>
      <c r="AC2" s="1598" t="s">
        <v>296</v>
      </c>
      <c r="AD2" s="1598" t="s">
        <v>297</v>
      </c>
      <c r="AE2" s="1598" t="s">
        <v>254</v>
      </c>
      <c r="AF2" s="1598" t="s">
        <v>1314</v>
      </c>
    </row>
    <row r="3" spans="1:32" ht="94.5" customHeight="1" x14ac:dyDescent="0.2">
      <c r="A3" s="1740"/>
      <c r="B3" s="1741"/>
      <c r="C3" s="1599"/>
      <c r="D3" s="820" t="s">
        <v>489</v>
      </c>
      <c r="E3" s="820" t="s">
        <v>710</v>
      </c>
      <c r="F3" s="820" t="s">
        <v>489</v>
      </c>
      <c r="G3" s="820" t="s">
        <v>709</v>
      </c>
      <c r="H3" s="820" t="s">
        <v>1229</v>
      </c>
      <c r="I3" s="820" t="s">
        <v>489</v>
      </c>
      <c r="J3" s="820" t="s">
        <v>397</v>
      </c>
      <c r="K3" s="820" t="s">
        <v>1228</v>
      </c>
      <c r="L3" s="820" t="s">
        <v>489</v>
      </c>
      <c r="M3" s="820" t="s">
        <v>397</v>
      </c>
      <c r="N3" s="820" t="s">
        <v>1227</v>
      </c>
      <c r="O3" s="820" t="s">
        <v>489</v>
      </c>
      <c r="P3" s="820" t="s">
        <v>397</v>
      </c>
      <c r="Q3" s="820" t="s">
        <v>1227</v>
      </c>
      <c r="R3" s="820" t="s">
        <v>489</v>
      </c>
      <c r="S3" s="820" t="s">
        <v>397</v>
      </c>
      <c r="T3" s="1598"/>
      <c r="U3" s="821" t="s">
        <v>1225</v>
      </c>
      <c r="V3" s="821" t="s">
        <v>1226</v>
      </c>
      <c r="W3" s="821" t="s">
        <v>253</v>
      </c>
      <c r="X3" s="1598"/>
      <c r="Y3" s="1607"/>
      <c r="Z3" s="1607"/>
      <c r="AA3" s="1621"/>
      <c r="AB3" s="1598"/>
      <c r="AC3" s="1598"/>
      <c r="AD3" s="1598"/>
      <c r="AE3" s="1598"/>
      <c r="AF3" s="1598"/>
    </row>
    <row r="4" spans="1:32" ht="14.25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</row>
    <row r="5" spans="1:32" s="1210" customFormat="1" ht="36" customHeight="1" x14ac:dyDescent="0.2">
      <c r="A5" s="1207"/>
      <c r="B5" s="1208"/>
      <c r="C5" s="1019" t="s">
        <v>1047</v>
      </c>
      <c r="D5" s="1019" t="s">
        <v>1059</v>
      </c>
      <c r="E5" s="1019" t="s">
        <v>1049</v>
      </c>
      <c r="F5" s="1019" t="s">
        <v>951</v>
      </c>
      <c r="G5" s="1019" t="s">
        <v>926</v>
      </c>
      <c r="H5" s="1019" t="s">
        <v>1303</v>
      </c>
      <c r="I5" s="1019" t="s">
        <v>1060</v>
      </c>
      <c r="J5" s="1019" t="s">
        <v>1061</v>
      </c>
      <c r="K5" s="1019" t="s">
        <v>1302</v>
      </c>
      <c r="L5" s="1019" t="s">
        <v>1062</v>
      </c>
      <c r="M5" s="1019" t="s">
        <v>1063</v>
      </c>
      <c r="N5" s="1019" t="s">
        <v>1300</v>
      </c>
      <c r="O5" s="1019" t="s">
        <v>1064</v>
      </c>
      <c r="P5" s="1019" t="s">
        <v>1065</v>
      </c>
      <c r="Q5" s="1019" t="s">
        <v>1301</v>
      </c>
      <c r="R5" s="1019" t="s">
        <v>1066</v>
      </c>
      <c r="S5" s="1019" t="s">
        <v>1067</v>
      </c>
      <c r="T5" s="1019" t="s">
        <v>1068</v>
      </c>
      <c r="U5" s="1019" t="s">
        <v>1294</v>
      </c>
      <c r="V5" s="1019" t="s">
        <v>1295</v>
      </c>
      <c r="W5" s="1019" t="s">
        <v>1071</v>
      </c>
      <c r="X5" s="1019" t="s">
        <v>1072</v>
      </c>
      <c r="Y5" s="1019" t="s">
        <v>1073</v>
      </c>
      <c r="Z5" s="1019" t="s">
        <v>1074</v>
      </c>
      <c r="AA5" s="1019" t="s">
        <v>1055</v>
      </c>
      <c r="AB5" s="1019" t="s">
        <v>1446</v>
      </c>
      <c r="AC5" s="1019" t="s">
        <v>1299</v>
      </c>
      <c r="AD5" s="1019" t="s">
        <v>1075</v>
      </c>
      <c r="AE5" s="1019" t="s">
        <v>1312</v>
      </c>
      <c r="AF5" s="1019" t="s">
        <v>1447</v>
      </c>
    </row>
    <row r="6" spans="1:32" s="1210" customFormat="1" ht="36" hidden="1" customHeight="1" x14ac:dyDescent="0.2">
      <c r="A6" s="1211"/>
      <c r="B6" s="1212"/>
      <c r="C6" s="1022" t="s">
        <v>802</v>
      </c>
      <c r="D6" s="1022" t="s">
        <v>802</v>
      </c>
      <c r="E6" s="1022" t="s">
        <v>803</v>
      </c>
      <c r="F6" s="1022" t="s">
        <v>958</v>
      </c>
      <c r="G6" s="1022" t="s">
        <v>803</v>
      </c>
      <c r="H6" s="1022" t="s">
        <v>910</v>
      </c>
      <c r="I6" s="1022" t="s">
        <v>802</v>
      </c>
      <c r="J6" s="1022" t="s">
        <v>803</v>
      </c>
      <c r="K6" s="1022" t="s">
        <v>910</v>
      </c>
      <c r="L6" s="1022" t="s">
        <v>802</v>
      </c>
      <c r="M6" s="1022" t="s">
        <v>803</v>
      </c>
      <c r="N6" s="1022" t="s">
        <v>910</v>
      </c>
      <c r="O6" s="1022" t="s">
        <v>802</v>
      </c>
      <c r="P6" s="1022" t="s">
        <v>803</v>
      </c>
      <c r="Q6" s="1022" t="s">
        <v>910</v>
      </c>
      <c r="R6" s="1022" t="s">
        <v>802</v>
      </c>
      <c r="S6" s="1022" t="s">
        <v>803</v>
      </c>
      <c r="T6" s="1022" t="s">
        <v>803</v>
      </c>
      <c r="U6" s="1022" t="s">
        <v>1054</v>
      </c>
      <c r="V6" s="1022" t="s">
        <v>1054</v>
      </c>
      <c r="W6" s="1022" t="s">
        <v>803</v>
      </c>
      <c r="X6" s="1022" t="s">
        <v>803</v>
      </c>
      <c r="Y6" s="1022" t="s">
        <v>803</v>
      </c>
      <c r="Z6" s="1022" t="s">
        <v>803</v>
      </c>
      <c r="AA6" s="1022" t="s">
        <v>1055</v>
      </c>
      <c r="AB6" s="1022" t="s">
        <v>1076</v>
      </c>
      <c r="AC6" s="1022" t="s">
        <v>1056</v>
      </c>
      <c r="AD6" s="1022" t="s">
        <v>803</v>
      </c>
      <c r="AE6" s="1022" t="s">
        <v>803</v>
      </c>
      <c r="AF6" s="1022" t="s">
        <v>1077</v>
      </c>
    </row>
    <row r="7" spans="1:32" ht="16.149999999999999" customHeight="1" x14ac:dyDescent="0.2">
      <c r="A7" s="59">
        <v>1</v>
      </c>
      <c r="B7" s="60" t="s">
        <v>7</v>
      </c>
      <c r="C7" s="335"/>
      <c r="D7" s="61"/>
      <c r="E7" s="66"/>
      <c r="F7" s="66"/>
      <c r="G7" s="66"/>
      <c r="H7" s="354"/>
      <c r="I7" s="61"/>
      <c r="J7" s="66"/>
      <c r="K7" s="354"/>
      <c r="L7" s="61"/>
      <c r="M7" s="66"/>
      <c r="N7" s="354"/>
      <c r="O7" s="61"/>
      <c r="P7" s="66"/>
      <c r="Q7" s="354"/>
      <c r="R7" s="61"/>
      <c r="S7" s="66"/>
      <c r="T7" s="93"/>
      <c r="U7" s="61"/>
      <c r="V7" s="61"/>
      <c r="W7" s="62"/>
      <c r="X7" s="93"/>
      <c r="Y7" s="66"/>
      <c r="Z7" s="93"/>
      <c r="AA7" s="61"/>
      <c r="AB7" s="93"/>
      <c r="AC7" s="61"/>
      <c r="AD7" s="61"/>
      <c r="AE7" s="93"/>
      <c r="AF7" s="97"/>
    </row>
    <row r="8" spans="1:32" ht="16.149999999999999" customHeight="1" x14ac:dyDescent="0.2">
      <c r="A8" s="55">
        <v>2</v>
      </c>
      <c r="B8" s="56" t="s">
        <v>8</v>
      </c>
      <c r="C8" s="336"/>
      <c r="D8" s="57"/>
      <c r="E8" s="75"/>
      <c r="F8" s="75"/>
      <c r="G8" s="75"/>
      <c r="H8" s="355"/>
      <c r="I8" s="57"/>
      <c r="J8" s="75"/>
      <c r="K8" s="355"/>
      <c r="L8" s="57"/>
      <c r="M8" s="75"/>
      <c r="N8" s="355"/>
      <c r="O8" s="57"/>
      <c r="P8" s="75"/>
      <c r="Q8" s="355"/>
      <c r="R8" s="57"/>
      <c r="S8" s="75"/>
      <c r="T8" s="94"/>
      <c r="U8" s="57"/>
      <c r="V8" s="57"/>
      <c r="W8" s="58"/>
      <c r="X8" s="94"/>
      <c r="Y8" s="75"/>
      <c r="Z8" s="94"/>
      <c r="AA8" s="57"/>
      <c r="AB8" s="94"/>
      <c r="AC8" s="57"/>
      <c r="AD8" s="57"/>
      <c r="AE8" s="94"/>
      <c r="AF8" s="98"/>
    </row>
    <row r="9" spans="1:32" ht="16.149999999999999" customHeight="1" x14ac:dyDescent="0.2">
      <c r="A9" s="55">
        <v>3</v>
      </c>
      <c r="B9" s="56" t="s">
        <v>9</v>
      </c>
      <c r="C9" s="336"/>
      <c r="D9" s="57"/>
      <c r="E9" s="75"/>
      <c r="F9" s="75"/>
      <c r="G9" s="75"/>
      <c r="H9" s="355"/>
      <c r="I9" s="57"/>
      <c r="J9" s="75"/>
      <c r="K9" s="355"/>
      <c r="L9" s="57"/>
      <c r="M9" s="75"/>
      <c r="N9" s="355"/>
      <c r="O9" s="57"/>
      <c r="P9" s="75"/>
      <c r="Q9" s="355"/>
      <c r="R9" s="57"/>
      <c r="S9" s="75"/>
      <c r="T9" s="94"/>
      <c r="U9" s="57"/>
      <c r="V9" s="57"/>
      <c r="W9" s="58"/>
      <c r="X9" s="94"/>
      <c r="Y9" s="75"/>
      <c r="Z9" s="94"/>
      <c r="AA9" s="57"/>
      <c r="AB9" s="94"/>
      <c r="AC9" s="57"/>
      <c r="AD9" s="57"/>
      <c r="AE9" s="94"/>
      <c r="AF9" s="98"/>
    </row>
    <row r="10" spans="1:32" ht="16.149999999999999" customHeight="1" x14ac:dyDescent="0.2">
      <c r="A10" s="55">
        <v>4</v>
      </c>
      <c r="B10" s="56" t="s">
        <v>10</v>
      </c>
      <c r="C10" s="336"/>
      <c r="D10" s="57"/>
      <c r="E10" s="75"/>
      <c r="F10" s="75"/>
      <c r="G10" s="75"/>
      <c r="H10" s="355"/>
      <c r="I10" s="57"/>
      <c r="J10" s="75"/>
      <c r="K10" s="355"/>
      <c r="L10" s="57"/>
      <c r="M10" s="75"/>
      <c r="N10" s="355"/>
      <c r="O10" s="57"/>
      <c r="P10" s="75"/>
      <c r="Q10" s="355"/>
      <c r="R10" s="57"/>
      <c r="S10" s="75"/>
      <c r="T10" s="94"/>
      <c r="U10" s="57"/>
      <c r="V10" s="57"/>
      <c r="W10" s="58"/>
      <c r="X10" s="94"/>
      <c r="Y10" s="75"/>
      <c r="Z10" s="94"/>
      <c r="AA10" s="57"/>
      <c r="AB10" s="94"/>
      <c r="AC10" s="57"/>
      <c r="AD10" s="57"/>
      <c r="AE10" s="94"/>
      <c r="AF10" s="98"/>
    </row>
    <row r="11" spans="1:32" ht="16.149999999999999" customHeight="1" x14ac:dyDescent="0.2">
      <c r="A11" s="50">
        <v>5</v>
      </c>
      <c r="B11" s="51" t="s">
        <v>11</v>
      </c>
      <c r="C11" s="337"/>
      <c r="D11" s="52"/>
      <c r="E11" s="81"/>
      <c r="F11" s="81"/>
      <c r="G11" s="81"/>
      <c r="H11" s="356"/>
      <c r="I11" s="52"/>
      <c r="J11" s="81"/>
      <c r="K11" s="356"/>
      <c r="L11" s="52"/>
      <c r="M11" s="81"/>
      <c r="N11" s="356"/>
      <c r="O11" s="52"/>
      <c r="P11" s="81"/>
      <c r="Q11" s="356"/>
      <c r="R11" s="52"/>
      <c r="S11" s="81"/>
      <c r="T11" s="95"/>
      <c r="U11" s="52"/>
      <c r="V11" s="52"/>
      <c r="W11" s="53"/>
      <c r="X11" s="95"/>
      <c r="Y11" s="81"/>
      <c r="Z11" s="95"/>
      <c r="AA11" s="52"/>
      <c r="AB11" s="95"/>
      <c r="AC11" s="54"/>
      <c r="AD11" s="52"/>
      <c r="AE11" s="96"/>
      <c r="AF11" s="96"/>
    </row>
    <row r="12" spans="1:32" ht="16.149999999999999" customHeight="1" x14ac:dyDescent="0.2">
      <c r="A12" s="59">
        <v>6</v>
      </c>
      <c r="B12" s="60" t="s">
        <v>12</v>
      </c>
      <c r="C12" s="335"/>
      <c r="D12" s="61"/>
      <c r="E12" s="66"/>
      <c r="F12" s="66"/>
      <c r="G12" s="66"/>
      <c r="H12" s="354"/>
      <c r="I12" s="61"/>
      <c r="J12" s="66"/>
      <c r="K12" s="354"/>
      <c r="L12" s="61"/>
      <c r="M12" s="66"/>
      <c r="N12" s="354"/>
      <c r="O12" s="61"/>
      <c r="P12" s="66"/>
      <c r="Q12" s="354"/>
      <c r="R12" s="61"/>
      <c r="S12" s="66"/>
      <c r="T12" s="93"/>
      <c r="U12" s="61"/>
      <c r="V12" s="61"/>
      <c r="W12" s="62"/>
      <c r="X12" s="93"/>
      <c r="Y12" s="66"/>
      <c r="Z12" s="93"/>
      <c r="AA12" s="61"/>
      <c r="AB12" s="93"/>
      <c r="AC12" s="61"/>
      <c r="AD12" s="61"/>
      <c r="AE12" s="93"/>
      <c r="AF12" s="97"/>
    </row>
    <row r="13" spans="1:32" ht="16.149999999999999" customHeight="1" x14ac:dyDescent="0.2">
      <c r="A13" s="55">
        <v>7</v>
      </c>
      <c r="B13" s="56" t="s">
        <v>13</v>
      </c>
      <c r="C13" s="336"/>
      <c r="D13" s="57"/>
      <c r="E13" s="75"/>
      <c r="F13" s="75"/>
      <c r="G13" s="75"/>
      <c r="H13" s="355"/>
      <c r="I13" s="57"/>
      <c r="J13" s="75"/>
      <c r="K13" s="355"/>
      <c r="L13" s="57"/>
      <c r="M13" s="75"/>
      <c r="N13" s="355"/>
      <c r="O13" s="57"/>
      <c r="P13" s="75"/>
      <c r="Q13" s="355"/>
      <c r="R13" s="57"/>
      <c r="S13" s="75"/>
      <c r="T13" s="94"/>
      <c r="U13" s="57"/>
      <c r="V13" s="57"/>
      <c r="W13" s="58"/>
      <c r="X13" s="94"/>
      <c r="Y13" s="75"/>
      <c r="Z13" s="94"/>
      <c r="AA13" s="57"/>
      <c r="AB13" s="94"/>
      <c r="AC13" s="57"/>
      <c r="AD13" s="57"/>
      <c r="AE13" s="94"/>
      <c r="AF13" s="98"/>
    </row>
    <row r="14" spans="1:32" ht="16.149999999999999" customHeight="1" x14ac:dyDescent="0.2">
      <c r="A14" s="55">
        <v>8</v>
      </c>
      <c r="B14" s="56" t="s">
        <v>14</v>
      </c>
      <c r="C14" s="336"/>
      <c r="D14" s="57"/>
      <c r="E14" s="75"/>
      <c r="F14" s="75"/>
      <c r="G14" s="75"/>
      <c r="H14" s="355"/>
      <c r="I14" s="57"/>
      <c r="J14" s="75"/>
      <c r="K14" s="355"/>
      <c r="L14" s="57"/>
      <c r="M14" s="75"/>
      <c r="N14" s="355"/>
      <c r="O14" s="57"/>
      <c r="P14" s="75"/>
      <c r="Q14" s="355"/>
      <c r="R14" s="57"/>
      <c r="S14" s="75"/>
      <c r="T14" s="94"/>
      <c r="U14" s="57"/>
      <c r="V14" s="57"/>
      <c r="W14" s="58"/>
      <c r="X14" s="94"/>
      <c r="Y14" s="75"/>
      <c r="Z14" s="94"/>
      <c r="AA14" s="57"/>
      <c r="AB14" s="94"/>
      <c r="AC14" s="57"/>
      <c r="AD14" s="57"/>
      <c r="AE14" s="94"/>
      <c r="AF14" s="98"/>
    </row>
    <row r="15" spans="1:32" ht="16.149999999999999" customHeight="1" x14ac:dyDescent="0.2">
      <c r="A15" s="55">
        <v>9</v>
      </c>
      <c r="B15" s="56" t="s">
        <v>15</v>
      </c>
      <c r="C15" s="336"/>
      <c r="D15" s="57"/>
      <c r="E15" s="75"/>
      <c r="F15" s="75"/>
      <c r="G15" s="75"/>
      <c r="H15" s="355"/>
      <c r="I15" s="57"/>
      <c r="J15" s="75"/>
      <c r="K15" s="355"/>
      <c r="L15" s="57"/>
      <c r="M15" s="75"/>
      <c r="N15" s="355"/>
      <c r="O15" s="57"/>
      <c r="P15" s="75"/>
      <c r="Q15" s="355"/>
      <c r="R15" s="57"/>
      <c r="S15" s="75"/>
      <c r="T15" s="94"/>
      <c r="U15" s="57"/>
      <c r="V15" s="57"/>
      <c r="W15" s="58"/>
      <c r="X15" s="94"/>
      <c r="Y15" s="75"/>
      <c r="Z15" s="94"/>
      <c r="AA15" s="57"/>
      <c r="AB15" s="94"/>
      <c r="AC15" s="57"/>
      <c r="AD15" s="57"/>
      <c r="AE15" s="94"/>
      <c r="AF15" s="98"/>
    </row>
    <row r="16" spans="1:32" ht="16.149999999999999" customHeight="1" x14ac:dyDescent="0.2">
      <c r="A16" s="50">
        <v>10</v>
      </c>
      <c r="B16" s="51" t="s">
        <v>16</v>
      </c>
      <c r="C16" s="337"/>
      <c r="D16" s="52"/>
      <c r="E16" s="81"/>
      <c r="F16" s="81"/>
      <c r="G16" s="81"/>
      <c r="H16" s="356"/>
      <c r="I16" s="52"/>
      <c r="J16" s="81"/>
      <c r="K16" s="356"/>
      <c r="L16" s="52"/>
      <c r="M16" s="81"/>
      <c r="N16" s="356"/>
      <c r="O16" s="52"/>
      <c r="P16" s="81"/>
      <c r="Q16" s="356"/>
      <c r="R16" s="52"/>
      <c r="S16" s="81"/>
      <c r="T16" s="95"/>
      <c r="U16" s="52"/>
      <c r="V16" s="52"/>
      <c r="W16" s="53"/>
      <c r="X16" s="95"/>
      <c r="Y16" s="81"/>
      <c r="Z16" s="95"/>
      <c r="AA16" s="52"/>
      <c r="AB16" s="95"/>
      <c r="AC16" s="54"/>
      <c r="AD16" s="52"/>
      <c r="AE16" s="96"/>
      <c r="AF16" s="96"/>
    </row>
    <row r="17" spans="1:32" ht="16.149999999999999" customHeight="1" x14ac:dyDescent="0.2">
      <c r="A17" s="59">
        <v>11</v>
      </c>
      <c r="B17" s="60" t="s">
        <v>17</v>
      </c>
      <c r="C17" s="335"/>
      <c r="D17" s="61"/>
      <c r="E17" s="66"/>
      <c r="F17" s="66"/>
      <c r="G17" s="66"/>
      <c r="H17" s="354"/>
      <c r="I17" s="61"/>
      <c r="J17" s="66"/>
      <c r="K17" s="354"/>
      <c r="L17" s="61"/>
      <c r="M17" s="66"/>
      <c r="N17" s="354"/>
      <c r="O17" s="61"/>
      <c r="P17" s="66"/>
      <c r="Q17" s="354"/>
      <c r="R17" s="61"/>
      <c r="S17" s="66"/>
      <c r="T17" s="93"/>
      <c r="U17" s="61"/>
      <c r="V17" s="61"/>
      <c r="W17" s="62"/>
      <c r="X17" s="93"/>
      <c r="Y17" s="66"/>
      <c r="Z17" s="93"/>
      <c r="AA17" s="61"/>
      <c r="AB17" s="93"/>
      <c r="AC17" s="61"/>
      <c r="AD17" s="61"/>
      <c r="AE17" s="93"/>
      <c r="AF17" s="97"/>
    </row>
    <row r="18" spans="1:32" ht="16.149999999999999" customHeight="1" x14ac:dyDescent="0.2">
      <c r="A18" s="55">
        <v>12</v>
      </c>
      <c r="B18" s="56" t="s">
        <v>18</v>
      </c>
      <c r="C18" s="336"/>
      <c r="D18" s="57"/>
      <c r="E18" s="75"/>
      <c r="F18" s="75"/>
      <c r="G18" s="75"/>
      <c r="H18" s="355"/>
      <c r="I18" s="57"/>
      <c r="J18" s="75"/>
      <c r="K18" s="355"/>
      <c r="L18" s="57"/>
      <c r="M18" s="75"/>
      <c r="N18" s="355"/>
      <c r="O18" s="57"/>
      <c r="P18" s="75"/>
      <c r="Q18" s="355"/>
      <c r="R18" s="57"/>
      <c r="S18" s="75"/>
      <c r="T18" s="94"/>
      <c r="U18" s="57"/>
      <c r="V18" s="57"/>
      <c r="W18" s="58"/>
      <c r="X18" s="94"/>
      <c r="Y18" s="75"/>
      <c r="Z18" s="94"/>
      <c r="AA18" s="57"/>
      <c r="AB18" s="94"/>
      <c r="AC18" s="57"/>
      <c r="AD18" s="57"/>
      <c r="AE18" s="94"/>
      <c r="AF18" s="98"/>
    </row>
    <row r="19" spans="1:32" ht="16.149999999999999" customHeight="1" x14ac:dyDescent="0.2">
      <c r="A19" s="55">
        <v>13</v>
      </c>
      <c r="B19" s="56" t="s">
        <v>19</v>
      </c>
      <c r="C19" s="336"/>
      <c r="D19" s="57"/>
      <c r="E19" s="75"/>
      <c r="F19" s="75"/>
      <c r="G19" s="75"/>
      <c r="H19" s="355"/>
      <c r="I19" s="57"/>
      <c r="J19" s="75"/>
      <c r="K19" s="355"/>
      <c r="L19" s="57"/>
      <c r="M19" s="75"/>
      <c r="N19" s="355"/>
      <c r="O19" s="57"/>
      <c r="P19" s="75"/>
      <c r="Q19" s="355"/>
      <c r="R19" s="57"/>
      <c r="S19" s="75"/>
      <c r="T19" s="94"/>
      <c r="U19" s="57"/>
      <c r="V19" s="57"/>
      <c r="W19" s="58"/>
      <c r="X19" s="94"/>
      <c r="Y19" s="75"/>
      <c r="Z19" s="94"/>
      <c r="AA19" s="57"/>
      <c r="AB19" s="94"/>
      <c r="AC19" s="57"/>
      <c r="AD19" s="57"/>
      <c r="AE19" s="94"/>
      <c r="AF19" s="98"/>
    </row>
    <row r="20" spans="1:32" ht="16.149999999999999" customHeight="1" x14ac:dyDescent="0.2">
      <c r="A20" s="55">
        <v>14</v>
      </c>
      <c r="B20" s="56" t="s">
        <v>20</v>
      </c>
      <c r="C20" s="336"/>
      <c r="D20" s="57"/>
      <c r="E20" s="75"/>
      <c r="F20" s="75"/>
      <c r="G20" s="75"/>
      <c r="H20" s="355"/>
      <c r="I20" s="57"/>
      <c r="J20" s="75"/>
      <c r="K20" s="355"/>
      <c r="L20" s="57"/>
      <c r="M20" s="75"/>
      <c r="N20" s="355"/>
      <c r="O20" s="57"/>
      <c r="P20" s="75"/>
      <c r="Q20" s="355"/>
      <c r="R20" s="57"/>
      <c r="S20" s="75"/>
      <c r="T20" s="94"/>
      <c r="U20" s="57"/>
      <c r="V20" s="57"/>
      <c r="W20" s="58"/>
      <c r="X20" s="94"/>
      <c r="Y20" s="75"/>
      <c r="Z20" s="94"/>
      <c r="AA20" s="57"/>
      <c r="AB20" s="94"/>
      <c r="AC20" s="57"/>
      <c r="AD20" s="57"/>
      <c r="AE20" s="94"/>
      <c r="AF20" s="98"/>
    </row>
    <row r="21" spans="1:32" ht="16.149999999999999" customHeight="1" x14ac:dyDescent="0.2">
      <c r="A21" s="50">
        <v>15</v>
      </c>
      <c r="B21" s="51" t="s">
        <v>21</v>
      </c>
      <c r="C21" s="337"/>
      <c r="D21" s="52"/>
      <c r="E21" s="81"/>
      <c r="F21" s="81"/>
      <c r="G21" s="81"/>
      <c r="H21" s="356"/>
      <c r="I21" s="52"/>
      <c r="J21" s="81"/>
      <c r="K21" s="356"/>
      <c r="L21" s="52"/>
      <c r="M21" s="81"/>
      <c r="N21" s="356"/>
      <c r="O21" s="52"/>
      <c r="P21" s="81"/>
      <c r="Q21" s="356"/>
      <c r="R21" s="52"/>
      <c r="S21" s="81"/>
      <c r="T21" s="95"/>
      <c r="U21" s="52"/>
      <c r="V21" s="52"/>
      <c r="W21" s="53"/>
      <c r="X21" s="95"/>
      <c r="Y21" s="81"/>
      <c r="Z21" s="95"/>
      <c r="AA21" s="52"/>
      <c r="AB21" s="95"/>
      <c r="AC21" s="54"/>
      <c r="AD21" s="52"/>
      <c r="AE21" s="96"/>
      <c r="AF21" s="96"/>
    </row>
    <row r="22" spans="1:32" ht="16.149999999999999" customHeight="1" x14ac:dyDescent="0.2">
      <c r="A22" s="59">
        <v>16</v>
      </c>
      <c r="B22" s="60" t="s">
        <v>22</v>
      </c>
      <c r="C22" s="335"/>
      <c r="D22" s="61"/>
      <c r="E22" s="66"/>
      <c r="F22" s="66"/>
      <c r="G22" s="66"/>
      <c r="H22" s="354"/>
      <c r="I22" s="61"/>
      <c r="J22" s="66"/>
      <c r="K22" s="354"/>
      <c r="L22" s="61"/>
      <c r="M22" s="66"/>
      <c r="N22" s="354"/>
      <c r="O22" s="61"/>
      <c r="P22" s="66"/>
      <c r="Q22" s="354"/>
      <c r="R22" s="61"/>
      <c r="S22" s="66"/>
      <c r="T22" s="93"/>
      <c r="U22" s="61"/>
      <c r="V22" s="61"/>
      <c r="W22" s="62"/>
      <c r="X22" s="93"/>
      <c r="Y22" s="66"/>
      <c r="Z22" s="93"/>
      <c r="AA22" s="61"/>
      <c r="AB22" s="93"/>
      <c r="AC22" s="61"/>
      <c r="AD22" s="61"/>
      <c r="AE22" s="93"/>
      <c r="AF22" s="97"/>
    </row>
    <row r="23" spans="1:32" ht="16.149999999999999" customHeight="1" x14ac:dyDescent="0.2">
      <c r="A23" s="55">
        <v>17</v>
      </c>
      <c r="B23" s="56" t="s">
        <v>23</v>
      </c>
      <c r="C23" s="336"/>
      <c r="D23" s="57"/>
      <c r="E23" s="75"/>
      <c r="F23" s="75"/>
      <c r="G23" s="75"/>
      <c r="H23" s="355"/>
      <c r="I23" s="57"/>
      <c r="J23" s="75"/>
      <c r="K23" s="355"/>
      <c r="L23" s="57"/>
      <c r="M23" s="75"/>
      <c r="N23" s="355"/>
      <c r="O23" s="57"/>
      <c r="P23" s="75"/>
      <c r="Q23" s="355"/>
      <c r="R23" s="57"/>
      <c r="S23" s="75"/>
      <c r="T23" s="94"/>
      <c r="U23" s="57"/>
      <c r="V23" s="57"/>
      <c r="W23" s="58"/>
      <c r="X23" s="94"/>
      <c r="Y23" s="75"/>
      <c r="Z23" s="94"/>
      <c r="AA23" s="57"/>
      <c r="AB23" s="94"/>
      <c r="AC23" s="57"/>
      <c r="AD23" s="57"/>
      <c r="AE23" s="94"/>
      <c r="AF23" s="98"/>
    </row>
    <row r="24" spans="1:32" ht="16.149999999999999" customHeight="1" x14ac:dyDescent="0.2">
      <c r="A24" s="55">
        <v>18</v>
      </c>
      <c r="B24" s="56" t="s">
        <v>24</v>
      </c>
      <c r="C24" s="336"/>
      <c r="D24" s="57"/>
      <c r="E24" s="75"/>
      <c r="F24" s="75"/>
      <c r="G24" s="75"/>
      <c r="H24" s="355"/>
      <c r="I24" s="57"/>
      <c r="J24" s="75"/>
      <c r="K24" s="355"/>
      <c r="L24" s="57"/>
      <c r="M24" s="75"/>
      <c r="N24" s="355"/>
      <c r="O24" s="57"/>
      <c r="P24" s="75"/>
      <c r="Q24" s="355"/>
      <c r="R24" s="57"/>
      <c r="S24" s="75"/>
      <c r="T24" s="94"/>
      <c r="U24" s="57"/>
      <c r="V24" s="57"/>
      <c r="W24" s="58"/>
      <c r="X24" s="94"/>
      <c r="Y24" s="75"/>
      <c r="Z24" s="94"/>
      <c r="AA24" s="57"/>
      <c r="AB24" s="94"/>
      <c r="AC24" s="57"/>
      <c r="AD24" s="57"/>
      <c r="AE24" s="94"/>
      <c r="AF24" s="98"/>
    </row>
    <row r="25" spans="1:32" ht="16.149999999999999" customHeight="1" x14ac:dyDescent="0.2">
      <c r="A25" s="55">
        <v>19</v>
      </c>
      <c r="B25" s="56" t="s">
        <v>25</v>
      </c>
      <c r="C25" s="336"/>
      <c r="D25" s="57"/>
      <c r="E25" s="75"/>
      <c r="F25" s="75"/>
      <c r="G25" s="75"/>
      <c r="H25" s="355"/>
      <c r="I25" s="57"/>
      <c r="J25" s="75"/>
      <c r="K25" s="355"/>
      <c r="L25" s="57"/>
      <c r="M25" s="75"/>
      <c r="N25" s="355"/>
      <c r="O25" s="57"/>
      <c r="P25" s="75"/>
      <c r="Q25" s="355"/>
      <c r="R25" s="57"/>
      <c r="S25" s="75"/>
      <c r="T25" s="94"/>
      <c r="U25" s="57"/>
      <c r="V25" s="57"/>
      <c r="W25" s="58"/>
      <c r="X25" s="94"/>
      <c r="Y25" s="75"/>
      <c r="Z25" s="94"/>
      <c r="AA25" s="57"/>
      <c r="AB25" s="94"/>
      <c r="AC25" s="57"/>
      <c r="AD25" s="57"/>
      <c r="AE25" s="94"/>
      <c r="AF25" s="98"/>
    </row>
    <row r="26" spans="1:32" ht="16.149999999999999" customHeight="1" x14ac:dyDescent="0.2">
      <c r="A26" s="50">
        <v>20</v>
      </c>
      <c r="B26" s="51" t="s">
        <v>26</v>
      </c>
      <c r="C26" s="337"/>
      <c r="D26" s="52"/>
      <c r="E26" s="81"/>
      <c r="F26" s="81"/>
      <c r="G26" s="81"/>
      <c r="H26" s="356"/>
      <c r="I26" s="52"/>
      <c r="J26" s="81"/>
      <c r="K26" s="356"/>
      <c r="L26" s="52"/>
      <c r="M26" s="81"/>
      <c r="N26" s="356"/>
      <c r="O26" s="52"/>
      <c r="P26" s="81"/>
      <c r="Q26" s="356"/>
      <c r="R26" s="52"/>
      <c r="S26" s="81"/>
      <c r="T26" s="95"/>
      <c r="U26" s="52"/>
      <c r="V26" s="52"/>
      <c r="W26" s="53"/>
      <c r="X26" s="95"/>
      <c r="Y26" s="81"/>
      <c r="Z26" s="95"/>
      <c r="AA26" s="52"/>
      <c r="AB26" s="95"/>
      <c r="AC26" s="54"/>
      <c r="AD26" s="52"/>
      <c r="AE26" s="96"/>
      <c r="AF26" s="96"/>
    </row>
    <row r="27" spans="1:32" ht="16.149999999999999" customHeight="1" x14ac:dyDescent="0.2">
      <c r="A27" s="59">
        <v>21</v>
      </c>
      <c r="B27" s="60" t="s">
        <v>27</v>
      </c>
      <c r="C27" s="335"/>
      <c r="D27" s="61"/>
      <c r="E27" s="66"/>
      <c r="F27" s="66"/>
      <c r="G27" s="66"/>
      <c r="H27" s="354"/>
      <c r="I27" s="61"/>
      <c r="J27" s="66"/>
      <c r="K27" s="354"/>
      <c r="L27" s="61"/>
      <c r="M27" s="66"/>
      <c r="N27" s="354"/>
      <c r="O27" s="61"/>
      <c r="P27" s="66"/>
      <c r="Q27" s="354"/>
      <c r="R27" s="61"/>
      <c r="S27" s="66"/>
      <c r="T27" s="93"/>
      <c r="U27" s="61"/>
      <c r="V27" s="61"/>
      <c r="W27" s="62"/>
      <c r="X27" s="93"/>
      <c r="Y27" s="66"/>
      <c r="Z27" s="93"/>
      <c r="AA27" s="61"/>
      <c r="AB27" s="93"/>
      <c r="AC27" s="61"/>
      <c r="AD27" s="61"/>
      <c r="AE27" s="93"/>
      <c r="AF27" s="97"/>
    </row>
    <row r="28" spans="1:32" ht="16.149999999999999" customHeight="1" x14ac:dyDescent="0.2">
      <c r="A28" s="55">
        <v>22</v>
      </c>
      <c r="B28" s="56" t="s">
        <v>28</v>
      </c>
      <c r="C28" s="336"/>
      <c r="D28" s="57"/>
      <c r="E28" s="75"/>
      <c r="F28" s="75"/>
      <c r="G28" s="75"/>
      <c r="H28" s="355"/>
      <c r="I28" s="57"/>
      <c r="J28" s="75"/>
      <c r="K28" s="355"/>
      <c r="L28" s="57"/>
      <c r="M28" s="75"/>
      <c r="N28" s="355"/>
      <c r="O28" s="57"/>
      <c r="P28" s="75"/>
      <c r="Q28" s="355"/>
      <c r="R28" s="57"/>
      <c r="S28" s="75"/>
      <c r="T28" s="94"/>
      <c r="U28" s="57"/>
      <c r="V28" s="57"/>
      <c r="W28" s="58"/>
      <c r="X28" s="94"/>
      <c r="Y28" s="75"/>
      <c r="Z28" s="94"/>
      <c r="AA28" s="57"/>
      <c r="AB28" s="94"/>
      <c r="AC28" s="57"/>
      <c r="AD28" s="57"/>
      <c r="AE28" s="94"/>
      <c r="AF28" s="98"/>
    </row>
    <row r="29" spans="1:32" ht="16.149999999999999" customHeight="1" x14ac:dyDescent="0.2">
      <c r="A29" s="55">
        <v>23</v>
      </c>
      <c r="B29" s="56" t="s">
        <v>29</v>
      </c>
      <c r="C29" s="336"/>
      <c r="D29" s="57"/>
      <c r="E29" s="75"/>
      <c r="F29" s="75"/>
      <c r="G29" s="75"/>
      <c r="H29" s="355"/>
      <c r="I29" s="57"/>
      <c r="J29" s="75"/>
      <c r="K29" s="355"/>
      <c r="L29" s="57"/>
      <c r="M29" s="75"/>
      <c r="N29" s="355"/>
      <c r="O29" s="57"/>
      <c r="P29" s="75"/>
      <c r="Q29" s="355"/>
      <c r="R29" s="57"/>
      <c r="S29" s="75"/>
      <c r="T29" s="94"/>
      <c r="U29" s="57"/>
      <c r="V29" s="57"/>
      <c r="W29" s="58"/>
      <c r="X29" s="94"/>
      <c r="Y29" s="75"/>
      <c r="Z29" s="94"/>
      <c r="AA29" s="57"/>
      <c r="AB29" s="94"/>
      <c r="AC29" s="57"/>
      <c r="AD29" s="57"/>
      <c r="AE29" s="94"/>
      <c r="AF29" s="98"/>
    </row>
    <row r="30" spans="1:32" ht="16.149999999999999" customHeight="1" x14ac:dyDescent="0.2">
      <c r="A30" s="55">
        <v>24</v>
      </c>
      <c r="B30" s="56" t="s">
        <v>30</v>
      </c>
      <c r="C30" s="336"/>
      <c r="D30" s="57"/>
      <c r="E30" s="75"/>
      <c r="F30" s="75"/>
      <c r="G30" s="75"/>
      <c r="H30" s="355"/>
      <c r="I30" s="57"/>
      <c r="J30" s="75"/>
      <c r="K30" s="355"/>
      <c r="L30" s="57"/>
      <c r="M30" s="75"/>
      <c r="N30" s="355"/>
      <c r="O30" s="57"/>
      <c r="P30" s="75"/>
      <c r="Q30" s="355"/>
      <c r="R30" s="57"/>
      <c r="S30" s="75"/>
      <c r="T30" s="94"/>
      <c r="U30" s="57"/>
      <c r="V30" s="57"/>
      <c r="W30" s="58"/>
      <c r="X30" s="94"/>
      <c r="Y30" s="75"/>
      <c r="Z30" s="94"/>
      <c r="AA30" s="57"/>
      <c r="AB30" s="94"/>
      <c r="AC30" s="57"/>
      <c r="AD30" s="57"/>
      <c r="AE30" s="94"/>
      <c r="AF30" s="98"/>
    </row>
    <row r="31" spans="1:32" ht="16.149999999999999" customHeight="1" x14ac:dyDescent="0.2">
      <c r="A31" s="50">
        <v>25</v>
      </c>
      <c r="B31" s="51" t="s">
        <v>31</v>
      </c>
      <c r="C31" s="337"/>
      <c r="D31" s="52"/>
      <c r="E31" s="81"/>
      <c r="F31" s="81"/>
      <c r="G31" s="81"/>
      <c r="H31" s="356"/>
      <c r="I31" s="52"/>
      <c r="J31" s="81"/>
      <c r="K31" s="356"/>
      <c r="L31" s="52"/>
      <c r="M31" s="81"/>
      <c r="N31" s="356"/>
      <c r="O31" s="52"/>
      <c r="P31" s="81"/>
      <c r="Q31" s="356"/>
      <c r="R31" s="52"/>
      <c r="S31" s="81"/>
      <c r="T31" s="95"/>
      <c r="U31" s="52"/>
      <c r="V31" s="52"/>
      <c r="W31" s="53"/>
      <c r="X31" s="95"/>
      <c r="Y31" s="81"/>
      <c r="Z31" s="95"/>
      <c r="AA31" s="52"/>
      <c r="AB31" s="95"/>
      <c r="AC31" s="54"/>
      <c r="AD31" s="52"/>
      <c r="AE31" s="96"/>
      <c r="AF31" s="96"/>
    </row>
    <row r="32" spans="1:32" ht="16.149999999999999" customHeight="1" x14ac:dyDescent="0.2">
      <c r="A32" s="59">
        <v>26</v>
      </c>
      <c r="B32" s="60" t="s">
        <v>32</v>
      </c>
      <c r="C32" s="335"/>
      <c r="D32" s="61"/>
      <c r="E32" s="66"/>
      <c r="F32" s="66"/>
      <c r="G32" s="66"/>
      <c r="H32" s="354"/>
      <c r="I32" s="61"/>
      <c r="J32" s="66"/>
      <c r="K32" s="354"/>
      <c r="L32" s="61"/>
      <c r="M32" s="66"/>
      <c r="N32" s="354"/>
      <c r="O32" s="61"/>
      <c r="P32" s="66"/>
      <c r="Q32" s="354"/>
      <c r="R32" s="61"/>
      <c r="S32" s="66"/>
      <c r="T32" s="93"/>
      <c r="U32" s="61"/>
      <c r="V32" s="61"/>
      <c r="W32" s="62"/>
      <c r="X32" s="93"/>
      <c r="Y32" s="66"/>
      <c r="Z32" s="93"/>
      <c r="AA32" s="61"/>
      <c r="AB32" s="93"/>
      <c r="AC32" s="61"/>
      <c r="AD32" s="61"/>
      <c r="AE32" s="93"/>
      <c r="AF32" s="97"/>
    </row>
    <row r="33" spans="1:32" ht="16.149999999999999" customHeight="1" x14ac:dyDescent="0.2">
      <c r="A33" s="55">
        <v>27</v>
      </c>
      <c r="B33" s="56" t="s">
        <v>33</v>
      </c>
      <c r="C33" s="336"/>
      <c r="D33" s="57"/>
      <c r="E33" s="75"/>
      <c r="F33" s="75"/>
      <c r="G33" s="75"/>
      <c r="H33" s="355"/>
      <c r="I33" s="57"/>
      <c r="J33" s="75"/>
      <c r="K33" s="355"/>
      <c r="L33" s="57"/>
      <c r="M33" s="75"/>
      <c r="N33" s="355"/>
      <c r="O33" s="57"/>
      <c r="P33" s="75"/>
      <c r="Q33" s="355"/>
      <c r="R33" s="57"/>
      <c r="S33" s="75"/>
      <c r="T33" s="94"/>
      <c r="U33" s="57"/>
      <c r="V33" s="57"/>
      <c r="W33" s="58"/>
      <c r="X33" s="94"/>
      <c r="Y33" s="75"/>
      <c r="Z33" s="94"/>
      <c r="AA33" s="57"/>
      <c r="AB33" s="94"/>
      <c r="AC33" s="57"/>
      <c r="AD33" s="57"/>
      <c r="AE33" s="94"/>
      <c r="AF33" s="98"/>
    </row>
    <row r="34" spans="1:32" ht="16.149999999999999" customHeight="1" x14ac:dyDescent="0.2">
      <c r="A34" s="55">
        <v>28</v>
      </c>
      <c r="B34" s="56" t="s">
        <v>34</v>
      </c>
      <c r="C34" s="336"/>
      <c r="D34" s="57"/>
      <c r="E34" s="75"/>
      <c r="F34" s="75"/>
      <c r="G34" s="75"/>
      <c r="H34" s="355"/>
      <c r="I34" s="57"/>
      <c r="J34" s="75"/>
      <c r="K34" s="355"/>
      <c r="L34" s="57"/>
      <c r="M34" s="75"/>
      <c r="N34" s="355"/>
      <c r="O34" s="57"/>
      <c r="P34" s="75"/>
      <c r="Q34" s="355"/>
      <c r="R34" s="57"/>
      <c r="S34" s="75"/>
      <c r="T34" s="94"/>
      <c r="U34" s="57"/>
      <c r="V34" s="57"/>
      <c r="W34" s="58"/>
      <c r="X34" s="94"/>
      <c r="Y34" s="75"/>
      <c r="Z34" s="94"/>
      <c r="AA34" s="57"/>
      <c r="AB34" s="94"/>
      <c r="AC34" s="57"/>
      <c r="AD34" s="57"/>
      <c r="AE34" s="94"/>
      <c r="AF34" s="98"/>
    </row>
    <row r="35" spans="1:32" ht="16.149999999999999" customHeight="1" x14ac:dyDescent="0.2">
      <c r="A35" s="55">
        <v>29</v>
      </c>
      <c r="B35" s="56" t="s">
        <v>35</v>
      </c>
      <c r="C35" s="336"/>
      <c r="D35" s="57"/>
      <c r="E35" s="75"/>
      <c r="F35" s="75"/>
      <c r="G35" s="75"/>
      <c r="H35" s="355"/>
      <c r="I35" s="57"/>
      <c r="J35" s="75"/>
      <c r="K35" s="355"/>
      <c r="L35" s="57"/>
      <c r="M35" s="75"/>
      <c r="N35" s="355"/>
      <c r="O35" s="57"/>
      <c r="P35" s="75"/>
      <c r="Q35" s="355"/>
      <c r="R35" s="57"/>
      <c r="S35" s="75"/>
      <c r="T35" s="94"/>
      <c r="U35" s="57"/>
      <c r="V35" s="57"/>
      <c r="W35" s="58"/>
      <c r="X35" s="94"/>
      <c r="Y35" s="75"/>
      <c r="Z35" s="94"/>
      <c r="AA35" s="57"/>
      <c r="AB35" s="94"/>
      <c r="AC35" s="57"/>
      <c r="AD35" s="57"/>
      <c r="AE35" s="94"/>
      <c r="AF35" s="98"/>
    </row>
    <row r="36" spans="1:32" ht="16.149999999999999" customHeight="1" x14ac:dyDescent="0.2">
      <c r="A36" s="50">
        <v>30</v>
      </c>
      <c r="B36" s="51" t="s">
        <v>36</v>
      </c>
      <c r="C36" s="337"/>
      <c r="D36" s="52"/>
      <c r="E36" s="81"/>
      <c r="F36" s="81"/>
      <c r="G36" s="81"/>
      <c r="H36" s="356"/>
      <c r="I36" s="52"/>
      <c r="J36" s="81"/>
      <c r="K36" s="356"/>
      <c r="L36" s="52"/>
      <c r="M36" s="81"/>
      <c r="N36" s="356"/>
      <c r="O36" s="52"/>
      <c r="P36" s="81"/>
      <c r="Q36" s="356"/>
      <c r="R36" s="52"/>
      <c r="S36" s="81"/>
      <c r="T36" s="95"/>
      <c r="U36" s="52"/>
      <c r="V36" s="52"/>
      <c r="W36" s="53"/>
      <c r="X36" s="95"/>
      <c r="Y36" s="81"/>
      <c r="Z36" s="95"/>
      <c r="AA36" s="52"/>
      <c r="AB36" s="95"/>
      <c r="AC36" s="54"/>
      <c r="AD36" s="52"/>
      <c r="AE36" s="96"/>
      <c r="AF36" s="96"/>
    </row>
    <row r="37" spans="1:32" ht="16.149999999999999" customHeight="1" x14ac:dyDescent="0.2">
      <c r="A37" s="59">
        <v>31</v>
      </c>
      <c r="B37" s="60" t="s">
        <v>37</v>
      </c>
      <c r="C37" s="335"/>
      <c r="D37" s="61"/>
      <c r="E37" s="66"/>
      <c r="F37" s="66"/>
      <c r="G37" s="66"/>
      <c r="H37" s="354"/>
      <c r="I37" s="61"/>
      <c r="J37" s="66"/>
      <c r="K37" s="354"/>
      <c r="L37" s="61"/>
      <c r="M37" s="66"/>
      <c r="N37" s="354"/>
      <c r="O37" s="61"/>
      <c r="P37" s="66"/>
      <c r="Q37" s="354"/>
      <c r="R37" s="61"/>
      <c r="S37" s="66"/>
      <c r="T37" s="93"/>
      <c r="U37" s="61"/>
      <c r="V37" s="61"/>
      <c r="W37" s="62"/>
      <c r="X37" s="93"/>
      <c r="Y37" s="66"/>
      <c r="Z37" s="93"/>
      <c r="AA37" s="61"/>
      <c r="AB37" s="93"/>
      <c r="AC37" s="61"/>
      <c r="AD37" s="61"/>
      <c r="AE37" s="93"/>
      <c r="AF37" s="97"/>
    </row>
    <row r="38" spans="1:32" ht="16.149999999999999" customHeight="1" x14ac:dyDescent="0.2">
      <c r="A38" s="55">
        <v>32</v>
      </c>
      <c r="B38" s="56" t="s">
        <v>38</v>
      </c>
      <c r="C38" s="336"/>
      <c r="D38" s="57"/>
      <c r="E38" s="75"/>
      <c r="F38" s="75"/>
      <c r="G38" s="75"/>
      <c r="H38" s="355"/>
      <c r="I38" s="57"/>
      <c r="J38" s="75"/>
      <c r="K38" s="355"/>
      <c r="L38" s="57"/>
      <c r="M38" s="75"/>
      <c r="N38" s="355"/>
      <c r="O38" s="57"/>
      <c r="P38" s="75"/>
      <c r="Q38" s="355"/>
      <c r="R38" s="57"/>
      <c r="S38" s="75"/>
      <c r="T38" s="94"/>
      <c r="U38" s="57"/>
      <c r="V38" s="57"/>
      <c r="W38" s="58"/>
      <c r="X38" s="94"/>
      <c r="Y38" s="75"/>
      <c r="Z38" s="94"/>
      <c r="AA38" s="57"/>
      <c r="AB38" s="94"/>
      <c r="AC38" s="57"/>
      <c r="AD38" s="57"/>
      <c r="AE38" s="94"/>
      <c r="AF38" s="98"/>
    </row>
    <row r="39" spans="1:32" ht="16.149999999999999" customHeight="1" x14ac:dyDescent="0.2">
      <c r="A39" s="55">
        <v>33</v>
      </c>
      <c r="B39" s="56" t="s">
        <v>39</v>
      </c>
      <c r="C39" s="336"/>
      <c r="D39" s="57"/>
      <c r="E39" s="75"/>
      <c r="F39" s="75"/>
      <c r="G39" s="75"/>
      <c r="H39" s="355"/>
      <c r="I39" s="57"/>
      <c r="J39" s="75"/>
      <c r="K39" s="355"/>
      <c r="L39" s="57"/>
      <c r="M39" s="75"/>
      <c r="N39" s="355"/>
      <c r="O39" s="57"/>
      <c r="P39" s="75"/>
      <c r="Q39" s="355"/>
      <c r="R39" s="57"/>
      <c r="S39" s="75"/>
      <c r="T39" s="94"/>
      <c r="U39" s="57"/>
      <c r="V39" s="57"/>
      <c r="W39" s="58"/>
      <c r="X39" s="94"/>
      <c r="Y39" s="75"/>
      <c r="Z39" s="94"/>
      <c r="AA39" s="57"/>
      <c r="AB39" s="94"/>
      <c r="AC39" s="57"/>
      <c r="AD39" s="57"/>
      <c r="AE39" s="94"/>
      <c r="AF39" s="98"/>
    </row>
    <row r="40" spans="1:32" ht="16.149999999999999" customHeight="1" x14ac:dyDescent="0.2">
      <c r="A40" s="55">
        <v>34</v>
      </c>
      <c r="B40" s="56" t="s">
        <v>40</v>
      </c>
      <c r="C40" s="336"/>
      <c r="D40" s="57"/>
      <c r="E40" s="75"/>
      <c r="F40" s="75"/>
      <c r="G40" s="75"/>
      <c r="H40" s="355"/>
      <c r="I40" s="57"/>
      <c r="J40" s="75"/>
      <c r="K40" s="355"/>
      <c r="L40" s="57"/>
      <c r="M40" s="75"/>
      <c r="N40" s="355"/>
      <c r="O40" s="57"/>
      <c r="P40" s="75"/>
      <c r="Q40" s="355"/>
      <c r="R40" s="57"/>
      <c r="S40" s="75"/>
      <c r="T40" s="94"/>
      <c r="U40" s="57"/>
      <c r="V40" s="57"/>
      <c r="W40" s="58"/>
      <c r="X40" s="94"/>
      <c r="Y40" s="75"/>
      <c r="Z40" s="94"/>
      <c r="AA40" s="57"/>
      <c r="AB40" s="94"/>
      <c r="AC40" s="57"/>
      <c r="AD40" s="57"/>
      <c r="AE40" s="94"/>
      <c r="AF40" s="98"/>
    </row>
    <row r="41" spans="1:32" ht="16.149999999999999" customHeight="1" x14ac:dyDescent="0.2">
      <c r="A41" s="50">
        <v>35</v>
      </c>
      <c r="B41" s="51" t="s">
        <v>41</v>
      </c>
      <c r="C41" s="337"/>
      <c r="D41" s="52"/>
      <c r="E41" s="81"/>
      <c r="F41" s="81"/>
      <c r="G41" s="81"/>
      <c r="H41" s="356"/>
      <c r="I41" s="52"/>
      <c r="J41" s="81"/>
      <c r="K41" s="356"/>
      <c r="L41" s="52"/>
      <c r="M41" s="81"/>
      <c r="N41" s="356"/>
      <c r="O41" s="52"/>
      <c r="P41" s="81"/>
      <c r="Q41" s="356"/>
      <c r="R41" s="52"/>
      <c r="S41" s="81"/>
      <c r="T41" s="95"/>
      <c r="U41" s="52"/>
      <c r="V41" s="52"/>
      <c r="W41" s="53"/>
      <c r="X41" s="95"/>
      <c r="Y41" s="81"/>
      <c r="Z41" s="95"/>
      <c r="AA41" s="52"/>
      <c r="AB41" s="95"/>
      <c r="AC41" s="54"/>
      <c r="AD41" s="52"/>
      <c r="AE41" s="96"/>
      <c r="AF41" s="96"/>
    </row>
    <row r="42" spans="1:32" ht="16.149999999999999" customHeight="1" x14ac:dyDescent="0.2">
      <c r="A42" s="59">
        <v>36</v>
      </c>
      <c r="B42" s="60" t="s">
        <v>42</v>
      </c>
      <c r="C42" s="335"/>
      <c r="D42" s="61"/>
      <c r="E42" s="66"/>
      <c r="F42" s="66"/>
      <c r="G42" s="66"/>
      <c r="H42" s="354"/>
      <c r="I42" s="61"/>
      <c r="J42" s="66"/>
      <c r="K42" s="354"/>
      <c r="L42" s="61"/>
      <c r="M42" s="66"/>
      <c r="N42" s="354"/>
      <c r="O42" s="61"/>
      <c r="P42" s="66"/>
      <c r="Q42" s="354"/>
      <c r="R42" s="61"/>
      <c r="S42" s="66"/>
      <c r="T42" s="93"/>
      <c r="U42" s="61"/>
      <c r="V42" s="61"/>
      <c r="W42" s="62"/>
      <c r="X42" s="93"/>
      <c r="Y42" s="66"/>
      <c r="Z42" s="93"/>
      <c r="AA42" s="61"/>
      <c r="AB42" s="93"/>
      <c r="AC42" s="61"/>
      <c r="AD42" s="61"/>
      <c r="AE42" s="93"/>
      <c r="AF42" s="97"/>
    </row>
    <row r="43" spans="1:32" ht="16.149999999999999" customHeight="1" x14ac:dyDescent="0.2">
      <c r="A43" s="55">
        <v>37</v>
      </c>
      <c r="B43" s="56" t="s">
        <v>43</v>
      </c>
      <c r="C43" s="336"/>
      <c r="D43" s="57"/>
      <c r="E43" s="75"/>
      <c r="F43" s="75"/>
      <c r="G43" s="75"/>
      <c r="H43" s="355"/>
      <c r="I43" s="57"/>
      <c r="J43" s="75"/>
      <c r="K43" s="355"/>
      <c r="L43" s="57"/>
      <c r="M43" s="75"/>
      <c r="N43" s="355"/>
      <c r="O43" s="57"/>
      <c r="P43" s="75"/>
      <c r="Q43" s="355"/>
      <c r="R43" s="57"/>
      <c r="S43" s="75"/>
      <c r="T43" s="94"/>
      <c r="U43" s="57"/>
      <c r="V43" s="57"/>
      <c r="W43" s="58"/>
      <c r="X43" s="94"/>
      <c r="Y43" s="75"/>
      <c r="Z43" s="94"/>
      <c r="AA43" s="57"/>
      <c r="AB43" s="94"/>
      <c r="AC43" s="57"/>
      <c r="AD43" s="57"/>
      <c r="AE43" s="94"/>
      <c r="AF43" s="98"/>
    </row>
    <row r="44" spans="1:32" ht="16.149999999999999" customHeight="1" x14ac:dyDescent="0.2">
      <c r="A44" s="55">
        <v>38</v>
      </c>
      <c r="B44" s="56" t="s">
        <v>44</v>
      </c>
      <c r="C44" s="336"/>
      <c r="D44" s="57"/>
      <c r="E44" s="75"/>
      <c r="F44" s="75"/>
      <c r="G44" s="75"/>
      <c r="H44" s="355"/>
      <c r="I44" s="57"/>
      <c r="J44" s="75"/>
      <c r="K44" s="355"/>
      <c r="L44" s="57"/>
      <c r="M44" s="75"/>
      <c r="N44" s="355"/>
      <c r="O44" s="57"/>
      <c r="P44" s="75"/>
      <c r="Q44" s="355"/>
      <c r="R44" s="57"/>
      <c r="S44" s="75"/>
      <c r="T44" s="94"/>
      <c r="U44" s="57"/>
      <c r="V44" s="57"/>
      <c r="W44" s="58"/>
      <c r="X44" s="94"/>
      <c r="Y44" s="75"/>
      <c r="Z44" s="94"/>
      <c r="AA44" s="57"/>
      <c r="AB44" s="94"/>
      <c r="AC44" s="57"/>
      <c r="AD44" s="57"/>
      <c r="AE44" s="94"/>
      <c r="AF44" s="98"/>
    </row>
    <row r="45" spans="1:32" ht="16.149999999999999" customHeight="1" x14ac:dyDescent="0.2">
      <c r="A45" s="55">
        <v>39</v>
      </c>
      <c r="B45" s="56" t="s">
        <v>45</v>
      </c>
      <c r="C45" s="336"/>
      <c r="D45" s="57"/>
      <c r="E45" s="75"/>
      <c r="F45" s="75"/>
      <c r="G45" s="75"/>
      <c r="H45" s="355"/>
      <c r="I45" s="57"/>
      <c r="J45" s="75"/>
      <c r="K45" s="355"/>
      <c r="L45" s="57"/>
      <c r="M45" s="75"/>
      <c r="N45" s="355"/>
      <c r="O45" s="57"/>
      <c r="P45" s="75"/>
      <c r="Q45" s="355"/>
      <c r="R45" s="57"/>
      <c r="S45" s="75"/>
      <c r="T45" s="94"/>
      <c r="U45" s="57"/>
      <c r="V45" s="57"/>
      <c r="W45" s="58"/>
      <c r="X45" s="94"/>
      <c r="Y45" s="75"/>
      <c r="Z45" s="94"/>
      <c r="AA45" s="57"/>
      <c r="AB45" s="94"/>
      <c r="AC45" s="57"/>
      <c r="AD45" s="57"/>
      <c r="AE45" s="94"/>
      <c r="AF45" s="98"/>
    </row>
    <row r="46" spans="1:32" ht="16.149999999999999" customHeight="1" x14ac:dyDescent="0.2">
      <c r="A46" s="50">
        <v>40</v>
      </c>
      <c r="B46" s="51" t="s">
        <v>46</v>
      </c>
      <c r="C46" s="337"/>
      <c r="D46" s="52"/>
      <c r="E46" s="81"/>
      <c r="F46" s="81"/>
      <c r="G46" s="81"/>
      <c r="H46" s="356"/>
      <c r="I46" s="52"/>
      <c r="J46" s="81"/>
      <c r="K46" s="356"/>
      <c r="L46" s="52"/>
      <c r="M46" s="81"/>
      <c r="N46" s="356"/>
      <c r="O46" s="52"/>
      <c r="P46" s="81"/>
      <c r="Q46" s="356"/>
      <c r="R46" s="52"/>
      <c r="S46" s="81"/>
      <c r="T46" s="95"/>
      <c r="U46" s="52"/>
      <c r="V46" s="52"/>
      <c r="W46" s="53"/>
      <c r="X46" s="95"/>
      <c r="Y46" s="81"/>
      <c r="Z46" s="95"/>
      <c r="AA46" s="52"/>
      <c r="AB46" s="95"/>
      <c r="AC46" s="54"/>
      <c r="AD46" s="52"/>
      <c r="AE46" s="96"/>
      <c r="AF46" s="96"/>
    </row>
    <row r="47" spans="1:32" ht="16.149999999999999" customHeight="1" x14ac:dyDescent="0.2">
      <c r="A47" s="59">
        <v>41</v>
      </c>
      <c r="B47" s="60" t="s">
        <v>47</v>
      </c>
      <c r="C47" s="335"/>
      <c r="D47" s="61"/>
      <c r="E47" s="66"/>
      <c r="F47" s="66"/>
      <c r="G47" s="66"/>
      <c r="H47" s="354"/>
      <c r="I47" s="61"/>
      <c r="J47" s="66"/>
      <c r="K47" s="354"/>
      <c r="L47" s="61"/>
      <c r="M47" s="66"/>
      <c r="N47" s="354"/>
      <c r="O47" s="61"/>
      <c r="P47" s="66"/>
      <c r="Q47" s="354"/>
      <c r="R47" s="61"/>
      <c r="S47" s="66"/>
      <c r="T47" s="93"/>
      <c r="U47" s="61"/>
      <c r="V47" s="61"/>
      <c r="W47" s="62"/>
      <c r="X47" s="93"/>
      <c r="Y47" s="66"/>
      <c r="Z47" s="93"/>
      <c r="AA47" s="61"/>
      <c r="AB47" s="93"/>
      <c r="AC47" s="61"/>
      <c r="AD47" s="61"/>
      <c r="AE47" s="93"/>
      <c r="AF47" s="97"/>
    </row>
    <row r="48" spans="1:32" ht="16.149999999999999" customHeight="1" x14ac:dyDescent="0.2">
      <c r="A48" s="55">
        <v>42</v>
      </c>
      <c r="B48" s="56" t="s">
        <v>48</v>
      </c>
      <c r="C48" s="336"/>
      <c r="D48" s="57"/>
      <c r="E48" s="75"/>
      <c r="F48" s="75"/>
      <c r="G48" s="75"/>
      <c r="H48" s="355"/>
      <c r="I48" s="57"/>
      <c r="J48" s="75"/>
      <c r="K48" s="355"/>
      <c r="L48" s="57"/>
      <c r="M48" s="75"/>
      <c r="N48" s="355"/>
      <c r="O48" s="57"/>
      <c r="P48" s="75"/>
      <c r="Q48" s="355"/>
      <c r="R48" s="57"/>
      <c r="S48" s="75"/>
      <c r="T48" s="94"/>
      <c r="U48" s="57"/>
      <c r="V48" s="57"/>
      <c r="W48" s="58"/>
      <c r="X48" s="94"/>
      <c r="Y48" s="75"/>
      <c r="Z48" s="94"/>
      <c r="AA48" s="57"/>
      <c r="AB48" s="94"/>
      <c r="AC48" s="57"/>
      <c r="AD48" s="57"/>
      <c r="AE48" s="94"/>
      <c r="AF48" s="98"/>
    </row>
    <row r="49" spans="1:32" ht="16.149999999999999" customHeight="1" x14ac:dyDescent="0.2">
      <c r="A49" s="55">
        <v>43</v>
      </c>
      <c r="B49" s="56" t="s">
        <v>49</v>
      </c>
      <c r="C49" s="336"/>
      <c r="D49" s="57"/>
      <c r="E49" s="75"/>
      <c r="F49" s="75"/>
      <c r="G49" s="75"/>
      <c r="H49" s="355"/>
      <c r="I49" s="57"/>
      <c r="J49" s="75"/>
      <c r="K49" s="355"/>
      <c r="L49" s="57"/>
      <c r="M49" s="75"/>
      <c r="N49" s="355"/>
      <c r="O49" s="57"/>
      <c r="P49" s="75"/>
      <c r="Q49" s="355"/>
      <c r="R49" s="57"/>
      <c r="S49" s="75"/>
      <c r="T49" s="94"/>
      <c r="U49" s="57"/>
      <c r="V49" s="57"/>
      <c r="W49" s="58"/>
      <c r="X49" s="94"/>
      <c r="Y49" s="75"/>
      <c r="Z49" s="94"/>
      <c r="AA49" s="57"/>
      <c r="AB49" s="94"/>
      <c r="AC49" s="57"/>
      <c r="AD49" s="57"/>
      <c r="AE49" s="94"/>
      <c r="AF49" s="98"/>
    </row>
    <row r="50" spans="1:32" ht="16.149999999999999" customHeight="1" x14ac:dyDescent="0.2">
      <c r="A50" s="55">
        <v>44</v>
      </c>
      <c r="B50" s="56" t="s">
        <v>50</v>
      </c>
      <c r="C50" s="336"/>
      <c r="D50" s="57"/>
      <c r="E50" s="75"/>
      <c r="F50" s="75"/>
      <c r="G50" s="75"/>
      <c r="H50" s="355"/>
      <c r="I50" s="57"/>
      <c r="J50" s="75"/>
      <c r="K50" s="355"/>
      <c r="L50" s="57"/>
      <c r="M50" s="75"/>
      <c r="N50" s="355"/>
      <c r="O50" s="57"/>
      <c r="P50" s="75"/>
      <c r="Q50" s="355"/>
      <c r="R50" s="57"/>
      <c r="S50" s="75"/>
      <c r="T50" s="94"/>
      <c r="U50" s="57"/>
      <c r="V50" s="57"/>
      <c r="W50" s="58"/>
      <c r="X50" s="94"/>
      <c r="Y50" s="75"/>
      <c r="Z50" s="94"/>
      <c r="AA50" s="57"/>
      <c r="AB50" s="94"/>
      <c r="AC50" s="57"/>
      <c r="AD50" s="57"/>
      <c r="AE50" s="94"/>
      <c r="AF50" s="98"/>
    </row>
    <row r="51" spans="1:32" ht="16.149999999999999" customHeight="1" x14ac:dyDescent="0.2">
      <c r="A51" s="50">
        <v>45</v>
      </c>
      <c r="B51" s="51" t="s">
        <v>51</v>
      </c>
      <c r="C51" s="337"/>
      <c r="D51" s="52"/>
      <c r="E51" s="81"/>
      <c r="F51" s="81"/>
      <c r="G51" s="81"/>
      <c r="H51" s="356"/>
      <c r="I51" s="52"/>
      <c r="J51" s="81"/>
      <c r="K51" s="356"/>
      <c r="L51" s="52"/>
      <c r="M51" s="81"/>
      <c r="N51" s="356"/>
      <c r="O51" s="52"/>
      <c r="P51" s="81"/>
      <c r="Q51" s="356"/>
      <c r="R51" s="52"/>
      <c r="S51" s="81"/>
      <c r="T51" s="95"/>
      <c r="U51" s="52"/>
      <c r="V51" s="52"/>
      <c r="W51" s="53"/>
      <c r="X51" s="95"/>
      <c r="Y51" s="81"/>
      <c r="Z51" s="95"/>
      <c r="AA51" s="52"/>
      <c r="AB51" s="95"/>
      <c r="AC51" s="54"/>
      <c r="AD51" s="52"/>
      <c r="AE51" s="96"/>
      <c r="AF51" s="96"/>
    </row>
    <row r="52" spans="1:32" ht="16.149999999999999" customHeight="1" x14ac:dyDescent="0.2">
      <c r="A52" s="59">
        <v>46</v>
      </c>
      <c r="B52" s="60" t="s">
        <v>52</v>
      </c>
      <c r="C52" s="335"/>
      <c r="D52" s="61"/>
      <c r="E52" s="66"/>
      <c r="F52" s="66"/>
      <c r="G52" s="66"/>
      <c r="H52" s="354"/>
      <c r="I52" s="61"/>
      <c r="J52" s="66"/>
      <c r="K52" s="354"/>
      <c r="L52" s="61"/>
      <c r="M52" s="66"/>
      <c r="N52" s="354"/>
      <c r="O52" s="61"/>
      <c r="P52" s="66"/>
      <c r="Q52" s="354"/>
      <c r="R52" s="61"/>
      <c r="S52" s="66"/>
      <c r="T52" s="93"/>
      <c r="U52" s="61"/>
      <c r="V52" s="61"/>
      <c r="W52" s="62"/>
      <c r="X52" s="93"/>
      <c r="Y52" s="66"/>
      <c r="Z52" s="93"/>
      <c r="AA52" s="61"/>
      <c r="AB52" s="93"/>
      <c r="AC52" s="61"/>
      <c r="AD52" s="61"/>
      <c r="AE52" s="93"/>
      <c r="AF52" s="97"/>
    </row>
    <row r="53" spans="1:32" ht="16.149999999999999" customHeight="1" x14ac:dyDescent="0.2">
      <c r="A53" s="55">
        <v>47</v>
      </c>
      <c r="B53" s="56" t="s">
        <v>53</v>
      </c>
      <c r="C53" s="336"/>
      <c r="D53" s="57"/>
      <c r="E53" s="75"/>
      <c r="F53" s="75"/>
      <c r="G53" s="75"/>
      <c r="H53" s="355"/>
      <c r="I53" s="57"/>
      <c r="J53" s="75"/>
      <c r="K53" s="355"/>
      <c r="L53" s="57"/>
      <c r="M53" s="75"/>
      <c r="N53" s="355"/>
      <c r="O53" s="57"/>
      <c r="P53" s="75"/>
      <c r="Q53" s="355"/>
      <c r="R53" s="57"/>
      <c r="S53" s="75"/>
      <c r="T53" s="94"/>
      <c r="U53" s="57"/>
      <c r="V53" s="57"/>
      <c r="W53" s="58"/>
      <c r="X53" s="94"/>
      <c r="Y53" s="75"/>
      <c r="Z53" s="94"/>
      <c r="AA53" s="57"/>
      <c r="AB53" s="94"/>
      <c r="AC53" s="57"/>
      <c r="AD53" s="57"/>
      <c r="AE53" s="94"/>
      <c r="AF53" s="98"/>
    </row>
    <row r="54" spans="1:32" ht="16.149999999999999" customHeight="1" x14ac:dyDescent="0.2">
      <c r="A54" s="55">
        <v>48</v>
      </c>
      <c r="B54" s="56" t="s">
        <v>91</v>
      </c>
      <c r="C54" s="336"/>
      <c r="D54" s="57"/>
      <c r="E54" s="75"/>
      <c r="F54" s="75"/>
      <c r="G54" s="75"/>
      <c r="H54" s="355"/>
      <c r="I54" s="57"/>
      <c r="J54" s="75"/>
      <c r="K54" s="355"/>
      <c r="L54" s="57"/>
      <c r="M54" s="75"/>
      <c r="N54" s="355"/>
      <c r="O54" s="57"/>
      <c r="P54" s="75"/>
      <c r="Q54" s="355"/>
      <c r="R54" s="57"/>
      <c r="S54" s="75"/>
      <c r="T54" s="94"/>
      <c r="U54" s="57"/>
      <c r="V54" s="57"/>
      <c r="W54" s="58"/>
      <c r="X54" s="94"/>
      <c r="Y54" s="75"/>
      <c r="Z54" s="94"/>
      <c r="AA54" s="57"/>
      <c r="AB54" s="94"/>
      <c r="AC54" s="57"/>
      <c r="AD54" s="57"/>
      <c r="AE54" s="94"/>
      <c r="AF54" s="98"/>
    </row>
    <row r="55" spans="1:32" ht="16.149999999999999" customHeight="1" x14ac:dyDescent="0.2">
      <c r="A55" s="55">
        <v>49</v>
      </c>
      <c r="B55" s="56" t="s">
        <v>54</v>
      </c>
      <c r="C55" s="336"/>
      <c r="D55" s="57"/>
      <c r="E55" s="75"/>
      <c r="F55" s="75"/>
      <c r="G55" s="75"/>
      <c r="H55" s="355"/>
      <c r="I55" s="57"/>
      <c r="J55" s="75"/>
      <c r="K55" s="355"/>
      <c r="L55" s="57"/>
      <c r="M55" s="75"/>
      <c r="N55" s="355"/>
      <c r="O55" s="57"/>
      <c r="P55" s="75"/>
      <c r="Q55" s="355"/>
      <c r="R55" s="57"/>
      <c r="S55" s="75"/>
      <c r="T55" s="94"/>
      <c r="U55" s="57"/>
      <c r="V55" s="57"/>
      <c r="W55" s="58"/>
      <c r="X55" s="94"/>
      <c r="Y55" s="75"/>
      <c r="Z55" s="94"/>
      <c r="AA55" s="57"/>
      <c r="AB55" s="94"/>
      <c r="AC55" s="57"/>
      <c r="AD55" s="57"/>
      <c r="AE55" s="94"/>
      <c r="AF55" s="98"/>
    </row>
    <row r="56" spans="1:32" ht="16.149999999999999" customHeight="1" x14ac:dyDescent="0.2">
      <c r="A56" s="50">
        <v>50</v>
      </c>
      <c r="B56" s="51" t="s">
        <v>55</v>
      </c>
      <c r="C56" s="337"/>
      <c r="D56" s="52"/>
      <c r="E56" s="81"/>
      <c r="F56" s="81"/>
      <c r="G56" s="81"/>
      <c r="H56" s="356"/>
      <c r="I56" s="52"/>
      <c r="J56" s="81"/>
      <c r="K56" s="356"/>
      <c r="L56" s="52"/>
      <c r="M56" s="81"/>
      <c r="N56" s="356"/>
      <c r="O56" s="52"/>
      <c r="P56" s="81"/>
      <c r="Q56" s="356"/>
      <c r="R56" s="52"/>
      <c r="S56" s="81"/>
      <c r="T56" s="95"/>
      <c r="U56" s="52"/>
      <c r="V56" s="52"/>
      <c r="W56" s="53"/>
      <c r="X56" s="95"/>
      <c r="Y56" s="81"/>
      <c r="Z56" s="95"/>
      <c r="AA56" s="52"/>
      <c r="AB56" s="95"/>
      <c r="AC56" s="54"/>
      <c r="AD56" s="52"/>
      <c r="AE56" s="96"/>
      <c r="AF56" s="96"/>
    </row>
    <row r="57" spans="1:32" ht="16.149999999999999" customHeight="1" x14ac:dyDescent="0.2">
      <c r="A57" s="59">
        <v>51</v>
      </c>
      <c r="B57" s="60" t="s">
        <v>56</v>
      </c>
      <c r="C57" s="335"/>
      <c r="D57" s="61"/>
      <c r="E57" s="66"/>
      <c r="F57" s="66"/>
      <c r="G57" s="66"/>
      <c r="H57" s="354"/>
      <c r="I57" s="61"/>
      <c r="J57" s="66"/>
      <c r="K57" s="354"/>
      <c r="L57" s="61"/>
      <c r="M57" s="66"/>
      <c r="N57" s="354"/>
      <c r="O57" s="61"/>
      <c r="P57" s="66"/>
      <c r="Q57" s="354"/>
      <c r="R57" s="61"/>
      <c r="S57" s="66"/>
      <c r="T57" s="93"/>
      <c r="U57" s="61"/>
      <c r="V57" s="61"/>
      <c r="W57" s="62"/>
      <c r="X57" s="93"/>
      <c r="Y57" s="66"/>
      <c r="Z57" s="93"/>
      <c r="AA57" s="61"/>
      <c r="AB57" s="93"/>
      <c r="AC57" s="61"/>
      <c r="AD57" s="61"/>
      <c r="AE57" s="93"/>
      <c r="AF57" s="97"/>
    </row>
    <row r="58" spans="1:32" ht="16.149999999999999" customHeight="1" x14ac:dyDescent="0.2">
      <c r="A58" s="55">
        <v>52</v>
      </c>
      <c r="B58" s="56" t="s">
        <v>57</v>
      </c>
      <c r="C58" s="336"/>
      <c r="D58" s="57"/>
      <c r="E58" s="75"/>
      <c r="F58" s="75"/>
      <c r="G58" s="75"/>
      <c r="H58" s="355"/>
      <c r="I58" s="57"/>
      <c r="J58" s="75"/>
      <c r="K58" s="355"/>
      <c r="L58" s="57"/>
      <c r="M58" s="75"/>
      <c r="N58" s="355"/>
      <c r="O58" s="57"/>
      <c r="P58" s="75"/>
      <c r="Q58" s="355"/>
      <c r="R58" s="57"/>
      <c r="S58" s="75"/>
      <c r="T58" s="94"/>
      <c r="U58" s="57"/>
      <c r="V58" s="57"/>
      <c r="W58" s="58"/>
      <c r="X58" s="94"/>
      <c r="Y58" s="75"/>
      <c r="Z58" s="94"/>
      <c r="AA58" s="57"/>
      <c r="AB58" s="94"/>
      <c r="AC58" s="57"/>
      <c r="AD58" s="57"/>
      <c r="AE58" s="94"/>
      <c r="AF58" s="98"/>
    </row>
    <row r="59" spans="1:32" ht="16.149999999999999" customHeight="1" x14ac:dyDescent="0.2">
      <c r="A59" s="55">
        <v>53</v>
      </c>
      <c r="B59" s="56" t="s">
        <v>58</v>
      </c>
      <c r="C59" s="336"/>
      <c r="D59" s="57"/>
      <c r="E59" s="75"/>
      <c r="F59" s="75"/>
      <c r="G59" s="75"/>
      <c r="H59" s="355"/>
      <c r="I59" s="57"/>
      <c r="J59" s="75"/>
      <c r="K59" s="355"/>
      <c r="L59" s="57"/>
      <c r="M59" s="75"/>
      <c r="N59" s="355"/>
      <c r="O59" s="57"/>
      <c r="P59" s="75"/>
      <c r="Q59" s="355"/>
      <c r="R59" s="57"/>
      <c r="S59" s="75"/>
      <c r="T59" s="94"/>
      <c r="U59" s="57"/>
      <c r="V59" s="57"/>
      <c r="W59" s="58"/>
      <c r="X59" s="94"/>
      <c r="Y59" s="75"/>
      <c r="Z59" s="94"/>
      <c r="AA59" s="57"/>
      <c r="AB59" s="94"/>
      <c r="AC59" s="57"/>
      <c r="AD59" s="57"/>
      <c r="AE59" s="94"/>
      <c r="AF59" s="98"/>
    </row>
    <row r="60" spans="1:32" ht="16.149999999999999" customHeight="1" x14ac:dyDescent="0.2">
      <c r="A60" s="55">
        <v>54</v>
      </c>
      <c r="B60" s="56" t="s">
        <v>59</v>
      </c>
      <c r="C60" s="336"/>
      <c r="D60" s="57"/>
      <c r="E60" s="75"/>
      <c r="F60" s="75"/>
      <c r="G60" s="75"/>
      <c r="H60" s="355"/>
      <c r="I60" s="57"/>
      <c r="J60" s="75"/>
      <c r="K60" s="355"/>
      <c r="L60" s="57"/>
      <c r="M60" s="75"/>
      <c r="N60" s="355"/>
      <c r="O60" s="57"/>
      <c r="P60" s="75"/>
      <c r="Q60" s="355"/>
      <c r="R60" s="57"/>
      <c r="S60" s="75"/>
      <c r="T60" s="94"/>
      <c r="U60" s="57"/>
      <c r="V60" s="57"/>
      <c r="W60" s="58"/>
      <c r="X60" s="94"/>
      <c r="Y60" s="75"/>
      <c r="Z60" s="94"/>
      <c r="AA60" s="57"/>
      <c r="AB60" s="94"/>
      <c r="AC60" s="57"/>
      <c r="AD60" s="57"/>
      <c r="AE60" s="94"/>
      <c r="AF60" s="98"/>
    </row>
    <row r="61" spans="1:32" ht="16.149999999999999" customHeight="1" x14ac:dyDescent="0.2">
      <c r="A61" s="50">
        <v>55</v>
      </c>
      <c r="B61" s="51" t="s">
        <v>60</v>
      </c>
      <c r="C61" s="337"/>
      <c r="D61" s="52"/>
      <c r="E61" s="81"/>
      <c r="F61" s="81"/>
      <c r="G61" s="81"/>
      <c r="H61" s="356"/>
      <c r="I61" s="52"/>
      <c r="J61" s="81"/>
      <c r="K61" s="356"/>
      <c r="L61" s="52"/>
      <c r="M61" s="81"/>
      <c r="N61" s="356"/>
      <c r="O61" s="52"/>
      <c r="P61" s="81"/>
      <c r="Q61" s="356"/>
      <c r="R61" s="52"/>
      <c r="S61" s="81"/>
      <c r="T61" s="95"/>
      <c r="U61" s="52"/>
      <c r="V61" s="52"/>
      <c r="W61" s="53"/>
      <c r="X61" s="95"/>
      <c r="Y61" s="81"/>
      <c r="Z61" s="95"/>
      <c r="AA61" s="52"/>
      <c r="AB61" s="95"/>
      <c r="AC61" s="54"/>
      <c r="AD61" s="52"/>
      <c r="AE61" s="96"/>
      <c r="AF61" s="96"/>
    </row>
    <row r="62" spans="1:32" ht="16.149999999999999" customHeight="1" x14ac:dyDescent="0.2">
      <c r="A62" s="59">
        <v>56</v>
      </c>
      <c r="B62" s="60" t="s">
        <v>61</v>
      </c>
      <c r="C62" s="335"/>
      <c r="D62" s="61"/>
      <c r="E62" s="66"/>
      <c r="F62" s="66"/>
      <c r="G62" s="66"/>
      <c r="H62" s="354"/>
      <c r="I62" s="61"/>
      <c r="J62" s="66"/>
      <c r="K62" s="354"/>
      <c r="L62" s="61"/>
      <c r="M62" s="66"/>
      <c r="N62" s="354"/>
      <c r="O62" s="61"/>
      <c r="P62" s="66"/>
      <c r="Q62" s="354"/>
      <c r="R62" s="61"/>
      <c r="S62" s="66"/>
      <c r="T62" s="93"/>
      <c r="U62" s="61"/>
      <c r="V62" s="61"/>
      <c r="W62" s="62"/>
      <c r="X62" s="93"/>
      <c r="Y62" s="66"/>
      <c r="Z62" s="93"/>
      <c r="AA62" s="61"/>
      <c r="AB62" s="93"/>
      <c r="AC62" s="61"/>
      <c r="AD62" s="61"/>
      <c r="AE62" s="93"/>
      <c r="AF62" s="97"/>
    </row>
    <row r="63" spans="1:32" ht="16.149999999999999" customHeight="1" x14ac:dyDescent="0.2">
      <c r="A63" s="55">
        <v>57</v>
      </c>
      <c r="B63" s="56" t="s">
        <v>62</v>
      </c>
      <c r="C63" s="336"/>
      <c r="D63" s="57"/>
      <c r="E63" s="75"/>
      <c r="F63" s="75"/>
      <c r="G63" s="75"/>
      <c r="H63" s="355"/>
      <c r="I63" s="57"/>
      <c r="J63" s="75"/>
      <c r="K63" s="355"/>
      <c r="L63" s="57"/>
      <c r="M63" s="75"/>
      <c r="N63" s="355"/>
      <c r="O63" s="57"/>
      <c r="P63" s="75"/>
      <c r="Q63" s="355"/>
      <c r="R63" s="57"/>
      <c r="S63" s="75"/>
      <c r="T63" s="94"/>
      <c r="U63" s="57"/>
      <c r="V63" s="57"/>
      <c r="W63" s="58"/>
      <c r="X63" s="94"/>
      <c r="Y63" s="75"/>
      <c r="Z63" s="94"/>
      <c r="AA63" s="57"/>
      <c r="AB63" s="94"/>
      <c r="AC63" s="57"/>
      <c r="AD63" s="57"/>
      <c r="AE63" s="94"/>
      <c r="AF63" s="98"/>
    </row>
    <row r="64" spans="1:32" ht="16.149999999999999" customHeight="1" x14ac:dyDescent="0.2">
      <c r="A64" s="55">
        <v>58</v>
      </c>
      <c r="B64" s="56" t="s">
        <v>63</v>
      </c>
      <c r="C64" s="336"/>
      <c r="D64" s="57"/>
      <c r="E64" s="75"/>
      <c r="F64" s="75"/>
      <c r="G64" s="75"/>
      <c r="H64" s="355"/>
      <c r="I64" s="57"/>
      <c r="J64" s="75"/>
      <c r="K64" s="355"/>
      <c r="L64" s="57"/>
      <c r="M64" s="75"/>
      <c r="N64" s="355"/>
      <c r="O64" s="57"/>
      <c r="P64" s="75"/>
      <c r="Q64" s="355"/>
      <c r="R64" s="57"/>
      <c r="S64" s="75"/>
      <c r="T64" s="94"/>
      <c r="U64" s="57"/>
      <c r="V64" s="57"/>
      <c r="W64" s="58"/>
      <c r="X64" s="94"/>
      <c r="Y64" s="75"/>
      <c r="Z64" s="94"/>
      <c r="AA64" s="57"/>
      <c r="AB64" s="94"/>
      <c r="AC64" s="57"/>
      <c r="AD64" s="57"/>
      <c r="AE64" s="94"/>
      <c r="AF64" s="98"/>
    </row>
    <row r="65" spans="1:32" ht="16.149999999999999" customHeight="1" x14ac:dyDescent="0.2">
      <c r="A65" s="55">
        <v>59</v>
      </c>
      <c r="B65" s="56" t="s">
        <v>64</v>
      </c>
      <c r="C65" s="336"/>
      <c r="D65" s="57"/>
      <c r="E65" s="75"/>
      <c r="F65" s="75"/>
      <c r="G65" s="75"/>
      <c r="H65" s="355"/>
      <c r="I65" s="57"/>
      <c r="J65" s="75"/>
      <c r="K65" s="355"/>
      <c r="L65" s="57"/>
      <c r="M65" s="75"/>
      <c r="N65" s="355"/>
      <c r="O65" s="57"/>
      <c r="P65" s="75"/>
      <c r="Q65" s="355"/>
      <c r="R65" s="57"/>
      <c r="S65" s="75"/>
      <c r="T65" s="94"/>
      <c r="U65" s="57"/>
      <c r="V65" s="57"/>
      <c r="W65" s="58"/>
      <c r="X65" s="94"/>
      <c r="Y65" s="75"/>
      <c r="Z65" s="94"/>
      <c r="AA65" s="57"/>
      <c r="AB65" s="94"/>
      <c r="AC65" s="57"/>
      <c r="AD65" s="57"/>
      <c r="AE65" s="94"/>
      <c r="AF65" s="98"/>
    </row>
    <row r="66" spans="1:32" ht="16.149999999999999" customHeight="1" x14ac:dyDescent="0.2">
      <c r="A66" s="50">
        <v>60</v>
      </c>
      <c r="B66" s="51" t="s">
        <v>65</v>
      </c>
      <c r="C66" s="337"/>
      <c r="D66" s="52"/>
      <c r="E66" s="81"/>
      <c r="F66" s="81"/>
      <c r="G66" s="81"/>
      <c r="H66" s="356"/>
      <c r="I66" s="52"/>
      <c r="J66" s="81"/>
      <c r="K66" s="356"/>
      <c r="L66" s="52"/>
      <c r="M66" s="81"/>
      <c r="N66" s="356"/>
      <c r="O66" s="52"/>
      <c r="P66" s="81"/>
      <c r="Q66" s="356"/>
      <c r="R66" s="52"/>
      <c r="S66" s="81"/>
      <c r="T66" s="95"/>
      <c r="U66" s="52"/>
      <c r="V66" s="52"/>
      <c r="W66" s="53"/>
      <c r="X66" s="95"/>
      <c r="Y66" s="81"/>
      <c r="Z66" s="95"/>
      <c r="AA66" s="52"/>
      <c r="AB66" s="95"/>
      <c r="AC66" s="54"/>
      <c r="AD66" s="52"/>
      <c r="AE66" s="96"/>
      <c r="AF66" s="96"/>
    </row>
    <row r="67" spans="1:32" ht="16.149999999999999" customHeight="1" x14ac:dyDescent="0.2">
      <c r="A67" s="59">
        <v>61</v>
      </c>
      <c r="B67" s="60" t="s">
        <v>66</v>
      </c>
      <c r="C67" s="335"/>
      <c r="D67" s="61"/>
      <c r="E67" s="66"/>
      <c r="F67" s="66"/>
      <c r="G67" s="66"/>
      <c r="H67" s="354"/>
      <c r="I67" s="61"/>
      <c r="J67" s="66"/>
      <c r="K67" s="354"/>
      <c r="L67" s="61"/>
      <c r="M67" s="66"/>
      <c r="N67" s="354"/>
      <c r="O67" s="61"/>
      <c r="P67" s="66"/>
      <c r="Q67" s="354"/>
      <c r="R67" s="61"/>
      <c r="S67" s="66"/>
      <c r="T67" s="93"/>
      <c r="U67" s="61"/>
      <c r="V67" s="61"/>
      <c r="W67" s="62"/>
      <c r="X67" s="93"/>
      <c r="Y67" s="66"/>
      <c r="Z67" s="93"/>
      <c r="AA67" s="61"/>
      <c r="AB67" s="93"/>
      <c r="AC67" s="61"/>
      <c r="AD67" s="61"/>
      <c r="AE67" s="93"/>
      <c r="AF67" s="97"/>
    </row>
    <row r="68" spans="1:32" ht="16.149999999999999" customHeight="1" x14ac:dyDescent="0.2">
      <c r="A68" s="55">
        <v>62</v>
      </c>
      <c r="B68" s="56" t="s">
        <v>67</v>
      </c>
      <c r="C68" s="336"/>
      <c r="D68" s="57"/>
      <c r="E68" s="75"/>
      <c r="F68" s="75"/>
      <c r="G68" s="75"/>
      <c r="H68" s="355"/>
      <c r="I68" s="57"/>
      <c r="J68" s="75"/>
      <c r="K68" s="355"/>
      <c r="L68" s="57"/>
      <c r="M68" s="75"/>
      <c r="N68" s="355"/>
      <c r="O68" s="57"/>
      <c r="P68" s="75"/>
      <c r="Q68" s="355"/>
      <c r="R68" s="57"/>
      <c r="S68" s="75"/>
      <c r="T68" s="94"/>
      <c r="U68" s="57"/>
      <c r="V68" s="57"/>
      <c r="W68" s="58"/>
      <c r="X68" s="94"/>
      <c r="Y68" s="75"/>
      <c r="Z68" s="94"/>
      <c r="AA68" s="57"/>
      <c r="AB68" s="94"/>
      <c r="AC68" s="57"/>
      <c r="AD68" s="57"/>
      <c r="AE68" s="94"/>
      <c r="AF68" s="98"/>
    </row>
    <row r="69" spans="1:32" ht="16.149999999999999" customHeight="1" x14ac:dyDescent="0.2">
      <c r="A69" s="55">
        <v>63</v>
      </c>
      <c r="B69" s="56" t="s">
        <v>68</v>
      </c>
      <c r="C69" s="336"/>
      <c r="D69" s="57"/>
      <c r="E69" s="75"/>
      <c r="F69" s="75"/>
      <c r="G69" s="75"/>
      <c r="H69" s="355"/>
      <c r="I69" s="57"/>
      <c r="J69" s="75"/>
      <c r="K69" s="355"/>
      <c r="L69" s="57"/>
      <c r="M69" s="75"/>
      <c r="N69" s="355"/>
      <c r="O69" s="57"/>
      <c r="P69" s="75"/>
      <c r="Q69" s="355"/>
      <c r="R69" s="57"/>
      <c r="S69" s="75"/>
      <c r="T69" s="94"/>
      <c r="U69" s="57"/>
      <c r="V69" s="57"/>
      <c r="W69" s="58"/>
      <c r="X69" s="94"/>
      <c r="Y69" s="75"/>
      <c r="Z69" s="94"/>
      <c r="AA69" s="57"/>
      <c r="AB69" s="94"/>
      <c r="AC69" s="57"/>
      <c r="AD69" s="57"/>
      <c r="AE69" s="94"/>
      <c r="AF69" s="98"/>
    </row>
    <row r="70" spans="1:32" ht="16.149999999999999" customHeight="1" x14ac:dyDescent="0.2">
      <c r="A70" s="55">
        <v>64</v>
      </c>
      <c r="B70" s="56" t="s">
        <v>69</v>
      </c>
      <c r="C70" s="336"/>
      <c r="D70" s="57"/>
      <c r="E70" s="75"/>
      <c r="F70" s="75"/>
      <c r="G70" s="75"/>
      <c r="H70" s="355"/>
      <c r="I70" s="57"/>
      <c r="J70" s="75"/>
      <c r="K70" s="355"/>
      <c r="L70" s="57"/>
      <c r="M70" s="75"/>
      <c r="N70" s="355"/>
      <c r="O70" s="57"/>
      <c r="P70" s="75"/>
      <c r="Q70" s="355"/>
      <c r="R70" s="57"/>
      <c r="S70" s="75"/>
      <c r="T70" s="94"/>
      <c r="U70" s="57"/>
      <c r="V70" s="57"/>
      <c r="W70" s="58"/>
      <c r="X70" s="94"/>
      <c r="Y70" s="75"/>
      <c r="Z70" s="94"/>
      <c r="AA70" s="57"/>
      <c r="AB70" s="94"/>
      <c r="AC70" s="57"/>
      <c r="AD70" s="57"/>
      <c r="AE70" s="94"/>
      <c r="AF70" s="98"/>
    </row>
    <row r="71" spans="1:32" ht="16.149999999999999" customHeight="1" x14ac:dyDescent="0.2">
      <c r="A71" s="50">
        <v>65</v>
      </c>
      <c r="B71" s="51" t="s">
        <v>70</v>
      </c>
      <c r="C71" s="337"/>
      <c r="D71" s="52"/>
      <c r="E71" s="81"/>
      <c r="F71" s="81"/>
      <c r="G71" s="81"/>
      <c r="H71" s="356"/>
      <c r="I71" s="52"/>
      <c r="J71" s="81"/>
      <c r="K71" s="356"/>
      <c r="L71" s="52"/>
      <c r="M71" s="81"/>
      <c r="N71" s="356"/>
      <c r="O71" s="52"/>
      <c r="P71" s="81"/>
      <c r="Q71" s="356"/>
      <c r="R71" s="52"/>
      <c r="S71" s="81"/>
      <c r="T71" s="95"/>
      <c r="U71" s="52"/>
      <c r="V71" s="52"/>
      <c r="W71" s="53"/>
      <c r="X71" s="95"/>
      <c r="Y71" s="81"/>
      <c r="Z71" s="95"/>
      <c r="AA71" s="52"/>
      <c r="AB71" s="95"/>
      <c r="AC71" s="54"/>
      <c r="AD71" s="52"/>
      <c r="AE71" s="96"/>
      <c r="AF71" s="96"/>
    </row>
    <row r="72" spans="1:32" ht="16.149999999999999" customHeight="1" x14ac:dyDescent="0.2">
      <c r="A72" s="59">
        <v>66</v>
      </c>
      <c r="B72" s="60" t="s">
        <v>71</v>
      </c>
      <c r="C72" s="335"/>
      <c r="D72" s="61"/>
      <c r="E72" s="66"/>
      <c r="F72" s="66"/>
      <c r="G72" s="66"/>
      <c r="H72" s="354"/>
      <c r="I72" s="61"/>
      <c r="J72" s="66"/>
      <c r="K72" s="354"/>
      <c r="L72" s="61"/>
      <c r="M72" s="66"/>
      <c r="N72" s="354"/>
      <c r="O72" s="61"/>
      <c r="P72" s="66"/>
      <c r="Q72" s="354"/>
      <c r="R72" s="61"/>
      <c r="S72" s="66"/>
      <c r="T72" s="93"/>
      <c r="U72" s="61"/>
      <c r="V72" s="61"/>
      <c r="W72" s="62"/>
      <c r="X72" s="93"/>
      <c r="Y72" s="66"/>
      <c r="Z72" s="93"/>
      <c r="AA72" s="61"/>
      <c r="AB72" s="93"/>
      <c r="AC72" s="61"/>
      <c r="AD72" s="61"/>
      <c r="AE72" s="93"/>
      <c r="AF72" s="97"/>
    </row>
    <row r="73" spans="1:32" ht="16.149999999999999" customHeight="1" x14ac:dyDescent="0.2">
      <c r="A73" s="55">
        <v>67</v>
      </c>
      <c r="B73" s="56" t="s">
        <v>4</v>
      </c>
      <c r="C73" s="336"/>
      <c r="D73" s="57"/>
      <c r="E73" s="75"/>
      <c r="F73" s="75"/>
      <c r="G73" s="75"/>
      <c r="H73" s="355"/>
      <c r="I73" s="57"/>
      <c r="J73" s="75"/>
      <c r="K73" s="355"/>
      <c r="L73" s="57"/>
      <c r="M73" s="75"/>
      <c r="N73" s="355"/>
      <c r="O73" s="57"/>
      <c r="P73" s="75"/>
      <c r="Q73" s="355"/>
      <c r="R73" s="57"/>
      <c r="S73" s="75"/>
      <c r="T73" s="94"/>
      <c r="U73" s="57"/>
      <c r="V73" s="57"/>
      <c r="W73" s="58"/>
      <c r="X73" s="94"/>
      <c r="Y73" s="75"/>
      <c r="Z73" s="94"/>
      <c r="AA73" s="57"/>
      <c r="AB73" s="94"/>
      <c r="AC73" s="57"/>
      <c r="AD73" s="57"/>
      <c r="AE73" s="94"/>
      <c r="AF73" s="98"/>
    </row>
    <row r="74" spans="1:32" ht="16.149999999999999" customHeight="1" x14ac:dyDescent="0.2">
      <c r="A74" s="55">
        <v>68</v>
      </c>
      <c r="B74" s="56" t="s">
        <v>3</v>
      </c>
      <c r="C74" s="336"/>
      <c r="D74" s="57"/>
      <c r="E74" s="75"/>
      <c r="F74" s="75"/>
      <c r="G74" s="75"/>
      <c r="H74" s="355"/>
      <c r="I74" s="57"/>
      <c r="J74" s="75"/>
      <c r="K74" s="355"/>
      <c r="L74" s="57"/>
      <c r="M74" s="75"/>
      <c r="N74" s="355"/>
      <c r="O74" s="57"/>
      <c r="P74" s="75"/>
      <c r="Q74" s="355"/>
      <c r="R74" s="57"/>
      <c r="S74" s="75"/>
      <c r="T74" s="94"/>
      <c r="U74" s="57"/>
      <c r="V74" s="57"/>
      <c r="W74" s="58"/>
      <c r="X74" s="94"/>
      <c r="Y74" s="75"/>
      <c r="Z74" s="94"/>
      <c r="AA74" s="57"/>
      <c r="AB74" s="94"/>
      <c r="AC74" s="57"/>
      <c r="AD74" s="57"/>
      <c r="AE74" s="94"/>
      <c r="AF74" s="98"/>
    </row>
    <row r="75" spans="1:32" ht="16.149999999999999" customHeight="1" x14ac:dyDescent="0.2">
      <c r="A75" s="55">
        <v>69</v>
      </c>
      <c r="B75" s="56" t="s">
        <v>93</v>
      </c>
      <c r="C75" s="336"/>
      <c r="D75" s="57"/>
      <c r="E75" s="75"/>
      <c r="F75" s="75"/>
      <c r="G75" s="75"/>
      <c r="H75" s="355"/>
      <c r="I75" s="57"/>
      <c r="J75" s="75"/>
      <c r="K75" s="355"/>
      <c r="L75" s="57"/>
      <c r="M75" s="75"/>
      <c r="N75" s="355"/>
      <c r="O75" s="57"/>
      <c r="P75" s="75"/>
      <c r="Q75" s="355"/>
      <c r="R75" s="57"/>
      <c r="S75" s="75"/>
      <c r="T75" s="94"/>
      <c r="U75" s="57"/>
      <c r="V75" s="57"/>
      <c r="W75" s="58"/>
      <c r="X75" s="94"/>
      <c r="Y75" s="75"/>
      <c r="Z75" s="94"/>
      <c r="AA75" s="57"/>
      <c r="AB75" s="94"/>
      <c r="AC75" s="57"/>
      <c r="AD75" s="57"/>
      <c r="AE75" s="94"/>
      <c r="AF75" s="98"/>
    </row>
    <row r="76" spans="1:32" s="199" customFormat="1" ht="16.149999999999999" customHeight="1" thickBot="1" x14ac:dyDescent="0.25">
      <c r="A76" s="1610" t="s">
        <v>494</v>
      </c>
      <c r="B76" s="1612"/>
      <c r="C76" s="357">
        <v>866</v>
      </c>
      <c r="D76" s="330"/>
      <c r="E76" s="347">
        <v>6834015.2119332459</v>
      </c>
      <c r="F76" s="347">
        <v>527.02354414153262</v>
      </c>
      <c r="G76" s="347">
        <v>456402.38922656729</v>
      </c>
      <c r="H76" s="357">
        <v>661</v>
      </c>
      <c r="I76" s="330"/>
      <c r="J76" s="347">
        <v>408604.77892406372</v>
      </c>
      <c r="K76" s="357">
        <v>317</v>
      </c>
      <c r="L76" s="330"/>
      <c r="M76" s="347">
        <v>53455.66713855906</v>
      </c>
      <c r="N76" s="357">
        <v>73</v>
      </c>
      <c r="O76" s="330"/>
      <c r="P76" s="347">
        <v>308728.16971474682</v>
      </c>
      <c r="Q76" s="357">
        <v>15</v>
      </c>
      <c r="R76" s="330"/>
      <c r="S76" s="347">
        <v>25890.066380925276</v>
      </c>
      <c r="T76" s="358">
        <v>8087095</v>
      </c>
      <c r="U76" s="330">
        <v>160578</v>
      </c>
      <c r="V76" s="330">
        <v>-92472</v>
      </c>
      <c r="W76" s="359">
        <v>68106</v>
      </c>
      <c r="X76" s="358">
        <v>8155201</v>
      </c>
      <c r="Y76" s="347">
        <v>-20388</v>
      </c>
      <c r="Z76" s="358">
        <v>8134813</v>
      </c>
      <c r="AA76" s="347">
        <v>9056</v>
      </c>
      <c r="AB76" s="358">
        <v>8143869</v>
      </c>
      <c r="AC76" s="330">
        <v>7424553</v>
      </c>
      <c r="AD76" s="330">
        <v>719316</v>
      </c>
      <c r="AE76" s="358">
        <v>719316</v>
      </c>
      <c r="AF76" s="327">
        <v>8143869</v>
      </c>
    </row>
    <row r="77" spans="1:32" s="199" customFormat="1" ht="12.75" customHeight="1" thickTop="1" x14ac:dyDescent="0.2">
      <c r="A77" s="1613" t="s">
        <v>447</v>
      </c>
      <c r="B77" s="1614"/>
      <c r="C77" s="366"/>
      <c r="D77" s="344"/>
      <c r="E77" s="344"/>
      <c r="F77" s="344"/>
      <c r="G77" s="344"/>
      <c r="H77" s="366"/>
      <c r="I77" s="344"/>
      <c r="J77" s="344"/>
      <c r="K77" s="366"/>
      <c r="L77" s="344"/>
      <c r="M77" s="344"/>
      <c r="N77" s="366"/>
      <c r="O77" s="344"/>
      <c r="P77" s="344"/>
      <c r="Q77" s="366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44"/>
      <c r="AF77" s="344"/>
    </row>
    <row r="78" spans="1:32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6"/>
      <c r="G78" s="246"/>
      <c r="H78" s="248"/>
      <c r="I78" s="246"/>
      <c r="J78" s="246"/>
      <c r="K78" s="248"/>
      <c r="L78" s="246"/>
      <c r="M78" s="246"/>
      <c r="N78" s="248"/>
      <c r="O78" s="246"/>
      <c r="P78" s="246"/>
      <c r="Q78" s="248"/>
      <c r="R78" s="246"/>
      <c r="S78" s="246"/>
      <c r="T78" s="246"/>
      <c r="U78" s="246"/>
      <c r="V78" s="246"/>
      <c r="W78" s="246"/>
      <c r="X78" s="246"/>
      <c r="Y78" s="246"/>
      <c r="Z78" s="246"/>
      <c r="AA78" s="246"/>
      <c r="AB78" s="98">
        <v>0</v>
      </c>
      <c r="AC78" s="251">
        <v>0</v>
      </c>
      <c r="AD78" s="246">
        <v>0</v>
      </c>
      <c r="AE78" s="98">
        <v>0</v>
      </c>
      <c r="AF78" s="98">
        <v>0</v>
      </c>
    </row>
    <row r="79" spans="1:32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6"/>
      <c r="G79" s="246"/>
      <c r="H79" s="248"/>
      <c r="I79" s="246"/>
      <c r="J79" s="246"/>
      <c r="K79" s="248"/>
      <c r="L79" s="246"/>
      <c r="M79" s="246"/>
      <c r="N79" s="248"/>
      <c r="O79" s="246"/>
      <c r="P79" s="246"/>
      <c r="Q79" s="248"/>
      <c r="R79" s="246"/>
      <c r="S79" s="246"/>
      <c r="T79" s="246"/>
      <c r="U79" s="246"/>
      <c r="V79" s="246"/>
      <c r="W79" s="246"/>
      <c r="X79" s="246"/>
      <c r="Y79" s="246"/>
      <c r="Z79" s="246"/>
      <c r="AA79" s="246"/>
      <c r="AB79" s="250"/>
      <c r="AC79" s="251"/>
      <c r="AD79" s="246"/>
      <c r="AE79" s="250"/>
      <c r="AF79" s="98">
        <v>0</v>
      </c>
    </row>
    <row r="80" spans="1:32" ht="16.149999999999999" customHeight="1" x14ac:dyDescent="0.2">
      <c r="A80" s="1619" t="s">
        <v>547</v>
      </c>
      <c r="B80" s="1620"/>
      <c r="C80" s="248"/>
      <c r="D80" s="246"/>
      <c r="E80" s="246"/>
      <c r="F80" s="246"/>
      <c r="G80" s="246"/>
      <c r="H80" s="248"/>
      <c r="I80" s="246"/>
      <c r="J80" s="246"/>
      <c r="K80" s="248"/>
      <c r="L80" s="246"/>
      <c r="M80" s="246"/>
      <c r="N80" s="248"/>
      <c r="O80" s="246"/>
      <c r="P80" s="246"/>
      <c r="Q80" s="248"/>
      <c r="R80" s="246"/>
      <c r="S80" s="246"/>
      <c r="T80" s="246"/>
      <c r="U80" s="246"/>
      <c r="V80" s="246"/>
      <c r="W80" s="246"/>
      <c r="X80" s="246"/>
      <c r="Y80" s="246"/>
      <c r="Z80" s="246"/>
      <c r="AA80" s="246"/>
      <c r="AB80" s="251"/>
      <c r="AC80" s="251">
        <v>232</v>
      </c>
      <c r="AD80" s="246">
        <v>-232</v>
      </c>
      <c r="AE80" s="98">
        <v>-232</v>
      </c>
      <c r="AF80" s="98">
        <v>19992</v>
      </c>
    </row>
    <row r="81" spans="1:32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6"/>
      <c r="G81" s="246"/>
      <c r="H81" s="248"/>
      <c r="I81" s="246"/>
      <c r="J81" s="246"/>
      <c r="K81" s="248"/>
      <c r="L81" s="246"/>
      <c r="M81" s="246"/>
      <c r="N81" s="248"/>
      <c r="O81" s="246"/>
      <c r="P81" s="246"/>
      <c r="Q81" s="248"/>
      <c r="R81" s="246"/>
      <c r="S81" s="246"/>
      <c r="T81" s="246"/>
      <c r="U81" s="246"/>
      <c r="V81" s="246"/>
      <c r="W81" s="246"/>
      <c r="X81" s="246"/>
      <c r="Y81" s="246"/>
      <c r="Z81" s="246"/>
      <c r="AA81" s="246"/>
      <c r="AB81" s="250"/>
      <c r="AC81" s="251"/>
      <c r="AD81" s="246"/>
      <c r="AE81" s="250"/>
      <c r="AF81" s="98">
        <v>0</v>
      </c>
    </row>
    <row r="82" spans="1:32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7"/>
      <c r="G82" s="247"/>
      <c r="H82" s="249"/>
      <c r="I82" s="247"/>
      <c r="J82" s="247"/>
      <c r="K82" s="249"/>
      <c r="L82" s="247"/>
      <c r="M82" s="247"/>
      <c r="N82" s="249"/>
      <c r="O82" s="247"/>
      <c r="P82" s="247"/>
      <c r="Q82" s="249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96">
        <v>26130</v>
      </c>
      <c r="AC82" s="54">
        <v>22775</v>
      </c>
      <c r="AD82" s="247">
        <v>3355</v>
      </c>
      <c r="AE82" s="96">
        <v>3355</v>
      </c>
      <c r="AF82" s="96">
        <v>26130</v>
      </c>
    </row>
    <row r="83" spans="1:32" s="199" customFormat="1" ht="16.149999999999999" customHeight="1" thickBot="1" x14ac:dyDescent="0.25">
      <c r="A83" s="1610" t="s">
        <v>495</v>
      </c>
      <c r="B83" s="1611"/>
      <c r="C83" s="326">
        <v>866</v>
      </c>
      <c r="D83" s="325"/>
      <c r="E83" s="338">
        <v>6834015.2119332459</v>
      </c>
      <c r="F83" s="338">
        <v>527.02354414153262</v>
      </c>
      <c r="G83" s="338">
        <v>456402.38922656729</v>
      </c>
      <c r="H83" s="326">
        <v>661</v>
      </c>
      <c r="I83" s="325"/>
      <c r="J83" s="338">
        <v>408604.77892406372</v>
      </c>
      <c r="K83" s="326">
        <v>317</v>
      </c>
      <c r="L83" s="325"/>
      <c r="M83" s="338">
        <v>53455.66713855906</v>
      </c>
      <c r="N83" s="326">
        <v>73</v>
      </c>
      <c r="O83" s="325"/>
      <c r="P83" s="338">
        <v>308728.16971474682</v>
      </c>
      <c r="Q83" s="326">
        <v>15</v>
      </c>
      <c r="R83" s="325"/>
      <c r="S83" s="338">
        <v>25890.066380925276</v>
      </c>
      <c r="T83" s="325">
        <v>8087095</v>
      </c>
      <c r="U83" s="325">
        <v>160578</v>
      </c>
      <c r="V83" s="325">
        <v>-92472</v>
      </c>
      <c r="W83" s="325">
        <v>68106</v>
      </c>
      <c r="X83" s="325">
        <v>8155201</v>
      </c>
      <c r="Y83" s="325">
        <v>-20388</v>
      </c>
      <c r="Z83" s="325">
        <v>8134813</v>
      </c>
      <c r="AA83" s="338">
        <v>9056</v>
      </c>
      <c r="AB83" s="327">
        <v>8169999</v>
      </c>
      <c r="AC83" s="325">
        <v>7447560</v>
      </c>
      <c r="AD83" s="325">
        <v>722439</v>
      </c>
      <c r="AE83" s="327">
        <v>722439</v>
      </c>
      <c r="AF83" s="327">
        <v>8189991</v>
      </c>
    </row>
    <row r="84" spans="1:32" ht="8.4499999999999993" customHeight="1" thickTop="1" x14ac:dyDescent="0.2"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192"/>
      <c r="P84" s="192"/>
      <c r="Q84" s="192"/>
      <c r="R84" s="192"/>
      <c r="S84" s="192"/>
      <c r="T84" s="192"/>
      <c r="U84" s="192"/>
      <c r="V84" s="192"/>
      <c r="W84" s="192"/>
      <c r="X84" s="192"/>
      <c r="AA84" s="192"/>
      <c r="AB84" s="192"/>
      <c r="AC84" s="192"/>
      <c r="AD84" s="192"/>
      <c r="AE84" s="192"/>
      <c r="AF84" s="192"/>
    </row>
    <row r="85" spans="1:32" ht="8.4499999999999993" customHeight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192"/>
      <c r="AA85" s="192"/>
      <c r="AB85" s="192"/>
      <c r="AC85" s="192"/>
      <c r="AD85" s="192"/>
      <c r="AE85" s="192"/>
      <c r="AF85" s="192"/>
    </row>
    <row r="86" spans="1:32" ht="13.9" customHeight="1" x14ac:dyDescent="0.2"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AA86" s="192"/>
      <c r="AB86" s="192"/>
      <c r="AC86" s="192"/>
      <c r="AD86" s="192"/>
      <c r="AE86" s="192"/>
      <c r="AF86" s="192"/>
    </row>
    <row r="87" spans="1:32" ht="13.9" customHeight="1" x14ac:dyDescent="0.2">
      <c r="A87" s="115"/>
      <c r="B87" s="115"/>
      <c r="C87" s="115"/>
      <c r="D87" s="115"/>
      <c r="E87" s="115"/>
      <c r="F87" s="1632"/>
      <c r="G87" s="1632"/>
      <c r="H87" s="115"/>
      <c r="I87" s="115"/>
      <c r="J87" s="115"/>
      <c r="K87" s="115"/>
      <c r="L87" s="1360"/>
      <c r="M87" s="1360"/>
      <c r="N87" s="1360"/>
      <c r="O87" s="1360"/>
      <c r="P87" s="1360"/>
      <c r="Q87" s="1360"/>
      <c r="R87" s="1360"/>
      <c r="S87" s="1360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</row>
    <row r="88" spans="1:32" x14ac:dyDescent="0.2">
      <c r="A88" s="115" t="s">
        <v>1583</v>
      </c>
      <c r="B88" s="115" t="s">
        <v>1583</v>
      </c>
      <c r="C88" s="115" t="s">
        <v>1583</v>
      </c>
      <c r="D88" s="115" t="s">
        <v>1583</v>
      </c>
      <c r="E88" s="115" t="s">
        <v>1583</v>
      </c>
      <c r="F88" s="1632"/>
      <c r="G88" s="1632"/>
      <c r="H88" s="115"/>
      <c r="I88" s="115"/>
      <c r="J88" s="115"/>
      <c r="K88" s="115"/>
      <c r="L88" s="1360"/>
      <c r="M88" s="1360"/>
      <c r="N88" s="1360"/>
      <c r="O88" s="1360"/>
      <c r="P88" s="1360"/>
      <c r="Q88" s="1360"/>
      <c r="R88" s="1360"/>
      <c r="S88" s="1360"/>
      <c r="T88" s="115"/>
      <c r="U88" s="115"/>
      <c r="V88" s="115"/>
      <c r="W88" s="115"/>
      <c r="X88" s="115"/>
      <c r="Y88" s="928"/>
      <c r="Z88" s="1361"/>
      <c r="AA88" s="115"/>
      <c r="AB88" s="115"/>
      <c r="AC88" s="115"/>
      <c r="AD88" s="115"/>
      <c r="AE88" s="115"/>
      <c r="AF88" s="115"/>
    </row>
    <row r="89" spans="1:32" x14ac:dyDescent="0.2">
      <c r="A89" s="115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928"/>
      <c r="Z89" s="1361"/>
      <c r="AA89" s="115"/>
      <c r="AB89" s="115"/>
      <c r="AC89" s="115"/>
      <c r="AD89" s="115"/>
      <c r="AE89" s="115"/>
      <c r="AF89" s="115"/>
    </row>
    <row r="90" spans="1:32" x14ac:dyDescent="0.2">
      <c r="A90" s="115"/>
      <c r="B90" s="1363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  <c r="AE90" s="115">
        <v>1</v>
      </c>
      <c r="AF90" s="115"/>
    </row>
    <row r="91" spans="1:32" x14ac:dyDescent="0.2">
      <c r="A91" s="115"/>
      <c r="B91" s="1363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  <c r="AE91" s="115"/>
      <c r="AF91" s="115"/>
    </row>
    <row r="92" spans="1:32" x14ac:dyDescent="0.2">
      <c r="A92" s="115"/>
      <c r="B92" s="1363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  <c r="AD92" s="115"/>
      <c r="AE92" s="115"/>
      <c r="AF92" s="115"/>
    </row>
    <row r="93" spans="1:32" x14ac:dyDescent="0.2">
      <c r="A93" s="115"/>
      <c r="B93" s="1363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  <c r="AC93" s="115"/>
      <c r="AD93" s="115"/>
      <c r="AE93" s="115"/>
      <c r="AF93" s="115"/>
    </row>
  </sheetData>
  <mergeCells count="32"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  <mergeCell ref="A79:B79"/>
    <mergeCell ref="A80:B80"/>
    <mergeCell ref="A81:B81"/>
    <mergeCell ref="A82:B82"/>
    <mergeCell ref="A83:B83"/>
    <mergeCell ref="AB1:AF1"/>
    <mergeCell ref="F87:F88"/>
    <mergeCell ref="G87:G88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55000000000000004" bottom="0.45" header="0.25" footer="0.25"/>
  <pageSetup paperSize="5" scale="65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93"/>
  <sheetViews>
    <sheetView view="pageBreakPreview" zoomScaleNormal="100" zoomScaleSheetLayoutView="100" workbookViewId="0">
      <pane xSplit="2" ySplit="6" topLeftCell="C7" activePane="bottomRight" state="frozen"/>
      <selection activeCell="B90" sqref="B90:B93"/>
      <selection pane="topRight" activeCell="B90" sqref="B90:B93"/>
      <selection pane="bottomLeft" activeCell="B90" sqref="B90:B93"/>
      <selection pane="bottomRight" activeCell="B90" sqref="B90:B93"/>
    </sheetView>
  </sheetViews>
  <sheetFormatPr defaultColWidth="8.85546875" defaultRowHeight="12.75" x14ac:dyDescent="0.2"/>
  <cols>
    <col min="1" max="1" width="5" style="110" customWidth="1"/>
    <col min="2" max="2" width="27.42578125" style="110" customWidth="1"/>
    <col min="3" max="3" width="12.140625" style="110" bestFit="1" customWidth="1"/>
    <col min="4" max="4" width="10" style="110" customWidth="1"/>
    <col min="5" max="5" width="14.140625" style="110" customWidth="1"/>
    <col min="6" max="6" width="10" style="110" customWidth="1"/>
    <col min="7" max="7" width="14.140625" style="110" customWidth="1"/>
    <col min="8" max="8" width="11.5703125" style="110" customWidth="1"/>
    <col min="9" max="9" width="10" style="110" customWidth="1"/>
    <col min="10" max="10" width="11.28515625" style="110" customWidth="1"/>
    <col min="11" max="11" width="11.5703125" style="110" customWidth="1"/>
    <col min="12" max="12" width="10" style="110" customWidth="1"/>
    <col min="13" max="13" width="11.28515625" style="110" customWidth="1"/>
    <col min="14" max="14" width="11.5703125" style="110" customWidth="1"/>
    <col min="15" max="15" width="10" style="110" customWidth="1"/>
    <col min="16" max="16" width="11.28515625" style="110" customWidth="1"/>
    <col min="17" max="17" width="11.5703125" style="110" customWidth="1"/>
    <col min="18" max="18" width="10" style="110" customWidth="1"/>
    <col min="19" max="19" width="11.28515625" style="110" customWidth="1"/>
    <col min="20" max="20" width="13.140625" style="110" customWidth="1"/>
    <col min="21" max="24" width="14.85546875" style="110" customWidth="1"/>
    <col min="25" max="25" width="12.7109375" style="110" customWidth="1"/>
    <col min="26" max="26" width="14.85546875" style="110" customWidth="1"/>
    <col min="27" max="27" width="16.28515625" style="110" customWidth="1"/>
    <col min="28" max="28" width="17.28515625" style="110" bestFit="1" customWidth="1"/>
    <col min="29" max="31" width="15.28515625" style="110" customWidth="1"/>
    <col min="32" max="32" width="18.85546875" style="110" customWidth="1"/>
    <col min="33" max="16384" width="8.85546875" style="110"/>
  </cols>
  <sheetData>
    <row r="1" spans="1:32" ht="19.899999999999999" customHeight="1" x14ac:dyDescent="0.2">
      <c r="A1" s="1743" t="s">
        <v>528</v>
      </c>
      <c r="B1" s="1737"/>
      <c r="C1" s="1592" t="s">
        <v>378</v>
      </c>
      <c r="D1" s="1593"/>
      <c r="E1" s="1593"/>
      <c r="F1" s="1593"/>
      <c r="G1" s="1593"/>
      <c r="H1" s="1593"/>
      <c r="I1" s="1593"/>
      <c r="J1" s="1594"/>
      <c r="K1" s="1595" t="s">
        <v>378</v>
      </c>
      <c r="L1" s="1596"/>
      <c r="M1" s="1596"/>
      <c r="N1" s="1596"/>
      <c r="O1" s="1596"/>
      <c r="P1" s="1596"/>
      <c r="Q1" s="1596"/>
      <c r="R1" s="1596"/>
      <c r="S1" s="1596"/>
      <c r="T1" s="1597"/>
      <c r="U1" s="1592" t="s">
        <v>378</v>
      </c>
      <c r="V1" s="1593"/>
      <c r="W1" s="1593"/>
      <c r="X1" s="1593"/>
      <c r="Y1" s="1593"/>
      <c r="Z1" s="1593"/>
      <c r="AA1" s="1594"/>
      <c r="AB1" s="1592" t="s">
        <v>378</v>
      </c>
      <c r="AC1" s="1593"/>
      <c r="AD1" s="1593"/>
      <c r="AE1" s="1593"/>
      <c r="AF1" s="1594"/>
    </row>
    <row r="2" spans="1:32" ht="30" customHeight="1" x14ac:dyDescent="0.2">
      <c r="A2" s="1738"/>
      <c r="B2" s="1739"/>
      <c r="C2" s="1598" t="s">
        <v>1230</v>
      </c>
      <c r="D2" s="1600" t="s">
        <v>1592</v>
      </c>
      <c r="E2" s="1601"/>
      <c r="F2" s="1601"/>
      <c r="G2" s="1602"/>
      <c r="H2" s="1600" t="s">
        <v>1307</v>
      </c>
      <c r="I2" s="1603"/>
      <c r="J2" s="1604"/>
      <c r="K2" s="1600" t="s">
        <v>1304</v>
      </c>
      <c r="L2" s="1603"/>
      <c r="M2" s="1604"/>
      <c r="N2" s="1600" t="s">
        <v>1305</v>
      </c>
      <c r="O2" s="1603"/>
      <c r="P2" s="1604"/>
      <c r="Q2" s="1600" t="s">
        <v>1306</v>
      </c>
      <c r="R2" s="1603"/>
      <c r="S2" s="1604"/>
      <c r="T2" s="1598" t="s">
        <v>539</v>
      </c>
      <c r="U2" s="1605" t="s">
        <v>251</v>
      </c>
      <c r="V2" s="1605"/>
      <c r="W2" s="1605"/>
      <c r="X2" s="1598" t="s">
        <v>540</v>
      </c>
      <c r="Y2" s="1606" t="s">
        <v>487</v>
      </c>
      <c r="Z2" s="1606" t="s">
        <v>541</v>
      </c>
      <c r="AA2" s="1621" t="s">
        <v>1484</v>
      </c>
      <c r="AB2" s="1598" t="s">
        <v>1313</v>
      </c>
      <c r="AC2" s="1598" t="s">
        <v>296</v>
      </c>
      <c r="AD2" s="1598" t="s">
        <v>297</v>
      </c>
      <c r="AE2" s="1598" t="s">
        <v>254</v>
      </c>
      <c r="AF2" s="1598" t="s">
        <v>1314</v>
      </c>
    </row>
    <row r="3" spans="1:32" ht="94.5" customHeight="1" x14ac:dyDescent="0.2">
      <c r="A3" s="1740"/>
      <c r="B3" s="1741"/>
      <c r="C3" s="1599"/>
      <c r="D3" s="820" t="s">
        <v>489</v>
      </c>
      <c r="E3" s="820" t="s">
        <v>710</v>
      </c>
      <c r="F3" s="820" t="s">
        <v>489</v>
      </c>
      <c r="G3" s="820" t="s">
        <v>709</v>
      </c>
      <c r="H3" s="1097" t="s">
        <v>1229</v>
      </c>
      <c r="I3" s="820" t="s">
        <v>489</v>
      </c>
      <c r="J3" s="820" t="s">
        <v>397</v>
      </c>
      <c r="K3" s="1097" t="s">
        <v>1228</v>
      </c>
      <c r="L3" s="820" t="s">
        <v>489</v>
      </c>
      <c r="M3" s="820" t="s">
        <v>397</v>
      </c>
      <c r="N3" s="1097" t="s">
        <v>1227</v>
      </c>
      <c r="O3" s="820" t="s">
        <v>489</v>
      </c>
      <c r="P3" s="820" t="s">
        <v>397</v>
      </c>
      <c r="Q3" s="1097" t="s">
        <v>1227</v>
      </c>
      <c r="R3" s="820" t="s">
        <v>489</v>
      </c>
      <c r="S3" s="820" t="s">
        <v>397</v>
      </c>
      <c r="T3" s="1598"/>
      <c r="U3" s="821" t="s">
        <v>1225</v>
      </c>
      <c r="V3" s="821" t="s">
        <v>1226</v>
      </c>
      <c r="W3" s="821" t="s">
        <v>253</v>
      </c>
      <c r="X3" s="1598"/>
      <c r="Y3" s="1607"/>
      <c r="Z3" s="1607"/>
      <c r="AA3" s="1621"/>
      <c r="AB3" s="1598"/>
      <c r="AC3" s="1598"/>
      <c r="AD3" s="1598"/>
      <c r="AE3" s="1598"/>
      <c r="AF3" s="1598"/>
    </row>
    <row r="4" spans="1:32" ht="14.25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</row>
    <row r="5" spans="1:32" s="1210" customFormat="1" ht="36" customHeight="1" x14ac:dyDescent="0.2">
      <c r="A5" s="1207"/>
      <c r="B5" s="1208"/>
      <c r="C5" s="1019" t="s">
        <v>1047</v>
      </c>
      <c r="D5" s="1019" t="s">
        <v>1059</v>
      </c>
      <c r="E5" s="1019" t="s">
        <v>1049</v>
      </c>
      <c r="F5" s="1019" t="s">
        <v>951</v>
      </c>
      <c r="G5" s="1019" t="s">
        <v>926</v>
      </c>
      <c r="H5" s="1019" t="s">
        <v>1303</v>
      </c>
      <c r="I5" s="1019" t="s">
        <v>1060</v>
      </c>
      <c r="J5" s="1019" t="s">
        <v>1061</v>
      </c>
      <c r="K5" s="1019" t="s">
        <v>1302</v>
      </c>
      <c r="L5" s="1019" t="s">
        <v>1062</v>
      </c>
      <c r="M5" s="1019" t="s">
        <v>1063</v>
      </c>
      <c r="N5" s="1019" t="s">
        <v>1300</v>
      </c>
      <c r="O5" s="1019" t="s">
        <v>1064</v>
      </c>
      <c r="P5" s="1019" t="s">
        <v>1065</v>
      </c>
      <c r="Q5" s="1019" t="s">
        <v>1301</v>
      </c>
      <c r="R5" s="1019" t="s">
        <v>1066</v>
      </c>
      <c r="S5" s="1019" t="s">
        <v>1067</v>
      </c>
      <c r="T5" s="1019" t="s">
        <v>1068</v>
      </c>
      <c r="U5" s="1019" t="s">
        <v>1294</v>
      </c>
      <c r="V5" s="1019" t="s">
        <v>1295</v>
      </c>
      <c r="W5" s="1019" t="s">
        <v>1071</v>
      </c>
      <c r="X5" s="1019" t="s">
        <v>1072</v>
      </c>
      <c r="Y5" s="1019" t="s">
        <v>1073</v>
      </c>
      <c r="Z5" s="1019" t="s">
        <v>1074</v>
      </c>
      <c r="AA5" s="1019" t="s">
        <v>1055</v>
      </c>
      <c r="AB5" s="1019" t="s">
        <v>1446</v>
      </c>
      <c r="AC5" s="1019" t="s">
        <v>1299</v>
      </c>
      <c r="AD5" s="1019" t="s">
        <v>1075</v>
      </c>
      <c r="AE5" s="1019" t="s">
        <v>1312</v>
      </c>
      <c r="AF5" s="1019" t="s">
        <v>1447</v>
      </c>
    </row>
    <row r="6" spans="1:32" s="1210" customFormat="1" ht="36" hidden="1" customHeight="1" x14ac:dyDescent="0.2">
      <c r="A6" s="1211"/>
      <c r="B6" s="1212"/>
      <c r="C6" s="1022" t="s">
        <v>802</v>
      </c>
      <c r="D6" s="1022" t="s">
        <v>802</v>
      </c>
      <c r="E6" s="1022" t="s">
        <v>803</v>
      </c>
      <c r="F6" s="1022" t="s">
        <v>958</v>
      </c>
      <c r="G6" s="1022" t="s">
        <v>803</v>
      </c>
      <c r="H6" s="1022" t="s">
        <v>910</v>
      </c>
      <c r="I6" s="1022" t="s">
        <v>802</v>
      </c>
      <c r="J6" s="1022" t="s">
        <v>803</v>
      </c>
      <c r="K6" s="1022" t="s">
        <v>910</v>
      </c>
      <c r="L6" s="1022" t="s">
        <v>802</v>
      </c>
      <c r="M6" s="1022" t="s">
        <v>803</v>
      </c>
      <c r="N6" s="1022" t="s">
        <v>910</v>
      </c>
      <c r="O6" s="1022" t="s">
        <v>802</v>
      </c>
      <c r="P6" s="1022" t="s">
        <v>803</v>
      </c>
      <c r="Q6" s="1022" t="s">
        <v>910</v>
      </c>
      <c r="R6" s="1022" t="s">
        <v>802</v>
      </c>
      <c r="S6" s="1022" t="s">
        <v>803</v>
      </c>
      <c r="T6" s="1022" t="s">
        <v>803</v>
      </c>
      <c r="U6" s="1022" t="s">
        <v>1054</v>
      </c>
      <c r="V6" s="1022" t="s">
        <v>1054</v>
      </c>
      <c r="W6" s="1022" t="s">
        <v>803</v>
      </c>
      <c r="X6" s="1022" t="s">
        <v>803</v>
      </c>
      <c r="Y6" s="1022" t="s">
        <v>803</v>
      </c>
      <c r="Z6" s="1022" t="s">
        <v>803</v>
      </c>
      <c r="AA6" s="1022" t="s">
        <v>1055</v>
      </c>
      <c r="AB6" s="1022" t="s">
        <v>1076</v>
      </c>
      <c r="AC6" s="1022" t="s">
        <v>1056</v>
      </c>
      <c r="AD6" s="1022" t="s">
        <v>803</v>
      </c>
      <c r="AE6" s="1022" t="s">
        <v>803</v>
      </c>
      <c r="AF6" s="1022" t="s">
        <v>1077</v>
      </c>
    </row>
    <row r="7" spans="1:32" ht="16.149999999999999" customHeight="1" x14ac:dyDescent="0.2">
      <c r="A7" s="59">
        <v>1</v>
      </c>
      <c r="B7" s="60" t="s">
        <v>7</v>
      </c>
      <c r="C7" s="335"/>
      <c r="D7" s="61"/>
      <c r="E7" s="66"/>
      <c r="F7" s="66"/>
      <c r="G7" s="66"/>
      <c r="H7" s="354"/>
      <c r="I7" s="61"/>
      <c r="J7" s="66"/>
      <c r="K7" s="354"/>
      <c r="L7" s="61"/>
      <c r="M7" s="66"/>
      <c r="N7" s="354"/>
      <c r="O7" s="61"/>
      <c r="P7" s="66"/>
      <c r="Q7" s="354"/>
      <c r="R7" s="61"/>
      <c r="S7" s="66"/>
      <c r="T7" s="93"/>
      <c r="U7" s="61"/>
      <c r="V7" s="61"/>
      <c r="W7" s="62"/>
      <c r="X7" s="93"/>
      <c r="Y7" s="66"/>
      <c r="Z7" s="93"/>
      <c r="AA7" s="61"/>
      <c r="AB7" s="93"/>
      <c r="AC7" s="61"/>
      <c r="AD7" s="61"/>
      <c r="AE7" s="93"/>
      <c r="AF7" s="97"/>
    </row>
    <row r="8" spans="1:32" ht="16.149999999999999" customHeight="1" x14ac:dyDescent="0.2">
      <c r="A8" s="55">
        <v>2</v>
      </c>
      <c r="B8" s="56" t="s">
        <v>8</v>
      </c>
      <c r="C8" s="336"/>
      <c r="D8" s="57"/>
      <c r="E8" s="75"/>
      <c r="F8" s="75"/>
      <c r="G8" s="75"/>
      <c r="H8" s="355"/>
      <c r="I8" s="57"/>
      <c r="J8" s="75"/>
      <c r="K8" s="355"/>
      <c r="L8" s="57"/>
      <c r="M8" s="75"/>
      <c r="N8" s="355"/>
      <c r="O8" s="57"/>
      <c r="P8" s="75"/>
      <c r="Q8" s="355"/>
      <c r="R8" s="57"/>
      <c r="S8" s="75"/>
      <c r="T8" s="94"/>
      <c r="U8" s="57"/>
      <c r="V8" s="57"/>
      <c r="W8" s="58"/>
      <c r="X8" s="94"/>
      <c r="Y8" s="75"/>
      <c r="Z8" s="94"/>
      <c r="AA8" s="57"/>
      <c r="AB8" s="94"/>
      <c r="AC8" s="57"/>
      <c r="AD8" s="57"/>
      <c r="AE8" s="94"/>
      <c r="AF8" s="98"/>
    </row>
    <row r="9" spans="1:32" ht="16.149999999999999" customHeight="1" x14ac:dyDescent="0.2">
      <c r="A9" s="55">
        <v>3</v>
      </c>
      <c r="B9" s="56" t="s">
        <v>9</v>
      </c>
      <c r="C9" s="336"/>
      <c r="D9" s="57"/>
      <c r="E9" s="75"/>
      <c r="F9" s="75"/>
      <c r="G9" s="75"/>
      <c r="H9" s="355"/>
      <c r="I9" s="57"/>
      <c r="J9" s="75"/>
      <c r="K9" s="355"/>
      <c r="L9" s="57"/>
      <c r="M9" s="75"/>
      <c r="N9" s="355"/>
      <c r="O9" s="57"/>
      <c r="P9" s="75"/>
      <c r="Q9" s="355"/>
      <c r="R9" s="57"/>
      <c r="S9" s="75"/>
      <c r="T9" s="94"/>
      <c r="U9" s="57"/>
      <c r="V9" s="57"/>
      <c r="W9" s="58"/>
      <c r="X9" s="94"/>
      <c r="Y9" s="75"/>
      <c r="Z9" s="94"/>
      <c r="AA9" s="57"/>
      <c r="AB9" s="94"/>
      <c r="AC9" s="57"/>
      <c r="AD9" s="57"/>
      <c r="AE9" s="94"/>
      <c r="AF9" s="98"/>
    </row>
    <row r="10" spans="1:32" ht="16.149999999999999" customHeight="1" x14ac:dyDescent="0.2">
      <c r="A10" s="55">
        <v>4</v>
      </c>
      <c r="B10" s="56" t="s">
        <v>10</v>
      </c>
      <c r="C10" s="336"/>
      <c r="D10" s="57"/>
      <c r="E10" s="75"/>
      <c r="F10" s="75"/>
      <c r="G10" s="75"/>
      <c r="H10" s="355"/>
      <c r="I10" s="57"/>
      <c r="J10" s="75"/>
      <c r="K10" s="355"/>
      <c r="L10" s="57"/>
      <c r="M10" s="75"/>
      <c r="N10" s="355"/>
      <c r="O10" s="57"/>
      <c r="P10" s="75"/>
      <c r="Q10" s="355"/>
      <c r="R10" s="57"/>
      <c r="S10" s="75"/>
      <c r="T10" s="94"/>
      <c r="U10" s="57"/>
      <c r="V10" s="57"/>
      <c r="W10" s="58"/>
      <c r="X10" s="94"/>
      <c r="Y10" s="75"/>
      <c r="Z10" s="94"/>
      <c r="AA10" s="57"/>
      <c r="AB10" s="94"/>
      <c r="AC10" s="57"/>
      <c r="AD10" s="57"/>
      <c r="AE10" s="94"/>
      <c r="AF10" s="98"/>
    </row>
    <row r="11" spans="1:32" ht="16.149999999999999" customHeight="1" x14ac:dyDescent="0.2">
      <c r="A11" s="50">
        <v>5</v>
      </c>
      <c r="B11" s="51" t="s">
        <v>11</v>
      </c>
      <c r="C11" s="337"/>
      <c r="D11" s="52"/>
      <c r="E11" s="81"/>
      <c r="F11" s="81"/>
      <c r="G11" s="81"/>
      <c r="H11" s="356"/>
      <c r="I11" s="52"/>
      <c r="J11" s="81"/>
      <c r="K11" s="356"/>
      <c r="L11" s="52"/>
      <c r="M11" s="81"/>
      <c r="N11" s="356"/>
      <c r="O11" s="52"/>
      <c r="P11" s="81"/>
      <c r="Q11" s="356"/>
      <c r="R11" s="52"/>
      <c r="S11" s="81"/>
      <c r="T11" s="95"/>
      <c r="U11" s="52"/>
      <c r="V11" s="52"/>
      <c r="W11" s="53"/>
      <c r="X11" s="95"/>
      <c r="Y11" s="81"/>
      <c r="Z11" s="95"/>
      <c r="AA11" s="52"/>
      <c r="AB11" s="95"/>
      <c r="AC11" s="54"/>
      <c r="AD11" s="52"/>
      <c r="AE11" s="96"/>
      <c r="AF11" s="96"/>
    </row>
    <row r="12" spans="1:32" ht="16.149999999999999" customHeight="1" x14ac:dyDescent="0.2">
      <c r="A12" s="59">
        <v>6</v>
      </c>
      <c r="B12" s="60" t="s">
        <v>12</v>
      </c>
      <c r="C12" s="335"/>
      <c r="D12" s="61"/>
      <c r="E12" s="66"/>
      <c r="F12" s="66"/>
      <c r="G12" s="66"/>
      <c r="H12" s="354"/>
      <c r="I12" s="61"/>
      <c r="J12" s="66"/>
      <c r="K12" s="354"/>
      <c r="L12" s="61"/>
      <c r="M12" s="66"/>
      <c r="N12" s="354"/>
      <c r="O12" s="61"/>
      <c r="P12" s="66"/>
      <c r="Q12" s="354"/>
      <c r="R12" s="61"/>
      <c r="S12" s="66"/>
      <c r="T12" s="93"/>
      <c r="U12" s="61"/>
      <c r="V12" s="61"/>
      <c r="W12" s="62"/>
      <c r="X12" s="93"/>
      <c r="Y12" s="66"/>
      <c r="Z12" s="93"/>
      <c r="AA12" s="61"/>
      <c r="AB12" s="93"/>
      <c r="AC12" s="61"/>
      <c r="AD12" s="61"/>
      <c r="AE12" s="93"/>
      <c r="AF12" s="97"/>
    </row>
    <row r="13" spans="1:32" ht="16.149999999999999" customHeight="1" x14ac:dyDescent="0.2">
      <c r="A13" s="55">
        <v>7</v>
      </c>
      <c r="B13" s="56" t="s">
        <v>13</v>
      </c>
      <c r="C13" s="336"/>
      <c r="D13" s="57"/>
      <c r="E13" s="75"/>
      <c r="F13" s="75"/>
      <c r="G13" s="75"/>
      <c r="H13" s="355"/>
      <c r="I13" s="57"/>
      <c r="J13" s="75"/>
      <c r="K13" s="355"/>
      <c r="L13" s="57"/>
      <c r="M13" s="75"/>
      <c r="N13" s="355"/>
      <c r="O13" s="57"/>
      <c r="P13" s="75"/>
      <c r="Q13" s="355"/>
      <c r="R13" s="57"/>
      <c r="S13" s="75"/>
      <c r="T13" s="94"/>
      <c r="U13" s="57"/>
      <c r="V13" s="57"/>
      <c r="W13" s="58"/>
      <c r="X13" s="94"/>
      <c r="Y13" s="75"/>
      <c r="Z13" s="94"/>
      <c r="AA13" s="57"/>
      <c r="AB13" s="94"/>
      <c r="AC13" s="57"/>
      <c r="AD13" s="57"/>
      <c r="AE13" s="94"/>
      <c r="AF13" s="98"/>
    </row>
    <row r="14" spans="1:32" ht="16.149999999999999" customHeight="1" x14ac:dyDescent="0.2">
      <c r="A14" s="55">
        <v>8</v>
      </c>
      <c r="B14" s="56" t="s">
        <v>14</v>
      </c>
      <c r="C14" s="336"/>
      <c r="D14" s="57"/>
      <c r="E14" s="75"/>
      <c r="F14" s="75"/>
      <c r="G14" s="75"/>
      <c r="H14" s="355"/>
      <c r="I14" s="57"/>
      <c r="J14" s="75"/>
      <c r="K14" s="355"/>
      <c r="L14" s="57"/>
      <c r="M14" s="75"/>
      <c r="N14" s="355"/>
      <c r="O14" s="57"/>
      <c r="P14" s="75"/>
      <c r="Q14" s="355"/>
      <c r="R14" s="57"/>
      <c r="S14" s="75"/>
      <c r="T14" s="94"/>
      <c r="U14" s="57"/>
      <c r="V14" s="57"/>
      <c r="W14" s="58"/>
      <c r="X14" s="94"/>
      <c r="Y14" s="75"/>
      <c r="Z14" s="94"/>
      <c r="AA14" s="57"/>
      <c r="AB14" s="94"/>
      <c r="AC14" s="57"/>
      <c r="AD14" s="57"/>
      <c r="AE14" s="94"/>
      <c r="AF14" s="98"/>
    </row>
    <row r="15" spans="1:32" ht="16.149999999999999" customHeight="1" x14ac:dyDescent="0.2">
      <c r="A15" s="55">
        <v>9</v>
      </c>
      <c r="B15" s="56" t="s">
        <v>15</v>
      </c>
      <c r="C15" s="336"/>
      <c r="D15" s="57"/>
      <c r="E15" s="75"/>
      <c r="F15" s="75"/>
      <c r="G15" s="75"/>
      <c r="H15" s="355"/>
      <c r="I15" s="57"/>
      <c r="J15" s="75"/>
      <c r="K15" s="355"/>
      <c r="L15" s="57"/>
      <c r="M15" s="75"/>
      <c r="N15" s="355"/>
      <c r="O15" s="57"/>
      <c r="P15" s="75"/>
      <c r="Q15" s="355"/>
      <c r="R15" s="57"/>
      <c r="S15" s="75"/>
      <c r="T15" s="94"/>
      <c r="U15" s="57"/>
      <c r="V15" s="57"/>
      <c r="W15" s="58"/>
      <c r="X15" s="94"/>
      <c r="Y15" s="75"/>
      <c r="Z15" s="94"/>
      <c r="AA15" s="57"/>
      <c r="AB15" s="94"/>
      <c r="AC15" s="57"/>
      <c r="AD15" s="57"/>
      <c r="AE15" s="94"/>
      <c r="AF15" s="98"/>
    </row>
    <row r="16" spans="1:32" ht="16.149999999999999" customHeight="1" x14ac:dyDescent="0.2">
      <c r="A16" s="50">
        <v>10</v>
      </c>
      <c r="B16" s="51" t="s">
        <v>16</v>
      </c>
      <c r="C16" s="337"/>
      <c r="D16" s="52"/>
      <c r="E16" s="81"/>
      <c r="F16" s="81"/>
      <c r="G16" s="81"/>
      <c r="H16" s="356"/>
      <c r="I16" s="52"/>
      <c r="J16" s="81"/>
      <c r="K16" s="356"/>
      <c r="L16" s="52"/>
      <c r="M16" s="81"/>
      <c r="N16" s="356"/>
      <c r="O16" s="52"/>
      <c r="P16" s="81"/>
      <c r="Q16" s="356"/>
      <c r="R16" s="52"/>
      <c r="S16" s="81"/>
      <c r="T16" s="95"/>
      <c r="U16" s="52"/>
      <c r="V16" s="52"/>
      <c r="W16" s="53"/>
      <c r="X16" s="95"/>
      <c r="Y16" s="81"/>
      <c r="Z16" s="95"/>
      <c r="AA16" s="52"/>
      <c r="AB16" s="95"/>
      <c r="AC16" s="54"/>
      <c r="AD16" s="52"/>
      <c r="AE16" s="96"/>
      <c r="AF16" s="96"/>
    </row>
    <row r="17" spans="1:32" ht="16.149999999999999" customHeight="1" x14ac:dyDescent="0.2">
      <c r="A17" s="59">
        <v>11</v>
      </c>
      <c r="B17" s="60" t="s">
        <v>17</v>
      </c>
      <c r="C17" s="335"/>
      <c r="D17" s="61"/>
      <c r="E17" s="66"/>
      <c r="F17" s="66"/>
      <c r="G17" s="66"/>
      <c r="H17" s="354"/>
      <c r="I17" s="61"/>
      <c r="J17" s="66"/>
      <c r="K17" s="354"/>
      <c r="L17" s="61"/>
      <c r="M17" s="66"/>
      <c r="N17" s="354"/>
      <c r="O17" s="61"/>
      <c r="P17" s="66"/>
      <c r="Q17" s="354"/>
      <c r="R17" s="61"/>
      <c r="S17" s="66"/>
      <c r="T17" s="93"/>
      <c r="U17" s="61"/>
      <c r="V17" s="61"/>
      <c r="W17" s="62"/>
      <c r="X17" s="93"/>
      <c r="Y17" s="66"/>
      <c r="Z17" s="93"/>
      <c r="AA17" s="61"/>
      <c r="AB17" s="93"/>
      <c r="AC17" s="61"/>
      <c r="AD17" s="61"/>
      <c r="AE17" s="93"/>
      <c r="AF17" s="97"/>
    </row>
    <row r="18" spans="1:32" ht="16.149999999999999" customHeight="1" x14ac:dyDescent="0.2">
      <c r="A18" s="55">
        <v>12</v>
      </c>
      <c r="B18" s="56" t="s">
        <v>18</v>
      </c>
      <c r="C18" s="336"/>
      <c r="D18" s="57"/>
      <c r="E18" s="75"/>
      <c r="F18" s="75"/>
      <c r="G18" s="75"/>
      <c r="H18" s="355"/>
      <c r="I18" s="57"/>
      <c r="J18" s="75"/>
      <c r="K18" s="355"/>
      <c r="L18" s="57"/>
      <c r="M18" s="75"/>
      <c r="N18" s="355"/>
      <c r="O18" s="57"/>
      <c r="P18" s="75"/>
      <c r="Q18" s="355"/>
      <c r="R18" s="57"/>
      <c r="S18" s="75"/>
      <c r="T18" s="94"/>
      <c r="U18" s="57"/>
      <c r="V18" s="57"/>
      <c r="W18" s="58"/>
      <c r="X18" s="94"/>
      <c r="Y18" s="75"/>
      <c r="Z18" s="94"/>
      <c r="AA18" s="57"/>
      <c r="AB18" s="94"/>
      <c r="AC18" s="57"/>
      <c r="AD18" s="57"/>
      <c r="AE18" s="94"/>
      <c r="AF18" s="98"/>
    </row>
    <row r="19" spans="1:32" ht="16.149999999999999" customHeight="1" x14ac:dyDescent="0.2">
      <c r="A19" s="55">
        <v>13</v>
      </c>
      <c r="B19" s="56" t="s">
        <v>19</v>
      </c>
      <c r="C19" s="336"/>
      <c r="D19" s="57"/>
      <c r="E19" s="75"/>
      <c r="F19" s="75"/>
      <c r="G19" s="75"/>
      <c r="H19" s="355"/>
      <c r="I19" s="57"/>
      <c r="J19" s="75"/>
      <c r="K19" s="355"/>
      <c r="L19" s="57"/>
      <c r="M19" s="75"/>
      <c r="N19" s="355"/>
      <c r="O19" s="57"/>
      <c r="P19" s="75"/>
      <c r="Q19" s="355"/>
      <c r="R19" s="57"/>
      <c r="S19" s="75"/>
      <c r="T19" s="94"/>
      <c r="U19" s="57"/>
      <c r="V19" s="57"/>
      <c r="W19" s="58"/>
      <c r="X19" s="94"/>
      <c r="Y19" s="75"/>
      <c r="Z19" s="94"/>
      <c r="AA19" s="57"/>
      <c r="AB19" s="94"/>
      <c r="AC19" s="57"/>
      <c r="AD19" s="57"/>
      <c r="AE19" s="94"/>
      <c r="AF19" s="98"/>
    </row>
    <row r="20" spans="1:32" ht="16.149999999999999" customHeight="1" x14ac:dyDescent="0.2">
      <c r="A20" s="55">
        <v>14</v>
      </c>
      <c r="B20" s="56" t="s">
        <v>20</v>
      </c>
      <c r="C20" s="336"/>
      <c r="D20" s="57"/>
      <c r="E20" s="75"/>
      <c r="F20" s="75"/>
      <c r="G20" s="75"/>
      <c r="H20" s="355"/>
      <c r="I20" s="57"/>
      <c r="J20" s="75"/>
      <c r="K20" s="355"/>
      <c r="L20" s="57"/>
      <c r="M20" s="75"/>
      <c r="N20" s="355"/>
      <c r="O20" s="57"/>
      <c r="P20" s="75"/>
      <c r="Q20" s="355"/>
      <c r="R20" s="57"/>
      <c r="S20" s="75"/>
      <c r="T20" s="94"/>
      <c r="U20" s="57"/>
      <c r="V20" s="57"/>
      <c r="W20" s="58"/>
      <c r="X20" s="94"/>
      <c r="Y20" s="75"/>
      <c r="Z20" s="94"/>
      <c r="AA20" s="57"/>
      <c r="AB20" s="94"/>
      <c r="AC20" s="57"/>
      <c r="AD20" s="57"/>
      <c r="AE20" s="94"/>
      <c r="AF20" s="98"/>
    </row>
    <row r="21" spans="1:32" ht="16.149999999999999" customHeight="1" x14ac:dyDescent="0.2">
      <c r="A21" s="50">
        <v>15</v>
      </c>
      <c r="B21" s="51" t="s">
        <v>21</v>
      </c>
      <c r="C21" s="337"/>
      <c r="D21" s="52"/>
      <c r="E21" s="81"/>
      <c r="F21" s="81"/>
      <c r="G21" s="81"/>
      <c r="H21" s="356"/>
      <c r="I21" s="52"/>
      <c r="J21" s="81"/>
      <c r="K21" s="356"/>
      <c r="L21" s="52"/>
      <c r="M21" s="81"/>
      <c r="N21" s="356"/>
      <c r="O21" s="52"/>
      <c r="P21" s="81"/>
      <c r="Q21" s="356"/>
      <c r="R21" s="52"/>
      <c r="S21" s="81"/>
      <c r="T21" s="95"/>
      <c r="U21" s="52"/>
      <c r="V21" s="52"/>
      <c r="W21" s="53"/>
      <c r="X21" s="95"/>
      <c r="Y21" s="81"/>
      <c r="Z21" s="95"/>
      <c r="AA21" s="52"/>
      <c r="AB21" s="95"/>
      <c r="AC21" s="54"/>
      <c r="AD21" s="52"/>
      <c r="AE21" s="96"/>
      <c r="AF21" s="96"/>
    </row>
    <row r="22" spans="1:32" ht="16.149999999999999" customHeight="1" x14ac:dyDescent="0.2">
      <c r="A22" s="59">
        <v>16</v>
      </c>
      <c r="B22" s="60" t="s">
        <v>22</v>
      </c>
      <c r="C22" s="335"/>
      <c r="D22" s="61"/>
      <c r="E22" s="66"/>
      <c r="F22" s="66"/>
      <c r="G22" s="66"/>
      <c r="H22" s="354"/>
      <c r="I22" s="61"/>
      <c r="J22" s="66"/>
      <c r="K22" s="354"/>
      <c r="L22" s="61"/>
      <c r="M22" s="66"/>
      <c r="N22" s="354"/>
      <c r="O22" s="61"/>
      <c r="P22" s="66"/>
      <c r="Q22" s="354"/>
      <c r="R22" s="61"/>
      <c r="S22" s="66"/>
      <c r="T22" s="93"/>
      <c r="U22" s="61"/>
      <c r="V22" s="61"/>
      <c r="W22" s="62"/>
      <c r="X22" s="93"/>
      <c r="Y22" s="66"/>
      <c r="Z22" s="93"/>
      <c r="AA22" s="61"/>
      <c r="AB22" s="93"/>
      <c r="AC22" s="61"/>
      <c r="AD22" s="61"/>
      <c r="AE22" s="93"/>
      <c r="AF22" s="97"/>
    </row>
    <row r="23" spans="1:32" ht="16.149999999999999" customHeight="1" x14ac:dyDescent="0.2">
      <c r="A23" s="55">
        <v>17</v>
      </c>
      <c r="B23" s="56" t="s">
        <v>23</v>
      </c>
      <c r="C23" s="336"/>
      <c r="D23" s="57"/>
      <c r="E23" s="75"/>
      <c r="F23" s="75"/>
      <c r="G23" s="75"/>
      <c r="H23" s="355"/>
      <c r="I23" s="57"/>
      <c r="J23" s="75"/>
      <c r="K23" s="355"/>
      <c r="L23" s="57"/>
      <c r="M23" s="75"/>
      <c r="N23" s="355"/>
      <c r="O23" s="57"/>
      <c r="P23" s="75"/>
      <c r="Q23" s="355"/>
      <c r="R23" s="57"/>
      <c r="S23" s="75"/>
      <c r="T23" s="94"/>
      <c r="U23" s="57"/>
      <c r="V23" s="57"/>
      <c r="W23" s="58"/>
      <c r="X23" s="94"/>
      <c r="Y23" s="75"/>
      <c r="Z23" s="94"/>
      <c r="AA23" s="57"/>
      <c r="AB23" s="94"/>
      <c r="AC23" s="57"/>
      <c r="AD23" s="57"/>
      <c r="AE23" s="94"/>
      <c r="AF23" s="98"/>
    </row>
    <row r="24" spans="1:32" ht="16.149999999999999" customHeight="1" x14ac:dyDescent="0.2">
      <c r="A24" s="55">
        <v>18</v>
      </c>
      <c r="B24" s="56" t="s">
        <v>24</v>
      </c>
      <c r="C24" s="336"/>
      <c r="D24" s="57"/>
      <c r="E24" s="75"/>
      <c r="F24" s="75"/>
      <c r="G24" s="75"/>
      <c r="H24" s="355"/>
      <c r="I24" s="57"/>
      <c r="J24" s="75"/>
      <c r="K24" s="355"/>
      <c r="L24" s="57"/>
      <c r="M24" s="75"/>
      <c r="N24" s="355"/>
      <c r="O24" s="57"/>
      <c r="P24" s="75"/>
      <c r="Q24" s="355"/>
      <c r="R24" s="57"/>
      <c r="S24" s="75"/>
      <c r="T24" s="94"/>
      <c r="U24" s="57"/>
      <c r="V24" s="57"/>
      <c r="W24" s="58"/>
      <c r="X24" s="94"/>
      <c r="Y24" s="75"/>
      <c r="Z24" s="94"/>
      <c r="AA24" s="57"/>
      <c r="AB24" s="94"/>
      <c r="AC24" s="57"/>
      <c r="AD24" s="57"/>
      <c r="AE24" s="94"/>
      <c r="AF24" s="98"/>
    </row>
    <row r="25" spans="1:32" ht="16.149999999999999" customHeight="1" x14ac:dyDescent="0.2">
      <c r="A25" s="55">
        <v>19</v>
      </c>
      <c r="B25" s="56" t="s">
        <v>25</v>
      </c>
      <c r="C25" s="336"/>
      <c r="D25" s="57"/>
      <c r="E25" s="75"/>
      <c r="F25" s="75"/>
      <c r="G25" s="75"/>
      <c r="H25" s="355"/>
      <c r="I25" s="57"/>
      <c r="J25" s="75"/>
      <c r="K25" s="355"/>
      <c r="L25" s="57"/>
      <c r="M25" s="75"/>
      <c r="N25" s="355"/>
      <c r="O25" s="57"/>
      <c r="P25" s="75"/>
      <c r="Q25" s="355"/>
      <c r="R25" s="57"/>
      <c r="S25" s="75"/>
      <c r="T25" s="94"/>
      <c r="U25" s="57"/>
      <c r="V25" s="57"/>
      <c r="W25" s="58"/>
      <c r="X25" s="94"/>
      <c r="Y25" s="75"/>
      <c r="Z25" s="94"/>
      <c r="AA25" s="57"/>
      <c r="AB25" s="94"/>
      <c r="AC25" s="57"/>
      <c r="AD25" s="57"/>
      <c r="AE25" s="94"/>
      <c r="AF25" s="98"/>
    </row>
    <row r="26" spans="1:32" ht="16.149999999999999" customHeight="1" x14ac:dyDescent="0.2">
      <c r="A26" s="50">
        <v>20</v>
      </c>
      <c r="B26" s="51" t="s">
        <v>26</v>
      </c>
      <c r="C26" s="337"/>
      <c r="D26" s="52"/>
      <c r="E26" s="81"/>
      <c r="F26" s="81"/>
      <c r="G26" s="81"/>
      <c r="H26" s="356"/>
      <c r="I26" s="52"/>
      <c r="J26" s="81"/>
      <c r="K26" s="356"/>
      <c r="L26" s="52"/>
      <c r="M26" s="81"/>
      <c r="N26" s="356"/>
      <c r="O26" s="52"/>
      <c r="P26" s="81"/>
      <c r="Q26" s="356"/>
      <c r="R26" s="52"/>
      <c r="S26" s="81"/>
      <c r="T26" s="95"/>
      <c r="U26" s="52"/>
      <c r="V26" s="52"/>
      <c r="W26" s="53"/>
      <c r="X26" s="95"/>
      <c r="Y26" s="81"/>
      <c r="Z26" s="95"/>
      <c r="AA26" s="52"/>
      <c r="AB26" s="95"/>
      <c r="AC26" s="54"/>
      <c r="AD26" s="52"/>
      <c r="AE26" s="96"/>
      <c r="AF26" s="96"/>
    </row>
    <row r="27" spans="1:32" ht="16.149999999999999" customHeight="1" x14ac:dyDescent="0.2">
      <c r="A27" s="59">
        <v>21</v>
      </c>
      <c r="B27" s="60" t="s">
        <v>27</v>
      </c>
      <c r="C27" s="335"/>
      <c r="D27" s="61"/>
      <c r="E27" s="66"/>
      <c r="F27" s="66"/>
      <c r="G27" s="66"/>
      <c r="H27" s="354"/>
      <c r="I27" s="61"/>
      <c r="J27" s="66"/>
      <c r="K27" s="354"/>
      <c r="L27" s="61"/>
      <c r="M27" s="66"/>
      <c r="N27" s="354"/>
      <c r="O27" s="61"/>
      <c r="P27" s="66"/>
      <c r="Q27" s="354"/>
      <c r="R27" s="61"/>
      <c r="S27" s="66"/>
      <c r="T27" s="93"/>
      <c r="U27" s="61"/>
      <c r="V27" s="61"/>
      <c r="W27" s="62"/>
      <c r="X27" s="93"/>
      <c r="Y27" s="66"/>
      <c r="Z27" s="93"/>
      <c r="AA27" s="61"/>
      <c r="AB27" s="93"/>
      <c r="AC27" s="61"/>
      <c r="AD27" s="61"/>
      <c r="AE27" s="93"/>
      <c r="AF27" s="97"/>
    </row>
    <row r="28" spans="1:32" ht="16.149999999999999" customHeight="1" x14ac:dyDescent="0.2">
      <c r="A28" s="55">
        <v>22</v>
      </c>
      <c r="B28" s="56" t="s">
        <v>28</v>
      </c>
      <c r="C28" s="336"/>
      <c r="D28" s="57"/>
      <c r="E28" s="75"/>
      <c r="F28" s="75"/>
      <c r="G28" s="75"/>
      <c r="H28" s="355"/>
      <c r="I28" s="57"/>
      <c r="J28" s="75"/>
      <c r="K28" s="355"/>
      <c r="L28" s="57"/>
      <c r="M28" s="75"/>
      <c r="N28" s="355"/>
      <c r="O28" s="57"/>
      <c r="P28" s="75"/>
      <c r="Q28" s="355"/>
      <c r="R28" s="57"/>
      <c r="S28" s="75"/>
      <c r="T28" s="94"/>
      <c r="U28" s="57"/>
      <c r="V28" s="57"/>
      <c r="W28" s="58"/>
      <c r="X28" s="94"/>
      <c r="Y28" s="75"/>
      <c r="Z28" s="94"/>
      <c r="AA28" s="57"/>
      <c r="AB28" s="94"/>
      <c r="AC28" s="57"/>
      <c r="AD28" s="57"/>
      <c r="AE28" s="94"/>
      <c r="AF28" s="98"/>
    </row>
    <row r="29" spans="1:32" ht="16.149999999999999" customHeight="1" x14ac:dyDescent="0.2">
      <c r="A29" s="55">
        <v>23</v>
      </c>
      <c r="B29" s="56" t="s">
        <v>29</v>
      </c>
      <c r="C29" s="336"/>
      <c r="D29" s="57"/>
      <c r="E29" s="75"/>
      <c r="F29" s="75"/>
      <c r="G29" s="75"/>
      <c r="H29" s="355"/>
      <c r="I29" s="57"/>
      <c r="J29" s="75"/>
      <c r="K29" s="355"/>
      <c r="L29" s="57"/>
      <c r="M29" s="75"/>
      <c r="N29" s="355"/>
      <c r="O29" s="57"/>
      <c r="P29" s="75"/>
      <c r="Q29" s="355"/>
      <c r="R29" s="57"/>
      <c r="S29" s="75"/>
      <c r="T29" s="94"/>
      <c r="U29" s="57"/>
      <c r="V29" s="57"/>
      <c r="W29" s="58"/>
      <c r="X29" s="94"/>
      <c r="Y29" s="75"/>
      <c r="Z29" s="94"/>
      <c r="AA29" s="57"/>
      <c r="AB29" s="94"/>
      <c r="AC29" s="57"/>
      <c r="AD29" s="57"/>
      <c r="AE29" s="94"/>
      <c r="AF29" s="98"/>
    </row>
    <row r="30" spans="1:32" ht="16.149999999999999" customHeight="1" x14ac:dyDescent="0.2">
      <c r="A30" s="55">
        <v>24</v>
      </c>
      <c r="B30" s="56" t="s">
        <v>30</v>
      </c>
      <c r="C30" s="336"/>
      <c r="D30" s="57"/>
      <c r="E30" s="75"/>
      <c r="F30" s="75"/>
      <c r="G30" s="75"/>
      <c r="H30" s="355"/>
      <c r="I30" s="57"/>
      <c r="J30" s="75"/>
      <c r="K30" s="355"/>
      <c r="L30" s="57"/>
      <c r="M30" s="75"/>
      <c r="N30" s="355"/>
      <c r="O30" s="57"/>
      <c r="P30" s="75"/>
      <c r="Q30" s="355"/>
      <c r="R30" s="57"/>
      <c r="S30" s="75"/>
      <c r="T30" s="94"/>
      <c r="U30" s="57"/>
      <c r="V30" s="57"/>
      <c r="W30" s="58"/>
      <c r="X30" s="94"/>
      <c r="Y30" s="75"/>
      <c r="Z30" s="94"/>
      <c r="AA30" s="57"/>
      <c r="AB30" s="94"/>
      <c r="AC30" s="57"/>
      <c r="AD30" s="57"/>
      <c r="AE30" s="94"/>
      <c r="AF30" s="98"/>
    </row>
    <row r="31" spans="1:32" ht="16.149999999999999" customHeight="1" x14ac:dyDescent="0.2">
      <c r="A31" s="50">
        <v>25</v>
      </c>
      <c r="B31" s="51" t="s">
        <v>31</v>
      </c>
      <c r="C31" s="337"/>
      <c r="D31" s="52"/>
      <c r="E31" s="81"/>
      <c r="F31" s="81"/>
      <c r="G31" s="81"/>
      <c r="H31" s="356"/>
      <c r="I31" s="52"/>
      <c r="J31" s="81"/>
      <c r="K31" s="356"/>
      <c r="L31" s="52"/>
      <c r="M31" s="81"/>
      <c r="N31" s="356"/>
      <c r="O31" s="52"/>
      <c r="P31" s="81"/>
      <c r="Q31" s="356"/>
      <c r="R31" s="52"/>
      <c r="S31" s="81"/>
      <c r="T31" s="95"/>
      <c r="U31" s="52"/>
      <c r="V31" s="52"/>
      <c r="W31" s="53"/>
      <c r="X31" s="95"/>
      <c r="Y31" s="81"/>
      <c r="Z31" s="95"/>
      <c r="AA31" s="52"/>
      <c r="AB31" s="95"/>
      <c r="AC31" s="54"/>
      <c r="AD31" s="52"/>
      <c r="AE31" s="96"/>
      <c r="AF31" s="96"/>
    </row>
    <row r="32" spans="1:32" ht="16.149999999999999" customHeight="1" x14ac:dyDescent="0.2">
      <c r="A32" s="59">
        <v>26</v>
      </c>
      <c r="B32" s="60" t="s">
        <v>32</v>
      </c>
      <c r="C32" s="335"/>
      <c r="D32" s="61"/>
      <c r="E32" s="66"/>
      <c r="F32" s="66"/>
      <c r="G32" s="66"/>
      <c r="H32" s="354"/>
      <c r="I32" s="61"/>
      <c r="J32" s="66"/>
      <c r="K32" s="354"/>
      <c r="L32" s="61"/>
      <c r="M32" s="66"/>
      <c r="N32" s="354"/>
      <c r="O32" s="61"/>
      <c r="P32" s="66"/>
      <c r="Q32" s="354"/>
      <c r="R32" s="61"/>
      <c r="S32" s="66"/>
      <c r="T32" s="93"/>
      <c r="U32" s="61"/>
      <c r="V32" s="61"/>
      <c r="W32" s="62"/>
      <c r="X32" s="93"/>
      <c r="Y32" s="66"/>
      <c r="Z32" s="93"/>
      <c r="AA32" s="61"/>
      <c r="AB32" s="93"/>
      <c r="AC32" s="61"/>
      <c r="AD32" s="61"/>
      <c r="AE32" s="93"/>
      <c r="AF32" s="97"/>
    </row>
    <row r="33" spans="1:32" ht="16.149999999999999" customHeight="1" x14ac:dyDescent="0.2">
      <c r="A33" s="55">
        <v>27</v>
      </c>
      <c r="B33" s="56" t="s">
        <v>33</v>
      </c>
      <c r="C33" s="336"/>
      <c r="D33" s="57"/>
      <c r="E33" s="75"/>
      <c r="F33" s="75"/>
      <c r="G33" s="75"/>
      <c r="H33" s="355"/>
      <c r="I33" s="57"/>
      <c r="J33" s="75"/>
      <c r="K33" s="355"/>
      <c r="L33" s="57"/>
      <c r="M33" s="75"/>
      <c r="N33" s="355"/>
      <c r="O33" s="57"/>
      <c r="P33" s="75"/>
      <c r="Q33" s="355"/>
      <c r="R33" s="57"/>
      <c r="S33" s="75"/>
      <c r="T33" s="94"/>
      <c r="U33" s="57"/>
      <c r="V33" s="57"/>
      <c r="W33" s="58"/>
      <c r="X33" s="94"/>
      <c r="Y33" s="75"/>
      <c r="Z33" s="94"/>
      <c r="AA33" s="57"/>
      <c r="AB33" s="94"/>
      <c r="AC33" s="57"/>
      <c r="AD33" s="57"/>
      <c r="AE33" s="94"/>
      <c r="AF33" s="98"/>
    </row>
    <row r="34" spans="1:32" ht="16.149999999999999" customHeight="1" x14ac:dyDescent="0.2">
      <c r="A34" s="55">
        <v>28</v>
      </c>
      <c r="B34" s="56" t="s">
        <v>34</v>
      </c>
      <c r="C34" s="336"/>
      <c r="D34" s="57"/>
      <c r="E34" s="75"/>
      <c r="F34" s="75"/>
      <c r="G34" s="75"/>
      <c r="H34" s="355"/>
      <c r="I34" s="57"/>
      <c r="J34" s="75"/>
      <c r="K34" s="355"/>
      <c r="L34" s="57"/>
      <c r="M34" s="75"/>
      <c r="N34" s="355"/>
      <c r="O34" s="57"/>
      <c r="P34" s="75"/>
      <c r="Q34" s="355"/>
      <c r="R34" s="57"/>
      <c r="S34" s="75"/>
      <c r="T34" s="94"/>
      <c r="U34" s="57"/>
      <c r="V34" s="57"/>
      <c r="W34" s="58"/>
      <c r="X34" s="94"/>
      <c r="Y34" s="75"/>
      <c r="Z34" s="94"/>
      <c r="AA34" s="57"/>
      <c r="AB34" s="94"/>
      <c r="AC34" s="57"/>
      <c r="AD34" s="57"/>
      <c r="AE34" s="94"/>
      <c r="AF34" s="98"/>
    </row>
    <row r="35" spans="1:32" ht="16.149999999999999" customHeight="1" x14ac:dyDescent="0.2">
      <c r="A35" s="55">
        <v>29</v>
      </c>
      <c r="B35" s="56" t="s">
        <v>35</v>
      </c>
      <c r="C35" s="336"/>
      <c r="D35" s="57"/>
      <c r="E35" s="75"/>
      <c r="F35" s="75"/>
      <c r="G35" s="75"/>
      <c r="H35" s="355"/>
      <c r="I35" s="57"/>
      <c r="J35" s="75"/>
      <c r="K35" s="355"/>
      <c r="L35" s="57"/>
      <c r="M35" s="75"/>
      <c r="N35" s="355"/>
      <c r="O35" s="57"/>
      <c r="P35" s="75"/>
      <c r="Q35" s="355"/>
      <c r="R35" s="57"/>
      <c r="S35" s="75"/>
      <c r="T35" s="94"/>
      <c r="U35" s="57"/>
      <c r="V35" s="57"/>
      <c r="W35" s="58"/>
      <c r="X35" s="94"/>
      <c r="Y35" s="75"/>
      <c r="Z35" s="94"/>
      <c r="AA35" s="57"/>
      <c r="AB35" s="94"/>
      <c r="AC35" s="57"/>
      <c r="AD35" s="57"/>
      <c r="AE35" s="94"/>
      <c r="AF35" s="98"/>
    </row>
    <row r="36" spans="1:32" ht="16.149999999999999" customHeight="1" x14ac:dyDescent="0.2">
      <c r="A36" s="50">
        <v>30</v>
      </c>
      <c r="B36" s="51" t="s">
        <v>36</v>
      </c>
      <c r="C36" s="337"/>
      <c r="D36" s="52"/>
      <c r="E36" s="81"/>
      <c r="F36" s="81"/>
      <c r="G36" s="81"/>
      <c r="H36" s="356"/>
      <c r="I36" s="52"/>
      <c r="J36" s="81"/>
      <c r="K36" s="356"/>
      <c r="L36" s="52"/>
      <c r="M36" s="81"/>
      <c r="N36" s="356"/>
      <c r="O36" s="52"/>
      <c r="P36" s="81"/>
      <c r="Q36" s="356"/>
      <c r="R36" s="52"/>
      <c r="S36" s="81"/>
      <c r="T36" s="95"/>
      <c r="U36" s="52"/>
      <c r="V36" s="52"/>
      <c r="W36" s="53"/>
      <c r="X36" s="95"/>
      <c r="Y36" s="81"/>
      <c r="Z36" s="95"/>
      <c r="AA36" s="52"/>
      <c r="AB36" s="95"/>
      <c r="AC36" s="54"/>
      <c r="AD36" s="52"/>
      <c r="AE36" s="96"/>
      <c r="AF36" s="96"/>
    </row>
    <row r="37" spans="1:32" ht="16.149999999999999" customHeight="1" x14ac:dyDescent="0.2">
      <c r="A37" s="59">
        <v>31</v>
      </c>
      <c r="B37" s="60" t="s">
        <v>37</v>
      </c>
      <c r="C37" s="335"/>
      <c r="D37" s="61"/>
      <c r="E37" s="66"/>
      <c r="F37" s="66"/>
      <c r="G37" s="66"/>
      <c r="H37" s="354"/>
      <c r="I37" s="61"/>
      <c r="J37" s="66"/>
      <c r="K37" s="354"/>
      <c r="L37" s="61"/>
      <c r="M37" s="66"/>
      <c r="N37" s="354"/>
      <c r="O37" s="61"/>
      <c r="P37" s="66"/>
      <c r="Q37" s="354"/>
      <c r="R37" s="61"/>
      <c r="S37" s="66"/>
      <c r="T37" s="93"/>
      <c r="U37" s="61"/>
      <c r="V37" s="61"/>
      <c r="W37" s="62"/>
      <c r="X37" s="93"/>
      <c r="Y37" s="66"/>
      <c r="Z37" s="93"/>
      <c r="AA37" s="61"/>
      <c r="AB37" s="93"/>
      <c r="AC37" s="61"/>
      <c r="AD37" s="61"/>
      <c r="AE37" s="93"/>
      <c r="AF37" s="97"/>
    </row>
    <row r="38" spans="1:32" ht="16.149999999999999" customHeight="1" x14ac:dyDescent="0.2">
      <c r="A38" s="55">
        <v>32</v>
      </c>
      <c r="B38" s="56" t="s">
        <v>38</v>
      </c>
      <c r="C38" s="336"/>
      <c r="D38" s="57"/>
      <c r="E38" s="75"/>
      <c r="F38" s="75"/>
      <c r="G38" s="75"/>
      <c r="H38" s="355"/>
      <c r="I38" s="57"/>
      <c r="J38" s="75"/>
      <c r="K38" s="355"/>
      <c r="L38" s="57"/>
      <c r="M38" s="75"/>
      <c r="N38" s="355"/>
      <c r="O38" s="57"/>
      <c r="P38" s="75"/>
      <c r="Q38" s="355"/>
      <c r="R38" s="57"/>
      <c r="S38" s="75"/>
      <c r="T38" s="94"/>
      <c r="U38" s="57"/>
      <c r="V38" s="57"/>
      <c r="W38" s="58"/>
      <c r="X38" s="94"/>
      <c r="Y38" s="75"/>
      <c r="Z38" s="94"/>
      <c r="AA38" s="57"/>
      <c r="AB38" s="94"/>
      <c r="AC38" s="57"/>
      <c r="AD38" s="57"/>
      <c r="AE38" s="94"/>
      <c r="AF38" s="98"/>
    </row>
    <row r="39" spans="1:32" ht="16.149999999999999" customHeight="1" x14ac:dyDescent="0.2">
      <c r="A39" s="55">
        <v>33</v>
      </c>
      <c r="B39" s="56" t="s">
        <v>39</v>
      </c>
      <c r="C39" s="336"/>
      <c r="D39" s="57"/>
      <c r="E39" s="75"/>
      <c r="F39" s="75"/>
      <c r="G39" s="75"/>
      <c r="H39" s="355"/>
      <c r="I39" s="57"/>
      <c r="J39" s="75"/>
      <c r="K39" s="355"/>
      <c r="L39" s="57"/>
      <c r="M39" s="75"/>
      <c r="N39" s="355"/>
      <c r="O39" s="57"/>
      <c r="P39" s="75"/>
      <c r="Q39" s="355"/>
      <c r="R39" s="57"/>
      <c r="S39" s="75"/>
      <c r="T39" s="94"/>
      <c r="U39" s="57"/>
      <c r="V39" s="57"/>
      <c r="W39" s="58"/>
      <c r="X39" s="94"/>
      <c r="Y39" s="75"/>
      <c r="Z39" s="94"/>
      <c r="AA39" s="57"/>
      <c r="AB39" s="94"/>
      <c r="AC39" s="57"/>
      <c r="AD39" s="57"/>
      <c r="AE39" s="94"/>
      <c r="AF39" s="98"/>
    </row>
    <row r="40" spans="1:32" ht="16.149999999999999" customHeight="1" x14ac:dyDescent="0.2">
      <c r="A40" s="55">
        <v>34</v>
      </c>
      <c r="B40" s="56" t="s">
        <v>40</v>
      </c>
      <c r="C40" s="336"/>
      <c r="D40" s="57"/>
      <c r="E40" s="75"/>
      <c r="F40" s="75"/>
      <c r="G40" s="75"/>
      <c r="H40" s="355"/>
      <c r="I40" s="57"/>
      <c r="J40" s="75"/>
      <c r="K40" s="355"/>
      <c r="L40" s="57"/>
      <c r="M40" s="75"/>
      <c r="N40" s="355"/>
      <c r="O40" s="57"/>
      <c r="P40" s="75"/>
      <c r="Q40" s="355"/>
      <c r="R40" s="57"/>
      <c r="S40" s="75"/>
      <c r="T40" s="94"/>
      <c r="U40" s="57"/>
      <c r="V40" s="57"/>
      <c r="W40" s="58"/>
      <c r="X40" s="94"/>
      <c r="Y40" s="75"/>
      <c r="Z40" s="94"/>
      <c r="AA40" s="57"/>
      <c r="AB40" s="94"/>
      <c r="AC40" s="57"/>
      <c r="AD40" s="57"/>
      <c r="AE40" s="94"/>
      <c r="AF40" s="98"/>
    </row>
    <row r="41" spans="1:32" ht="16.149999999999999" customHeight="1" x14ac:dyDescent="0.2">
      <c r="A41" s="50">
        <v>35</v>
      </c>
      <c r="B41" s="51" t="s">
        <v>41</v>
      </c>
      <c r="C41" s="337"/>
      <c r="D41" s="52"/>
      <c r="E41" s="81"/>
      <c r="F41" s="81"/>
      <c r="G41" s="81"/>
      <c r="H41" s="356"/>
      <c r="I41" s="52"/>
      <c r="J41" s="81"/>
      <c r="K41" s="356"/>
      <c r="L41" s="52"/>
      <c r="M41" s="81"/>
      <c r="N41" s="356"/>
      <c r="O41" s="52"/>
      <c r="P41" s="81"/>
      <c r="Q41" s="356"/>
      <c r="R41" s="52"/>
      <c r="S41" s="81"/>
      <c r="T41" s="95"/>
      <c r="U41" s="52"/>
      <c r="V41" s="52"/>
      <c r="W41" s="53"/>
      <c r="X41" s="95"/>
      <c r="Y41" s="81"/>
      <c r="Z41" s="95"/>
      <c r="AA41" s="52"/>
      <c r="AB41" s="95"/>
      <c r="AC41" s="54"/>
      <c r="AD41" s="52"/>
      <c r="AE41" s="96"/>
      <c r="AF41" s="96"/>
    </row>
    <row r="42" spans="1:32" ht="16.149999999999999" customHeight="1" x14ac:dyDescent="0.2">
      <c r="A42" s="59">
        <v>36</v>
      </c>
      <c r="B42" s="60" t="s">
        <v>42</v>
      </c>
      <c r="C42" s="335"/>
      <c r="D42" s="61"/>
      <c r="E42" s="66"/>
      <c r="F42" s="66"/>
      <c r="G42" s="66"/>
      <c r="H42" s="354"/>
      <c r="I42" s="61"/>
      <c r="J42" s="66"/>
      <c r="K42" s="354"/>
      <c r="L42" s="61"/>
      <c r="M42" s="66"/>
      <c r="N42" s="354"/>
      <c r="O42" s="61"/>
      <c r="P42" s="66"/>
      <c r="Q42" s="354"/>
      <c r="R42" s="61"/>
      <c r="S42" s="66"/>
      <c r="T42" s="93"/>
      <c r="U42" s="61"/>
      <c r="V42" s="61"/>
      <c r="W42" s="62"/>
      <c r="X42" s="93"/>
      <c r="Y42" s="66"/>
      <c r="Z42" s="93"/>
      <c r="AA42" s="61"/>
      <c r="AB42" s="93"/>
      <c r="AC42" s="61"/>
      <c r="AD42" s="61"/>
      <c r="AE42" s="93"/>
      <c r="AF42" s="97"/>
    </row>
    <row r="43" spans="1:32" ht="16.149999999999999" customHeight="1" x14ac:dyDescent="0.2">
      <c r="A43" s="55">
        <v>37</v>
      </c>
      <c r="B43" s="56" t="s">
        <v>43</v>
      </c>
      <c r="C43" s="336"/>
      <c r="D43" s="57"/>
      <c r="E43" s="75"/>
      <c r="F43" s="75"/>
      <c r="G43" s="75"/>
      <c r="H43" s="355"/>
      <c r="I43" s="57"/>
      <c r="J43" s="75"/>
      <c r="K43" s="355"/>
      <c r="L43" s="57"/>
      <c r="M43" s="75"/>
      <c r="N43" s="355"/>
      <c r="O43" s="57"/>
      <c r="P43" s="75"/>
      <c r="Q43" s="355"/>
      <c r="R43" s="57"/>
      <c r="S43" s="75"/>
      <c r="T43" s="94"/>
      <c r="U43" s="57"/>
      <c r="V43" s="57"/>
      <c r="W43" s="58"/>
      <c r="X43" s="94"/>
      <c r="Y43" s="75"/>
      <c r="Z43" s="94"/>
      <c r="AA43" s="57"/>
      <c r="AB43" s="94"/>
      <c r="AC43" s="57"/>
      <c r="AD43" s="57"/>
      <c r="AE43" s="94"/>
      <c r="AF43" s="98"/>
    </row>
    <row r="44" spans="1:32" ht="16.149999999999999" customHeight="1" x14ac:dyDescent="0.2">
      <c r="A44" s="55">
        <v>38</v>
      </c>
      <c r="B44" s="56" t="s">
        <v>44</v>
      </c>
      <c r="C44" s="336"/>
      <c r="D44" s="57"/>
      <c r="E44" s="75"/>
      <c r="F44" s="75"/>
      <c r="G44" s="75"/>
      <c r="H44" s="355"/>
      <c r="I44" s="57"/>
      <c r="J44" s="75"/>
      <c r="K44" s="355"/>
      <c r="L44" s="57"/>
      <c r="M44" s="75"/>
      <c r="N44" s="355"/>
      <c r="O44" s="57"/>
      <c r="P44" s="75"/>
      <c r="Q44" s="355"/>
      <c r="R44" s="57"/>
      <c r="S44" s="75"/>
      <c r="T44" s="94"/>
      <c r="U44" s="57"/>
      <c r="V44" s="57"/>
      <c r="W44" s="58"/>
      <c r="X44" s="94"/>
      <c r="Y44" s="75"/>
      <c r="Z44" s="94"/>
      <c r="AA44" s="57"/>
      <c r="AB44" s="94"/>
      <c r="AC44" s="57"/>
      <c r="AD44" s="57"/>
      <c r="AE44" s="94"/>
      <c r="AF44" s="98"/>
    </row>
    <row r="45" spans="1:32" ht="16.149999999999999" customHeight="1" x14ac:dyDescent="0.2">
      <c r="A45" s="55">
        <v>39</v>
      </c>
      <c r="B45" s="56" t="s">
        <v>45</v>
      </c>
      <c r="C45" s="336"/>
      <c r="D45" s="57"/>
      <c r="E45" s="75"/>
      <c r="F45" s="75"/>
      <c r="G45" s="75"/>
      <c r="H45" s="355"/>
      <c r="I45" s="57"/>
      <c r="J45" s="75"/>
      <c r="K45" s="355"/>
      <c r="L45" s="57"/>
      <c r="M45" s="75"/>
      <c r="N45" s="355"/>
      <c r="O45" s="57"/>
      <c r="P45" s="75"/>
      <c r="Q45" s="355"/>
      <c r="R45" s="57"/>
      <c r="S45" s="75"/>
      <c r="T45" s="94"/>
      <c r="U45" s="57"/>
      <c r="V45" s="57"/>
      <c r="W45" s="58"/>
      <c r="X45" s="94"/>
      <c r="Y45" s="75"/>
      <c r="Z45" s="94"/>
      <c r="AA45" s="57"/>
      <c r="AB45" s="94"/>
      <c r="AC45" s="57"/>
      <c r="AD45" s="57"/>
      <c r="AE45" s="94"/>
      <c r="AF45" s="98"/>
    </row>
    <row r="46" spans="1:32" ht="16.149999999999999" customHeight="1" x14ac:dyDescent="0.2">
      <c r="A46" s="50">
        <v>40</v>
      </c>
      <c r="B46" s="51" t="s">
        <v>46</v>
      </c>
      <c r="C46" s="337"/>
      <c r="D46" s="52"/>
      <c r="E46" s="81"/>
      <c r="F46" s="81"/>
      <c r="G46" s="81"/>
      <c r="H46" s="356"/>
      <c r="I46" s="52"/>
      <c r="J46" s="81"/>
      <c r="K46" s="356"/>
      <c r="L46" s="52"/>
      <c r="M46" s="81"/>
      <c r="N46" s="356"/>
      <c r="O46" s="52"/>
      <c r="P46" s="81"/>
      <c r="Q46" s="356"/>
      <c r="R46" s="52"/>
      <c r="S46" s="81"/>
      <c r="T46" s="95"/>
      <c r="U46" s="52"/>
      <c r="V46" s="52"/>
      <c r="W46" s="53"/>
      <c r="X46" s="95"/>
      <c r="Y46" s="81"/>
      <c r="Z46" s="95"/>
      <c r="AA46" s="52"/>
      <c r="AB46" s="95"/>
      <c r="AC46" s="54"/>
      <c r="AD46" s="52"/>
      <c r="AE46" s="96"/>
      <c r="AF46" s="96"/>
    </row>
    <row r="47" spans="1:32" ht="16.149999999999999" customHeight="1" x14ac:dyDescent="0.2">
      <c r="A47" s="59">
        <v>41</v>
      </c>
      <c r="B47" s="60" t="s">
        <v>47</v>
      </c>
      <c r="C47" s="335"/>
      <c r="D47" s="61"/>
      <c r="E47" s="66"/>
      <c r="F47" s="66"/>
      <c r="G47" s="66"/>
      <c r="H47" s="354"/>
      <c r="I47" s="61"/>
      <c r="J47" s="66"/>
      <c r="K47" s="354"/>
      <c r="L47" s="61"/>
      <c r="M47" s="66"/>
      <c r="N47" s="354"/>
      <c r="O47" s="61"/>
      <c r="P47" s="66"/>
      <c r="Q47" s="354"/>
      <c r="R47" s="61"/>
      <c r="S47" s="66"/>
      <c r="T47" s="93"/>
      <c r="U47" s="61"/>
      <c r="V47" s="61"/>
      <c r="W47" s="62"/>
      <c r="X47" s="93"/>
      <c r="Y47" s="66"/>
      <c r="Z47" s="93"/>
      <c r="AA47" s="61"/>
      <c r="AB47" s="93"/>
      <c r="AC47" s="61"/>
      <c r="AD47" s="61"/>
      <c r="AE47" s="93"/>
      <c r="AF47" s="97"/>
    </row>
    <row r="48" spans="1:32" ht="16.149999999999999" customHeight="1" x14ac:dyDescent="0.2">
      <c r="A48" s="55">
        <v>42</v>
      </c>
      <c r="B48" s="56" t="s">
        <v>48</v>
      </c>
      <c r="C48" s="336"/>
      <c r="D48" s="57"/>
      <c r="E48" s="75"/>
      <c r="F48" s="75"/>
      <c r="G48" s="75"/>
      <c r="H48" s="355"/>
      <c r="I48" s="57"/>
      <c r="J48" s="75"/>
      <c r="K48" s="355"/>
      <c r="L48" s="57"/>
      <c r="M48" s="75"/>
      <c r="N48" s="355"/>
      <c r="O48" s="57"/>
      <c r="P48" s="75"/>
      <c r="Q48" s="355"/>
      <c r="R48" s="57"/>
      <c r="S48" s="75"/>
      <c r="T48" s="94"/>
      <c r="U48" s="57"/>
      <c r="V48" s="57"/>
      <c r="W48" s="58"/>
      <c r="X48" s="94"/>
      <c r="Y48" s="75"/>
      <c r="Z48" s="94"/>
      <c r="AA48" s="57"/>
      <c r="AB48" s="94"/>
      <c r="AC48" s="57"/>
      <c r="AD48" s="57"/>
      <c r="AE48" s="94"/>
      <c r="AF48" s="98"/>
    </row>
    <row r="49" spans="1:32" ht="16.149999999999999" customHeight="1" x14ac:dyDescent="0.2">
      <c r="A49" s="55">
        <v>43</v>
      </c>
      <c r="B49" s="56" t="s">
        <v>49</v>
      </c>
      <c r="C49" s="336"/>
      <c r="D49" s="57"/>
      <c r="E49" s="75"/>
      <c r="F49" s="75"/>
      <c r="G49" s="75"/>
      <c r="H49" s="355"/>
      <c r="I49" s="57"/>
      <c r="J49" s="75"/>
      <c r="K49" s="355"/>
      <c r="L49" s="57"/>
      <c r="M49" s="75"/>
      <c r="N49" s="355"/>
      <c r="O49" s="57"/>
      <c r="P49" s="75"/>
      <c r="Q49" s="355"/>
      <c r="R49" s="57"/>
      <c r="S49" s="75"/>
      <c r="T49" s="94"/>
      <c r="U49" s="57"/>
      <c r="V49" s="57"/>
      <c r="W49" s="58"/>
      <c r="X49" s="94"/>
      <c r="Y49" s="75"/>
      <c r="Z49" s="94"/>
      <c r="AA49" s="57"/>
      <c r="AB49" s="94"/>
      <c r="AC49" s="57"/>
      <c r="AD49" s="57"/>
      <c r="AE49" s="94"/>
      <c r="AF49" s="98"/>
    </row>
    <row r="50" spans="1:32" ht="16.149999999999999" customHeight="1" x14ac:dyDescent="0.2">
      <c r="A50" s="55">
        <v>44</v>
      </c>
      <c r="B50" s="56" t="s">
        <v>50</v>
      </c>
      <c r="C50" s="336"/>
      <c r="D50" s="57"/>
      <c r="E50" s="75"/>
      <c r="F50" s="75"/>
      <c r="G50" s="75"/>
      <c r="H50" s="355"/>
      <c r="I50" s="57"/>
      <c r="J50" s="75"/>
      <c r="K50" s="355"/>
      <c r="L50" s="57"/>
      <c r="M50" s="75"/>
      <c r="N50" s="355"/>
      <c r="O50" s="57"/>
      <c r="P50" s="75"/>
      <c r="Q50" s="355"/>
      <c r="R50" s="57"/>
      <c r="S50" s="75"/>
      <c r="T50" s="94"/>
      <c r="U50" s="57"/>
      <c r="V50" s="57"/>
      <c r="W50" s="58"/>
      <c r="X50" s="94"/>
      <c r="Y50" s="75"/>
      <c r="Z50" s="94"/>
      <c r="AA50" s="57"/>
      <c r="AB50" s="94"/>
      <c r="AC50" s="57"/>
      <c r="AD50" s="57"/>
      <c r="AE50" s="94"/>
      <c r="AF50" s="98"/>
    </row>
    <row r="51" spans="1:32" ht="16.149999999999999" customHeight="1" x14ac:dyDescent="0.2">
      <c r="A51" s="50">
        <v>45</v>
      </c>
      <c r="B51" s="51" t="s">
        <v>51</v>
      </c>
      <c r="C51" s="337"/>
      <c r="D51" s="52"/>
      <c r="E51" s="81"/>
      <c r="F51" s="81"/>
      <c r="G51" s="81"/>
      <c r="H51" s="356"/>
      <c r="I51" s="52"/>
      <c r="J51" s="81"/>
      <c r="K51" s="356"/>
      <c r="L51" s="52"/>
      <c r="M51" s="81"/>
      <c r="N51" s="356"/>
      <c r="O51" s="52"/>
      <c r="P51" s="81"/>
      <c r="Q51" s="356"/>
      <c r="R51" s="52"/>
      <c r="S51" s="81"/>
      <c r="T51" s="95"/>
      <c r="U51" s="52"/>
      <c r="V51" s="52"/>
      <c r="W51" s="53"/>
      <c r="X51" s="95"/>
      <c r="Y51" s="81"/>
      <c r="Z51" s="95"/>
      <c r="AA51" s="52"/>
      <c r="AB51" s="95"/>
      <c r="AC51" s="54"/>
      <c r="AD51" s="52"/>
      <c r="AE51" s="96"/>
      <c r="AF51" s="96"/>
    </row>
    <row r="52" spans="1:32" ht="16.149999999999999" customHeight="1" x14ac:dyDescent="0.2">
      <c r="A52" s="59">
        <v>46</v>
      </c>
      <c r="B52" s="60" t="s">
        <v>52</v>
      </c>
      <c r="C52" s="335"/>
      <c r="D52" s="61"/>
      <c r="E52" s="66"/>
      <c r="F52" s="66"/>
      <c r="G52" s="66"/>
      <c r="H52" s="354"/>
      <c r="I52" s="61"/>
      <c r="J52" s="66"/>
      <c r="K52" s="354"/>
      <c r="L52" s="61"/>
      <c r="M52" s="66"/>
      <c r="N52" s="354"/>
      <c r="O52" s="61"/>
      <c r="P52" s="66"/>
      <c r="Q52" s="354"/>
      <c r="R52" s="61"/>
      <c r="S52" s="66"/>
      <c r="T52" s="93"/>
      <c r="U52" s="61"/>
      <c r="V52" s="61"/>
      <c r="W52" s="62"/>
      <c r="X52" s="93"/>
      <c r="Y52" s="66"/>
      <c r="Z52" s="93"/>
      <c r="AA52" s="61"/>
      <c r="AB52" s="93"/>
      <c r="AC52" s="61"/>
      <c r="AD52" s="61"/>
      <c r="AE52" s="93"/>
      <c r="AF52" s="97"/>
    </row>
    <row r="53" spans="1:32" ht="16.149999999999999" customHeight="1" x14ac:dyDescent="0.2">
      <c r="A53" s="55">
        <v>47</v>
      </c>
      <c r="B53" s="56" t="s">
        <v>53</v>
      </c>
      <c r="C53" s="336"/>
      <c r="D53" s="57"/>
      <c r="E53" s="75"/>
      <c r="F53" s="75"/>
      <c r="G53" s="75"/>
      <c r="H53" s="355"/>
      <c r="I53" s="57"/>
      <c r="J53" s="75"/>
      <c r="K53" s="355"/>
      <c r="L53" s="57"/>
      <c r="M53" s="75"/>
      <c r="N53" s="355"/>
      <c r="O53" s="57"/>
      <c r="P53" s="75"/>
      <c r="Q53" s="355"/>
      <c r="R53" s="57"/>
      <c r="S53" s="75"/>
      <c r="T53" s="94"/>
      <c r="U53" s="57"/>
      <c r="V53" s="57"/>
      <c r="W53" s="58"/>
      <c r="X53" s="94"/>
      <c r="Y53" s="75"/>
      <c r="Z53" s="94"/>
      <c r="AA53" s="57"/>
      <c r="AB53" s="94"/>
      <c r="AC53" s="57"/>
      <c r="AD53" s="57"/>
      <c r="AE53" s="94"/>
      <c r="AF53" s="98"/>
    </row>
    <row r="54" spans="1:32" ht="16.149999999999999" customHeight="1" x14ac:dyDescent="0.2">
      <c r="A54" s="55">
        <v>48</v>
      </c>
      <c r="B54" s="56" t="s">
        <v>91</v>
      </c>
      <c r="C54" s="336"/>
      <c r="D54" s="57"/>
      <c r="E54" s="75"/>
      <c r="F54" s="75"/>
      <c r="G54" s="75"/>
      <c r="H54" s="355"/>
      <c r="I54" s="57"/>
      <c r="J54" s="75"/>
      <c r="K54" s="355"/>
      <c r="L54" s="57"/>
      <c r="M54" s="75"/>
      <c r="N54" s="355"/>
      <c r="O54" s="57"/>
      <c r="P54" s="75"/>
      <c r="Q54" s="355"/>
      <c r="R54" s="57"/>
      <c r="S54" s="75"/>
      <c r="T54" s="94"/>
      <c r="U54" s="57"/>
      <c r="V54" s="57"/>
      <c r="W54" s="58"/>
      <c r="X54" s="94"/>
      <c r="Y54" s="75"/>
      <c r="Z54" s="94"/>
      <c r="AA54" s="57"/>
      <c r="AB54" s="94"/>
      <c r="AC54" s="57"/>
      <c r="AD54" s="57"/>
      <c r="AE54" s="94"/>
      <c r="AF54" s="98"/>
    </row>
    <row r="55" spans="1:32" ht="16.149999999999999" customHeight="1" x14ac:dyDescent="0.2">
      <c r="A55" s="55">
        <v>49</v>
      </c>
      <c r="B55" s="56" t="s">
        <v>54</v>
      </c>
      <c r="C55" s="336"/>
      <c r="D55" s="57"/>
      <c r="E55" s="75"/>
      <c r="F55" s="75"/>
      <c r="G55" s="75"/>
      <c r="H55" s="355"/>
      <c r="I55" s="57"/>
      <c r="J55" s="75"/>
      <c r="K55" s="355"/>
      <c r="L55" s="57"/>
      <c r="M55" s="75"/>
      <c r="N55" s="355"/>
      <c r="O55" s="57"/>
      <c r="P55" s="75"/>
      <c r="Q55" s="355"/>
      <c r="R55" s="57"/>
      <c r="S55" s="75"/>
      <c r="T55" s="94"/>
      <c r="U55" s="57"/>
      <c r="V55" s="57"/>
      <c r="W55" s="58"/>
      <c r="X55" s="94"/>
      <c r="Y55" s="75"/>
      <c r="Z55" s="94"/>
      <c r="AA55" s="57"/>
      <c r="AB55" s="94"/>
      <c r="AC55" s="57"/>
      <c r="AD55" s="57"/>
      <c r="AE55" s="94"/>
      <c r="AF55" s="98"/>
    </row>
    <row r="56" spans="1:32" ht="16.149999999999999" customHeight="1" x14ac:dyDescent="0.2">
      <c r="A56" s="50">
        <v>50</v>
      </c>
      <c r="B56" s="51" t="s">
        <v>55</v>
      </c>
      <c r="C56" s="337"/>
      <c r="D56" s="52"/>
      <c r="E56" s="81"/>
      <c r="F56" s="81"/>
      <c r="G56" s="81"/>
      <c r="H56" s="356"/>
      <c r="I56" s="52"/>
      <c r="J56" s="81"/>
      <c r="K56" s="356"/>
      <c r="L56" s="52"/>
      <c r="M56" s="81"/>
      <c r="N56" s="356"/>
      <c r="O56" s="52"/>
      <c r="P56" s="81"/>
      <c r="Q56" s="356"/>
      <c r="R56" s="52"/>
      <c r="S56" s="81"/>
      <c r="T56" s="95"/>
      <c r="U56" s="52"/>
      <c r="V56" s="52"/>
      <c r="W56" s="53"/>
      <c r="X56" s="95"/>
      <c r="Y56" s="81"/>
      <c r="Z56" s="95"/>
      <c r="AA56" s="52"/>
      <c r="AB56" s="95"/>
      <c r="AC56" s="54"/>
      <c r="AD56" s="52"/>
      <c r="AE56" s="96"/>
      <c r="AF56" s="96"/>
    </row>
    <row r="57" spans="1:32" ht="16.149999999999999" customHeight="1" x14ac:dyDescent="0.2">
      <c r="A57" s="59">
        <v>51</v>
      </c>
      <c r="B57" s="60" t="s">
        <v>56</v>
      </c>
      <c r="C57" s="335"/>
      <c r="D57" s="61"/>
      <c r="E57" s="66"/>
      <c r="F57" s="66"/>
      <c r="G57" s="66"/>
      <c r="H57" s="354"/>
      <c r="I57" s="61"/>
      <c r="J57" s="66"/>
      <c r="K57" s="354"/>
      <c r="L57" s="61"/>
      <c r="M57" s="66"/>
      <c r="N57" s="354"/>
      <c r="O57" s="61"/>
      <c r="P57" s="66"/>
      <c r="Q57" s="354"/>
      <c r="R57" s="61"/>
      <c r="S57" s="66"/>
      <c r="T57" s="93"/>
      <c r="U57" s="61"/>
      <c r="V57" s="61"/>
      <c r="W57" s="62"/>
      <c r="X57" s="93"/>
      <c r="Y57" s="66"/>
      <c r="Z57" s="93"/>
      <c r="AA57" s="61"/>
      <c r="AB57" s="93"/>
      <c r="AC57" s="61"/>
      <c r="AD57" s="61"/>
      <c r="AE57" s="93"/>
      <c r="AF57" s="97"/>
    </row>
    <row r="58" spans="1:32" ht="16.149999999999999" customHeight="1" x14ac:dyDescent="0.2">
      <c r="A58" s="55">
        <v>52</v>
      </c>
      <c r="B58" s="56" t="s">
        <v>57</v>
      </c>
      <c r="C58" s="336"/>
      <c r="D58" s="57"/>
      <c r="E58" s="75"/>
      <c r="F58" s="75"/>
      <c r="G58" s="75"/>
      <c r="H58" s="355"/>
      <c r="I58" s="57"/>
      <c r="J58" s="75"/>
      <c r="K58" s="355"/>
      <c r="L58" s="57"/>
      <c r="M58" s="75"/>
      <c r="N58" s="355"/>
      <c r="O58" s="57"/>
      <c r="P58" s="75"/>
      <c r="Q58" s="355"/>
      <c r="R58" s="57"/>
      <c r="S58" s="75"/>
      <c r="T58" s="94"/>
      <c r="U58" s="57"/>
      <c r="V58" s="57"/>
      <c r="W58" s="58"/>
      <c r="X58" s="94"/>
      <c r="Y58" s="75"/>
      <c r="Z58" s="94"/>
      <c r="AA58" s="57"/>
      <c r="AB58" s="94"/>
      <c r="AC58" s="57"/>
      <c r="AD58" s="57"/>
      <c r="AE58" s="94"/>
      <c r="AF58" s="98"/>
    </row>
    <row r="59" spans="1:32" ht="16.149999999999999" customHeight="1" x14ac:dyDescent="0.2">
      <c r="A59" s="55">
        <v>53</v>
      </c>
      <c r="B59" s="56" t="s">
        <v>58</v>
      </c>
      <c r="C59" s="336"/>
      <c r="D59" s="57"/>
      <c r="E59" s="75"/>
      <c r="F59" s="75"/>
      <c r="G59" s="75"/>
      <c r="H59" s="355"/>
      <c r="I59" s="57"/>
      <c r="J59" s="75"/>
      <c r="K59" s="355"/>
      <c r="L59" s="57"/>
      <c r="M59" s="75"/>
      <c r="N59" s="355"/>
      <c r="O59" s="57"/>
      <c r="P59" s="75"/>
      <c r="Q59" s="355"/>
      <c r="R59" s="57"/>
      <c r="S59" s="75"/>
      <c r="T59" s="94"/>
      <c r="U59" s="57"/>
      <c r="V59" s="57"/>
      <c r="W59" s="58"/>
      <c r="X59" s="94"/>
      <c r="Y59" s="75"/>
      <c r="Z59" s="94"/>
      <c r="AA59" s="57"/>
      <c r="AB59" s="94"/>
      <c r="AC59" s="57"/>
      <c r="AD59" s="57"/>
      <c r="AE59" s="94"/>
      <c r="AF59" s="98"/>
    </row>
    <row r="60" spans="1:32" ht="16.149999999999999" customHeight="1" x14ac:dyDescent="0.2">
      <c r="A60" s="55">
        <v>54</v>
      </c>
      <c r="B60" s="56" t="s">
        <v>59</v>
      </c>
      <c r="C60" s="336"/>
      <c r="D60" s="57"/>
      <c r="E60" s="75"/>
      <c r="F60" s="75"/>
      <c r="G60" s="75"/>
      <c r="H60" s="355"/>
      <c r="I60" s="57"/>
      <c r="J60" s="75"/>
      <c r="K60" s="355"/>
      <c r="L60" s="57"/>
      <c r="M60" s="75"/>
      <c r="N60" s="355"/>
      <c r="O60" s="57"/>
      <c r="P60" s="75"/>
      <c r="Q60" s="355"/>
      <c r="R60" s="57"/>
      <c r="S60" s="75"/>
      <c r="T60" s="94"/>
      <c r="U60" s="57"/>
      <c r="V60" s="57"/>
      <c r="W60" s="58"/>
      <c r="X60" s="94"/>
      <c r="Y60" s="75"/>
      <c r="Z60" s="94"/>
      <c r="AA60" s="57"/>
      <c r="AB60" s="94"/>
      <c r="AC60" s="57"/>
      <c r="AD60" s="57"/>
      <c r="AE60" s="94"/>
      <c r="AF60" s="98"/>
    </row>
    <row r="61" spans="1:32" ht="16.149999999999999" customHeight="1" x14ac:dyDescent="0.2">
      <c r="A61" s="50">
        <v>55</v>
      </c>
      <c r="B61" s="51" t="s">
        <v>60</v>
      </c>
      <c r="C61" s="337"/>
      <c r="D61" s="52"/>
      <c r="E61" s="81"/>
      <c r="F61" s="81"/>
      <c r="G61" s="81"/>
      <c r="H61" s="356"/>
      <c r="I61" s="52"/>
      <c r="J61" s="81"/>
      <c r="K61" s="356"/>
      <c r="L61" s="52"/>
      <c r="M61" s="81"/>
      <c r="N61" s="356"/>
      <c r="O61" s="52"/>
      <c r="P61" s="81"/>
      <c r="Q61" s="356"/>
      <c r="R61" s="52"/>
      <c r="S61" s="81"/>
      <c r="T61" s="95"/>
      <c r="U61" s="52"/>
      <c r="V61" s="52"/>
      <c r="W61" s="53"/>
      <c r="X61" s="95"/>
      <c r="Y61" s="81"/>
      <c r="Z61" s="95"/>
      <c r="AA61" s="52"/>
      <c r="AB61" s="95"/>
      <c r="AC61" s="54"/>
      <c r="AD61" s="52"/>
      <c r="AE61" s="96"/>
      <c r="AF61" s="96"/>
    </row>
    <row r="62" spans="1:32" ht="16.149999999999999" customHeight="1" x14ac:dyDescent="0.2">
      <c r="A62" s="59">
        <v>56</v>
      </c>
      <c r="B62" s="60" t="s">
        <v>61</v>
      </c>
      <c r="C62" s="335"/>
      <c r="D62" s="61"/>
      <c r="E62" s="66"/>
      <c r="F62" s="66"/>
      <c r="G62" s="66"/>
      <c r="H62" s="354"/>
      <c r="I62" s="61"/>
      <c r="J62" s="66"/>
      <c r="K62" s="354"/>
      <c r="L62" s="61"/>
      <c r="M62" s="66"/>
      <c r="N62" s="354"/>
      <c r="O62" s="61"/>
      <c r="P62" s="66"/>
      <c r="Q62" s="354"/>
      <c r="R62" s="61"/>
      <c r="S62" s="66"/>
      <c r="T62" s="93"/>
      <c r="U62" s="61"/>
      <c r="V62" s="61"/>
      <c r="W62" s="62"/>
      <c r="X62" s="93"/>
      <c r="Y62" s="66"/>
      <c r="Z62" s="93"/>
      <c r="AA62" s="61"/>
      <c r="AB62" s="93"/>
      <c r="AC62" s="61"/>
      <c r="AD62" s="61"/>
      <c r="AE62" s="93"/>
      <c r="AF62" s="97"/>
    </row>
    <row r="63" spans="1:32" ht="16.149999999999999" customHeight="1" x14ac:dyDescent="0.2">
      <c r="A63" s="55">
        <v>57</v>
      </c>
      <c r="B63" s="56" t="s">
        <v>62</v>
      </c>
      <c r="C63" s="336"/>
      <c r="D63" s="57"/>
      <c r="E63" s="75"/>
      <c r="F63" s="75"/>
      <c r="G63" s="75"/>
      <c r="H63" s="355"/>
      <c r="I63" s="57"/>
      <c r="J63" s="75"/>
      <c r="K63" s="355"/>
      <c r="L63" s="57"/>
      <c r="M63" s="75"/>
      <c r="N63" s="355"/>
      <c r="O63" s="57"/>
      <c r="P63" s="75"/>
      <c r="Q63" s="355"/>
      <c r="R63" s="57"/>
      <c r="S63" s="75"/>
      <c r="T63" s="94"/>
      <c r="U63" s="57"/>
      <c r="V63" s="57"/>
      <c r="W63" s="58"/>
      <c r="X63" s="94"/>
      <c r="Y63" s="75"/>
      <c r="Z63" s="94"/>
      <c r="AA63" s="57"/>
      <c r="AB63" s="94"/>
      <c r="AC63" s="57"/>
      <c r="AD63" s="57"/>
      <c r="AE63" s="94"/>
      <c r="AF63" s="98"/>
    </row>
    <row r="64" spans="1:32" ht="16.149999999999999" customHeight="1" x14ac:dyDescent="0.2">
      <c r="A64" s="55">
        <v>58</v>
      </c>
      <c r="B64" s="56" t="s">
        <v>63</v>
      </c>
      <c r="C64" s="336"/>
      <c r="D64" s="57"/>
      <c r="E64" s="75"/>
      <c r="F64" s="75"/>
      <c r="G64" s="75"/>
      <c r="H64" s="355"/>
      <c r="I64" s="57"/>
      <c r="J64" s="75"/>
      <c r="K64" s="355"/>
      <c r="L64" s="57"/>
      <c r="M64" s="75"/>
      <c r="N64" s="355"/>
      <c r="O64" s="57"/>
      <c r="P64" s="75"/>
      <c r="Q64" s="355"/>
      <c r="R64" s="57"/>
      <c r="S64" s="75"/>
      <c r="T64" s="94"/>
      <c r="U64" s="57"/>
      <c r="V64" s="57"/>
      <c r="W64" s="58"/>
      <c r="X64" s="94"/>
      <c r="Y64" s="75"/>
      <c r="Z64" s="94"/>
      <c r="AA64" s="57"/>
      <c r="AB64" s="94"/>
      <c r="AC64" s="57"/>
      <c r="AD64" s="57"/>
      <c r="AE64" s="94"/>
      <c r="AF64" s="98"/>
    </row>
    <row r="65" spans="1:32" ht="16.149999999999999" customHeight="1" x14ac:dyDescent="0.2">
      <c r="A65" s="55">
        <v>59</v>
      </c>
      <c r="B65" s="56" t="s">
        <v>64</v>
      </c>
      <c r="C65" s="336"/>
      <c r="D65" s="57"/>
      <c r="E65" s="75"/>
      <c r="F65" s="75"/>
      <c r="G65" s="75"/>
      <c r="H65" s="355"/>
      <c r="I65" s="57"/>
      <c r="J65" s="75"/>
      <c r="K65" s="355"/>
      <c r="L65" s="57"/>
      <c r="M65" s="75"/>
      <c r="N65" s="355"/>
      <c r="O65" s="57"/>
      <c r="P65" s="75"/>
      <c r="Q65" s="355"/>
      <c r="R65" s="57"/>
      <c r="S65" s="75"/>
      <c r="T65" s="94"/>
      <c r="U65" s="57"/>
      <c r="V65" s="57"/>
      <c r="W65" s="58"/>
      <c r="X65" s="94"/>
      <c r="Y65" s="75"/>
      <c r="Z65" s="94"/>
      <c r="AA65" s="57"/>
      <c r="AB65" s="94"/>
      <c r="AC65" s="57"/>
      <c r="AD65" s="57"/>
      <c r="AE65" s="94"/>
      <c r="AF65" s="98"/>
    </row>
    <row r="66" spans="1:32" ht="16.149999999999999" customHeight="1" x14ac:dyDescent="0.2">
      <c r="A66" s="50">
        <v>60</v>
      </c>
      <c r="B66" s="51" t="s">
        <v>65</v>
      </c>
      <c r="C66" s="337"/>
      <c r="D66" s="52"/>
      <c r="E66" s="81"/>
      <c r="F66" s="81"/>
      <c r="G66" s="81"/>
      <c r="H66" s="356"/>
      <c r="I66" s="52"/>
      <c r="J66" s="81"/>
      <c r="K66" s="356"/>
      <c r="L66" s="52"/>
      <c r="M66" s="81"/>
      <c r="N66" s="356"/>
      <c r="O66" s="52"/>
      <c r="P66" s="81"/>
      <c r="Q66" s="356"/>
      <c r="R66" s="52"/>
      <c r="S66" s="81"/>
      <c r="T66" s="95"/>
      <c r="U66" s="52"/>
      <c r="V66" s="52"/>
      <c r="W66" s="53"/>
      <c r="X66" s="95"/>
      <c r="Y66" s="81"/>
      <c r="Z66" s="95"/>
      <c r="AA66" s="52"/>
      <c r="AB66" s="95"/>
      <c r="AC66" s="54"/>
      <c r="AD66" s="52"/>
      <c r="AE66" s="96"/>
      <c r="AF66" s="96"/>
    </row>
    <row r="67" spans="1:32" ht="16.149999999999999" customHeight="1" x14ac:dyDescent="0.2">
      <c r="A67" s="59">
        <v>61</v>
      </c>
      <c r="B67" s="60" t="s">
        <v>66</v>
      </c>
      <c r="C67" s="335"/>
      <c r="D67" s="61"/>
      <c r="E67" s="66"/>
      <c r="F67" s="66"/>
      <c r="G67" s="66"/>
      <c r="H67" s="354"/>
      <c r="I67" s="61"/>
      <c r="J67" s="66"/>
      <c r="K67" s="354"/>
      <c r="L67" s="61"/>
      <c r="M67" s="66"/>
      <c r="N67" s="354"/>
      <c r="O67" s="61"/>
      <c r="P67" s="66"/>
      <c r="Q67" s="354"/>
      <c r="R67" s="61"/>
      <c r="S67" s="66"/>
      <c r="T67" s="93"/>
      <c r="U67" s="61"/>
      <c r="V67" s="61"/>
      <c r="W67" s="62"/>
      <c r="X67" s="93"/>
      <c r="Y67" s="66"/>
      <c r="Z67" s="93"/>
      <c r="AA67" s="61"/>
      <c r="AB67" s="93"/>
      <c r="AC67" s="61"/>
      <c r="AD67" s="61"/>
      <c r="AE67" s="93"/>
      <c r="AF67" s="97"/>
    </row>
    <row r="68" spans="1:32" ht="16.149999999999999" customHeight="1" x14ac:dyDescent="0.2">
      <c r="A68" s="55">
        <v>62</v>
      </c>
      <c r="B68" s="56" t="s">
        <v>67</v>
      </c>
      <c r="C68" s="336"/>
      <c r="D68" s="57"/>
      <c r="E68" s="75"/>
      <c r="F68" s="75"/>
      <c r="G68" s="75"/>
      <c r="H68" s="355"/>
      <c r="I68" s="57"/>
      <c r="J68" s="75"/>
      <c r="K68" s="355"/>
      <c r="L68" s="57"/>
      <c r="M68" s="75"/>
      <c r="N68" s="355"/>
      <c r="O68" s="57"/>
      <c r="P68" s="75"/>
      <c r="Q68" s="355"/>
      <c r="R68" s="57"/>
      <c r="S68" s="75"/>
      <c r="T68" s="94"/>
      <c r="U68" s="57"/>
      <c r="V68" s="57"/>
      <c r="W68" s="58"/>
      <c r="X68" s="94"/>
      <c r="Y68" s="75"/>
      <c r="Z68" s="94"/>
      <c r="AA68" s="57"/>
      <c r="AB68" s="94"/>
      <c r="AC68" s="57"/>
      <c r="AD68" s="57"/>
      <c r="AE68" s="94"/>
      <c r="AF68" s="98"/>
    </row>
    <row r="69" spans="1:32" ht="16.149999999999999" customHeight="1" x14ac:dyDescent="0.2">
      <c r="A69" s="55">
        <v>63</v>
      </c>
      <c r="B69" s="56" t="s">
        <v>68</v>
      </c>
      <c r="C69" s="336"/>
      <c r="D69" s="57"/>
      <c r="E69" s="75"/>
      <c r="F69" s="75"/>
      <c r="G69" s="75"/>
      <c r="H69" s="355"/>
      <c r="I69" s="57"/>
      <c r="J69" s="75"/>
      <c r="K69" s="355"/>
      <c r="L69" s="57"/>
      <c r="M69" s="75"/>
      <c r="N69" s="355"/>
      <c r="O69" s="57"/>
      <c r="P69" s="75"/>
      <c r="Q69" s="355"/>
      <c r="R69" s="57"/>
      <c r="S69" s="75"/>
      <c r="T69" s="94"/>
      <c r="U69" s="57"/>
      <c r="V69" s="57"/>
      <c r="W69" s="58"/>
      <c r="X69" s="94"/>
      <c r="Y69" s="75"/>
      <c r="Z69" s="94"/>
      <c r="AA69" s="57"/>
      <c r="AB69" s="94"/>
      <c r="AC69" s="57"/>
      <c r="AD69" s="57"/>
      <c r="AE69" s="94"/>
      <c r="AF69" s="98"/>
    </row>
    <row r="70" spans="1:32" ht="16.149999999999999" customHeight="1" x14ac:dyDescent="0.2">
      <c r="A70" s="55">
        <v>64</v>
      </c>
      <c r="B70" s="56" t="s">
        <v>69</v>
      </c>
      <c r="C70" s="336"/>
      <c r="D70" s="57"/>
      <c r="E70" s="75"/>
      <c r="F70" s="75"/>
      <c r="G70" s="75"/>
      <c r="H70" s="355"/>
      <c r="I70" s="57"/>
      <c r="J70" s="75"/>
      <c r="K70" s="355"/>
      <c r="L70" s="57"/>
      <c r="M70" s="75"/>
      <c r="N70" s="355"/>
      <c r="O70" s="57"/>
      <c r="P70" s="75"/>
      <c r="Q70" s="355"/>
      <c r="R70" s="57"/>
      <c r="S70" s="75"/>
      <c r="T70" s="94"/>
      <c r="U70" s="57"/>
      <c r="V70" s="57"/>
      <c r="W70" s="58"/>
      <c r="X70" s="94"/>
      <c r="Y70" s="75"/>
      <c r="Z70" s="94"/>
      <c r="AA70" s="57"/>
      <c r="AB70" s="94"/>
      <c r="AC70" s="57"/>
      <c r="AD70" s="57"/>
      <c r="AE70" s="94"/>
      <c r="AF70" s="98"/>
    </row>
    <row r="71" spans="1:32" ht="16.149999999999999" customHeight="1" x14ac:dyDescent="0.2">
      <c r="A71" s="50">
        <v>65</v>
      </c>
      <c r="B71" s="51" t="s">
        <v>70</v>
      </c>
      <c r="C71" s="337"/>
      <c r="D71" s="52"/>
      <c r="E71" s="81"/>
      <c r="F71" s="81"/>
      <c r="G71" s="81"/>
      <c r="H71" s="356"/>
      <c r="I71" s="52"/>
      <c r="J71" s="81"/>
      <c r="K71" s="356"/>
      <c r="L71" s="52"/>
      <c r="M71" s="81"/>
      <c r="N71" s="356"/>
      <c r="O71" s="52"/>
      <c r="P71" s="81"/>
      <c r="Q71" s="356"/>
      <c r="R71" s="52"/>
      <c r="S71" s="81"/>
      <c r="T71" s="95"/>
      <c r="U71" s="52"/>
      <c r="V71" s="52"/>
      <c r="W71" s="53"/>
      <c r="X71" s="95"/>
      <c r="Y71" s="81"/>
      <c r="Z71" s="95"/>
      <c r="AA71" s="52"/>
      <c r="AB71" s="95"/>
      <c r="AC71" s="54"/>
      <c r="AD71" s="52"/>
      <c r="AE71" s="96"/>
      <c r="AF71" s="96"/>
    </row>
    <row r="72" spans="1:32" ht="16.149999999999999" customHeight="1" x14ac:dyDescent="0.2">
      <c r="A72" s="59">
        <v>66</v>
      </c>
      <c r="B72" s="60" t="s">
        <v>71</v>
      </c>
      <c r="C72" s="335"/>
      <c r="D72" s="61"/>
      <c r="E72" s="66"/>
      <c r="F72" s="66"/>
      <c r="G72" s="66"/>
      <c r="H72" s="354"/>
      <c r="I72" s="61"/>
      <c r="J72" s="66"/>
      <c r="K72" s="354"/>
      <c r="L72" s="61"/>
      <c r="M72" s="66"/>
      <c r="N72" s="354"/>
      <c r="O72" s="61"/>
      <c r="P72" s="66"/>
      <c r="Q72" s="354"/>
      <c r="R72" s="61"/>
      <c r="S72" s="66"/>
      <c r="T72" s="93"/>
      <c r="U72" s="61"/>
      <c r="V72" s="61"/>
      <c r="W72" s="62"/>
      <c r="X72" s="93"/>
      <c r="Y72" s="66"/>
      <c r="Z72" s="93"/>
      <c r="AA72" s="61"/>
      <c r="AB72" s="93"/>
      <c r="AC72" s="61"/>
      <c r="AD72" s="61"/>
      <c r="AE72" s="93"/>
      <c r="AF72" s="97"/>
    </row>
    <row r="73" spans="1:32" ht="16.149999999999999" customHeight="1" x14ac:dyDescent="0.2">
      <c r="A73" s="55">
        <v>67</v>
      </c>
      <c r="B73" s="56" t="s">
        <v>4</v>
      </c>
      <c r="C73" s="336"/>
      <c r="D73" s="57"/>
      <c r="E73" s="75"/>
      <c r="F73" s="75"/>
      <c r="G73" s="75"/>
      <c r="H73" s="355"/>
      <c r="I73" s="57"/>
      <c r="J73" s="75"/>
      <c r="K73" s="355"/>
      <c r="L73" s="57"/>
      <c r="M73" s="75"/>
      <c r="N73" s="355"/>
      <c r="O73" s="57"/>
      <c r="P73" s="75"/>
      <c r="Q73" s="355"/>
      <c r="R73" s="57"/>
      <c r="S73" s="75"/>
      <c r="T73" s="94"/>
      <c r="U73" s="57"/>
      <c r="V73" s="57"/>
      <c r="W73" s="58"/>
      <c r="X73" s="94"/>
      <c r="Y73" s="75"/>
      <c r="Z73" s="94"/>
      <c r="AA73" s="57"/>
      <c r="AB73" s="94"/>
      <c r="AC73" s="57"/>
      <c r="AD73" s="57"/>
      <c r="AE73" s="94"/>
      <c r="AF73" s="98"/>
    </row>
    <row r="74" spans="1:32" ht="16.149999999999999" customHeight="1" x14ac:dyDescent="0.2">
      <c r="A74" s="55">
        <v>68</v>
      </c>
      <c r="B74" s="56" t="s">
        <v>3</v>
      </c>
      <c r="C74" s="336"/>
      <c r="D74" s="57"/>
      <c r="E74" s="75"/>
      <c r="F74" s="75"/>
      <c r="G74" s="75"/>
      <c r="H74" s="355"/>
      <c r="I74" s="57"/>
      <c r="J74" s="75"/>
      <c r="K74" s="355"/>
      <c r="L74" s="57"/>
      <c r="M74" s="75"/>
      <c r="N74" s="355"/>
      <c r="O74" s="57"/>
      <c r="P74" s="75"/>
      <c r="Q74" s="355"/>
      <c r="R74" s="57"/>
      <c r="S74" s="75"/>
      <c r="T74" s="94"/>
      <c r="U74" s="57"/>
      <c r="V74" s="57"/>
      <c r="W74" s="58"/>
      <c r="X74" s="94"/>
      <c r="Y74" s="75"/>
      <c r="Z74" s="94"/>
      <c r="AA74" s="57"/>
      <c r="AB74" s="94"/>
      <c r="AC74" s="57"/>
      <c r="AD74" s="57"/>
      <c r="AE74" s="94"/>
      <c r="AF74" s="98"/>
    </row>
    <row r="75" spans="1:32" ht="16.149999999999999" customHeight="1" x14ac:dyDescent="0.2">
      <c r="A75" s="55">
        <v>69</v>
      </c>
      <c r="B75" s="56" t="s">
        <v>93</v>
      </c>
      <c r="C75" s="336"/>
      <c r="D75" s="57"/>
      <c r="E75" s="75"/>
      <c r="F75" s="75"/>
      <c r="G75" s="75"/>
      <c r="H75" s="355"/>
      <c r="I75" s="57"/>
      <c r="J75" s="75"/>
      <c r="K75" s="355"/>
      <c r="L75" s="57"/>
      <c r="M75" s="75"/>
      <c r="N75" s="355"/>
      <c r="O75" s="57"/>
      <c r="P75" s="75"/>
      <c r="Q75" s="355"/>
      <c r="R75" s="57"/>
      <c r="S75" s="75"/>
      <c r="T75" s="94"/>
      <c r="U75" s="57"/>
      <c r="V75" s="57"/>
      <c r="W75" s="58"/>
      <c r="X75" s="94"/>
      <c r="Y75" s="75"/>
      <c r="Z75" s="94"/>
      <c r="AA75" s="57"/>
      <c r="AB75" s="94"/>
      <c r="AC75" s="57"/>
      <c r="AD75" s="57"/>
      <c r="AE75" s="94"/>
      <c r="AF75" s="98"/>
    </row>
    <row r="76" spans="1:32" s="199" customFormat="1" ht="16.149999999999999" customHeight="1" thickBot="1" x14ac:dyDescent="0.25">
      <c r="A76" s="1610" t="s">
        <v>494</v>
      </c>
      <c r="B76" s="1612"/>
      <c r="C76" s="357">
        <v>941</v>
      </c>
      <c r="D76" s="330"/>
      <c r="E76" s="347">
        <v>10201903.051314747</v>
      </c>
      <c r="F76" s="347">
        <v>788.90242015830813</v>
      </c>
      <c r="G76" s="347">
        <v>742357.17736896791</v>
      </c>
      <c r="H76" s="357">
        <v>429</v>
      </c>
      <c r="I76" s="330"/>
      <c r="J76" s="347">
        <v>142359.24556104591</v>
      </c>
      <c r="K76" s="357">
        <v>0</v>
      </c>
      <c r="L76" s="330"/>
      <c r="M76" s="347">
        <v>0</v>
      </c>
      <c r="N76" s="357">
        <v>94</v>
      </c>
      <c r="O76" s="330"/>
      <c r="P76" s="347">
        <v>203396.01534452024</v>
      </c>
      <c r="Q76" s="357">
        <v>56</v>
      </c>
      <c r="R76" s="330"/>
      <c r="S76" s="347">
        <v>52204.948940321141</v>
      </c>
      <c r="T76" s="358">
        <v>11342220</v>
      </c>
      <c r="U76" s="330">
        <v>6679</v>
      </c>
      <c r="V76" s="330">
        <v>68596</v>
      </c>
      <c r="W76" s="359">
        <v>75275</v>
      </c>
      <c r="X76" s="358">
        <v>11417495</v>
      </c>
      <c r="Y76" s="347">
        <v>-28544</v>
      </c>
      <c r="Z76" s="358">
        <v>11388951</v>
      </c>
      <c r="AA76" s="347">
        <v>0</v>
      </c>
      <c r="AB76" s="358">
        <v>11388951</v>
      </c>
      <c r="AC76" s="330">
        <v>10423571</v>
      </c>
      <c r="AD76" s="330">
        <v>965380</v>
      </c>
      <c r="AE76" s="358">
        <v>965380</v>
      </c>
      <c r="AF76" s="327">
        <v>11388951</v>
      </c>
    </row>
    <row r="77" spans="1:32" s="199" customFormat="1" ht="12.75" customHeight="1" thickTop="1" x14ac:dyDescent="0.2">
      <c r="A77" s="1613" t="s">
        <v>447</v>
      </c>
      <c r="B77" s="1614"/>
      <c r="C77" s="366"/>
      <c r="D77" s="344"/>
      <c r="E77" s="344"/>
      <c r="F77" s="344"/>
      <c r="G77" s="344"/>
      <c r="H77" s="366"/>
      <c r="I77" s="344"/>
      <c r="J77" s="344"/>
      <c r="K77" s="366"/>
      <c r="L77" s="344"/>
      <c r="M77" s="344"/>
      <c r="N77" s="366"/>
      <c r="O77" s="344"/>
      <c r="P77" s="344"/>
      <c r="Q77" s="366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44"/>
      <c r="AF77" s="344"/>
    </row>
    <row r="78" spans="1:32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6"/>
      <c r="G78" s="246"/>
      <c r="H78" s="248"/>
      <c r="I78" s="246"/>
      <c r="J78" s="246"/>
      <c r="K78" s="248"/>
      <c r="L78" s="246"/>
      <c r="M78" s="246"/>
      <c r="N78" s="248"/>
      <c r="O78" s="246"/>
      <c r="P78" s="246"/>
      <c r="Q78" s="248"/>
      <c r="R78" s="246"/>
      <c r="S78" s="246"/>
      <c r="T78" s="246"/>
      <c r="U78" s="246"/>
      <c r="V78" s="246"/>
      <c r="W78" s="246"/>
      <c r="X78" s="246"/>
      <c r="Y78" s="246"/>
      <c r="Z78" s="246"/>
      <c r="AA78" s="246"/>
      <c r="AB78" s="98">
        <v>0</v>
      </c>
      <c r="AC78" s="251">
        <v>0</v>
      </c>
      <c r="AD78" s="246">
        <v>0</v>
      </c>
      <c r="AE78" s="98">
        <v>0</v>
      </c>
      <c r="AF78" s="98">
        <v>0</v>
      </c>
    </row>
    <row r="79" spans="1:32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6"/>
      <c r="G79" s="246"/>
      <c r="H79" s="248"/>
      <c r="I79" s="246"/>
      <c r="J79" s="246"/>
      <c r="K79" s="248"/>
      <c r="L79" s="246"/>
      <c r="M79" s="246"/>
      <c r="N79" s="248"/>
      <c r="O79" s="246"/>
      <c r="P79" s="246"/>
      <c r="Q79" s="248"/>
      <c r="R79" s="246"/>
      <c r="S79" s="246"/>
      <c r="T79" s="246"/>
      <c r="U79" s="246"/>
      <c r="V79" s="246"/>
      <c r="W79" s="246"/>
      <c r="X79" s="246"/>
      <c r="Y79" s="246"/>
      <c r="Z79" s="246"/>
      <c r="AA79" s="246"/>
      <c r="AB79" s="250"/>
      <c r="AC79" s="251"/>
      <c r="AD79" s="246"/>
      <c r="AE79" s="250"/>
      <c r="AF79" s="98">
        <v>0</v>
      </c>
    </row>
    <row r="80" spans="1:32" ht="16.149999999999999" customHeight="1" x14ac:dyDescent="0.2">
      <c r="A80" s="1619" t="s">
        <v>547</v>
      </c>
      <c r="B80" s="1620"/>
      <c r="C80" s="248"/>
      <c r="D80" s="246"/>
      <c r="E80" s="246"/>
      <c r="F80" s="246"/>
      <c r="G80" s="246"/>
      <c r="H80" s="248"/>
      <c r="I80" s="246"/>
      <c r="J80" s="246"/>
      <c r="K80" s="248"/>
      <c r="L80" s="246"/>
      <c r="M80" s="246"/>
      <c r="N80" s="248"/>
      <c r="O80" s="246"/>
      <c r="P80" s="246"/>
      <c r="Q80" s="248"/>
      <c r="R80" s="246"/>
      <c r="S80" s="246"/>
      <c r="T80" s="246"/>
      <c r="U80" s="246"/>
      <c r="V80" s="246"/>
      <c r="W80" s="246"/>
      <c r="X80" s="246"/>
      <c r="Y80" s="246"/>
      <c r="Z80" s="246"/>
      <c r="AA80" s="246"/>
      <c r="AB80" s="251"/>
      <c r="AC80" s="251">
        <v>0</v>
      </c>
      <c r="AD80" s="246">
        <v>0</v>
      </c>
      <c r="AE80" s="98">
        <v>0</v>
      </c>
      <c r="AF80" s="98">
        <v>0</v>
      </c>
    </row>
    <row r="81" spans="1:32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6"/>
      <c r="G81" s="246"/>
      <c r="H81" s="248"/>
      <c r="I81" s="246"/>
      <c r="J81" s="246"/>
      <c r="K81" s="248"/>
      <c r="L81" s="246"/>
      <c r="M81" s="246"/>
      <c r="N81" s="248"/>
      <c r="O81" s="246"/>
      <c r="P81" s="246"/>
      <c r="Q81" s="248"/>
      <c r="R81" s="246"/>
      <c r="S81" s="246"/>
      <c r="T81" s="246"/>
      <c r="U81" s="246"/>
      <c r="V81" s="246"/>
      <c r="W81" s="246"/>
      <c r="X81" s="246"/>
      <c r="Y81" s="246"/>
      <c r="Z81" s="246"/>
      <c r="AA81" s="246"/>
      <c r="AB81" s="250"/>
      <c r="AC81" s="251"/>
      <c r="AD81" s="246"/>
      <c r="AE81" s="250"/>
      <c r="AF81" s="98">
        <v>0</v>
      </c>
    </row>
    <row r="82" spans="1:32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7"/>
      <c r="G82" s="247"/>
      <c r="H82" s="249"/>
      <c r="I82" s="247"/>
      <c r="J82" s="247"/>
      <c r="K82" s="249"/>
      <c r="L82" s="247"/>
      <c r="M82" s="247"/>
      <c r="N82" s="249"/>
      <c r="O82" s="247"/>
      <c r="P82" s="247"/>
      <c r="Q82" s="249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96">
        <v>12299</v>
      </c>
      <c r="AC82" s="54">
        <v>10920</v>
      </c>
      <c r="AD82" s="247">
        <v>1379</v>
      </c>
      <c r="AE82" s="96">
        <v>1379</v>
      </c>
      <c r="AF82" s="96">
        <v>12299</v>
      </c>
    </row>
    <row r="83" spans="1:32" s="199" customFormat="1" ht="16.149999999999999" customHeight="1" thickBot="1" x14ac:dyDescent="0.25">
      <c r="A83" s="1610" t="s">
        <v>495</v>
      </c>
      <c r="B83" s="1611"/>
      <c r="C83" s="326">
        <v>941</v>
      </c>
      <c r="D83" s="325"/>
      <c r="E83" s="338">
        <v>10201903.051314747</v>
      </c>
      <c r="F83" s="338">
        <v>788.90242015830813</v>
      </c>
      <c r="G83" s="338">
        <v>742357.17736896791</v>
      </c>
      <c r="H83" s="326">
        <v>429</v>
      </c>
      <c r="I83" s="325"/>
      <c r="J83" s="338">
        <v>142359.24556104591</v>
      </c>
      <c r="K83" s="326">
        <v>0</v>
      </c>
      <c r="L83" s="325"/>
      <c r="M83" s="338">
        <v>0</v>
      </c>
      <c r="N83" s="326">
        <v>94</v>
      </c>
      <c r="O83" s="325"/>
      <c r="P83" s="338">
        <v>203396.01534452024</v>
      </c>
      <c r="Q83" s="326">
        <v>56</v>
      </c>
      <c r="R83" s="325"/>
      <c r="S83" s="338">
        <v>52204.948940321141</v>
      </c>
      <c r="T83" s="325">
        <v>11342220</v>
      </c>
      <c r="U83" s="325">
        <v>6679</v>
      </c>
      <c r="V83" s="325">
        <v>68596</v>
      </c>
      <c r="W83" s="325">
        <v>75275</v>
      </c>
      <c r="X83" s="325">
        <v>11417495</v>
      </c>
      <c r="Y83" s="325">
        <v>-28544</v>
      </c>
      <c r="Z83" s="325">
        <v>11388951</v>
      </c>
      <c r="AA83" s="338">
        <v>0</v>
      </c>
      <c r="AB83" s="327">
        <v>11401250</v>
      </c>
      <c r="AC83" s="325">
        <v>10434491</v>
      </c>
      <c r="AD83" s="325">
        <v>966759</v>
      </c>
      <c r="AE83" s="327">
        <v>966759</v>
      </c>
      <c r="AF83" s="327">
        <v>11401250</v>
      </c>
    </row>
    <row r="84" spans="1:32" ht="8.4499999999999993" customHeight="1" thickTop="1" x14ac:dyDescent="0.2"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192"/>
      <c r="P84" s="192"/>
      <c r="Q84" s="192"/>
      <c r="R84" s="192"/>
      <c r="S84" s="192"/>
      <c r="T84" s="192"/>
      <c r="U84" s="192"/>
      <c r="V84" s="192"/>
      <c r="W84" s="192"/>
      <c r="X84" s="192"/>
      <c r="AA84" s="192"/>
      <c r="AB84" s="192"/>
      <c r="AC84" s="192"/>
      <c r="AD84" s="192"/>
      <c r="AE84" s="192"/>
      <c r="AF84" s="192"/>
    </row>
    <row r="85" spans="1:32" ht="8.4499999999999993" customHeight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192"/>
      <c r="AA85" s="192"/>
      <c r="AB85" s="192"/>
      <c r="AC85" s="192"/>
      <c r="AD85" s="192"/>
      <c r="AE85" s="192"/>
      <c r="AF85" s="192"/>
    </row>
    <row r="86" spans="1:32" ht="13.9" customHeight="1" x14ac:dyDescent="0.2"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AA86" s="192"/>
      <c r="AB86" s="192"/>
      <c r="AC86" s="192"/>
      <c r="AD86" s="192"/>
      <c r="AE86" s="192"/>
      <c r="AF86" s="192"/>
    </row>
    <row r="87" spans="1:32" ht="13.9" customHeight="1" x14ac:dyDescent="0.2">
      <c r="A87" s="115"/>
      <c r="B87" s="115"/>
      <c r="C87" s="115"/>
      <c r="D87" s="115"/>
      <c r="E87" s="115"/>
      <c r="F87" s="1632"/>
      <c r="G87" s="1632"/>
      <c r="H87" s="115"/>
      <c r="I87" s="115"/>
      <c r="J87" s="115"/>
      <c r="K87" s="115"/>
      <c r="L87" s="1360"/>
      <c r="M87" s="1360"/>
      <c r="N87" s="1360"/>
      <c r="O87" s="1360"/>
      <c r="P87" s="1360"/>
      <c r="Q87" s="1360"/>
      <c r="R87" s="1360"/>
      <c r="S87" s="1360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</row>
    <row r="88" spans="1:32" x14ac:dyDescent="0.2">
      <c r="A88" s="115" t="s">
        <v>1583</v>
      </c>
      <c r="B88" s="115" t="s">
        <v>1583</v>
      </c>
      <c r="C88" s="115" t="s">
        <v>1583</v>
      </c>
      <c r="D88" s="115" t="s">
        <v>1583</v>
      </c>
      <c r="E88" s="115" t="s">
        <v>1583</v>
      </c>
      <c r="F88" s="1632"/>
      <c r="G88" s="1632"/>
      <c r="H88" s="115"/>
      <c r="I88" s="115"/>
      <c r="J88" s="115"/>
      <c r="K88" s="115"/>
      <c r="L88" s="1360"/>
      <c r="M88" s="1360"/>
      <c r="N88" s="1360"/>
      <c r="O88" s="1360"/>
      <c r="P88" s="1360"/>
      <c r="Q88" s="1360"/>
      <c r="R88" s="1360"/>
      <c r="S88" s="1360"/>
      <c r="T88" s="115"/>
      <c r="U88" s="115"/>
      <c r="V88" s="115"/>
      <c r="W88" s="115"/>
      <c r="X88" s="115"/>
      <c r="Y88" s="928"/>
      <c r="Z88" s="1361"/>
      <c r="AA88" s="115"/>
      <c r="AB88" s="115"/>
      <c r="AC88" s="115"/>
      <c r="AD88" s="115"/>
      <c r="AE88" s="115"/>
      <c r="AF88" s="115"/>
    </row>
    <row r="89" spans="1:32" x14ac:dyDescent="0.2">
      <c r="A89" s="115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928"/>
      <c r="Z89" s="1361"/>
      <c r="AA89" s="115"/>
      <c r="AB89" s="115"/>
      <c r="AC89" s="115"/>
      <c r="AD89" s="115"/>
      <c r="AE89" s="115"/>
      <c r="AF89" s="115"/>
    </row>
    <row r="90" spans="1:32" x14ac:dyDescent="0.2">
      <c r="A90" s="115"/>
      <c r="B90" s="1363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  <c r="AE90" s="115">
        <v>1</v>
      </c>
      <c r="AF90" s="115"/>
    </row>
    <row r="91" spans="1:32" x14ac:dyDescent="0.2">
      <c r="A91" s="115"/>
      <c r="B91" s="1363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  <c r="AE91" s="115"/>
      <c r="AF91" s="115"/>
    </row>
    <row r="92" spans="1:32" x14ac:dyDescent="0.2">
      <c r="A92" s="115"/>
      <c r="B92" s="1363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  <c r="AD92" s="115"/>
      <c r="AE92" s="115"/>
      <c r="AF92" s="115"/>
    </row>
    <row r="93" spans="1:32" x14ac:dyDescent="0.2">
      <c r="A93" s="115"/>
      <c r="B93" s="1363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  <c r="AC93" s="115"/>
      <c r="AD93" s="115"/>
      <c r="AE93" s="115"/>
      <c r="AF93" s="115"/>
    </row>
  </sheetData>
  <mergeCells count="32"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  <mergeCell ref="A79:B79"/>
    <mergeCell ref="A80:B80"/>
    <mergeCell ref="A81:B81"/>
    <mergeCell ref="A82:B82"/>
    <mergeCell ref="A83:B83"/>
    <mergeCell ref="AB1:AF1"/>
    <mergeCell ref="F87:F88"/>
    <mergeCell ref="G87:G88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55000000000000004" bottom="0.45" header="0.25" footer="0.25"/>
  <pageSetup paperSize="5" scale="65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F95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110" customWidth="1"/>
    <col min="2" max="2" width="27.42578125" style="110" customWidth="1"/>
    <col min="3" max="3" width="12.140625" style="110" bestFit="1" customWidth="1"/>
    <col min="4" max="4" width="10" style="110" customWidth="1"/>
    <col min="5" max="5" width="14.140625" style="110" customWidth="1"/>
    <col min="6" max="6" width="10" style="110" customWidth="1"/>
    <col min="7" max="7" width="14.140625" style="110" customWidth="1"/>
    <col min="8" max="8" width="11.5703125" style="110" customWidth="1"/>
    <col min="9" max="9" width="10" style="110" customWidth="1"/>
    <col min="10" max="10" width="11.28515625" style="110" customWidth="1"/>
    <col min="11" max="11" width="11.5703125" style="110" customWidth="1"/>
    <col min="12" max="12" width="10" style="110" customWidth="1"/>
    <col min="13" max="13" width="11.28515625" style="110" customWidth="1"/>
    <col min="14" max="14" width="11.5703125" style="110" customWidth="1"/>
    <col min="15" max="15" width="10" style="110" customWidth="1"/>
    <col min="16" max="16" width="11.28515625" style="110" customWidth="1"/>
    <col min="17" max="17" width="11.5703125" style="110" customWidth="1"/>
    <col min="18" max="18" width="10" style="110" customWidth="1"/>
    <col min="19" max="19" width="11.28515625" style="110" customWidth="1"/>
    <col min="20" max="20" width="13.140625" style="110" customWidth="1"/>
    <col min="21" max="24" width="14.85546875" style="110" customWidth="1"/>
    <col min="25" max="25" width="12.7109375" style="110" customWidth="1"/>
    <col min="26" max="26" width="14.85546875" style="110" customWidth="1"/>
    <col min="27" max="27" width="16.28515625" style="110" customWidth="1"/>
    <col min="28" max="28" width="17.28515625" style="110" bestFit="1" customWidth="1"/>
    <col min="29" max="31" width="15.28515625" style="110" customWidth="1"/>
    <col min="32" max="32" width="18.85546875" style="110" customWidth="1"/>
    <col min="33" max="16384" width="8.85546875" style="110"/>
  </cols>
  <sheetData>
    <row r="1" spans="1:32" ht="19.899999999999999" customHeight="1" x14ac:dyDescent="0.2">
      <c r="A1" s="1590" t="s">
        <v>525</v>
      </c>
      <c r="B1" s="1591"/>
      <c r="C1" s="1592" t="s">
        <v>378</v>
      </c>
      <c r="D1" s="1593"/>
      <c r="E1" s="1593"/>
      <c r="F1" s="1593"/>
      <c r="G1" s="1593"/>
      <c r="H1" s="1593"/>
      <c r="I1" s="1593"/>
      <c r="J1" s="1594"/>
      <c r="K1" s="1595" t="s">
        <v>378</v>
      </c>
      <c r="L1" s="1596"/>
      <c r="M1" s="1596"/>
      <c r="N1" s="1596"/>
      <c r="O1" s="1596"/>
      <c r="P1" s="1596"/>
      <c r="Q1" s="1596"/>
      <c r="R1" s="1596"/>
      <c r="S1" s="1596"/>
      <c r="T1" s="1597"/>
      <c r="U1" s="1592" t="s">
        <v>378</v>
      </c>
      <c r="V1" s="1593"/>
      <c r="W1" s="1593"/>
      <c r="X1" s="1593"/>
      <c r="Y1" s="1593"/>
      <c r="Z1" s="1593"/>
      <c r="AA1" s="1594"/>
      <c r="AB1" s="1592" t="s">
        <v>378</v>
      </c>
      <c r="AC1" s="1593"/>
      <c r="AD1" s="1593"/>
      <c r="AE1" s="1593"/>
      <c r="AF1" s="1594"/>
    </row>
    <row r="2" spans="1:32" ht="30" customHeight="1" x14ac:dyDescent="0.2">
      <c r="A2" s="1591"/>
      <c r="B2" s="1591"/>
      <c r="C2" s="1598" t="s">
        <v>1230</v>
      </c>
      <c r="D2" s="1600" t="s">
        <v>1592</v>
      </c>
      <c r="E2" s="1601"/>
      <c r="F2" s="1601"/>
      <c r="G2" s="1602"/>
      <c r="H2" s="1600" t="s">
        <v>1307</v>
      </c>
      <c r="I2" s="1603"/>
      <c r="J2" s="1604"/>
      <c r="K2" s="1600" t="s">
        <v>1304</v>
      </c>
      <c r="L2" s="1603"/>
      <c r="M2" s="1604"/>
      <c r="N2" s="1600" t="s">
        <v>1305</v>
      </c>
      <c r="O2" s="1603"/>
      <c r="P2" s="1604"/>
      <c r="Q2" s="1600" t="s">
        <v>1306</v>
      </c>
      <c r="R2" s="1603"/>
      <c r="S2" s="1604"/>
      <c r="T2" s="1598" t="s">
        <v>539</v>
      </c>
      <c r="U2" s="1605" t="s">
        <v>251</v>
      </c>
      <c r="V2" s="1605"/>
      <c r="W2" s="1605"/>
      <c r="X2" s="1598" t="s">
        <v>540</v>
      </c>
      <c r="Y2" s="1606" t="s">
        <v>487</v>
      </c>
      <c r="Z2" s="1606" t="s">
        <v>541</v>
      </c>
      <c r="AA2" s="1621" t="s">
        <v>1484</v>
      </c>
      <c r="AB2" s="1598" t="s">
        <v>1313</v>
      </c>
      <c r="AC2" s="1598" t="s">
        <v>296</v>
      </c>
      <c r="AD2" s="1598" t="s">
        <v>297</v>
      </c>
      <c r="AE2" s="1598" t="s">
        <v>254</v>
      </c>
      <c r="AF2" s="1598" t="s">
        <v>1314</v>
      </c>
    </row>
    <row r="3" spans="1:32" ht="94.5" customHeight="1" x14ac:dyDescent="0.2">
      <c r="A3" s="1591"/>
      <c r="B3" s="1591"/>
      <c r="C3" s="1599"/>
      <c r="D3" s="1392" t="s">
        <v>489</v>
      </c>
      <c r="E3" s="1392" t="s">
        <v>710</v>
      </c>
      <c r="F3" s="1392" t="s">
        <v>489</v>
      </c>
      <c r="G3" s="1392" t="s">
        <v>709</v>
      </c>
      <c r="H3" s="1392" t="s">
        <v>1229</v>
      </c>
      <c r="I3" s="1392" t="s">
        <v>489</v>
      </c>
      <c r="J3" s="1392" t="s">
        <v>397</v>
      </c>
      <c r="K3" s="1392" t="s">
        <v>1228</v>
      </c>
      <c r="L3" s="1392" t="s">
        <v>489</v>
      </c>
      <c r="M3" s="1392" t="s">
        <v>397</v>
      </c>
      <c r="N3" s="1392" t="s">
        <v>1227</v>
      </c>
      <c r="O3" s="1392" t="s">
        <v>489</v>
      </c>
      <c r="P3" s="1392" t="s">
        <v>397</v>
      </c>
      <c r="Q3" s="1392" t="s">
        <v>1227</v>
      </c>
      <c r="R3" s="1392" t="s">
        <v>489</v>
      </c>
      <c r="S3" s="1392" t="s">
        <v>397</v>
      </c>
      <c r="T3" s="1598"/>
      <c r="U3" s="1391" t="s">
        <v>1225</v>
      </c>
      <c r="V3" s="1391" t="s">
        <v>1226</v>
      </c>
      <c r="W3" s="1391" t="s">
        <v>253</v>
      </c>
      <c r="X3" s="1598"/>
      <c r="Y3" s="1607"/>
      <c r="Z3" s="1607"/>
      <c r="AA3" s="1621"/>
      <c r="AB3" s="1598"/>
      <c r="AC3" s="1598"/>
      <c r="AD3" s="1598"/>
      <c r="AE3" s="1598"/>
      <c r="AF3" s="1598"/>
    </row>
    <row r="4" spans="1:32" ht="14.25" customHeight="1" x14ac:dyDescent="0.2">
      <c r="A4" s="350"/>
      <c r="B4" s="351"/>
      <c r="C4" s="352">
        <v>1</v>
      </c>
      <c r="D4" s="352">
        <f t="shared" ref="D4:AA4" si="0">C4+1</f>
        <v>2</v>
      </c>
      <c r="E4" s="352">
        <f t="shared" si="0"/>
        <v>3</v>
      </c>
      <c r="F4" s="352">
        <f>E4+1</f>
        <v>4</v>
      </c>
      <c r="G4" s="352">
        <f>F4+1</f>
        <v>5</v>
      </c>
      <c r="H4" s="352">
        <f>G4+1</f>
        <v>6</v>
      </c>
      <c r="I4" s="352">
        <f t="shared" si="0"/>
        <v>7</v>
      </c>
      <c r="J4" s="352">
        <f t="shared" si="0"/>
        <v>8</v>
      </c>
      <c r="K4" s="352">
        <f t="shared" si="0"/>
        <v>9</v>
      </c>
      <c r="L4" s="352">
        <f t="shared" si="0"/>
        <v>10</v>
      </c>
      <c r="M4" s="352">
        <f t="shared" si="0"/>
        <v>11</v>
      </c>
      <c r="N4" s="352">
        <f t="shared" si="0"/>
        <v>12</v>
      </c>
      <c r="O4" s="352">
        <f t="shared" si="0"/>
        <v>13</v>
      </c>
      <c r="P4" s="352">
        <f t="shared" si="0"/>
        <v>14</v>
      </c>
      <c r="Q4" s="352">
        <f t="shared" si="0"/>
        <v>15</v>
      </c>
      <c r="R4" s="352">
        <f t="shared" si="0"/>
        <v>16</v>
      </c>
      <c r="S4" s="352">
        <f t="shared" si="0"/>
        <v>17</v>
      </c>
      <c r="T4" s="352">
        <f t="shared" si="0"/>
        <v>18</v>
      </c>
      <c r="U4" s="352">
        <f t="shared" si="0"/>
        <v>19</v>
      </c>
      <c r="V4" s="352">
        <f t="shared" si="0"/>
        <v>20</v>
      </c>
      <c r="W4" s="352">
        <f t="shared" si="0"/>
        <v>21</v>
      </c>
      <c r="X4" s="352">
        <f t="shared" si="0"/>
        <v>22</v>
      </c>
      <c r="Y4" s="352">
        <f t="shared" si="0"/>
        <v>23</v>
      </c>
      <c r="Z4" s="352">
        <f t="shared" si="0"/>
        <v>24</v>
      </c>
      <c r="AA4" s="352">
        <f t="shared" si="0"/>
        <v>25</v>
      </c>
      <c r="AB4" s="352">
        <f>AA4+1</f>
        <v>26</v>
      </c>
      <c r="AC4" s="352">
        <f>AB4+1</f>
        <v>27</v>
      </c>
      <c r="AD4" s="352">
        <f>AC4+1</f>
        <v>28</v>
      </c>
      <c r="AE4" s="352">
        <f>AD4+1</f>
        <v>29</v>
      </c>
      <c r="AF4" s="352">
        <f>AE4+1</f>
        <v>30</v>
      </c>
    </row>
    <row r="5" spans="1:32" s="1210" customFormat="1" ht="36" customHeight="1" x14ac:dyDescent="0.2">
      <c r="A5" s="1207"/>
      <c r="B5" s="1208"/>
      <c r="C5" s="1019" t="s">
        <v>1047</v>
      </c>
      <c r="D5" s="1019" t="s">
        <v>1059</v>
      </c>
      <c r="E5" s="1019" t="s">
        <v>1049</v>
      </c>
      <c r="F5" s="1019" t="s">
        <v>951</v>
      </c>
      <c r="G5" s="1019" t="s">
        <v>926</v>
      </c>
      <c r="H5" s="1019" t="s">
        <v>1303</v>
      </c>
      <c r="I5" s="1019" t="s">
        <v>1060</v>
      </c>
      <c r="J5" s="1019" t="s">
        <v>1061</v>
      </c>
      <c r="K5" s="1019" t="s">
        <v>1302</v>
      </c>
      <c r="L5" s="1019" t="s">
        <v>1062</v>
      </c>
      <c r="M5" s="1019" t="s">
        <v>1063</v>
      </c>
      <c r="N5" s="1019" t="s">
        <v>1300</v>
      </c>
      <c r="O5" s="1019" t="s">
        <v>1064</v>
      </c>
      <c r="P5" s="1019" t="s">
        <v>1065</v>
      </c>
      <c r="Q5" s="1019" t="s">
        <v>1301</v>
      </c>
      <c r="R5" s="1019" t="s">
        <v>1066</v>
      </c>
      <c r="S5" s="1019" t="s">
        <v>1067</v>
      </c>
      <c r="T5" s="1019" t="s">
        <v>1068</v>
      </c>
      <c r="U5" s="1019" t="s">
        <v>1294</v>
      </c>
      <c r="V5" s="1019" t="s">
        <v>1295</v>
      </c>
      <c r="W5" s="1019" t="s">
        <v>1071</v>
      </c>
      <c r="X5" s="1019" t="s">
        <v>1072</v>
      </c>
      <c r="Y5" s="1019" t="s">
        <v>1073</v>
      </c>
      <c r="Z5" s="1019" t="s">
        <v>1074</v>
      </c>
      <c r="AA5" s="1019" t="s">
        <v>1055</v>
      </c>
      <c r="AB5" s="1019" t="s">
        <v>1446</v>
      </c>
      <c r="AC5" s="1019" t="s">
        <v>1299</v>
      </c>
      <c r="AD5" s="1019" t="s">
        <v>1075</v>
      </c>
      <c r="AE5" s="1019" t="s">
        <v>1312</v>
      </c>
      <c r="AF5" s="1019" t="s">
        <v>1447</v>
      </c>
    </row>
    <row r="6" spans="1:32" s="1210" customFormat="1" ht="36" hidden="1" customHeight="1" x14ac:dyDescent="0.2">
      <c r="A6" s="1211"/>
      <c r="B6" s="1212"/>
      <c r="C6" s="1022" t="s">
        <v>802</v>
      </c>
      <c r="D6" s="1022" t="s">
        <v>802</v>
      </c>
      <c r="E6" s="1022" t="s">
        <v>803</v>
      </c>
      <c r="F6" s="1022" t="s">
        <v>958</v>
      </c>
      <c r="G6" s="1022" t="s">
        <v>803</v>
      </c>
      <c r="H6" s="1022" t="s">
        <v>910</v>
      </c>
      <c r="I6" s="1022" t="s">
        <v>802</v>
      </c>
      <c r="J6" s="1022" t="s">
        <v>803</v>
      </c>
      <c r="K6" s="1022" t="s">
        <v>910</v>
      </c>
      <c r="L6" s="1022" t="s">
        <v>802</v>
      </c>
      <c r="M6" s="1022" t="s">
        <v>803</v>
      </c>
      <c r="N6" s="1022" t="s">
        <v>910</v>
      </c>
      <c r="O6" s="1022" t="s">
        <v>802</v>
      </c>
      <c r="P6" s="1022" t="s">
        <v>803</v>
      </c>
      <c r="Q6" s="1022" t="s">
        <v>910</v>
      </c>
      <c r="R6" s="1022" t="s">
        <v>802</v>
      </c>
      <c r="S6" s="1022" t="s">
        <v>803</v>
      </c>
      <c r="T6" s="1022" t="s">
        <v>803</v>
      </c>
      <c r="U6" s="1022" t="s">
        <v>1054</v>
      </c>
      <c r="V6" s="1022" t="s">
        <v>1054</v>
      </c>
      <c r="W6" s="1022" t="s">
        <v>803</v>
      </c>
      <c r="X6" s="1022" t="s">
        <v>803</v>
      </c>
      <c r="Y6" s="1022" t="s">
        <v>803</v>
      </c>
      <c r="Z6" s="1022" t="s">
        <v>803</v>
      </c>
      <c r="AA6" s="1022" t="s">
        <v>1055</v>
      </c>
      <c r="AB6" s="1022" t="s">
        <v>1076</v>
      </c>
      <c r="AC6" s="1022" t="s">
        <v>1056</v>
      </c>
      <c r="AD6" s="1022" t="s">
        <v>803</v>
      </c>
      <c r="AE6" s="1022" t="s">
        <v>803</v>
      </c>
      <c r="AF6" s="1022" t="s">
        <v>1077</v>
      </c>
    </row>
    <row r="7" spans="1:32" ht="16.149999999999999" customHeight="1" x14ac:dyDescent="0.2">
      <c r="A7" s="59">
        <v>1</v>
      </c>
      <c r="B7" s="60" t="s">
        <v>7</v>
      </c>
      <c r="C7" s="335">
        <f>'5A2A_New Vision'!C7+'5A2B_Glencoe'!C7+'5A2C_ISL'!C7+'5A2D_Avoyelles'!C7+'5A2E_Delhi'!C7+'5A2F_Belle Chasse'!C7+'5A2H_MAX'!C7</f>
        <v>0</v>
      </c>
      <c r="D7" s="61">
        <f>'Source Data'!O7</f>
        <v>6440.2526768902662</v>
      </c>
      <c r="E7" s="66">
        <f>'5A2A_New Vision'!E7+'5A2B_Glencoe'!E7+'5A2C_ISL'!E7+'5A2D_Avoyelles'!E7+'5A2E_Delhi'!E7+'5A2F_Belle Chasse'!E7+'5A2H_MAX'!E7</f>
        <v>0</v>
      </c>
      <c r="F7" s="66"/>
      <c r="G7" s="66">
        <f>'5A2A_New Vision'!G7+'5A2B_Glencoe'!G7+'5A2C_ISL'!G7+'5A2D_Avoyelles'!G7+'5A2E_Delhi'!G7+'5A2F_Belle Chasse'!G7+'5A2H_MAX'!G7</f>
        <v>0</v>
      </c>
      <c r="H7" s="354">
        <f>'5A2A_New Vision'!H7+'5A2B_Glencoe'!H7+'5A2C_ISL'!H7+'5A2D_Avoyelles'!H7+'5A2E_Delhi'!H7+'5A2F_Belle Chasse'!H7+'5A2H_MAX'!H7</f>
        <v>0</v>
      </c>
      <c r="I7" s="61">
        <f>'Source Data'!I7</f>
        <v>658.97263654491974</v>
      </c>
      <c r="J7" s="66">
        <f>'5A2A_New Vision'!J7+'5A2B_Glencoe'!J7+'5A2C_ISL'!J7+'5A2D_Avoyelles'!J7+'5A2E_Delhi'!J7+'5A2F_Belle Chasse'!J7+'5A2H_MAX'!J7</f>
        <v>0</v>
      </c>
      <c r="K7" s="354">
        <f>'5A2A_New Vision'!K7+'5A2B_Glencoe'!K7+'5A2C_ISL'!K7+'5A2D_Avoyelles'!K7+'5A2E_Delhi'!K7+'5A2F_Belle Chasse'!K7+'5A2H_MAX'!K7</f>
        <v>0</v>
      </c>
      <c r="L7" s="61">
        <f>'Source Data'!J7</f>
        <v>179.71980996679628</v>
      </c>
      <c r="M7" s="66">
        <f>'5A2A_New Vision'!M7+'5A2B_Glencoe'!M7+'5A2C_ISL'!M7+'5A2D_Avoyelles'!M7+'5A2E_Delhi'!M7+'5A2F_Belle Chasse'!M7+'5A2H_MAX'!M7</f>
        <v>0</v>
      </c>
      <c r="N7" s="354">
        <f>'5A2A_New Vision'!N7+'5A2B_Glencoe'!N7+'5A2C_ISL'!N7+'5A2D_Avoyelles'!N7+'5A2E_Delhi'!N7+'5A2F_Belle Chasse'!N7+'5A2H_MAX'!N7</f>
        <v>0</v>
      </c>
      <c r="O7" s="61">
        <f>'Source Data'!K7</f>
        <v>4492.9952491699069</v>
      </c>
      <c r="P7" s="66">
        <f>'5A2A_New Vision'!P7+'5A2B_Glencoe'!P7+'5A2C_ISL'!P7+'5A2D_Avoyelles'!P7+'5A2E_Delhi'!P7+'5A2F_Belle Chasse'!P7+'5A2H_MAX'!P7</f>
        <v>0</v>
      </c>
      <c r="Q7" s="354">
        <f>'5A2A_New Vision'!Q7+'5A2B_Glencoe'!Q7+'5A2C_ISL'!Q7+'5A2D_Avoyelles'!Q7+'5A2E_Delhi'!Q7+'5A2F_Belle Chasse'!Q7+'5A2H_MAX'!Q7</f>
        <v>0</v>
      </c>
      <c r="R7" s="61">
        <f>'Source Data'!L7</f>
        <v>1797.1980996679629</v>
      </c>
      <c r="S7" s="66">
        <f>'5A2A_New Vision'!S7+'5A2B_Glencoe'!S7+'5A2C_ISL'!S7+'5A2D_Avoyelles'!S7+'5A2E_Delhi'!S7+'5A2F_Belle Chasse'!S7+'5A2H_MAX'!S7</f>
        <v>0</v>
      </c>
      <c r="T7" s="93">
        <f>'5A2A_New Vision'!T7+'5A2B_Glencoe'!T7+'5A2C_ISL'!T7+'5A2D_Avoyelles'!T7+'5A2E_Delhi'!T7+'5A2F_Belle Chasse'!T7+'5A2H_MAX'!T7</f>
        <v>0</v>
      </c>
      <c r="U7" s="61">
        <f>'5A2A_New Vision'!U7+'5A2B_Glencoe'!U7+'5A2C_ISL'!U7+'5A2D_Avoyelles'!U7+'5A2E_Delhi'!U7+'5A2F_Belle Chasse'!U7+'5A2H_MAX'!U7</f>
        <v>0</v>
      </c>
      <c r="V7" s="61">
        <f>'5A2A_New Vision'!V7+'5A2B_Glencoe'!V7+'5A2C_ISL'!V7+'5A2D_Avoyelles'!V7+'5A2E_Delhi'!V7+'5A2F_Belle Chasse'!V7+'5A2H_MAX'!V7</f>
        <v>0</v>
      </c>
      <c r="W7" s="62">
        <f>'5A2A_New Vision'!W7+'5A2B_Glencoe'!W7+'5A2C_ISL'!W7+'5A2D_Avoyelles'!W7+'5A2E_Delhi'!W7+'5A2F_Belle Chasse'!W7+'5A2H_MAX'!W7</f>
        <v>0</v>
      </c>
      <c r="X7" s="93">
        <f>'5A2A_New Vision'!X7+'5A2B_Glencoe'!X7+'5A2C_ISL'!X7+'5A2D_Avoyelles'!X7+'5A2E_Delhi'!X7+'5A2F_Belle Chasse'!X7+'5A2H_MAX'!X7</f>
        <v>0</v>
      </c>
      <c r="Y7" s="66">
        <f>'5A2A_New Vision'!Y7+'5A2B_Glencoe'!Y7+'5A2C_ISL'!Y7+'5A2D_Avoyelles'!Y7+'5A2E_Delhi'!Y7+'5A2F_Belle Chasse'!Y7+'5A2H_MAX'!Y7</f>
        <v>0</v>
      </c>
      <c r="Z7" s="93">
        <f>'5A2A_New Vision'!Z7+'5A2B_Glencoe'!Z7+'5A2C_ISL'!Z7+'5A2D_Avoyelles'!Z7+'5A2E_Delhi'!Z7+'5A2F_Belle Chasse'!Z7+'5A2H_MAX'!Z7</f>
        <v>0</v>
      </c>
      <c r="AA7" s="61">
        <f>'5A2A_New Vision'!AA7+'5A2B_Glencoe'!AA7+'5A2C_ISL'!AA7+'5A2D_Avoyelles'!AA7+'5A2E_Delhi'!AA7+'5A2F_Belle Chasse'!AA7+'5A2H_MAX'!AA7</f>
        <v>0</v>
      </c>
      <c r="AB7" s="93">
        <f>'5A2A_New Vision'!AB7+'5A2B_Glencoe'!AB7+'5A2C_ISL'!AB7+'5A2D_Avoyelles'!AB7+'5A2E_Delhi'!AB7+'5A2F_Belle Chasse'!AB7+'5A2H_MAX'!AB7</f>
        <v>0</v>
      </c>
      <c r="AC7" s="61">
        <f>'5A2A_New Vision'!AC7+'5A2B_Glencoe'!AC7+'5A2C_ISL'!AC7+'5A2D_Avoyelles'!AC7+'5A2E_Delhi'!AC7+'5A2F_Belle Chasse'!AC7+'5A2H_MAX'!AC7</f>
        <v>0</v>
      </c>
      <c r="AD7" s="61">
        <f>'5A2A_New Vision'!AD7+'5A2B_Glencoe'!AD7+'5A2C_ISL'!AD7+'5A2D_Avoyelles'!AD7+'5A2E_Delhi'!AD7+'5A2F_Belle Chasse'!AD7+'5A2H_MAX'!AD7</f>
        <v>0</v>
      </c>
      <c r="AE7" s="93">
        <f>'5A2A_New Vision'!AE7+'5A2B_Glencoe'!AE7+'5A2C_ISL'!AE7+'5A2D_Avoyelles'!AE7+'5A2E_Delhi'!AE7+'5A2F_Belle Chasse'!AE7+'5A2H_MAX'!AE7</f>
        <v>0</v>
      </c>
      <c r="AF7" s="97">
        <f>'5A2A_New Vision'!AF7+'5A2B_Glencoe'!AF7+'5A2C_ISL'!AF7+'5A2D_Avoyelles'!AF7+'5A2E_Delhi'!AF7+'5A2F_Belle Chasse'!AF7+'5A2H_MAX'!AF7</f>
        <v>0</v>
      </c>
    </row>
    <row r="8" spans="1:32" ht="16.149999999999999" customHeight="1" x14ac:dyDescent="0.2">
      <c r="A8" s="55">
        <v>2</v>
      </c>
      <c r="B8" s="56" t="s">
        <v>8</v>
      </c>
      <c r="C8" s="336">
        <f>'5A2A_New Vision'!C8+'5A2B_Glencoe'!C8+'5A2C_ISL'!C8+'5A2D_Avoyelles'!C8+'5A2E_Delhi'!C8+'5A2F_Belle Chasse'!C8+'5A2H_MAX'!C8</f>
        <v>0</v>
      </c>
      <c r="D8" s="57">
        <f>'Source Data'!O8</f>
        <v>8038.4082403587008</v>
      </c>
      <c r="E8" s="75">
        <f>'5A2A_New Vision'!E8+'5A2B_Glencoe'!E8+'5A2C_ISL'!E8+'5A2D_Avoyelles'!E8+'5A2E_Delhi'!E8+'5A2F_Belle Chasse'!E8+'5A2H_MAX'!E8</f>
        <v>0</v>
      </c>
      <c r="F8" s="75"/>
      <c r="G8" s="75">
        <f>'5A2A_New Vision'!G8+'5A2B_Glencoe'!G8+'5A2C_ISL'!G8+'5A2D_Avoyelles'!G8+'5A2E_Delhi'!G8+'5A2F_Belle Chasse'!G8+'5A2H_MAX'!G8</f>
        <v>0</v>
      </c>
      <c r="H8" s="355">
        <f>'5A2A_New Vision'!H8+'5A2B_Glencoe'!H8+'5A2C_ISL'!H8+'5A2D_Avoyelles'!H8+'5A2E_Delhi'!H8+'5A2F_Belle Chasse'!H8+'5A2H_MAX'!H8</f>
        <v>0</v>
      </c>
      <c r="I8" s="57">
        <f>'Source Data'!I8</f>
        <v>744.36686504426837</v>
      </c>
      <c r="J8" s="75">
        <f>'5A2A_New Vision'!J8+'5A2B_Glencoe'!J8+'5A2C_ISL'!J8+'5A2D_Avoyelles'!J8+'5A2E_Delhi'!J8+'5A2F_Belle Chasse'!J8+'5A2H_MAX'!J8</f>
        <v>0</v>
      </c>
      <c r="K8" s="355">
        <f>'5A2A_New Vision'!K8+'5A2B_Glencoe'!K8+'5A2C_ISL'!K8+'5A2D_Avoyelles'!K8+'5A2E_Delhi'!K8+'5A2F_Belle Chasse'!K8+'5A2H_MAX'!K8</f>
        <v>0</v>
      </c>
      <c r="L8" s="57">
        <f>'Source Data'!J8</f>
        <v>203.00914501207316</v>
      </c>
      <c r="M8" s="75">
        <f>'5A2A_New Vision'!M8+'5A2B_Glencoe'!M8+'5A2C_ISL'!M8+'5A2D_Avoyelles'!M8+'5A2E_Delhi'!M8+'5A2F_Belle Chasse'!M8+'5A2H_MAX'!M8</f>
        <v>0</v>
      </c>
      <c r="N8" s="355">
        <f>'5A2A_New Vision'!N8+'5A2B_Glencoe'!N8+'5A2C_ISL'!N8+'5A2D_Avoyelles'!N8+'5A2E_Delhi'!N8+'5A2F_Belle Chasse'!N8+'5A2H_MAX'!N8</f>
        <v>0</v>
      </c>
      <c r="O8" s="57">
        <f>'Source Data'!K8</f>
        <v>5075.2286253018301</v>
      </c>
      <c r="P8" s="75">
        <f>'5A2A_New Vision'!P8+'5A2B_Glencoe'!P8+'5A2C_ISL'!P8+'5A2D_Avoyelles'!P8+'5A2E_Delhi'!P8+'5A2F_Belle Chasse'!P8+'5A2H_MAX'!P8</f>
        <v>0</v>
      </c>
      <c r="Q8" s="355">
        <f>'5A2A_New Vision'!Q8+'5A2B_Glencoe'!Q8+'5A2C_ISL'!Q8+'5A2D_Avoyelles'!Q8+'5A2E_Delhi'!Q8+'5A2F_Belle Chasse'!Q8+'5A2H_MAX'!Q8</f>
        <v>0</v>
      </c>
      <c r="R8" s="57">
        <f>'Source Data'!L8</f>
        <v>2030.0914501207317</v>
      </c>
      <c r="S8" s="75">
        <f>'5A2A_New Vision'!S8+'5A2B_Glencoe'!S8+'5A2C_ISL'!S8+'5A2D_Avoyelles'!S8+'5A2E_Delhi'!S8+'5A2F_Belle Chasse'!S8+'5A2H_MAX'!S8</f>
        <v>0</v>
      </c>
      <c r="T8" s="94">
        <f>'5A2A_New Vision'!T8+'5A2B_Glencoe'!T8+'5A2C_ISL'!T8+'5A2D_Avoyelles'!T8+'5A2E_Delhi'!T8+'5A2F_Belle Chasse'!T8+'5A2H_MAX'!T8</f>
        <v>0</v>
      </c>
      <c r="U8" s="57">
        <f>'5A2A_New Vision'!U8+'5A2B_Glencoe'!U8+'5A2C_ISL'!U8+'5A2D_Avoyelles'!U8+'5A2E_Delhi'!U8+'5A2F_Belle Chasse'!U8+'5A2H_MAX'!U8</f>
        <v>0</v>
      </c>
      <c r="V8" s="57">
        <f>'5A2A_New Vision'!V8+'5A2B_Glencoe'!V8+'5A2C_ISL'!V8+'5A2D_Avoyelles'!V8+'5A2E_Delhi'!V8+'5A2F_Belle Chasse'!V8+'5A2H_MAX'!V8</f>
        <v>0</v>
      </c>
      <c r="W8" s="58">
        <f>'5A2A_New Vision'!W8+'5A2B_Glencoe'!W8+'5A2C_ISL'!W8+'5A2D_Avoyelles'!W8+'5A2E_Delhi'!W8+'5A2F_Belle Chasse'!W8+'5A2H_MAX'!W8</f>
        <v>0</v>
      </c>
      <c r="X8" s="94">
        <f>'5A2A_New Vision'!X8+'5A2B_Glencoe'!X8+'5A2C_ISL'!X8+'5A2D_Avoyelles'!X8+'5A2E_Delhi'!X8+'5A2F_Belle Chasse'!X8+'5A2H_MAX'!X8</f>
        <v>0</v>
      </c>
      <c r="Y8" s="75">
        <f>'5A2A_New Vision'!Y8+'5A2B_Glencoe'!Y8+'5A2C_ISL'!Y8+'5A2D_Avoyelles'!Y8+'5A2E_Delhi'!Y8+'5A2F_Belle Chasse'!Y8+'5A2H_MAX'!Y8</f>
        <v>0</v>
      </c>
      <c r="Z8" s="94">
        <f>'5A2A_New Vision'!Z8+'5A2B_Glencoe'!Z8+'5A2C_ISL'!Z8+'5A2D_Avoyelles'!Z8+'5A2E_Delhi'!Z8+'5A2F_Belle Chasse'!Z8+'5A2H_MAX'!Z8</f>
        <v>0</v>
      </c>
      <c r="AA8" s="57">
        <f>'5A2A_New Vision'!AA8+'5A2B_Glencoe'!AA8+'5A2C_ISL'!AA8+'5A2D_Avoyelles'!AA8+'5A2E_Delhi'!AA8+'5A2F_Belle Chasse'!AA8+'5A2H_MAX'!AA8</f>
        <v>0</v>
      </c>
      <c r="AB8" s="94">
        <f>'5A2A_New Vision'!AB8+'5A2B_Glencoe'!AB8+'5A2C_ISL'!AB8+'5A2D_Avoyelles'!AB8+'5A2E_Delhi'!AB8+'5A2F_Belle Chasse'!AB8+'5A2H_MAX'!AB8</f>
        <v>0</v>
      </c>
      <c r="AC8" s="57">
        <f>'5A2A_New Vision'!AC8+'5A2B_Glencoe'!AC8+'5A2C_ISL'!AC8+'5A2D_Avoyelles'!AC8+'5A2E_Delhi'!AC8+'5A2F_Belle Chasse'!AC8+'5A2H_MAX'!AC8</f>
        <v>0</v>
      </c>
      <c r="AD8" s="57">
        <f>'5A2A_New Vision'!AD8+'5A2B_Glencoe'!AD8+'5A2C_ISL'!AD8+'5A2D_Avoyelles'!AD8+'5A2E_Delhi'!AD8+'5A2F_Belle Chasse'!AD8+'5A2H_MAX'!AD8</f>
        <v>0</v>
      </c>
      <c r="AE8" s="94">
        <f>'5A2A_New Vision'!AE8+'5A2B_Glencoe'!AE8+'5A2C_ISL'!AE8+'5A2D_Avoyelles'!AE8+'5A2E_Delhi'!AE8+'5A2F_Belle Chasse'!AE8+'5A2H_MAX'!AE8</f>
        <v>0</v>
      </c>
      <c r="AF8" s="98">
        <f>'5A2A_New Vision'!AF8+'5A2B_Glencoe'!AF8+'5A2C_ISL'!AF8+'5A2D_Avoyelles'!AF8+'5A2E_Delhi'!AF8+'5A2F_Belle Chasse'!AF8+'5A2H_MAX'!AF8</f>
        <v>0</v>
      </c>
    </row>
    <row r="9" spans="1:32" ht="16.149999999999999" customHeight="1" x14ac:dyDescent="0.2">
      <c r="A9" s="55">
        <v>3</v>
      </c>
      <c r="B9" s="56" t="s">
        <v>9</v>
      </c>
      <c r="C9" s="336">
        <f>'5A2A_New Vision'!C9+'5A2B_Glencoe'!C9+'5A2C_ISL'!C9+'5A2D_Avoyelles'!C9+'5A2E_Delhi'!C9+'5A2F_Belle Chasse'!C9+'5A2H_MAX'!C9</f>
        <v>0</v>
      </c>
      <c r="D9" s="57">
        <f>'Source Data'!O9</f>
        <v>9320.4466078757869</v>
      </c>
      <c r="E9" s="75">
        <f>'5A2A_New Vision'!E9+'5A2B_Glencoe'!E9+'5A2C_ISL'!E9+'5A2D_Avoyelles'!E9+'5A2E_Delhi'!E9+'5A2F_Belle Chasse'!E9+'5A2H_MAX'!E9</f>
        <v>0</v>
      </c>
      <c r="F9" s="75"/>
      <c r="G9" s="75">
        <f>'5A2A_New Vision'!G9+'5A2B_Glencoe'!G9+'5A2C_ISL'!G9+'5A2D_Avoyelles'!G9+'5A2E_Delhi'!G9+'5A2F_Belle Chasse'!G9+'5A2H_MAX'!G9</f>
        <v>0</v>
      </c>
      <c r="H9" s="355">
        <f>'5A2A_New Vision'!H9+'5A2B_Glencoe'!H9+'5A2C_ISL'!H9+'5A2D_Avoyelles'!H9+'5A2E_Delhi'!H9+'5A2F_Belle Chasse'!H9+'5A2H_MAX'!H9</f>
        <v>0</v>
      </c>
      <c r="I9" s="57">
        <f>'Source Data'!I9</f>
        <v>529.43529443774321</v>
      </c>
      <c r="J9" s="75">
        <f>'5A2A_New Vision'!J9+'5A2B_Glencoe'!J9+'5A2C_ISL'!J9+'5A2D_Avoyelles'!J9+'5A2E_Delhi'!J9+'5A2F_Belle Chasse'!J9+'5A2H_MAX'!J9</f>
        <v>0</v>
      </c>
      <c r="K9" s="355">
        <f>'5A2A_New Vision'!K9+'5A2B_Glencoe'!K9+'5A2C_ISL'!K9+'5A2D_Avoyelles'!K9+'5A2E_Delhi'!K9+'5A2F_Belle Chasse'!K9+'5A2H_MAX'!K9</f>
        <v>0</v>
      </c>
      <c r="L9" s="57">
        <f>'Source Data'!J9</f>
        <v>144.39144393756632</v>
      </c>
      <c r="M9" s="75">
        <f>'5A2A_New Vision'!M9+'5A2B_Glencoe'!M9+'5A2C_ISL'!M9+'5A2D_Avoyelles'!M9+'5A2E_Delhi'!M9+'5A2F_Belle Chasse'!M9+'5A2H_MAX'!M9</f>
        <v>0</v>
      </c>
      <c r="N9" s="355">
        <f>'5A2A_New Vision'!N9+'5A2B_Glencoe'!N9+'5A2C_ISL'!N9+'5A2D_Avoyelles'!N9+'5A2E_Delhi'!N9+'5A2F_Belle Chasse'!N9+'5A2H_MAX'!N9</f>
        <v>0</v>
      </c>
      <c r="O9" s="57">
        <f>'Source Data'!K9</f>
        <v>3609.7860984391582</v>
      </c>
      <c r="P9" s="75">
        <f>'5A2A_New Vision'!P9+'5A2B_Glencoe'!P9+'5A2C_ISL'!P9+'5A2D_Avoyelles'!P9+'5A2E_Delhi'!P9+'5A2F_Belle Chasse'!P9+'5A2H_MAX'!P9</f>
        <v>0</v>
      </c>
      <c r="Q9" s="355">
        <f>'5A2A_New Vision'!Q9+'5A2B_Glencoe'!Q9+'5A2C_ISL'!Q9+'5A2D_Avoyelles'!Q9+'5A2E_Delhi'!Q9+'5A2F_Belle Chasse'!Q9+'5A2H_MAX'!Q9</f>
        <v>0</v>
      </c>
      <c r="R9" s="57">
        <f>'Source Data'!L9</f>
        <v>1443.9144393756631</v>
      </c>
      <c r="S9" s="75">
        <f>'5A2A_New Vision'!S9+'5A2B_Glencoe'!S9+'5A2C_ISL'!S9+'5A2D_Avoyelles'!S9+'5A2E_Delhi'!S9+'5A2F_Belle Chasse'!S9+'5A2H_MAX'!S9</f>
        <v>0</v>
      </c>
      <c r="T9" s="94">
        <f>'5A2A_New Vision'!T9+'5A2B_Glencoe'!T9+'5A2C_ISL'!T9+'5A2D_Avoyelles'!T9+'5A2E_Delhi'!T9+'5A2F_Belle Chasse'!T9+'5A2H_MAX'!T9</f>
        <v>0</v>
      </c>
      <c r="U9" s="57">
        <f>'5A2A_New Vision'!U9+'5A2B_Glencoe'!U9+'5A2C_ISL'!U9+'5A2D_Avoyelles'!U9+'5A2E_Delhi'!U9+'5A2F_Belle Chasse'!U9+'5A2H_MAX'!U9</f>
        <v>0</v>
      </c>
      <c r="V9" s="57">
        <f>'5A2A_New Vision'!V9+'5A2B_Glencoe'!V9+'5A2C_ISL'!V9+'5A2D_Avoyelles'!V9+'5A2E_Delhi'!V9+'5A2F_Belle Chasse'!V9+'5A2H_MAX'!V9</f>
        <v>0</v>
      </c>
      <c r="W9" s="58">
        <f>'5A2A_New Vision'!W9+'5A2B_Glencoe'!W9+'5A2C_ISL'!W9+'5A2D_Avoyelles'!W9+'5A2E_Delhi'!W9+'5A2F_Belle Chasse'!W9+'5A2H_MAX'!W9</f>
        <v>0</v>
      </c>
      <c r="X9" s="94">
        <f>'5A2A_New Vision'!X9+'5A2B_Glencoe'!X9+'5A2C_ISL'!X9+'5A2D_Avoyelles'!X9+'5A2E_Delhi'!X9+'5A2F_Belle Chasse'!X9+'5A2H_MAX'!X9</f>
        <v>0</v>
      </c>
      <c r="Y9" s="75">
        <f>'5A2A_New Vision'!Y9+'5A2B_Glencoe'!Y9+'5A2C_ISL'!Y9+'5A2D_Avoyelles'!Y9+'5A2E_Delhi'!Y9+'5A2F_Belle Chasse'!Y9+'5A2H_MAX'!Y9</f>
        <v>0</v>
      </c>
      <c r="Z9" s="94">
        <f>'5A2A_New Vision'!Z9+'5A2B_Glencoe'!Z9+'5A2C_ISL'!Z9+'5A2D_Avoyelles'!Z9+'5A2E_Delhi'!Z9+'5A2F_Belle Chasse'!Z9+'5A2H_MAX'!Z9</f>
        <v>0</v>
      </c>
      <c r="AA9" s="57">
        <f>'5A2A_New Vision'!AA9+'5A2B_Glencoe'!AA9+'5A2C_ISL'!AA9+'5A2D_Avoyelles'!AA9+'5A2E_Delhi'!AA9+'5A2F_Belle Chasse'!AA9+'5A2H_MAX'!AA9</f>
        <v>0</v>
      </c>
      <c r="AB9" s="94">
        <f>'5A2A_New Vision'!AB9+'5A2B_Glencoe'!AB9+'5A2C_ISL'!AB9+'5A2D_Avoyelles'!AB9+'5A2E_Delhi'!AB9+'5A2F_Belle Chasse'!AB9+'5A2H_MAX'!AB9</f>
        <v>0</v>
      </c>
      <c r="AC9" s="57">
        <f>'5A2A_New Vision'!AC9+'5A2B_Glencoe'!AC9+'5A2C_ISL'!AC9+'5A2D_Avoyelles'!AC9+'5A2E_Delhi'!AC9+'5A2F_Belle Chasse'!AC9+'5A2H_MAX'!AC9</f>
        <v>0</v>
      </c>
      <c r="AD9" s="57">
        <f>'5A2A_New Vision'!AD9+'5A2B_Glencoe'!AD9+'5A2C_ISL'!AD9+'5A2D_Avoyelles'!AD9+'5A2E_Delhi'!AD9+'5A2F_Belle Chasse'!AD9+'5A2H_MAX'!AD9</f>
        <v>0</v>
      </c>
      <c r="AE9" s="94">
        <f>'5A2A_New Vision'!AE9+'5A2B_Glencoe'!AE9+'5A2C_ISL'!AE9+'5A2D_Avoyelles'!AE9+'5A2E_Delhi'!AE9+'5A2F_Belle Chasse'!AE9+'5A2H_MAX'!AE9</f>
        <v>0</v>
      </c>
      <c r="AF9" s="98">
        <f>'5A2A_New Vision'!AF9+'5A2B_Glencoe'!AF9+'5A2C_ISL'!AF9+'5A2D_Avoyelles'!AF9+'5A2E_Delhi'!AF9+'5A2F_Belle Chasse'!AF9+'5A2H_MAX'!AF9</f>
        <v>0</v>
      </c>
    </row>
    <row r="10" spans="1:32" ht="16.149999999999999" customHeight="1" x14ac:dyDescent="0.2">
      <c r="A10" s="55">
        <v>4</v>
      </c>
      <c r="B10" s="56" t="s">
        <v>10</v>
      </c>
      <c r="C10" s="336">
        <f>'5A2A_New Vision'!C10+'5A2B_Glencoe'!C10+'5A2C_ISL'!C10+'5A2D_Avoyelles'!C10+'5A2E_Delhi'!C10+'5A2F_Belle Chasse'!C10+'5A2H_MAX'!C10</f>
        <v>0</v>
      </c>
      <c r="D10" s="57">
        <f>'Source Data'!O10</f>
        <v>8911.6703933253812</v>
      </c>
      <c r="E10" s="75">
        <f>'5A2A_New Vision'!E10+'5A2B_Glencoe'!E10+'5A2C_ISL'!E10+'5A2D_Avoyelles'!E10+'5A2E_Delhi'!E10+'5A2F_Belle Chasse'!E10+'5A2H_MAX'!E10</f>
        <v>0</v>
      </c>
      <c r="F10" s="75"/>
      <c r="G10" s="75">
        <f>'5A2A_New Vision'!G10+'5A2B_Glencoe'!G10+'5A2C_ISL'!G10+'5A2D_Avoyelles'!G10+'5A2E_Delhi'!G10+'5A2F_Belle Chasse'!G10+'5A2H_MAX'!G10</f>
        <v>0</v>
      </c>
      <c r="H10" s="355">
        <f>'5A2A_New Vision'!H10+'5A2B_Glencoe'!H10+'5A2C_ISL'!H10+'5A2D_Avoyelles'!H10+'5A2E_Delhi'!H10+'5A2F_Belle Chasse'!H10+'5A2H_MAX'!H10</f>
        <v>0</v>
      </c>
      <c r="I10" s="57">
        <f>'Source Data'!I10</f>
        <v>687.66452541183287</v>
      </c>
      <c r="J10" s="75">
        <f>'5A2A_New Vision'!J10+'5A2B_Glencoe'!J10+'5A2C_ISL'!J10+'5A2D_Avoyelles'!J10+'5A2E_Delhi'!J10+'5A2F_Belle Chasse'!J10+'5A2H_MAX'!J10</f>
        <v>0</v>
      </c>
      <c r="K10" s="355">
        <f>'5A2A_New Vision'!K10+'5A2B_Glencoe'!K10+'5A2C_ISL'!K10+'5A2D_Avoyelles'!K10+'5A2E_Delhi'!K10+'5A2F_Belle Chasse'!K10+'5A2H_MAX'!K10</f>
        <v>0</v>
      </c>
      <c r="L10" s="57">
        <f>'Source Data'!J10</f>
        <v>187.54487056686349</v>
      </c>
      <c r="M10" s="75">
        <f>'5A2A_New Vision'!M10+'5A2B_Glencoe'!M10+'5A2C_ISL'!M10+'5A2D_Avoyelles'!M10+'5A2E_Delhi'!M10+'5A2F_Belle Chasse'!M10+'5A2H_MAX'!M10</f>
        <v>0</v>
      </c>
      <c r="N10" s="355">
        <f>'5A2A_New Vision'!N10+'5A2B_Glencoe'!N10+'5A2C_ISL'!N10+'5A2D_Avoyelles'!N10+'5A2E_Delhi'!N10+'5A2F_Belle Chasse'!N10+'5A2H_MAX'!N10</f>
        <v>0</v>
      </c>
      <c r="O10" s="57">
        <f>'Source Data'!K10</f>
        <v>4688.6217641715884</v>
      </c>
      <c r="P10" s="75">
        <f>'5A2A_New Vision'!P10+'5A2B_Glencoe'!P10+'5A2C_ISL'!P10+'5A2D_Avoyelles'!P10+'5A2E_Delhi'!P10+'5A2F_Belle Chasse'!P10+'5A2H_MAX'!P10</f>
        <v>0</v>
      </c>
      <c r="Q10" s="355">
        <f>'5A2A_New Vision'!Q10+'5A2B_Glencoe'!Q10+'5A2C_ISL'!Q10+'5A2D_Avoyelles'!Q10+'5A2E_Delhi'!Q10+'5A2F_Belle Chasse'!Q10+'5A2H_MAX'!Q10</f>
        <v>0</v>
      </c>
      <c r="R10" s="57">
        <f>'Source Data'!L10</f>
        <v>1875.4487056686353</v>
      </c>
      <c r="S10" s="75">
        <f>'5A2A_New Vision'!S10+'5A2B_Glencoe'!S10+'5A2C_ISL'!S10+'5A2D_Avoyelles'!S10+'5A2E_Delhi'!S10+'5A2F_Belle Chasse'!S10+'5A2H_MAX'!S10</f>
        <v>0</v>
      </c>
      <c r="T10" s="94">
        <f>'5A2A_New Vision'!T10+'5A2B_Glencoe'!T10+'5A2C_ISL'!T10+'5A2D_Avoyelles'!T10+'5A2E_Delhi'!T10+'5A2F_Belle Chasse'!T10+'5A2H_MAX'!T10</f>
        <v>0</v>
      </c>
      <c r="U10" s="57">
        <f>'5A2A_New Vision'!U10+'5A2B_Glencoe'!U10+'5A2C_ISL'!U10+'5A2D_Avoyelles'!U10+'5A2E_Delhi'!U10+'5A2F_Belle Chasse'!U10+'5A2H_MAX'!U10</f>
        <v>0</v>
      </c>
      <c r="V10" s="57">
        <f>'5A2A_New Vision'!V10+'5A2B_Glencoe'!V10+'5A2C_ISL'!V10+'5A2D_Avoyelles'!V10+'5A2E_Delhi'!V10+'5A2F_Belle Chasse'!V10+'5A2H_MAX'!V10</f>
        <v>0</v>
      </c>
      <c r="W10" s="58">
        <f>'5A2A_New Vision'!W10+'5A2B_Glencoe'!W10+'5A2C_ISL'!W10+'5A2D_Avoyelles'!W10+'5A2E_Delhi'!W10+'5A2F_Belle Chasse'!W10+'5A2H_MAX'!W10</f>
        <v>0</v>
      </c>
      <c r="X10" s="94">
        <f>'5A2A_New Vision'!X10+'5A2B_Glencoe'!X10+'5A2C_ISL'!X10+'5A2D_Avoyelles'!X10+'5A2E_Delhi'!X10+'5A2F_Belle Chasse'!X10+'5A2H_MAX'!X10</f>
        <v>0</v>
      </c>
      <c r="Y10" s="75">
        <f>'5A2A_New Vision'!Y10+'5A2B_Glencoe'!Y10+'5A2C_ISL'!Y10+'5A2D_Avoyelles'!Y10+'5A2E_Delhi'!Y10+'5A2F_Belle Chasse'!Y10+'5A2H_MAX'!Y10</f>
        <v>0</v>
      </c>
      <c r="Z10" s="94">
        <f>'5A2A_New Vision'!Z10+'5A2B_Glencoe'!Z10+'5A2C_ISL'!Z10+'5A2D_Avoyelles'!Z10+'5A2E_Delhi'!Z10+'5A2F_Belle Chasse'!Z10+'5A2H_MAX'!Z10</f>
        <v>0</v>
      </c>
      <c r="AA10" s="57">
        <f>'5A2A_New Vision'!AA10+'5A2B_Glencoe'!AA10+'5A2C_ISL'!AA10+'5A2D_Avoyelles'!AA10+'5A2E_Delhi'!AA10+'5A2F_Belle Chasse'!AA10+'5A2H_MAX'!AA10</f>
        <v>0</v>
      </c>
      <c r="AB10" s="94">
        <f>'5A2A_New Vision'!AB10+'5A2B_Glencoe'!AB10+'5A2C_ISL'!AB10+'5A2D_Avoyelles'!AB10+'5A2E_Delhi'!AB10+'5A2F_Belle Chasse'!AB10+'5A2H_MAX'!AB10</f>
        <v>0</v>
      </c>
      <c r="AC10" s="57">
        <f>'5A2A_New Vision'!AC10+'5A2B_Glencoe'!AC10+'5A2C_ISL'!AC10+'5A2D_Avoyelles'!AC10+'5A2E_Delhi'!AC10+'5A2F_Belle Chasse'!AC10+'5A2H_MAX'!AC10</f>
        <v>0</v>
      </c>
      <c r="AD10" s="57">
        <f>'5A2A_New Vision'!AD10+'5A2B_Glencoe'!AD10+'5A2C_ISL'!AD10+'5A2D_Avoyelles'!AD10+'5A2E_Delhi'!AD10+'5A2F_Belle Chasse'!AD10+'5A2H_MAX'!AD10</f>
        <v>0</v>
      </c>
      <c r="AE10" s="94">
        <f>'5A2A_New Vision'!AE10+'5A2B_Glencoe'!AE10+'5A2C_ISL'!AE10+'5A2D_Avoyelles'!AE10+'5A2E_Delhi'!AE10+'5A2F_Belle Chasse'!AE10+'5A2H_MAX'!AE10</f>
        <v>0</v>
      </c>
      <c r="AF10" s="98">
        <f>'5A2A_New Vision'!AF10+'5A2B_Glencoe'!AF10+'5A2C_ISL'!AF10+'5A2D_Avoyelles'!AF10+'5A2E_Delhi'!AF10+'5A2F_Belle Chasse'!AF10+'5A2H_MAX'!AF10</f>
        <v>0</v>
      </c>
    </row>
    <row r="11" spans="1:32" ht="16.149999999999999" customHeight="1" x14ac:dyDescent="0.2">
      <c r="A11" s="50">
        <v>5</v>
      </c>
      <c r="B11" s="51" t="s">
        <v>11</v>
      </c>
      <c r="C11" s="337">
        <f>'5A2A_New Vision'!C11+'5A2B_Glencoe'!C11+'5A2C_ISL'!C11+'5A2D_Avoyelles'!C11+'5A2E_Delhi'!C11+'5A2F_Belle Chasse'!C11+'5A2H_MAX'!C11</f>
        <v>0</v>
      </c>
      <c r="D11" s="52">
        <f>'Source Data'!O11</f>
        <v>6266.2088110316745</v>
      </c>
      <c r="E11" s="81">
        <f>'5A2A_New Vision'!E11+'5A2B_Glencoe'!E11+'5A2C_ISL'!E11+'5A2D_Avoyelles'!E11+'5A2E_Delhi'!E11+'5A2F_Belle Chasse'!E11+'5A2H_MAX'!E11</f>
        <v>0</v>
      </c>
      <c r="F11" s="81"/>
      <c r="G11" s="81">
        <f>'5A2A_New Vision'!G11+'5A2B_Glencoe'!G11+'5A2C_ISL'!G11+'5A2D_Avoyelles'!G11+'5A2E_Delhi'!G11+'5A2F_Belle Chasse'!G11+'5A2H_MAX'!G11</f>
        <v>0</v>
      </c>
      <c r="H11" s="356">
        <f>'5A2A_New Vision'!H11+'5A2B_Glencoe'!H11+'5A2C_ISL'!H11+'5A2D_Avoyelles'!H11+'5A2E_Delhi'!H11+'5A2F_Belle Chasse'!H11+'5A2H_MAX'!H11</f>
        <v>0</v>
      </c>
      <c r="I11" s="52">
        <f>'Source Data'!I11</f>
        <v>699.44299073701018</v>
      </c>
      <c r="J11" s="81">
        <f>'5A2A_New Vision'!J11+'5A2B_Glencoe'!J11+'5A2C_ISL'!J11+'5A2D_Avoyelles'!J11+'5A2E_Delhi'!J11+'5A2F_Belle Chasse'!J11+'5A2H_MAX'!J11</f>
        <v>0</v>
      </c>
      <c r="K11" s="356">
        <f>'5A2A_New Vision'!K11+'5A2B_Glencoe'!K11+'5A2C_ISL'!K11+'5A2D_Avoyelles'!K11+'5A2E_Delhi'!K11+'5A2F_Belle Chasse'!K11+'5A2H_MAX'!K11</f>
        <v>0</v>
      </c>
      <c r="L11" s="52">
        <f>'Source Data'!J11</f>
        <v>190.75717929191185</v>
      </c>
      <c r="M11" s="81">
        <f>'5A2A_New Vision'!M11+'5A2B_Glencoe'!M11+'5A2C_ISL'!M11+'5A2D_Avoyelles'!M11+'5A2E_Delhi'!M11+'5A2F_Belle Chasse'!M11+'5A2H_MAX'!M11</f>
        <v>0</v>
      </c>
      <c r="N11" s="356">
        <f>'5A2A_New Vision'!N11+'5A2B_Glencoe'!N11+'5A2C_ISL'!N11+'5A2D_Avoyelles'!N11+'5A2E_Delhi'!N11+'5A2F_Belle Chasse'!N11+'5A2H_MAX'!N11</f>
        <v>0</v>
      </c>
      <c r="O11" s="52">
        <f>'Source Data'!K11</f>
        <v>4768.9294822977972</v>
      </c>
      <c r="P11" s="81">
        <f>'5A2A_New Vision'!P11+'5A2B_Glencoe'!P11+'5A2C_ISL'!P11+'5A2D_Avoyelles'!P11+'5A2E_Delhi'!P11+'5A2F_Belle Chasse'!P11+'5A2H_MAX'!P11</f>
        <v>0</v>
      </c>
      <c r="Q11" s="356">
        <f>'5A2A_New Vision'!Q11+'5A2B_Glencoe'!Q11+'5A2C_ISL'!Q11+'5A2D_Avoyelles'!Q11+'5A2E_Delhi'!Q11+'5A2F_Belle Chasse'!Q11+'5A2H_MAX'!Q11</f>
        <v>0</v>
      </c>
      <c r="R11" s="52">
        <f>'Source Data'!L11</f>
        <v>1907.5717929191187</v>
      </c>
      <c r="S11" s="81">
        <f>'5A2A_New Vision'!S11+'5A2B_Glencoe'!S11+'5A2C_ISL'!S11+'5A2D_Avoyelles'!S11+'5A2E_Delhi'!S11+'5A2F_Belle Chasse'!S11+'5A2H_MAX'!S11</f>
        <v>0</v>
      </c>
      <c r="T11" s="95">
        <f>'5A2A_New Vision'!T11+'5A2B_Glencoe'!T11+'5A2C_ISL'!T11+'5A2D_Avoyelles'!T11+'5A2E_Delhi'!T11+'5A2F_Belle Chasse'!T11+'5A2H_MAX'!T11</f>
        <v>0</v>
      </c>
      <c r="U11" s="52">
        <f>'5A2A_New Vision'!U11+'5A2B_Glencoe'!U11+'5A2C_ISL'!U11+'5A2D_Avoyelles'!U11+'5A2E_Delhi'!U11+'5A2F_Belle Chasse'!U11+'5A2H_MAX'!U11</f>
        <v>0</v>
      </c>
      <c r="V11" s="52">
        <f>'5A2A_New Vision'!V11+'5A2B_Glencoe'!V11+'5A2C_ISL'!V11+'5A2D_Avoyelles'!V11+'5A2E_Delhi'!V11+'5A2F_Belle Chasse'!V11+'5A2H_MAX'!V11</f>
        <v>0</v>
      </c>
      <c r="W11" s="53">
        <f>'5A2A_New Vision'!W11+'5A2B_Glencoe'!W11+'5A2C_ISL'!W11+'5A2D_Avoyelles'!W11+'5A2E_Delhi'!W11+'5A2F_Belle Chasse'!W11+'5A2H_MAX'!W11</f>
        <v>0</v>
      </c>
      <c r="X11" s="95">
        <f>'5A2A_New Vision'!X11+'5A2B_Glencoe'!X11+'5A2C_ISL'!X11+'5A2D_Avoyelles'!X11+'5A2E_Delhi'!X11+'5A2F_Belle Chasse'!X11+'5A2H_MAX'!X11</f>
        <v>0</v>
      </c>
      <c r="Y11" s="81">
        <f>'5A2A_New Vision'!Y11+'5A2B_Glencoe'!Y11+'5A2C_ISL'!Y11+'5A2D_Avoyelles'!Y11+'5A2E_Delhi'!Y11+'5A2F_Belle Chasse'!Y11+'5A2H_MAX'!Y11</f>
        <v>0</v>
      </c>
      <c r="Z11" s="95">
        <f>'5A2A_New Vision'!Z11+'5A2B_Glencoe'!Z11+'5A2C_ISL'!Z11+'5A2D_Avoyelles'!Z11+'5A2E_Delhi'!Z11+'5A2F_Belle Chasse'!Z11+'5A2H_MAX'!Z11</f>
        <v>0</v>
      </c>
      <c r="AA11" s="52">
        <f>'5A2A_New Vision'!AA11+'5A2B_Glencoe'!AA11+'5A2C_ISL'!AA11+'5A2D_Avoyelles'!AA11+'5A2E_Delhi'!AA11+'5A2F_Belle Chasse'!AA11+'5A2H_MAX'!AA11</f>
        <v>0</v>
      </c>
      <c r="AB11" s="95">
        <f>'5A2A_New Vision'!AB11+'5A2B_Glencoe'!AB11+'5A2C_ISL'!AB11+'5A2D_Avoyelles'!AB11+'5A2E_Delhi'!AB11+'5A2F_Belle Chasse'!AB11+'5A2H_MAX'!AB11</f>
        <v>0</v>
      </c>
      <c r="AC11" s="54">
        <f>'5A2A_New Vision'!AC11+'5A2B_Glencoe'!AC11+'5A2C_ISL'!AC11+'5A2D_Avoyelles'!AC11+'5A2E_Delhi'!AC11+'5A2F_Belle Chasse'!AC11+'5A2H_MAX'!AC11</f>
        <v>0</v>
      </c>
      <c r="AD11" s="52">
        <f>'5A2A_New Vision'!AD11+'5A2B_Glencoe'!AD11+'5A2C_ISL'!AD11+'5A2D_Avoyelles'!AD11+'5A2E_Delhi'!AD11+'5A2F_Belle Chasse'!AD11+'5A2H_MAX'!AD11</f>
        <v>0</v>
      </c>
      <c r="AE11" s="96">
        <f>'5A2A_New Vision'!AE11+'5A2B_Glencoe'!AE11+'5A2C_ISL'!AE11+'5A2D_Avoyelles'!AE11+'5A2E_Delhi'!AE11+'5A2F_Belle Chasse'!AE11+'5A2H_MAX'!AE11</f>
        <v>0</v>
      </c>
      <c r="AF11" s="96">
        <f>'5A2A_New Vision'!AF11+'5A2B_Glencoe'!AF11+'5A2C_ISL'!AF11+'5A2D_Avoyelles'!AF11+'5A2E_Delhi'!AF11+'5A2F_Belle Chasse'!AF11+'5A2H_MAX'!AF11</f>
        <v>0</v>
      </c>
    </row>
    <row r="12" spans="1:32" ht="16.149999999999999" customHeight="1" x14ac:dyDescent="0.2">
      <c r="A12" s="59">
        <v>6</v>
      </c>
      <c r="B12" s="60" t="s">
        <v>12</v>
      </c>
      <c r="C12" s="335">
        <f>'5A2A_New Vision'!C12+'5A2B_Glencoe'!C12+'5A2C_ISL'!C12+'5A2D_Avoyelles'!C12+'5A2E_Delhi'!C12+'5A2F_Belle Chasse'!C12+'5A2H_MAX'!C12</f>
        <v>0</v>
      </c>
      <c r="D12" s="61">
        <f>'Source Data'!O12</f>
        <v>8356.378988993878</v>
      </c>
      <c r="E12" s="66">
        <f>'5A2A_New Vision'!E12+'5A2B_Glencoe'!E12+'5A2C_ISL'!E12+'5A2D_Avoyelles'!E12+'5A2E_Delhi'!E12+'5A2F_Belle Chasse'!E12+'5A2H_MAX'!E12</f>
        <v>0</v>
      </c>
      <c r="F12" s="66"/>
      <c r="G12" s="66">
        <f>'5A2A_New Vision'!G12+'5A2B_Glencoe'!G12+'5A2C_ISL'!G12+'5A2D_Avoyelles'!G12+'5A2E_Delhi'!G12+'5A2F_Belle Chasse'!G12+'5A2H_MAX'!G12</f>
        <v>0</v>
      </c>
      <c r="H12" s="354">
        <f>'5A2A_New Vision'!H12+'5A2B_Glencoe'!H12+'5A2C_ISL'!H12+'5A2D_Avoyelles'!H12+'5A2E_Delhi'!H12+'5A2F_Belle Chasse'!H12+'5A2H_MAX'!H12</f>
        <v>0</v>
      </c>
      <c r="I12" s="61">
        <f>'Source Data'!I12</f>
        <v>671.54041297688354</v>
      </c>
      <c r="J12" s="66">
        <f>'5A2A_New Vision'!J12+'5A2B_Glencoe'!J12+'5A2C_ISL'!J12+'5A2D_Avoyelles'!J12+'5A2E_Delhi'!J12+'5A2F_Belle Chasse'!J12+'5A2H_MAX'!J12</f>
        <v>0</v>
      </c>
      <c r="K12" s="354">
        <f>'5A2A_New Vision'!K12+'5A2B_Glencoe'!K12+'5A2C_ISL'!K12+'5A2D_Avoyelles'!K12+'5A2E_Delhi'!K12+'5A2F_Belle Chasse'!K12+'5A2H_MAX'!K12</f>
        <v>0</v>
      </c>
      <c r="L12" s="61">
        <f>'Source Data'!J12</f>
        <v>183.14738535733184</v>
      </c>
      <c r="M12" s="66">
        <f>'5A2A_New Vision'!M12+'5A2B_Glencoe'!M12+'5A2C_ISL'!M12+'5A2D_Avoyelles'!M12+'5A2E_Delhi'!M12+'5A2F_Belle Chasse'!M12+'5A2H_MAX'!M12</f>
        <v>0</v>
      </c>
      <c r="N12" s="354">
        <f>'5A2A_New Vision'!N12+'5A2B_Glencoe'!N12+'5A2C_ISL'!N12+'5A2D_Avoyelles'!N12+'5A2E_Delhi'!N12+'5A2F_Belle Chasse'!N12+'5A2H_MAX'!N12</f>
        <v>0</v>
      </c>
      <c r="O12" s="61">
        <f>'Source Data'!K12</f>
        <v>4578.6846339332969</v>
      </c>
      <c r="P12" s="66">
        <f>'5A2A_New Vision'!P12+'5A2B_Glencoe'!P12+'5A2C_ISL'!P12+'5A2D_Avoyelles'!P12+'5A2E_Delhi'!P12+'5A2F_Belle Chasse'!P12+'5A2H_MAX'!P12</f>
        <v>0</v>
      </c>
      <c r="Q12" s="354">
        <f>'5A2A_New Vision'!Q12+'5A2B_Glencoe'!Q12+'5A2C_ISL'!Q12+'5A2D_Avoyelles'!Q12+'5A2E_Delhi'!Q12+'5A2F_Belle Chasse'!Q12+'5A2H_MAX'!Q12</f>
        <v>0</v>
      </c>
      <c r="R12" s="61">
        <f>'Source Data'!L12</f>
        <v>1831.4738535733186</v>
      </c>
      <c r="S12" s="66">
        <f>'5A2A_New Vision'!S12+'5A2B_Glencoe'!S12+'5A2C_ISL'!S12+'5A2D_Avoyelles'!S12+'5A2E_Delhi'!S12+'5A2F_Belle Chasse'!S12+'5A2H_MAX'!S12</f>
        <v>0</v>
      </c>
      <c r="T12" s="93">
        <f>'5A2A_New Vision'!T12+'5A2B_Glencoe'!T12+'5A2C_ISL'!T12+'5A2D_Avoyelles'!T12+'5A2E_Delhi'!T12+'5A2F_Belle Chasse'!T12+'5A2H_MAX'!T12</f>
        <v>0</v>
      </c>
      <c r="U12" s="61">
        <f>'5A2A_New Vision'!U12+'5A2B_Glencoe'!U12+'5A2C_ISL'!U12+'5A2D_Avoyelles'!U12+'5A2E_Delhi'!U12+'5A2F_Belle Chasse'!U12+'5A2H_MAX'!U12</f>
        <v>0</v>
      </c>
      <c r="V12" s="61">
        <f>'5A2A_New Vision'!V12+'5A2B_Glencoe'!V12+'5A2C_ISL'!V12+'5A2D_Avoyelles'!V12+'5A2E_Delhi'!V12+'5A2F_Belle Chasse'!V12+'5A2H_MAX'!V12</f>
        <v>0</v>
      </c>
      <c r="W12" s="62">
        <f>'5A2A_New Vision'!W12+'5A2B_Glencoe'!W12+'5A2C_ISL'!W12+'5A2D_Avoyelles'!W12+'5A2E_Delhi'!W12+'5A2F_Belle Chasse'!W12+'5A2H_MAX'!W12</f>
        <v>0</v>
      </c>
      <c r="X12" s="93">
        <f>'5A2A_New Vision'!X12+'5A2B_Glencoe'!X12+'5A2C_ISL'!X12+'5A2D_Avoyelles'!X12+'5A2E_Delhi'!X12+'5A2F_Belle Chasse'!X12+'5A2H_MAX'!X12</f>
        <v>0</v>
      </c>
      <c r="Y12" s="66">
        <f>'5A2A_New Vision'!Y12+'5A2B_Glencoe'!Y12+'5A2C_ISL'!Y12+'5A2D_Avoyelles'!Y12+'5A2E_Delhi'!Y12+'5A2F_Belle Chasse'!Y12+'5A2H_MAX'!Y12</f>
        <v>0</v>
      </c>
      <c r="Z12" s="93">
        <f>'5A2A_New Vision'!Z12+'5A2B_Glencoe'!Z12+'5A2C_ISL'!Z12+'5A2D_Avoyelles'!Z12+'5A2E_Delhi'!Z12+'5A2F_Belle Chasse'!Z12+'5A2H_MAX'!Z12</f>
        <v>0</v>
      </c>
      <c r="AA12" s="61">
        <f>'5A2A_New Vision'!AA12+'5A2B_Glencoe'!AA12+'5A2C_ISL'!AA12+'5A2D_Avoyelles'!AA12+'5A2E_Delhi'!AA12+'5A2F_Belle Chasse'!AA12+'5A2H_MAX'!AA12</f>
        <v>0</v>
      </c>
      <c r="AB12" s="93">
        <f>'5A2A_New Vision'!AB12+'5A2B_Glencoe'!AB12+'5A2C_ISL'!AB12+'5A2D_Avoyelles'!AB12+'5A2E_Delhi'!AB12+'5A2F_Belle Chasse'!AB12+'5A2H_MAX'!AB12</f>
        <v>0</v>
      </c>
      <c r="AC12" s="61">
        <f>'5A2A_New Vision'!AC12+'5A2B_Glencoe'!AC12+'5A2C_ISL'!AC12+'5A2D_Avoyelles'!AC12+'5A2E_Delhi'!AC12+'5A2F_Belle Chasse'!AC12+'5A2H_MAX'!AC12</f>
        <v>0</v>
      </c>
      <c r="AD12" s="61">
        <f>'5A2A_New Vision'!AD12+'5A2B_Glencoe'!AD12+'5A2C_ISL'!AD12+'5A2D_Avoyelles'!AD12+'5A2E_Delhi'!AD12+'5A2F_Belle Chasse'!AD12+'5A2H_MAX'!AD12</f>
        <v>0</v>
      </c>
      <c r="AE12" s="93">
        <f>'5A2A_New Vision'!AE12+'5A2B_Glencoe'!AE12+'5A2C_ISL'!AE12+'5A2D_Avoyelles'!AE12+'5A2E_Delhi'!AE12+'5A2F_Belle Chasse'!AE12+'5A2H_MAX'!AE12</f>
        <v>0</v>
      </c>
      <c r="AF12" s="97">
        <f>'5A2A_New Vision'!AF12+'5A2B_Glencoe'!AF12+'5A2C_ISL'!AF12+'5A2D_Avoyelles'!AF12+'5A2E_Delhi'!AF12+'5A2F_Belle Chasse'!AF12+'5A2H_MAX'!AF12</f>
        <v>0</v>
      </c>
    </row>
    <row r="13" spans="1:32" ht="16.149999999999999" customHeight="1" x14ac:dyDescent="0.2">
      <c r="A13" s="55">
        <v>7</v>
      </c>
      <c r="B13" s="56" t="s">
        <v>13</v>
      </c>
      <c r="C13" s="336">
        <f>'5A2A_New Vision'!C13+'5A2B_Glencoe'!C13+'5A2C_ISL'!C13+'5A2D_Avoyelles'!C13+'5A2E_Delhi'!C13+'5A2F_Belle Chasse'!C13+'5A2H_MAX'!C13</f>
        <v>0</v>
      </c>
      <c r="D13" s="57">
        <f>'Source Data'!O13</f>
        <v>14524.028556084506</v>
      </c>
      <c r="E13" s="75">
        <f>'5A2A_New Vision'!E13+'5A2B_Glencoe'!E13+'5A2C_ISL'!E13+'5A2D_Avoyelles'!E13+'5A2E_Delhi'!E13+'5A2F_Belle Chasse'!E13+'5A2H_MAX'!E13</f>
        <v>0</v>
      </c>
      <c r="F13" s="75"/>
      <c r="G13" s="75">
        <f>'5A2A_New Vision'!G13+'5A2B_Glencoe'!G13+'5A2C_ISL'!G13+'5A2D_Avoyelles'!G13+'5A2E_Delhi'!G13+'5A2F_Belle Chasse'!G13+'5A2H_MAX'!G13</f>
        <v>0</v>
      </c>
      <c r="H13" s="355">
        <f>'5A2A_New Vision'!H13+'5A2B_Glencoe'!H13+'5A2C_ISL'!H13+'5A2D_Avoyelles'!H13+'5A2E_Delhi'!H13+'5A2F_Belle Chasse'!H13+'5A2H_MAX'!H13</f>
        <v>0</v>
      </c>
      <c r="I13" s="57">
        <f>'Source Data'!I13</f>
        <v>422.20328372683736</v>
      </c>
      <c r="J13" s="75">
        <f>'5A2A_New Vision'!J13+'5A2B_Glencoe'!J13+'5A2C_ISL'!J13+'5A2D_Avoyelles'!J13+'5A2E_Delhi'!J13+'5A2F_Belle Chasse'!J13+'5A2H_MAX'!J13</f>
        <v>0</v>
      </c>
      <c r="K13" s="355">
        <f>'5A2A_New Vision'!K13+'5A2B_Glencoe'!K13+'5A2C_ISL'!K13+'5A2D_Avoyelles'!K13+'5A2E_Delhi'!K13+'5A2F_Belle Chasse'!K13+'5A2H_MAX'!K13</f>
        <v>0</v>
      </c>
      <c r="L13" s="57">
        <f>'Source Data'!J13</f>
        <v>115.14635010731928</v>
      </c>
      <c r="M13" s="75">
        <f>'5A2A_New Vision'!M13+'5A2B_Glencoe'!M13+'5A2C_ISL'!M13+'5A2D_Avoyelles'!M13+'5A2E_Delhi'!M13+'5A2F_Belle Chasse'!M13+'5A2H_MAX'!M13</f>
        <v>0</v>
      </c>
      <c r="N13" s="355">
        <f>'5A2A_New Vision'!N13+'5A2B_Glencoe'!N13+'5A2C_ISL'!N13+'5A2D_Avoyelles'!N13+'5A2E_Delhi'!N13+'5A2F_Belle Chasse'!N13+'5A2H_MAX'!N13</f>
        <v>0</v>
      </c>
      <c r="O13" s="57">
        <f>'Source Data'!K13</f>
        <v>2878.6587526829821</v>
      </c>
      <c r="P13" s="75">
        <f>'5A2A_New Vision'!P13+'5A2B_Glencoe'!P13+'5A2C_ISL'!P13+'5A2D_Avoyelles'!P13+'5A2E_Delhi'!P13+'5A2F_Belle Chasse'!P13+'5A2H_MAX'!P13</f>
        <v>0</v>
      </c>
      <c r="Q13" s="355">
        <f>'5A2A_New Vision'!Q13+'5A2B_Glencoe'!Q13+'5A2C_ISL'!Q13+'5A2D_Avoyelles'!Q13+'5A2E_Delhi'!Q13+'5A2F_Belle Chasse'!Q13+'5A2H_MAX'!Q13</f>
        <v>0</v>
      </c>
      <c r="R13" s="57">
        <f>'Source Data'!L13</f>
        <v>1151.4635010731927</v>
      </c>
      <c r="S13" s="75">
        <f>'5A2A_New Vision'!S13+'5A2B_Glencoe'!S13+'5A2C_ISL'!S13+'5A2D_Avoyelles'!S13+'5A2E_Delhi'!S13+'5A2F_Belle Chasse'!S13+'5A2H_MAX'!S13</f>
        <v>0</v>
      </c>
      <c r="T13" s="94">
        <f>'5A2A_New Vision'!T13+'5A2B_Glencoe'!T13+'5A2C_ISL'!T13+'5A2D_Avoyelles'!T13+'5A2E_Delhi'!T13+'5A2F_Belle Chasse'!T13+'5A2H_MAX'!T13</f>
        <v>0</v>
      </c>
      <c r="U13" s="57">
        <f>'5A2A_New Vision'!U13+'5A2B_Glencoe'!U13+'5A2C_ISL'!U13+'5A2D_Avoyelles'!U13+'5A2E_Delhi'!U13+'5A2F_Belle Chasse'!U13+'5A2H_MAX'!U13</f>
        <v>0</v>
      </c>
      <c r="V13" s="57">
        <f>'5A2A_New Vision'!V13+'5A2B_Glencoe'!V13+'5A2C_ISL'!V13+'5A2D_Avoyelles'!V13+'5A2E_Delhi'!V13+'5A2F_Belle Chasse'!V13+'5A2H_MAX'!V13</f>
        <v>0</v>
      </c>
      <c r="W13" s="58">
        <f>'5A2A_New Vision'!W13+'5A2B_Glencoe'!W13+'5A2C_ISL'!W13+'5A2D_Avoyelles'!W13+'5A2E_Delhi'!W13+'5A2F_Belle Chasse'!W13+'5A2H_MAX'!W13</f>
        <v>0</v>
      </c>
      <c r="X13" s="94">
        <f>'5A2A_New Vision'!X13+'5A2B_Glencoe'!X13+'5A2C_ISL'!X13+'5A2D_Avoyelles'!X13+'5A2E_Delhi'!X13+'5A2F_Belle Chasse'!X13+'5A2H_MAX'!X13</f>
        <v>0</v>
      </c>
      <c r="Y13" s="75">
        <f>'5A2A_New Vision'!Y13+'5A2B_Glencoe'!Y13+'5A2C_ISL'!Y13+'5A2D_Avoyelles'!Y13+'5A2E_Delhi'!Y13+'5A2F_Belle Chasse'!Y13+'5A2H_MAX'!Y13</f>
        <v>0</v>
      </c>
      <c r="Z13" s="94">
        <f>'5A2A_New Vision'!Z13+'5A2B_Glencoe'!Z13+'5A2C_ISL'!Z13+'5A2D_Avoyelles'!Z13+'5A2E_Delhi'!Z13+'5A2F_Belle Chasse'!Z13+'5A2H_MAX'!Z13</f>
        <v>0</v>
      </c>
      <c r="AA13" s="57">
        <f>'5A2A_New Vision'!AA13+'5A2B_Glencoe'!AA13+'5A2C_ISL'!AA13+'5A2D_Avoyelles'!AA13+'5A2E_Delhi'!AA13+'5A2F_Belle Chasse'!AA13+'5A2H_MAX'!AA13</f>
        <v>0</v>
      </c>
      <c r="AB13" s="94">
        <f>'5A2A_New Vision'!AB13+'5A2B_Glencoe'!AB13+'5A2C_ISL'!AB13+'5A2D_Avoyelles'!AB13+'5A2E_Delhi'!AB13+'5A2F_Belle Chasse'!AB13+'5A2H_MAX'!AB13</f>
        <v>0</v>
      </c>
      <c r="AC13" s="57">
        <f>'5A2A_New Vision'!AC13+'5A2B_Glencoe'!AC13+'5A2C_ISL'!AC13+'5A2D_Avoyelles'!AC13+'5A2E_Delhi'!AC13+'5A2F_Belle Chasse'!AC13+'5A2H_MAX'!AC13</f>
        <v>0</v>
      </c>
      <c r="AD13" s="57">
        <f>'5A2A_New Vision'!AD13+'5A2B_Glencoe'!AD13+'5A2C_ISL'!AD13+'5A2D_Avoyelles'!AD13+'5A2E_Delhi'!AD13+'5A2F_Belle Chasse'!AD13+'5A2H_MAX'!AD13</f>
        <v>0</v>
      </c>
      <c r="AE13" s="94">
        <f>'5A2A_New Vision'!AE13+'5A2B_Glencoe'!AE13+'5A2C_ISL'!AE13+'5A2D_Avoyelles'!AE13+'5A2E_Delhi'!AE13+'5A2F_Belle Chasse'!AE13+'5A2H_MAX'!AE13</f>
        <v>0</v>
      </c>
      <c r="AF13" s="98">
        <f>'5A2A_New Vision'!AF13+'5A2B_Glencoe'!AF13+'5A2C_ISL'!AF13+'5A2D_Avoyelles'!AF13+'5A2E_Delhi'!AF13+'5A2F_Belle Chasse'!AF13+'5A2H_MAX'!AF13</f>
        <v>0</v>
      </c>
    </row>
    <row r="14" spans="1:32" ht="16.149999999999999" customHeight="1" x14ac:dyDescent="0.2">
      <c r="A14" s="55">
        <v>8</v>
      </c>
      <c r="B14" s="56" t="s">
        <v>14</v>
      </c>
      <c r="C14" s="336">
        <f>'5A2A_New Vision'!C14+'5A2B_Glencoe'!C14+'5A2C_ISL'!C14+'5A2D_Avoyelles'!C14+'5A2E_Delhi'!C14+'5A2F_Belle Chasse'!C14+'5A2H_MAX'!C14</f>
        <v>0</v>
      </c>
      <c r="D14" s="57">
        <f>'Source Data'!O14</f>
        <v>8753.2356586322803</v>
      </c>
      <c r="E14" s="75">
        <f>'5A2A_New Vision'!E14+'5A2B_Glencoe'!E14+'5A2C_ISL'!E14+'5A2D_Avoyelles'!E14+'5A2E_Delhi'!E14+'5A2F_Belle Chasse'!E14+'5A2H_MAX'!E14</f>
        <v>0</v>
      </c>
      <c r="F14" s="75"/>
      <c r="G14" s="75">
        <f>'5A2A_New Vision'!G14+'5A2B_Glencoe'!G14+'5A2C_ISL'!G14+'5A2D_Avoyelles'!G14+'5A2E_Delhi'!G14+'5A2F_Belle Chasse'!G14+'5A2H_MAX'!G14</f>
        <v>0</v>
      </c>
      <c r="H14" s="355">
        <f>'5A2A_New Vision'!H14+'5A2B_Glencoe'!H14+'5A2C_ISL'!H14+'5A2D_Avoyelles'!H14+'5A2E_Delhi'!H14+'5A2F_Belle Chasse'!H14+'5A2H_MAX'!H14</f>
        <v>0</v>
      </c>
      <c r="I14" s="57">
        <f>'Source Data'!I14</f>
        <v>631.46888950213452</v>
      </c>
      <c r="J14" s="75">
        <f>'5A2A_New Vision'!J14+'5A2B_Glencoe'!J14+'5A2C_ISL'!J14+'5A2D_Avoyelles'!J14+'5A2E_Delhi'!J14+'5A2F_Belle Chasse'!J14+'5A2H_MAX'!J14</f>
        <v>0</v>
      </c>
      <c r="K14" s="355">
        <f>'5A2A_New Vision'!K14+'5A2B_Glencoe'!K14+'5A2C_ISL'!K14+'5A2D_Avoyelles'!K14+'5A2E_Delhi'!K14+'5A2F_Belle Chasse'!K14+'5A2H_MAX'!K14</f>
        <v>0</v>
      </c>
      <c r="L14" s="57">
        <f>'Source Data'!J14</f>
        <v>172.21878804603671</v>
      </c>
      <c r="M14" s="75">
        <f>'5A2A_New Vision'!M14+'5A2B_Glencoe'!M14+'5A2C_ISL'!M14+'5A2D_Avoyelles'!M14+'5A2E_Delhi'!M14+'5A2F_Belle Chasse'!M14+'5A2H_MAX'!M14</f>
        <v>0</v>
      </c>
      <c r="N14" s="355">
        <f>'5A2A_New Vision'!N14+'5A2B_Glencoe'!N14+'5A2C_ISL'!N14+'5A2D_Avoyelles'!N14+'5A2E_Delhi'!N14+'5A2F_Belle Chasse'!N14+'5A2H_MAX'!N14</f>
        <v>0</v>
      </c>
      <c r="O14" s="57">
        <f>'Source Data'!K14</f>
        <v>4305.4697011509179</v>
      </c>
      <c r="P14" s="75">
        <f>'5A2A_New Vision'!P14+'5A2B_Glencoe'!P14+'5A2C_ISL'!P14+'5A2D_Avoyelles'!P14+'5A2E_Delhi'!P14+'5A2F_Belle Chasse'!P14+'5A2H_MAX'!P14</f>
        <v>0</v>
      </c>
      <c r="Q14" s="355">
        <f>'5A2A_New Vision'!Q14+'5A2B_Glencoe'!Q14+'5A2C_ISL'!Q14+'5A2D_Avoyelles'!Q14+'5A2E_Delhi'!Q14+'5A2F_Belle Chasse'!Q14+'5A2H_MAX'!Q14</f>
        <v>0</v>
      </c>
      <c r="R14" s="57">
        <f>'Source Data'!L14</f>
        <v>1722.1878804603671</v>
      </c>
      <c r="S14" s="75">
        <f>'5A2A_New Vision'!S14+'5A2B_Glencoe'!S14+'5A2C_ISL'!S14+'5A2D_Avoyelles'!S14+'5A2E_Delhi'!S14+'5A2F_Belle Chasse'!S14+'5A2H_MAX'!S14</f>
        <v>0</v>
      </c>
      <c r="T14" s="94">
        <f>'5A2A_New Vision'!T14+'5A2B_Glencoe'!T14+'5A2C_ISL'!T14+'5A2D_Avoyelles'!T14+'5A2E_Delhi'!T14+'5A2F_Belle Chasse'!T14+'5A2H_MAX'!T14</f>
        <v>0</v>
      </c>
      <c r="U14" s="57">
        <f>'5A2A_New Vision'!U14+'5A2B_Glencoe'!U14+'5A2C_ISL'!U14+'5A2D_Avoyelles'!U14+'5A2E_Delhi'!U14+'5A2F_Belle Chasse'!U14+'5A2H_MAX'!U14</f>
        <v>0</v>
      </c>
      <c r="V14" s="57">
        <f>'5A2A_New Vision'!V14+'5A2B_Glencoe'!V14+'5A2C_ISL'!V14+'5A2D_Avoyelles'!V14+'5A2E_Delhi'!V14+'5A2F_Belle Chasse'!V14+'5A2H_MAX'!V14</f>
        <v>0</v>
      </c>
      <c r="W14" s="58">
        <f>'5A2A_New Vision'!W14+'5A2B_Glencoe'!W14+'5A2C_ISL'!W14+'5A2D_Avoyelles'!W14+'5A2E_Delhi'!W14+'5A2F_Belle Chasse'!W14+'5A2H_MAX'!W14</f>
        <v>0</v>
      </c>
      <c r="X14" s="94">
        <f>'5A2A_New Vision'!X14+'5A2B_Glencoe'!X14+'5A2C_ISL'!X14+'5A2D_Avoyelles'!X14+'5A2E_Delhi'!X14+'5A2F_Belle Chasse'!X14+'5A2H_MAX'!X14</f>
        <v>0</v>
      </c>
      <c r="Y14" s="75">
        <f>'5A2A_New Vision'!Y14+'5A2B_Glencoe'!Y14+'5A2C_ISL'!Y14+'5A2D_Avoyelles'!Y14+'5A2E_Delhi'!Y14+'5A2F_Belle Chasse'!Y14+'5A2H_MAX'!Y14</f>
        <v>0</v>
      </c>
      <c r="Z14" s="94">
        <f>'5A2A_New Vision'!Z14+'5A2B_Glencoe'!Z14+'5A2C_ISL'!Z14+'5A2D_Avoyelles'!Z14+'5A2E_Delhi'!Z14+'5A2F_Belle Chasse'!Z14+'5A2H_MAX'!Z14</f>
        <v>0</v>
      </c>
      <c r="AA14" s="57">
        <f>'5A2A_New Vision'!AA14+'5A2B_Glencoe'!AA14+'5A2C_ISL'!AA14+'5A2D_Avoyelles'!AA14+'5A2E_Delhi'!AA14+'5A2F_Belle Chasse'!AA14+'5A2H_MAX'!AA14</f>
        <v>0</v>
      </c>
      <c r="AB14" s="94">
        <f>'5A2A_New Vision'!AB14+'5A2B_Glencoe'!AB14+'5A2C_ISL'!AB14+'5A2D_Avoyelles'!AB14+'5A2E_Delhi'!AB14+'5A2F_Belle Chasse'!AB14+'5A2H_MAX'!AB14</f>
        <v>0</v>
      </c>
      <c r="AC14" s="57">
        <f>'5A2A_New Vision'!AC14+'5A2B_Glencoe'!AC14+'5A2C_ISL'!AC14+'5A2D_Avoyelles'!AC14+'5A2E_Delhi'!AC14+'5A2F_Belle Chasse'!AC14+'5A2H_MAX'!AC14</f>
        <v>0</v>
      </c>
      <c r="AD14" s="57">
        <f>'5A2A_New Vision'!AD14+'5A2B_Glencoe'!AD14+'5A2C_ISL'!AD14+'5A2D_Avoyelles'!AD14+'5A2E_Delhi'!AD14+'5A2F_Belle Chasse'!AD14+'5A2H_MAX'!AD14</f>
        <v>0</v>
      </c>
      <c r="AE14" s="94">
        <f>'5A2A_New Vision'!AE14+'5A2B_Glencoe'!AE14+'5A2C_ISL'!AE14+'5A2D_Avoyelles'!AE14+'5A2E_Delhi'!AE14+'5A2F_Belle Chasse'!AE14+'5A2H_MAX'!AE14</f>
        <v>0</v>
      </c>
      <c r="AF14" s="98">
        <f>'5A2A_New Vision'!AF14+'5A2B_Glencoe'!AF14+'5A2C_ISL'!AF14+'5A2D_Avoyelles'!AF14+'5A2E_Delhi'!AF14+'5A2F_Belle Chasse'!AF14+'5A2H_MAX'!AF14</f>
        <v>0</v>
      </c>
    </row>
    <row r="15" spans="1:32" ht="16.149999999999999" customHeight="1" x14ac:dyDescent="0.2">
      <c r="A15" s="55">
        <v>9</v>
      </c>
      <c r="B15" s="56" t="s">
        <v>15</v>
      </c>
      <c r="C15" s="336">
        <f>'5A2A_New Vision'!C15+'5A2B_Glencoe'!C15+'5A2C_ISL'!C15+'5A2D_Avoyelles'!C15+'5A2E_Delhi'!C15+'5A2F_Belle Chasse'!C15+'5A2H_MAX'!C15</f>
        <v>0</v>
      </c>
      <c r="D15" s="57">
        <f>'Source Data'!O15</f>
        <v>9118.9766413720354</v>
      </c>
      <c r="E15" s="75">
        <f>'5A2A_New Vision'!E15+'5A2B_Glencoe'!E15+'5A2C_ISL'!E15+'5A2D_Avoyelles'!E15+'5A2E_Delhi'!E15+'5A2F_Belle Chasse'!E15+'5A2H_MAX'!E15</f>
        <v>0</v>
      </c>
      <c r="F15" s="75"/>
      <c r="G15" s="75">
        <f>'5A2A_New Vision'!G15+'5A2B_Glencoe'!G15+'5A2C_ISL'!G15+'5A2D_Avoyelles'!G15+'5A2E_Delhi'!G15+'5A2F_Belle Chasse'!G15+'5A2H_MAX'!G15</f>
        <v>0</v>
      </c>
      <c r="H15" s="355">
        <f>'5A2A_New Vision'!H15+'5A2B_Glencoe'!H15+'5A2C_ISL'!H15+'5A2D_Avoyelles'!H15+'5A2E_Delhi'!H15+'5A2F_Belle Chasse'!H15+'5A2H_MAX'!H15</f>
        <v>0</v>
      </c>
      <c r="I15" s="57">
        <f>'Source Data'!I15</f>
        <v>606.55190779573797</v>
      </c>
      <c r="J15" s="75">
        <f>'5A2A_New Vision'!J15+'5A2B_Glencoe'!J15+'5A2C_ISL'!J15+'5A2D_Avoyelles'!J15+'5A2E_Delhi'!J15+'5A2F_Belle Chasse'!J15+'5A2H_MAX'!J15</f>
        <v>0</v>
      </c>
      <c r="K15" s="355">
        <f>'5A2A_New Vision'!K15+'5A2B_Glencoe'!K15+'5A2C_ISL'!K15+'5A2D_Avoyelles'!K15+'5A2E_Delhi'!K15+'5A2F_Belle Chasse'!K15+'5A2H_MAX'!K15</f>
        <v>0</v>
      </c>
      <c r="L15" s="57">
        <f>'Source Data'!J15</f>
        <v>165.42324758065581</v>
      </c>
      <c r="M15" s="75">
        <f>'5A2A_New Vision'!M15+'5A2B_Glencoe'!M15+'5A2C_ISL'!M15+'5A2D_Avoyelles'!M15+'5A2E_Delhi'!M15+'5A2F_Belle Chasse'!M15+'5A2H_MAX'!M15</f>
        <v>0</v>
      </c>
      <c r="N15" s="355">
        <f>'5A2A_New Vision'!N15+'5A2B_Glencoe'!N15+'5A2C_ISL'!N15+'5A2D_Avoyelles'!N15+'5A2E_Delhi'!N15+'5A2F_Belle Chasse'!N15+'5A2H_MAX'!N15</f>
        <v>0</v>
      </c>
      <c r="O15" s="57">
        <f>'Source Data'!K15</f>
        <v>4135.5811895163952</v>
      </c>
      <c r="P15" s="75">
        <f>'5A2A_New Vision'!P15+'5A2B_Glencoe'!P15+'5A2C_ISL'!P15+'5A2D_Avoyelles'!P15+'5A2E_Delhi'!P15+'5A2F_Belle Chasse'!P15+'5A2H_MAX'!P15</f>
        <v>0</v>
      </c>
      <c r="Q15" s="355">
        <f>'5A2A_New Vision'!Q15+'5A2B_Glencoe'!Q15+'5A2C_ISL'!Q15+'5A2D_Avoyelles'!Q15+'5A2E_Delhi'!Q15+'5A2F_Belle Chasse'!Q15+'5A2H_MAX'!Q15</f>
        <v>0</v>
      </c>
      <c r="R15" s="57">
        <f>'Source Data'!L15</f>
        <v>1654.2324758065579</v>
      </c>
      <c r="S15" s="75">
        <f>'5A2A_New Vision'!S15+'5A2B_Glencoe'!S15+'5A2C_ISL'!S15+'5A2D_Avoyelles'!S15+'5A2E_Delhi'!S15+'5A2F_Belle Chasse'!S15+'5A2H_MAX'!S15</f>
        <v>0</v>
      </c>
      <c r="T15" s="94">
        <f>'5A2A_New Vision'!T15+'5A2B_Glencoe'!T15+'5A2C_ISL'!T15+'5A2D_Avoyelles'!T15+'5A2E_Delhi'!T15+'5A2F_Belle Chasse'!T15+'5A2H_MAX'!T15</f>
        <v>0</v>
      </c>
      <c r="U15" s="57">
        <f>'5A2A_New Vision'!U15+'5A2B_Glencoe'!U15+'5A2C_ISL'!U15+'5A2D_Avoyelles'!U15+'5A2E_Delhi'!U15+'5A2F_Belle Chasse'!U15+'5A2H_MAX'!U15</f>
        <v>0</v>
      </c>
      <c r="V15" s="57">
        <f>'5A2A_New Vision'!V15+'5A2B_Glencoe'!V15+'5A2C_ISL'!V15+'5A2D_Avoyelles'!V15+'5A2E_Delhi'!V15+'5A2F_Belle Chasse'!V15+'5A2H_MAX'!V15</f>
        <v>0</v>
      </c>
      <c r="W15" s="58">
        <f>'5A2A_New Vision'!W15+'5A2B_Glencoe'!W15+'5A2C_ISL'!W15+'5A2D_Avoyelles'!W15+'5A2E_Delhi'!W15+'5A2F_Belle Chasse'!W15+'5A2H_MAX'!W15</f>
        <v>0</v>
      </c>
      <c r="X15" s="94">
        <f>'5A2A_New Vision'!X15+'5A2B_Glencoe'!X15+'5A2C_ISL'!X15+'5A2D_Avoyelles'!X15+'5A2E_Delhi'!X15+'5A2F_Belle Chasse'!X15+'5A2H_MAX'!X15</f>
        <v>0</v>
      </c>
      <c r="Y15" s="75">
        <f>'5A2A_New Vision'!Y15+'5A2B_Glencoe'!Y15+'5A2C_ISL'!Y15+'5A2D_Avoyelles'!Y15+'5A2E_Delhi'!Y15+'5A2F_Belle Chasse'!Y15+'5A2H_MAX'!Y15</f>
        <v>0</v>
      </c>
      <c r="Z15" s="94">
        <f>'5A2A_New Vision'!Z15+'5A2B_Glencoe'!Z15+'5A2C_ISL'!Z15+'5A2D_Avoyelles'!Z15+'5A2E_Delhi'!Z15+'5A2F_Belle Chasse'!Z15+'5A2H_MAX'!Z15</f>
        <v>0</v>
      </c>
      <c r="AA15" s="57">
        <f>'5A2A_New Vision'!AA15+'5A2B_Glencoe'!AA15+'5A2C_ISL'!AA15+'5A2D_Avoyelles'!AA15+'5A2E_Delhi'!AA15+'5A2F_Belle Chasse'!AA15+'5A2H_MAX'!AA15</f>
        <v>0</v>
      </c>
      <c r="AB15" s="94">
        <f>'5A2A_New Vision'!AB15+'5A2B_Glencoe'!AB15+'5A2C_ISL'!AB15+'5A2D_Avoyelles'!AB15+'5A2E_Delhi'!AB15+'5A2F_Belle Chasse'!AB15+'5A2H_MAX'!AB15</f>
        <v>0</v>
      </c>
      <c r="AC15" s="57">
        <f>'5A2A_New Vision'!AC15+'5A2B_Glencoe'!AC15+'5A2C_ISL'!AC15+'5A2D_Avoyelles'!AC15+'5A2E_Delhi'!AC15+'5A2F_Belle Chasse'!AC15+'5A2H_MAX'!AC15</f>
        <v>0</v>
      </c>
      <c r="AD15" s="57">
        <f>'5A2A_New Vision'!AD15+'5A2B_Glencoe'!AD15+'5A2C_ISL'!AD15+'5A2D_Avoyelles'!AD15+'5A2E_Delhi'!AD15+'5A2F_Belle Chasse'!AD15+'5A2H_MAX'!AD15</f>
        <v>0</v>
      </c>
      <c r="AE15" s="94">
        <f>'5A2A_New Vision'!AE15+'5A2B_Glencoe'!AE15+'5A2C_ISL'!AE15+'5A2D_Avoyelles'!AE15+'5A2E_Delhi'!AE15+'5A2F_Belle Chasse'!AE15+'5A2H_MAX'!AE15</f>
        <v>0</v>
      </c>
      <c r="AF15" s="98">
        <f>'5A2A_New Vision'!AF15+'5A2B_Glencoe'!AF15+'5A2C_ISL'!AF15+'5A2D_Avoyelles'!AF15+'5A2E_Delhi'!AF15+'5A2F_Belle Chasse'!AF15+'5A2H_MAX'!AF15</f>
        <v>0</v>
      </c>
    </row>
    <row r="16" spans="1:32" ht="16.149999999999999" customHeight="1" x14ac:dyDescent="0.2">
      <c r="A16" s="50">
        <v>10</v>
      </c>
      <c r="B16" s="51" t="s">
        <v>16</v>
      </c>
      <c r="C16" s="337">
        <f>'5A2A_New Vision'!C16+'5A2B_Glencoe'!C16+'5A2C_ISL'!C16+'5A2D_Avoyelles'!C16+'5A2E_Delhi'!C16+'5A2F_Belle Chasse'!C16+'5A2H_MAX'!C16</f>
        <v>0</v>
      </c>
      <c r="D16" s="52">
        <f>'Source Data'!O16</f>
        <v>10655.356861604319</v>
      </c>
      <c r="E16" s="81">
        <f>'5A2A_New Vision'!E16+'5A2B_Glencoe'!E16+'5A2C_ISL'!E16+'5A2D_Avoyelles'!E16+'5A2E_Delhi'!E16+'5A2F_Belle Chasse'!E16+'5A2H_MAX'!E16</f>
        <v>0</v>
      </c>
      <c r="F16" s="81"/>
      <c r="G16" s="81">
        <f>'5A2A_New Vision'!G16+'5A2B_Glencoe'!G16+'5A2C_ISL'!G16+'5A2D_Avoyelles'!G16+'5A2E_Delhi'!G16+'5A2F_Belle Chasse'!G16+'5A2H_MAX'!G16</f>
        <v>0</v>
      </c>
      <c r="H16" s="356">
        <f>'5A2A_New Vision'!H16+'5A2B_Glencoe'!H16+'5A2C_ISL'!H16+'5A2D_Avoyelles'!H16+'5A2E_Delhi'!H16+'5A2F_Belle Chasse'!H16+'5A2H_MAX'!H16</f>
        <v>0</v>
      </c>
      <c r="I16" s="52">
        <f>'Source Data'!I16</f>
        <v>486.95555408614769</v>
      </c>
      <c r="J16" s="81">
        <f>'5A2A_New Vision'!J16+'5A2B_Glencoe'!J16+'5A2C_ISL'!J16+'5A2D_Avoyelles'!J16+'5A2E_Delhi'!J16+'5A2F_Belle Chasse'!J16+'5A2H_MAX'!J16</f>
        <v>0</v>
      </c>
      <c r="K16" s="356">
        <f>'5A2A_New Vision'!K16+'5A2B_Glencoe'!K16+'5A2C_ISL'!K16+'5A2D_Avoyelles'!K16+'5A2E_Delhi'!K16+'5A2F_Belle Chasse'!K16+'5A2H_MAX'!K16</f>
        <v>0</v>
      </c>
      <c r="L16" s="52">
        <f>'Source Data'!J16</f>
        <v>132.806060205313</v>
      </c>
      <c r="M16" s="81">
        <f>'5A2A_New Vision'!M16+'5A2B_Glencoe'!M16+'5A2C_ISL'!M16+'5A2D_Avoyelles'!M16+'5A2E_Delhi'!M16+'5A2F_Belle Chasse'!M16+'5A2H_MAX'!M16</f>
        <v>0</v>
      </c>
      <c r="N16" s="356">
        <f>'5A2A_New Vision'!N16+'5A2B_Glencoe'!N16+'5A2C_ISL'!N16+'5A2D_Avoyelles'!N16+'5A2E_Delhi'!N16+'5A2F_Belle Chasse'!N16+'5A2H_MAX'!N16</f>
        <v>0</v>
      </c>
      <c r="O16" s="52">
        <f>'Source Data'!K16</f>
        <v>3320.1515051328256</v>
      </c>
      <c r="P16" s="81">
        <f>'5A2A_New Vision'!P16+'5A2B_Glencoe'!P16+'5A2C_ISL'!P16+'5A2D_Avoyelles'!P16+'5A2E_Delhi'!P16+'5A2F_Belle Chasse'!P16+'5A2H_MAX'!P16</f>
        <v>0</v>
      </c>
      <c r="Q16" s="356">
        <f>'5A2A_New Vision'!Q16+'5A2B_Glencoe'!Q16+'5A2C_ISL'!Q16+'5A2D_Avoyelles'!Q16+'5A2E_Delhi'!Q16+'5A2F_Belle Chasse'!Q16+'5A2H_MAX'!Q16</f>
        <v>0</v>
      </c>
      <c r="R16" s="52">
        <f>'Source Data'!L16</f>
        <v>1328.06060205313</v>
      </c>
      <c r="S16" s="81">
        <f>'5A2A_New Vision'!S16+'5A2B_Glencoe'!S16+'5A2C_ISL'!S16+'5A2D_Avoyelles'!S16+'5A2E_Delhi'!S16+'5A2F_Belle Chasse'!S16+'5A2H_MAX'!S16</f>
        <v>0</v>
      </c>
      <c r="T16" s="95">
        <f>'5A2A_New Vision'!T16+'5A2B_Glencoe'!T16+'5A2C_ISL'!T16+'5A2D_Avoyelles'!T16+'5A2E_Delhi'!T16+'5A2F_Belle Chasse'!T16+'5A2H_MAX'!T16</f>
        <v>0</v>
      </c>
      <c r="U16" s="52">
        <f>'5A2A_New Vision'!U16+'5A2B_Glencoe'!U16+'5A2C_ISL'!U16+'5A2D_Avoyelles'!U16+'5A2E_Delhi'!U16+'5A2F_Belle Chasse'!U16+'5A2H_MAX'!U16</f>
        <v>0</v>
      </c>
      <c r="V16" s="52">
        <f>'5A2A_New Vision'!V16+'5A2B_Glencoe'!V16+'5A2C_ISL'!V16+'5A2D_Avoyelles'!V16+'5A2E_Delhi'!V16+'5A2F_Belle Chasse'!V16+'5A2H_MAX'!V16</f>
        <v>0</v>
      </c>
      <c r="W16" s="53">
        <f>'5A2A_New Vision'!W16+'5A2B_Glencoe'!W16+'5A2C_ISL'!W16+'5A2D_Avoyelles'!W16+'5A2E_Delhi'!W16+'5A2F_Belle Chasse'!W16+'5A2H_MAX'!W16</f>
        <v>0</v>
      </c>
      <c r="X16" s="95">
        <f>'5A2A_New Vision'!X16+'5A2B_Glencoe'!X16+'5A2C_ISL'!X16+'5A2D_Avoyelles'!X16+'5A2E_Delhi'!X16+'5A2F_Belle Chasse'!X16+'5A2H_MAX'!X16</f>
        <v>0</v>
      </c>
      <c r="Y16" s="81">
        <f>'5A2A_New Vision'!Y16+'5A2B_Glencoe'!Y16+'5A2C_ISL'!Y16+'5A2D_Avoyelles'!Y16+'5A2E_Delhi'!Y16+'5A2F_Belle Chasse'!Y16+'5A2H_MAX'!Y16</f>
        <v>0</v>
      </c>
      <c r="Z16" s="95">
        <f>'5A2A_New Vision'!Z16+'5A2B_Glencoe'!Z16+'5A2C_ISL'!Z16+'5A2D_Avoyelles'!Z16+'5A2E_Delhi'!Z16+'5A2F_Belle Chasse'!Z16+'5A2H_MAX'!Z16</f>
        <v>0</v>
      </c>
      <c r="AA16" s="52">
        <f>'5A2A_New Vision'!AA16+'5A2B_Glencoe'!AA16+'5A2C_ISL'!AA16+'5A2D_Avoyelles'!AA16+'5A2E_Delhi'!AA16+'5A2F_Belle Chasse'!AA16+'5A2H_MAX'!AA16</f>
        <v>0</v>
      </c>
      <c r="AB16" s="95">
        <f>'5A2A_New Vision'!AB16+'5A2B_Glencoe'!AB16+'5A2C_ISL'!AB16+'5A2D_Avoyelles'!AB16+'5A2E_Delhi'!AB16+'5A2F_Belle Chasse'!AB16+'5A2H_MAX'!AB16</f>
        <v>0</v>
      </c>
      <c r="AC16" s="54">
        <f>'5A2A_New Vision'!AC16+'5A2B_Glencoe'!AC16+'5A2C_ISL'!AC16+'5A2D_Avoyelles'!AC16+'5A2E_Delhi'!AC16+'5A2F_Belle Chasse'!AC16+'5A2H_MAX'!AC16</f>
        <v>0</v>
      </c>
      <c r="AD16" s="52">
        <f>'5A2A_New Vision'!AD16+'5A2B_Glencoe'!AD16+'5A2C_ISL'!AD16+'5A2D_Avoyelles'!AD16+'5A2E_Delhi'!AD16+'5A2F_Belle Chasse'!AD16+'5A2H_MAX'!AD16</f>
        <v>0</v>
      </c>
      <c r="AE16" s="96">
        <f>'5A2A_New Vision'!AE16+'5A2B_Glencoe'!AE16+'5A2C_ISL'!AE16+'5A2D_Avoyelles'!AE16+'5A2E_Delhi'!AE16+'5A2F_Belle Chasse'!AE16+'5A2H_MAX'!AE16</f>
        <v>0</v>
      </c>
      <c r="AF16" s="96">
        <f>'5A2A_New Vision'!AF16+'5A2B_Glencoe'!AF16+'5A2C_ISL'!AF16+'5A2D_Avoyelles'!AF16+'5A2E_Delhi'!AF16+'5A2F_Belle Chasse'!AF16+'5A2H_MAX'!AF16</f>
        <v>0</v>
      </c>
    </row>
    <row r="17" spans="1:32" ht="16.149999999999999" customHeight="1" x14ac:dyDescent="0.2">
      <c r="A17" s="59">
        <v>11</v>
      </c>
      <c r="B17" s="60" t="s">
        <v>17</v>
      </c>
      <c r="C17" s="335">
        <f>'5A2A_New Vision'!C17+'5A2B_Glencoe'!C17+'5A2C_ISL'!C17+'5A2D_Avoyelles'!C17+'5A2E_Delhi'!C17+'5A2F_Belle Chasse'!C17+'5A2H_MAX'!C17</f>
        <v>0</v>
      </c>
      <c r="D17" s="61">
        <f>'Source Data'!O17</f>
        <v>8540.5847819377013</v>
      </c>
      <c r="E17" s="66">
        <f>'5A2A_New Vision'!E17+'5A2B_Glencoe'!E17+'5A2C_ISL'!E17+'5A2D_Avoyelles'!E17+'5A2E_Delhi'!E17+'5A2F_Belle Chasse'!E17+'5A2H_MAX'!E17</f>
        <v>0</v>
      </c>
      <c r="F17" s="66"/>
      <c r="G17" s="66">
        <f>'5A2A_New Vision'!G17+'5A2B_Glencoe'!G17+'5A2C_ISL'!G17+'5A2D_Avoyelles'!G17+'5A2E_Delhi'!G17+'5A2F_Belle Chasse'!G17+'5A2H_MAX'!G17</f>
        <v>0</v>
      </c>
      <c r="H17" s="354">
        <f>'5A2A_New Vision'!H17+'5A2B_Glencoe'!H17+'5A2C_ISL'!H17+'5A2D_Avoyelles'!H17+'5A2E_Delhi'!H17+'5A2F_Belle Chasse'!H17+'5A2H_MAX'!H17</f>
        <v>0</v>
      </c>
      <c r="I17" s="61">
        <f>'Source Data'!I17</f>
        <v>720.86562862338462</v>
      </c>
      <c r="J17" s="66">
        <f>'5A2A_New Vision'!J17+'5A2B_Glencoe'!J17+'5A2C_ISL'!J17+'5A2D_Avoyelles'!J17+'5A2E_Delhi'!J17+'5A2F_Belle Chasse'!J17+'5A2H_MAX'!J17</f>
        <v>0</v>
      </c>
      <c r="K17" s="354">
        <f>'5A2A_New Vision'!K17+'5A2B_Glencoe'!K17+'5A2C_ISL'!K17+'5A2D_Avoyelles'!K17+'5A2E_Delhi'!K17+'5A2F_Belle Chasse'!K17+'5A2H_MAX'!K17</f>
        <v>0</v>
      </c>
      <c r="L17" s="61">
        <f>'Source Data'!J17</f>
        <v>196.59971689728673</v>
      </c>
      <c r="M17" s="66">
        <f>'5A2A_New Vision'!M17+'5A2B_Glencoe'!M17+'5A2C_ISL'!M17+'5A2D_Avoyelles'!M17+'5A2E_Delhi'!M17+'5A2F_Belle Chasse'!M17+'5A2H_MAX'!M17</f>
        <v>0</v>
      </c>
      <c r="N17" s="354">
        <f>'5A2A_New Vision'!N17+'5A2B_Glencoe'!N17+'5A2C_ISL'!N17+'5A2D_Avoyelles'!N17+'5A2E_Delhi'!N17+'5A2F_Belle Chasse'!N17+'5A2H_MAX'!N17</f>
        <v>0</v>
      </c>
      <c r="O17" s="61">
        <f>'Source Data'!K17</f>
        <v>4914.9929224321686</v>
      </c>
      <c r="P17" s="66">
        <f>'5A2A_New Vision'!P17+'5A2B_Glencoe'!P17+'5A2C_ISL'!P17+'5A2D_Avoyelles'!P17+'5A2E_Delhi'!P17+'5A2F_Belle Chasse'!P17+'5A2H_MAX'!P17</f>
        <v>0</v>
      </c>
      <c r="Q17" s="354">
        <f>'5A2A_New Vision'!Q17+'5A2B_Glencoe'!Q17+'5A2C_ISL'!Q17+'5A2D_Avoyelles'!Q17+'5A2E_Delhi'!Q17+'5A2F_Belle Chasse'!Q17+'5A2H_MAX'!Q17</f>
        <v>0</v>
      </c>
      <c r="R17" s="61">
        <f>'Source Data'!L17</f>
        <v>1965.9971689728673</v>
      </c>
      <c r="S17" s="66">
        <f>'5A2A_New Vision'!S17+'5A2B_Glencoe'!S17+'5A2C_ISL'!S17+'5A2D_Avoyelles'!S17+'5A2E_Delhi'!S17+'5A2F_Belle Chasse'!S17+'5A2H_MAX'!S17</f>
        <v>0</v>
      </c>
      <c r="T17" s="93">
        <f>'5A2A_New Vision'!T17+'5A2B_Glencoe'!T17+'5A2C_ISL'!T17+'5A2D_Avoyelles'!T17+'5A2E_Delhi'!T17+'5A2F_Belle Chasse'!T17+'5A2H_MAX'!T17</f>
        <v>0</v>
      </c>
      <c r="U17" s="61">
        <f>'5A2A_New Vision'!U17+'5A2B_Glencoe'!U17+'5A2C_ISL'!U17+'5A2D_Avoyelles'!U17+'5A2E_Delhi'!U17+'5A2F_Belle Chasse'!U17+'5A2H_MAX'!U17</f>
        <v>0</v>
      </c>
      <c r="V17" s="61">
        <f>'5A2A_New Vision'!V17+'5A2B_Glencoe'!V17+'5A2C_ISL'!V17+'5A2D_Avoyelles'!V17+'5A2E_Delhi'!V17+'5A2F_Belle Chasse'!V17+'5A2H_MAX'!V17</f>
        <v>0</v>
      </c>
      <c r="W17" s="62">
        <f>'5A2A_New Vision'!W17+'5A2B_Glencoe'!W17+'5A2C_ISL'!W17+'5A2D_Avoyelles'!W17+'5A2E_Delhi'!W17+'5A2F_Belle Chasse'!W17+'5A2H_MAX'!W17</f>
        <v>0</v>
      </c>
      <c r="X17" s="93">
        <f>'5A2A_New Vision'!X17+'5A2B_Glencoe'!X17+'5A2C_ISL'!X17+'5A2D_Avoyelles'!X17+'5A2E_Delhi'!X17+'5A2F_Belle Chasse'!X17+'5A2H_MAX'!X17</f>
        <v>0</v>
      </c>
      <c r="Y17" s="66">
        <f>'5A2A_New Vision'!Y17+'5A2B_Glencoe'!Y17+'5A2C_ISL'!Y17+'5A2D_Avoyelles'!Y17+'5A2E_Delhi'!Y17+'5A2F_Belle Chasse'!Y17+'5A2H_MAX'!Y17</f>
        <v>0</v>
      </c>
      <c r="Z17" s="93">
        <f>'5A2A_New Vision'!Z17+'5A2B_Glencoe'!Z17+'5A2C_ISL'!Z17+'5A2D_Avoyelles'!Z17+'5A2E_Delhi'!Z17+'5A2F_Belle Chasse'!Z17+'5A2H_MAX'!Z17</f>
        <v>0</v>
      </c>
      <c r="AA17" s="61">
        <f>'5A2A_New Vision'!AA17+'5A2B_Glencoe'!AA17+'5A2C_ISL'!AA17+'5A2D_Avoyelles'!AA17+'5A2E_Delhi'!AA17+'5A2F_Belle Chasse'!AA17+'5A2H_MAX'!AA17</f>
        <v>0</v>
      </c>
      <c r="AB17" s="93">
        <f>'5A2A_New Vision'!AB17+'5A2B_Glencoe'!AB17+'5A2C_ISL'!AB17+'5A2D_Avoyelles'!AB17+'5A2E_Delhi'!AB17+'5A2F_Belle Chasse'!AB17+'5A2H_MAX'!AB17</f>
        <v>0</v>
      </c>
      <c r="AC17" s="61">
        <f>'5A2A_New Vision'!AC17+'5A2B_Glencoe'!AC17+'5A2C_ISL'!AC17+'5A2D_Avoyelles'!AC17+'5A2E_Delhi'!AC17+'5A2F_Belle Chasse'!AC17+'5A2H_MAX'!AC17</f>
        <v>0</v>
      </c>
      <c r="AD17" s="61">
        <f>'5A2A_New Vision'!AD17+'5A2B_Glencoe'!AD17+'5A2C_ISL'!AD17+'5A2D_Avoyelles'!AD17+'5A2E_Delhi'!AD17+'5A2F_Belle Chasse'!AD17+'5A2H_MAX'!AD17</f>
        <v>0</v>
      </c>
      <c r="AE17" s="93">
        <f>'5A2A_New Vision'!AE17+'5A2B_Glencoe'!AE17+'5A2C_ISL'!AE17+'5A2D_Avoyelles'!AE17+'5A2E_Delhi'!AE17+'5A2F_Belle Chasse'!AE17+'5A2H_MAX'!AE17</f>
        <v>0</v>
      </c>
      <c r="AF17" s="97">
        <f>'5A2A_New Vision'!AF17+'5A2B_Glencoe'!AF17+'5A2C_ISL'!AF17+'5A2D_Avoyelles'!AF17+'5A2E_Delhi'!AF17+'5A2F_Belle Chasse'!AF17+'5A2H_MAX'!AF17</f>
        <v>0</v>
      </c>
    </row>
    <row r="18" spans="1:32" ht="16.149999999999999" customHeight="1" x14ac:dyDescent="0.2">
      <c r="A18" s="55">
        <v>12</v>
      </c>
      <c r="B18" s="56" t="s">
        <v>18</v>
      </c>
      <c r="C18" s="336">
        <f>'5A2A_New Vision'!C18+'5A2B_Glencoe'!C18+'5A2C_ISL'!C18+'5A2D_Avoyelles'!C18+'5A2E_Delhi'!C18+'5A2F_Belle Chasse'!C18+'5A2H_MAX'!C18</f>
        <v>0</v>
      </c>
      <c r="D18" s="57">
        <f>'Source Data'!O18</f>
        <v>8809.2024583417533</v>
      </c>
      <c r="E18" s="75">
        <f>'5A2A_New Vision'!E18+'5A2B_Glencoe'!E18+'5A2C_ISL'!E18+'5A2D_Avoyelles'!E18+'5A2E_Delhi'!E18+'5A2F_Belle Chasse'!E18+'5A2H_MAX'!E18</f>
        <v>0</v>
      </c>
      <c r="F18" s="75"/>
      <c r="G18" s="75">
        <f>'5A2A_New Vision'!G18+'5A2B_Glencoe'!G18+'5A2C_ISL'!G18+'5A2D_Avoyelles'!G18+'5A2E_Delhi'!G18+'5A2F_Belle Chasse'!G18+'5A2H_MAX'!G18</f>
        <v>0</v>
      </c>
      <c r="H18" s="355">
        <f>'5A2A_New Vision'!H18+'5A2B_Glencoe'!H18+'5A2C_ISL'!H18+'5A2D_Avoyelles'!H18+'5A2E_Delhi'!H18+'5A2F_Belle Chasse'!H18+'5A2H_MAX'!H18</f>
        <v>0</v>
      </c>
      <c r="I18" s="57">
        <f>'Source Data'!I18</f>
        <v>374.0615666318472</v>
      </c>
      <c r="J18" s="75">
        <f>'5A2A_New Vision'!J18+'5A2B_Glencoe'!J18+'5A2C_ISL'!J18+'5A2D_Avoyelles'!J18+'5A2E_Delhi'!J18+'5A2F_Belle Chasse'!J18+'5A2H_MAX'!J18</f>
        <v>0</v>
      </c>
      <c r="K18" s="355">
        <f>'5A2A_New Vision'!K18+'5A2B_Glencoe'!K18+'5A2C_ISL'!K18+'5A2D_Avoyelles'!K18+'5A2E_Delhi'!K18+'5A2F_Belle Chasse'!K18+'5A2H_MAX'!K18</f>
        <v>0</v>
      </c>
      <c r="L18" s="57">
        <f>'Source Data'!J18</f>
        <v>102.01679089959471</v>
      </c>
      <c r="M18" s="75">
        <f>'5A2A_New Vision'!M18+'5A2B_Glencoe'!M18+'5A2C_ISL'!M18+'5A2D_Avoyelles'!M18+'5A2E_Delhi'!M18+'5A2F_Belle Chasse'!M18+'5A2H_MAX'!M18</f>
        <v>0</v>
      </c>
      <c r="N18" s="355">
        <f>'5A2A_New Vision'!N18+'5A2B_Glencoe'!N18+'5A2C_ISL'!N18+'5A2D_Avoyelles'!N18+'5A2E_Delhi'!N18+'5A2F_Belle Chasse'!N18+'5A2H_MAX'!N18</f>
        <v>0</v>
      </c>
      <c r="O18" s="57">
        <f>'Source Data'!K18</f>
        <v>2550.4197724898677</v>
      </c>
      <c r="P18" s="75">
        <f>'5A2A_New Vision'!P18+'5A2B_Glencoe'!P18+'5A2C_ISL'!P18+'5A2D_Avoyelles'!P18+'5A2E_Delhi'!P18+'5A2F_Belle Chasse'!P18+'5A2H_MAX'!P18</f>
        <v>0</v>
      </c>
      <c r="Q18" s="355">
        <f>'5A2A_New Vision'!Q18+'5A2B_Glencoe'!Q18+'5A2C_ISL'!Q18+'5A2D_Avoyelles'!Q18+'5A2E_Delhi'!Q18+'5A2F_Belle Chasse'!Q18+'5A2H_MAX'!Q18</f>
        <v>0</v>
      </c>
      <c r="R18" s="57">
        <f>'Source Data'!L18</f>
        <v>1020.1679089959471</v>
      </c>
      <c r="S18" s="75">
        <f>'5A2A_New Vision'!S18+'5A2B_Glencoe'!S18+'5A2C_ISL'!S18+'5A2D_Avoyelles'!S18+'5A2E_Delhi'!S18+'5A2F_Belle Chasse'!S18+'5A2H_MAX'!S18</f>
        <v>0</v>
      </c>
      <c r="T18" s="94">
        <f>'5A2A_New Vision'!T18+'5A2B_Glencoe'!T18+'5A2C_ISL'!T18+'5A2D_Avoyelles'!T18+'5A2E_Delhi'!T18+'5A2F_Belle Chasse'!T18+'5A2H_MAX'!T18</f>
        <v>0</v>
      </c>
      <c r="U18" s="57">
        <f>'5A2A_New Vision'!U18+'5A2B_Glencoe'!U18+'5A2C_ISL'!U18+'5A2D_Avoyelles'!U18+'5A2E_Delhi'!U18+'5A2F_Belle Chasse'!U18+'5A2H_MAX'!U18</f>
        <v>0</v>
      </c>
      <c r="V18" s="57">
        <f>'5A2A_New Vision'!V18+'5A2B_Glencoe'!V18+'5A2C_ISL'!V18+'5A2D_Avoyelles'!V18+'5A2E_Delhi'!V18+'5A2F_Belle Chasse'!V18+'5A2H_MAX'!V18</f>
        <v>0</v>
      </c>
      <c r="W18" s="58">
        <f>'5A2A_New Vision'!W18+'5A2B_Glencoe'!W18+'5A2C_ISL'!W18+'5A2D_Avoyelles'!W18+'5A2E_Delhi'!W18+'5A2F_Belle Chasse'!W18+'5A2H_MAX'!W18</f>
        <v>0</v>
      </c>
      <c r="X18" s="94">
        <f>'5A2A_New Vision'!X18+'5A2B_Glencoe'!X18+'5A2C_ISL'!X18+'5A2D_Avoyelles'!X18+'5A2E_Delhi'!X18+'5A2F_Belle Chasse'!X18+'5A2H_MAX'!X18</f>
        <v>0</v>
      </c>
      <c r="Y18" s="75">
        <f>'5A2A_New Vision'!Y18+'5A2B_Glencoe'!Y18+'5A2C_ISL'!Y18+'5A2D_Avoyelles'!Y18+'5A2E_Delhi'!Y18+'5A2F_Belle Chasse'!Y18+'5A2H_MAX'!Y18</f>
        <v>0</v>
      </c>
      <c r="Z18" s="94">
        <f>'5A2A_New Vision'!Z18+'5A2B_Glencoe'!Z18+'5A2C_ISL'!Z18+'5A2D_Avoyelles'!Z18+'5A2E_Delhi'!Z18+'5A2F_Belle Chasse'!Z18+'5A2H_MAX'!Z18</f>
        <v>0</v>
      </c>
      <c r="AA18" s="57">
        <f>'5A2A_New Vision'!AA18+'5A2B_Glencoe'!AA18+'5A2C_ISL'!AA18+'5A2D_Avoyelles'!AA18+'5A2E_Delhi'!AA18+'5A2F_Belle Chasse'!AA18+'5A2H_MAX'!AA18</f>
        <v>0</v>
      </c>
      <c r="AB18" s="94">
        <f>'5A2A_New Vision'!AB18+'5A2B_Glencoe'!AB18+'5A2C_ISL'!AB18+'5A2D_Avoyelles'!AB18+'5A2E_Delhi'!AB18+'5A2F_Belle Chasse'!AB18+'5A2H_MAX'!AB18</f>
        <v>0</v>
      </c>
      <c r="AC18" s="57">
        <f>'5A2A_New Vision'!AC18+'5A2B_Glencoe'!AC18+'5A2C_ISL'!AC18+'5A2D_Avoyelles'!AC18+'5A2E_Delhi'!AC18+'5A2F_Belle Chasse'!AC18+'5A2H_MAX'!AC18</f>
        <v>0</v>
      </c>
      <c r="AD18" s="57">
        <f>'5A2A_New Vision'!AD18+'5A2B_Glencoe'!AD18+'5A2C_ISL'!AD18+'5A2D_Avoyelles'!AD18+'5A2E_Delhi'!AD18+'5A2F_Belle Chasse'!AD18+'5A2H_MAX'!AD18</f>
        <v>0</v>
      </c>
      <c r="AE18" s="94">
        <f>'5A2A_New Vision'!AE18+'5A2B_Glencoe'!AE18+'5A2C_ISL'!AE18+'5A2D_Avoyelles'!AE18+'5A2E_Delhi'!AE18+'5A2F_Belle Chasse'!AE18+'5A2H_MAX'!AE18</f>
        <v>0</v>
      </c>
      <c r="AF18" s="98">
        <f>'5A2A_New Vision'!AF18+'5A2B_Glencoe'!AF18+'5A2C_ISL'!AF18+'5A2D_Avoyelles'!AF18+'5A2E_Delhi'!AF18+'5A2F_Belle Chasse'!AF18+'5A2H_MAX'!AF18</f>
        <v>0</v>
      </c>
    </row>
    <row r="19" spans="1:32" ht="16.149999999999999" customHeight="1" x14ac:dyDescent="0.2">
      <c r="A19" s="55">
        <v>13</v>
      </c>
      <c r="B19" s="56" t="s">
        <v>19</v>
      </c>
      <c r="C19" s="336">
        <f>'5A2A_New Vision'!C19+'5A2B_Glencoe'!C19+'5A2C_ISL'!C19+'5A2D_Avoyelles'!C19+'5A2E_Delhi'!C19+'5A2F_Belle Chasse'!C19+'5A2H_MAX'!C19</f>
        <v>0</v>
      </c>
      <c r="D19" s="57">
        <f>'Source Data'!O19</f>
        <v>7592.7287066365761</v>
      </c>
      <c r="E19" s="75">
        <f>'5A2A_New Vision'!E19+'5A2B_Glencoe'!E19+'5A2C_ISL'!E19+'5A2D_Avoyelles'!E19+'5A2E_Delhi'!E19+'5A2F_Belle Chasse'!E19+'5A2H_MAX'!E19</f>
        <v>0</v>
      </c>
      <c r="F19" s="75"/>
      <c r="G19" s="75">
        <f>'5A2A_New Vision'!G19+'5A2B_Glencoe'!G19+'5A2C_ISL'!G19+'5A2D_Avoyelles'!G19+'5A2E_Delhi'!G19+'5A2F_Belle Chasse'!G19+'5A2H_MAX'!G19</f>
        <v>0</v>
      </c>
      <c r="H19" s="355">
        <f>'5A2A_New Vision'!H19+'5A2B_Glencoe'!H19+'5A2C_ISL'!H19+'5A2D_Avoyelles'!H19+'5A2E_Delhi'!H19+'5A2F_Belle Chasse'!H19+'5A2H_MAX'!H19</f>
        <v>0</v>
      </c>
      <c r="I19" s="57">
        <f>'Source Data'!I19</f>
        <v>725.51734025343501</v>
      </c>
      <c r="J19" s="75">
        <f>'5A2A_New Vision'!J19+'5A2B_Glencoe'!J19+'5A2C_ISL'!J19+'5A2D_Avoyelles'!J19+'5A2E_Delhi'!J19+'5A2F_Belle Chasse'!J19+'5A2H_MAX'!J19</f>
        <v>0</v>
      </c>
      <c r="K19" s="355">
        <f>'5A2A_New Vision'!K19+'5A2B_Glencoe'!K19+'5A2C_ISL'!K19+'5A2D_Avoyelles'!K19+'5A2E_Delhi'!K19+'5A2F_Belle Chasse'!K19+'5A2H_MAX'!K19</f>
        <v>0</v>
      </c>
      <c r="L19" s="57">
        <f>'Source Data'!J19</f>
        <v>197.86836552366407</v>
      </c>
      <c r="M19" s="75">
        <f>'5A2A_New Vision'!M19+'5A2B_Glencoe'!M19+'5A2C_ISL'!M19+'5A2D_Avoyelles'!M19+'5A2E_Delhi'!M19+'5A2F_Belle Chasse'!M19+'5A2H_MAX'!M19</f>
        <v>0</v>
      </c>
      <c r="N19" s="355">
        <f>'5A2A_New Vision'!N19+'5A2B_Glencoe'!N19+'5A2C_ISL'!N19+'5A2D_Avoyelles'!N19+'5A2E_Delhi'!N19+'5A2F_Belle Chasse'!N19+'5A2H_MAX'!N19</f>
        <v>0</v>
      </c>
      <c r="O19" s="57">
        <f>'Source Data'!K19</f>
        <v>4946.7091380916027</v>
      </c>
      <c r="P19" s="75">
        <f>'5A2A_New Vision'!P19+'5A2B_Glencoe'!P19+'5A2C_ISL'!P19+'5A2D_Avoyelles'!P19+'5A2E_Delhi'!P19+'5A2F_Belle Chasse'!P19+'5A2H_MAX'!P19</f>
        <v>0</v>
      </c>
      <c r="Q19" s="355">
        <f>'5A2A_New Vision'!Q19+'5A2B_Glencoe'!Q19+'5A2C_ISL'!Q19+'5A2D_Avoyelles'!Q19+'5A2E_Delhi'!Q19+'5A2F_Belle Chasse'!Q19+'5A2H_MAX'!Q19</f>
        <v>0</v>
      </c>
      <c r="R19" s="57">
        <f>'Source Data'!L19</f>
        <v>1978.6836552366412</v>
      </c>
      <c r="S19" s="75">
        <f>'5A2A_New Vision'!S19+'5A2B_Glencoe'!S19+'5A2C_ISL'!S19+'5A2D_Avoyelles'!S19+'5A2E_Delhi'!S19+'5A2F_Belle Chasse'!S19+'5A2H_MAX'!S19</f>
        <v>0</v>
      </c>
      <c r="T19" s="94">
        <f>'5A2A_New Vision'!T19+'5A2B_Glencoe'!T19+'5A2C_ISL'!T19+'5A2D_Avoyelles'!T19+'5A2E_Delhi'!T19+'5A2F_Belle Chasse'!T19+'5A2H_MAX'!T19</f>
        <v>0</v>
      </c>
      <c r="U19" s="57">
        <f>'5A2A_New Vision'!U19+'5A2B_Glencoe'!U19+'5A2C_ISL'!U19+'5A2D_Avoyelles'!U19+'5A2E_Delhi'!U19+'5A2F_Belle Chasse'!U19+'5A2H_MAX'!U19</f>
        <v>0</v>
      </c>
      <c r="V19" s="57">
        <f>'5A2A_New Vision'!V19+'5A2B_Glencoe'!V19+'5A2C_ISL'!V19+'5A2D_Avoyelles'!V19+'5A2E_Delhi'!V19+'5A2F_Belle Chasse'!V19+'5A2H_MAX'!V19</f>
        <v>0</v>
      </c>
      <c r="W19" s="58">
        <f>'5A2A_New Vision'!W19+'5A2B_Glencoe'!W19+'5A2C_ISL'!W19+'5A2D_Avoyelles'!W19+'5A2E_Delhi'!W19+'5A2F_Belle Chasse'!W19+'5A2H_MAX'!W19</f>
        <v>0</v>
      </c>
      <c r="X19" s="94">
        <f>'5A2A_New Vision'!X19+'5A2B_Glencoe'!X19+'5A2C_ISL'!X19+'5A2D_Avoyelles'!X19+'5A2E_Delhi'!X19+'5A2F_Belle Chasse'!X19+'5A2H_MAX'!X19</f>
        <v>0</v>
      </c>
      <c r="Y19" s="75">
        <f>'5A2A_New Vision'!Y19+'5A2B_Glencoe'!Y19+'5A2C_ISL'!Y19+'5A2D_Avoyelles'!Y19+'5A2E_Delhi'!Y19+'5A2F_Belle Chasse'!Y19+'5A2H_MAX'!Y19</f>
        <v>0</v>
      </c>
      <c r="Z19" s="94">
        <f>'5A2A_New Vision'!Z19+'5A2B_Glencoe'!Z19+'5A2C_ISL'!Z19+'5A2D_Avoyelles'!Z19+'5A2E_Delhi'!Z19+'5A2F_Belle Chasse'!Z19+'5A2H_MAX'!Z19</f>
        <v>0</v>
      </c>
      <c r="AA19" s="57">
        <f>'5A2A_New Vision'!AA19+'5A2B_Glencoe'!AA19+'5A2C_ISL'!AA19+'5A2D_Avoyelles'!AA19+'5A2E_Delhi'!AA19+'5A2F_Belle Chasse'!AA19+'5A2H_MAX'!AA19</f>
        <v>0</v>
      </c>
      <c r="AB19" s="94">
        <f>'5A2A_New Vision'!AB19+'5A2B_Glencoe'!AB19+'5A2C_ISL'!AB19+'5A2D_Avoyelles'!AB19+'5A2E_Delhi'!AB19+'5A2F_Belle Chasse'!AB19+'5A2H_MAX'!AB19</f>
        <v>0</v>
      </c>
      <c r="AC19" s="57">
        <f>'5A2A_New Vision'!AC19+'5A2B_Glencoe'!AC19+'5A2C_ISL'!AC19+'5A2D_Avoyelles'!AC19+'5A2E_Delhi'!AC19+'5A2F_Belle Chasse'!AC19+'5A2H_MAX'!AC19</f>
        <v>0</v>
      </c>
      <c r="AD19" s="57">
        <f>'5A2A_New Vision'!AD19+'5A2B_Glencoe'!AD19+'5A2C_ISL'!AD19+'5A2D_Avoyelles'!AD19+'5A2E_Delhi'!AD19+'5A2F_Belle Chasse'!AD19+'5A2H_MAX'!AD19</f>
        <v>0</v>
      </c>
      <c r="AE19" s="94">
        <f>'5A2A_New Vision'!AE19+'5A2B_Glencoe'!AE19+'5A2C_ISL'!AE19+'5A2D_Avoyelles'!AE19+'5A2E_Delhi'!AE19+'5A2F_Belle Chasse'!AE19+'5A2H_MAX'!AE19</f>
        <v>0</v>
      </c>
      <c r="AF19" s="98">
        <f>'5A2A_New Vision'!AF19+'5A2B_Glencoe'!AF19+'5A2C_ISL'!AF19+'5A2D_Avoyelles'!AF19+'5A2E_Delhi'!AF19+'5A2F_Belle Chasse'!AF19+'5A2H_MAX'!AF19</f>
        <v>0</v>
      </c>
    </row>
    <row r="20" spans="1:32" ht="16.149999999999999" customHeight="1" x14ac:dyDescent="0.2">
      <c r="A20" s="55">
        <v>14</v>
      </c>
      <c r="B20" s="56" t="s">
        <v>20</v>
      </c>
      <c r="C20" s="336">
        <f>'5A2A_New Vision'!C20+'5A2B_Glencoe'!C20+'5A2C_ISL'!C20+'5A2D_Avoyelles'!C20+'5A2E_Delhi'!C20+'5A2F_Belle Chasse'!C20+'5A2H_MAX'!C20</f>
        <v>0</v>
      </c>
      <c r="D20" s="57">
        <f>'Source Data'!O20</f>
        <v>7543.2512545353484</v>
      </c>
      <c r="E20" s="75">
        <f>'5A2A_New Vision'!E20+'5A2B_Glencoe'!E20+'5A2C_ISL'!E20+'5A2D_Avoyelles'!E20+'5A2E_Delhi'!E20+'5A2F_Belle Chasse'!E20+'5A2H_MAX'!E20</f>
        <v>0</v>
      </c>
      <c r="F20" s="75"/>
      <c r="G20" s="75">
        <f>'5A2A_New Vision'!G20+'5A2B_Glencoe'!G20+'5A2C_ISL'!G20+'5A2D_Avoyelles'!G20+'5A2E_Delhi'!G20+'5A2F_Belle Chasse'!G20+'5A2H_MAX'!G20</f>
        <v>0</v>
      </c>
      <c r="H20" s="355">
        <f>'5A2A_New Vision'!H20+'5A2B_Glencoe'!H20+'5A2C_ISL'!H20+'5A2D_Avoyelles'!H20+'5A2E_Delhi'!H20+'5A2F_Belle Chasse'!H20+'5A2H_MAX'!H20</f>
        <v>0</v>
      </c>
      <c r="I20" s="57">
        <f>'Source Data'!I20</f>
        <v>644.89230424636412</v>
      </c>
      <c r="J20" s="75">
        <f>'5A2A_New Vision'!J20+'5A2B_Glencoe'!J20+'5A2C_ISL'!J20+'5A2D_Avoyelles'!J20+'5A2E_Delhi'!J20+'5A2F_Belle Chasse'!J20+'5A2H_MAX'!J20</f>
        <v>0</v>
      </c>
      <c r="K20" s="355">
        <f>'5A2A_New Vision'!K20+'5A2B_Glencoe'!K20+'5A2C_ISL'!K20+'5A2D_Avoyelles'!K20+'5A2E_Delhi'!K20+'5A2F_Belle Chasse'!K20+'5A2H_MAX'!K20</f>
        <v>0</v>
      </c>
      <c r="L20" s="57">
        <f>'Source Data'!J20</f>
        <v>175.87971933991753</v>
      </c>
      <c r="M20" s="75">
        <f>'5A2A_New Vision'!M20+'5A2B_Glencoe'!M20+'5A2C_ISL'!M20+'5A2D_Avoyelles'!M20+'5A2E_Delhi'!M20+'5A2F_Belle Chasse'!M20+'5A2H_MAX'!M20</f>
        <v>0</v>
      </c>
      <c r="N20" s="355">
        <f>'5A2A_New Vision'!N20+'5A2B_Glencoe'!N20+'5A2C_ISL'!N20+'5A2D_Avoyelles'!N20+'5A2E_Delhi'!N20+'5A2F_Belle Chasse'!N20+'5A2H_MAX'!N20</f>
        <v>0</v>
      </c>
      <c r="O20" s="57">
        <f>'Source Data'!K20</f>
        <v>4396.9929834979375</v>
      </c>
      <c r="P20" s="75">
        <f>'5A2A_New Vision'!P20+'5A2B_Glencoe'!P20+'5A2C_ISL'!P20+'5A2D_Avoyelles'!P20+'5A2E_Delhi'!P20+'5A2F_Belle Chasse'!P20+'5A2H_MAX'!P20</f>
        <v>0</v>
      </c>
      <c r="Q20" s="355">
        <f>'5A2A_New Vision'!Q20+'5A2B_Glencoe'!Q20+'5A2C_ISL'!Q20+'5A2D_Avoyelles'!Q20+'5A2E_Delhi'!Q20+'5A2F_Belle Chasse'!Q20+'5A2H_MAX'!Q20</f>
        <v>0</v>
      </c>
      <c r="R20" s="57">
        <f>'Source Data'!L20</f>
        <v>1758.7971933991751</v>
      </c>
      <c r="S20" s="75">
        <f>'5A2A_New Vision'!S20+'5A2B_Glencoe'!S20+'5A2C_ISL'!S20+'5A2D_Avoyelles'!S20+'5A2E_Delhi'!S20+'5A2F_Belle Chasse'!S20+'5A2H_MAX'!S20</f>
        <v>0</v>
      </c>
      <c r="T20" s="94">
        <f>'5A2A_New Vision'!T20+'5A2B_Glencoe'!T20+'5A2C_ISL'!T20+'5A2D_Avoyelles'!T20+'5A2E_Delhi'!T20+'5A2F_Belle Chasse'!T20+'5A2H_MAX'!T20</f>
        <v>0</v>
      </c>
      <c r="U20" s="57">
        <f>'5A2A_New Vision'!U20+'5A2B_Glencoe'!U20+'5A2C_ISL'!U20+'5A2D_Avoyelles'!U20+'5A2E_Delhi'!U20+'5A2F_Belle Chasse'!U20+'5A2H_MAX'!U20</f>
        <v>0</v>
      </c>
      <c r="V20" s="57">
        <f>'5A2A_New Vision'!V20+'5A2B_Glencoe'!V20+'5A2C_ISL'!V20+'5A2D_Avoyelles'!V20+'5A2E_Delhi'!V20+'5A2F_Belle Chasse'!V20+'5A2H_MAX'!V20</f>
        <v>0</v>
      </c>
      <c r="W20" s="58">
        <f>'5A2A_New Vision'!W20+'5A2B_Glencoe'!W20+'5A2C_ISL'!W20+'5A2D_Avoyelles'!W20+'5A2E_Delhi'!W20+'5A2F_Belle Chasse'!W20+'5A2H_MAX'!W20</f>
        <v>0</v>
      </c>
      <c r="X20" s="94">
        <f>'5A2A_New Vision'!X20+'5A2B_Glencoe'!X20+'5A2C_ISL'!X20+'5A2D_Avoyelles'!X20+'5A2E_Delhi'!X20+'5A2F_Belle Chasse'!X20+'5A2H_MAX'!X20</f>
        <v>0</v>
      </c>
      <c r="Y20" s="75">
        <f>'5A2A_New Vision'!Y20+'5A2B_Glencoe'!Y20+'5A2C_ISL'!Y20+'5A2D_Avoyelles'!Y20+'5A2E_Delhi'!Y20+'5A2F_Belle Chasse'!Y20+'5A2H_MAX'!Y20</f>
        <v>0</v>
      </c>
      <c r="Z20" s="94">
        <f>'5A2A_New Vision'!Z20+'5A2B_Glencoe'!Z20+'5A2C_ISL'!Z20+'5A2D_Avoyelles'!Z20+'5A2E_Delhi'!Z20+'5A2F_Belle Chasse'!Z20+'5A2H_MAX'!Z20</f>
        <v>0</v>
      </c>
      <c r="AA20" s="57">
        <f>'5A2A_New Vision'!AA20+'5A2B_Glencoe'!AA20+'5A2C_ISL'!AA20+'5A2D_Avoyelles'!AA20+'5A2E_Delhi'!AA20+'5A2F_Belle Chasse'!AA20+'5A2H_MAX'!AA20</f>
        <v>0</v>
      </c>
      <c r="AB20" s="94">
        <f>'5A2A_New Vision'!AB20+'5A2B_Glencoe'!AB20+'5A2C_ISL'!AB20+'5A2D_Avoyelles'!AB20+'5A2E_Delhi'!AB20+'5A2F_Belle Chasse'!AB20+'5A2H_MAX'!AB20</f>
        <v>0</v>
      </c>
      <c r="AC20" s="57">
        <f>'5A2A_New Vision'!AC20+'5A2B_Glencoe'!AC20+'5A2C_ISL'!AC20+'5A2D_Avoyelles'!AC20+'5A2E_Delhi'!AC20+'5A2F_Belle Chasse'!AC20+'5A2H_MAX'!AC20</f>
        <v>0</v>
      </c>
      <c r="AD20" s="57">
        <f>'5A2A_New Vision'!AD20+'5A2B_Glencoe'!AD20+'5A2C_ISL'!AD20+'5A2D_Avoyelles'!AD20+'5A2E_Delhi'!AD20+'5A2F_Belle Chasse'!AD20+'5A2H_MAX'!AD20</f>
        <v>0</v>
      </c>
      <c r="AE20" s="94">
        <f>'5A2A_New Vision'!AE20+'5A2B_Glencoe'!AE20+'5A2C_ISL'!AE20+'5A2D_Avoyelles'!AE20+'5A2E_Delhi'!AE20+'5A2F_Belle Chasse'!AE20+'5A2H_MAX'!AE20</f>
        <v>0</v>
      </c>
      <c r="AF20" s="98">
        <f>'5A2A_New Vision'!AF20+'5A2B_Glencoe'!AF20+'5A2C_ISL'!AF20+'5A2D_Avoyelles'!AF20+'5A2E_Delhi'!AF20+'5A2F_Belle Chasse'!AF20+'5A2H_MAX'!AF20</f>
        <v>0</v>
      </c>
    </row>
    <row r="21" spans="1:32" ht="16.149999999999999" customHeight="1" x14ac:dyDescent="0.2">
      <c r="A21" s="50">
        <v>15</v>
      </c>
      <c r="B21" s="51" t="s">
        <v>21</v>
      </c>
      <c r="C21" s="337">
        <f>'5A2A_New Vision'!C21+'5A2B_Glencoe'!C21+'5A2C_ISL'!C21+'5A2D_Avoyelles'!C21+'5A2E_Delhi'!C21+'5A2F_Belle Chasse'!C21+'5A2H_MAX'!C21</f>
        <v>0</v>
      </c>
      <c r="D21" s="52">
        <f>'Source Data'!O21</f>
        <v>7472.4622105753842</v>
      </c>
      <c r="E21" s="81">
        <f>'5A2A_New Vision'!E21+'5A2B_Glencoe'!E21+'5A2C_ISL'!E21+'5A2D_Avoyelles'!E21+'5A2E_Delhi'!E21+'5A2F_Belle Chasse'!E21+'5A2H_MAX'!E21</f>
        <v>0</v>
      </c>
      <c r="F21" s="81"/>
      <c r="G21" s="81">
        <f>'5A2A_New Vision'!G21+'5A2B_Glencoe'!G21+'5A2C_ISL'!G21+'5A2D_Avoyelles'!G21+'5A2E_Delhi'!G21+'5A2F_Belle Chasse'!G21+'5A2H_MAX'!G21</f>
        <v>0</v>
      </c>
      <c r="H21" s="356">
        <f>'5A2A_New Vision'!H21+'5A2B_Glencoe'!H21+'5A2C_ISL'!H21+'5A2D_Avoyelles'!H21+'5A2E_Delhi'!H21+'5A2F_Belle Chasse'!H21+'5A2H_MAX'!H21</f>
        <v>0</v>
      </c>
      <c r="I21" s="52">
        <f>'Source Data'!I21</f>
        <v>701.0216863265847</v>
      </c>
      <c r="J21" s="81">
        <f>'5A2A_New Vision'!J21+'5A2B_Glencoe'!J21+'5A2C_ISL'!J21+'5A2D_Avoyelles'!J21+'5A2E_Delhi'!J21+'5A2F_Belle Chasse'!J21+'5A2H_MAX'!J21</f>
        <v>0</v>
      </c>
      <c r="K21" s="356">
        <f>'5A2A_New Vision'!K21+'5A2B_Glencoe'!K21+'5A2C_ISL'!K21+'5A2D_Avoyelles'!K21+'5A2E_Delhi'!K21+'5A2F_Belle Chasse'!K21+'5A2H_MAX'!K21</f>
        <v>0</v>
      </c>
      <c r="L21" s="52">
        <f>'Source Data'!J21</f>
        <v>191.18773263452312</v>
      </c>
      <c r="M21" s="81">
        <f>'5A2A_New Vision'!M21+'5A2B_Glencoe'!M21+'5A2C_ISL'!M21+'5A2D_Avoyelles'!M21+'5A2E_Delhi'!M21+'5A2F_Belle Chasse'!M21+'5A2H_MAX'!M21</f>
        <v>0</v>
      </c>
      <c r="N21" s="356">
        <f>'5A2A_New Vision'!N21+'5A2B_Glencoe'!N21+'5A2C_ISL'!N21+'5A2D_Avoyelles'!N21+'5A2E_Delhi'!N21+'5A2F_Belle Chasse'!N21+'5A2H_MAX'!N21</f>
        <v>0</v>
      </c>
      <c r="O21" s="52">
        <f>'Source Data'!K21</f>
        <v>4779.6933158630773</v>
      </c>
      <c r="P21" s="81">
        <f>'5A2A_New Vision'!P21+'5A2B_Glencoe'!P21+'5A2C_ISL'!P21+'5A2D_Avoyelles'!P21+'5A2E_Delhi'!P21+'5A2F_Belle Chasse'!P21+'5A2H_MAX'!P21</f>
        <v>0</v>
      </c>
      <c r="Q21" s="356">
        <f>'5A2A_New Vision'!Q21+'5A2B_Glencoe'!Q21+'5A2C_ISL'!Q21+'5A2D_Avoyelles'!Q21+'5A2E_Delhi'!Q21+'5A2F_Belle Chasse'!Q21+'5A2H_MAX'!Q21</f>
        <v>0</v>
      </c>
      <c r="R21" s="52">
        <f>'Source Data'!L21</f>
        <v>1911.8773263452308</v>
      </c>
      <c r="S21" s="81">
        <f>'5A2A_New Vision'!S21+'5A2B_Glencoe'!S21+'5A2C_ISL'!S21+'5A2D_Avoyelles'!S21+'5A2E_Delhi'!S21+'5A2F_Belle Chasse'!S21+'5A2H_MAX'!S21</f>
        <v>0</v>
      </c>
      <c r="T21" s="95">
        <f>'5A2A_New Vision'!T21+'5A2B_Glencoe'!T21+'5A2C_ISL'!T21+'5A2D_Avoyelles'!T21+'5A2E_Delhi'!T21+'5A2F_Belle Chasse'!T21+'5A2H_MAX'!T21</f>
        <v>0</v>
      </c>
      <c r="U21" s="52">
        <f>'5A2A_New Vision'!U21+'5A2B_Glencoe'!U21+'5A2C_ISL'!U21+'5A2D_Avoyelles'!U21+'5A2E_Delhi'!U21+'5A2F_Belle Chasse'!U21+'5A2H_MAX'!U21</f>
        <v>0</v>
      </c>
      <c r="V21" s="52">
        <f>'5A2A_New Vision'!V21+'5A2B_Glencoe'!V21+'5A2C_ISL'!V21+'5A2D_Avoyelles'!V21+'5A2E_Delhi'!V21+'5A2F_Belle Chasse'!V21+'5A2H_MAX'!V21</f>
        <v>0</v>
      </c>
      <c r="W21" s="53">
        <f>'5A2A_New Vision'!W21+'5A2B_Glencoe'!W21+'5A2C_ISL'!W21+'5A2D_Avoyelles'!W21+'5A2E_Delhi'!W21+'5A2F_Belle Chasse'!W21+'5A2H_MAX'!W21</f>
        <v>0</v>
      </c>
      <c r="X21" s="95">
        <f>'5A2A_New Vision'!X21+'5A2B_Glencoe'!X21+'5A2C_ISL'!X21+'5A2D_Avoyelles'!X21+'5A2E_Delhi'!X21+'5A2F_Belle Chasse'!X21+'5A2H_MAX'!X21</f>
        <v>0</v>
      </c>
      <c r="Y21" s="81">
        <f>'5A2A_New Vision'!Y21+'5A2B_Glencoe'!Y21+'5A2C_ISL'!Y21+'5A2D_Avoyelles'!Y21+'5A2E_Delhi'!Y21+'5A2F_Belle Chasse'!Y21+'5A2H_MAX'!Y21</f>
        <v>0</v>
      </c>
      <c r="Z21" s="95">
        <f>'5A2A_New Vision'!Z21+'5A2B_Glencoe'!Z21+'5A2C_ISL'!Z21+'5A2D_Avoyelles'!Z21+'5A2E_Delhi'!Z21+'5A2F_Belle Chasse'!Z21+'5A2H_MAX'!Z21</f>
        <v>0</v>
      </c>
      <c r="AA21" s="52">
        <f>'5A2A_New Vision'!AA21+'5A2B_Glencoe'!AA21+'5A2C_ISL'!AA21+'5A2D_Avoyelles'!AA21+'5A2E_Delhi'!AA21+'5A2F_Belle Chasse'!AA21+'5A2H_MAX'!AA21</f>
        <v>0</v>
      </c>
      <c r="AB21" s="95">
        <f>'5A2A_New Vision'!AB21+'5A2B_Glencoe'!AB21+'5A2C_ISL'!AB21+'5A2D_Avoyelles'!AB21+'5A2E_Delhi'!AB21+'5A2F_Belle Chasse'!AB21+'5A2H_MAX'!AB21</f>
        <v>0</v>
      </c>
      <c r="AC21" s="54">
        <f>'5A2A_New Vision'!AC21+'5A2B_Glencoe'!AC21+'5A2C_ISL'!AC21+'5A2D_Avoyelles'!AC21+'5A2E_Delhi'!AC21+'5A2F_Belle Chasse'!AC21+'5A2H_MAX'!AC21</f>
        <v>0</v>
      </c>
      <c r="AD21" s="52">
        <f>'5A2A_New Vision'!AD21+'5A2B_Glencoe'!AD21+'5A2C_ISL'!AD21+'5A2D_Avoyelles'!AD21+'5A2E_Delhi'!AD21+'5A2F_Belle Chasse'!AD21+'5A2H_MAX'!AD21</f>
        <v>0</v>
      </c>
      <c r="AE21" s="96">
        <f>'5A2A_New Vision'!AE21+'5A2B_Glencoe'!AE21+'5A2C_ISL'!AE21+'5A2D_Avoyelles'!AE21+'5A2E_Delhi'!AE21+'5A2F_Belle Chasse'!AE21+'5A2H_MAX'!AE21</f>
        <v>0</v>
      </c>
      <c r="AF21" s="96">
        <f>'5A2A_New Vision'!AF21+'5A2B_Glencoe'!AF21+'5A2C_ISL'!AF21+'5A2D_Avoyelles'!AF21+'5A2E_Delhi'!AF21+'5A2F_Belle Chasse'!AF21+'5A2H_MAX'!AF21</f>
        <v>0</v>
      </c>
    </row>
    <row r="22" spans="1:32" ht="16.149999999999999" customHeight="1" x14ac:dyDescent="0.2">
      <c r="A22" s="59">
        <v>16</v>
      </c>
      <c r="B22" s="60" t="s">
        <v>22</v>
      </c>
      <c r="C22" s="335">
        <f>'5A2A_New Vision'!C22+'5A2B_Glencoe'!C22+'5A2C_ISL'!C22+'5A2D_Avoyelles'!C22+'5A2E_Delhi'!C22+'5A2F_Belle Chasse'!C22+'5A2H_MAX'!C22</f>
        <v>0</v>
      </c>
      <c r="D22" s="61">
        <f>'Source Data'!O22</f>
        <v>16475.521516716599</v>
      </c>
      <c r="E22" s="66">
        <f>'5A2A_New Vision'!E22+'5A2B_Glencoe'!E22+'5A2C_ISL'!E22+'5A2D_Avoyelles'!E22+'5A2E_Delhi'!E22+'5A2F_Belle Chasse'!E22+'5A2H_MAX'!E22</f>
        <v>0</v>
      </c>
      <c r="F22" s="66"/>
      <c r="G22" s="66">
        <f>'5A2A_New Vision'!G22+'5A2B_Glencoe'!G22+'5A2C_ISL'!G22+'5A2D_Avoyelles'!G22+'5A2E_Delhi'!G22+'5A2F_Belle Chasse'!G22+'5A2H_MAX'!G22</f>
        <v>0</v>
      </c>
      <c r="H22" s="354">
        <f>'5A2A_New Vision'!H22+'5A2B_Glencoe'!H22+'5A2C_ISL'!H22+'5A2D_Avoyelles'!H22+'5A2E_Delhi'!H22+'5A2F_Belle Chasse'!H22+'5A2H_MAX'!H22</f>
        <v>0</v>
      </c>
      <c r="I22" s="61">
        <f>'Source Data'!I22</f>
        <v>332.11179417298291</v>
      </c>
      <c r="J22" s="66">
        <f>'5A2A_New Vision'!J22+'5A2B_Glencoe'!J22+'5A2C_ISL'!J22+'5A2D_Avoyelles'!J22+'5A2E_Delhi'!J22+'5A2F_Belle Chasse'!J22+'5A2H_MAX'!J22</f>
        <v>0</v>
      </c>
      <c r="K22" s="354">
        <f>'5A2A_New Vision'!K22+'5A2B_Glencoe'!K22+'5A2C_ISL'!K22+'5A2D_Avoyelles'!K22+'5A2E_Delhi'!K22+'5A2F_Belle Chasse'!K22+'5A2H_MAX'!K22</f>
        <v>0</v>
      </c>
      <c r="L22" s="61">
        <f>'Source Data'!J22</f>
        <v>90.57594386535898</v>
      </c>
      <c r="M22" s="66">
        <f>'5A2A_New Vision'!M22+'5A2B_Glencoe'!M22+'5A2C_ISL'!M22+'5A2D_Avoyelles'!M22+'5A2E_Delhi'!M22+'5A2F_Belle Chasse'!M22+'5A2H_MAX'!M22</f>
        <v>0</v>
      </c>
      <c r="N22" s="354">
        <f>'5A2A_New Vision'!N22+'5A2B_Glencoe'!N22+'5A2C_ISL'!N22+'5A2D_Avoyelles'!N22+'5A2E_Delhi'!N22+'5A2F_Belle Chasse'!N22+'5A2H_MAX'!N22</f>
        <v>0</v>
      </c>
      <c r="O22" s="61">
        <f>'Source Data'!K22</f>
        <v>2264.3985966339742</v>
      </c>
      <c r="P22" s="66">
        <f>'5A2A_New Vision'!P22+'5A2B_Glencoe'!P22+'5A2C_ISL'!P22+'5A2D_Avoyelles'!P22+'5A2E_Delhi'!P22+'5A2F_Belle Chasse'!P22+'5A2H_MAX'!P22</f>
        <v>0</v>
      </c>
      <c r="Q22" s="354">
        <f>'5A2A_New Vision'!Q22+'5A2B_Glencoe'!Q22+'5A2C_ISL'!Q22+'5A2D_Avoyelles'!Q22+'5A2E_Delhi'!Q22+'5A2F_Belle Chasse'!Q22+'5A2H_MAX'!Q22</f>
        <v>0</v>
      </c>
      <c r="R22" s="61">
        <f>'Source Data'!L22</f>
        <v>905.75943865358965</v>
      </c>
      <c r="S22" s="66">
        <f>'5A2A_New Vision'!S22+'5A2B_Glencoe'!S22+'5A2C_ISL'!S22+'5A2D_Avoyelles'!S22+'5A2E_Delhi'!S22+'5A2F_Belle Chasse'!S22+'5A2H_MAX'!S22</f>
        <v>0</v>
      </c>
      <c r="T22" s="93">
        <f>'5A2A_New Vision'!T22+'5A2B_Glencoe'!T22+'5A2C_ISL'!T22+'5A2D_Avoyelles'!T22+'5A2E_Delhi'!T22+'5A2F_Belle Chasse'!T22+'5A2H_MAX'!T22</f>
        <v>0</v>
      </c>
      <c r="U22" s="61">
        <f>'5A2A_New Vision'!U22+'5A2B_Glencoe'!U22+'5A2C_ISL'!U22+'5A2D_Avoyelles'!U22+'5A2E_Delhi'!U22+'5A2F_Belle Chasse'!U22+'5A2H_MAX'!U22</f>
        <v>0</v>
      </c>
      <c r="V22" s="61">
        <f>'5A2A_New Vision'!V22+'5A2B_Glencoe'!V22+'5A2C_ISL'!V22+'5A2D_Avoyelles'!V22+'5A2E_Delhi'!V22+'5A2F_Belle Chasse'!V22+'5A2H_MAX'!V22</f>
        <v>0</v>
      </c>
      <c r="W22" s="62">
        <f>'5A2A_New Vision'!W22+'5A2B_Glencoe'!W22+'5A2C_ISL'!W22+'5A2D_Avoyelles'!W22+'5A2E_Delhi'!W22+'5A2F_Belle Chasse'!W22+'5A2H_MAX'!W22</f>
        <v>0</v>
      </c>
      <c r="X22" s="93">
        <f>'5A2A_New Vision'!X22+'5A2B_Glencoe'!X22+'5A2C_ISL'!X22+'5A2D_Avoyelles'!X22+'5A2E_Delhi'!X22+'5A2F_Belle Chasse'!X22+'5A2H_MAX'!X22</f>
        <v>0</v>
      </c>
      <c r="Y22" s="66">
        <f>'5A2A_New Vision'!Y22+'5A2B_Glencoe'!Y22+'5A2C_ISL'!Y22+'5A2D_Avoyelles'!Y22+'5A2E_Delhi'!Y22+'5A2F_Belle Chasse'!Y22+'5A2H_MAX'!Y22</f>
        <v>0</v>
      </c>
      <c r="Z22" s="93">
        <f>'5A2A_New Vision'!Z22+'5A2B_Glencoe'!Z22+'5A2C_ISL'!Z22+'5A2D_Avoyelles'!Z22+'5A2E_Delhi'!Z22+'5A2F_Belle Chasse'!Z22+'5A2H_MAX'!Z22</f>
        <v>0</v>
      </c>
      <c r="AA22" s="61">
        <f>'5A2A_New Vision'!AA22+'5A2B_Glencoe'!AA22+'5A2C_ISL'!AA22+'5A2D_Avoyelles'!AA22+'5A2E_Delhi'!AA22+'5A2F_Belle Chasse'!AA22+'5A2H_MAX'!AA22</f>
        <v>0</v>
      </c>
      <c r="AB22" s="93">
        <f>'5A2A_New Vision'!AB22+'5A2B_Glencoe'!AB22+'5A2C_ISL'!AB22+'5A2D_Avoyelles'!AB22+'5A2E_Delhi'!AB22+'5A2F_Belle Chasse'!AB22+'5A2H_MAX'!AB22</f>
        <v>0</v>
      </c>
      <c r="AC22" s="61">
        <f>'5A2A_New Vision'!AC22+'5A2B_Glencoe'!AC22+'5A2C_ISL'!AC22+'5A2D_Avoyelles'!AC22+'5A2E_Delhi'!AC22+'5A2F_Belle Chasse'!AC22+'5A2H_MAX'!AC22</f>
        <v>0</v>
      </c>
      <c r="AD22" s="61">
        <f>'5A2A_New Vision'!AD22+'5A2B_Glencoe'!AD22+'5A2C_ISL'!AD22+'5A2D_Avoyelles'!AD22+'5A2E_Delhi'!AD22+'5A2F_Belle Chasse'!AD22+'5A2H_MAX'!AD22</f>
        <v>0</v>
      </c>
      <c r="AE22" s="93">
        <f>'5A2A_New Vision'!AE22+'5A2B_Glencoe'!AE22+'5A2C_ISL'!AE22+'5A2D_Avoyelles'!AE22+'5A2E_Delhi'!AE22+'5A2F_Belle Chasse'!AE22+'5A2H_MAX'!AE22</f>
        <v>0</v>
      </c>
      <c r="AF22" s="97">
        <f>'5A2A_New Vision'!AF22+'5A2B_Glencoe'!AF22+'5A2C_ISL'!AF22+'5A2D_Avoyelles'!AF22+'5A2E_Delhi'!AF22+'5A2F_Belle Chasse'!AF22+'5A2H_MAX'!AF22</f>
        <v>0</v>
      </c>
    </row>
    <row r="23" spans="1:32" ht="16.149999999999999" customHeight="1" x14ac:dyDescent="0.2">
      <c r="A23" s="55">
        <v>17</v>
      </c>
      <c r="B23" s="56" t="s">
        <v>23</v>
      </c>
      <c r="C23" s="336">
        <f>'5A2A_New Vision'!C23+'5A2B_Glencoe'!C23+'5A2C_ISL'!C23+'5A2D_Avoyelles'!C23+'5A2E_Delhi'!C23+'5A2F_Belle Chasse'!C23+'5A2H_MAX'!C23</f>
        <v>0</v>
      </c>
      <c r="D23" s="57">
        <f>'Source Data'!O23</f>
        <v>9958.3762864796518</v>
      </c>
      <c r="E23" s="75">
        <f>'5A2A_New Vision'!E23+'5A2B_Glencoe'!E23+'5A2C_ISL'!E23+'5A2D_Avoyelles'!E23+'5A2E_Delhi'!E23+'5A2F_Belle Chasse'!E23+'5A2H_MAX'!E23</f>
        <v>0</v>
      </c>
      <c r="F23" s="75"/>
      <c r="G23" s="75">
        <f>'5A2A_New Vision'!G23+'5A2B_Glencoe'!G23+'5A2C_ISL'!G23+'5A2D_Avoyelles'!G23+'5A2E_Delhi'!G23+'5A2F_Belle Chasse'!G23+'5A2H_MAX'!G23</f>
        <v>0</v>
      </c>
      <c r="H23" s="355">
        <f>'5A2A_New Vision'!H23+'5A2B_Glencoe'!H23+'5A2C_ISL'!H23+'5A2D_Avoyelles'!H23+'5A2E_Delhi'!H23+'5A2F_Belle Chasse'!H23+'5A2H_MAX'!H23</f>
        <v>0</v>
      </c>
      <c r="I23" s="57">
        <f>'Source Data'!I23</f>
        <v>404.99760461581491</v>
      </c>
      <c r="J23" s="75">
        <f>'5A2A_New Vision'!J23+'5A2B_Glencoe'!J23+'5A2C_ISL'!J23+'5A2D_Avoyelles'!J23+'5A2E_Delhi'!J23+'5A2F_Belle Chasse'!J23+'5A2H_MAX'!J23</f>
        <v>0</v>
      </c>
      <c r="K23" s="355">
        <f>'5A2A_New Vision'!K23+'5A2B_Glencoe'!K23+'5A2C_ISL'!K23+'5A2D_Avoyelles'!K23+'5A2E_Delhi'!K23+'5A2F_Belle Chasse'!K23+'5A2H_MAX'!K23</f>
        <v>0</v>
      </c>
      <c r="L23" s="57">
        <f>'Source Data'!J23</f>
        <v>110.45389216794953</v>
      </c>
      <c r="M23" s="75">
        <f>'5A2A_New Vision'!M23+'5A2B_Glencoe'!M23+'5A2C_ISL'!M23+'5A2D_Avoyelles'!M23+'5A2E_Delhi'!M23+'5A2F_Belle Chasse'!M23+'5A2H_MAX'!M23</f>
        <v>0</v>
      </c>
      <c r="N23" s="355">
        <f>'5A2A_New Vision'!N23+'5A2B_Glencoe'!N23+'5A2C_ISL'!N23+'5A2D_Avoyelles'!N23+'5A2E_Delhi'!N23+'5A2F_Belle Chasse'!N23+'5A2H_MAX'!N23</f>
        <v>0</v>
      </c>
      <c r="O23" s="57">
        <f>'Source Data'!K23</f>
        <v>2761.3473041987377</v>
      </c>
      <c r="P23" s="75">
        <f>'5A2A_New Vision'!P23+'5A2B_Glencoe'!P23+'5A2C_ISL'!P23+'5A2D_Avoyelles'!P23+'5A2E_Delhi'!P23+'5A2F_Belle Chasse'!P23+'5A2H_MAX'!P23</f>
        <v>0</v>
      </c>
      <c r="Q23" s="355">
        <f>'5A2A_New Vision'!Q23+'5A2B_Glencoe'!Q23+'5A2C_ISL'!Q23+'5A2D_Avoyelles'!Q23+'5A2E_Delhi'!Q23+'5A2F_Belle Chasse'!Q23+'5A2H_MAX'!Q23</f>
        <v>0</v>
      </c>
      <c r="R23" s="57">
        <f>'Source Data'!L23</f>
        <v>1104.5389216794952</v>
      </c>
      <c r="S23" s="75">
        <f>'5A2A_New Vision'!S23+'5A2B_Glencoe'!S23+'5A2C_ISL'!S23+'5A2D_Avoyelles'!S23+'5A2E_Delhi'!S23+'5A2F_Belle Chasse'!S23+'5A2H_MAX'!S23</f>
        <v>0</v>
      </c>
      <c r="T23" s="94">
        <f>'5A2A_New Vision'!T23+'5A2B_Glencoe'!T23+'5A2C_ISL'!T23+'5A2D_Avoyelles'!T23+'5A2E_Delhi'!T23+'5A2F_Belle Chasse'!T23+'5A2H_MAX'!T23</f>
        <v>0</v>
      </c>
      <c r="U23" s="57">
        <f>'5A2A_New Vision'!U23+'5A2B_Glencoe'!U23+'5A2C_ISL'!U23+'5A2D_Avoyelles'!U23+'5A2E_Delhi'!U23+'5A2F_Belle Chasse'!U23+'5A2H_MAX'!U23</f>
        <v>0</v>
      </c>
      <c r="V23" s="57">
        <f>'5A2A_New Vision'!V23+'5A2B_Glencoe'!V23+'5A2C_ISL'!V23+'5A2D_Avoyelles'!V23+'5A2E_Delhi'!V23+'5A2F_Belle Chasse'!V23+'5A2H_MAX'!V23</f>
        <v>0</v>
      </c>
      <c r="W23" s="58">
        <f>'5A2A_New Vision'!W23+'5A2B_Glencoe'!W23+'5A2C_ISL'!W23+'5A2D_Avoyelles'!W23+'5A2E_Delhi'!W23+'5A2F_Belle Chasse'!W23+'5A2H_MAX'!W23</f>
        <v>0</v>
      </c>
      <c r="X23" s="94">
        <f>'5A2A_New Vision'!X23+'5A2B_Glencoe'!X23+'5A2C_ISL'!X23+'5A2D_Avoyelles'!X23+'5A2E_Delhi'!X23+'5A2F_Belle Chasse'!X23+'5A2H_MAX'!X23</f>
        <v>0</v>
      </c>
      <c r="Y23" s="75">
        <f>'5A2A_New Vision'!Y23+'5A2B_Glencoe'!Y23+'5A2C_ISL'!Y23+'5A2D_Avoyelles'!Y23+'5A2E_Delhi'!Y23+'5A2F_Belle Chasse'!Y23+'5A2H_MAX'!Y23</f>
        <v>0</v>
      </c>
      <c r="Z23" s="94">
        <f>'5A2A_New Vision'!Z23+'5A2B_Glencoe'!Z23+'5A2C_ISL'!Z23+'5A2D_Avoyelles'!Z23+'5A2E_Delhi'!Z23+'5A2F_Belle Chasse'!Z23+'5A2H_MAX'!Z23</f>
        <v>0</v>
      </c>
      <c r="AA23" s="57">
        <f>'5A2A_New Vision'!AA23+'5A2B_Glencoe'!AA23+'5A2C_ISL'!AA23+'5A2D_Avoyelles'!AA23+'5A2E_Delhi'!AA23+'5A2F_Belle Chasse'!AA23+'5A2H_MAX'!AA23</f>
        <v>0</v>
      </c>
      <c r="AB23" s="94">
        <f>'5A2A_New Vision'!AB23+'5A2B_Glencoe'!AB23+'5A2C_ISL'!AB23+'5A2D_Avoyelles'!AB23+'5A2E_Delhi'!AB23+'5A2F_Belle Chasse'!AB23+'5A2H_MAX'!AB23</f>
        <v>0</v>
      </c>
      <c r="AC23" s="57">
        <f>'5A2A_New Vision'!AC23+'5A2B_Glencoe'!AC23+'5A2C_ISL'!AC23+'5A2D_Avoyelles'!AC23+'5A2E_Delhi'!AC23+'5A2F_Belle Chasse'!AC23+'5A2H_MAX'!AC23</f>
        <v>0</v>
      </c>
      <c r="AD23" s="57">
        <f>'5A2A_New Vision'!AD23+'5A2B_Glencoe'!AD23+'5A2C_ISL'!AD23+'5A2D_Avoyelles'!AD23+'5A2E_Delhi'!AD23+'5A2F_Belle Chasse'!AD23+'5A2H_MAX'!AD23</f>
        <v>0</v>
      </c>
      <c r="AE23" s="94">
        <f>'5A2A_New Vision'!AE23+'5A2B_Glencoe'!AE23+'5A2C_ISL'!AE23+'5A2D_Avoyelles'!AE23+'5A2E_Delhi'!AE23+'5A2F_Belle Chasse'!AE23+'5A2H_MAX'!AE23</f>
        <v>0</v>
      </c>
      <c r="AF23" s="98">
        <f>'5A2A_New Vision'!AF23+'5A2B_Glencoe'!AF23+'5A2C_ISL'!AF23+'5A2D_Avoyelles'!AF23+'5A2E_Delhi'!AF23+'5A2F_Belle Chasse'!AF23+'5A2H_MAX'!AF23</f>
        <v>0</v>
      </c>
    </row>
    <row r="24" spans="1:32" ht="16.149999999999999" customHeight="1" x14ac:dyDescent="0.2">
      <c r="A24" s="55">
        <v>18</v>
      </c>
      <c r="B24" s="56" t="s">
        <v>24</v>
      </c>
      <c r="C24" s="336">
        <f>'5A2A_New Vision'!C24+'5A2B_Glencoe'!C24+'5A2C_ISL'!C24+'5A2D_Avoyelles'!C24+'5A2E_Delhi'!C24+'5A2F_Belle Chasse'!C24+'5A2H_MAX'!C24</f>
        <v>0</v>
      </c>
      <c r="D24" s="57">
        <f>'Source Data'!O24</f>
        <v>8180.7033122919038</v>
      </c>
      <c r="E24" s="75">
        <f>'5A2A_New Vision'!E24+'5A2B_Glencoe'!E24+'5A2C_ISL'!E24+'5A2D_Avoyelles'!E24+'5A2E_Delhi'!E24+'5A2F_Belle Chasse'!E24+'5A2H_MAX'!E24</f>
        <v>0</v>
      </c>
      <c r="F24" s="75"/>
      <c r="G24" s="75">
        <f>'5A2A_New Vision'!G24+'5A2B_Glencoe'!G24+'5A2C_ISL'!G24+'5A2D_Avoyelles'!G24+'5A2E_Delhi'!G24+'5A2F_Belle Chasse'!G24+'5A2H_MAX'!G24</f>
        <v>0</v>
      </c>
      <c r="H24" s="355">
        <f>'5A2A_New Vision'!H24+'5A2B_Glencoe'!H24+'5A2C_ISL'!H24+'5A2D_Avoyelles'!H24+'5A2E_Delhi'!H24+'5A2F_Belle Chasse'!H24+'5A2H_MAX'!H24</f>
        <v>0</v>
      </c>
      <c r="I24" s="57">
        <f>'Source Data'!I24</f>
        <v>689.43182714981469</v>
      </c>
      <c r="J24" s="75">
        <f>'5A2A_New Vision'!J24+'5A2B_Glencoe'!J24+'5A2C_ISL'!J24+'5A2D_Avoyelles'!J24+'5A2E_Delhi'!J24+'5A2F_Belle Chasse'!J24+'5A2H_MAX'!J24</f>
        <v>0</v>
      </c>
      <c r="K24" s="355">
        <f>'5A2A_New Vision'!K24+'5A2B_Glencoe'!K24+'5A2C_ISL'!K24+'5A2D_Avoyelles'!K24+'5A2E_Delhi'!K24+'5A2F_Belle Chasse'!K24+'5A2H_MAX'!K24</f>
        <v>0</v>
      </c>
      <c r="L24" s="57">
        <f>'Source Data'!J24</f>
        <v>188.02686194994951</v>
      </c>
      <c r="M24" s="75">
        <f>'5A2A_New Vision'!M24+'5A2B_Glencoe'!M24+'5A2C_ISL'!M24+'5A2D_Avoyelles'!M24+'5A2E_Delhi'!M24+'5A2F_Belle Chasse'!M24+'5A2H_MAX'!M24</f>
        <v>0</v>
      </c>
      <c r="N24" s="355">
        <f>'5A2A_New Vision'!N24+'5A2B_Glencoe'!N24+'5A2C_ISL'!N24+'5A2D_Avoyelles'!N24+'5A2E_Delhi'!N24+'5A2F_Belle Chasse'!N24+'5A2H_MAX'!N24</f>
        <v>0</v>
      </c>
      <c r="O24" s="57">
        <f>'Source Data'!K24</f>
        <v>4700.6715487487372</v>
      </c>
      <c r="P24" s="75">
        <f>'5A2A_New Vision'!P24+'5A2B_Glencoe'!P24+'5A2C_ISL'!P24+'5A2D_Avoyelles'!P24+'5A2E_Delhi'!P24+'5A2F_Belle Chasse'!P24+'5A2H_MAX'!P24</f>
        <v>0</v>
      </c>
      <c r="Q24" s="355">
        <f>'5A2A_New Vision'!Q24+'5A2B_Glencoe'!Q24+'5A2C_ISL'!Q24+'5A2D_Avoyelles'!Q24+'5A2E_Delhi'!Q24+'5A2F_Belle Chasse'!Q24+'5A2H_MAX'!Q24</f>
        <v>0</v>
      </c>
      <c r="R24" s="57">
        <f>'Source Data'!L24</f>
        <v>0</v>
      </c>
      <c r="S24" s="75">
        <f>'5A2A_New Vision'!S24+'5A2B_Glencoe'!S24+'5A2C_ISL'!S24+'5A2D_Avoyelles'!S24+'5A2E_Delhi'!S24+'5A2F_Belle Chasse'!S24+'5A2H_MAX'!S24</f>
        <v>0</v>
      </c>
      <c r="T24" s="94">
        <f>'5A2A_New Vision'!T24+'5A2B_Glencoe'!T24+'5A2C_ISL'!T24+'5A2D_Avoyelles'!T24+'5A2E_Delhi'!T24+'5A2F_Belle Chasse'!T24+'5A2H_MAX'!T24</f>
        <v>0</v>
      </c>
      <c r="U24" s="57">
        <f>'5A2A_New Vision'!U24+'5A2B_Glencoe'!U24+'5A2C_ISL'!U24+'5A2D_Avoyelles'!U24+'5A2E_Delhi'!U24+'5A2F_Belle Chasse'!U24+'5A2H_MAX'!U24</f>
        <v>0</v>
      </c>
      <c r="V24" s="57">
        <f>'5A2A_New Vision'!V24+'5A2B_Glencoe'!V24+'5A2C_ISL'!V24+'5A2D_Avoyelles'!V24+'5A2E_Delhi'!V24+'5A2F_Belle Chasse'!V24+'5A2H_MAX'!V24</f>
        <v>0</v>
      </c>
      <c r="W24" s="58">
        <f>'5A2A_New Vision'!W24+'5A2B_Glencoe'!W24+'5A2C_ISL'!W24+'5A2D_Avoyelles'!W24+'5A2E_Delhi'!W24+'5A2F_Belle Chasse'!W24+'5A2H_MAX'!W24</f>
        <v>0</v>
      </c>
      <c r="X24" s="94">
        <f>'5A2A_New Vision'!X24+'5A2B_Glencoe'!X24+'5A2C_ISL'!X24+'5A2D_Avoyelles'!X24+'5A2E_Delhi'!X24+'5A2F_Belle Chasse'!X24+'5A2H_MAX'!X24</f>
        <v>0</v>
      </c>
      <c r="Y24" s="75">
        <f>'5A2A_New Vision'!Y24+'5A2B_Glencoe'!Y24+'5A2C_ISL'!Y24+'5A2D_Avoyelles'!Y24+'5A2E_Delhi'!Y24+'5A2F_Belle Chasse'!Y24+'5A2H_MAX'!Y24</f>
        <v>0</v>
      </c>
      <c r="Z24" s="94">
        <f>'5A2A_New Vision'!Z24+'5A2B_Glencoe'!Z24+'5A2C_ISL'!Z24+'5A2D_Avoyelles'!Z24+'5A2E_Delhi'!Z24+'5A2F_Belle Chasse'!Z24+'5A2H_MAX'!Z24</f>
        <v>0</v>
      </c>
      <c r="AA24" s="57">
        <f>'5A2A_New Vision'!AA24+'5A2B_Glencoe'!AA24+'5A2C_ISL'!AA24+'5A2D_Avoyelles'!AA24+'5A2E_Delhi'!AA24+'5A2F_Belle Chasse'!AA24+'5A2H_MAX'!AA24</f>
        <v>0</v>
      </c>
      <c r="AB24" s="94">
        <f>'5A2A_New Vision'!AB24+'5A2B_Glencoe'!AB24+'5A2C_ISL'!AB24+'5A2D_Avoyelles'!AB24+'5A2E_Delhi'!AB24+'5A2F_Belle Chasse'!AB24+'5A2H_MAX'!AB24</f>
        <v>0</v>
      </c>
      <c r="AC24" s="57">
        <f>'5A2A_New Vision'!AC24+'5A2B_Glencoe'!AC24+'5A2C_ISL'!AC24+'5A2D_Avoyelles'!AC24+'5A2E_Delhi'!AC24+'5A2F_Belle Chasse'!AC24+'5A2H_MAX'!AC24</f>
        <v>0</v>
      </c>
      <c r="AD24" s="57">
        <f>'5A2A_New Vision'!AD24+'5A2B_Glencoe'!AD24+'5A2C_ISL'!AD24+'5A2D_Avoyelles'!AD24+'5A2E_Delhi'!AD24+'5A2F_Belle Chasse'!AD24+'5A2H_MAX'!AD24</f>
        <v>0</v>
      </c>
      <c r="AE24" s="94">
        <f>'5A2A_New Vision'!AE24+'5A2B_Glencoe'!AE24+'5A2C_ISL'!AE24+'5A2D_Avoyelles'!AE24+'5A2E_Delhi'!AE24+'5A2F_Belle Chasse'!AE24+'5A2H_MAX'!AE24</f>
        <v>0</v>
      </c>
      <c r="AF24" s="98">
        <f>'5A2A_New Vision'!AF24+'5A2B_Glencoe'!AF24+'5A2C_ISL'!AF24+'5A2D_Avoyelles'!AF24+'5A2E_Delhi'!AF24+'5A2F_Belle Chasse'!AF24+'5A2H_MAX'!AF24</f>
        <v>0</v>
      </c>
    </row>
    <row r="25" spans="1:32" ht="16.149999999999999" customHeight="1" x14ac:dyDescent="0.2">
      <c r="A25" s="55">
        <v>19</v>
      </c>
      <c r="B25" s="56" t="s">
        <v>25</v>
      </c>
      <c r="C25" s="336">
        <f>'5A2A_New Vision'!C25+'5A2B_Glencoe'!C25+'5A2C_ISL'!C25+'5A2D_Avoyelles'!C25+'5A2E_Delhi'!C25+'5A2F_Belle Chasse'!C25+'5A2H_MAX'!C25</f>
        <v>0</v>
      </c>
      <c r="D25" s="57">
        <f>'Source Data'!O25</f>
        <v>7241.4914087345296</v>
      </c>
      <c r="E25" s="75">
        <f>'5A2A_New Vision'!E25+'5A2B_Glencoe'!E25+'5A2C_ISL'!E25+'5A2D_Avoyelles'!E25+'5A2E_Delhi'!E25+'5A2F_Belle Chasse'!E25+'5A2H_MAX'!E25</f>
        <v>0</v>
      </c>
      <c r="F25" s="75"/>
      <c r="G25" s="75">
        <f>'5A2A_New Vision'!G25+'5A2B_Glencoe'!G25+'5A2C_ISL'!G25+'5A2D_Avoyelles'!G25+'5A2E_Delhi'!G25+'5A2F_Belle Chasse'!G25+'5A2H_MAX'!G25</f>
        <v>0</v>
      </c>
      <c r="H25" s="355">
        <f>'5A2A_New Vision'!H25+'5A2B_Glencoe'!H25+'5A2C_ISL'!H25+'5A2D_Avoyelles'!H25+'5A2E_Delhi'!H25+'5A2F_Belle Chasse'!H25+'5A2H_MAX'!H25</f>
        <v>0</v>
      </c>
      <c r="I25" s="57">
        <f>'Source Data'!I25</f>
        <v>604.6851220204918</v>
      </c>
      <c r="J25" s="75">
        <f>'5A2A_New Vision'!J25+'5A2B_Glencoe'!J25+'5A2C_ISL'!J25+'5A2D_Avoyelles'!J25+'5A2E_Delhi'!J25+'5A2F_Belle Chasse'!J25+'5A2H_MAX'!J25</f>
        <v>0</v>
      </c>
      <c r="K25" s="355">
        <f>'5A2A_New Vision'!K25+'5A2B_Glencoe'!K25+'5A2C_ISL'!K25+'5A2D_Avoyelles'!K25+'5A2E_Delhi'!K25+'5A2F_Belle Chasse'!K25+'5A2H_MAX'!K25</f>
        <v>0</v>
      </c>
      <c r="L25" s="57">
        <f>'Source Data'!J25</f>
        <v>164.91412418740686</v>
      </c>
      <c r="M25" s="75">
        <f>'5A2A_New Vision'!M25+'5A2B_Glencoe'!M25+'5A2C_ISL'!M25+'5A2D_Avoyelles'!M25+'5A2E_Delhi'!M25+'5A2F_Belle Chasse'!M25+'5A2H_MAX'!M25</f>
        <v>0</v>
      </c>
      <c r="N25" s="355">
        <f>'5A2A_New Vision'!N25+'5A2B_Glencoe'!N25+'5A2C_ISL'!N25+'5A2D_Avoyelles'!N25+'5A2E_Delhi'!N25+'5A2F_Belle Chasse'!N25+'5A2H_MAX'!N25</f>
        <v>0</v>
      </c>
      <c r="O25" s="57">
        <f>'Source Data'!K25</f>
        <v>4122.8531046851722</v>
      </c>
      <c r="P25" s="75">
        <f>'5A2A_New Vision'!P25+'5A2B_Glencoe'!P25+'5A2C_ISL'!P25+'5A2D_Avoyelles'!P25+'5A2E_Delhi'!P25+'5A2F_Belle Chasse'!P25+'5A2H_MAX'!P25</f>
        <v>0</v>
      </c>
      <c r="Q25" s="355">
        <f>'5A2A_New Vision'!Q25+'5A2B_Glencoe'!Q25+'5A2C_ISL'!Q25+'5A2D_Avoyelles'!Q25+'5A2E_Delhi'!Q25+'5A2F_Belle Chasse'!Q25+'5A2H_MAX'!Q25</f>
        <v>0</v>
      </c>
      <c r="R25" s="57">
        <f>'Source Data'!L25</f>
        <v>1649.1412418740688</v>
      </c>
      <c r="S25" s="75">
        <f>'5A2A_New Vision'!S25+'5A2B_Glencoe'!S25+'5A2C_ISL'!S25+'5A2D_Avoyelles'!S25+'5A2E_Delhi'!S25+'5A2F_Belle Chasse'!S25+'5A2H_MAX'!S25</f>
        <v>0</v>
      </c>
      <c r="T25" s="94">
        <f>'5A2A_New Vision'!T25+'5A2B_Glencoe'!T25+'5A2C_ISL'!T25+'5A2D_Avoyelles'!T25+'5A2E_Delhi'!T25+'5A2F_Belle Chasse'!T25+'5A2H_MAX'!T25</f>
        <v>0</v>
      </c>
      <c r="U25" s="57">
        <f>'5A2A_New Vision'!U25+'5A2B_Glencoe'!U25+'5A2C_ISL'!U25+'5A2D_Avoyelles'!U25+'5A2E_Delhi'!U25+'5A2F_Belle Chasse'!U25+'5A2H_MAX'!U25</f>
        <v>0</v>
      </c>
      <c r="V25" s="57">
        <f>'5A2A_New Vision'!V25+'5A2B_Glencoe'!V25+'5A2C_ISL'!V25+'5A2D_Avoyelles'!V25+'5A2E_Delhi'!V25+'5A2F_Belle Chasse'!V25+'5A2H_MAX'!V25</f>
        <v>0</v>
      </c>
      <c r="W25" s="58">
        <f>'5A2A_New Vision'!W25+'5A2B_Glencoe'!W25+'5A2C_ISL'!W25+'5A2D_Avoyelles'!W25+'5A2E_Delhi'!W25+'5A2F_Belle Chasse'!W25+'5A2H_MAX'!W25</f>
        <v>0</v>
      </c>
      <c r="X25" s="94">
        <f>'5A2A_New Vision'!X25+'5A2B_Glencoe'!X25+'5A2C_ISL'!X25+'5A2D_Avoyelles'!X25+'5A2E_Delhi'!X25+'5A2F_Belle Chasse'!X25+'5A2H_MAX'!X25</f>
        <v>0</v>
      </c>
      <c r="Y25" s="75">
        <f>'5A2A_New Vision'!Y25+'5A2B_Glencoe'!Y25+'5A2C_ISL'!Y25+'5A2D_Avoyelles'!Y25+'5A2E_Delhi'!Y25+'5A2F_Belle Chasse'!Y25+'5A2H_MAX'!Y25</f>
        <v>0</v>
      </c>
      <c r="Z25" s="94">
        <f>'5A2A_New Vision'!Z25+'5A2B_Glencoe'!Z25+'5A2C_ISL'!Z25+'5A2D_Avoyelles'!Z25+'5A2E_Delhi'!Z25+'5A2F_Belle Chasse'!Z25+'5A2H_MAX'!Z25</f>
        <v>0</v>
      </c>
      <c r="AA25" s="57">
        <f>'5A2A_New Vision'!AA25+'5A2B_Glencoe'!AA25+'5A2C_ISL'!AA25+'5A2D_Avoyelles'!AA25+'5A2E_Delhi'!AA25+'5A2F_Belle Chasse'!AA25+'5A2H_MAX'!AA25</f>
        <v>0</v>
      </c>
      <c r="AB25" s="94">
        <f>'5A2A_New Vision'!AB25+'5A2B_Glencoe'!AB25+'5A2C_ISL'!AB25+'5A2D_Avoyelles'!AB25+'5A2E_Delhi'!AB25+'5A2F_Belle Chasse'!AB25+'5A2H_MAX'!AB25</f>
        <v>0</v>
      </c>
      <c r="AC25" s="57">
        <f>'5A2A_New Vision'!AC25+'5A2B_Glencoe'!AC25+'5A2C_ISL'!AC25+'5A2D_Avoyelles'!AC25+'5A2E_Delhi'!AC25+'5A2F_Belle Chasse'!AC25+'5A2H_MAX'!AC25</f>
        <v>0</v>
      </c>
      <c r="AD25" s="57">
        <f>'5A2A_New Vision'!AD25+'5A2B_Glencoe'!AD25+'5A2C_ISL'!AD25+'5A2D_Avoyelles'!AD25+'5A2E_Delhi'!AD25+'5A2F_Belle Chasse'!AD25+'5A2H_MAX'!AD25</f>
        <v>0</v>
      </c>
      <c r="AE25" s="94">
        <f>'5A2A_New Vision'!AE25+'5A2B_Glencoe'!AE25+'5A2C_ISL'!AE25+'5A2D_Avoyelles'!AE25+'5A2E_Delhi'!AE25+'5A2F_Belle Chasse'!AE25+'5A2H_MAX'!AE25</f>
        <v>0</v>
      </c>
      <c r="AF25" s="98">
        <f>'5A2A_New Vision'!AF25+'5A2B_Glencoe'!AF25+'5A2C_ISL'!AF25+'5A2D_Avoyelles'!AF25+'5A2E_Delhi'!AF25+'5A2F_Belle Chasse'!AF25+'5A2H_MAX'!AF25</f>
        <v>0</v>
      </c>
    </row>
    <row r="26" spans="1:32" ht="16.149999999999999" customHeight="1" x14ac:dyDescent="0.2">
      <c r="A26" s="50">
        <v>20</v>
      </c>
      <c r="B26" s="51" t="s">
        <v>26</v>
      </c>
      <c r="C26" s="337">
        <f>'5A2A_New Vision'!C26+'5A2B_Glencoe'!C26+'5A2C_ISL'!C26+'5A2D_Avoyelles'!C26+'5A2E_Delhi'!C26+'5A2F_Belle Chasse'!C26+'5A2H_MAX'!C26</f>
        <v>0</v>
      </c>
      <c r="D26" s="52">
        <f>'Source Data'!O26</f>
        <v>6856.0840944128086</v>
      </c>
      <c r="E26" s="81">
        <f>'5A2A_New Vision'!E26+'5A2B_Glencoe'!E26+'5A2C_ISL'!E26+'5A2D_Avoyelles'!E26+'5A2E_Delhi'!E26+'5A2F_Belle Chasse'!E26+'5A2H_MAX'!E26</f>
        <v>0</v>
      </c>
      <c r="F26" s="81"/>
      <c r="G26" s="81">
        <f>'5A2A_New Vision'!G26+'5A2B_Glencoe'!G26+'5A2C_ISL'!G26+'5A2D_Avoyelles'!G26+'5A2E_Delhi'!G26+'5A2F_Belle Chasse'!G26+'5A2H_MAX'!G26</f>
        <v>0</v>
      </c>
      <c r="H26" s="356">
        <f>'5A2A_New Vision'!H26+'5A2B_Glencoe'!H26+'5A2C_ISL'!H26+'5A2D_Avoyelles'!H26+'5A2E_Delhi'!H26+'5A2F_Belle Chasse'!H26+'5A2H_MAX'!H26</f>
        <v>0</v>
      </c>
      <c r="I26" s="52">
        <f>'Source Data'!I26</f>
        <v>694.558500770818</v>
      </c>
      <c r="J26" s="81">
        <f>'5A2A_New Vision'!J26+'5A2B_Glencoe'!J26+'5A2C_ISL'!J26+'5A2D_Avoyelles'!J26+'5A2E_Delhi'!J26+'5A2F_Belle Chasse'!J26+'5A2H_MAX'!J26</f>
        <v>0</v>
      </c>
      <c r="K26" s="356">
        <f>'5A2A_New Vision'!K26+'5A2B_Glencoe'!K26+'5A2C_ISL'!K26+'5A2D_Avoyelles'!K26+'5A2E_Delhi'!K26+'5A2F_Belle Chasse'!K26+'5A2H_MAX'!K26</f>
        <v>0</v>
      </c>
      <c r="L26" s="52">
        <f>'Source Data'!J26</f>
        <v>189.42504566476853</v>
      </c>
      <c r="M26" s="81">
        <f>'5A2A_New Vision'!M26+'5A2B_Glencoe'!M26+'5A2C_ISL'!M26+'5A2D_Avoyelles'!M26+'5A2E_Delhi'!M26+'5A2F_Belle Chasse'!M26+'5A2H_MAX'!M26</f>
        <v>0</v>
      </c>
      <c r="N26" s="356">
        <f>'5A2A_New Vision'!N26+'5A2B_Glencoe'!N26+'5A2C_ISL'!N26+'5A2D_Avoyelles'!N26+'5A2E_Delhi'!N26+'5A2F_Belle Chasse'!N26+'5A2H_MAX'!N26</f>
        <v>0</v>
      </c>
      <c r="O26" s="52">
        <f>'Source Data'!K26</f>
        <v>4735.6261416192137</v>
      </c>
      <c r="P26" s="81">
        <f>'5A2A_New Vision'!P26+'5A2B_Glencoe'!P26+'5A2C_ISL'!P26+'5A2D_Avoyelles'!P26+'5A2E_Delhi'!P26+'5A2F_Belle Chasse'!P26+'5A2H_MAX'!P26</f>
        <v>0</v>
      </c>
      <c r="Q26" s="356">
        <f>'5A2A_New Vision'!Q26+'5A2B_Glencoe'!Q26+'5A2C_ISL'!Q26+'5A2D_Avoyelles'!Q26+'5A2E_Delhi'!Q26+'5A2F_Belle Chasse'!Q26+'5A2H_MAX'!Q26</f>
        <v>0</v>
      </c>
      <c r="R26" s="52">
        <f>'Source Data'!L26</f>
        <v>1894.2504566476853</v>
      </c>
      <c r="S26" s="81">
        <f>'5A2A_New Vision'!S26+'5A2B_Glencoe'!S26+'5A2C_ISL'!S26+'5A2D_Avoyelles'!S26+'5A2E_Delhi'!S26+'5A2F_Belle Chasse'!S26+'5A2H_MAX'!S26</f>
        <v>0</v>
      </c>
      <c r="T26" s="95">
        <f>'5A2A_New Vision'!T26+'5A2B_Glencoe'!T26+'5A2C_ISL'!T26+'5A2D_Avoyelles'!T26+'5A2E_Delhi'!T26+'5A2F_Belle Chasse'!T26+'5A2H_MAX'!T26</f>
        <v>0</v>
      </c>
      <c r="U26" s="52">
        <f>'5A2A_New Vision'!U26+'5A2B_Glencoe'!U26+'5A2C_ISL'!U26+'5A2D_Avoyelles'!U26+'5A2E_Delhi'!U26+'5A2F_Belle Chasse'!U26+'5A2H_MAX'!U26</f>
        <v>0</v>
      </c>
      <c r="V26" s="52">
        <f>'5A2A_New Vision'!V26+'5A2B_Glencoe'!V26+'5A2C_ISL'!V26+'5A2D_Avoyelles'!V26+'5A2E_Delhi'!V26+'5A2F_Belle Chasse'!V26+'5A2H_MAX'!V26</f>
        <v>0</v>
      </c>
      <c r="W26" s="53">
        <f>'5A2A_New Vision'!W26+'5A2B_Glencoe'!W26+'5A2C_ISL'!W26+'5A2D_Avoyelles'!W26+'5A2E_Delhi'!W26+'5A2F_Belle Chasse'!W26+'5A2H_MAX'!W26</f>
        <v>0</v>
      </c>
      <c r="X26" s="95">
        <f>'5A2A_New Vision'!X26+'5A2B_Glencoe'!X26+'5A2C_ISL'!X26+'5A2D_Avoyelles'!X26+'5A2E_Delhi'!X26+'5A2F_Belle Chasse'!X26+'5A2H_MAX'!X26</f>
        <v>0</v>
      </c>
      <c r="Y26" s="81">
        <f>'5A2A_New Vision'!Y26+'5A2B_Glencoe'!Y26+'5A2C_ISL'!Y26+'5A2D_Avoyelles'!Y26+'5A2E_Delhi'!Y26+'5A2F_Belle Chasse'!Y26+'5A2H_MAX'!Y26</f>
        <v>0</v>
      </c>
      <c r="Z26" s="95">
        <f>'5A2A_New Vision'!Z26+'5A2B_Glencoe'!Z26+'5A2C_ISL'!Z26+'5A2D_Avoyelles'!Z26+'5A2E_Delhi'!Z26+'5A2F_Belle Chasse'!Z26+'5A2H_MAX'!Z26</f>
        <v>0</v>
      </c>
      <c r="AA26" s="52">
        <f>'5A2A_New Vision'!AA26+'5A2B_Glencoe'!AA26+'5A2C_ISL'!AA26+'5A2D_Avoyelles'!AA26+'5A2E_Delhi'!AA26+'5A2F_Belle Chasse'!AA26+'5A2H_MAX'!AA26</f>
        <v>0</v>
      </c>
      <c r="AB26" s="95">
        <f>'5A2A_New Vision'!AB26+'5A2B_Glencoe'!AB26+'5A2C_ISL'!AB26+'5A2D_Avoyelles'!AB26+'5A2E_Delhi'!AB26+'5A2F_Belle Chasse'!AB26+'5A2H_MAX'!AB26</f>
        <v>0</v>
      </c>
      <c r="AC26" s="54">
        <f>'5A2A_New Vision'!AC26+'5A2B_Glencoe'!AC26+'5A2C_ISL'!AC26+'5A2D_Avoyelles'!AC26+'5A2E_Delhi'!AC26+'5A2F_Belle Chasse'!AC26+'5A2H_MAX'!AC26</f>
        <v>0</v>
      </c>
      <c r="AD26" s="52">
        <f>'5A2A_New Vision'!AD26+'5A2B_Glencoe'!AD26+'5A2C_ISL'!AD26+'5A2D_Avoyelles'!AD26+'5A2E_Delhi'!AD26+'5A2F_Belle Chasse'!AD26+'5A2H_MAX'!AD26</f>
        <v>0</v>
      </c>
      <c r="AE26" s="96">
        <f>'5A2A_New Vision'!AE26+'5A2B_Glencoe'!AE26+'5A2C_ISL'!AE26+'5A2D_Avoyelles'!AE26+'5A2E_Delhi'!AE26+'5A2F_Belle Chasse'!AE26+'5A2H_MAX'!AE26</f>
        <v>0</v>
      </c>
      <c r="AF26" s="96">
        <f>'5A2A_New Vision'!AF26+'5A2B_Glencoe'!AF26+'5A2C_ISL'!AF26+'5A2D_Avoyelles'!AF26+'5A2E_Delhi'!AF26+'5A2F_Belle Chasse'!AF26+'5A2H_MAX'!AF26</f>
        <v>0</v>
      </c>
    </row>
    <row r="27" spans="1:32" ht="16.149999999999999" customHeight="1" x14ac:dyDescent="0.2">
      <c r="A27" s="59">
        <v>21</v>
      </c>
      <c r="B27" s="60" t="s">
        <v>27</v>
      </c>
      <c r="C27" s="335">
        <f>'5A2A_New Vision'!C27+'5A2B_Glencoe'!C27+'5A2C_ISL'!C27+'5A2D_Avoyelles'!C27+'5A2E_Delhi'!C27+'5A2F_Belle Chasse'!C27+'5A2H_MAX'!C27</f>
        <v>0</v>
      </c>
      <c r="D27" s="61">
        <f>'Source Data'!O27</f>
        <v>6927.7268196326959</v>
      </c>
      <c r="E27" s="66">
        <f>'5A2A_New Vision'!E27+'5A2B_Glencoe'!E27+'5A2C_ISL'!E27+'5A2D_Avoyelles'!E27+'5A2E_Delhi'!E27+'5A2F_Belle Chasse'!E27+'5A2H_MAX'!E27</f>
        <v>0</v>
      </c>
      <c r="F27" s="66"/>
      <c r="G27" s="66">
        <f>'5A2A_New Vision'!G27+'5A2B_Glencoe'!G27+'5A2C_ISL'!G27+'5A2D_Avoyelles'!G27+'5A2E_Delhi'!G27+'5A2F_Belle Chasse'!G27+'5A2H_MAX'!G27</f>
        <v>0</v>
      </c>
      <c r="H27" s="354">
        <f>'5A2A_New Vision'!H27+'5A2B_Glencoe'!H27+'5A2C_ISL'!H27+'5A2D_Avoyelles'!H27+'5A2E_Delhi'!H27+'5A2F_Belle Chasse'!H27+'5A2H_MAX'!H27</f>
        <v>0</v>
      </c>
      <c r="I27" s="61">
        <f>'Source Data'!I27</f>
        <v>705.05691404533979</v>
      </c>
      <c r="J27" s="66">
        <f>'5A2A_New Vision'!J27+'5A2B_Glencoe'!J27+'5A2C_ISL'!J27+'5A2D_Avoyelles'!J27+'5A2E_Delhi'!J27+'5A2F_Belle Chasse'!J27+'5A2H_MAX'!J27</f>
        <v>0</v>
      </c>
      <c r="K27" s="354">
        <f>'5A2A_New Vision'!K27+'5A2B_Glencoe'!K27+'5A2C_ISL'!K27+'5A2D_Avoyelles'!K27+'5A2E_Delhi'!K27+'5A2F_Belle Chasse'!K27+'5A2H_MAX'!K27</f>
        <v>0</v>
      </c>
      <c r="L27" s="61">
        <f>'Source Data'!J27</f>
        <v>192.28824928509266</v>
      </c>
      <c r="M27" s="66">
        <f>'5A2A_New Vision'!M27+'5A2B_Glencoe'!M27+'5A2C_ISL'!M27+'5A2D_Avoyelles'!M27+'5A2E_Delhi'!M27+'5A2F_Belle Chasse'!M27+'5A2H_MAX'!M27</f>
        <v>0</v>
      </c>
      <c r="N27" s="354">
        <f>'5A2A_New Vision'!N27+'5A2B_Glencoe'!N27+'5A2C_ISL'!N27+'5A2D_Avoyelles'!N27+'5A2E_Delhi'!N27+'5A2F_Belle Chasse'!N27+'5A2H_MAX'!N27</f>
        <v>0</v>
      </c>
      <c r="O27" s="61">
        <f>'Source Data'!K27</f>
        <v>4807.2062321273152</v>
      </c>
      <c r="P27" s="66">
        <f>'5A2A_New Vision'!P27+'5A2B_Glencoe'!P27+'5A2C_ISL'!P27+'5A2D_Avoyelles'!P27+'5A2E_Delhi'!P27+'5A2F_Belle Chasse'!P27+'5A2H_MAX'!P27</f>
        <v>0</v>
      </c>
      <c r="Q27" s="354">
        <f>'5A2A_New Vision'!Q27+'5A2B_Glencoe'!Q27+'5A2C_ISL'!Q27+'5A2D_Avoyelles'!Q27+'5A2E_Delhi'!Q27+'5A2F_Belle Chasse'!Q27+'5A2H_MAX'!Q27</f>
        <v>0</v>
      </c>
      <c r="R27" s="61">
        <f>'Source Data'!L27</f>
        <v>1922.8824928509262</v>
      </c>
      <c r="S27" s="66">
        <f>'5A2A_New Vision'!S27+'5A2B_Glencoe'!S27+'5A2C_ISL'!S27+'5A2D_Avoyelles'!S27+'5A2E_Delhi'!S27+'5A2F_Belle Chasse'!S27+'5A2H_MAX'!S27</f>
        <v>0</v>
      </c>
      <c r="T27" s="93">
        <f>'5A2A_New Vision'!T27+'5A2B_Glencoe'!T27+'5A2C_ISL'!T27+'5A2D_Avoyelles'!T27+'5A2E_Delhi'!T27+'5A2F_Belle Chasse'!T27+'5A2H_MAX'!T27</f>
        <v>0</v>
      </c>
      <c r="U27" s="61">
        <f>'5A2A_New Vision'!U27+'5A2B_Glencoe'!U27+'5A2C_ISL'!U27+'5A2D_Avoyelles'!U27+'5A2E_Delhi'!U27+'5A2F_Belle Chasse'!U27+'5A2H_MAX'!U27</f>
        <v>0</v>
      </c>
      <c r="V27" s="61">
        <f>'5A2A_New Vision'!V27+'5A2B_Glencoe'!V27+'5A2C_ISL'!V27+'5A2D_Avoyelles'!V27+'5A2E_Delhi'!V27+'5A2F_Belle Chasse'!V27+'5A2H_MAX'!V27</f>
        <v>0</v>
      </c>
      <c r="W27" s="62">
        <f>'5A2A_New Vision'!W27+'5A2B_Glencoe'!W27+'5A2C_ISL'!W27+'5A2D_Avoyelles'!W27+'5A2E_Delhi'!W27+'5A2F_Belle Chasse'!W27+'5A2H_MAX'!W27</f>
        <v>0</v>
      </c>
      <c r="X27" s="93">
        <f>'5A2A_New Vision'!X27+'5A2B_Glencoe'!X27+'5A2C_ISL'!X27+'5A2D_Avoyelles'!X27+'5A2E_Delhi'!X27+'5A2F_Belle Chasse'!X27+'5A2H_MAX'!X27</f>
        <v>0</v>
      </c>
      <c r="Y27" s="66">
        <f>'5A2A_New Vision'!Y27+'5A2B_Glencoe'!Y27+'5A2C_ISL'!Y27+'5A2D_Avoyelles'!Y27+'5A2E_Delhi'!Y27+'5A2F_Belle Chasse'!Y27+'5A2H_MAX'!Y27</f>
        <v>0</v>
      </c>
      <c r="Z27" s="93">
        <f>'5A2A_New Vision'!Z27+'5A2B_Glencoe'!Z27+'5A2C_ISL'!Z27+'5A2D_Avoyelles'!Z27+'5A2E_Delhi'!Z27+'5A2F_Belle Chasse'!Z27+'5A2H_MAX'!Z27</f>
        <v>0</v>
      </c>
      <c r="AA27" s="61">
        <f>'5A2A_New Vision'!AA27+'5A2B_Glencoe'!AA27+'5A2C_ISL'!AA27+'5A2D_Avoyelles'!AA27+'5A2E_Delhi'!AA27+'5A2F_Belle Chasse'!AA27+'5A2H_MAX'!AA27</f>
        <v>0</v>
      </c>
      <c r="AB27" s="93">
        <f>'5A2A_New Vision'!AB27+'5A2B_Glencoe'!AB27+'5A2C_ISL'!AB27+'5A2D_Avoyelles'!AB27+'5A2E_Delhi'!AB27+'5A2F_Belle Chasse'!AB27+'5A2H_MAX'!AB27</f>
        <v>0</v>
      </c>
      <c r="AC27" s="61">
        <f>'5A2A_New Vision'!AC27+'5A2B_Glencoe'!AC27+'5A2C_ISL'!AC27+'5A2D_Avoyelles'!AC27+'5A2E_Delhi'!AC27+'5A2F_Belle Chasse'!AC27+'5A2H_MAX'!AC27</f>
        <v>0</v>
      </c>
      <c r="AD27" s="61">
        <f>'5A2A_New Vision'!AD27+'5A2B_Glencoe'!AD27+'5A2C_ISL'!AD27+'5A2D_Avoyelles'!AD27+'5A2E_Delhi'!AD27+'5A2F_Belle Chasse'!AD27+'5A2H_MAX'!AD27</f>
        <v>0</v>
      </c>
      <c r="AE27" s="93">
        <f>'5A2A_New Vision'!AE27+'5A2B_Glencoe'!AE27+'5A2C_ISL'!AE27+'5A2D_Avoyelles'!AE27+'5A2E_Delhi'!AE27+'5A2F_Belle Chasse'!AE27+'5A2H_MAX'!AE27</f>
        <v>0</v>
      </c>
      <c r="AF27" s="97">
        <f>'5A2A_New Vision'!AF27+'5A2B_Glencoe'!AF27+'5A2C_ISL'!AF27+'5A2D_Avoyelles'!AF27+'5A2E_Delhi'!AF27+'5A2F_Belle Chasse'!AF27+'5A2H_MAX'!AF27</f>
        <v>0</v>
      </c>
    </row>
    <row r="28" spans="1:32" ht="16.149999999999999" customHeight="1" x14ac:dyDescent="0.2">
      <c r="A28" s="55">
        <v>22</v>
      </c>
      <c r="B28" s="56" t="s">
        <v>28</v>
      </c>
      <c r="C28" s="336">
        <f>'5A2A_New Vision'!C28+'5A2B_Glencoe'!C28+'5A2C_ISL'!C28+'5A2D_Avoyelles'!C28+'5A2E_Delhi'!C28+'5A2F_Belle Chasse'!C28+'5A2H_MAX'!C28</f>
        <v>0</v>
      </c>
      <c r="D28" s="57">
        <f>'Source Data'!O28</f>
        <v>6593.4526353513475</v>
      </c>
      <c r="E28" s="75">
        <f>'5A2A_New Vision'!E28+'5A2B_Glencoe'!E28+'5A2C_ISL'!E28+'5A2D_Avoyelles'!E28+'5A2E_Delhi'!E28+'5A2F_Belle Chasse'!E28+'5A2H_MAX'!E28</f>
        <v>0</v>
      </c>
      <c r="F28" s="75"/>
      <c r="G28" s="75">
        <f>'5A2A_New Vision'!G28+'5A2B_Glencoe'!G28+'5A2C_ISL'!G28+'5A2D_Avoyelles'!G28+'5A2E_Delhi'!G28+'5A2F_Belle Chasse'!G28+'5A2H_MAX'!G28</f>
        <v>0</v>
      </c>
      <c r="H28" s="355">
        <f>'5A2A_New Vision'!H28+'5A2B_Glencoe'!H28+'5A2C_ISL'!H28+'5A2D_Avoyelles'!H28+'5A2E_Delhi'!H28+'5A2F_Belle Chasse'!H28+'5A2H_MAX'!H28</f>
        <v>0</v>
      </c>
      <c r="I28" s="57">
        <f>'Source Data'!I28</f>
        <v>774.29658969861021</v>
      </c>
      <c r="J28" s="75">
        <f>'5A2A_New Vision'!J28+'5A2B_Glencoe'!J28+'5A2C_ISL'!J28+'5A2D_Avoyelles'!J28+'5A2E_Delhi'!J28+'5A2F_Belle Chasse'!J28+'5A2H_MAX'!J28</f>
        <v>0</v>
      </c>
      <c r="K28" s="355">
        <f>'5A2A_New Vision'!K28+'5A2B_Glencoe'!K28+'5A2C_ISL'!K28+'5A2D_Avoyelles'!K28+'5A2E_Delhi'!K28+'5A2F_Belle Chasse'!K28+'5A2H_MAX'!K28</f>
        <v>0</v>
      </c>
      <c r="L28" s="57">
        <f>'Source Data'!J28</f>
        <v>211.17179719053001</v>
      </c>
      <c r="M28" s="75">
        <f>'5A2A_New Vision'!M28+'5A2B_Glencoe'!M28+'5A2C_ISL'!M28+'5A2D_Avoyelles'!M28+'5A2E_Delhi'!M28+'5A2F_Belle Chasse'!M28+'5A2H_MAX'!M28</f>
        <v>0</v>
      </c>
      <c r="N28" s="355">
        <f>'5A2A_New Vision'!N28+'5A2B_Glencoe'!N28+'5A2C_ISL'!N28+'5A2D_Avoyelles'!N28+'5A2E_Delhi'!N28+'5A2F_Belle Chasse'!N28+'5A2H_MAX'!N28</f>
        <v>0</v>
      </c>
      <c r="O28" s="57">
        <f>'Source Data'!K28</f>
        <v>5279.2949297632513</v>
      </c>
      <c r="P28" s="75">
        <f>'5A2A_New Vision'!P28+'5A2B_Glencoe'!P28+'5A2C_ISL'!P28+'5A2D_Avoyelles'!P28+'5A2E_Delhi'!P28+'5A2F_Belle Chasse'!P28+'5A2H_MAX'!P28</f>
        <v>0</v>
      </c>
      <c r="Q28" s="355">
        <f>'5A2A_New Vision'!Q28+'5A2B_Glencoe'!Q28+'5A2C_ISL'!Q28+'5A2D_Avoyelles'!Q28+'5A2E_Delhi'!Q28+'5A2F_Belle Chasse'!Q28+'5A2H_MAX'!Q28</f>
        <v>0</v>
      </c>
      <c r="R28" s="57">
        <f>'Source Data'!L28</f>
        <v>2111.7179719053006</v>
      </c>
      <c r="S28" s="75">
        <f>'5A2A_New Vision'!S28+'5A2B_Glencoe'!S28+'5A2C_ISL'!S28+'5A2D_Avoyelles'!S28+'5A2E_Delhi'!S28+'5A2F_Belle Chasse'!S28+'5A2H_MAX'!S28</f>
        <v>0</v>
      </c>
      <c r="T28" s="94">
        <f>'5A2A_New Vision'!T28+'5A2B_Glencoe'!T28+'5A2C_ISL'!T28+'5A2D_Avoyelles'!T28+'5A2E_Delhi'!T28+'5A2F_Belle Chasse'!T28+'5A2H_MAX'!T28</f>
        <v>0</v>
      </c>
      <c r="U28" s="57">
        <f>'5A2A_New Vision'!U28+'5A2B_Glencoe'!U28+'5A2C_ISL'!U28+'5A2D_Avoyelles'!U28+'5A2E_Delhi'!U28+'5A2F_Belle Chasse'!U28+'5A2H_MAX'!U28</f>
        <v>0</v>
      </c>
      <c r="V28" s="57">
        <f>'5A2A_New Vision'!V28+'5A2B_Glencoe'!V28+'5A2C_ISL'!V28+'5A2D_Avoyelles'!V28+'5A2E_Delhi'!V28+'5A2F_Belle Chasse'!V28+'5A2H_MAX'!V28</f>
        <v>0</v>
      </c>
      <c r="W28" s="58">
        <f>'5A2A_New Vision'!W28+'5A2B_Glencoe'!W28+'5A2C_ISL'!W28+'5A2D_Avoyelles'!W28+'5A2E_Delhi'!W28+'5A2F_Belle Chasse'!W28+'5A2H_MAX'!W28</f>
        <v>0</v>
      </c>
      <c r="X28" s="94">
        <f>'5A2A_New Vision'!X28+'5A2B_Glencoe'!X28+'5A2C_ISL'!X28+'5A2D_Avoyelles'!X28+'5A2E_Delhi'!X28+'5A2F_Belle Chasse'!X28+'5A2H_MAX'!X28</f>
        <v>0</v>
      </c>
      <c r="Y28" s="75">
        <f>'5A2A_New Vision'!Y28+'5A2B_Glencoe'!Y28+'5A2C_ISL'!Y28+'5A2D_Avoyelles'!Y28+'5A2E_Delhi'!Y28+'5A2F_Belle Chasse'!Y28+'5A2H_MAX'!Y28</f>
        <v>0</v>
      </c>
      <c r="Z28" s="94">
        <f>'5A2A_New Vision'!Z28+'5A2B_Glencoe'!Z28+'5A2C_ISL'!Z28+'5A2D_Avoyelles'!Z28+'5A2E_Delhi'!Z28+'5A2F_Belle Chasse'!Z28+'5A2H_MAX'!Z28</f>
        <v>0</v>
      </c>
      <c r="AA28" s="57">
        <f>'5A2A_New Vision'!AA28+'5A2B_Glencoe'!AA28+'5A2C_ISL'!AA28+'5A2D_Avoyelles'!AA28+'5A2E_Delhi'!AA28+'5A2F_Belle Chasse'!AA28+'5A2H_MAX'!AA28</f>
        <v>0</v>
      </c>
      <c r="AB28" s="94">
        <f>'5A2A_New Vision'!AB28+'5A2B_Glencoe'!AB28+'5A2C_ISL'!AB28+'5A2D_Avoyelles'!AB28+'5A2E_Delhi'!AB28+'5A2F_Belle Chasse'!AB28+'5A2H_MAX'!AB28</f>
        <v>0</v>
      </c>
      <c r="AC28" s="57">
        <f>'5A2A_New Vision'!AC28+'5A2B_Glencoe'!AC28+'5A2C_ISL'!AC28+'5A2D_Avoyelles'!AC28+'5A2E_Delhi'!AC28+'5A2F_Belle Chasse'!AC28+'5A2H_MAX'!AC28</f>
        <v>0</v>
      </c>
      <c r="AD28" s="57">
        <f>'5A2A_New Vision'!AD28+'5A2B_Glencoe'!AD28+'5A2C_ISL'!AD28+'5A2D_Avoyelles'!AD28+'5A2E_Delhi'!AD28+'5A2F_Belle Chasse'!AD28+'5A2H_MAX'!AD28</f>
        <v>0</v>
      </c>
      <c r="AE28" s="94">
        <f>'5A2A_New Vision'!AE28+'5A2B_Glencoe'!AE28+'5A2C_ISL'!AE28+'5A2D_Avoyelles'!AE28+'5A2E_Delhi'!AE28+'5A2F_Belle Chasse'!AE28+'5A2H_MAX'!AE28</f>
        <v>0</v>
      </c>
      <c r="AF28" s="98">
        <f>'5A2A_New Vision'!AF28+'5A2B_Glencoe'!AF28+'5A2C_ISL'!AF28+'5A2D_Avoyelles'!AF28+'5A2E_Delhi'!AF28+'5A2F_Belle Chasse'!AF28+'5A2H_MAX'!AF28</f>
        <v>0</v>
      </c>
    </row>
    <row r="29" spans="1:32" ht="16.149999999999999" customHeight="1" x14ac:dyDescent="0.2">
      <c r="A29" s="55">
        <v>23</v>
      </c>
      <c r="B29" s="56" t="s">
        <v>29</v>
      </c>
      <c r="C29" s="336">
        <f>'5A2A_New Vision'!C29+'5A2B_Glencoe'!C29+'5A2C_ISL'!C29+'5A2D_Avoyelles'!C29+'5A2E_Delhi'!C29+'5A2F_Belle Chasse'!C29+'5A2H_MAX'!C29</f>
        <v>0</v>
      </c>
      <c r="D29" s="57">
        <f>'Source Data'!O29</f>
        <v>7619.7797582819803</v>
      </c>
      <c r="E29" s="75">
        <f>'5A2A_New Vision'!E29+'5A2B_Glencoe'!E29+'5A2C_ISL'!E29+'5A2D_Avoyelles'!E29+'5A2E_Delhi'!E29+'5A2F_Belle Chasse'!E29+'5A2H_MAX'!E29</f>
        <v>0</v>
      </c>
      <c r="F29" s="75"/>
      <c r="G29" s="75">
        <f>'5A2A_New Vision'!G29+'5A2B_Glencoe'!G29+'5A2C_ISL'!G29+'5A2D_Avoyelles'!G29+'5A2E_Delhi'!G29+'5A2F_Belle Chasse'!G29+'5A2H_MAX'!G29</f>
        <v>0</v>
      </c>
      <c r="H29" s="355">
        <f>'5A2A_New Vision'!H29+'5A2B_Glencoe'!H29+'5A2C_ISL'!H29+'5A2D_Avoyelles'!H29+'5A2E_Delhi'!H29+'5A2F_Belle Chasse'!H29+'5A2H_MAX'!H29</f>
        <v>0</v>
      </c>
      <c r="I29" s="57">
        <f>'Source Data'!I29</f>
        <v>643.90858310125191</v>
      </c>
      <c r="J29" s="75">
        <f>'5A2A_New Vision'!J29+'5A2B_Glencoe'!J29+'5A2C_ISL'!J29+'5A2D_Avoyelles'!J29+'5A2E_Delhi'!J29+'5A2F_Belle Chasse'!J29+'5A2H_MAX'!J29</f>
        <v>0</v>
      </c>
      <c r="K29" s="355">
        <f>'5A2A_New Vision'!K29+'5A2B_Glencoe'!K29+'5A2C_ISL'!K29+'5A2D_Avoyelles'!K29+'5A2E_Delhi'!K29+'5A2F_Belle Chasse'!K29+'5A2H_MAX'!K29</f>
        <v>0</v>
      </c>
      <c r="L29" s="57">
        <f>'Source Data'!J29</f>
        <v>175.61143175488689</v>
      </c>
      <c r="M29" s="75">
        <f>'5A2A_New Vision'!M29+'5A2B_Glencoe'!M29+'5A2C_ISL'!M29+'5A2D_Avoyelles'!M29+'5A2E_Delhi'!M29+'5A2F_Belle Chasse'!M29+'5A2H_MAX'!M29</f>
        <v>0</v>
      </c>
      <c r="N29" s="355">
        <f>'5A2A_New Vision'!N29+'5A2B_Glencoe'!N29+'5A2C_ISL'!N29+'5A2D_Avoyelles'!N29+'5A2E_Delhi'!N29+'5A2F_Belle Chasse'!N29+'5A2H_MAX'!N29</f>
        <v>0</v>
      </c>
      <c r="O29" s="57">
        <f>'Source Data'!K29</f>
        <v>4390.2857938721727</v>
      </c>
      <c r="P29" s="75">
        <f>'5A2A_New Vision'!P29+'5A2B_Glencoe'!P29+'5A2C_ISL'!P29+'5A2D_Avoyelles'!P29+'5A2E_Delhi'!P29+'5A2F_Belle Chasse'!P29+'5A2H_MAX'!P29</f>
        <v>0</v>
      </c>
      <c r="Q29" s="355">
        <f>'5A2A_New Vision'!Q29+'5A2B_Glencoe'!Q29+'5A2C_ISL'!Q29+'5A2D_Avoyelles'!Q29+'5A2E_Delhi'!Q29+'5A2F_Belle Chasse'!Q29+'5A2H_MAX'!Q29</f>
        <v>0</v>
      </c>
      <c r="R29" s="57">
        <f>'Source Data'!L29</f>
        <v>1756.1143175488689</v>
      </c>
      <c r="S29" s="75">
        <f>'5A2A_New Vision'!S29+'5A2B_Glencoe'!S29+'5A2C_ISL'!S29+'5A2D_Avoyelles'!S29+'5A2E_Delhi'!S29+'5A2F_Belle Chasse'!S29+'5A2H_MAX'!S29</f>
        <v>0</v>
      </c>
      <c r="T29" s="94">
        <f>'5A2A_New Vision'!T29+'5A2B_Glencoe'!T29+'5A2C_ISL'!T29+'5A2D_Avoyelles'!T29+'5A2E_Delhi'!T29+'5A2F_Belle Chasse'!T29+'5A2H_MAX'!T29</f>
        <v>0</v>
      </c>
      <c r="U29" s="57">
        <f>'5A2A_New Vision'!U29+'5A2B_Glencoe'!U29+'5A2C_ISL'!U29+'5A2D_Avoyelles'!U29+'5A2E_Delhi'!U29+'5A2F_Belle Chasse'!U29+'5A2H_MAX'!U29</f>
        <v>0</v>
      </c>
      <c r="V29" s="57">
        <f>'5A2A_New Vision'!V29+'5A2B_Glencoe'!V29+'5A2C_ISL'!V29+'5A2D_Avoyelles'!V29+'5A2E_Delhi'!V29+'5A2F_Belle Chasse'!V29+'5A2H_MAX'!V29</f>
        <v>0</v>
      </c>
      <c r="W29" s="58">
        <f>'5A2A_New Vision'!W29+'5A2B_Glencoe'!W29+'5A2C_ISL'!W29+'5A2D_Avoyelles'!W29+'5A2E_Delhi'!W29+'5A2F_Belle Chasse'!W29+'5A2H_MAX'!W29</f>
        <v>0</v>
      </c>
      <c r="X29" s="94">
        <f>'5A2A_New Vision'!X29+'5A2B_Glencoe'!X29+'5A2C_ISL'!X29+'5A2D_Avoyelles'!X29+'5A2E_Delhi'!X29+'5A2F_Belle Chasse'!X29+'5A2H_MAX'!X29</f>
        <v>0</v>
      </c>
      <c r="Y29" s="75">
        <f>'5A2A_New Vision'!Y29+'5A2B_Glencoe'!Y29+'5A2C_ISL'!Y29+'5A2D_Avoyelles'!Y29+'5A2E_Delhi'!Y29+'5A2F_Belle Chasse'!Y29+'5A2H_MAX'!Y29</f>
        <v>0</v>
      </c>
      <c r="Z29" s="94">
        <f>'5A2A_New Vision'!Z29+'5A2B_Glencoe'!Z29+'5A2C_ISL'!Z29+'5A2D_Avoyelles'!Z29+'5A2E_Delhi'!Z29+'5A2F_Belle Chasse'!Z29+'5A2H_MAX'!Z29</f>
        <v>0</v>
      </c>
      <c r="AA29" s="57">
        <f>'5A2A_New Vision'!AA29+'5A2B_Glencoe'!AA29+'5A2C_ISL'!AA29+'5A2D_Avoyelles'!AA29+'5A2E_Delhi'!AA29+'5A2F_Belle Chasse'!AA29+'5A2H_MAX'!AA29</f>
        <v>0</v>
      </c>
      <c r="AB29" s="94">
        <f>'5A2A_New Vision'!AB29+'5A2B_Glencoe'!AB29+'5A2C_ISL'!AB29+'5A2D_Avoyelles'!AB29+'5A2E_Delhi'!AB29+'5A2F_Belle Chasse'!AB29+'5A2H_MAX'!AB29</f>
        <v>0</v>
      </c>
      <c r="AC29" s="57">
        <f>'5A2A_New Vision'!AC29+'5A2B_Glencoe'!AC29+'5A2C_ISL'!AC29+'5A2D_Avoyelles'!AC29+'5A2E_Delhi'!AC29+'5A2F_Belle Chasse'!AC29+'5A2H_MAX'!AC29</f>
        <v>0</v>
      </c>
      <c r="AD29" s="57">
        <f>'5A2A_New Vision'!AD29+'5A2B_Glencoe'!AD29+'5A2C_ISL'!AD29+'5A2D_Avoyelles'!AD29+'5A2E_Delhi'!AD29+'5A2F_Belle Chasse'!AD29+'5A2H_MAX'!AD29</f>
        <v>0</v>
      </c>
      <c r="AE29" s="94">
        <f>'5A2A_New Vision'!AE29+'5A2B_Glencoe'!AE29+'5A2C_ISL'!AE29+'5A2D_Avoyelles'!AE29+'5A2E_Delhi'!AE29+'5A2F_Belle Chasse'!AE29+'5A2H_MAX'!AE29</f>
        <v>0</v>
      </c>
      <c r="AF29" s="98">
        <f>'5A2A_New Vision'!AF29+'5A2B_Glencoe'!AF29+'5A2C_ISL'!AF29+'5A2D_Avoyelles'!AF29+'5A2E_Delhi'!AF29+'5A2F_Belle Chasse'!AF29+'5A2H_MAX'!AF29</f>
        <v>0</v>
      </c>
    </row>
    <row r="30" spans="1:32" ht="16.149999999999999" customHeight="1" x14ac:dyDescent="0.2">
      <c r="A30" s="55">
        <v>24</v>
      </c>
      <c r="B30" s="56" t="s">
        <v>30</v>
      </c>
      <c r="C30" s="336">
        <f>'5A2A_New Vision'!C30+'5A2B_Glencoe'!C30+'5A2C_ISL'!C30+'5A2D_Avoyelles'!C30+'5A2E_Delhi'!C30+'5A2F_Belle Chasse'!C30+'5A2H_MAX'!C30</f>
        <v>0</v>
      </c>
      <c r="D30" s="57">
        <f>'Source Data'!O30</f>
        <v>13680.252676643146</v>
      </c>
      <c r="E30" s="75">
        <f>'5A2A_New Vision'!E30+'5A2B_Glencoe'!E30+'5A2C_ISL'!E30+'5A2D_Avoyelles'!E30+'5A2E_Delhi'!E30+'5A2F_Belle Chasse'!E30+'5A2H_MAX'!E30</f>
        <v>0</v>
      </c>
      <c r="F30" s="75"/>
      <c r="G30" s="75">
        <f>'5A2A_New Vision'!G30+'5A2B_Glencoe'!G30+'5A2C_ISL'!G30+'5A2D_Avoyelles'!G30+'5A2E_Delhi'!G30+'5A2F_Belle Chasse'!G30+'5A2H_MAX'!G30</f>
        <v>0</v>
      </c>
      <c r="H30" s="355">
        <f>'5A2A_New Vision'!H30+'5A2B_Glencoe'!H30+'5A2C_ISL'!H30+'5A2D_Avoyelles'!H30+'5A2E_Delhi'!H30+'5A2F_Belle Chasse'!H30+'5A2H_MAX'!H30</f>
        <v>0</v>
      </c>
      <c r="I30" s="57">
        <f>'Source Data'!I30</f>
        <v>235.68636722840623</v>
      </c>
      <c r="J30" s="75">
        <f>'5A2A_New Vision'!J30+'5A2B_Glencoe'!J30+'5A2C_ISL'!J30+'5A2D_Avoyelles'!J30+'5A2E_Delhi'!J30+'5A2F_Belle Chasse'!J30+'5A2H_MAX'!J30</f>
        <v>0</v>
      </c>
      <c r="K30" s="355">
        <f>'5A2A_New Vision'!K30+'5A2B_Glencoe'!K30+'5A2C_ISL'!K30+'5A2D_Avoyelles'!K30+'5A2E_Delhi'!K30+'5A2F_Belle Chasse'!K30+'5A2H_MAX'!K30</f>
        <v>0</v>
      </c>
      <c r="L30" s="57">
        <f>'Source Data'!J30</f>
        <v>64.278100153201677</v>
      </c>
      <c r="M30" s="75">
        <f>'5A2A_New Vision'!M30+'5A2B_Glencoe'!M30+'5A2C_ISL'!M30+'5A2D_Avoyelles'!M30+'5A2E_Delhi'!M30+'5A2F_Belle Chasse'!M30+'5A2H_MAX'!M30</f>
        <v>0</v>
      </c>
      <c r="N30" s="355">
        <f>'5A2A_New Vision'!N30+'5A2B_Glencoe'!N30+'5A2C_ISL'!N30+'5A2D_Avoyelles'!N30+'5A2E_Delhi'!N30+'5A2F_Belle Chasse'!N30+'5A2H_MAX'!N30</f>
        <v>0</v>
      </c>
      <c r="O30" s="57">
        <f>'Source Data'!K30</f>
        <v>1606.9525038300424</v>
      </c>
      <c r="P30" s="75">
        <f>'5A2A_New Vision'!P30+'5A2B_Glencoe'!P30+'5A2C_ISL'!P30+'5A2D_Avoyelles'!P30+'5A2E_Delhi'!P30+'5A2F_Belle Chasse'!P30+'5A2H_MAX'!P30</f>
        <v>0</v>
      </c>
      <c r="Q30" s="355">
        <f>'5A2A_New Vision'!Q30+'5A2B_Glencoe'!Q30+'5A2C_ISL'!Q30+'5A2D_Avoyelles'!Q30+'5A2E_Delhi'!Q30+'5A2F_Belle Chasse'!Q30+'5A2H_MAX'!Q30</f>
        <v>0</v>
      </c>
      <c r="R30" s="57">
        <f>'Source Data'!L30</f>
        <v>642.78100153201683</v>
      </c>
      <c r="S30" s="75">
        <f>'5A2A_New Vision'!S30+'5A2B_Glencoe'!S30+'5A2C_ISL'!S30+'5A2D_Avoyelles'!S30+'5A2E_Delhi'!S30+'5A2F_Belle Chasse'!S30+'5A2H_MAX'!S30</f>
        <v>0</v>
      </c>
      <c r="T30" s="94">
        <f>'5A2A_New Vision'!T30+'5A2B_Glencoe'!T30+'5A2C_ISL'!T30+'5A2D_Avoyelles'!T30+'5A2E_Delhi'!T30+'5A2F_Belle Chasse'!T30+'5A2H_MAX'!T30</f>
        <v>0</v>
      </c>
      <c r="U30" s="57">
        <f>'5A2A_New Vision'!U30+'5A2B_Glencoe'!U30+'5A2C_ISL'!U30+'5A2D_Avoyelles'!U30+'5A2E_Delhi'!U30+'5A2F_Belle Chasse'!U30+'5A2H_MAX'!U30</f>
        <v>0</v>
      </c>
      <c r="V30" s="57">
        <f>'5A2A_New Vision'!V30+'5A2B_Glencoe'!V30+'5A2C_ISL'!V30+'5A2D_Avoyelles'!V30+'5A2E_Delhi'!V30+'5A2F_Belle Chasse'!V30+'5A2H_MAX'!V30</f>
        <v>0</v>
      </c>
      <c r="W30" s="58">
        <f>'5A2A_New Vision'!W30+'5A2B_Glencoe'!W30+'5A2C_ISL'!W30+'5A2D_Avoyelles'!W30+'5A2E_Delhi'!W30+'5A2F_Belle Chasse'!W30+'5A2H_MAX'!W30</f>
        <v>0</v>
      </c>
      <c r="X30" s="94">
        <f>'5A2A_New Vision'!X30+'5A2B_Glencoe'!X30+'5A2C_ISL'!X30+'5A2D_Avoyelles'!X30+'5A2E_Delhi'!X30+'5A2F_Belle Chasse'!X30+'5A2H_MAX'!X30</f>
        <v>0</v>
      </c>
      <c r="Y30" s="75">
        <f>'5A2A_New Vision'!Y30+'5A2B_Glencoe'!Y30+'5A2C_ISL'!Y30+'5A2D_Avoyelles'!Y30+'5A2E_Delhi'!Y30+'5A2F_Belle Chasse'!Y30+'5A2H_MAX'!Y30</f>
        <v>0</v>
      </c>
      <c r="Z30" s="94">
        <f>'5A2A_New Vision'!Z30+'5A2B_Glencoe'!Z30+'5A2C_ISL'!Z30+'5A2D_Avoyelles'!Z30+'5A2E_Delhi'!Z30+'5A2F_Belle Chasse'!Z30+'5A2H_MAX'!Z30</f>
        <v>0</v>
      </c>
      <c r="AA30" s="57">
        <f>'5A2A_New Vision'!AA30+'5A2B_Glencoe'!AA30+'5A2C_ISL'!AA30+'5A2D_Avoyelles'!AA30+'5A2E_Delhi'!AA30+'5A2F_Belle Chasse'!AA30+'5A2H_MAX'!AA30</f>
        <v>0</v>
      </c>
      <c r="AB30" s="94">
        <f>'5A2A_New Vision'!AB30+'5A2B_Glencoe'!AB30+'5A2C_ISL'!AB30+'5A2D_Avoyelles'!AB30+'5A2E_Delhi'!AB30+'5A2F_Belle Chasse'!AB30+'5A2H_MAX'!AB30</f>
        <v>0</v>
      </c>
      <c r="AC30" s="57">
        <f>'5A2A_New Vision'!AC30+'5A2B_Glencoe'!AC30+'5A2C_ISL'!AC30+'5A2D_Avoyelles'!AC30+'5A2E_Delhi'!AC30+'5A2F_Belle Chasse'!AC30+'5A2H_MAX'!AC30</f>
        <v>0</v>
      </c>
      <c r="AD30" s="57">
        <f>'5A2A_New Vision'!AD30+'5A2B_Glencoe'!AD30+'5A2C_ISL'!AD30+'5A2D_Avoyelles'!AD30+'5A2E_Delhi'!AD30+'5A2F_Belle Chasse'!AD30+'5A2H_MAX'!AD30</f>
        <v>0</v>
      </c>
      <c r="AE30" s="94">
        <f>'5A2A_New Vision'!AE30+'5A2B_Glencoe'!AE30+'5A2C_ISL'!AE30+'5A2D_Avoyelles'!AE30+'5A2E_Delhi'!AE30+'5A2F_Belle Chasse'!AE30+'5A2H_MAX'!AE30</f>
        <v>0</v>
      </c>
      <c r="AF30" s="98">
        <f>'5A2A_New Vision'!AF30+'5A2B_Glencoe'!AF30+'5A2C_ISL'!AF30+'5A2D_Avoyelles'!AF30+'5A2E_Delhi'!AF30+'5A2F_Belle Chasse'!AF30+'5A2H_MAX'!AF30</f>
        <v>0</v>
      </c>
    </row>
    <row r="31" spans="1:32" ht="16.149999999999999" customHeight="1" x14ac:dyDescent="0.2">
      <c r="A31" s="50">
        <v>25</v>
      </c>
      <c r="B31" s="51" t="s">
        <v>31</v>
      </c>
      <c r="C31" s="337">
        <f>'5A2A_New Vision'!C31+'5A2B_Glencoe'!C31+'5A2C_ISL'!C31+'5A2D_Avoyelles'!C31+'5A2E_Delhi'!C31+'5A2F_Belle Chasse'!C31+'5A2H_MAX'!C31</f>
        <v>0</v>
      </c>
      <c r="D31" s="52">
        <f>'Source Data'!O31</f>
        <v>8315.736979885065</v>
      </c>
      <c r="E31" s="81">
        <f>'5A2A_New Vision'!E31+'5A2B_Glencoe'!E31+'5A2C_ISL'!E31+'5A2D_Avoyelles'!E31+'5A2E_Delhi'!E31+'5A2F_Belle Chasse'!E31+'5A2H_MAX'!E31</f>
        <v>0</v>
      </c>
      <c r="F31" s="81"/>
      <c r="G31" s="81">
        <f>'5A2A_New Vision'!G31+'5A2B_Glencoe'!G31+'5A2C_ISL'!G31+'5A2D_Avoyelles'!G31+'5A2E_Delhi'!G31+'5A2F_Belle Chasse'!G31+'5A2H_MAX'!G31</f>
        <v>0</v>
      </c>
      <c r="H31" s="356">
        <f>'5A2A_New Vision'!H31+'5A2B_Glencoe'!H31+'5A2C_ISL'!H31+'5A2D_Avoyelles'!H31+'5A2E_Delhi'!H31+'5A2F_Belle Chasse'!H31+'5A2H_MAX'!H31</f>
        <v>0</v>
      </c>
      <c r="I31" s="52">
        <f>'Source Data'!I31</f>
        <v>547.31914183029971</v>
      </c>
      <c r="J31" s="81">
        <f>'5A2A_New Vision'!J31+'5A2B_Glencoe'!J31+'5A2C_ISL'!J31+'5A2D_Avoyelles'!J31+'5A2E_Delhi'!J31+'5A2F_Belle Chasse'!J31+'5A2H_MAX'!J31</f>
        <v>0</v>
      </c>
      <c r="K31" s="356">
        <f>'5A2A_New Vision'!K31+'5A2B_Glencoe'!K31+'5A2C_ISL'!K31+'5A2D_Avoyelles'!K31+'5A2E_Delhi'!K31+'5A2F_Belle Chasse'!K31+'5A2H_MAX'!K31</f>
        <v>0</v>
      </c>
      <c r="L31" s="52">
        <f>'Source Data'!J31</f>
        <v>149.268856862809</v>
      </c>
      <c r="M31" s="81">
        <f>'5A2A_New Vision'!M31+'5A2B_Glencoe'!M31+'5A2C_ISL'!M31+'5A2D_Avoyelles'!M31+'5A2E_Delhi'!M31+'5A2F_Belle Chasse'!M31+'5A2H_MAX'!M31</f>
        <v>0</v>
      </c>
      <c r="N31" s="356">
        <f>'5A2A_New Vision'!N31+'5A2B_Glencoe'!N31+'5A2C_ISL'!N31+'5A2D_Avoyelles'!N31+'5A2E_Delhi'!N31+'5A2F_Belle Chasse'!N31+'5A2H_MAX'!N31</f>
        <v>0</v>
      </c>
      <c r="O31" s="52">
        <f>'Source Data'!K31</f>
        <v>3731.7214215702247</v>
      </c>
      <c r="P31" s="81">
        <f>'5A2A_New Vision'!P31+'5A2B_Glencoe'!P31+'5A2C_ISL'!P31+'5A2D_Avoyelles'!P31+'5A2E_Delhi'!P31+'5A2F_Belle Chasse'!P31+'5A2H_MAX'!P31</f>
        <v>0</v>
      </c>
      <c r="Q31" s="356">
        <f>'5A2A_New Vision'!Q31+'5A2B_Glencoe'!Q31+'5A2C_ISL'!Q31+'5A2D_Avoyelles'!Q31+'5A2E_Delhi'!Q31+'5A2F_Belle Chasse'!Q31+'5A2H_MAX'!Q31</f>
        <v>0</v>
      </c>
      <c r="R31" s="52">
        <f>'Source Data'!L31</f>
        <v>1492.6885686280898</v>
      </c>
      <c r="S31" s="81">
        <f>'5A2A_New Vision'!S31+'5A2B_Glencoe'!S31+'5A2C_ISL'!S31+'5A2D_Avoyelles'!S31+'5A2E_Delhi'!S31+'5A2F_Belle Chasse'!S31+'5A2H_MAX'!S31</f>
        <v>0</v>
      </c>
      <c r="T31" s="95">
        <f>'5A2A_New Vision'!T31+'5A2B_Glencoe'!T31+'5A2C_ISL'!T31+'5A2D_Avoyelles'!T31+'5A2E_Delhi'!T31+'5A2F_Belle Chasse'!T31+'5A2H_MAX'!T31</f>
        <v>0</v>
      </c>
      <c r="U31" s="52">
        <f>'5A2A_New Vision'!U31+'5A2B_Glencoe'!U31+'5A2C_ISL'!U31+'5A2D_Avoyelles'!U31+'5A2E_Delhi'!U31+'5A2F_Belle Chasse'!U31+'5A2H_MAX'!U31</f>
        <v>0</v>
      </c>
      <c r="V31" s="52">
        <f>'5A2A_New Vision'!V31+'5A2B_Glencoe'!V31+'5A2C_ISL'!V31+'5A2D_Avoyelles'!V31+'5A2E_Delhi'!V31+'5A2F_Belle Chasse'!V31+'5A2H_MAX'!V31</f>
        <v>0</v>
      </c>
      <c r="W31" s="53">
        <f>'5A2A_New Vision'!W31+'5A2B_Glencoe'!W31+'5A2C_ISL'!W31+'5A2D_Avoyelles'!W31+'5A2E_Delhi'!W31+'5A2F_Belle Chasse'!W31+'5A2H_MAX'!W31</f>
        <v>0</v>
      </c>
      <c r="X31" s="95">
        <f>'5A2A_New Vision'!X31+'5A2B_Glencoe'!X31+'5A2C_ISL'!X31+'5A2D_Avoyelles'!X31+'5A2E_Delhi'!X31+'5A2F_Belle Chasse'!X31+'5A2H_MAX'!X31</f>
        <v>0</v>
      </c>
      <c r="Y31" s="81">
        <f>'5A2A_New Vision'!Y31+'5A2B_Glencoe'!Y31+'5A2C_ISL'!Y31+'5A2D_Avoyelles'!Y31+'5A2E_Delhi'!Y31+'5A2F_Belle Chasse'!Y31+'5A2H_MAX'!Y31</f>
        <v>0</v>
      </c>
      <c r="Z31" s="95">
        <f>'5A2A_New Vision'!Z31+'5A2B_Glencoe'!Z31+'5A2C_ISL'!Z31+'5A2D_Avoyelles'!Z31+'5A2E_Delhi'!Z31+'5A2F_Belle Chasse'!Z31+'5A2H_MAX'!Z31</f>
        <v>0</v>
      </c>
      <c r="AA31" s="52">
        <f>'5A2A_New Vision'!AA31+'5A2B_Glencoe'!AA31+'5A2C_ISL'!AA31+'5A2D_Avoyelles'!AA31+'5A2E_Delhi'!AA31+'5A2F_Belle Chasse'!AA31+'5A2H_MAX'!AA31</f>
        <v>0</v>
      </c>
      <c r="AB31" s="95">
        <f>'5A2A_New Vision'!AB31+'5A2B_Glencoe'!AB31+'5A2C_ISL'!AB31+'5A2D_Avoyelles'!AB31+'5A2E_Delhi'!AB31+'5A2F_Belle Chasse'!AB31+'5A2H_MAX'!AB31</f>
        <v>0</v>
      </c>
      <c r="AC31" s="54">
        <f>'5A2A_New Vision'!AC31+'5A2B_Glencoe'!AC31+'5A2C_ISL'!AC31+'5A2D_Avoyelles'!AC31+'5A2E_Delhi'!AC31+'5A2F_Belle Chasse'!AC31+'5A2H_MAX'!AC31</f>
        <v>0</v>
      </c>
      <c r="AD31" s="52">
        <f>'5A2A_New Vision'!AD31+'5A2B_Glencoe'!AD31+'5A2C_ISL'!AD31+'5A2D_Avoyelles'!AD31+'5A2E_Delhi'!AD31+'5A2F_Belle Chasse'!AD31+'5A2H_MAX'!AD31</f>
        <v>0</v>
      </c>
      <c r="AE31" s="96">
        <f>'5A2A_New Vision'!AE31+'5A2B_Glencoe'!AE31+'5A2C_ISL'!AE31+'5A2D_Avoyelles'!AE31+'5A2E_Delhi'!AE31+'5A2F_Belle Chasse'!AE31+'5A2H_MAX'!AE31</f>
        <v>0</v>
      </c>
      <c r="AF31" s="96">
        <f>'5A2A_New Vision'!AF31+'5A2B_Glencoe'!AF31+'5A2C_ISL'!AF31+'5A2D_Avoyelles'!AF31+'5A2E_Delhi'!AF31+'5A2F_Belle Chasse'!AF31+'5A2H_MAX'!AF31</f>
        <v>0</v>
      </c>
    </row>
    <row r="32" spans="1:32" ht="16.149999999999999" customHeight="1" x14ac:dyDescent="0.2">
      <c r="A32" s="59">
        <v>26</v>
      </c>
      <c r="B32" s="60" t="s">
        <v>32</v>
      </c>
      <c r="C32" s="335">
        <f>'5A2A_New Vision'!C32+'5A2B_Glencoe'!C32+'5A2C_ISL'!C32+'5A2D_Avoyelles'!C32+'5A2E_Delhi'!C32+'5A2F_Belle Chasse'!C32+'5A2H_MAX'!C32</f>
        <v>0</v>
      </c>
      <c r="D32" s="61">
        <f>'Source Data'!O32</f>
        <v>8193.0056517369012</v>
      </c>
      <c r="E32" s="66">
        <f>'5A2A_New Vision'!E32+'5A2B_Glencoe'!E32+'5A2C_ISL'!E32+'5A2D_Avoyelles'!E32+'5A2E_Delhi'!E32+'5A2F_Belle Chasse'!E32+'5A2H_MAX'!E32</f>
        <v>0</v>
      </c>
      <c r="F32" s="66"/>
      <c r="G32" s="66">
        <f>'5A2A_New Vision'!G32+'5A2B_Glencoe'!G32+'5A2C_ISL'!G32+'5A2D_Avoyelles'!G32+'5A2E_Delhi'!G32+'5A2F_Belle Chasse'!G32+'5A2H_MAX'!G32</f>
        <v>0</v>
      </c>
      <c r="H32" s="354">
        <f>'5A2A_New Vision'!H32+'5A2B_Glencoe'!H32+'5A2C_ISL'!H32+'5A2D_Avoyelles'!H32+'5A2E_Delhi'!H32+'5A2F_Belle Chasse'!H32+'5A2H_MAX'!H32</f>
        <v>0</v>
      </c>
      <c r="I32" s="61">
        <f>'Source Data'!I32</f>
        <v>468.82114429316323</v>
      </c>
      <c r="J32" s="66">
        <f>'5A2A_New Vision'!J32+'5A2B_Glencoe'!J32+'5A2C_ISL'!J32+'5A2D_Avoyelles'!J32+'5A2E_Delhi'!J32+'5A2F_Belle Chasse'!J32+'5A2H_MAX'!J32</f>
        <v>0</v>
      </c>
      <c r="K32" s="354">
        <f>'5A2A_New Vision'!K32+'5A2B_Glencoe'!K32+'5A2C_ISL'!K32+'5A2D_Avoyelles'!K32+'5A2E_Delhi'!K32+'5A2F_Belle Chasse'!K32+'5A2H_MAX'!K32</f>
        <v>0</v>
      </c>
      <c r="L32" s="61">
        <f>'Source Data'!J32</f>
        <v>127.8603120799536</v>
      </c>
      <c r="M32" s="66">
        <f>'5A2A_New Vision'!M32+'5A2B_Glencoe'!M32+'5A2C_ISL'!M32+'5A2D_Avoyelles'!M32+'5A2E_Delhi'!M32+'5A2F_Belle Chasse'!M32+'5A2H_MAX'!M32</f>
        <v>0</v>
      </c>
      <c r="N32" s="354">
        <f>'5A2A_New Vision'!N32+'5A2B_Glencoe'!N32+'5A2C_ISL'!N32+'5A2D_Avoyelles'!N32+'5A2E_Delhi'!N32+'5A2F_Belle Chasse'!N32+'5A2H_MAX'!N32</f>
        <v>0</v>
      </c>
      <c r="O32" s="61">
        <f>'Source Data'!K32</f>
        <v>3196.5078019988405</v>
      </c>
      <c r="P32" s="66">
        <f>'5A2A_New Vision'!P32+'5A2B_Glencoe'!P32+'5A2C_ISL'!P32+'5A2D_Avoyelles'!P32+'5A2E_Delhi'!P32+'5A2F_Belle Chasse'!P32+'5A2H_MAX'!P32</f>
        <v>0</v>
      </c>
      <c r="Q32" s="354">
        <f>'5A2A_New Vision'!Q32+'5A2B_Glencoe'!Q32+'5A2C_ISL'!Q32+'5A2D_Avoyelles'!Q32+'5A2E_Delhi'!Q32+'5A2F_Belle Chasse'!Q32+'5A2H_MAX'!Q32</f>
        <v>0</v>
      </c>
      <c r="R32" s="61">
        <f>'Source Data'!L32</f>
        <v>1278.6031207995361</v>
      </c>
      <c r="S32" s="66">
        <f>'5A2A_New Vision'!S32+'5A2B_Glencoe'!S32+'5A2C_ISL'!S32+'5A2D_Avoyelles'!S32+'5A2E_Delhi'!S32+'5A2F_Belle Chasse'!S32+'5A2H_MAX'!S32</f>
        <v>0</v>
      </c>
      <c r="T32" s="93">
        <f>'5A2A_New Vision'!T32+'5A2B_Glencoe'!T32+'5A2C_ISL'!T32+'5A2D_Avoyelles'!T32+'5A2E_Delhi'!T32+'5A2F_Belle Chasse'!T32+'5A2H_MAX'!T32</f>
        <v>0</v>
      </c>
      <c r="U32" s="61">
        <f>'5A2A_New Vision'!U32+'5A2B_Glencoe'!U32+'5A2C_ISL'!U32+'5A2D_Avoyelles'!U32+'5A2E_Delhi'!U32+'5A2F_Belle Chasse'!U32+'5A2H_MAX'!U32</f>
        <v>0</v>
      </c>
      <c r="V32" s="61">
        <f>'5A2A_New Vision'!V32+'5A2B_Glencoe'!V32+'5A2C_ISL'!V32+'5A2D_Avoyelles'!V32+'5A2E_Delhi'!V32+'5A2F_Belle Chasse'!V32+'5A2H_MAX'!V32</f>
        <v>0</v>
      </c>
      <c r="W32" s="62">
        <f>'5A2A_New Vision'!W32+'5A2B_Glencoe'!W32+'5A2C_ISL'!W32+'5A2D_Avoyelles'!W32+'5A2E_Delhi'!W32+'5A2F_Belle Chasse'!W32+'5A2H_MAX'!W32</f>
        <v>0</v>
      </c>
      <c r="X32" s="93">
        <f>'5A2A_New Vision'!X32+'5A2B_Glencoe'!X32+'5A2C_ISL'!X32+'5A2D_Avoyelles'!X32+'5A2E_Delhi'!X32+'5A2F_Belle Chasse'!X32+'5A2H_MAX'!X32</f>
        <v>0</v>
      </c>
      <c r="Y32" s="66">
        <f>'5A2A_New Vision'!Y32+'5A2B_Glencoe'!Y32+'5A2C_ISL'!Y32+'5A2D_Avoyelles'!Y32+'5A2E_Delhi'!Y32+'5A2F_Belle Chasse'!Y32+'5A2H_MAX'!Y32</f>
        <v>0</v>
      </c>
      <c r="Z32" s="93">
        <f>'5A2A_New Vision'!Z32+'5A2B_Glencoe'!Z32+'5A2C_ISL'!Z32+'5A2D_Avoyelles'!Z32+'5A2E_Delhi'!Z32+'5A2F_Belle Chasse'!Z32+'5A2H_MAX'!Z32</f>
        <v>0</v>
      </c>
      <c r="AA32" s="61">
        <f>'5A2A_New Vision'!AA32+'5A2B_Glencoe'!AA32+'5A2C_ISL'!AA32+'5A2D_Avoyelles'!AA32+'5A2E_Delhi'!AA32+'5A2F_Belle Chasse'!AA32+'5A2H_MAX'!AA32</f>
        <v>0</v>
      </c>
      <c r="AB32" s="93">
        <f>'5A2A_New Vision'!AB32+'5A2B_Glencoe'!AB32+'5A2C_ISL'!AB32+'5A2D_Avoyelles'!AB32+'5A2E_Delhi'!AB32+'5A2F_Belle Chasse'!AB32+'5A2H_MAX'!AB32</f>
        <v>0</v>
      </c>
      <c r="AC32" s="61">
        <f>'5A2A_New Vision'!AC32+'5A2B_Glencoe'!AC32+'5A2C_ISL'!AC32+'5A2D_Avoyelles'!AC32+'5A2E_Delhi'!AC32+'5A2F_Belle Chasse'!AC32+'5A2H_MAX'!AC32</f>
        <v>0</v>
      </c>
      <c r="AD32" s="61">
        <f>'5A2A_New Vision'!AD32+'5A2B_Glencoe'!AD32+'5A2C_ISL'!AD32+'5A2D_Avoyelles'!AD32+'5A2E_Delhi'!AD32+'5A2F_Belle Chasse'!AD32+'5A2H_MAX'!AD32</f>
        <v>0</v>
      </c>
      <c r="AE32" s="93">
        <f>'5A2A_New Vision'!AE32+'5A2B_Glencoe'!AE32+'5A2C_ISL'!AE32+'5A2D_Avoyelles'!AE32+'5A2E_Delhi'!AE32+'5A2F_Belle Chasse'!AE32+'5A2H_MAX'!AE32</f>
        <v>0</v>
      </c>
      <c r="AF32" s="97">
        <f>'5A2A_New Vision'!AF32+'5A2B_Glencoe'!AF32+'5A2C_ISL'!AF32+'5A2D_Avoyelles'!AF32+'5A2E_Delhi'!AF32+'5A2F_Belle Chasse'!AF32+'5A2H_MAX'!AF32</f>
        <v>0</v>
      </c>
    </row>
    <row r="33" spans="1:32" ht="16.149999999999999" customHeight="1" x14ac:dyDescent="0.2">
      <c r="A33" s="55">
        <v>27</v>
      </c>
      <c r="B33" s="56" t="s">
        <v>33</v>
      </c>
      <c r="C33" s="336">
        <f>'5A2A_New Vision'!C33+'5A2B_Glencoe'!C33+'5A2C_ISL'!C33+'5A2D_Avoyelles'!C33+'5A2E_Delhi'!C33+'5A2F_Belle Chasse'!C33+'5A2H_MAX'!C33</f>
        <v>0</v>
      </c>
      <c r="D33" s="57">
        <f>'Source Data'!O33</f>
        <v>8158.4844628948376</v>
      </c>
      <c r="E33" s="75">
        <f>'5A2A_New Vision'!E33+'5A2B_Glencoe'!E33+'5A2C_ISL'!E33+'5A2D_Avoyelles'!E33+'5A2E_Delhi'!E33+'5A2F_Belle Chasse'!E33+'5A2H_MAX'!E33</f>
        <v>0</v>
      </c>
      <c r="F33" s="75"/>
      <c r="G33" s="75">
        <f>'5A2A_New Vision'!G33+'5A2B_Glencoe'!G33+'5A2C_ISL'!G33+'5A2D_Avoyelles'!G33+'5A2E_Delhi'!G33+'5A2F_Belle Chasse'!G33+'5A2H_MAX'!G33</f>
        <v>0</v>
      </c>
      <c r="H33" s="355">
        <f>'5A2A_New Vision'!H33+'5A2B_Glencoe'!H33+'5A2C_ISL'!H33+'5A2D_Avoyelles'!H33+'5A2E_Delhi'!H33+'5A2F_Belle Chasse'!H33+'5A2H_MAX'!H33</f>
        <v>0</v>
      </c>
      <c r="I33" s="57">
        <f>'Source Data'!I33</f>
        <v>687.4036243637745</v>
      </c>
      <c r="J33" s="75">
        <f>'5A2A_New Vision'!J33+'5A2B_Glencoe'!J33+'5A2C_ISL'!J33+'5A2D_Avoyelles'!J33+'5A2E_Delhi'!J33+'5A2F_Belle Chasse'!J33+'5A2H_MAX'!J33</f>
        <v>0</v>
      </c>
      <c r="K33" s="355">
        <f>'5A2A_New Vision'!K33+'5A2B_Glencoe'!K33+'5A2C_ISL'!K33+'5A2D_Avoyelles'!K33+'5A2E_Delhi'!K33+'5A2F_Belle Chasse'!K33+'5A2H_MAX'!K33</f>
        <v>0</v>
      </c>
      <c r="L33" s="57">
        <f>'Source Data'!J33</f>
        <v>187.4737157355749</v>
      </c>
      <c r="M33" s="75">
        <f>'5A2A_New Vision'!M33+'5A2B_Glencoe'!M33+'5A2C_ISL'!M33+'5A2D_Avoyelles'!M33+'5A2E_Delhi'!M33+'5A2F_Belle Chasse'!M33+'5A2H_MAX'!M33</f>
        <v>0</v>
      </c>
      <c r="N33" s="355">
        <f>'5A2A_New Vision'!N33+'5A2B_Glencoe'!N33+'5A2C_ISL'!N33+'5A2D_Avoyelles'!N33+'5A2E_Delhi'!N33+'5A2F_Belle Chasse'!N33+'5A2H_MAX'!N33</f>
        <v>0</v>
      </c>
      <c r="O33" s="57">
        <f>'Source Data'!K33</f>
        <v>4686.842893389372</v>
      </c>
      <c r="P33" s="75">
        <f>'5A2A_New Vision'!P33+'5A2B_Glencoe'!P33+'5A2C_ISL'!P33+'5A2D_Avoyelles'!P33+'5A2E_Delhi'!P33+'5A2F_Belle Chasse'!P33+'5A2H_MAX'!P33</f>
        <v>0</v>
      </c>
      <c r="Q33" s="355">
        <f>'5A2A_New Vision'!Q33+'5A2B_Glencoe'!Q33+'5A2C_ISL'!Q33+'5A2D_Avoyelles'!Q33+'5A2E_Delhi'!Q33+'5A2F_Belle Chasse'!Q33+'5A2H_MAX'!Q33</f>
        <v>0</v>
      </c>
      <c r="R33" s="57">
        <f>'Source Data'!L33</f>
        <v>1874.7371573557489</v>
      </c>
      <c r="S33" s="75">
        <f>'5A2A_New Vision'!S33+'5A2B_Glencoe'!S33+'5A2C_ISL'!S33+'5A2D_Avoyelles'!S33+'5A2E_Delhi'!S33+'5A2F_Belle Chasse'!S33+'5A2H_MAX'!S33</f>
        <v>0</v>
      </c>
      <c r="T33" s="94">
        <f>'5A2A_New Vision'!T33+'5A2B_Glencoe'!T33+'5A2C_ISL'!T33+'5A2D_Avoyelles'!T33+'5A2E_Delhi'!T33+'5A2F_Belle Chasse'!T33+'5A2H_MAX'!T33</f>
        <v>0</v>
      </c>
      <c r="U33" s="57">
        <f>'5A2A_New Vision'!U33+'5A2B_Glencoe'!U33+'5A2C_ISL'!U33+'5A2D_Avoyelles'!U33+'5A2E_Delhi'!U33+'5A2F_Belle Chasse'!U33+'5A2H_MAX'!U33</f>
        <v>0</v>
      </c>
      <c r="V33" s="57">
        <f>'5A2A_New Vision'!V33+'5A2B_Glencoe'!V33+'5A2C_ISL'!V33+'5A2D_Avoyelles'!V33+'5A2E_Delhi'!V33+'5A2F_Belle Chasse'!V33+'5A2H_MAX'!V33</f>
        <v>0</v>
      </c>
      <c r="W33" s="58">
        <f>'5A2A_New Vision'!W33+'5A2B_Glencoe'!W33+'5A2C_ISL'!W33+'5A2D_Avoyelles'!W33+'5A2E_Delhi'!W33+'5A2F_Belle Chasse'!W33+'5A2H_MAX'!W33</f>
        <v>0</v>
      </c>
      <c r="X33" s="94">
        <f>'5A2A_New Vision'!X33+'5A2B_Glencoe'!X33+'5A2C_ISL'!X33+'5A2D_Avoyelles'!X33+'5A2E_Delhi'!X33+'5A2F_Belle Chasse'!X33+'5A2H_MAX'!X33</f>
        <v>0</v>
      </c>
      <c r="Y33" s="75">
        <f>'5A2A_New Vision'!Y33+'5A2B_Glencoe'!Y33+'5A2C_ISL'!Y33+'5A2D_Avoyelles'!Y33+'5A2E_Delhi'!Y33+'5A2F_Belle Chasse'!Y33+'5A2H_MAX'!Y33</f>
        <v>0</v>
      </c>
      <c r="Z33" s="94">
        <f>'5A2A_New Vision'!Z33+'5A2B_Glencoe'!Z33+'5A2C_ISL'!Z33+'5A2D_Avoyelles'!Z33+'5A2E_Delhi'!Z33+'5A2F_Belle Chasse'!Z33+'5A2H_MAX'!Z33</f>
        <v>0</v>
      </c>
      <c r="AA33" s="57">
        <f>'5A2A_New Vision'!AA33+'5A2B_Glencoe'!AA33+'5A2C_ISL'!AA33+'5A2D_Avoyelles'!AA33+'5A2E_Delhi'!AA33+'5A2F_Belle Chasse'!AA33+'5A2H_MAX'!AA33</f>
        <v>0</v>
      </c>
      <c r="AB33" s="94">
        <f>'5A2A_New Vision'!AB33+'5A2B_Glencoe'!AB33+'5A2C_ISL'!AB33+'5A2D_Avoyelles'!AB33+'5A2E_Delhi'!AB33+'5A2F_Belle Chasse'!AB33+'5A2H_MAX'!AB33</f>
        <v>0</v>
      </c>
      <c r="AC33" s="57">
        <f>'5A2A_New Vision'!AC33+'5A2B_Glencoe'!AC33+'5A2C_ISL'!AC33+'5A2D_Avoyelles'!AC33+'5A2E_Delhi'!AC33+'5A2F_Belle Chasse'!AC33+'5A2H_MAX'!AC33</f>
        <v>0</v>
      </c>
      <c r="AD33" s="57">
        <f>'5A2A_New Vision'!AD33+'5A2B_Glencoe'!AD33+'5A2C_ISL'!AD33+'5A2D_Avoyelles'!AD33+'5A2E_Delhi'!AD33+'5A2F_Belle Chasse'!AD33+'5A2H_MAX'!AD33</f>
        <v>0</v>
      </c>
      <c r="AE33" s="94">
        <f>'5A2A_New Vision'!AE33+'5A2B_Glencoe'!AE33+'5A2C_ISL'!AE33+'5A2D_Avoyelles'!AE33+'5A2E_Delhi'!AE33+'5A2F_Belle Chasse'!AE33+'5A2H_MAX'!AE33</f>
        <v>0</v>
      </c>
      <c r="AF33" s="98">
        <f>'5A2A_New Vision'!AF33+'5A2B_Glencoe'!AF33+'5A2C_ISL'!AF33+'5A2D_Avoyelles'!AF33+'5A2E_Delhi'!AF33+'5A2F_Belle Chasse'!AF33+'5A2H_MAX'!AF33</f>
        <v>0</v>
      </c>
    </row>
    <row r="34" spans="1:32" ht="16.149999999999999" customHeight="1" x14ac:dyDescent="0.2">
      <c r="A34" s="55">
        <v>28</v>
      </c>
      <c r="B34" s="56" t="s">
        <v>34</v>
      </c>
      <c r="C34" s="336">
        <f>'5A2A_New Vision'!C34+'5A2B_Glencoe'!C34+'5A2C_ISL'!C34+'5A2D_Avoyelles'!C34+'5A2E_Delhi'!C34+'5A2F_Belle Chasse'!C34+'5A2H_MAX'!C34</f>
        <v>0</v>
      </c>
      <c r="D34" s="57">
        <f>'Source Data'!O34</f>
        <v>8455.5343597999163</v>
      </c>
      <c r="E34" s="75">
        <f>'5A2A_New Vision'!E34+'5A2B_Glencoe'!E34+'5A2C_ISL'!E34+'5A2D_Avoyelles'!E34+'5A2E_Delhi'!E34+'5A2F_Belle Chasse'!E34+'5A2H_MAX'!E34</f>
        <v>0</v>
      </c>
      <c r="F34" s="75"/>
      <c r="G34" s="75">
        <f>'5A2A_New Vision'!G34+'5A2B_Glencoe'!G34+'5A2C_ISL'!G34+'5A2D_Avoyelles'!G34+'5A2E_Delhi'!G34+'5A2F_Belle Chasse'!G34+'5A2H_MAX'!G34</f>
        <v>0</v>
      </c>
      <c r="H34" s="355">
        <f>'5A2A_New Vision'!H34+'5A2B_Glencoe'!H34+'5A2C_ISL'!H34+'5A2D_Avoyelles'!H34+'5A2E_Delhi'!H34+'5A2F_Belle Chasse'!H34+'5A2H_MAX'!H34</f>
        <v>0</v>
      </c>
      <c r="I34" s="57">
        <f>'Source Data'!I34</f>
        <v>466.65190378503735</v>
      </c>
      <c r="J34" s="75">
        <f>'5A2A_New Vision'!J34+'5A2B_Glencoe'!J34+'5A2C_ISL'!J34+'5A2D_Avoyelles'!J34+'5A2E_Delhi'!J34+'5A2F_Belle Chasse'!J34+'5A2H_MAX'!J34</f>
        <v>0</v>
      </c>
      <c r="K34" s="355">
        <f>'5A2A_New Vision'!K34+'5A2B_Glencoe'!K34+'5A2C_ISL'!K34+'5A2D_Avoyelles'!K34+'5A2E_Delhi'!K34+'5A2F_Belle Chasse'!K34+'5A2H_MAX'!K34</f>
        <v>0</v>
      </c>
      <c r="L34" s="57">
        <f>'Source Data'!J34</f>
        <v>127.26870103228291</v>
      </c>
      <c r="M34" s="75">
        <f>'5A2A_New Vision'!M34+'5A2B_Glencoe'!M34+'5A2C_ISL'!M34+'5A2D_Avoyelles'!M34+'5A2E_Delhi'!M34+'5A2F_Belle Chasse'!M34+'5A2H_MAX'!M34</f>
        <v>0</v>
      </c>
      <c r="N34" s="355">
        <f>'5A2A_New Vision'!N34+'5A2B_Glencoe'!N34+'5A2C_ISL'!N34+'5A2D_Avoyelles'!N34+'5A2E_Delhi'!N34+'5A2F_Belle Chasse'!N34+'5A2H_MAX'!N34</f>
        <v>0</v>
      </c>
      <c r="O34" s="57">
        <f>'Source Data'!K34</f>
        <v>3181.7175258070724</v>
      </c>
      <c r="P34" s="75">
        <f>'5A2A_New Vision'!P34+'5A2B_Glencoe'!P34+'5A2C_ISL'!P34+'5A2D_Avoyelles'!P34+'5A2E_Delhi'!P34+'5A2F_Belle Chasse'!P34+'5A2H_MAX'!P34</f>
        <v>0</v>
      </c>
      <c r="Q34" s="355">
        <f>'5A2A_New Vision'!Q34+'5A2B_Glencoe'!Q34+'5A2C_ISL'!Q34+'5A2D_Avoyelles'!Q34+'5A2E_Delhi'!Q34+'5A2F_Belle Chasse'!Q34+'5A2H_MAX'!Q34</f>
        <v>0</v>
      </c>
      <c r="R34" s="57">
        <f>'Source Data'!L34</f>
        <v>1272.6870103228293</v>
      </c>
      <c r="S34" s="75">
        <f>'5A2A_New Vision'!S34+'5A2B_Glencoe'!S34+'5A2C_ISL'!S34+'5A2D_Avoyelles'!S34+'5A2E_Delhi'!S34+'5A2F_Belle Chasse'!S34+'5A2H_MAX'!S34</f>
        <v>0</v>
      </c>
      <c r="T34" s="94">
        <f>'5A2A_New Vision'!T34+'5A2B_Glencoe'!T34+'5A2C_ISL'!T34+'5A2D_Avoyelles'!T34+'5A2E_Delhi'!T34+'5A2F_Belle Chasse'!T34+'5A2H_MAX'!T34</f>
        <v>0</v>
      </c>
      <c r="U34" s="57">
        <f>'5A2A_New Vision'!U34+'5A2B_Glencoe'!U34+'5A2C_ISL'!U34+'5A2D_Avoyelles'!U34+'5A2E_Delhi'!U34+'5A2F_Belle Chasse'!U34+'5A2H_MAX'!U34</f>
        <v>0</v>
      </c>
      <c r="V34" s="57">
        <f>'5A2A_New Vision'!V34+'5A2B_Glencoe'!V34+'5A2C_ISL'!V34+'5A2D_Avoyelles'!V34+'5A2E_Delhi'!V34+'5A2F_Belle Chasse'!V34+'5A2H_MAX'!V34</f>
        <v>0</v>
      </c>
      <c r="W34" s="58">
        <f>'5A2A_New Vision'!W34+'5A2B_Glencoe'!W34+'5A2C_ISL'!W34+'5A2D_Avoyelles'!W34+'5A2E_Delhi'!W34+'5A2F_Belle Chasse'!W34+'5A2H_MAX'!W34</f>
        <v>0</v>
      </c>
      <c r="X34" s="94">
        <f>'5A2A_New Vision'!X34+'5A2B_Glencoe'!X34+'5A2C_ISL'!X34+'5A2D_Avoyelles'!X34+'5A2E_Delhi'!X34+'5A2F_Belle Chasse'!X34+'5A2H_MAX'!X34</f>
        <v>0</v>
      </c>
      <c r="Y34" s="75">
        <f>'5A2A_New Vision'!Y34+'5A2B_Glencoe'!Y34+'5A2C_ISL'!Y34+'5A2D_Avoyelles'!Y34+'5A2E_Delhi'!Y34+'5A2F_Belle Chasse'!Y34+'5A2H_MAX'!Y34</f>
        <v>0</v>
      </c>
      <c r="Z34" s="94">
        <f>'5A2A_New Vision'!Z34+'5A2B_Glencoe'!Z34+'5A2C_ISL'!Z34+'5A2D_Avoyelles'!Z34+'5A2E_Delhi'!Z34+'5A2F_Belle Chasse'!Z34+'5A2H_MAX'!Z34</f>
        <v>0</v>
      </c>
      <c r="AA34" s="57">
        <f>'5A2A_New Vision'!AA34+'5A2B_Glencoe'!AA34+'5A2C_ISL'!AA34+'5A2D_Avoyelles'!AA34+'5A2E_Delhi'!AA34+'5A2F_Belle Chasse'!AA34+'5A2H_MAX'!AA34</f>
        <v>0</v>
      </c>
      <c r="AB34" s="94">
        <f>'5A2A_New Vision'!AB34+'5A2B_Glencoe'!AB34+'5A2C_ISL'!AB34+'5A2D_Avoyelles'!AB34+'5A2E_Delhi'!AB34+'5A2F_Belle Chasse'!AB34+'5A2H_MAX'!AB34</f>
        <v>0</v>
      </c>
      <c r="AC34" s="57">
        <f>'5A2A_New Vision'!AC34+'5A2B_Glencoe'!AC34+'5A2C_ISL'!AC34+'5A2D_Avoyelles'!AC34+'5A2E_Delhi'!AC34+'5A2F_Belle Chasse'!AC34+'5A2H_MAX'!AC34</f>
        <v>0</v>
      </c>
      <c r="AD34" s="57">
        <f>'5A2A_New Vision'!AD34+'5A2B_Glencoe'!AD34+'5A2C_ISL'!AD34+'5A2D_Avoyelles'!AD34+'5A2E_Delhi'!AD34+'5A2F_Belle Chasse'!AD34+'5A2H_MAX'!AD34</f>
        <v>0</v>
      </c>
      <c r="AE34" s="94">
        <f>'5A2A_New Vision'!AE34+'5A2B_Glencoe'!AE34+'5A2C_ISL'!AE34+'5A2D_Avoyelles'!AE34+'5A2E_Delhi'!AE34+'5A2F_Belle Chasse'!AE34+'5A2H_MAX'!AE34</f>
        <v>0</v>
      </c>
      <c r="AF34" s="98">
        <f>'5A2A_New Vision'!AF34+'5A2B_Glencoe'!AF34+'5A2C_ISL'!AF34+'5A2D_Avoyelles'!AF34+'5A2E_Delhi'!AF34+'5A2F_Belle Chasse'!AF34+'5A2H_MAX'!AF34</f>
        <v>0</v>
      </c>
    </row>
    <row r="35" spans="1:32" ht="16.149999999999999" customHeight="1" x14ac:dyDescent="0.2">
      <c r="A35" s="55">
        <v>29</v>
      </c>
      <c r="B35" s="56" t="s">
        <v>35</v>
      </c>
      <c r="C35" s="336">
        <f>'5A2A_New Vision'!C35+'5A2B_Glencoe'!C35+'5A2C_ISL'!C35+'5A2D_Avoyelles'!C35+'5A2E_Delhi'!C35+'5A2F_Belle Chasse'!C35+'5A2H_MAX'!C35</f>
        <v>0</v>
      </c>
      <c r="D35" s="57">
        <f>'Source Data'!O35</f>
        <v>8434.5252527522953</v>
      </c>
      <c r="E35" s="75">
        <f>'5A2A_New Vision'!E35+'5A2B_Glencoe'!E35+'5A2C_ISL'!E35+'5A2D_Avoyelles'!E35+'5A2E_Delhi'!E35+'5A2F_Belle Chasse'!E35+'5A2H_MAX'!E35</f>
        <v>0</v>
      </c>
      <c r="F35" s="75"/>
      <c r="G35" s="75">
        <f>'5A2A_New Vision'!G35+'5A2B_Glencoe'!G35+'5A2C_ISL'!G35+'5A2D_Avoyelles'!G35+'5A2E_Delhi'!G35+'5A2F_Belle Chasse'!G35+'5A2H_MAX'!G35</f>
        <v>0</v>
      </c>
      <c r="H35" s="355">
        <f>'5A2A_New Vision'!H35+'5A2B_Glencoe'!H35+'5A2C_ISL'!H35+'5A2D_Avoyelles'!H35+'5A2E_Delhi'!H35+'5A2F_Belle Chasse'!H35+'5A2H_MAX'!H35</f>
        <v>0</v>
      </c>
      <c r="I35" s="57">
        <f>'Source Data'!I35</f>
        <v>554.9726016103474</v>
      </c>
      <c r="J35" s="75">
        <f>'5A2A_New Vision'!J35+'5A2B_Glencoe'!J35+'5A2C_ISL'!J35+'5A2D_Avoyelles'!J35+'5A2E_Delhi'!J35+'5A2F_Belle Chasse'!J35+'5A2H_MAX'!J35</f>
        <v>0</v>
      </c>
      <c r="K35" s="355">
        <f>'5A2A_New Vision'!K35+'5A2B_Glencoe'!K35+'5A2C_ISL'!K35+'5A2D_Avoyelles'!K35+'5A2E_Delhi'!K35+'5A2F_Belle Chasse'!K35+'5A2H_MAX'!K35</f>
        <v>0</v>
      </c>
      <c r="L35" s="57">
        <f>'Source Data'!J35</f>
        <v>151.35616407554929</v>
      </c>
      <c r="M35" s="75">
        <f>'5A2A_New Vision'!M35+'5A2B_Glencoe'!M35+'5A2C_ISL'!M35+'5A2D_Avoyelles'!M35+'5A2E_Delhi'!M35+'5A2F_Belle Chasse'!M35+'5A2H_MAX'!M35</f>
        <v>0</v>
      </c>
      <c r="N35" s="355">
        <f>'5A2A_New Vision'!N35+'5A2B_Glencoe'!N35+'5A2C_ISL'!N35+'5A2D_Avoyelles'!N35+'5A2E_Delhi'!N35+'5A2F_Belle Chasse'!N35+'5A2H_MAX'!N35</f>
        <v>0</v>
      </c>
      <c r="O35" s="57">
        <f>'Source Data'!K35</f>
        <v>3783.9041018887328</v>
      </c>
      <c r="P35" s="75">
        <f>'5A2A_New Vision'!P35+'5A2B_Glencoe'!P35+'5A2C_ISL'!P35+'5A2D_Avoyelles'!P35+'5A2E_Delhi'!P35+'5A2F_Belle Chasse'!P35+'5A2H_MAX'!P35</f>
        <v>0</v>
      </c>
      <c r="Q35" s="355">
        <f>'5A2A_New Vision'!Q35+'5A2B_Glencoe'!Q35+'5A2C_ISL'!Q35+'5A2D_Avoyelles'!Q35+'5A2E_Delhi'!Q35+'5A2F_Belle Chasse'!Q35+'5A2H_MAX'!Q35</f>
        <v>0</v>
      </c>
      <c r="R35" s="57">
        <f>'Source Data'!L35</f>
        <v>1513.5616407554928</v>
      </c>
      <c r="S35" s="75">
        <f>'5A2A_New Vision'!S35+'5A2B_Glencoe'!S35+'5A2C_ISL'!S35+'5A2D_Avoyelles'!S35+'5A2E_Delhi'!S35+'5A2F_Belle Chasse'!S35+'5A2H_MAX'!S35</f>
        <v>0</v>
      </c>
      <c r="T35" s="94">
        <f>'5A2A_New Vision'!T35+'5A2B_Glencoe'!T35+'5A2C_ISL'!T35+'5A2D_Avoyelles'!T35+'5A2E_Delhi'!T35+'5A2F_Belle Chasse'!T35+'5A2H_MAX'!T35</f>
        <v>0</v>
      </c>
      <c r="U35" s="57">
        <f>'5A2A_New Vision'!U35+'5A2B_Glencoe'!U35+'5A2C_ISL'!U35+'5A2D_Avoyelles'!U35+'5A2E_Delhi'!U35+'5A2F_Belle Chasse'!U35+'5A2H_MAX'!U35</f>
        <v>0</v>
      </c>
      <c r="V35" s="57">
        <f>'5A2A_New Vision'!V35+'5A2B_Glencoe'!V35+'5A2C_ISL'!V35+'5A2D_Avoyelles'!V35+'5A2E_Delhi'!V35+'5A2F_Belle Chasse'!V35+'5A2H_MAX'!V35</f>
        <v>0</v>
      </c>
      <c r="W35" s="58">
        <f>'5A2A_New Vision'!W35+'5A2B_Glencoe'!W35+'5A2C_ISL'!W35+'5A2D_Avoyelles'!W35+'5A2E_Delhi'!W35+'5A2F_Belle Chasse'!W35+'5A2H_MAX'!W35</f>
        <v>0</v>
      </c>
      <c r="X35" s="94">
        <f>'5A2A_New Vision'!X35+'5A2B_Glencoe'!X35+'5A2C_ISL'!X35+'5A2D_Avoyelles'!X35+'5A2E_Delhi'!X35+'5A2F_Belle Chasse'!X35+'5A2H_MAX'!X35</f>
        <v>0</v>
      </c>
      <c r="Y35" s="75">
        <f>'5A2A_New Vision'!Y35+'5A2B_Glencoe'!Y35+'5A2C_ISL'!Y35+'5A2D_Avoyelles'!Y35+'5A2E_Delhi'!Y35+'5A2F_Belle Chasse'!Y35+'5A2H_MAX'!Y35</f>
        <v>0</v>
      </c>
      <c r="Z35" s="94">
        <f>'5A2A_New Vision'!Z35+'5A2B_Glencoe'!Z35+'5A2C_ISL'!Z35+'5A2D_Avoyelles'!Z35+'5A2E_Delhi'!Z35+'5A2F_Belle Chasse'!Z35+'5A2H_MAX'!Z35</f>
        <v>0</v>
      </c>
      <c r="AA35" s="57">
        <f>'5A2A_New Vision'!AA35+'5A2B_Glencoe'!AA35+'5A2C_ISL'!AA35+'5A2D_Avoyelles'!AA35+'5A2E_Delhi'!AA35+'5A2F_Belle Chasse'!AA35+'5A2H_MAX'!AA35</f>
        <v>0</v>
      </c>
      <c r="AB35" s="94">
        <f>'5A2A_New Vision'!AB35+'5A2B_Glencoe'!AB35+'5A2C_ISL'!AB35+'5A2D_Avoyelles'!AB35+'5A2E_Delhi'!AB35+'5A2F_Belle Chasse'!AB35+'5A2H_MAX'!AB35</f>
        <v>0</v>
      </c>
      <c r="AC35" s="57">
        <f>'5A2A_New Vision'!AC35+'5A2B_Glencoe'!AC35+'5A2C_ISL'!AC35+'5A2D_Avoyelles'!AC35+'5A2E_Delhi'!AC35+'5A2F_Belle Chasse'!AC35+'5A2H_MAX'!AC35</f>
        <v>0</v>
      </c>
      <c r="AD35" s="57">
        <f>'5A2A_New Vision'!AD35+'5A2B_Glencoe'!AD35+'5A2C_ISL'!AD35+'5A2D_Avoyelles'!AD35+'5A2E_Delhi'!AD35+'5A2F_Belle Chasse'!AD35+'5A2H_MAX'!AD35</f>
        <v>0</v>
      </c>
      <c r="AE35" s="94">
        <f>'5A2A_New Vision'!AE35+'5A2B_Glencoe'!AE35+'5A2C_ISL'!AE35+'5A2D_Avoyelles'!AE35+'5A2E_Delhi'!AE35+'5A2F_Belle Chasse'!AE35+'5A2H_MAX'!AE35</f>
        <v>0</v>
      </c>
      <c r="AF35" s="98">
        <f>'5A2A_New Vision'!AF35+'5A2B_Glencoe'!AF35+'5A2C_ISL'!AF35+'5A2D_Avoyelles'!AF35+'5A2E_Delhi'!AF35+'5A2F_Belle Chasse'!AF35+'5A2H_MAX'!AF35</f>
        <v>0</v>
      </c>
    </row>
    <row r="36" spans="1:32" ht="16.149999999999999" customHeight="1" x14ac:dyDescent="0.2">
      <c r="A36" s="50">
        <v>30</v>
      </c>
      <c r="B36" s="51" t="s">
        <v>36</v>
      </c>
      <c r="C36" s="337">
        <f>'5A2A_New Vision'!C36+'5A2B_Glencoe'!C36+'5A2C_ISL'!C36+'5A2D_Avoyelles'!C36+'5A2E_Delhi'!C36+'5A2F_Belle Chasse'!C36+'5A2H_MAX'!C36</f>
        <v>0</v>
      </c>
      <c r="D36" s="52">
        <f>'Source Data'!O36</f>
        <v>8844.7937107951475</v>
      </c>
      <c r="E36" s="81">
        <f>'5A2A_New Vision'!E36+'5A2B_Glencoe'!E36+'5A2C_ISL'!E36+'5A2D_Avoyelles'!E36+'5A2E_Delhi'!E36+'5A2F_Belle Chasse'!E36+'5A2H_MAX'!E36</f>
        <v>0</v>
      </c>
      <c r="F36" s="81"/>
      <c r="G36" s="81">
        <f>'5A2A_New Vision'!G36+'5A2B_Glencoe'!G36+'5A2C_ISL'!G36+'5A2D_Avoyelles'!G36+'5A2E_Delhi'!G36+'5A2F_Belle Chasse'!G36+'5A2H_MAX'!G36</f>
        <v>0</v>
      </c>
      <c r="H36" s="356">
        <f>'5A2A_New Vision'!H36+'5A2B_Glencoe'!H36+'5A2C_ISL'!H36+'5A2D_Avoyelles'!H36+'5A2E_Delhi'!H36+'5A2F_Belle Chasse'!H36+'5A2H_MAX'!H36</f>
        <v>0</v>
      </c>
      <c r="I36" s="52">
        <f>'Source Data'!I36</f>
        <v>702.2116679130869</v>
      </c>
      <c r="J36" s="81">
        <f>'5A2A_New Vision'!J36+'5A2B_Glencoe'!J36+'5A2C_ISL'!J36+'5A2D_Avoyelles'!J36+'5A2E_Delhi'!J36+'5A2F_Belle Chasse'!J36+'5A2H_MAX'!J36</f>
        <v>0</v>
      </c>
      <c r="K36" s="356">
        <f>'5A2A_New Vision'!K36+'5A2B_Glencoe'!K36+'5A2C_ISL'!K36+'5A2D_Avoyelles'!K36+'5A2E_Delhi'!K36+'5A2F_Belle Chasse'!K36+'5A2H_MAX'!K36</f>
        <v>0</v>
      </c>
      <c r="L36" s="52">
        <f>'Source Data'!J36</f>
        <v>191.51227306720551</v>
      </c>
      <c r="M36" s="81">
        <f>'5A2A_New Vision'!M36+'5A2B_Glencoe'!M36+'5A2C_ISL'!M36+'5A2D_Avoyelles'!M36+'5A2E_Delhi'!M36+'5A2F_Belle Chasse'!M36+'5A2H_MAX'!M36</f>
        <v>0</v>
      </c>
      <c r="N36" s="356">
        <f>'5A2A_New Vision'!N36+'5A2B_Glencoe'!N36+'5A2C_ISL'!N36+'5A2D_Avoyelles'!N36+'5A2E_Delhi'!N36+'5A2F_Belle Chasse'!N36+'5A2H_MAX'!N36</f>
        <v>0</v>
      </c>
      <c r="O36" s="52">
        <f>'Source Data'!K36</f>
        <v>4787.8068266801383</v>
      </c>
      <c r="P36" s="81">
        <f>'5A2A_New Vision'!P36+'5A2B_Glencoe'!P36+'5A2C_ISL'!P36+'5A2D_Avoyelles'!P36+'5A2E_Delhi'!P36+'5A2F_Belle Chasse'!P36+'5A2H_MAX'!P36</f>
        <v>0</v>
      </c>
      <c r="Q36" s="356">
        <f>'5A2A_New Vision'!Q36+'5A2B_Glencoe'!Q36+'5A2C_ISL'!Q36+'5A2D_Avoyelles'!Q36+'5A2E_Delhi'!Q36+'5A2F_Belle Chasse'!Q36+'5A2H_MAX'!Q36</f>
        <v>0</v>
      </c>
      <c r="R36" s="52">
        <f>'Source Data'!L36</f>
        <v>1915.1227306720555</v>
      </c>
      <c r="S36" s="81">
        <f>'5A2A_New Vision'!S36+'5A2B_Glencoe'!S36+'5A2C_ISL'!S36+'5A2D_Avoyelles'!S36+'5A2E_Delhi'!S36+'5A2F_Belle Chasse'!S36+'5A2H_MAX'!S36</f>
        <v>0</v>
      </c>
      <c r="T36" s="95">
        <f>'5A2A_New Vision'!T36+'5A2B_Glencoe'!T36+'5A2C_ISL'!T36+'5A2D_Avoyelles'!T36+'5A2E_Delhi'!T36+'5A2F_Belle Chasse'!T36+'5A2H_MAX'!T36</f>
        <v>0</v>
      </c>
      <c r="U36" s="52">
        <f>'5A2A_New Vision'!U36+'5A2B_Glencoe'!U36+'5A2C_ISL'!U36+'5A2D_Avoyelles'!U36+'5A2E_Delhi'!U36+'5A2F_Belle Chasse'!U36+'5A2H_MAX'!U36</f>
        <v>0</v>
      </c>
      <c r="V36" s="52">
        <f>'5A2A_New Vision'!V36+'5A2B_Glencoe'!V36+'5A2C_ISL'!V36+'5A2D_Avoyelles'!V36+'5A2E_Delhi'!V36+'5A2F_Belle Chasse'!V36+'5A2H_MAX'!V36</f>
        <v>0</v>
      </c>
      <c r="W36" s="53">
        <f>'5A2A_New Vision'!W36+'5A2B_Glencoe'!W36+'5A2C_ISL'!W36+'5A2D_Avoyelles'!W36+'5A2E_Delhi'!W36+'5A2F_Belle Chasse'!W36+'5A2H_MAX'!W36</f>
        <v>0</v>
      </c>
      <c r="X36" s="95">
        <f>'5A2A_New Vision'!X36+'5A2B_Glencoe'!X36+'5A2C_ISL'!X36+'5A2D_Avoyelles'!X36+'5A2E_Delhi'!X36+'5A2F_Belle Chasse'!X36+'5A2H_MAX'!X36</f>
        <v>0</v>
      </c>
      <c r="Y36" s="81">
        <f>'5A2A_New Vision'!Y36+'5A2B_Glencoe'!Y36+'5A2C_ISL'!Y36+'5A2D_Avoyelles'!Y36+'5A2E_Delhi'!Y36+'5A2F_Belle Chasse'!Y36+'5A2H_MAX'!Y36</f>
        <v>0</v>
      </c>
      <c r="Z36" s="95">
        <f>'5A2A_New Vision'!Z36+'5A2B_Glencoe'!Z36+'5A2C_ISL'!Z36+'5A2D_Avoyelles'!Z36+'5A2E_Delhi'!Z36+'5A2F_Belle Chasse'!Z36+'5A2H_MAX'!Z36</f>
        <v>0</v>
      </c>
      <c r="AA36" s="52">
        <f>'5A2A_New Vision'!AA36+'5A2B_Glencoe'!AA36+'5A2C_ISL'!AA36+'5A2D_Avoyelles'!AA36+'5A2E_Delhi'!AA36+'5A2F_Belle Chasse'!AA36+'5A2H_MAX'!AA36</f>
        <v>0</v>
      </c>
      <c r="AB36" s="95">
        <f>'5A2A_New Vision'!AB36+'5A2B_Glencoe'!AB36+'5A2C_ISL'!AB36+'5A2D_Avoyelles'!AB36+'5A2E_Delhi'!AB36+'5A2F_Belle Chasse'!AB36+'5A2H_MAX'!AB36</f>
        <v>0</v>
      </c>
      <c r="AC36" s="54">
        <f>'5A2A_New Vision'!AC36+'5A2B_Glencoe'!AC36+'5A2C_ISL'!AC36+'5A2D_Avoyelles'!AC36+'5A2E_Delhi'!AC36+'5A2F_Belle Chasse'!AC36+'5A2H_MAX'!AC36</f>
        <v>0</v>
      </c>
      <c r="AD36" s="52">
        <f>'5A2A_New Vision'!AD36+'5A2B_Glencoe'!AD36+'5A2C_ISL'!AD36+'5A2D_Avoyelles'!AD36+'5A2E_Delhi'!AD36+'5A2F_Belle Chasse'!AD36+'5A2H_MAX'!AD36</f>
        <v>0</v>
      </c>
      <c r="AE36" s="96">
        <f>'5A2A_New Vision'!AE36+'5A2B_Glencoe'!AE36+'5A2C_ISL'!AE36+'5A2D_Avoyelles'!AE36+'5A2E_Delhi'!AE36+'5A2F_Belle Chasse'!AE36+'5A2H_MAX'!AE36</f>
        <v>0</v>
      </c>
      <c r="AF36" s="96">
        <f>'5A2A_New Vision'!AF36+'5A2B_Glencoe'!AF36+'5A2C_ISL'!AF36+'5A2D_Avoyelles'!AF36+'5A2E_Delhi'!AF36+'5A2F_Belle Chasse'!AF36+'5A2H_MAX'!AF36</f>
        <v>0</v>
      </c>
    </row>
    <row r="37" spans="1:32" ht="16.149999999999999" customHeight="1" x14ac:dyDescent="0.2">
      <c r="A37" s="59">
        <v>31</v>
      </c>
      <c r="B37" s="60" t="s">
        <v>37</v>
      </c>
      <c r="C37" s="335">
        <f>'5A2A_New Vision'!C37+'5A2B_Glencoe'!C37+'5A2C_ISL'!C37+'5A2D_Avoyelles'!C37+'5A2E_Delhi'!C37+'5A2F_Belle Chasse'!C37+'5A2H_MAX'!C37</f>
        <v>0</v>
      </c>
      <c r="D37" s="61">
        <f>'Source Data'!O37</f>
        <v>9496.1797351340865</v>
      </c>
      <c r="E37" s="66">
        <f>'5A2A_New Vision'!E37+'5A2B_Glencoe'!E37+'5A2C_ISL'!E37+'5A2D_Avoyelles'!E37+'5A2E_Delhi'!E37+'5A2F_Belle Chasse'!E37+'5A2H_MAX'!E37</f>
        <v>0</v>
      </c>
      <c r="F37" s="66"/>
      <c r="G37" s="66">
        <f>'5A2A_New Vision'!G37+'5A2B_Glencoe'!G37+'5A2C_ISL'!G37+'5A2D_Avoyelles'!G37+'5A2E_Delhi'!G37+'5A2F_Belle Chasse'!G37+'5A2H_MAX'!G37</f>
        <v>0</v>
      </c>
      <c r="H37" s="354">
        <f>'5A2A_New Vision'!H37+'5A2B_Glencoe'!H37+'5A2C_ISL'!H37+'5A2D_Avoyelles'!H37+'5A2E_Delhi'!H37+'5A2F_Belle Chasse'!H37+'5A2H_MAX'!H37</f>
        <v>0</v>
      </c>
      <c r="I37" s="61">
        <f>'Source Data'!I37</f>
        <v>524.75657375911442</v>
      </c>
      <c r="J37" s="66">
        <f>'5A2A_New Vision'!J37+'5A2B_Glencoe'!J37+'5A2C_ISL'!J37+'5A2D_Avoyelles'!J37+'5A2E_Delhi'!J37+'5A2F_Belle Chasse'!J37+'5A2H_MAX'!J37</f>
        <v>0</v>
      </c>
      <c r="K37" s="354">
        <f>'5A2A_New Vision'!K37+'5A2B_Glencoe'!K37+'5A2C_ISL'!K37+'5A2D_Avoyelles'!K37+'5A2E_Delhi'!K37+'5A2F_Belle Chasse'!K37+'5A2H_MAX'!K37</f>
        <v>0</v>
      </c>
      <c r="L37" s="61">
        <f>'Source Data'!J37</f>
        <v>143.11542920703121</v>
      </c>
      <c r="M37" s="66">
        <f>'5A2A_New Vision'!M37+'5A2B_Glencoe'!M37+'5A2C_ISL'!M37+'5A2D_Avoyelles'!M37+'5A2E_Delhi'!M37+'5A2F_Belle Chasse'!M37+'5A2H_MAX'!M37</f>
        <v>0</v>
      </c>
      <c r="N37" s="354">
        <f>'5A2A_New Vision'!N37+'5A2B_Glencoe'!N37+'5A2C_ISL'!N37+'5A2D_Avoyelles'!N37+'5A2E_Delhi'!N37+'5A2F_Belle Chasse'!N37+'5A2H_MAX'!N37</f>
        <v>0</v>
      </c>
      <c r="O37" s="61">
        <f>'Source Data'!K37</f>
        <v>3577.8857301757807</v>
      </c>
      <c r="P37" s="66">
        <f>'5A2A_New Vision'!P37+'5A2B_Glencoe'!P37+'5A2C_ISL'!P37+'5A2D_Avoyelles'!P37+'5A2E_Delhi'!P37+'5A2F_Belle Chasse'!P37+'5A2H_MAX'!P37</f>
        <v>0</v>
      </c>
      <c r="Q37" s="354">
        <f>'5A2A_New Vision'!Q37+'5A2B_Glencoe'!Q37+'5A2C_ISL'!Q37+'5A2D_Avoyelles'!Q37+'5A2E_Delhi'!Q37+'5A2F_Belle Chasse'!Q37+'5A2H_MAX'!Q37</f>
        <v>0</v>
      </c>
      <c r="R37" s="61">
        <f>'Source Data'!L37</f>
        <v>1431.1542920703123</v>
      </c>
      <c r="S37" s="66">
        <f>'5A2A_New Vision'!S37+'5A2B_Glencoe'!S37+'5A2C_ISL'!S37+'5A2D_Avoyelles'!S37+'5A2E_Delhi'!S37+'5A2F_Belle Chasse'!S37+'5A2H_MAX'!S37</f>
        <v>0</v>
      </c>
      <c r="T37" s="93">
        <f>'5A2A_New Vision'!T37+'5A2B_Glencoe'!T37+'5A2C_ISL'!T37+'5A2D_Avoyelles'!T37+'5A2E_Delhi'!T37+'5A2F_Belle Chasse'!T37+'5A2H_MAX'!T37</f>
        <v>0</v>
      </c>
      <c r="U37" s="61">
        <f>'5A2A_New Vision'!U37+'5A2B_Glencoe'!U37+'5A2C_ISL'!U37+'5A2D_Avoyelles'!U37+'5A2E_Delhi'!U37+'5A2F_Belle Chasse'!U37+'5A2H_MAX'!U37</f>
        <v>0</v>
      </c>
      <c r="V37" s="61">
        <f>'5A2A_New Vision'!V37+'5A2B_Glencoe'!V37+'5A2C_ISL'!V37+'5A2D_Avoyelles'!V37+'5A2E_Delhi'!V37+'5A2F_Belle Chasse'!V37+'5A2H_MAX'!V37</f>
        <v>0</v>
      </c>
      <c r="W37" s="62">
        <f>'5A2A_New Vision'!W37+'5A2B_Glencoe'!W37+'5A2C_ISL'!W37+'5A2D_Avoyelles'!W37+'5A2E_Delhi'!W37+'5A2F_Belle Chasse'!W37+'5A2H_MAX'!W37</f>
        <v>0</v>
      </c>
      <c r="X37" s="93">
        <f>'5A2A_New Vision'!X37+'5A2B_Glencoe'!X37+'5A2C_ISL'!X37+'5A2D_Avoyelles'!X37+'5A2E_Delhi'!X37+'5A2F_Belle Chasse'!X37+'5A2H_MAX'!X37</f>
        <v>0</v>
      </c>
      <c r="Y37" s="66">
        <f>'5A2A_New Vision'!Y37+'5A2B_Glencoe'!Y37+'5A2C_ISL'!Y37+'5A2D_Avoyelles'!Y37+'5A2E_Delhi'!Y37+'5A2F_Belle Chasse'!Y37+'5A2H_MAX'!Y37</f>
        <v>0</v>
      </c>
      <c r="Z37" s="93">
        <f>'5A2A_New Vision'!Z37+'5A2B_Glencoe'!Z37+'5A2C_ISL'!Z37+'5A2D_Avoyelles'!Z37+'5A2E_Delhi'!Z37+'5A2F_Belle Chasse'!Z37+'5A2H_MAX'!Z37</f>
        <v>0</v>
      </c>
      <c r="AA37" s="61">
        <f>'5A2A_New Vision'!AA37+'5A2B_Glencoe'!AA37+'5A2C_ISL'!AA37+'5A2D_Avoyelles'!AA37+'5A2E_Delhi'!AA37+'5A2F_Belle Chasse'!AA37+'5A2H_MAX'!AA37</f>
        <v>0</v>
      </c>
      <c r="AB37" s="93">
        <f>'5A2A_New Vision'!AB37+'5A2B_Glencoe'!AB37+'5A2C_ISL'!AB37+'5A2D_Avoyelles'!AB37+'5A2E_Delhi'!AB37+'5A2F_Belle Chasse'!AB37+'5A2H_MAX'!AB37</f>
        <v>0</v>
      </c>
      <c r="AC37" s="61">
        <f>'5A2A_New Vision'!AC37+'5A2B_Glencoe'!AC37+'5A2C_ISL'!AC37+'5A2D_Avoyelles'!AC37+'5A2E_Delhi'!AC37+'5A2F_Belle Chasse'!AC37+'5A2H_MAX'!AC37</f>
        <v>0</v>
      </c>
      <c r="AD37" s="61">
        <f>'5A2A_New Vision'!AD37+'5A2B_Glencoe'!AD37+'5A2C_ISL'!AD37+'5A2D_Avoyelles'!AD37+'5A2E_Delhi'!AD37+'5A2F_Belle Chasse'!AD37+'5A2H_MAX'!AD37</f>
        <v>0</v>
      </c>
      <c r="AE37" s="93">
        <f>'5A2A_New Vision'!AE37+'5A2B_Glencoe'!AE37+'5A2C_ISL'!AE37+'5A2D_Avoyelles'!AE37+'5A2E_Delhi'!AE37+'5A2F_Belle Chasse'!AE37+'5A2H_MAX'!AE37</f>
        <v>0</v>
      </c>
      <c r="AF37" s="97">
        <f>'5A2A_New Vision'!AF37+'5A2B_Glencoe'!AF37+'5A2C_ISL'!AF37+'5A2D_Avoyelles'!AF37+'5A2E_Delhi'!AF37+'5A2F_Belle Chasse'!AF37+'5A2H_MAX'!AF37</f>
        <v>0</v>
      </c>
    </row>
    <row r="38" spans="1:32" ht="16.149999999999999" customHeight="1" x14ac:dyDescent="0.2">
      <c r="A38" s="55">
        <v>32</v>
      </c>
      <c r="B38" s="56" t="s">
        <v>38</v>
      </c>
      <c r="C38" s="336">
        <f>'5A2A_New Vision'!C38+'5A2B_Glencoe'!C38+'5A2C_ISL'!C38+'5A2D_Avoyelles'!C38+'5A2E_Delhi'!C38+'5A2F_Belle Chasse'!C38+'5A2H_MAX'!C38</f>
        <v>0</v>
      </c>
      <c r="D38" s="57">
        <f>'Source Data'!O38</f>
        <v>7322.3151557445535</v>
      </c>
      <c r="E38" s="75">
        <f>'5A2A_New Vision'!E38+'5A2B_Glencoe'!E38+'5A2C_ISL'!E38+'5A2D_Avoyelles'!E38+'5A2E_Delhi'!E38+'5A2F_Belle Chasse'!E38+'5A2H_MAX'!E38</f>
        <v>0</v>
      </c>
      <c r="F38" s="75"/>
      <c r="G38" s="75">
        <f>'5A2A_New Vision'!G38+'5A2B_Glencoe'!G38+'5A2C_ISL'!G38+'5A2D_Avoyelles'!G38+'5A2E_Delhi'!G38+'5A2F_Belle Chasse'!G38+'5A2H_MAX'!G38</f>
        <v>0</v>
      </c>
      <c r="H38" s="355">
        <f>'5A2A_New Vision'!H38+'5A2B_Glencoe'!H38+'5A2C_ISL'!H38+'5A2D_Avoyelles'!H38+'5A2E_Delhi'!H38+'5A2F_Belle Chasse'!H38+'5A2H_MAX'!H38</f>
        <v>0</v>
      </c>
      <c r="I38" s="57">
        <f>'Source Data'!I38</f>
        <v>712.66638210557119</v>
      </c>
      <c r="J38" s="75">
        <f>'5A2A_New Vision'!J38+'5A2B_Glencoe'!J38+'5A2C_ISL'!J38+'5A2D_Avoyelles'!J38+'5A2E_Delhi'!J38+'5A2F_Belle Chasse'!J38+'5A2H_MAX'!J38</f>
        <v>0</v>
      </c>
      <c r="K38" s="355">
        <f>'5A2A_New Vision'!K38+'5A2B_Glencoe'!K38+'5A2C_ISL'!K38+'5A2D_Avoyelles'!K38+'5A2E_Delhi'!K38+'5A2F_Belle Chasse'!K38+'5A2H_MAX'!K38</f>
        <v>0</v>
      </c>
      <c r="L38" s="57">
        <f>'Source Data'!J38</f>
        <v>194.36355875606483</v>
      </c>
      <c r="M38" s="75">
        <f>'5A2A_New Vision'!M38+'5A2B_Glencoe'!M38+'5A2C_ISL'!M38+'5A2D_Avoyelles'!M38+'5A2E_Delhi'!M38+'5A2F_Belle Chasse'!M38+'5A2H_MAX'!M38</f>
        <v>0</v>
      </c>
      <c r="N38" s="355">
        <f>'5A2A_New Vision'!N38+'5A2B_Glencoe'!N38+'5A2C_ISL'!N38+'5A2D_Avoyelles'!N38+'5A2E_Delhi'!N38+'5A2F_Belle Chasse'!N38+'5A2H_MAX'!N38</f>
        <v>0</v>
      </c>
      <c r="O38" s="57">
        <f>'Source Data'!K38</f>
        <v>4859.0889689016212</v>
      </c>
      <c r="P38" s="75">
        <f>'5A2A_New Vision'!P38+'5A2B_Glencoe'!P38+'5A2C_ISL'!P38+'5A2D_Avoyelles'!P38+'5A2E_Delhi'!P38+'5A2F_Belle Chasse'!P38+'5A2H_MAX'!P38</f>
        <v>0</v>
      </c>
      <c r="Q38" s="355">
        <f>'5A2A_New Vision'!Q38+'5A2B_Glencoe'!Q38+'5A2C_ISL'!Q38+'5A2D_Avoyelles'!Q38+'5A2E_Delhi'!Q38+'5A2F_Belle Chasse'!Q38+'5A2H_MAX'!Q38</f>
        <v>0</v>
      </c>
      <c r="R38" s="57">
        <f>'Source Data'!L38</f>
        <v>1943.6355875606487</v>
      </c>
      <c r="S38" s="75">
        <f>'5A2A_New Vision'!S38+'5A2B_Glencoe'!S38+'5A2C_ISL'!S38+'5A2D_Avoyelles'!S38+'5A2E_Delhi'!S38+'5A2F_Belle Chasse'!S38+'5A2H_MAX'!S38</f>
        <v>0</v>
      </c>
      <c r="T38" s="94">
        <f>'5A2A_New Vision'!T38+'5A2B_Glencoe'!T38+'5A2C_ISL'!T38+'5A2D_Avoyelles'!T38+'5A2E_Delhi'!T38+'5A2F_Belle Chasse'!T38+'5A2H_MAX'!T38</f>
        <v>0</v>
      </c>
      <c r="U38" s="57">
        <f>'5A2A_New Vision'!U38+'5A2B_Glencoe'!U38+'5A2C_ISL'!U38+'5A2D_Avoyelles'!U38+'5A2E_Delhi'!U38+'5A2F_Belle Chasse'!U38+'5A2H_MAX'!U38</f>
        <v>0</v>
      </c>
      <c r="V38" s="57">
        <f>'5A2A_New Vision'!V38+'5A2B_Glencoe'!V38+'5A2C_ISL'!V38+'5A2D_Avoyelles'!V38+'5A2E_Delhi'!V38+'5A2F_Belle Chasse'!V38+'5A2H_MAX'!V38</f>
        <v>0</v>
      </c>
      <c r="W38" s="58">
        <f>'5A2A_New Vision'!W38+'5A2B_Glencoe'!W38+'5A2C_ISL'!W38+'5A2D_Avoyelles'!W38+'5A2E_Delhi'!W38+'5A2F_Belle Chasse'!W38+'5A2H_MAX'!W38</f>
        <v>0</v>
      </c>
      <c r="X38" s="94">
        <f>'5A2A_New Vision'!X38+'5A2B_Glencoe'!X38+'5A2C_ISL'!X38+'5A2D_Avoyelles'!X38+'5A2E_Delhi'!X38+'5A2F_Belle Chasse'!X38+'5A2H_MAX'!X38</f>
        <v>0</v>
      </c>
      <c r="Y38" s="75">
        <f>'5A2A_New Vision'!Y38+'5A2B_Glencoe'!Y38+'5A2C_ISL'!Y38+'5A2D_Avoyelles'!Y38+'5A2E_Delhi'!Y38+'5A2F_Belle Chasse'!Y38+'5A2H_MAX'!Y38</f>
        <v>0</v>
      </c>
      <c r="Z38" s="94">
        <f>'5A2A_New Vision'!Z38+'5A2B_Glencoe'!Z38+'5A2C_ISL'!Z38+'5A2D_Avoyelles'!Z38+'5A2E_Delhi'!Z38+'5A2F_Belle Chasse'!Z38+'5A2H_MAX'!Z38</f>
        <v>0</v>
      </c>
      <c r="AA38" s="57">
        <f>'5A2A_New Vision'!AA38+'5A2B_Glencoe'!AA38+'5A2C_ISL'!AA38+'5A2D_Avoyelles'!AA38+'5A2E_Delhi'!AA38+'5A2F_Belle Chasse'!AA38+'5A2H_MAX'!AA38</f>
        <v>0</v>
      </c>
      <c r="AB38" s="94">
        <f>'5A2A_New Vision'!AB38+'5A2B_Glencoe'!AB38+'5A2C_ISL'!AB38+'5A2D_Avoyelles'!AB38+'5A2E_Delhi'!AB38+'5A2F_Belle Chasse'!AB38+'5A2H_MAX'!AB38</f>
        <v>0</v>
      </c>
      <c r="AC38" s="57">
        <f>'5A2A_New Vision'!AC38+'5A2B_Glencoe'!AC38+'5A2C_ISL'!AC38+'5A2D_Avoyelles'!AC38+'5A2E_Delhi'!AC38+'5A2F_Belle Chasse'!AC38+'5A2H_MAX'!AC38</f>
        <v>0</v>
      </c>
      <c r="AD38" s="57">
        <f>'5A2A_New Vision'!AD38+'5A2B_Glencoe'!AD38+'5A2C_ISL'!AD38+'5A2D_Avoyelles'!AD38+'5A2E_Delhi'!AD38+'5A2F_Belle Chasse'!AD38+'5A2H_MAX'!AD38</f>
        <v>0</v>
      </c>
      <c r="AE38" s="94">
        <f>'5A2A_New Vision'!AE38+'5A2B_Glencoe'!AE38+'5A2C_ISL'!AE38+'5A2D_Avoyelles'!AE38+'5A2E_Delhi'!AE38+'5A2F_Belle Chasse'!AE38+'5A2H_MAX'!AE38</f>
        <v>0</v>
      </c>
      <c r="AF38" s="98">
        <f>'5A2A_New Vision'!AF38+'5A2B_Glencoe'!AF38+'5A2C_ISL'!AF38+'5A2D_Avoyelles'!AF38+'5A2E_Delhi'!AF38+'5A2F_Belle Chasse'!AF38+'5A2H_MAX'!AF38</f>
        <v>0</v>
      </c>
    </row>
    <row r="39" spans="1:32" ht="16.149999999999999" customHeight="1" x14ac:dyDescent="0.2">
      <c r="A39" s="55">
        <v>33</v>
      </c>
      <c r="B39" s="56" t="s">
        <v>39</v>
      </c>
      <c r="C39" s="336">
        <f>'5A2A_New Vision'!C39+'5A2B_Glencoe'!C39+'5A2C_ISL'!C39+'5A2D_Avoyelles'!C39+'5A2E_Delhi'!C39+'5A2F_Belle Chasse'!C39+'5A2H_MAX'!C39</f>
        <v>0</v>
      </c>
      <c r="D39" s="57">
        <f>'Source Data'!O39</f>
        <v>7796.1308318694118</v>
      </c>
      <c r="E39" s="75">
        <f>'5A2A_New Vision'!E39+'5A2B_Glencoe'!E39+'5A2C_ISL'!E39+'5A2D_Avoyelles'!E39+'5A2E_Delhi'!E39+'5A2F_Belle Chasse'!E39+'5A2H_MAX'!E39</f>
        <v>0</v>
      </c>
      <c r="F39" s="75"/>
      <c r="G39" s="75">
        <f>'5A2A_New Vision'!G39+'5A2B_Glencoe'!G39+'5A2C_ISL'!G39+'5A2D_Avoyelles'!G39+'5A2E_Delhi'!G39+'5A2F_Belle Chasse'!G39+'5A2H_MAX'!G39</f>
        <v>0</v>
      </c>
      <c r="H39" s="355">
        <f>'5A2A_New Vision'!H39+'5A2B_Glencoe'!H39+'5A2C_ISL'!H39+'5A2D_Avoyelles'!H39+'5A2E_Delhi'!H39+'5A2F_Belle Chasse'!H39+'5A2H_MAX'!H39</f>
        <v>0</v>
      </c>
      <c r="I39" s="57">
        <f>'Source Data'!I39</f>
        <v>624.84576931264041</v>
      </c>
      <c r="J39" s="75">
        <f>'5A2A_New Vision'!J39+'5A2B_Glencoe'!J39+'5A2C_ISL'!J39+'5A2D_Avoyelles'!J39+'5A2E_Delhi'!J39+'5A2F_Belle Chasse'!J39+'5A2H_MAX'!J39</f>
        <v>0</v>
      </c>
      <c r="K39" s="355">
        <f>'5A2A_New Vision'!K39+'5A2B_Glencoe'!K39+'5A2C_ISL'!K39+'5A2D_Avoyelles'!K39+'5A2E_Delhi'!K39+'5A2F_Belle Chasse'!K39+'5A2H_MAX'!K39</f>
        <v>0</v>
      </c>
      <c r="L39" s="57">
        <f>'Source Data'!J39</f>
        <v>170.41248253981104</v>
      </c>
      <c r="M39" s="75">
        <f>'5A2A_New Vision'!M39+'5A2B_Glencoe'!M39+'5A2C_ISL'!M39+'5A2D_Avoyelles'!M39+'5A2E_Delhi'!M39+'5A2F_Belle Chasse'!M39+'5A2H_MAX'!M39</f>
        <v>0</v>
      </c>
      <c r="N39" s="355">
        <f>'5A2A_New Vision'!N39+'5A2B_Glencoe'!N39+'5A2C_ISL'!N39+'5A2D_Avoyelles'!N39+'5A2E_Delhi'!N39+'5A2F_Belle Chasse'!N39+'5A2H_MAX'!N39</f>
        <v>0</v>
      </c>
      <c r="O39" s="57">
        <f>'Source Data'!K39</f>
        <v>4260.3120634952766</v>
      </c>
      <c r="P39" s="75">
        <f>'5A2A_New Vision'!P39+'5A2B_Glencoe'!P39+'5A2C_ISL'!P39+'5A2D_Avoyelles'!P39+'5A2E_Delhi'!P39+'5A2F_Belle Chasse'!P39+'5A2H_MAX'!P39</f>
        <v>0</v>
      </c>
      <c r="Q39" s="355">
        <f>'5A2A_New Vision'!Q39+'5A2B_Glencoe'!Q39+'5A2C_ISL'!Q39+'5A2D_Avoyelles'!Q39+'5A2E_Delhi'!Q39+'5A2F_Belle Chasse'!Q39+'5A2H_MAX'!Q39</f>
        <v>0</v>
      </c>
      <c r="R39" s="57">
        <f>'Source Data'!L39</f>
        <v>1704.1248253981105</v>
      </c>
      <c r="S39" s="75">
        <f>'5A2A_New Vision'!S39+'5A2B_Glencoe'!S39+'5A2C_ISL'!S39+'5A2D_Avoyelles'!S39+'5A2E_Delhi'!S39+'5A2F_Belle Chasse'!S39+'5A2H_MAX'!S39</f>
        <v>0</v>
      </c>
      <c r="T39" s="94">
        <f>'5A2A_New Vision'!T39+'5A2B_Glencoe'!T39+'5A2C_ISL'!T39+'5A2D_Avoyelles'!T39+'5A2E_Delhi'!T39+'5A2F_Belle Chasse'!T39+'5A2H_MAX'!T39</f>
        <v>0</v>
      </c>
      <c r="U39" s="57">
        <f>'5A2A_New Vision'!U39+'5A2B_Glencoe'!U39+'5A2C_ISL'!U39+'5A2D_Avoyelles'!U39+'5A2E_Delhi'!U39+'5A2F_Belle Chasse'!U39+'5A2H_MAX'!U39</f>
        <v>0</v>
      </c>
      <c r="V39" s="57">
        <f>'5A2A_New Vision'!V39+'5A2B_Glencoe'!V39+'5A2C_ISL'!V39+'5A2D_Avoyelles'!V39+'5A2E_Delhi'!V39+'5A2F_Belle Chasse'!V39+'5A2H_MAX'!V39</f>
        <v>0</v>
      </c>
      <c r="W39" s="58">
        <f>'5A2A_New Vision'!W39+'5A2B_Glencoe'!W39+'5A2C_ISL'!W39+'5A2D_Avoyelles'!W39+'5A2E_Delhi'!W39+'5A2F_Belle Chasse'!W39+'5A2H_MAX'!W39</f>
        <v>0</v>
      </c>
      <c r="X39" s="94">
        <f>'5A2A_New Vision'!X39+'5A2B_Glencoe'!X39+'5A2C_ISL'!X39+'5A2D_Avoyelles'!X39+'5A2E_Delhi'!X39+'5A2F_Belle Chasse'!X39+'5A2H_MAX'!X39</f>
        <v>0</v>
      </c>
      <c r="Y39" s="75">
        <f>'5A2A_New Vision'!Y39+'5A2B_Glencoe'!Y39+'5A2C_ISL'!Y39+'5A2D_Avoyelles'!Y39+'5A2E_Delhi'!Y39+'5A2F_Belle Chasse'!Y39+'5A2H_MAX'!Y39</f>
        <v>0</v>
      </c>
      <c r="Z39" s="94">
        <f>'5A2A_New Vision'!Z39+'5A2B_Glencoe'!Z39+'5A2C_ISL'!Z39+'5A2D_Avoyelles'!Z39+'5A2E_Delhi'!Z39+'5A2F_Belle Chasse'!Z39+'5A2H_MAX'!Z39</f>
        <v>0</v>
      </c>
      <c r="AA39" s="57">
        <f>'5A2A_New Vision'!AA39+'5A2B_Glencoe'!AA39+'5A2C_ISL'!AA39+'5A2D_Avoyelles'!AA39+'5A2E_Delhi'!AA39+'5A2F_Belle Chasse'!AA39+'5A2H_MAX'!AA39</f>
        <v>0</v>
      </c>
      <c r="AB39" s="94">
        <f>'5A2A_New Vision'!AB39+'5A2B_Glencoe'!AB39+'5A2C_ISL'!AB39+'5A2D_Avoyelles'!AB39+'5A2E_Delhi'!AB39+'5A2F_Belle Chasse'!AB39+'5A2H_MAX'!AB39</f>
        <v>0</v>
      </c>
      <c r="AC39" s="57">
        <f>'5A2A_New Vision'!AC39+'5A2B_Glencoe'!AC39+'5A2C_ISL'!AC39+'5A2D_Avoyelles'!AC39+'5A2E_Delhi'!AC39+'5A2F_Belle Chasse'!AC39+'5A2H_MAX'!AC39</f>
        <v>0</v>
      </c>
      <c r="AD39" s="57">
        <f>'5A2A_New Vision'!AD39+'5A2B_Glencoe'!AD39+'5A2C_ISL'!AD39+'5A2D_Avoyelles'!AD39+'5A2E_Delhi'!AD39+'5A2F_Belle Chasse'!AD39+'5A2H_MAX'!AD39</f>
        <v>0</v>
      </c>
      <c r="AE39" s="94">
        <f>'5A2A_New Vision'!AE39+'5A2B_Glencoe'!AE39+'5A2C_ISL'!AE39+'5A2D_Avoyelles'!AE39+'5A2E_Delhi'!AE39+'5A2F_Belle Chasse'!AE39+'5A2H_MAX'!AE39</f>
        <v>0</v>
      </c>
      <c r="AF39" s="98">
        <f>'5A2A_New Vision'!AF39+'5A2B_Glencoe'!AF39+'5A2C_ISL'!AF39+'5A2D_Avoyelles'!AF39+'5A2E_Delhi'!AF39+'5A2F_Belle Chasse'!AF39+'5A2H_MAX'!AF39</f>
        <v>0</v>
      </c>
    </row>
    <row r="40" spans="1:32" ht="16.149999999999999" customHeight="1" x14ac:dyDescent="0.2">
      <c r="A40" s="55">
        <v>34</v>
      </c>
      <c r="B40" s="56" t="s">
        <v>40</v>
      </c>
      <c r="C40" s="336">
        <f>'5A2A_New Vision'!C40+'5A2B_Glencoe'!C40+'5A2C_ISL'!C40+'5A2D_Avoyelles'!C40+'5A2E_Delhi'!C40+'5A2F_Belle Chasse'!C40+'5A2H_MAX'!C40</f>
        <v>0</v>
      </c>
      <c r="D40" s="57">
        <f>'Source Data'!O40</f>
        <v>7616.3416530730665</v>
      </c>
      <c r="E40" s="75">
        <f>'5A2A_New Vision'!E40+'5A2B_Glencoe'!E40+'5A2C_ISL'!E40+'5A2D_Avoyelles'!E40+'5A2E_Delhi'!E40+'5A2F_Belle Chasse'!E40+'5A2H_MAX'!E40</f>
        <v>0</v>
      </c>
      <c r="F40" s="75"/>
      <c r="G40" s="75">
        <f>'5A2A_New Vision'!G40+'5A2B_Glencoe'!G40+'5A2C_ISL'!G40+'5A2D_Avoyelles'!G40+'5A2E_Delhi'!G40+'5A2F_Belle Chasse'!G40+'5A2H_MAX'!G40</f>
        <v>0</v>
      </c>
      <c r="H40" s="355">
        <f>'5A2A_New Vision'!H40+'5A2B_Glencoe'!H40+'5A2C_ISL'!H40+'5A2D_Avoyelles'!H40+'5A2E_Delhi'!H40+'5A2F_Belle Chasse'!H40+'5A2H_MAX'!H40</f>
        <v>0</v>
      </c>
      <c r="I40" s="57">
        <f>'Source Data'!I40</f>
        <v>693.972191189574</v>
      </c>
      <c r="J40" s="75">
        <f>'5A2A_New Vision'!J40+'5A2B_Glencoe'!J40+'5A2C_ISL'!J40+'5A2D_Avoyelles'!J40+'5A2E_Delhi'!J40+'5A2F_Belle Chasse'!J40+'5A2H_MAX'!J40</f>
        <v>0</v>
      </c>
      <c r="K40" s="355">
        <f>'5A2A_New Vision'!K40+'5A2B_Glencoe'!K40+'5A2C_ISL'!K40+'5A2D_Avoyelles'!K40+'5A2E_Delhi'!K40+'5A2F_Belle Chasse'!K40+'5A2H_MAX'!K40</f>
        <v>0</v>
      </c>
      <c r="L40" s="57">
        <f>'Source Data'!J40</f>
        <v>189.26514305170204</v>
      </c>
      <c r="M40" s="75">
        <f>'5A2A_New Vision'!M40+'5A2B_Glencoe'!M40+'5A2C_ISL'!M40+'5A2D_Avoyelles'!M40+'5A2E_Delhi'!M40+'5A2F_Belle Chasse'!M40+'5A2H_MAX'!M40</f>
        <v>0</v>
      </c>
      <c r="N40" s="355">
        <f>'5A2A_New Vision'!N40+'5A2B_Glencoe'!N40+'5A2C_ISL'!N40+'5A2D_Avoyelles'!N40+'5A2E_Delhi'!N40+'5A2F_Belle Chasse'!N40+'5A2H_MAX'!N40</f>
        <v>0</v>
      </c>
      <c r="O40" s="57">
        <f>'Source Data'!K40</f>
        <v>4731.62857629255</v>
      </c>
      <c r="P40" s="75">
        <f>'5A2A_New Vision'!P40+'5A2B_Glencoe'!P40+'5A2C_ISL'!P40+'5A2D_Avoyelles'!P40+'5A2E_Delhi'!P40+'5A2F_Belle Chasse'!P40+'5A2H_MAX'!P40</f>
        <v>0</v>
      </c>
      <c r="Q40" s="355">
        <f>'5A2A_New Vision'!Q40+'5A2B_Glencoe'!Q40+'5A2C_ISL'!Q40+'5A2D_Avoyelles'!Q40+'5A2E_Delhi'!Q40+'5A2F_Belle Chasse'!Q40+'5A2H_MAX'!Q40</f>
        <v>0</v>
      </c>
      <c r="R40" s="57">
        <f>'Source Data'!L40</f>
        <v>1892.6514305170203</v>
      </c>
      <c r="S40" s="75">
        <f>'5A2A_New Vision'!S40+'5A2B_Glencoe'!S40+'5A2C_ISL'!S40+'5A2D_Avoyelles'!S40+'5A2E_Delhi'!S40+'5A2F_Belle Chasse'!S40+'5A2H_MAX'!S40</f>
        <v>0</v>
      </c>
      <c r="T40" s="94">
        <f>'5A2A_New Vision'!T40+'5A2B_Glencoe'!T40+'5A2C_ISL'!T40+'5A2D_Avoyelles'!T40+'5A2E_Delhi'!T40+'5A2F_Belle Chasse'!T40+'5A2H_MAX'!T40</f>
        <v>0</v>
      </c>
      <c r="U40" s="57">
        <f>'5A2A_New Vision'!U40+'5A2B_Glencoe'!U40+'5A2C_ISL'!U40+'5A2D_Avoyelles'!U40+'5A2E_Delhi'!U40+'5A2F_Belle Chasse'!U40+'5A2H_MAX'!U40</f>
        <v>0</v>
      </c>
      <c r="V40" s="57">
        <f>'5A2A_New Vision'!V40+'5A2B_Glencoe'!V40+'5A2C_ISL'!V40+'5A2D_Avoyelles'!V40+'5A2E_Delhi'!V40+'5A2F_Belle Chasse'!V40+'5A2H_MAX'!V40</f>
        <v>0</v>
      </c>
      <c r="W40" s="58">
        <f>'5A2A_New Vision'!W40+'5A2B_Glencoe'!W40+'5A2C_ISL'!W40+'5A2D_Avoyelles'!W40+'5A2E_Delhi'!W40+'5A2F_Belle Chasse'!W40+'5A2H_MAX'!W40</f>
        <v>0</v>
      </c>
      <c r="X40" s="94">
        <f>'5A2A_New Vision'!X40+'5A2B_Glencoe'!X40+'5A2C_ISL'!X40+'5A2D_Avoyelles'!X40+'5A2E_Delhi'!X40+'5A2F_Belle Chasse'!X40+'5A2H_MAX'!X40</f>
        <v>0</v>
      </c>
      <c r="Y40" s="75">
        <f>'5A2A_New Vision'!Y40+'5A2B_Glencoe'!Y40+'5A2C_ISL'!Y40+'5A2D_Avoyelles'!Y40+'5A2E_Delhi'!Y40+'5A2F_Belle Chasse'!Y40+'5A2H_MAX'!Y40</f>
        <v>0</v>
      </c>
      <c r="Z40" s="94">
        <f>'5A2A_New Vision'!Z40+'5A2B_Glencoe'!Z40+'5A2C_ISL'!Z40+'5A2D_Avoyelles'!Z40+'5A2E_Delhi'!Z40+'5A2F_Belle Chasse'!Z40+'5A2H_MAX'!Z40</f>
        <v>0</v>
      </c>
      <c r="AA40" s="57">
        <f>'5A2A_New Vision'!AA40+'5A2B_Glencoe'!AA40+'5A2C_ISL'!AA40+'5A2D_Avoyelles'!AA40+'5A2E_Delhi'!AA40+'5A2F_Belle Chasse'!AA40+'5A2H_MAX'!AA40</f>
        <v>0</v>
      </c>
      <c r="AB40" s="94">
        <f>'5A2A_New Vision'!AB40+'5A2B_Glencoe'!AB40+'5A2C_ISL'!AB40+'5A2D_Avoyelles'!AB40+'5A2E_Delhi'!AB40+'5A2F_Belle Chasse'!AB40+'5A2H_MAX'!AB40</f>
        <v>0</v>
      </c>
      <c r="AC40" s="57">
        <f>'5A2A_New Vision'!AC40+'5A2B_Glencoe'!AC40+'5A2C_ISL'!AC40+'5A2D_Avoyelles'!AC40+'5A2E_Delhi'!AC40+'5A2F_Belle Chasse'!AC40+'5A2H_MAX'!AC40</f>
        <v>0</v>
      </c>
      <c r="AD40" s="57">
        <f>'5A2A_New Vision'!AD40+'5A2B_Glencoe'!AD40+'5A2C_ISL'!AD40+'5A2D_Avoyelles'!AD40+'5A2E_Delhi'!AD40+'5A2F_Belle Chasse'!AD40+'5A2H_MAX'!AD40</f>
        <v>0</v>
      </c>
      <c r="AE40" s="94">
        <f>'5A2A_New Vision'!AE40+'5A2B_Glencoe'!AE40+'5A2C_ISL'!AE40+'5A2D_Avoyelles'!AE40+'5A2E_Delhi'!AE40+'5A2F_Belle Chasse'!AE40+'5A2H_MAX'!AE40</f>
        <v>0</v>
      </c>
      <c r="AF40" s="98">
        <f>'5A2A_New Vision'!AF40+'5A2B_Glencoe'!AF40+'5A2C_ISL'!AF40+'5A2D_Avoyelles'!AF40+'5A2E_Delhi'!AF40+'5A2F_Belle Chasse'!AF40+'5A2H_MAX'!AF40</f>
        <v>0</v>
      </c>
    </row>
    <row r="41" spans="1:32" ht="16.149999999999999" customHeight="1" x14ac:dyDescent="0.2">
      <c r="A41" s="50">
        <v>35</v>
      </c>
      <c r="B41" s="51" t="s">
        <v>41</v>
      </c>
      <c r="C41" s="337">
        <f>'5A2A_New Vision'!C41+'5A2B_Glencoe'!C41+'5A2C_ISL'!C41+'5A2D_Avoyelles'!C41+'5A2E_Delhi'!C41+'5A2F_Belle Chasse'!C41+'5A2H_MAX'!C41</f>
        <v>0</v>
      </c>
      <c r="D41" s="52">
        <f>'Source Data'!O41</f>
        <v>7938.271801684532</v>
      </c>
      <c r="E41" s="81">
        <f>'5A2A_New Vision'!E41+'5A2B_Glencoe'!E41+'5A2C_ISL'!E41+'5A2D_Avoyelles'!E41+'5A2E_Delhi'!E41+'5A2F_Belle Chasse'!E41+'5A2H_MAX'!E41</f>
        <v>0</v>
      </c>
      <c r="F41" s="81"/>
      <c r="G41" s="81">
        <f>'5A2A_New Vision'!G41+'5A2B_Glencoe'!G41+'5A2C_ISL'!G41+'5A2D_Avoyelles'!G41+'5A2E_Delhi'!G41+'5A2F_Belle Chasse'!G41+'5A2H_MAX'!G41</f>
        <v>0</v>
      </c>
      <c r="H41" s="356">
        <f>'5A2A_New Vision'!H41+'5A2B_Glencoe'!H41+'5A2C_ISL'!H41+'5A2D_Avoyelles'!H41+'5A2E_Delhi'!H41+'5A2F_Belle Chasse'!H41+'5A2H_MAX'!H41</f>
        <v>0</v>
      </c>
      <c r="I41" s="52">
        <f>'Source Data'!I41</f>
        <v>608.37683053992896</v>
      </c>
      <c r="J41" s="81">
        <f>'5A2A_New Vision'!J41+'5A2B_Glencoe'!J41+'5A2C_ISL'!J41+'5A2D_Avoyelles'!J41+'5A2E_Delhi'!J41+'5A2F_Belle Chasse'!J41+'5A2H_MAX'!J41</f>
        <v>0</v>
      </c>
      <c r="K41" s="356">
        <f>'5A2A_New Vision'!K41+'5A2B_Glencoe'!K41+'5A2C_ISL'!K41+'5A2D_Avoyelles'!K41+'5A2E_Delhi'!K41+'5A2F_Belle Chasse'!K41+'5A2H_MAX'!K41</f>
        <v>0</v>
      </c>
      <c r="L41" s="52">
        <f>'Source Data'!J41</f>
        <v>165.92095378361697</v>
      </c>
      <c r="M41" s="81">
        <f>'5A2A_New Vision'!M41+'5A2B_Glencoe'!M41+'5A2C_ISL'!M41+'5A2D_Avoyelles'!M41+'5A2E_Delhi'!M41+'5A2F_Belle Chasse'!M41+'5A2H_MAX'!M41</f>
        <v>0</v>
      </c>
      <c r="N41" s="356">
        <f>'5A2A_New Vision'!N41+'5A2B_Glencoe'!N41+'5A2C_ISL'!N41+'5A2D_Avoyelles'!N41+'5A2E_Delhi'!N41+'5A2F_Belle Chasse'!N41+'5A2H_MAX'!N41</f>
        <v>0</v>
      </c>
      <c r="O41" s="52">
        <f>'Source Data'!K41</f>
        <v>4148.0238445904242</v>
      </c>
      <c r="P41" s="81">
        <f>'5A2A_New Vision'!P41+'5A2B_Glencoe'!P41+'5A2C_ISL'!P41+'5A2D_Avoyelles'!P41+'5A2E_Delhi'!P41+'5A2F_Belle Chasse'!P41+'5A2H_MAX'!P41</f>
        <v>0</v>
      </c>
      <c r="Q41" s="356">
        <f>'5A2A_New Vision'!Q41+'5A2B_Glencoe'!Q41+'5A2C_ISL'!Q41+'5A2D_Avoyelles'!Q41+'5A2E_Delhi'!Q41+'5A2F_Belle Chasse'!Q41+'5A2H_MAX'!Q41</f>
        <v>0</v>
      </c>
      <c r="R41" s="52">
        <f>'Source Data'!L41</f>
        <v>1659.2095378361696</v>
      </c>
      <c r="S41" s="81">
        <f>'5A2A_New Vision'!S41+'5A2B_Glencoe'!S41+'5A2C_ISL'!S41+'5A2D_Avoyelles'!S41+'5A2E_Delhi'!S41+'5A2F_Belle Chasse'!S41+'5A2H_MAX'!S41</f>
        <v>0</v>
      </c>
      <c r="T41" s="95">
        <f>'5A2A_New Vision'!T41+'5A2B_Glencoe'!T41+'5A2C_ISL'!T41+'5A2D_Avoyelles'!T41+'5A2E_Delhi'!T41+'5A2F_Belle Chasse'!T41+'5A2H_MAX'!T41</f>
        <v>0</v>
      </c>
      <c r="U41" s="52">
        <f>'5A2A_New Vision'!U41+'5A2B_Glencoe'!U41+'5A2C_ISL'!U41+'5A2D_Avoyelles'!U41+'5A2E_Delhi'!U41+'5A2F_Belle Chasse'!U41+'5A2H_MAX'!U41</f>
        <v>0</v>
      </c>
      <c r="V41" s="52">
        <f>'5A2A_New Vision'!V41+'5A2B_Glencoe'!V41+'5A2C_ISL'!V41+'5A2D_Avoyelles'!V41+'5A2E_Delhi'!V41+'5A2F_Belle Chasse'!V41+'5A2H_MAX'!V41</f>
        <v>0</v>
      </c>
      <c r="W41" s="53">
        <f>'5A2A_New Vision'!W41+'5A2B_Glencoe'!W41+'5A2C_ISL'!W41+'5A2D_Avoyelles'!W41+'5A2E_Delhi'!W41+'5A2F_Belle Chasse'!W41+'5A2H_MAX'!W41</f>
        <v>0</v>
      </c>
      <c r="X41" s="95">
        <f>'5A2A_New Vision'!X41+'5A2B_Glencoe'!X41+'5A2C_ISL'!X41+'5A2D_Avoyelles'!X41+'5A2E_Delhi'!X41+'5A2F_Belle Chasse'!X41+'5A2H_MAX'!X41</f>
        <v>0</v>
      </c>
      <c r="Y41" s="81">
        <f>'5A2A_New Vision'!Y41+'5A2B_Glencoe'!Y41+'5A2C_ISL'!Y41+'5A2D_Avoyelles'!Y41+'5A2E_Delhi'!Y41+'5A2F_Belle Chasse'!Y41+'5A2H_MAX'!Y41</f>
        <v>0</v>
      </c>
      <c r="Z41" s="95">
        <f>'5A2A_New Vision'!Z41+'5A2B_Glencoe'!Z41+'5A2C_ISL'!Z41+'5A2D_Avoyelles'!Z41+'5A2E_Delhi'!Z41+'5A2F_Belle Chasse'!Z41+'5A2H_MAX'!Z41</f>
        <v>0</v>
      </c>
      <c r="AA41" s="52">
        <f>'5A2A_New Vision'!AA41+'5A2B_Glencoe'!AA41+'5A2C_ISL'!AA41+'5A2D_Avoyelles'!AA41+'5A2E_Delhi'!AA41+'5A2F_Belle Chasse'!AA41+'5A2H_MAX'!AA41</f>
        <v>0</v>
      </c>
      <c r="AB41" s="95">
        <f>'5A2A_New Vision'!AB41+'5A2B_Glencoe'!AB41+'5A2C_ISL'!AB41+'5A2D_Avoyelles'!AB41+'5A2E_Delhi'!AB41+'5A2F_Belle Chasse'!AB41+'5A2H_MAX'!AB41</f>
        <v>0</v>
      </c>
      <c r="AC41" s="54">
        <f>'5A2A_New Vision'!AC41+'5A2B_Glencoe'!AC41+'5A2C_ISL'!AC41+'5A2D_Avoyelles'!AC41+'5A2E_Delhi'!AC41+'5A2F_Belle Chasse'!AC41+'5A2H_MAX'!AC41</f>
        <v>0</v>
      </c>
      <c r="AD41" s="52">
        <f>'5A2A_New Vision'!AD41+'5A2B_Glencoe'!AD41+'5A2C_ISL'!AD41+'5A2D_Avoyelles'!AD41+'5A2E_Delhi'!AD41+'5A2F_Belle Chasse'!AD41+'5A2H_MAX'!AD41</f>
        <v>0</v>
      </c>
      <c r="AE41" s="96">
        <f>'5A2A_New Vision'!AE41+'5A2B_Glencoe'!AE41+'5A2C_ISL'!AE41+'5A2D_Avoyelles'!AE41+'5A2E_Delhi'!AE41+'5A2F_Belle Chasse'!AE41+'5A2H_MAX'!AE41</f>
        <v>0</v>
      </c>
      <c r="AF41" s="96">
        <f>'5A2A_New Vision'!AF41+'5A2B_Glencoe'!AF41+'5A2C_ISL'!AF41+'5A2D_Avoyelles'!AF41+'5A2E_Delhi'!AF41+'5A2F_Belle Chasse'!AF41+'5A2H_MAX'!AF41</f>
        <v>0</v>
      </c>
    </row>
    <row r="42" spans="1:32" ht="16.149999999999999" customHeight="1" x14ac:dyDescent="0.2">
      <c r="A42" s="59">
        <v>36</v>
      </c>
      <c r="B42" s="60" t="s">
        <v>497</v>
      </c>
      <c r="C42" s="335">
        <f>'5A2A_New Vision'!C42+'5A2B_Glencoe'!C42+'5A2C_ISL'!C42+'5A2D_Avoyelles'!C42+'5A2E_Delhi'!C42+'5A2F_Belle Chasse'!C42+'5A2H_MAX'!C42</f>
        <v>0</v>
      </c>
      <c r="D42" s="61">
        <f>'Source Data'!O42</f>
        <v>9058.1347109485268</v>
      </c>
      <c r="E42" s="462">
        <f>'5A2A_New Vision'!E42+'5A2B_Glencoe'!E42+'5A2C_ISL'!E42+'5A2D_Avoyelles'!E42+'5A2E_Delhi'!E42+'5A2F_Belle Chasse'!E42+'5A2H_MAX'!E42</f>
        <v>0</v>
      </c>
      <c r="F42" s="66"/>
      <c r="G42" s="66">
        <f>'5A2A_New Vision'!G42+'5A2B_Glencoe'!G42+'5A2C_ISL'!G42+'5A2D_Avoyelles'!G42+'5A2E_Delhi'!G42+'5A2F_Belle Chasse'!G42+'5A2H_MAX'!G42</f>
        <v>0</v>
      </c>
      <c r="H42" s="354">
        <f>'5A2A_New Vision'!H42+'5A2B_Glencoe'!H42+'5A2C_ISL'!H42+'5A2D_Avoyelles'!H42+'5A2E_Delhi'!H42+'5A2F_Belle Chasse'!H42+'5A2H_MAX'!H42</f>
        <v>0</v>
      </c>
      <c r="I42" s="61">
        <f>'Source Data'!I42</f>
        <v>463.14668164219148</v>
      </c>
      <c r="J42" s="66">
        <f>'5A2A_New Vision'!J42+'5A2B_Glencoe'!J42+'5A2C_ISL'!J42+'5A2D_Avoyelles'!J42+'5A2E_Delhi'!J42+'5A2F_Belle Chasse'!J42+'5A2H_MAX'!J42</f>
        <v>0</v>
      </c>
      <c r="K42" s="354">
        <f>'5A2A_New Vision'!K42+'5A2B_Glencoe'!K42+'5A2C_ISL'!K42+'5A2D_Avoyelles'!K42+'5A2E_Delhi'!K42+'5A2F_Belle Chasse'!K42+'5A2H_MAX'!K42</f>
        <v>0</v>
      </c>
      <c r="L42" s="61">
        <f>'Source Data'!J42</f>
        <v>126.31273135696131</v>
      </c>
      <c r="M42" s="66">
        <f>'5A2A_New Vision'!M42+'5A2B_Glencoe'!M42+'5A2C_ISL'!M42+'5A2D_Avoyelles'!M42+'5A2E_Delhi'!M42+'5A2F_Belle Chasse'!M42+'5A2H_MAX'!M42</f>
        <v>0</v>
      </c>
      <c r="N42" s="354">
        <f>'5A2A_New Vision'!N42+'5A2B_Glencoe'!N42+'5A2C_ISL'!N42+'5A2D_Avoyelles'!N42+'5A2E_Delhi'!N42+'5A2F_Belle Chasse'!N42+'5A2H_MAX'!N42</f>
        <v>0</v>
      </c>
      <c r="O42" s="61">
        <f>'Source Data'!K42</f>
        <v>3157.818283924033</v>
      </c>
      <c r="P42" s="66">
        <f>'5A2A_New Vision'!P42+'5A2B_Glencoe'!P42+'5A2C_ISL'!P42+'5A2D_Avoyelles'!P42+'5A2E_Delhi'!P42+'5A2F_Belle Chasse'!P42+'5A2H_MAX'!P42</f>
        <v>0</v>
      </c>
      <c r="Q42" s="354">
        <f>'5A2A_New Vision'!Q42+'5A2B_Glencoe'!Q42+'5A2C_ISL'!Q42+'5A2D_Avoyelles'!Q42+'5A2E_Delhi'!Q42+'5A2F_Belle Chasse'!Q42+'5A2H_MAX'!Q42</f>
        <v>0</v>
      </c>
      <c r="R42" s="61">
        <f>'Source Data'!L42</f>
        <v>1263.1273135696131</v>
      </c>
      <c r="S42" s="66">
        <f>'5A2A_New Vision'!S42+'5A2B_Glencoe'!S42+'5A2C_ISL'!S42+'5A2D_Avoyelles'!S42+'5A2E_Delhi'!S42+'5A2F_Belle Chasse'!S42+'5A2H_MAX'!S42</f>
        <v>0</v>
      </c>
      <c r="T42" s="93">
        <f>'5A2A_New Vision'!T42+'5A2B_Glencoe'!T42+'5A2C_ISL'!T42+'5A2D_Avoyelles'!T42+'5A2E_Delhi'!T42+'5A2F_Belle Chasse'!T42+'5A2H_MAX'!T42</f>
        <v>0</v>
      </c>
      <c r="U42" s="61">
        <f>'5A2A_New Vision'!U42+'5A2B_Glencoe'!U42+'5A2C_ISL'!U42+'5A2D_Avoyelles'!U42+'5A2E_Delhi'!U42+'5A2F_Belle Chasse'!U42+'5A2H_MAX'!U42</f>
        <v>0</v>
      </c>
      <c r="V42" s="61">
        <f>'5A2A_New Vision'!V42+'5A2B_Glencoe'!V42+'5A2C_ISL'!V42+'5A2D_Avoyelles'!V42+'5A2E_Delhi'!V42+'5A2F_Belle Chasse'!V42+'5A2H_MAX'!V42</f>
        <v>0</v>
      </c>
      <c r="W42" s="62">
        <f>'5A2A_New Vision'!W42+'5A2B_Glencoe'!W42+'5A2C_ISL'!W42+'5A2D_Avoyelles'!W42+'5A2E_Delhi'!W42+'5A2F_Belle Chasse'!W42+'5A2H_MAX'!W42</f>
        <v>0</v>
      </c>
      <c r="X42" s="93">
        <f>'5A2A_New Vision'!X42+'5A2B_Glencoe'!X42+'5A2C_ISL'!X42+'5A2D_Avoyelles'!X42+'5A2E_Delhi'!X42+'5A2F_Belle Chasse'!X42+'5A2H_MAX'!X42</f>
        <v>0</v>
      </c>
      <c r="Y42" s="66">
        <f>'5A2A_New Vision'!Y42+'5A2B_Glencoe'!Y42+'5A2C_ISL'!Y42+'5A2D_Avoyelles'!Y42+'5A2E_Delhi'!Y42+'5A2F_Belle Chasse'!Y42+'5A2H_MAX'!Y42</f>
        <v>0</v>
      </c>
      <c r="Z42" s="93">
        <f>'5A2A_New Vision'!Z42+'5A2B_Glencoe'!Z42+'5A2C_ISL'!Z42+'5A2D_Avoyelles'!Z42+'5A2E_Delhi'!Z42+'5A2F_Belle Chasse'!Z42+'5A2H_MAX'!Z42</f>
        <v>0</v>
      </c>
      <c r="AA42" s="61">
        <f>'5A2A_New Vision'!AA42+'5A2B_Glencoe'!AA42+'5A2C_ISL'!AA42+'5A2D_Avoyelles'!AA42+'5A2E_Delhi'!AA42+'5A2F_Belle Chasse'!AA42+'5A2H_MAX'!AA42</f>
        <v>0</v>
      </c>
      <c r="AB42" s="93">
        <f>'5A2A_New Vision'!AB42+'5A2B_Glencoe'!AB42+'5A2C_ISL'!AB42+'5A2D_Avoyelles'!AB42+'5A2E_Delhi'!AB42+'5A2F_Belle Chasse'!AB42+'5A2H_MAX'!AB42</f>
        <v>0</v>
      </c>
      <c r="AC42" s="61">
        <f>'5A2A_New Vision'!AC42+'5A2B_Glencoe'!AC42+'5A2C_ISL'!AC42+'5A2D_Avoyelles'!AC42+'5A2E_Delhi'!AC42+'5A2F_Belle Chasse'!AC42+'5A2H_MAX'!AC42</f>
        <v>0</v>
      </c>
      <c r="AD42" s="61">
        <f>'5A2A_New Vision'!AD42+'5A2B_Glencoe'!AD42+'5A2C_ISL'!AD42+'5A2D_Avoyelles'!AD42+'5A2E_Delhi'!AD42+'5A2F_Belle Chasse'!AD42+'5A2H_MAX'!AD42</f>
        <v>0</v>
      </c>
      <c r="AE42" s="93">
        <f>'5A2A_New Vision'!AE42+'5A2B_Glencoe'!AE42+'5A2C_ISL'!AE42+'5A2D_Avoyelles'!AE42+'5A2E_Delhi'!AE42+'5A2F_Belle Chasse'!AE42+'5A2H_MAX'!AE42</f>
        <v>0</v>
      </c>
      <c r="AF42" s="97">
        <f>'5A2A_New Vision'!AF42+'5A2B_Glencoe'!AF42+'5A2C_ISL'!AF42+'5A2D_Avoyelles'!AF42+'5A2E_Delhi'!AF42+'5A2F_Belle Chasse'!AF42+'5A2H_MAX'!AF42</f>
        <v>0</v>
      </c>
    </row>
    <row r="43" spans="1:32" ht="16.149999999999999" customHeight="1" x14ac:dyDescent="0.2">
      <c r="A43" s="55">
        <v>37</v>
      </c>
      <c r="B43" s="56" t="s">
        <v>43</v>
      </c>
      <c r="C43" s="336">
        <f>'5A2A_New Vision'!C43+'5A2B_Glencoe'!C43+'5A2C_ISL'!C43+'5A2D_Avoyelles'!C43+'5A2E_Delhi'!C43+'5A2F_Belle Chasse'!C43+'5A2H_MAX'!C43</f>
        <v>0</v>
      </c>
      <c r="D43" s="57">
        <f>'Source Data'!O43</f>
        <v>8438.6312376905516</v>
      </c>
      <c r="E43" s="75">
        <f>'5A2A_New Vision'!E43+'5A2B_Glencoe'!E43+'5A2C_ISL'!E43+'5A2D_Avoyelles'!E43+'5A2E_Delhi'!E43+'5A2F_Belle Chasse'!E43+'5A2H_MAX'!E43</f>
        <v>0</v>
      </c>
      <c r="F43" s="75"/>
      <c r="G43" s="75">
        <f>'5A2A_New Vision'!G43+'5A2B_Glencoe'!G43+'5A2C_ISL'!G43+'5A2D_Avoyelles'!G43+'5A2E_Delhi'!G43+'5A2F_Belle Chasse'!G43+'5A2H_MAX'!G43</f>
        <v>0</v>
      </c>
      <c r="H43" s="355">
        <f>'5A2A_New Vision'!H43+'5A2B_Glencoe'!H43+'5A2C_ISL'!H43+'5A2D_Avoyelles'!H43+'5A2E_Delhi'!H43+'5A2F_Belle Chasse'!H43+'5A2H_MAX'!H43</f>
        <v>0</v>
      </c>
      <c r="I43" s="57">
        <f>'Source Data'!I43</f>
        <v>683.69591860374021</v>
      </c>
      <c r="J43" s="75">
        <f>'5A2A_New Vision'!J43+'5A2B_Glencoe'!J43+'5A2C_ISL'!J43+'5A2D_Avoyelles'!J43+'5A2E_Delhi'!J43+'5A2F_Belle Chasse'!J43+'5A2H_MAX'!J43</f>
        <v>0</v>
      </c>
      <c r="K43" s="355">
        <f>'5A2A_New Vision'!K43+'5A2B_Glencoe'!K43+'5A2C_ISL'!K43+'5A2D_Avoyelles'!K43+'5A2E_Delhi'!K43+'5A2F_Belle Chasse'!K43+'5A2H_MAX'!K43</f>
        <v>0</v>
      </c>
      <c r="L43" s="57">
        <f>'Source Data'!J43</f>
        <v>186.46252325556549</v>
      </c>
      <c r="M43" s="75">
        <f>'5A2A_New Vision'!M43+'5A2B_Glencoe'!M43+'5A2C_ISL'!M43+'5A2D_Avoyelles'!M43+'5A2E_Delhi'!M43+'5A2F_Belle Chasse'!M43+'5A2H_MAX'!M43</f>
        <v>0</v>
      </c>
      <c r="N43" s="355">
        <f>'5A2A_New Vision'!N43+'5A2B_Glencoe'!N43+'5A2C_ISL'!N43+'5A2D_Avoyelles'!N43+'5A2E_Delhi'!N43+'5A2F_Belle Chasse'!N43+'5A2H_MAX'!N43</f>
        <v>0</v>
      </c>
      <c r="O43" s="57">
        <f>'Source Data'!K43</f>
        <v>4661.5630813891366</v>
      </c>
      <c r="P43" s="75">
        <f>'5A2A_New Vision'!P43+'5A2B_Glencoe'!P43+'5A2C_ISL'!P43+'5A2D_Avoyelles'!P43+'5A2E_Delhi'!P43+'5A2F_Belle Chasse'!P43+'5A2H_MAX'!P43</f>
        <v>0</v>
      </c>
      <c r="Q43" s="355">
        <f>'5A2A_New Vision'!Q43+'5A2B_Glencoe'!Q43+'5A2C_ISL'!Q43+'5A2D_Avoyelles'!Q43+'5A2E_Delhi'!Q43+'5A2F_Belle Chasse'!Q43+'5A2H_MAX'!Q43</f>
        <v>0</v>
      </c>
      <c r="R43" s="57">
        <f>'Source Data'!L43</f>
        <v>1864.6252325556547</v>
      </c>
      <c r="S43" s="75">
        <f>'5A2A_New Vision'!S43+'5A2B_Glencoe'!S43+'5A2C_ISL'!S43+'5A2D_Avoyelles'!S43+'5A2E_Delhi'!S43+'5A2F_Belle Chasse'!S43+'5A2H_MAX'!S43</f>
        <v>0</v>
      </c>
      <c r="T43" s="94">
        <f>'5A2A_New Vision'!T43+'5A2B_Glencoe'!T43+'5A2C_ISL'!T43+'5A2D_Avoyelles'!T43+'5A2E_Delhi'!T43+'5A2F_Belle Chasse'!T43+'5A2H_MAX'!T43</f>
        <v>0</v>
      </c>
      <c r="U43" s="57">
        <f>'5A2A_New Vision'!U43+'5A2B_Glencoe'!U43+'5A2C_ISL'!U43+'5A2D_Avoyelles'!U43+'5A2E_Delhi'!U43+'5A2F_Belle Chasse'!U43+'5A2H_MAX'!U43</f>
        <v>0</v>
      </c>
      <c r="V43" s="57">
        <f>'5A2A_New Vision'!V43+'5A2B_Glencoe'!V43+'5A2C_ISL'!V43+'5A2D_Avoyelles'!V43+'5A2E_Delhi'!V43+'5A2F_Belle Chasse'!V43+'5A2H_MAX'!V43</f>
        <v>0</v>
      </c>
      <c r="W43" s="58">
        <f>'5A2A_New Vision'!W43+'5A2B_Glencoe'!W43+'5A2C_ISL'!W43+'5A2D_Avoyelles'!W43+'5A2E_Delhi'!W43+'5A2F_Belle Chasse'!W43+'5A2H_MAX'!W43</f>
        <v>0</v>
      </c>
      <c r="X43" s="94">
        <f>'5A2A_New Vision'!X43+'5A2B_Glencoe'!X43+'5A2C_ISL'!X43+'5A2D_Avoyelles'!X43+'5A2E_Delhi'!X43+'5A2F_Belle Chasse'!X43+'5A2H_MAX'!X43</f>
        <v>0</v>
      </c>
      <c r="Y43" s="75">
        <f>'5A2A_New Vision'!Y43+'5A2B_Glencoe'!Y43+'5A2C_ISL'!Y43+'5A2D_Avoyelles'!Y43+'5A2E_Delhi'!Y43+'5A2F_Belle Chasse'!Y43+'5A2H_MAX'!Y43</f>
        <v>0</v>
      </c>
      <c r="Z43" s="94">
        <f>'5A2A_New Vision'!Z43+'5A2B_Glencoe'!Z43+'5A2C_ISL'!Z43+'5A2D_Avoyelles'!Z43+'5A2E_Delhi'!Z43+'5A2F_Belle Chasse'!Z43+'5A2H_MAX'!Z43</f>
        <v>0</v>
      </c>
      <c r="AA43" s="57">
        <f>'5A2A_New Vision'!AA43+'5A2B_Glencoe'!AA43+'5A2C_ISL'!AA43+'5A2D_Avoyelles'!AA43+'5A2E_Delhi'!AA43+'5A2F_Belle Chasse'!AA43+'5A2H_MAX'!AA43</f>
        <v>0</v>
      </c>
      <c r="AB43" s="94">
        <f>'5A2A_New Vision'!AB43+'5A2B_Glencoe'!AB43+'5A2C_ISL'!AB43+'5A2D_Avoyelles'!AB43+'5A2E_Delhi'!AB43+'5A2F_Belle Chasse'!AB43+'5A2H_MAX'!AB43</f>
        <v>0</v>
      </c>
      <c r="AC43" s="57">
        <f>'5A2A_New Vision'!AC43+'5A2B_Glencoe'!AC43+'5A2C_ISL'!AC43+'5A2D_Avoyelles'!AC43+'5A2E_Delhi'!AC43+'5A2F_Belle Chasse'!AC43+'5A2H_MAX'!AC43</f>
        <v>0</v>
      </c>
      <c r="AD43" s="57">
        <f>'5A2A_New Vision'!AD43+'5A2B_Glencoe'!AD43+'5A2C_ISL'!AD43+'5A2D_Avoyelles'!AD43+'5A2E_Delhi'!AD43+'5A2F_Belle Chasse'!AD43+'5A2H_MAX'!AD43</f>
        <v>0</v>
      </c>
      <c r="AE43" s="94">
        <f>'5A2A_New Vision'!AE43+'5A2B_Glencoe'!AE43+'5A2C_ISL'!AE43+'5A2D_Avoyelles'!AE43+'5A2E_Delhi'!AE43+'5A2F_Belle Chasse'!AE43+'5A2H_MAX'!AE43</f>
        <v>0</v>
      </c>
      <c r="AF43" s="98">
        <f>'5A2A_New Vision'!AF43+'5A2B_Glencoe'!AF43+'5A2C_ISL'!AF43+'5A2D_Avoyelles'!AF43+'5A2E_Delhi'!AF43+'5A2F_Belle Chasse'!AF43+'5A2H_MAX'!AF43</f>
        <v>0</v>
      </c>
    </row>
    <row r="44" spans="1:32" ht="16.149999999999999" customHeight="1" x14ac:dyDescent="0.2">
      <c r="A44" s="55">
        <v>38</v>
      </c>
      <c r="B44" s="56" t="s">
        <v>44</v>
      </c>
      <c r="C44" s="336">
        <f>'5A2A_New Vision'!C44+'5A2B_Glencoe'!C44+'5A2C_ISL'!C44+'5A2D_Avoyelles'!C44+'5A2E_Delhi'!C44+'5A2F_Belle Chasse'!C44+'5A2H_MAX'!C44</f>
        <v>0</v>
      </c>
      <c r="D44" s="57">
        <f>'Source Data'!O44</f>
        <v>12690.737487908473</v>
      </c>
      <c r="E44" s="75">
        <f>'5A2A_New Vision'!E44+'5A2B_Glencoe'!E44+'5A2C_ISL'!E44+'5A2D_Avoyelles'!E44+'5A2E_Delhi'!E44+'5A2F_Belle Chasse'!E44+'5A2H_MAX'!E44</f>
        <v>0</v>
      </c>
      <c r="F44" s="75"/>
      <c r="G44" s="75">
        <f>'5A2A_New Vision'!G44+'5A2B_Glencoe'!G44+'5A2C_ISL'!G44+'5A2D_Avoyelles'!G44+'5A2E_Delhi'!G44+'5A2F_Belle Chasse'!G44+'5A2H_MAX'!G44</f>
        <v>0</v>
      </c>
      <c r="H44" s="355">
        <f>'5A2A_New Vision'!H44+'5A2B_Glencoe'!H44+'5A2C_ISL'!H44+'5A2D_Avoyelles'!H44+'5A2E_Delhi'!H44+'5A2F_Belle Chasse'!H44+'5A2H_MAX'!H44</f>
        <v>0</v>
      </c>
      <c r="I44" s="57">
        <f>'Source Data'!I44</f>
        <v>217.85498253596765</v>
      </c>
      <c r="J44" s="75">
        <f>'5A2A_New Vision'!J44+'5A2B_Glencoe'!J44+'5A2C_ISL'!J44+'5A2D_Avoyelles'!J44+'5A2E_Delhi'!J44+'5A2F_Belle Chasse'!J44+'5A2H_MAX'!J44</f>
        <v>0</v>
      </c>
      <c r="K44" s="355">
        <f>'5A2A_New Vision'!K44+'5A2B_Glencoe'!K44+'5A2C_ISL'!K44+'5A2D_Avoyelles'!K44+'5A2E_Delhi'!K44+'5A2F_Belle Chasse'!K44+'5A2H_MAX'!K44</f>
        <v>0</v>
      </c>
      <c r="L44" s="57">
        <f>'Source Data'!J44</f>
        <v>59.414995237082067</v>
      </c>
      <c r="M44" s="75">
        <f>'5A2A_New Vision'!M44+'5A2B_Glencoe'!M44+'5A2C_ISL'!M44+'5A2D_Avoyelles'!M44+'5A2E_Delhi'!M44+'5A2F_Belle Chasse'!M44+'5A2H_MAX'!M44</f>
        <v>0</v>
      </c>
      <c r="N44" s="355">
        <f>'5A2A_New Vision'!N44+'5A2B_Glencoe'!N44+'5A2C_ISL'!N44+'5A2D_Avoyelles'!N44+'5A2E_Delhi'!N44+'5A2F_Belle Chasse'!N44+'5A2H_MAX'!N44</f>
        <v>0</v>
      </c>
      <c r="O44" s="57">
        <f>'Source Data'!K44</f>
        <v>1485.3748809270521</v>
      </c>
      <c r="P44" s="75">
        <f>'5A2A_New Vision'!P44+'5A2B_Glencoe'!P44+'5A2C_ISL'!P44+'5A2D_Avoyelles'!P44+'5A2E_Delhi'!P44+'5A2F_Belle Chasse'!P44+'5A2H_MAX'!P44</f>
        <v>0</v>
      </c>
      <c r="Q44" s="355">
        <f>'5A2A_New Vision'!Q44+'5A2B_Glencoe'!Q44+'5A2C_ISL'!Q44+'5A2D_Avoyelles'!Q44+'5A2E_Delhi'!Q44+'5A2F_Belle Chasse'!Q44+'5A2H_MAX'!Q44</f>
        <v>0</v>
      </c>
      <c r="R44" s="57">
        <f>'Source Data'!L44</f>
        <v>594.14995237082076</v>
      </c>
      <c r="S44" s="75">
        <f>'5A2A_New Vision'!S44+'5A2B_Glencoe'!S44+'5A2C_ISL'!S44+'5A2D_Avoyelles'!S44+'5A2E_Delhi'!S44+'5A2F_Belle Chasse'!S44+'5A2H_MAX'!S44</f>
        <v>0</v>
      </c>
      <c r="T44" s="94">
        <f>'5A2A_New Vision'!T44+'5A2B_Glencoe'!T44+'5A2C_ISL'!T44+'5A2D_Avoyelles'!T44+'5A2E_Delhi'!T44+'5A2F_Belle Chasse'!T44+'5A2H_MAX'!T44</f>
        <v>0</v>
      </c>
      <c r="U44" s="57">
        <f>'5A2A_New Vision'!U44+'5A2B_Glencoe'!U44+'5A2C_ISL'!U44+'5A2D_Avoyelles'!U44+'5A2E_Delhi'!U44+'5A2F_Belle Chasse'!U44+'5A2H_MAX'!U44</f>
        <v>0</v>
      </c>
      <c r="V44" s="57">
        <f>'5A2A_New Vision'!V44+'5A2B_Glencoe'!V44+'5A2C_ISL'!V44+'5A2D_Avoyelles'!V44+'5A2E_Delhi'!V44+'5A2F_Belle Chasse'!V44+'5A2H_MAX'!V44</f>
        <v>0</v>
      </c>
      <c r="W44" s="58">
        <f>'5A2A_New Vision'!W44+'5A2B_Glencoe'!W44+'5A2C_ISL'!W44+'5A2D_Avoyelles'!W44+'5A2E_Delhi'!W44+'5A2F_Belle Chasse'!W44+'5A2H_MAX'!W44</f>
        <v>0</v>
      </c>
      <c r="X44" s="94">
        <f>'5A2A_New Vision'!X44+'5A2B_Glencoe'!X44+'5A2C_ISL'!X44+'5A2D_Avoyelles'!X44+'5A2E_Delhi'!X44+'5A2F_Belle Chasse'!X44+'5A2H_MAX'!X44</f>
        <v>0</v>
      </c>
      <c r="Y44" s="75">
        <f>'5A2A_New Vision'!Y44+'5A2B_Glencoe'!Y44+'5A2C_ISL'!Y44+'5A2D_Avoyelles'!Y44+'5A2E_Delhi'!Y44+'5A2F_Belle Chasse'!Y44+'5A2H_MAX'!Y44</f>
        <v>0</v>
      </c>
      <c r="Z44" s="94">
        <f>'5A2A_New Vision'!Z44+'5A2B_Glencoe'!Z44+'5A2C_ISL'!Z44+'5A2D_Avoyelles'!Z44+'5A2E_Delhi'!Z44+'5A2F_Belle Chasse'!Z44+'5A2H_MAX'!Z44</f>
        <v>0</v>
      </c>
      <c r="AA44" s="57">
        <f>'5A2A_New Vision'!AA44+'5A2B_Glencoe'!AA44+'5A2C_ISL'!AA44+'5A2D_Avoyelles'!AA44+'5A2E_Delhi'!AA44+'5A2F_Belle Chasse'!AA44+'5A2H_MAX'!AA44</f>
        <v>0</v>
      </c>
      <c r="AB44" s="94">
        <f>'5A2A_New Vision'!AB44+'5A2B_Glencoe'!AB44+'5A2C_ISL'!AB44+'5A2D_Avoyelles'!AB44+'5A2E_Delhi'!AB44+'5A2F_Belle Chasse'!AB44+'5A2H_MAX'!AB44</f>
        <v>0</v>
      </c>
      <c r="AC44" s="57">
        <f>'5A2A_New Vision'!AC44+'5A2B_Glencoe'!AC44+'5A2C_ISL'!AC44+'5A2D_Avoyelles'!AC44+'5A2E_Delhi'!AC44+'5A2F_Belle Chasse'!AC44+'5A2H_MAX'!AC44</f>
        <v>0</v>
      </c>
      <c r="AD44" s="57">
        <f>'5A2A_New Vision'!AD44+'5A2B_Glencoe'!AD44+'5A2C_ISL'!AD44+'5A2D_Avoyelles'!AD44+'5A2E_Delhi'!AD44+'5A2F_Belle Chasse'!AD44+'5A2H_MAX'!AD44</f>
        <v>0</v>
      </c>
      <c r="AE44" s="94">
        <f>'5A2A_New Vision'!AE44+'5A2B_Glencoe'!AE44+'5A2C_ISL'!AE44+'5A2D_Avoyelles'!AE44+'5A2E_Delhi'!AE44+'5A2F_Belle Chasse'!AE44+'5A2H_MAX'!AE44</f>
        <v>0</v>
      </c>
      <c r="AF44" s="98">
        <f>'5A2A_New Vision'!AF44+'5A2B_Glencoe'!AF44+'5A2C_ISL'!AF44+'5A2D_Avoyelles'!AF44+'5A2E_Delhi'!AF44+'5A2F_Belle Chasse'!AF44+'5A2H_MAX'!AF44</f>
        <v>0</v>
      </c>
    </row>
    <row r="45" spans="1:32" ht="16.149999999999999" customHeight="1" x14ac:dyDescent="0.2">
      <c r="A45" s="55">
        <v>39</v>
      </c>
      <c r="B45" s="56" t="s">
        <v>45</v>
      </c>
      <c r="C45" s="336">
        <f>'5A2A_New Vision'!C45+'5A2B_Glencoe'!C45+'5A2C_ISL'!C45+'5A2D_Avoyelles'!C45+'5A2E_Delhi'!C45+'5A2F_Belle Chasse'!C45+'5A2H_MAX'!C45</f>
        <v>0</v>
      </c>
      <c r="D45" s="57">
        <f>'Source Data'!O45</f>
        <v>7468.6150635068243</v>
      </c>
      <c r="E45" s="75">
        <f>'5A2A_New Vision'!E45+'5A2B_Glencoe'!E45+'5A2C_ISL'!E45+'5A2D_Avoyelles'!E45+'5A2E_Delhi'!E45+'5A2F_Belle Chasse'!E45+'5A2H_MAX'!E45</f>
        <v>0</v>
      </c>
      <c r="F45" s="75"/>
      <c r="G45" s="75">
        <f>'5A2A_New Vision'!G45+'5A2B_Glencoe'!G45+'5A2C_ISL'!G45+'5A2D_Avoyelles'!G45+'5A2E_Delhi'!G45+'5A2F_Belle Chasse'!G45+'5A2H_MAX'!G45</f>
        <v>0</v>
      </c>
      <c r="H45" s="355">
        <f>'5A2A_New Vision'!H45+'5A2B_Glencoe'!H45+'5A2C_ISL'!H45+'5A2D_Avoyelles'!H45+'5A2E_Delhi'!H45+'5A2F_Belle Chasse'!H45+'5A2H_MAX'!H45</f>
        <v>0</v>
      </c>
      <c r="I45" s="57">
        <f>'Source Data'!I45</f>
        <v>360.15144440628399</v>
      </c>
      <c r="J45" s="75">
        <f>'5A2A_New Vision'!J45+'5A2B_Glencoe'!J45+'5A2C_ISL'!J45+'5A2D_Avoyelles'!J45+'5A2E_Delhi'!J45+'5A2F_Belle Chasse'!J45+'5A2H_MAX'!J45</f>
        <v>0</v>
      </c>
      <c r="K45" s="355">
        <f>'5A2A_New Vision'!K45+'5A2B_Glencoe'!K45+'5A2C_ISL'!K45+'5A2D_Avoyelles'!K45+'5A2E_Delhi'!K45+'5A2F_Belle Chasse'!K45+'5A2H_MAX'!K45</f>
        <v>0</v>
      </c>
      <c r="L45" s="57">
        <f>'Source Data'!J45</f>
        <v>98.223121201713838</v>
      </c>
      <c r="M45" s="75">
        <f>'5A2A_New Vision'!M45+'5A2B_Glencoe'!M45+'5A2C_ISL'!M45+'5A2D_Avoyelles'!M45+'5A2E_Delhi'!M45+'5A2F_Belle Chasse'!M45+'5A2H_MAX'!M45</f>
        <v>0</v>
      </c>
      <c r="N45" s="355">
        <f>'5A2A_New Vision'!N45+'5A2B_Glencoe'!N45+'5A2C_ISL'!N45+'5A2D_Avoyelles'!N45+'5A2E_Delhi'!N45+'5A2F_Belle Chasse'!N45+'5A2H_MAX'!N45</f>
        <v>0</v>
      </c>
      <c r="O45" s="57">
        <f>'Source Data'!K45</f>
        <v>2455.578030042846</v>
      </c>
      <c r="P45" s="75">
        <f>'5A2A_New Vision'!P45+'5A2B_Glencoe'!P45+'5A2C_ISL'!P45+'5A2D_Avoyelles'!P45+'5A2E_Delhi'!P45+'5A2F_Belle Chasse'!P45+'5A2H_MAX'!P45</f>
        <v>0</v>
      </c>
      <c r="Q45" s="355">
        <f>'5A2A_New Vision'!Q45+'5A2B_Glencoe'!Q45+'5A2C_ISL'!Q45+'5A2D_Avoyelles'!Q45+'5A2E_Delhi'!Q45+'5A2F_Belle Chasse'!Q45+'5A2H_MAX'!Q45</f>
        <v>0</v>
      </c>
      <c r="R45" s="57">
        <f>'Source Data'!L45</f>
        <v>982.2312120171382</v>
      </c>
      <c r="S45" s="75">
        <f>'5A2A_New Vision'!S45+'5A2B_Glencoe'!S45+'5A2C_ISL'!S45+'5A2D_Avoyelles'!S45+'5A2E_Delhi'!S45+'5A2F_Belle Chasse'!S45+'5A2H_MAX'!S45</f>
        <v>0</v>
      </c>
      <c r="T45" s="94">
        <f>'5A2A_New Vision'!T45+'5A2B_Glencoe'!T45+'5A2C_ISL'!T45+'5A2D_Avoyelles'!T45+'5A2E_Delhi'!T45+'5A2F_Belle Chasse'!T45+'5A2H_MAX'!T45</f>
        <v>0</v>
      </c>
      <c r="U45" s="57">
        <f>'5A2A_New Vision'!U45+'5A2B_Glencoe'!U45+'5A2C_ISL'!U45+'5A2D_Avoyelles'!U45+'5A2E_Delhi'!U45+'5A2F_Belle Chasse'!U45+'5A2H_MAX'!U45</f>
        <v>0</v>
      </c>
      <c r="V45" s="57">
        <f>'5A2A_New Vision'!V45+'5A2B_Glencoe'!V45+'5A2C_ISL'!V45+'5A2D_Avoyelles'!V45+'5A2E_Delhi'!V45+'5A2F_Belle Chasse'!V45+'5A2H_MAX'!V45</f>
        <v>0</v>
      </c>
      <c r="W45" s="58">
        <f>'5A2A_New Vision'!W45+'5A2B_Glencoe'!W45+'5A2C_ISL'!W45+'5A2D_Avoyelles'!W45+'5A2E_Delhi'!W45+'5A2F_Belle Chasse'!W45+'5A2H_MAX'!W45</f>
        <v>0</v>
      </c>
      <c r="X45" s="94">
        <f>'5A2A_New Vision'!X45+'5A2B_Glencoe'!X45+'5A2C_ISL'!X45+'5A2D_Avoyelles'!X45+'5A2E_Delhi'!X45+'5A2F_Belle Chasse'!X45+'5A2H_MAX'!X45</f>
        <v>0</v>
      </c>
      <c r="Y45" s="75">
        <f>'5A2A_New Vision'!Y45+'5A2B_Glencoe'!Y45+'5A2C_ISL'!Y45+'5A2D_Avoyelles'!Y45+'5A2E_Delhi'!Y45+'5A2F_Belle Chasse'!Y45+'5A2H_MAX'!Y45</f>
        <v>0</v>
      </c>
      <c r="Z45" s="94">
        <f>'5A2A_New Vision'!Z45+'5A2B_Glencoe'!Z45+'5A2C_ISL'!Z45+'5A2D_Avoyelles'!Z45+'5A2E_Delhi'!Z45+'5A2F_Belle Chasse'!Z45+'5A2H_MAX'!Z45</f>
        <v>0</v>
      </c>
      <c r="AA45" s="57">
        <f>'5A2A_New Vision'!AA45+'5A2B_Glencoe'!AA45+'5A2C_ISL'!AA45+'5A2D_Avoyelles'!AA45+'5A2E_Delhi'!AA45+'5A2F_Belle Chasse'!AA45+'5A2H_MAX'!AA45</f>
        <v>0</v>
      </c>
      <c r="AB45" s="94">
        <f>'5A2A_New Vision'!AB45+'5A2B_Glencoe'!AB45+'5A2C_ISL'!AB45+'5A2D_Avoyelles'!AB45+'5A2E_Delhi'!AB45+'5A2F_Belle Chasse'!AB45+'5A2H_MAX'!AB45</f>
        <v>0</v>
      </c>
      <c r="AC45" s="57">
        <f>'5A2A_New Vision'!AC45+'5A2B_Glencoe'!AC45+'5A2C_ISL'!AC45+'5A2D_Avoyelles'!AC45+'5A2E_Delhi'!AC45+'5A2F_Belle Chasse'!AC45+'5A2H_MAX'!AC45</f>
        <v>0</v>
      </c>
      <c r="AD45" s="57">
        <f>'5A2A_New Vision'!AD45+'5A2B_Glencoe'!AD45+'5A2C_ISL'!AD45+'5A2D_Avoyelles'!AD45+'5A2E_Delhi'!AD45+'5A2F_Belle Chasse'!AD45+'5A2H_MAX'!AD45</f>
        <v>0</v>
      </c>
      <c r="AE45" s="94">
        <f>'5A2A_New Vision'!AE45+'5A2B_Glencoe'!AE45+'5A2C_ISL'!AE45+'5A2D_Avoyelles'!AE45+'5A2E_Delhi'!AE45+'5A2F_Belle Chasse'!AE45+'5A2H_MAX'!AE45</f>
        <v>0</v>
      </c>
      <c r="AF45" s="98">
        <f>'5A2A_New Vision'!AF45+'5A2B_Glencoe'!AF45+'5A2C_ISL'!AF45+'5A2D_Avoyelles'!AF45+'5A2E_Delhi'!AF45+'5A2F_Belle Chasse'!AF45+'5A2H_MAX'!AF45</f>
        <v>0</v>
      </c>
    </row>
    <row r="46" spans="1:32" ht="16.149999999999999" customHeight="1" x14ac:dyDescent="0.2">
      <c r="A46" s="50">
        <v>40</v>
      </c>
      <c r="B46" s="51" t="s">
        <v>46</v>
      </c>
      <c r="C46" s="337">
        <f>'5A2A_New Vision'!C46+'5A2B_Glencoe'!C46+'5A2C_ISL'!C46+'5A2D_Avoyelles'!C46+'5A2E_Delhi'!C46+'5A2F_Belle Chasse'!C46+'5A2H_MAX'!C46</f>
        <v>0</v>
      </c>
      <c r="D46" s="52">
        <f>'Source Data'!O46</f>
        <v>8196.3852941270816</v>
      </c>
      <c r="E46" s="81">
        <f>'5A2A_New Vision'!E46+'5A2B_Glencoe'!E46+'5A2C_ISL'!E46+'5A2D_Avoyelles'!E46+'5A2E_Delhi'!E46+'5A2F_Belle Chasse'!E46+'5A2H_MAX'!E46</f>
        <v>0</v>
      </c>
      <c r="F46" s="81"/>
      <c r="G46" s="81">
        <f>'5A2A_New Vision'!G46+'5A2B_Glencoe'!G46+'5A2C_ISL'!G46+'5A2D_Avoyelles'!G46+'5A2E_Delhi'!G46+'5A2F_Belle Chasse'!G46+'5A2H_MAX'!G46</f>
        <v>0</v>
      </c>
      <c r="H46" s="356">
        <f>'5A2A_New Vision'!H46+'5A2B_Glencoe'!H46+'5A2C_ISL'!H46+'5A2D_Avoyelles'!H46+'5A2E_Delhi'!H46+'5A2F_Belle Chasse'!H46+'5A2H_MAX'!H46</f>
        <v>0</v>
      </c>
      <c r="I46" s="52">
        <f>'Source Data'!I46</f>
        <v>644.48181238686641</v>
      </c>
      <c r="J46" s="81">
        <f>'5A2A_New Vision'!J46+'5A2B_Glencoe'!J46+'5A2C_ISL'!J46+'5A2D_Avoyelles'!J46+'5A2E_Delhi'!J46+'5A2F_Belle Chasse'!J46+'5A2H_MAX'!J46</f>
        <v>0</v>
      </c>
      <c r="K46" s="356">
        <f>'5A2A_New Vision'!K46+'5A2B_Glencoe'!K46+'5A2C_ISL'!K46+'5A2D_Avoyelles'!K46+'5A2E_Delhi'!K46+'5A2F_Belle Chasse'!K46+'5A2H_MAX'!K46</f>
        <v>0</v>
      </c>
      <c r="L46" s="52">
        <f>'Source Data'!J46</f>
        <v>175.76776701459988</v>
      </c>
      <c r="M46" s="81">
        <f>'5A2A_New Vision'!M46+'5A2B_Glencoe'!M46+'5A2C_ISL'!M46+'5A2D_Avoyelles'!M46+'5A2E_Delhi'!M46+'5A2F_Belle Chasse'!M46+'5A2H_MAX'!M46</f>
        <v>0</v>
      </c>
      <c r="N46" s="356">
        <f>'5A2A_New Vision'!N46+'5A2B_Glencoe'!N46+'5A2C_ISL'!N46+'5A2D_Avoyelles'!N46+'5A2E_Delhi'!N46+'5A2F_Belle Chasse'!N46+'5A2H_MAX'!N46</f>
        <v>0</v>
      </c>
      <c r="O46" s="52">
        <f>'Source Data'!K46</f>
        <v>4394.194175364998</v>
      </c>
      <c r="P46" s="81">
        <f>'5A2A_New Vision'!P46+'5A2B_Glencoe'!P46+'5A2C_ISL'!P46+'5A2D_Avoyelles'!P46+'5A2E_Delhi'!P46+'5A2F_Belle Chasse'!P46+'5A2H_MAX'!P46</f>
        <v>0</v>
      </c>
      <c r="Q46" s="356">
        <f>'5A2A_New Vision'!Q46+'5A2B_Glencoe'!Q46+'5A2C_ISL'!Q46+'5A2D_Avoyelles'!Q46+'5A2E_Delhi'!Q46+'5A2F_Belle Chasse'!Q46+'5A2H_MAX'!Q46</f>
        <v>0</v>
      </c>
      <c r="R46" s="52">
        <f>'Source Data'!L46</f>
        <v>1757.6776701459989</v>
      </c>
      <c r="S46" s="81">
        <f>'5A2A_New Vision'!S46+'5A2B_Glencoe'!S46+'5A2C_ISL'!S46+'5A2D_Avoyelles'!S46+'5A2E_Delhi'!S46+'5A2F_Belle Chasse'!S46+'5A2H_MAX'!S46</f>
        <v>0</v>
      </c>
      <c r="T46" s="95">
        <f>'5A2A_New Vision'!T46+'5A2B_Glencoe'!T46+'5A2C_ISL'!T46+'5A2D_Avoyelles'!T46+'5A2E_Delhi'!T46+'5A2F_Belle Chasse'!T46+'5A2H_MAX'!T46</f>
        <v>0</v>
      </c>
      <c r="U46" s="52">
        <f>'5A2A_New Vision'!U46+'5A2B_Glencoe'!U46+'5A2C_ISL'!U46+'5A2D_Avoyelles'!U46+'5A2E_Delhi'!U46+'5A2F_Belle Chasse'!U46+'5A2H_MAX'!U46</f>
        <v>0</v>
      </c>
      <c r="V46" s="52">
        <f>'5A2A_New Vision'!V46+'5A2B_Glencoe'!V46+'5A2C_ISL'!V46+'5A2D_Avoyelles'!V46+'5A2E_Delhi'!V46+'5A2F_Belle Chasse'!V46+'5A2H_MAX'!V46</f>
        <v>0</v>
      </c>
      <c r="W46" s="53">
        <f>'5A2A_New Vision'!W46+'5A2B_Glencoe'!W46+'5A2C_ISL'!W46+'5A2D_Avoyelles'!W46+'5A2E_Delhi'!W46+'5A2F_Belle Chasse'!W46+'5A2H_MAX'!W46</f>
        <v>0</v>
      </c>
      <c r="X46" s="95">
        <f>'5A2A_New Vision'!X46+'5A2B_Glencoe'!X46+'5A2C_ISL'!X46+'5A2D_Avoyelles'!X46+'5A2E_Delhi'!X46+'5A2F_Belle Chasse'!X46+'5A2H_MAX'!X46</f>
        <v>0</v>
      </c>
      <c r="Y46" s="81">
        <f>'5A2A_New Vision'!Y46+'5A2B_Glencoe'!Y46+'5A2C_ISL'!Y46+'5A2D_Avoyelles'!Y46+'5A2E_Delhi'!Y46+'5A2F_Belle Chasse'!Y46+'5A2H_MAX'!Y46</f>
        <v>0</v>
      </c>
      <c r="Z46" s="95">
        <f>'5A2A_New Vision'!Z46+'5A2B_Glencoe'!Z46+'5A2C_ISL'!Z46+'5A2D_Avoyelles'!Z46+'5A2E_Delhi'!Z46+'5A2F_Belle Chasse'!Z46+'5A2H_MAX'!Z46</f>
        <v>0</v>
      </c>
      <c r="AA46" s="52">
        <f>'5A2A_New Vision'!AA46+'5A2B_Glencoe'!AA46+'5A2C_ISL'!AA46+'5A2D_Avoyelles'!AA46+'5A2E_Delhi'!AA46+'5A2F_Belle Chasse'!AA46+'5A2H_MAX'!AA46</f>
        <v>0</v>
      </c>
      <c r="AB46" s="95">
        <f>'5A2A_New Vision'!AB46+'5A2B_Glencoe'!AB46+'5A2C_ISL'!AB46+'5A2D_Avoyelles'!AB46+'5A2E_Delhi'!AB46+'5A2F_Belle Chasse'!AB46+'5A2H_MAX'!AB46</f>
        <v>0</v>
      </c>
      <c r="AC46" s="54">
        <f>'5A2A_New Vision'!AC46+'5A2B_Glencoe'!AC46+'5A2C_ISL'!AC46+'5A2D_Avoyelles'!AC46+'5A2E_Delhi'!AC46+'5A2F_Belle Chasse'!AC46+'5A2H_MAX'!AC46</f>
        <v>0</v>
      </c>
      <c r="AD46" s="52">
        <f>'5A2A_New Vision'!AD46+'5A2B_Glencoe'!AD46+'5A2C_ISL'!AD46+'5A2D_Avoyelles'!AD46+'5A2E_Delhi'!AD46+'5A2F_Belle Chasse'!AD46+'5A2H_MAX'!AD46</f>
        <v>0</v>
      </c>
      <c r="AE46" s="96">
        <f>'5A2A_New Vision'!AE46+'5A2B_Glencoe'!AE46+'5A2C_ISL'!AE46+'5A2D_Avoyelles'!AE46+'5A2E_Delhi'!AE46+'5A2F_Belle Chasse'!AE46+'5A2H_MAX'!AE46</f>
        <v>0</v>
      </c>
      <c r="AF46" s="96">
        <f>'5A2A_New Vision'!AF46+'5A2B_Glencoe'!AF46+'5A2C_ISL'!AF46+'5A2D_Avoyelles'!AF46+'5A2E_Delhi'!AF46+'5A2F_Belle Chasse'!AF46+'5A2H_MAX'!AF46</f>
        <v>0</v>
      </c>
    </row>
    <row r="47" spans="1:32" ht="16.149999999999999" customHeight="1" x14ac:dyDescent="0.2">
      <c r="A47" s="59">
        <v>41</v>
      </c>
      <c r="B47" s="60" t="s">
        <v>47</v>
      </c>
      <c r="C47" s="335">
        <f>'5A2A_New Vision'!C47+'5A2B_Glencoe'!C47+'5A2C_ISL'!C47+'5A2D_Avoyelles'!C47+'5A2E_Delhi'!C47+'5A2F_Belle Chasse'!C47+'5A2H_MAX'!C47</f>
        <v>0</v>
      </c>
      <c r="D47" s="61">
        <f>'Source Data'!O47</f>
        <v>12898.027173471952</v>
      </c>
      <c r="E47" s="66">
        <f>'5A2A_New Vision'!E47+'5A2B_Glencoe'!E47+'5A2C_ISL'!E47+'5A2D_Avoyelles'!E47+'5A2E_Delhi'!E47+'5A2F_Belle Chasse'!E47+'5A2H_MAX'!E47</f>
        <v>0</v>
      </c>
      <c r="F47" s="66"/>
      <c r="G47" s="66">
        <f>'5A2A_New Vision'!G47+'5A2B_Glencoe'!G47+'5A2C_ISL'!G47+'5A2D_Avoyelles'!G47+'5A2E_Delhi'!G47+'5A2F_Belle Chasse'!G47+'5A2H_MAX'!G47</f>
        <v>0</v>
      </c>
      <c r="H47" s="354">
        <f>'5A2A_New Vision'!H47+'5A2B_Glencoe'!H47+'5A2C_ISL'!H47+'5A2D_Avoyelles'!H47+'5A2E_Delhi'!H47+'5A2F_Belle Chasse'!H47+'5A2H_MAX'!H47</f>
        <v>0</v>
      </c>
      <c r="I47" s="61">
        <f>'Source Data'!I47</f>
        <v>378.64303242739538</v>
      </c>
      <c r="J47" s="66">
        <f>'5A2A_New Vision'!J47+'5A2B_Glencoe'!J47+'5A2C_ISL'!J47+'5A2D_Avoyelles'!J47+'5A2E_Delhi'!J47+'5A2F_Belle Chasse'!J47+'5A2H_MAX'!J47</f>
        <v>0</v>
      </c>
      <c r="K47" s="354">
        <f>'5A2A_New Vision'!K47+'5A2B_Glencoe'!K47+'5A2C_ISL'!K47+'5A2D_Avoyelles'!K47+'5A2E_Delhi'!K47+'5A2F_Belle Chasse'!K47+'5A2H_MAX'!K47</f>
        <v>0</v>
      </c>
      <c r="L47" s="61">
        <f>'Source Data'!J47</f>
        <v>103.26628157110781</v>
      </c>
      <c r="M47" s="66">
        <f>'5A2A_New Vision'!M47+'5A2B_Glencoe'!M47+'5A2C_ISL'!M47+'5A2D_Avoyelles'!M47+'5A2E_Delhi'!M47+'5A2F_Belle Chasse'!M47+'5A2H_MAX'!M47</f>
        <v>0</v>
      </c>
      <c r="N47" s="354">
        <f>'5A2A_New Vision'!N47+'5A2B_Glencoe'!N47+'5A2C_ISL'!N47+'5A2D_Avoyelles'!N47+'5A2E_Delhi'!N47+'5A2F_Belle Chasse'!N47+'5A2H_MAX'!N47</f>
        <v>0</v>
      </c>
      <c r="O47" s="61">
        <f>'Source Data'!K47</f>
        <v>2581.6570392776953</v>
      </c>
      <c r="P47" s="66">
        <f>'5A2A_New Vision'!P47+'5A2B_Glencoe'!P47+'5A2C_ISL'!P47+'5A2D_Avoyelles'!P47+'5A2E_Delhi'!P47+'5A2F_Belle Chasse'!P47+'5A2H_MAX'!P47</f>
        <v>0</v>
      </c>
      <c r="Q47" s="354">
        <f>'5A2A_New Vision'!Q47+'5A2B_Glencoe'!Q47+'5A2C_ISL'!Q47+'5A2D_Avoyelles'!Q47+'5A2E_Delhi'!Q47+'5A2F_Belle Chasse'!Q47+'5A2H_MAX'!Q47</f>
        <v>0</v>
      </c>
      <c r="R47" s="61">
        <f>'Source Data'!L47</f>
        <v>1032.6628157110781</v>
      </c>
      <c r="S47" s="66">
        <f>'5A2A_New Vision'!S47+'5A2B_Glencoe'!S47+'5A2C_ISL'!S47+'5A2D_Avoyelles'!S47+'5A2E_Delhi'!S47+'5A2F_Belle Chasse'!S47+'5A2H_MAX'!S47</f>
        <v>0</v>
      </c>
      <c r="T47" s="93">
        <f>'5A2A_New Vision'!T47+'5A2B_Glencoe'!T47+'5A2C_ISL'!T47+'5A2D_Avoyelles'!T47+'5A2E_Delhi'!T47+'5A2F_Belle Chasse'!T47+'5A2H_MAX'!T47</f>
        <v>0</v>
      </c>
      <c r="U47" s="61">
        <f>'5A2A_New Vision'!U47+'5A2B_Glencoe'!U47+'5A2C_ISL'!U47+'5A2D_Avoyelles'!U47+'5A2E_Delhi'!U47+'5A2F_Belle Chasse'!U47+'5A2H_MAX'!U47</f>
        <v>0</v>
      </c>
      <c r="V47" s="61">
        <f>'5A2A_New Vision'!V47+'5A2B_Glencoe'!V47+'5A2C_ISL'!V47+'5A2D_Avoyelles'!V47+'5A2E_Delhi'!V47+'5A2F_Belle Chasse'!V47+'5A2H_MAX'!V47</f>
        <v>0</v>
      </c>
      <c r="W47" s="62">
        <f>'5A2A_New Vision'!W47+'5A2B_Glencoe'!W47+'5A2C_ISL'!W47+'5A2D_Avoyelles'!W47+'5A2E_Delhi'!W47+'5A2F_Belle Chasse'!W47+'5A2H_MAX'!W47</f>
        <v>0</v>
      </c>
      <c r="X47" s="93">
        <f>'5A2A_New Vision'!X47+'5A2B_Glencoe'!X47+'5A2C_ISL'!X47+'5A2D_Avoyelles'!X47+'5A2E_Delhi'!X47+'5A2F_Belle Chasse'!X47+'5A2H_MAX'!X47</f>
        <v>0</v>
      </c>
      <c r="Y47" s="66">
        <f>'5A2A_New Vision'!Y47+'5A2B_Glencoe'!Y47+'5A2C_ISL'!Y47+'5A2D_Avoyelles'!Y47+'5A2E_Delhi'!Y47+'5A2F_Belle Chasse'!Y47+'5A2H_MAX'!Y47</f>
        <v>0</v>
      </c>
      <c r="Z47" s="93">
        <f>'5A2A_New Vision'!Z47+'5A2B_Glencoe'!Z47+'5A2C_ISL'!Z47+'5A2D_Avoyelles'!Z47+'5A2E_Delhi'!Z47+'5A2F_Belle Chasse'!Z47+'5A2H_MAX'!Z47</f>
        <v>0</v>
      </c>
      <c r="AA47" s="61">
        <f>'5A2A_New Vision'!AA47+'5A2B_Glencoe'!AA47+'5A2C_ISL'!AA47+'5A2D_Avoyelles'!AA47+'5A2E_Delhi'!AA47+'5A2F_Belle Chasse'!AA47+'5A2H_MAX'!AA47</f>
        <v>0</v>
      </c>
      <c r="AB47" s="93">
        <f>'5A2A_New Vision'!AB47+'5A2B_Glencoe'!AB47+'5A2C_ISL'!AB47+'5A2D_Avoyelles'!AB47+'5A2E_Delhi'!AB47+'5A2F_Belle Chasse'!AB47+'5A2H_MAX'!AB47</f>
        <v>0</v>
      </c>
      <c r="AC47" s="61">
        <f>'5A2A_New Vision'!AC47+'5A2B_Glencoe'!AC47+'5A2C_ISL'!AC47+'5A2D_Avoyelles'!AC47+'5A2E_Delhi'!AC47+'5A2F_Belle Chasse'!AC47+'5A2H_MAX'!AC47</f>
        <v>0</v>
      </c>
      <c r="AD47" s="61">
        <f>'5A2A_New Vision'!AD47+'5A2B_Glencoe'!AD47+'5A2C_ISL'!AD47+'5A2D_Avoyelles'!AD47+'5A2E_Delhi'!AD47+'5A2F_Belle Chasse'!AD47+'5A2H_MAX'!AD47</f>
        <v>0</v>
      </c>
      <c r="AE47" s="93">
        <f>'5A2A_New Vision'!AE47+'5A2B_Glencoe'!AE47+'5A2C_ISL'!AE47+'5A2D_Avoyelles'!AE47+'5A2E_Delhi'!AE47+'5A2F_Belle Chasse'!AE47+'5A2H_MAX'!AE47</f>
        <v>0</v>
      </c>
      <c r="AF47" s="97">
        <f>'5A2A_New Vision'!AF47+'5A2B_Glencoe'!AF47+'5A2C_ISL'!AF47+'5A2D_Avoyelles'!AF47+'5A2E_Delhi'!AF47+'5A2F_Belle Chasse'!AF47+'5A2H_MAX'!AF47</f>
        <v>0</v>
      </c>
    </row>
    <row r="48" spans="1:32" ht="16.149999999999999" customHeight="1" x14ac:dyDescent="0.2">
      <c r="A48" s="55">
        <v>42</v>
      </c>
      <c r="B48" s="56" t="s">
        <v>48</v>
      </c>
      <c r="C48" s="336">
        <f>'5A2A_New Vision'!C48+'5A2B_Glencoe'!C48+'5A2C_ISL'!C48+'5A2D_Avoyelles'!C48+'5A2E_Delhi'!C48+'5A2F_Belle Chasse'!C48+'5A2H_MAX'!C48</f>
        <v>0</v>
      </c>
      <c r="D48" s="57">
        <f>'Source Data'!O48</f>
        <v>8184.0126645330765</v>
      </c>
      <c r="E48" s="75">
        <f>'5A2A_New Vision'!E48+'5A2B_Glencoe'!E48+'5A2C_ISL'!E48+'5A2D_Avoyelles'!E48+'5A2E_Delhi'!E48+'5A2F_Belle Chasse'!E48+'5A2H_MAX'!E48</f>
        <v>0</v>
      </c>
      <c r="F48" s="75"/>
      <c r="G48" s="75">
        <f>'5A2A_New Vision'!G48+'5A2B_Glencoe'!G48+'5A2C_ISL'!G48+'5A2D_Avoyelles'!G48+'5A2E_Delhi'!G48+'5A2F_Belle Chasse'!G48+'5A2H_MAX'!G48</f>
        <v>0</v>
      </c>
      <c r="H48" s="355">
        <f>'5A2A_New Vision'!H48+'5A2B_Glencoe'!H48+'5A2C_ISL'!H48+'5A2D_Avoyelles'!H48+'5A2E_Delhi'!H48+'5A2F_Belle Chasse'!H48+'5A2H_MAX'!H48</f>
        <v>0</v>
      </c>
      <c r="I48" s="57">
        <f>'Source Data'!I48</f>
        <v>585.87981046741402</v>
      </c>
      <c r="J48" s="75">
        <f>'5A2A_New Vision'!J48+'5A2B_Glencoe'!J48+'5A2C_ISL'!J48+'5A2D_Avoyelles'!J48+'5A2E_Delhi'!J48+'5A2F_Belle Chasse'!J48+'5A2H_MAX'!J48</f>
        <v>0</v>
      </c>
      <c r="K48" s="355">
        <f>'5A2A_New Vision'!K48+'5A2B_Glencoe'!K48+'5A2C_ISL'!K48+'5A2D_Avoyelles'!K48+'5A2E_Delhi'!K48+'5A2F_Belle Chasse'!K48+'5A2H_MAX'!K48</f>
        <v>0</v>
      </c>
      <c r="L48" s="57">
        <f>'Source Data'!J48</f>
        <v>159.78540285474929</v>
      </c>
      <c r="M48" s="75">
        <f>'5A2A_New Vision'!M48+'5A2B_Glencoe'!M48+'5A2C_ISL'!M48+'5A2D_Avoyelles'!M48+'5A2E_Delhi'!M48+'5A2F_Belle Chasse'!M48+'5A2H_MAX'!M48</f>
        <v>0</v>
      </c>
      <c r="N48" s="355">
        <f>'5A2A_New Vision'!N48+'5A2B_Glencoe'!N48+'5A2C_ISL'!N48+'5A2D_Avoyelles'!N48+'5A2E_Delhi'!N48+'5A2F_Belle Chasse'!N48+'5A2H_MAX'!N48</f>
        <v>0</v>
      </c>
      <c r="O48" s="57">
        <f>'Source Data'!K48</f>
        <v>3994.6350713687325</v>
      </c>
      <c r="P48" s="75">
        <f>'5A2A_New Vision'!P48+'5A2B_Glencoe'!P48+'5A2C_ISL'!P48+'5A2D_Avoyelles'!P48+'5A2E_Delhi'!P48+'5A2F_Belle Chasse'!P48+'5A2H_MAX'!P48</f>
        <v>0</v>
      </c>
      <c r="Q48" s="355">
        <f>'5A2A_New Vision'!Q48+'5A2B_Glencoe'!Q48+'5A2C_ISL'!Q48+'5A2D_Avoyelles'!Q48+'5A2E_Delhi'!Q48+'5A2F_Belle Chasse'!Q48+'5A2H_MAX'!Q48</f>
        <v>0</v>
      </c>
      <c r="R48" s="57">
        <f>'Source Data'!L48</f>
        <v>1597.8540285474928</v>
      </c>
      <c r="S48" s="75">
        <f>'5A2A_New Vision'!S48+'5A2B_Glencoe'!S48+'5A2C_ISL'!S48+'5A2D_Avoyelles'!S48+'5A2E_Delhi'!S48+'5A2F_Belle Chasse'!S48+'5A2H_MAX'!S48</f>
        <v>0</v>
      </c>
      <c r="T48" s="94">
        <f>'5A2A_New Vision'!T48+'5A2B_Glencoe'!T48+'5A2C_ISL'!T48+'5A2D_Avoyelles'!T48+'5A2E_Delhi'!T48+'5A2F_Belle Chasse'!T48+'5A2H_MAX'!T48</f>
        <v>0</v>
      </c>
      <c r="U48" s="57">
        <f>'5A2A_New Vision'!U48+'5A2B_Glencoe'!U48+'5A2C_ISL'!U48+'5A2D_Avoyelles'!U48+'5A2E_Delhi'!U48+'5A2F_Belle Chasse'!U48+'5A2H_MAX'!U48</f>
        <v>0</v>
      </c>
      <c r="V48" s="57">
        <f>'5A2A_New Vision'!V48+'5A2B_Glencoe'!V48+'5A2C_ISL'!V48+'5A2D_Avoyelles'!V48+'5A2E_Delhi'!V48+'5A2F_Belle Chasse'!V48+'5A2H_MAX'!V48</f>
        <v>0</v>
      </c>
      <c r="W48" s="58">
        <f>'5A2A_New Vision'!W48+'5A2B_Glencoe'!W48+'5A2C_ISL'!W48+'5A2D_Avoyelles'!W48+'5A2E_Delhi'!W48+'5A2F_Belle Chasse'!W48+'5A2H_MAX'!W48</f>
        <v>0</v>
      </c>
      <c r="X48" s="94">
        <f>'5A2A_New Vision'!X48+'5A2B_Glencoe'!X48+'5A2C_ISL'!X48+'5A2D_Avoyelles'!X48+'5A2E_Delhi'!X48+'5A2F_Belle Chasse'!X48+'5A2H_MAX'!X48</f>
        <v>0</v>
      </c>
      <c r="Y48" s="75">
        <f>'5A2A_New Vision'!Y48+'5A2B_Glencoe'!Y48+'5A2C_ISL'!Y48+'5A2D_Avoyelles'!Y48+'5A2E_Delhi'!Y48+'5A2F_Belle Chasse'!Y48+'5A2H_MAX'!Y48</f>
        <v>0</v>
      </c>
      <c r="Z48" s="94">
        <f>'5A2A_New Vision'!Z48+'5A2B_Glencoe'!Z48+'5A2C_ISL'!Z48+'5A2D_Avoyelles'!Z48+'5A2E_Delhi'!Z48+'5A2F_Belle Chasse'!Z48+'5A2H_MAX'!Z48</f>
        <v>0</v>
      </c>
      <c r="AA48" s="57">
        <f>'5A2A_New Vision'!AA48+'5A2B_Glencoe'!AA48+'5A2C_ISL'!AA48+'5A2D_Avoyelles'!AA48+'5A2E_Delhi'!AA48+'5A2F_Belle Chasse'!AA48+'5A2H_MAX'!AA48</f>
        <v>0</v>
      </c>
      <c r="AB48" s="94">
        <f>'5A2A_New Vision'!AB48+'5A2B_Glencoe'!AB48+'5A2C_ISL'!AB48+'5A2D_Avoyelles'!AB48+'5A2E_Delhi'!AB48+'5A2F_Belle Chasse'!AB48+'5A2H_MAX'!AB48</f>
        <v>0</v>
      </c>
      <c r="AC48" s="57">
        <f>'5A2A_New Vision'!AC48+'5A2B_Glencoe'!AC48+'5A2C_ISL'!AC48+'5A2D_Avoyelles'!AC48+'5A2E_Delhi'!AC48+'5A2F_Belle Chasse'!AC48+'5A2H_MAX'!AC48</f>
        <v>0</v>
      </c>
      <c r="AD48" s="57">
        <f>'5A2A_New Vision'!AD48+'5A2B_Glencoe'!AD48+'5A2C_ISL'!AD48+'5A2D_Avoyelles'!AD48+'5A2E_Delhi'!AD48+'5A2F_Belle Chasse'!AD48+'5A2H_MAX'!AD48</f>
        <v>0</v>
      </c>
      <c r="AE48" s="94">
        <f>'5A2A_New Vision'!AE48+'5A2B_Glencoe'!AE48+'5A2C_ISL'!AE48+'5A2D_Avoyelles'!AE48+'5A2E_Delhi'!AE48+'5A2F_Belle Chasse'!AE48+'5A2H_MAX'!AE48</f>
        <v>0</v>
      </c>
      <c r="AF48" s="98">
        <f>'5A2A_New Vision'!AF48+'5A2B_Glencoe'!AF48+'5A2C_ISL'!AF48+'5A2D_Avoyelles'!AF48+'5A2E_Delhi'!AF48+'5A2F_Belle Chasse'!AF48+'5A2H_MAX'!AF48</f>
        <v>0</v>
      </c>
    </row>
    <row r="49" spans="1:32" ht="16.149999999999999" customHeight="1" x14ac:dyDescent="0.2">
      <c r="A49" s="55">
        <v>43</v>
      </c>
      <c r="B49" s="56" t="s">
        <v>49</v>
      </c>
      <c r="C49" s="336">
        <f>'5A2A_New Vision'!C49+'5A2B_Glencoe'!C49+'5A2C_ISL'!C49+'5A2D_Avoyelles'!C49+'5A2E_Delhi'!C49+'5A2F_Belle Chasse'!C49+'5A2H_MAX'!C49</f>
        <v>0</v>
      </c>
      <c r="D49" s="57">
        <f>'Source Data'!O49</f>
        <v>8433.9592260226855</v>
      </c>
      <c r="E49" s="75">
        <f>'5A2A_New Vision'!E49+'5A2B_Glencoe'!E49+'5A2C_ISL'!E49+'5A2D_Avoyelles'!E49+'5A2E_Delhi'!E49+'5A2F_Belle Chasse'!E49+'5A2H_MAX'!E49</f>
        <v>0</v>
      </c>
      <c r="F49" s="75"/>
      <c r="G49" s="75">
        <f>'5A2A_New Vision'!G49+'5A2B_Glencoe'!G49+'5A2C_ISL'!G49+'5A2D_Avoyelles'!G49+'5A2E_Delhi'!G49+'5A2F_Belle Chasse'!G49+'5A2H_MAX'!G49</f>
        <v>0</v>
      </c>
      <c r="H49" s="355">
        <f>'5A2A_New Vision'!H49+'5A2B_Glencoe'!H49+'5A2C_ISL'!H49+'5A2D_Avoyelles'!H49+'5A2E_Delhi'!H49+'5A2F_Belle Chasse'!H49+'5A2H_MAX'!H49</f>
        <v>0</v>
      </c>
      <c r="I49" s="57">
        <f>'Source Data'!I49</f>
        <v>687.72808854852053</v>
      </c>
      <c r="J49" s="75">
        <f>'5A2A_New Vision'!J49+'5A2B_Glencoe'!J49+'5A2C_ISL'!J49+'5A2D_Avoyelles'!J49+'5A2E_Delhi'!J49+'5A2F_Belle Chasse'!J49+'5A2H_MAX'!J49</f>
        <v>0</v>
      </c>
      <c r="K49" s="355">
        <f>'5A2A_New Vision'!K49+'5A2B_Glencoe'!K49+'5A2C_ISL'!K49+'5A2D_Avoyelles'!K49+'5A2E_Delhi'!K49+'5A2F_Belle Chasse'!K49+'5A2H_MAX'!K49</f>
        <v>0</v>
      </c>
      <c r="L49" s="57">
        <f>'Source Data'!J49</f>
        <v>187.56220596777831</v>
      </c>
      <c r="M49" s="75">
        <f>'5A2A_New Vision'!M49+'5A2B_Glencoe'!M49+'5A2C_ISL'!M49+'5A2D_Avoyelles'!M49+'5A2E_Delhi'!M49+'5A2F_Belle Chasse'!M49+'5A2H_MAX'!M49</f>
        <v>0</v>
      </c>
      <c r="N49" s="355">
        <f>'5A2A_New Vision'!N49+'5A2B_Glencoe'!N49+'5A2C_ISL'!N49+'5A2D_Avoyelles'!N49+'5A2E_Delhi'!N49+'5A2F_Belle Chasse'!N49+'5A2H_MAX'!N49</f>
        <v>0</v>
      </c>
      <c r="O49" s="57">
        <f>'Source Data'!K49</f>
        <v>4689.0551491944589</v>
      </c>
      <c r="P49" s="75">
        <f>'5A2A_New Vision'!P49+'5A2B_Glencoe'!P49+'5A2C_ISL'!P49+'5A2D_Avoyelles'!P49+'5A2E_Delhi'!P49+'5A2F_Belle Chasse'!P49+'5A2H_MAX'!P49</f>
        <v>0</v>
      </c>
      <c r="Q49" s="355">
        <f>'5A2A_New Vision'!Q49+'5A2B_Glencoe'!Q49+'5A2C_ISL'!Q49+'5A2D_Avoyelles'!Q49+'5A2E_Delhi'!Q49+'5A2F_Belle Chasse'!Q49+'5A2H_MAX'!Q49</f>
        <v>0</v>
      </c>
      <c r="R49" s="57">
        <f>'Source Data'!L49</f>
        <v>1875.6220596777835</v>
      </c>
      <c r="S49" s="75">
        <f>'5A2A_New Vision'!S49+'5A2B_Glencoe'!S49+'5A2C_ISL'!S49+'5A2D_Avoyelles'!S49+'5A2E_Delhi'!S49+'5A2F_Belle Chasse'!S49+'5A2H_MAX'!S49</f>
        <v>0</v>
      </c>
      <c r="T49" s="94">
        <f>'5A2A_New Vision'!T49+'5A2B_Glencoe'!T49+'5A2C_ISL'!T49+'5A2D_Avoyelles'!T49+'5A2E_Delhi'!T49+'5A2F_Belle Chasse'!T49+'5A2H_MAX'!T49</f>
        <v>0</v>
      </c>
      <c r="U49" s="57">
        <f>'5A2A_New Vision'!U49+'5A2B_Glencoe'!U49+'5A2C_ISL'!U49+'5A2D_Avoyelles'!U49+'5A2E_Delhi'!U49+'5A2F_Belle Chasse'!U49+'5A2H_MAX'!U49</f>
        <v>0</v>
      </c>
      <c r="V49" s="57">
        <f>'5A2A_New Vision'!V49+'5A2B_Glencoe'!V49+'5A2C_ISL'!V49+'5A2D_Avoyelles'!V49+'5A2E_Delhi'!V49+'5A2F_Belle Chasse'!V49+'5A2H_MAX'!V49</f>
        <v>0</v>
      </c>
      <c r="W49" s="58">
        <f>'5A2A_New Vision'!W49+'5A2B_Glencoe'!W49+'5A2C_ISL'!W49+'5A2D_Avoyelles'!W49+'5A2E_Delhi'!W49+'5A2F_Belle Chasse'!W49+'5A2H_MAX'!W49</f>
        <v>0</v>
      </c>
      <c r="X49" s="94">
        <f>'5A2A_New Vision'!X49+'5A2B_Glencoe'!X49+'5A2C_ISL'!X49+'5A2D_Avoyelles'!X49+'5A2E_Delhi'!X49+'5A2F_Belle Chasse'!X49+'5A2H_MAX'!X49</f>
        <v>0</v>
      </c>
      <c r="Y49" s="75">
        <f>'5A2A_New Vision'!Y49+'5A2B_Glencoe'!Y49+'5A2C_ISL'!Y49+'5A2D_Avoyelles'!Y49+'5A2E_Delhi'!Y49+'5A2F_Belle Chasse'!Y49+'5A2H_MAX'!Y49</f>
        <v>0</v>
      </c>
      <c r="Z49" s="94">
        <f>'5A2A_New Vision'!Z49+'5A2B_Glencoe'!Z49+'5A2C_ISL'!Z49+'5A2D_Avoyelles'!Z49+'5A2E_Delhi'!Z49+'5A2F_Belle Chasse'!Z49+'5A2H_MAX'!Z49</f>
        <v>0</v>
      </c>
      <c r="AA49" s="57">
        <f>'5A2A_New Vision'!AA49+'5A2B_Glencoe'!AA49+'5A2C_ISL'!AA49+'5A2D_Avoyelles'!AA49+'5A2E_Delhi'!AA49+'5A2F_Belle Chasse'!AA49+'5A2H_MAX'!AA49</f>
        <v>0</v>
      </c>
      <c r="AB49" s="94">
        <f>'5A2A_New Vision'!AB49+'5A2B_Glencoe'!AB49+'5A2C_ISL'!AB49+'5A2D_Avoyelles'!AB49+'5A2E_Delhi'!AB49+'5A2F_Belle Chasse'!AB49+'5A2H_MAX'!AB49</f>
        <v>0</v>
      </c>
      <c r="AC49" s="57">
        <f>'5A2A_New Vision'!AC49+'5A2B_Glencoe'!AC49+'5A2C_ISL'!AC49+'5A2D_Avoyelles'!AC49+'5A2E_Delhi'!AC49+'5A2F_Belle Chasse'!AC49+'5A2H_MAX'!AC49</f>
        <v>0</v>
      </c>
      <c r="AD49" s="57">
        <f>'5A2A_New Vision'!AD49+'5A2B_Glencoe'!AD49+'5A2C_ISL'!AD49+'5A2D_Avoyelles'!AD49+'5A2E_Delhi'!AD49+'5A2F_Belle Chasse'!AD49+'5A2H_MAX'!AD49</f>
        <v>0</v>
      </c>
      <c r="AE49" s="94">
        <f>'5A2A_New Vision'!AE49+'5A2B_Glencoe'!AE49+'5A2C_ISL'!AE49+'5A2D_Avoyelles'!AE49+'5A2E_Delhi'!AE49+'5A2F_Belle Chasse'!AE49+'5A2H_MAX'!AE49</f>
        <v>0</v>
      </c>
      <c r="AF49" s="98">
        <f>'5A2A_New Vision'!AF49+'5A2B_Glencoe'!AF49+'5A2C_ISL'!AF49+'5A2D_Avoyelles'!AF49+'5A2E_Delhi'!AF49+'5A2F_Belle Chasse'!AF49+'5A2H_MAX'!AF49</f>
        <v>0</v>
      </c>
    </row>
    <row r="50" spans="1:32" ht="16.149999999999999" customHeight="1" x14ac:dyDescent="0.2">
      <c r="A50" s="55">
        <v>44</v>
      </c>
      <c r="B50" s="56" t="s">
        <v>50</v>
      </c>
      <c r="C50" s="336">
        <f>'5A2A_New Vision'!C50+'5A2B_Glencoe'!C50+'5A2C_ISL'!C50+'5A2D_Avoyelles'!C50+'5A2E_Delhi'!C50+'5A2F_Belle Chasse'!C50+'5A2H_MAX'!C50</f>
        <v>0</v>
      </c>
      <c r="D50" s="57">
        <f>'Source Data'!O50</f>
        <v>7903.1235459226837</v>
      </c>
      <c r="E50" s="75">
        <f>'5A2A_New Vision'!E50+'5A2B_Glencoe'!E50+'5A2C_ISL'!E50+'5A2D_Avoyelles'!E50+'5A2E_Delhi'!E50+'5A2F_Belle Chasse'!E50+'5A2H_MAX'!E50</f>
        <v>0</v>
      </c>
      <c r="F50" s="75"/>
      <c r="G50" s="75">
        <f>'5A2A_New Vision'!G50+'5A2B_Glencoe'!G50+'5A2C_ISL'!G50+'5A2D_Avoyelles'!G50+'5A2E_Delhi'!G50+'5A2F_Belle Chasse'!G50+'5A2H_MAX'!G50</f>
        <v>0</v>
      </c>
      <c r="H50" s="355">
        <f>'5A2A_New Vision'!H50+'5A2B_Glencoe'!H50+'5A2C_ISL'!H50+'5A2D_Avoyelles'!H50+'5A2E_Delhi'!H50+'5A2F_Belle Chasse'!H50+'5A2H_MAX'!H50</f>
        <v>0</v>
      </c>
      <c r="I50" s="57">
        <f>'Source Data'!I50</f>
        <v>640.0242289674087</v>
      </c>
      <c r="J50" s="75">
        <f>'5A2A_New Vision'!J50+'5A2B_Glencoe'!J50+'5A2C_ISL'!J50+'5A2D_Avoyelles'!J50+'5A2E_Delhi'!J50+'5A2F_Belle Chasse'!J50+'5A2H_MAX'!J50</f>
        <v>0</v>
      </c>
      <c r="K50" s="355">
        <f>'5A2A_New Vision'!K50+'5A2B_Glencoe'!K50+'5A2C_ISL'!K50+'5A2D_Avoyelles'!K50+'5A2E_Delhi'!K50+'5A2F_Belle Chasse'!K50+'5A2H_MAX'!K50</f>
        <v>0</v>
      </c>
      <c r="L50" s="57">
        <f>'Source Data'!J50</f>
        <v>174.5520624456569</v>
      </c>
      <c r="M50" s="75">
        <f>'5A2A_New Vision'!M50+'5A2B_Glencoe'!M50+'5A2C_ISL'!M50+'5A2D_Avoyelles'!M50+'5A2E_Delhi'!M50+'5A2F_Belle Chasse'!M50+'5A2H_MAX'!M50</f>
        <v>0</v>
      </c>
      <c r="N50" s="355">
        <f>'5A2A_New Vision'!N50+'5A2B_Glencoe'!N50+'5A2C_ISL'!N50+'5A2D_Avoyelles'!N50+'5A2E_Delhi'!N50+'5A2F_Belle Chasse'!N50+'5A2H_MAX'!N50</f>
        <v>0</v>
      </c>
      <c r="O50" s="57">
        <f>'Source Data'!K50</f>
        <v>4363.8015611414239</v>
      </c>
      <c r="P50" s="75">
        <f>'5A2A_New Vision'!P50+'5A2B_Glencoe'!P50+'5A2C_ISL'!P50+'5A2D_Avoyelles'!P50+'5A2E_Delhi'!P50+'5A2F_Belle Chasse'!P50+'5A2H_MAX'!P50</f>
        <v>0</v>
      </c>
      <c r="Q50" s="355">
        <f>'5A2A_New Vision'!Q50+'5A2B_Glencoe'!Q50+'5A2C_ISL'!Q50+'5A2D_Avoyelles'!Q50+'5A2E_Delhi'!Q50+'5A2F_Belle Chasse'!Q50+'5A2H_MAX'!Q50</f>
        <v>0</v>
      </c>
      <c r="R50" s="57">
        <f>'Source Data'!L50</f>
        <v>1745.5206244565691</v>
      </c>
      <c r="S50" s="75">
        <f>'5A2A_New Vision'!S50+'5A2B_Glencoe'!S50+'5A2C_ISL'!S50+'5A2D_Avoyelles'!S50+'5A2E_Delhi'!S50+'5A2F_Belle Chasse'!S50+'5A2H_MAX'!S50</f>
        <v>0</v>
      </c>
      <c r="T50" s="94">
        <f>'5A2A_New Vision'!T50+'5A2B_Glencoe'!T50+'5A2C_ISL'!T50+'5A2D_Avoyelles'!T50+'5A2E_Delhi'!T50+'5A2F_Belle Chasse'!T50+'5A2H_MAX'!T50</f>
        <v>0</v>
      </c>
      <c r="U50" s="57">
        <f>'5A2A_New Vision'!U50+'5A2B_Glencoe'!U50+'5A2C_ISL'!U50+'5A2D_Avoyelles'!U50+'5A2E_Delhi'!U50+'5A2F_Belle Chasse'!U50+'5A2H_MAX'!U50</f>
        <v>0</v>
      </c>
      <c r="V50" s="57">
        <f>'5A2A_New Vision'!V50+'5A2B_Glencoe'!V50+'5A2C_ISL'!V50+'5A2D_Avoyelles'!V50+'5A2E_Delhi'!V50+'5A2F_Belle Chasse'!V50+'5A2H_MAX'!V50</f>
        <v>0</v>
      </c>
      <c r="W50" s="58">
        <f>'5A2A_New Vision'!W50+'5A2B_Glencoe'!W50+'5A2C_ISL'!W50+'5A2D_Avoyelles'!W50+'5A2E_Delhi'!W50+'5A2F_Belle Chasse'!W50+'5A2H_MAX'!W50</f>
        <v>0</v>
      </c>
      <c r="X50" s="94">
        <f>'5A2A_New Vision'!X50+'5A2B_Glencoe'!X50+'5A2C_ISL'!X50+'5A2D_Avoyelles'!X50+'5A2E_Delhi'!X50+'5A2F_Belle Chasse'!X50+'5A2H_MAX'!X50</f>
        <v>0</v>
      </c>
      <c r="Y50" s="75">
        <f>'5A2A_New Vision'!Y50+'5A2B_Glencoe'!Y50+'5A2C_ISL'!Y50+'5A2D_Avoyelles'!Y50+'5A2E_Delhi'!Y50+'5A2F_Belle Chasse'!Y50+'5A2H_MAX'!Y50</f>
        <v>0</v>
      </c>
      <c r="Z50" s="94">
        <f>'5A2A_New Vision'!Z50+'5A2B_Glencoe'!Z50+'5A2C_ISL'!Z50+'5A2D_Avoyelles'!Z50+'5A2E_Delhi'!Z50+'5A2F_Belle Chasse'!Z50+'5A2H_MAX'!Z50</f>
        <v>0</v>
      </c>
      <c r="AA50" s="57">
        <f>'5A2A_New Vision'!AA50+'5A2B_Glencoe'!AA50+'5A2C_ISL'!AA50+'5A2D_Avoyelles'!AA50+'5A2E_Delhi'!AA50+'5A2F_Belle Chasse'!AA50+'5A2H_MAX'!AA50</f>
        <v>0</v>
      </c>
      <c r="AB50" s="94">
        <f>'5A2A_New Vision'!AB50+'5A2B_Glencoe'!AB50+'5A2C_ISL'!AB50+'5A2D_Avoyelles'!AB50+'5A2E_Delhi'!AB50+'5A2F_Belle Chasse'!AB50+'5A2H_MAX'!AB50</f>
        <v>0</v>
      </c>
      <c r="AC50" s="57">
        <f>'5A2A_New Vision'!AC50+'5A2B_Glencoe'!AC50+'5A2C_ISL'!AC50+'5A2D_Avoyelles'!AC50+'5A2E_Delhi'!AC50+'5A2F_Belle Chasse'!AC50+'5A2H_MAX'!AC50</f>
        <v>0</v>
      </c>
      <c r="AD50" s="57">
        <f>'5A2A_New Vision'!AD50+'5A2B_Glencoe'!AD50+'5A2C_ISL'!AD50+'5A2D_Avoyelles'!AD50+'5A2E_Delhi'!AD50+'5A2F_Belle Chasse'!AD50+'5A2H_MAX'!AD50</f>
        <v>0</v>
      </c>
      <c r="AE50" s="94">
        <f>'5A2A_New Vision'!AE50+'5A2B_Glencoe'!AE50+'5A2C_ISL'!AE50+'5A2D_Avoyelles'!AE50+'5A2E_Delhi'!AE50+'5A2F_Belle Chasse'!AE50+'5A2H_MAX'!AE50</f>
        <v>0</v>
      </c>
      <c r="AF50" s="98">
        <f>'5A2A_New Vision'!AF50+'5A2B_Glencoe'!AF50+'5A2C_ISL'!AF50+'5A2D_Avoyelles'!AF50+'5A2E_Delhi'!AF50+'5A2F_Belle Chasse'!AF50+'5A2H_MAX'!AF50</f>
        <v>0</v>
      </c>
    </row>
    <row r="51" spans="1:32" ht="16.149999999999999" customHeight="1" x14ac:dyDescent="0.2">
      <c r="A51" s="50">
        <v>45</v>
      </c>
      <c r="B51" s="51" t="s">
        <v>51</v>
      </c>
      <c r="C51" s="337">
        <f>'5A2A_New Vision'!C51+'5A2B_Glencoe'!C51+'5A2C_ISL'!C51+'5A2D_Avoyelles'!C51+'5A2E_Delhi'!C51+'5A2F_Belle Chasse'!C51+'5A2H_MAX'!C51</f>
        <v>0</v>
      </c>
      <c r="D51" s="52">
        <f>'Source Data'!O51</f>
        <v>15180.693755907814</v>
      </c>
      <c r="E51" s="81">
        <f>'5A2A_New Vision'!E51+'5A2B_Glencoe'!E51+'5A2C_ISL'!E51+'5A2D_Avoyelles'!E51+'5A2E_Delhi'!E51+'5A2F_Belle Chasse'!E51+'5A2H_MAX'!E51</f>
        <v>0</v>
      </c>
      <c r="F51" s="81"/>
      <c r="G51" s="81">
        <f>'5A2A_New Vision'!G51+'5A2B_Glencoe'!G51+'5A2C_ISL'!G51+'5A2D_Avoyelles'!G51+'5A2E_Delhi'!G51+'5A2F_Belle Chasse'!G51+'5A2H_MAX'!G51</f>
        <v>0</v>
      </c>
      <c r="H51" s="356">
        <f>'5A2A_New Vision'!H51+'5A2B_Glencoe'!H51+'5A2C_ISL'!H51+'5A2D_Avoyelles'!H51+'5A2E_Delhi'!H51+'5A2F_Belle Chasse'!H51+'5A2H_MAX'!H51</f>
        <v>0</v>
      </c>
      <c r="I51" s="52">
        <f>'Source Data'!I51</f>
        <v>332.43156845204078</v>
      </c>
      <c r="J51" s="81">
        <f>'5A2A_New Vision'!J51+'5A2B_Glencoe'!J51+'5A2C_ISL'!J51+'5A2D_Avoyelles'!J51+'5A2E_Delhi'!J51+'5A2F_Belle Chasse'!J51+'5A2H_MAX'!J51</f>
        <v>0</v>
      </c>
      <c r="K51" s="356">
        <f>'5A2A_New Vision'!K51+'5A2B_Glencoe'!K51+'5A2C_ISL'!K51+'5A2D_Avoyelles'!K51+'5A2E_Delhi'!K51+'5A2F_Belle Chasse'!K51+'5A2H_MAX'!K51</f>
        <v>0</v>
      </c>
      <c r="L51" s="52">
        <f>'Source Data'!J51</f>
        <v>90.66315503237476</v>
      </c>
      <c r="M51" s="81">
        <f>'5A2A_New Vision'!M51+'5A2B_Glencoe'!M51+'5A2C_ISL'!M51+'5A2D_Avoyelles'!M51+'5A2E_Delhi'!M51+'5A2F_Belle Chasse'!M51+'5A2H_MAX'!M51</f>
        <v>0</v>
      </c>
      <c r="N51" s="356">
        <f>'5A2A_New Vision'!N51+'5A2B_Glencoe'!N51+'5A2C_ISL'!N51+'5A2D_Avoyelles'!N51+'5A2E_Delhi'!N51+'5A2F_Belle Chasse'!N51+'5A2H_MAX'!N51</f>
        <v>0</v>
      </c>
      <c r="O51" s="52">
        <f>'Source Data'!K51</f>
        <v>2266.578875809369</v>
      </c>
      <c r="P51" s="81">
        <f>'5A2A_New Vision'!P51+'5A2B_Glencoe'!P51+'5A2C_ISL'!P51+'5A2D_Avoyelles'!P51+'5A2E_Delhi'!P51+'5A2F_Belle Chasse'!P51+'5A2H_MAX'!P51</f>
        <v>0</v>
      </c>
      <c r="Q51" s="356">
        <f>'5A2A_New Vision'!Q51+'5A2B_Glencoe'!Q51+'5A2C_ISL'!Q51+'5A2D_Avoyelles'!Q51+'5A2E_Delhi'!Q51+'5A2F_Belle Chasse'!Q51+'5A2H_MAX'!Q51</f>
        <v>0</v>
      </c>
      <c r="R51" s="52">
        <f>'Source Data'!L51</f>
        <v>906.63155032374766</v>
      </c>
      <c r="S51" s="81">
        <f>'5A2A_New Vision'!S51+'5A2B_Glencoe'!S51+'5A2C_ISL'!S51+'5A2D_Avoyelles'!S51+'5A2E_Delhi'!S51+'5A2F_Belle Chasse'!S51+'5A2H_MAX'!S51</f>
        <v>0</v>
      </c>
      <c r="T51" s="95">
        <f>'5A2A_New Vision'!T51+'5A2B_Glencoe'!T51+'5A2C_ISL'!T51+'5A2D_Avoyelles'!T51+'5A2E_Delhi'!T51+'5A2F_Belle Chasse'!T51+'5A2H_MAX'!T51</f>
        <v>0</v>
      </c>
      <c r="U51" s="52">
        <f>'5A2A_New Vision'!U51+'5A2B_Glencoe'!U51+'5A2C_ISL'!U51+'5A2D_Avoyelles'!U51+'5A2E_Delhi'!U51+'5A2F_Belle Chasse'!U51+'5A2H_MAX'!U51</f>
        <v>0</v>
      </c>
      <c r="V51" s="52">
        <f>'5A2A_New Vision'!V51+'5A2B_Glencoe'!V51+'5A2C_ISL'!V51+'5A2D_Avoyelles'!V51+'5A2E_Delhi'!V51+'5A2F_Belle Chasse'!V51+'5A2H_MAX'!V51</f>
        <v>0</v>
      </c>
      <c r="W51" s="53">
        <f>'5A2A_New Vision'!W51+'5A2B_Glencoe'!W51+'5A2C_ISL'!W51+'5A2D_Avoyelles'!W51+'5A2E_Delhi'!W51+'5A2F_Belle Chasse'!W51+'5A2H_MAX'!W51</f>
        <v>0</v>
      </c>
      <c r="X51" s="95">
        <f>'5A2A_New Vision'!X51+'5A2B_Glencoe'!X51+'5A2C_ISL'!X51+'5A2D_Avoyelles'!X51+'5A2E_Delhi'!X51+'5A2F_Belle Chasse'!X51+'5A2H_MAX'!X51</f>
        <v>0</v>
      </c>
      <c r="Y51" s="81">
        <f>'5A2A_New Vision'!Y51+'5A2B_Glencoe'!Y51+'5A2C_ISL'!Y51+'5A2D_Avoyelles'!Y51+'5A2E_Delhi'!Y51+'5A2F_Belle Chasse'!Y51+'5A2H_MAX'!Y51</f>
        <v>0</v>
      </c>
      <c r="Z51" s="95">
        <f>'5A2A_New Vision'!Z51+'5A2B_Glencoe'!Z51+'5A2C_ISL'!Z51+'5A2D_Avoyelles'!Z51+'5A2E_Delhi'!Z51+'5A2F_Belle Chasse'!Z51+'5A2H_MAX'!Z51</f>
        <v>0</v>
      </c>
      <c r="AA51" s="52">
        <f>'5A2A_New Vision'!AA51+'5A2B_Glencoe'!AA51+'5A2C_ISL'!AA51+'5A2D_Avoyelles'!AA51+'5A2E_Delhi'!AA51+'5A2F_Belle Chasse'!AA51+'5A2H_MAX'!AA51</f>
        <v>0</v>
      </c>
      <c r="AB51" s="95">
        <f>'5A2A_New Vision'!AB51+'5A2B_Glencoe'!AB51+'5A2C_ISL'!AB51+'5A2D_Avoyelles'!AB51+'5A2E_Delhi'!AB51+'5A2F_Belle Chasse'!AB51+'5A2H_MAX'!AB51</f>
        <v>0</v>
      </c>
      <c r="AC51" s="54">
        <f>'5A2A_New Vision'!AC51+'5A2B_Glencoe'!AC51+'5A2C_ISL'!AC51+'5A2D_Avoyelles'!AC51+'5A2E_Delhi'!AC51+'5A2F_Belle Chasse'!AC51+'5A2H_MAX'!AC51</f>
        <v>0</v>
      </c>
      <c r="AD51" s="52">
        <f>'5A2A_New Vision'!AD51+'5A2B_Glencoe'!AD51+'5A2C_ISL'!AD51+'5A2D_Avoyelles'!AD51+'5A2E_Delhi'!AD51+'5A2F_Belle Chasse'!AD51+'5A2H_MAX'!AD51</f>
        <v>0</v>
      </c>
      <c r="AE51" s="96">
        <f>'5A2A_New Vision'!AE51+'5A2B_Glencoe'!AE51+'5A2C_ISL'!AE51+'5A2D_Avoyelles'!AE51+'5A2E_Delhi'!AE51+'5A2F_Belle Chasse'!AE51+'5A2H_MAX'!AE51</f>
        <v>0</v>
      </c>
      <c r="AF51" s="96">
        <f>'5A2A_New Vision'!AF51+'5A2B_Glencoe'!AF51+'5A2C_ISL'!AF51+'5A2D_Avoyelles'!AF51+'5A2E_Delhi'!AF51+'5A2F_Belle Chasse'!AF51+'5A2H_MAX'!AF51</f>
        <v>0</v>
      </c>
    </row>
    <row r="52" spans="1:32" ht="16.149999999999999" customHeight="1" x14ac:dyDescent="0.2">
      <c r="A52" s="59">
        <v>46</v>
      </c>
      <c r="B52" s="60" t="s">
        <v>52</v>
      </c>
      <c r="C52" s="335">
        <f>'5A2A_New Vision'!C52+'5A2B_Glencoe'!C52+'5A2C_ISL'!C52+'5A2D_Avoyelles'!C52+'5A2E_Delhi'!C52+'5A2F_Belle Chasse'!C52+'5A2H_MAX'!C52</f>
        <v>0</v>
      </c>
      <c r="D52" s="61">
        <f>'Source Data'!O52</f>
        <v>7709.3752847367332</v>
      </c>
      <c r="E52" s="66">
        <f>'5A2A_New Vision'!E52+'5A2B_Glencoe'!E52+'5A2C_ISL'!E52+'5A2D_Avoyelles'!E52+'5A2E_Delhi'!E52+'5A2F_Belle Chasse'!E52+'5A2H_MAX'!E52</f>
        <v>0</v>
      </c>
      <c r="F52" s="66"/>
      <c r="G52" s="66">
        <f>'5A2A_New Vision'!G52+'5A2B_Glencoe'!G52+'5A2C_ISL'!G52+'5A2D_Avoyelles'!G52+'5A2E_Delhi'!G52+'5A2F_Belle Chasse'!G52+'5A2H_MAX'!G52</f>
        <v>0</v>
      </c>
      <c r="H52" s="354">
        <f>'5A2A_New Vision'!H52+'5A2B_Glencoe'!H52+'5A2C_ISL'!H52+'5A2D_Avoyelles'!H52+'5A2E_Delhi'!H52+'5A2F_Belle Chasse'!H52+'5A2H_MAX'!H52</f>
        <v>0</v>
      </c>
      <c r="I52" s="61">
        <f>'Source Data'!I52</f>
        <v>708.93963160759859</v>
      </c>
      <c r="J52" s="66">
        <f>'5A2A_New Vision'!J52+'5A2B_Glencoe'!J52+'5A2C_ISL'!J52+'5A2D_Avoyelles'!J52+'5A2E_Delhi'!J52+'5A2F_Belle Chasse'!J52+'5A2H_MAX'!J52</f>
        <v>0</v>
      </c>
      <c r="K52" s="354">
        <f>'5A2A_New Vision'!K52+'5A2B_Glencoe'!K52+'5A2C_ISL'!K52+'5A2D_Avoyelles'!K52+'5A2E_Delhi'!K52+'5A2F_Belle Chasse'!K52+'5A2H_MAX'!K52</f>
        <v>0</v>
      </c>
      <c r="L52" s="61">
        <f>'Source Data'!J52</f>
        <v>193.3471722566178</v>
      </c>
      <c r="M52" s="66">
        <f>'5A2A_New Vision'!M52+'5A2B_Glencoe'!M52+'5A2C_ISL'!M52+'5A2D_Avoyelles'!M52+'5A2E_Delhi'!M52+'5A2F_Belle Chasse'!M52+'5A2H_MAX'!M52</f>
        <v>0</v>
      </c>
      <c r="N52" s="354">
        <f>'5A2A_New Vision'!N52+'5A2B_Glencoe'!N52+'5A2C_ISL'!N52+'5A2D_Avoyelles'!N52+'5A2E_Delhi'!N52+'5A2F_Belle Chasse'!N52+'5A2H_MAX'!N52</f>
        <v>0</v>
      </c>
      <c r="O52" s="61">
        <f>'Source Data'!K52</f>
        <v>4833.6793064154454</v>
      </c>
      <c r="P52" s="66">
        <f>'5A2A_New Vision'!P52+'5A2B_Glencoe'!P52+'5A2C_ISL'!P52+'5A2D_Avoyelles'!P52+'5A2E_Delhi'!P52+'5A2F_Belle Chasse'!P52+'5A2H_MAX'!P52</f>
        <v>0</v>
      </c>
      <c r="Q52" s="354">
        <f>'5A2A_New Vision'!Q52+'5A2B_Glencoe'!Q52+'5A2C_ISL'!Q52+'5A2D_Avoyelles'!Q52+'5A2E_Delhi'!Q52+'5A2F_Belle Chasse'!Q52+'5A2H_MAX'!Q52</f>
        <v>0</v>
      </c>
      <c r="R52" s="61">
        <f>'Source Data'!L52</f>
        <v>1933.4717225661777</v>
      </c>
      <c r="S52" s="66">
        <f>'5A2A_New Vision'!S52+'5A2B_Glencoe'!S52+'5A2C_ISL'!S52+'5A2D_Avoyelles'!S52+'5A2E_Delhi'!S52+'5A2F_Belle Chasse'!S52+'5A2H_MAX'!S52</f>
        <v>0</v>
      </c>
      <c r="T52" s="93">
        <f>'5A2A_New Vision'!T52+'5A2B_Glencoe'!T52+'5A2C_ISL'!T52+'5A2D_Avoyelles'!T52+'5A2E_Delhi'!T52+'5A2F_Belle Chasse'!T52+'5A2H_MAX'!T52</f>
        <v>0</v>
      </c>
      <c r="U52" s="61">
        <f>'5A2A_New Vision'!U52+'5A2B_Glencoe'!U52+'5A2C_ISL'!U52+'5A2D_Avoyelles'!U52+'5A2E_Delhi'!U52+'5A2F_Belle Chasse'!U52+'5A2H_MAX'!U52</f>
        <v>0</v>
      </c>
      <c r="V52" s="61">
        <f>'5A2A_New Vision'!V52+'5A2B_Glencoe'!V52+'5A2C_ISL'!V52+'5A2D_Avoyelles'!V52+'5A2E_Delhi'!V52+'5A2F_Belle Chasse'!V52+'5A2H_MAX'!V52</f>
        <v>0</v>
      </c>
      <c r="W52" s="62">
        <f>'5A2A_New Vision'!W52+'5A2B_Glencoe'!W52+'5A2C_ISL'!W52+'5A2D_Avoyelles'!W52+'5A2E_Delhi'!W52+'5A2F_Belle Chasse'!W52+'5A2H_MAX'!W52</f>
        <v>0</v>
      </c>
      <c r="X52" s="93">
        <f>'5A2A_New Vision'!X52+'5A2B_Glencoe'!X52+'5A2C_ISL'!X52+'5A2D_Avoyelles'!X52+'5A2E_Delhi'!X52+'5A2F_Belle Chasse'!X52+'5A2H_MAX'!X52</f>
        <v>0</v>
      </c>
      <c r="Y52" s="66">
        <f>'5A2A_New Vision'!Y52+'5A2B_Glencoe'!Y52+'5A2C_ISL'!Y52+'5A2D_Avoyelles'!Y52+'5A2E_Delhi'!Y52+'5A2F_Belle Chasse'!Y52+'5A2H_MAX'!Y52</f>
        <v>0</v>
      </c>
      <c r="Z52" s="93">
        <f>'5A2A_New Vision'!Z52+'5A2B_Glencoe'!Z52+'5A2C_ISL'!Z52+'5A2D_Avoyelles'!Z52+'5A2E_Delhi'!Z52+'5A2F_Belle Chasse'!Z52+'5A2H_MAX'!Z52</f>
        <v>0</v>
      </c>
      <c r="AA52" s="61">
        <f>'5A2A_New Vision'!AA52+'5A2B_Glencoe'!AA52+'5A2C_ISL'!AA52+'5A2D_Avoyelles'!AA52+'5A2E_Delhi'!AA52+'5A2F_Belle Chasse'!AA52+'5A2H_MAX'!AA52</f>
        <v>0</v>
      </c>
      <c r="AB52" s="93">
        <f>'5A2A_New Vision'!AB52+'5A2B_Glencoe'!AB52+'5A2C_ISL'!AB52+'5A2D_Avoyelles'!AB52+'5A2E_Delhi'!AB52+'5A2F_Belle Chasse'!AB52+'5A2H_MAX'!AB52</f>
        <v>0</v>
      </c>
      <c r="AC52" s="61">
        <f>'5A2A_New Vision'!AC52+'5A2B_Glencoe'!AC52+'5A2C_ISL'!AC52+'5A2D_Avoyelles'!AC52+'5A2E_Delhi'!AC52+'5A2F_Belle Chasse'!AC52+'5A2H_MAX'!AC52</f>
        <v>0</v>
      </c>
      <c r="AD52" s="61">
        <f>'5A2A_New Vision'!AD52+'5A2B_Glencoe'!AD52+'5A2C_ISL'!AD52+'5A2D_Avoyelles'!AD52+'5A2E_Delhi'!AD52+'5A2F_Belle Chasse'!AD52+'5A2H_MAX'!AD52</f>
        <v>0</v>
      </c>
      <c r="AE52" s="93">
        <f>'5A2A_New Vision'!AE52+'5A2B_Glencoe'!AE52+'5A2C_ISL'!AE52+'5A2D_Avoyelles'!AE52+'5A2E_Delhi'!AE52+'5A2F_Belle Chasse'!AE52+'5A2H_MAX'!AE52</f>
        <v>0</v>
      </c>
      <c r="AF52" s="97">
        <f>'5A2A_New Vision'!AF52+'5A2B_Glencoe'!AF52+'5A2C_ISL'!AF52+'5A2D_Avoyelles'!AF52+'5A2E_Delhi'!AF52+'5A2F_Belle Chasse'!AF52+'5A2H_MAX'!AF52</f>
        <v>0</v>
      </c>
    </row>
    <row r="53" spans="1:32" ht="16.149999999999999" customHeight="1" x14ac:dyDescent="0.2">
      <c r="A53" s="55">
        <v>47</v>
      </c>
      <c r="B53" s="56" t="s">
        <v>53</v>
      </c>
      <c r="C53" s="336">
        <f>'5A2A_New Vision'!C53+'5A2B_Glencoe'!C53+'5A2C_ISL'!C53+'5A2D_Avoyelles'!C53+'5A2E_Delhi'!C53+'5A2F_Belle Chasse'!C53+'5A2H_MAX'!C53</f>
        <v>0</v>
      </c>
      <c r="D53" s="57">
        <f>'Source Data'!O53</f>
        <v>14635.304211175284</v>
      </c>
      <c r="E53" s="75">
        <f>'5A2A_New Vision'!E53+'5A2B_Glencoe'!E53+'5A2C_ISL'!E53+'5A2D_Avoyelles'!E53+'5A2E_Delhi'!E53+'5A2F_Belle Chasse'!E53+'5A2H_MAX'!E53</f>
        <v>0</v>
      </c>
      <c r="F53" s="75"/>
      <c r="G53" s="75">
        <f>'5A2A_New Vision'!G53+'5A2B_Glencoe'!G53+'5A2C_ISL'!G53+'5A2D_Avoyelles'!G53+'5A2E_Delhi'!G53+'5A2F_Belle Chasse'!G53+'5A2H_MAX'!G53</f>
        <v>0</v>
      </c>
      <c r="H53" s="355">
        <f>'5A2A_New Vision'!H53+'5A2B_Glencoe'!H53+'5A2C_ISL'!H53+'5A2D_Avoyelles'!H53+'5A2E_Delhi'!H53+'5A2F_Belle Chasse'!H53+'5A2H_MAX'!H53</f>
        <v>0</v>
      </c>
      <c r="I53" s="57">
        <f>'Source Data'!I53</f>
        <v>340.85181534745152</v>
      </c>
      <c r="J53" s="75">
        <f>'5A2A_New Vision'!J53+'5A2B_Glencoe'!J53+'5A2C_ISL'!J53+'5A2D_Avoyelles'!J53+'5A2E_Delhi'!J53+'5A2F_Belle Chasse'!J53+'5A2H_MAX'!J53</f>
        <v>0</v>
      </c>
      <c r="K53" s="355">
        <f>'5A2A_New Vision'!K53+'5A2B_Glencoe'!K53+'5A2C_ISL'!K53+'5A2D_Avoyelles'!K53+'5A2E_Delhi'!K53+'5A2F_Belle Chasse'!K53+'5A2H_MAX'!K53</f>
        <v>0</v>
      </c>
      <c r="L53" s="57">
        <f>'Source Data'!J53</f>
        <v>92.959586003850404</v>
      </c>
      <c r="M53" s="75">
        <f>'5A2A_New Vision'!M53+'5A2B_Glencoe'!M53+'5A2C_ISL'!M53+'5A2D_Avoyelles'!M53+'5A2E_Delhi'!M53+'5A2F_Belle Chasse'!M53+'5A2H_MAX'!M53</f>
        <v>0</v>
      </c>
      <c r="N53" s="355">
        <f>'5A2A_New Vision'!N53+'5A2B_Glencoe'!N53+'5A2C_ISL'!N53+'5A2D_Avoyelles'!N53+'5A2E_Delhi'!N53+'5A2F_Belle Chasse'!N53+'5A2H_MAX'!N53</f>
        <v>0</v>
      </c>
      <c r="O53" s="57">
        <f>'Source Data'!K53</f>
        <v>2323.9896500962604</v>
      </c>
      <c r="P53" s="75">
        <f>'5A2A_New Vision'!P53+'5A2B_Glencoe'!P53+'5A2C_ISL'!P53+'5A2D_Avoyelles'!P53+'5A2E_Delhi'!P53+'5A2F_Belle Chasse'!P53+'5A2H_MAX'!P53</f>
        <v>0</v>
      </c>
      <c r="Q53" s="355">
        <f>'5A2A_New Vision'!Q53+'5A2B_Glencoe'!Q53+'5A2C_ISL'!Q53+'5A2D_Avoyelles'!Q53+'5A2E_Delhi'!Q53+'5A2F_Belle Chasse'!Q53+'5A2H_MAX'!Q53</f>
        <v>0</v>
      </c>
      <c r="R53" s="57">
        <f>'Source Data'!L53</f>
        <v>929.59586003850404</v>
      </c>
      <c r="S53" s="75">
        <f>'5A2A_New Vision'!S53+'5A2B_Glencoe'!S53+'5A2C_ISL'!S53+'5A2D_Avoyelles'!S53+'5A2E_Delhi'!S53+'5A2F_Belle Chasse'!S53+'5A2H_MAX'!S53</f>
        <v>0</v>
      </c>
      <c r="T53" s="94">
        <f>'5A2A_New Vision'!T53+'5A2B_Glencoe'!T53+'5A2C_ISL'!T53+'5A2D_Avoyelles'!T53+'5A2E_Delhi'!T53+'5A2F_Belle Chasse'!T53+'5A2H_MAX'!T53</f>
        <v>0</v>
      </c>
      <c r="U53" s="57">
        <f>'5A2A_New Vision'!U53+'5A2B_Glencoe'!U53+'5A2C_ISL'!U53+'5A2D_Avoyelles'!U53+'5A2E_Delhi'!U53+'5A2F_Belle Chasse'!U53+'5A2H_MAX'!U53</f>
        <v>0</v>
      </c>
      <c r="V53" s="57">
        <f>'5A2A_New Vision'!V53+'5A2B_Glencoe'!V53+'5A2C_ISL'!V53+'5A2D_Avoyelles'!V53+'5A2E_Delhi'!V53+'5A2F_Belle Chasse'!V53+'5A2H_MAX'!V53</f>
        <v>0</v>
      </c>
      <c r="W53" s="58">
        <f>'5A2A_New Vision'!W53+'5A2B_Glencoe'!W53+'5A2C_ISL'!W53+'5A2D_Avoyelles'!W53+'5A2E_Delhi'!W53+'5A2F_Belle Chasse'!W53+'5A2H_MAX'!W53</f>
        <v>0</v>
      </c>
      <c r="X53" s="94">
        <f>'5A2A_New Vision'!X53+'5A2B_Glencoe'!X53+'5A2C_ISL'!X53+'5A2D_Avoyelles'!X53+'5A2E_Delhi'!X53+'5A2F_Belle Chasse'!X53+'5A2H_MAX'!X53</f>
        <v>0</v>
      </c>
      <c r="Y53" s="75">
        <f>'5A2A_New Vision'!Y53+'5A2B_Glencoe'!Y53+'5A2C_ISL'!Y53+'5A2D_Avoyelles'!Y53+'5A2E_Delhi'!Y53+'5A2F_Belle Chasse'!Y53+'5A2H_MAX'!Y53</f>
        <v>0</v>
      </c>
      <c r="Z53" s="94">
        <f>'5A2A_New Vision'!Z53+'5A2B_Glencoe'!Z53+'5A2C_ISL'!Z53+'5A2D_Avoyelles'!Z53+'5A2E_Delhi'!Z53+'5A2F_Belle Chasse'!Z53+'5A2H_MAX'!Z53</f>
        <v>0</v>
      </c>
      <c r="AA53" s="57">
        <f>'5A2A_New Vision'!AA53+'5A2B_Glencoe'!AA53+'5A2C_ISL'!AA53+'5A2D_Avoyelles'!AA53+'5A2E_Delhi'!AA53+'5A2F_Belle Chasse'!AA53+'5A2H_MAX'!AA53</f>
        <v>0</v>
      </c>
      <c r="AB53" s="94">
        <f>'5A2A_New Vision'!AB53+'5A2B_Glencoe'!AB53+'5A2C_ISL'!AB53+'5A2D_Avoyelles'!AB53+'5A2E_Delhi'!AB53+'5A2F_Belle Chasse'!AB53+'5A2H_MAX'!AB53</f>
        <v>0</v>
      </c>
      <c r="AC53" s="57">
        <f>'5A2A_New Vision'!AC53+'5A2B_Glencoe'!AC53+'5A2C_ISL'!AC53+'5A2D_Avoyelles'!AC53+'5A2E_Delhi'!AC53+'5A2F_Belle Chasse'!AC53+'5A2H_MAX'!AC53</f>
        <v>0</v>
      </c>
      <c r="AD53" s="57">
        <f>'5A2A_New Vision'!AD53+'5A2B_Glencoe'!AD53+'5A2C_ISL'!AD53+'5A2D_Avoyelles'!AD53+'5A2E_Delhi'!AD53+'5A2F_Belle Chasse'!AD53+'5A2H_MAX'!AD53</f>
        <v>0</v>
      </c>
      <c r="AE53" s="94">
        <f>'5A2A_New Vision'!AE53+'5A2B_Glencoe'!AE53+'5A2C_ISL'!AE53+'5A2D_Avoyelles'!AE53+'5A2E_Delhi'!AE53+'5A2F_Belle Chasse'!AE53+'5A2H_MAX'!AE53</f>
        <v>0</v>
      </c>
      <c r="AF53" s="98">
        <f>'5A2A_New Vision'!AF53+'5A2B_Glencoe'!AF53+'5A2C_ISL'!AF53+'5A2D_Avoyelles'!AF53+'5A2E_Delhi'!AF53+'5A2F_Belle Chasse'!AF53+'5A2H_MAX'!AF53</f>
        <v>0</v>
      </c>
    </row>
    <row r="54" spans="1:32" ht="16.149999999999999" customHeight="1" x14ac:dyDescent="0.2">
      <c r="A54" s="55">
        <v>48</v>
      </c>
      <c r="B54" s="56" t="s">
        <v>91</v>
      </c>
      <c r="C54" s="336">
        <f>'5A2A_New Vision'!C54+'5A2B_Glencoe'!C54+'5A2C_ISL'!C54+'5A2D_Avoyelles'!C54+'5A2E_Delhi'!C54+'5A2F_Belle Chasse'!C54+'5A2H_MAX'!C54</f>
        <v>0</v>
      </c>
      <c r="D54" s="57">
        <f>'Source Data'!O54</f>
        <v>10015.211386435021</v>
      </c>
      <c r="E54" s="75">
        <f>'5A2A_New Vision'!E54+'5A2B_Glencoe'!E54+'5A2C_ISL'!E54+'5A2D_Avoyelles'!E54+'5A2E_Delhi'!E54+'5A2F_Belle Chasse'!E54+'5A2H_MAX'!E54</f>
        <v>0</v>
      </c>
      <c r="F54" s="75"/>
      <c r="G54" s="75">
        <f>'5A2A_New Vision'!G54+'5A2B_Glencoe'!G54+'5A2C_ISL'!G54+'5A2D_Avoyelles'!G54+'5A2E_Delhi'!G54+'5A2F_Belle Chasse'!G54+'5A2H_MAX'!G54</f>
        <v>0</v>
      </c>
      <c r="H54" s="355">
        <f>'5A2A_New Vision'!H54+'5A2B_Glencoe'!H54+'5A2C_ISL'!H54+'5A2D_Avoyelles'!H54+'5A2E_Delhi'!H54+'5A2F_Belle Chasse'!H54+'5A2H_MAX'!H54</f>
        <v>0</v>
      </c>
      <c r="I54" s="57">
        <f>'Source Data'!I54</f>
        <v>516.40353727376908</v>
      </c>
      <c r="J54" s="75">
        <f>'5A2A_New Vision'!J54+'5A2B_Glencoe'!J54+'5A2C_ISL'!J54+'5A2D_Avoyelles'!J54+'5A2E_Delhi'!J54+'5A2F_Belle Chasse'!J54+'5A2H_MAX'!J54</f>
        <v>0</v>
      </c>
      <c r="K54" s="355">
        <f>'5A2A_New Vision'!K54+'5A2B_Glencoe'!K54+'5A2C_ISL'!K54+'5A2D_Avoyelles'!K54+'5A2E_Delhi'!K54+'5A2F_Belle Chasse'!K54+'5A2H_MAX'!K54</f>
        <v>0</v>
      </c>
      <c r="L54" s="57">
        <f>'Source Data'!J54</f>
        <v>140.83732834739155</v>
      </c>
      <c r="M54" s="75">
        <f>'5A2A_New Vision'!M54+'5A2B_Glencoe'!M54+'5A2C_ISL'!M54+'5A2D_Avoyelles'!M54+'5A2E_Delhi'!M54+'5A2F_Belle Chasse'!M54+'5A2H_MAX'!M54</f>
        <v>0</v>
      </c>
      <c r="N54" s="355">
        <f>'5A2A_New Vision'!N54+'5A2B_Glencoe'!N54+'5A2C_ISL'!N54+'5A2D_Avoyelles'!N54+'5A2E_Delhi'!N54+'5A2F_Belle Chasse'!N54+'5A2H_MAX'!N54</f>
        <v>0</v>
      </c>
      <c r="O54" s="57">
        <f>'Source Data'!K54</f>
        <v>3520.9332086847894</v>
      </c>
      <c r="P54" s="75">
        <f>'5A2A_New Vision'!P54+'5A2B_Glencoe'!P54+'5A2C_ISL'!P54+'5A2D_Avoyelles'!P54+'5A2E_Delhi'!P54+'5A2F_Belle Chasse'!P54+'5A2H_MAX'!P54</f>
        <v>0</v>
      </c>
      <c r="Q54" s="355">
        <f>'5A2A_New Vision'!Q54+'5A2B_Glencoe'!Q54+'5A2C_ISL'!Q54+'5A2D_Avoyelles'!Q54+'5A2E_Delhi'!Q54+'5A2F_Belle Chasse'!Q54+'5A2H_MAX'!Q54</f>
        <v>0</v>
      </c>
      <c r="R54" s="57">
        <f>'Source Data'!L54</f>
        <v>1408.3732834739153</v>
      </c>
      <c r="S54" s="75">
        <f>'5A2A_New Vision'!S54+'5A2B_Glencoe'!S54+'5A2C_ISL'!S54+'5A2D_Avoyelles'!S54+'5A2E_Delhi'!S54+'5A2F_Belle Chasse'!S54+'5A2H_MAX'!S54</f>
        <v>0</v>
      </c>
      <c r="T54" s="94">
        <f>'5A2A_New Vision'!T54+'5A2B_Glencoe'!T54+'5A2C_ISL'!T54+'5A2D_Avoyelles'!T54+'5A2E_Delhi'!T54+'5A2F_Belle Chasse'!T54+'5A2H_MAX'!T54</f>
        <v>0</v>
      </c>
      <c r="U54" s="57">
        <f>'5A2A_New Vision'!U54+'5A2B_Glencoe'!U54+'5A2C_ISL'!U54+'5A2D_Avoyelles'!U54+'5A2E_Delhi'!U54+'5A2F_Belle Chasse'!U54+'5A2H_MAX'!U54</f>
        <v>0</v>
      </c>
      <c r="V54" s="57">
        <f>'5A2A_New Vision'!V54+'5A2B_Glencoe'!V54+'5A2C_ISL'!V54+'5A2D_Avoyelles'!V54+'5A2E_Delhi'!V54+'5A2F_Belle Chasse'!V54+'5A2H_MAX'!V54</f>
        <v>0</v>
      </c>
      <c r="W54" s="58">
        <f>'5A2A_New Vision'!W54+'5A2B_Glencoe'!W54+'5A2C_ISL'!W54+'5A2D_Avoyelles'!W54+'5A2E_Delhi'!W54+'5A2F_Belle Chasse'!W54+'5A2H_MAX'!W54</f>
        <v>0</v>
      </c>
      <c r="X54" s="94">
        <f>'5A2A_New Vision'!X54+'5A2B_Glencoe'!X54+'5A2C_ISL'!X54+'5A2D_Avoyelles'!X54+'5A2E_Delhi'!X54+'5A2F_Belle Chasse'!X54+'5A2H_MAX'!X54</f>
        <v>0</v>
      </c>
      <c r="Y54" s="75">
        <f>'5A2A_New Vision'!Y54+'5A2B_Glencoe'!Y54+'5A2C_ISL'!Y54+'5A2D_Avoyelles'!Y54+'5A2E_Delhi'!Y54+'5A2F_Belle Chasse'!Y54+'5A2H_MAX'!Y54</f>
        <v>0</v>
      </c>
      <c r="Z54" s="94">
        <f>'5A2A_New Vision'!Z54+'5A2B_Glencoe'!Z54+'5A2C_ISL'!Z54+'5A2D_Avoyelles'!Z54+'5A2E_Delhi'!Z54+'5A2F_Belle Chasse'!Z54+'5A2H_MAX'!Z54</f>
        <v>0</v>
      </c>
      <c r="AA54" s="57">
        <f>'5A2A_New Vision'!AA54+'5A2B_Glencoe'!AA54+'5A2C_ISL'!AA54+'5A2D_Avoyelles'!AA54+'5A2E_Delhi'!AA54+'5A2F_Belle Chasse'!AA54+'5A2H_MAX'!AA54</f>
        <v>0</v>
      </c>
      <c r="AB54" s="94">
        <f>'5A2A_New Vision'!AB54+'5A2B_Glencoe'!AB54+'5A2C_ISL'!AB54+'5A2D_Avoyelles'!AB54+'5A2E_Delhi'!AB54+'5A2F_Belle Chasse'!AB54+'5A2H_MAX'!AB54</f>
        <v>0</v>
      </c>
      <c r="AC54" s="57">
        <f>'5A2A_New Vision'!AC54+'5A2B_Glencoe'!AC54+'5A2C_ISL'!AC54+'5A2D_Avoyelles'!AC54+'5A2E_Delhi'!AC54+'5A2F_Belle Chasse'!AC54+'5A2H_MAX'!AC54</f>
        <v>0</v>
      </c>
      <c r="AD54" s="57">
        <f>'5A2A_New Vision'!AD54+'5A2B_Glencoe'!AD54+'5A2C_ISL'!AD54+'5A2D_Avoyelles'!AD54+'5A2E_Delhi'!AD54+'5A2F_Belle Chasse'!AD54+'5A2H_MAX'!AD54</f>
        <v>0</v>
      </c>
      <c r="AE54" s="94">
        <f>'5A2A_New Vision'!AE54+'5A2B_Glencoe'!AE54+'5A2C_ISL'!AE54+'5A2D_Avoyelles'!AE54+'5A2E_Delhi'!AE54+'5A2F_Belle Chasse'!AE54+'5A2H_MAX'!AE54</f>
        <v>0</v>
      </c>
      <c r="AF54" s="98">
        <f>'5A2A_New Vision'!AF54+'5A2B_Glencoe'!AF54+'5A2C_ISL'!AF54+'5A2D_Avoyelles'!AF54+'5A2E_Delhi'!AF54+'5A2F_Belle Chasse'!AF54+'5A2H_MAX'!AF54</f>
        <v>0</v>
      </c>
    </row>
    <row r="55" spans="1:32" ht="16.149999999999999" customHeight="1" x14ac:dyDescent="0.2">
      <c r="A55" s="55">
        <v>49</v>
      </c>
      <c r="B55" s="56" t="s">
        <v>54</v>
      </c>
      <c r="C55" s="336">
        <f>'5A2A_New Vision'!C55+'5A2B_Glencoe'!C55+'5A2C_ISL'!C55+'5A2D_Avoyelles'!C55+'5A2E_Delhi'!C55+'5A2F_Belle Chasse'!C55+'5A2H_MAX'!C55</f>
        <v>0</v>
      </c>
      <c r="D55" s="57">
        <f>'Source Data'!O55</f>
        <v>6652.5200632140222</v>
      </c>
      <c r="E55" s="75">
        <f>'5A2A_New Vision'!E55+'5A2B_Glencoe'!E55+'5A2C_ISL'!E55+'5A2D_Avoyelles'!E55+'5A2E_Delhi'!E55+'5A2F_Belle Chasse'!E55+'5A2H_MAX'!E55</f>
        <v>0</v>
      </c>
      <c r="F55" s="75"/>
      <c r="G55" s="75">
        <f>'5A2A_New Vision'!G55+'5A2B_Glencoe'!G55+'5A2C_ISL'!G55+'5A2D_Avoyelles'!G55+'5A2E_Delhi'!G55+'5A2F_Belle Chasse'!G55+'5A2H_MAX'!G55</f>
        <v>0</v>
      </c>
      <c r="H55" s="355">
        <f>'5A2A_New Vision'!H55+'5A2B_Glencoe'!H55+'5A2C_ISL'!H55+'5A2D_Avoyelles'!H55+'5A2E_Delhi'!H55+'5A2F_Belle Chasse'!H55+'5A2H_MAX'!H55</f>
        <v>0</v>
      </c>
      <c r="I55" s="57">
        <f>'Source Data'!I55</f>
        <v>660.79145627436594</v>
      </c>
      <c r="J55" s="75">
        <f>'5A2A_New Vision'!J55+'5A2B_Glencoe'!J55+'5A2C_ISL'!J55+'5A2D_Avoyelles'!J55+'5A2E_Delhi'!J55+'5A2F_Belle Chasse'!J55+'5A2H_MAX'!J55</f>
        <v>0</v>
      </c>
      <c r="K55" s="355">
        <f>'5A2A_New Vision'!K55+'5A2B_Glencoe'!K55+'5A2C_ISL'!K55+'5A2D_Avoyelles'!K55+'5A2E_Delhi'!K55+'5A2F_Belle Chasse'!K55+'5A2H_MAX'!K55</f>
        <v>0</v>
      </c>
      <c r="L55" s="57">
        <f>'Source Data'!J55</f>
        <v>180.21585171119071</v>
      </c>
      <c r="M55" s="75">
        <f>'5A2A_New Vision'!M55+'5A2B_Glencoe'!M55+'5A2C_ISL'!M55+'5A2D_Avoyelles'!M55+'5A2E_Delhi'!M55+'5A2F_Belle Chasse'!M55+'5A2H_MAX'!M55</f>
        <v>0</v>
      </c>
      <c r="N55" s="355">
        <f>'5A2A_New Vision'!N55+'5A2B_Glencoe'!N55+'5A2C_ISL'!N55+'5A2D_Avoyelles'!N55+'5A2E_Delhi'!N55+'5A2F_Belle Chasse'!N55+'5A2H_MAX'!N55</f>
        <v>0</v>
      </c>
      <c r="O55" s="57">
        <f>'Source Data'!K55</f>
        <v>4505.3962927797675</v>
      </c>
      <c r="P55" s="75">
        <f>'5A2A_New Vision'!P55+'5A2B_Glencoe'!P55+'5A2C_ISL'!P55+'5A2D_Avoyelles'!P55+'5A2E_Delhi'!P55+'5A2F_Belle Chasse'!P55+'5A2H_MAX'!P55</f>
        <v>0</v>
      </c>
      <c r="Q55" s="355">
        <f>'5A2A_New Vision'!Q55+'5A2B_Glencoe'!Q55+'5A2C_ISL'!Q55+'5A2D_Avoyelles'!Q55+'5A2E_Delhi'!Q55+'5A2F_Belle Chasse'!Q55+'5A2H_MAX'!Q55</f>
        <v>0</v>
      </c>
      <c r="R55" s="57">
        <f>'Source Data'!L55</f>
        <v>1802.158517111907</v>
      </c>
      <c r="S55" s="75">
        <f>'5A2A_New Vision'!S55+'5A2B_Glencoe'!S55+'5A2C_ISL'!S55+'5A2D_Avoyelles'!S55+'5A2E_Delhi'!S55+'5A2F_Belle Chasse'!S55+'5A2H_MAX'!S55</f>
        <v>0</v>
      </c>
      <c r="T55" s="94">
        <f>'5A2A_New Vision'!T55+'5A2B_Glencoe'!T55+'5A2C_ISL'!T55+'5A2D_Avoyelles'!T55+'5A2E_Delhi'!T55+'5A2F_Belle Chasse'!T55+'5A2H_MAX'!T55</f>
        <v>0</v>
      </c>
      <c r="U55" s="57">
        <f>'5A2A_New Vision'!U55+'5A2B_Glencoe'!U55+'5A2C_ISL'!U55+'5A2D_Avoyelles'!U55+'5A2E_Delhi'!U55+'5A2F_Belle Chasse'!U55+'5A2H_MAX'!U55</f>
        <v>0</v>
      </c>
      <c r="V55" s="57">
        <f>'5A2A_New Vision'!V55+'5A2B_Glencoe'!V55+'5A2C_ISL'!V55+'5A2D_Avoyelles'!V55+'5A2E_Delhi'!V55+'5A2F_Belle Chasse'!V55+'5A2H_MAX'!V55</f>
        <v>0</v>
      </c>
      <c r="W55" s="58">
        <f>'5A2A_New Vision'!W55+'5A2B_Glencoe'!W55+'5A2C_ISL'!W55+'5A2D_Avoyelles'!W55+'5A2E_Delhi'!W55+'5A2F_Belle Chasse'!W55+'5A2H_MAX'!W55</f>
        <v>0</v>
      </c>
      <c r="X55" s="94">
        <f>'5A2A_New Vision'!X55+'5A2B_Glencoe'!X55+'5A2C_ISL'!X55+'5A2D_Avoyelles'!X55+'5A2E_Delhi'!X55+'5A2F_Belle Chasse'!X55+'5A2H_MAX'!X55</f>
        <v>0</v>
      </c>
      <c r="Y55" s="75">
        <f>'5A2A_New Vision'!Y55+'5A2B_Glencoe'!Y55+'5A2C_ISL'!Y55+'5A2D_Avoyelles'!Y55+'5A2E_Delhi'!Y55+'5A2F_Belle Chasse'!Y55+'5A2H_MAX'!Y55</f>
        <v>0</v>
      </c>
      <c r="Z55" s="94">
        <f>'5A2A_New Vision'!Z55+'5A2B_Glencoe'!Z55+'5A2C_ISL'!Z55+'5A2D_Avoyelles'!Z55+'5A2E_Delhi'!Z55+'5A2F_Belle Chasse'!Z55+'5A2H_MAX'!Z55</f>
        <v>0</v>
      </c>
      <c r="AA55" s="57">
        <f>'5A2A_New Vision'!AA55+'5A2B_Glencoe'!AA55+'5A2C_ISL'!AA55+'5A2D_Avoyelles'!AA55+'5A2E_Delhi'!AA55+'5A2F_Belle Chasse'!AA55+'5A2H_MAX'!AA55</f>
        <v>0</v>
      </c>
      <c r="AB55" s="94">
        <f>'5A2A_New Vision'!AB55+'5A2B_Glencoe'!AB55+'5A2C_ISL'!AB55+'5A2D_Avoyelles'!AB55+'5A2E_Delhi'!AB55+'5A2F_Belle Chasse'!AB55+'5A2H_MAX'!AB55</f>
        <v>0</v>
      </c>
      <c r="AC55" s="57">
        <f>'5A2A_New Vision'!AC55+'5A2B_Glencoe'!AC55+'5A2C_ISL'!AC55+'5A2D_Avoyelles'!AC55+'5A2E_Delhi'!AC55+'5A2F_Belle Chasse'!AC55+'5A2H_MAX'!AC55</f>
        <v>0</v>
      </c>
      <c r="AD55" s="57">
        <f>'5A2A_New Vision'!AD55+'5A2B_Glencoe'!AD55+'5A2C_ISL'!AD55+'5A2D_Avoyelles'!AD55+'5A2E_Delhi'!AD55+'5A2F_Belle Chasse'!AD55+'5A2H_MAX'!AD55</f>
        <v>0</v>
      </c>
      <c r="AE55" s="94">
        <f>'5A2A_New Vision'!AE55+'5A2B_Glencoe'!AE55+'5A2C_ISL'!AE55+'5A2D_Avoyelles'!AE55+'5A2E_Delhi'!AE55+'5A2F_Belle Chasse'!AE55+'5A2H_MAX'!AE55</f>
        <v>0</v>
      </c>
      <c r="AF55" s="98">
        <f>'5A2A_New Vision'!AF55+'5A2B_Glencoe'!AF55+'5A2C_ISL'!AF55+'5A2D_Avoyelles'!AF55+'5A2E_Delhi'!AF55+'5A2F_Belle Chasse'!AF55+'5A2H_MAX'!AF55</f>
        <v>0</v>
      </c>
    </row>
    <row r="56" spans="1:32" ht="16.149999999999999" customHeight="1" x14ac:dyDescent="0.2">
      <c r="A56" s="50">
        <v>50</v>
      </c>
      <c r="B56" s="51" t="s">
        <v>55</v>
      </c>
      <c r="C56" s="337">
        <f>'5A2A_New Vision'!C56+'5A2B_Glencoe'!C56+'5A2C_ISL'!C56+'5A2D_Avoyelles'!C56+'5A2E_Delhi'!C56+'5A2F_Belle Chasse'!C56+'5A2H_MAX'!C56</f>
        <v>0</v>
      </c>
      <c r="D56" s="52">
        <f>'Source Data'!O56</f>
        <v>7770.2487437121554</v>
      </c>
      <c r="E56" s="81">
        <f>'5A2A_New Vision'!E56+'5A2B_Glencoe'!E56+'5A2C_ISL'!E56+'5A2D_Avoyelles'!E56+'5A2E_Delhi'!E56+'5A2F_Belle Chasse'!E56+'5A2H_MAX'!E56</f>
        <v>0</v>
      </c>
      <c r="F56" s="81"/>
      <c r="G56" s="81">
        <f>'5A2A_New Vision'!G56+'5A2B_Glencoe'!G56+'5A2C_ISL'!G56+'5A2D_Avoyelles'!G56+'5A2E_Delhi'!G56+'5A2F_Belle Chasse'!G56+'5A2H_MAX'!G56</f>
        <v>0</v>
      </c>
      <c r="H56" s="356">
        <f>'5A2A_New Vision'!H56+'5A2B_Glencoe'!H56+'5A2C_ISL'!H56+'5A2D_Avoyelles'!H56+'5A2E_Delhi'!H56+'5A2F_Belle Chasse'!H56+'5A2H_MAX'!H56</f>
        <v>0</v>
      </c>
      <c r="I56" s="52">
        <f>'Source Data'!I56</f>
        <v>638.95176727517901</v>
      </c>
      <c r="J56" s="81">
        <f>'5A2A_New Vision'!J56+'5A2B_Glencoe'!J56+'5A2C_ISL'!J56+'5A2D_Avoyelles'!J56+'5A2E_Delhi'!J56+'5A2F_Belle Chasse'!J56+'5A2H_MAX'!J56</f>
        <v>0</v>
      </c>
      <c r="K56" s="356">
        <f>'5A2A_New Vision'!K56+'5A2B_Glencoe'!K56+'5A2C_ISL'!K56+'5A2D_Avoyelles'!K56+'5A2E_Delhi'!K56+'5A2F_Belle Chasse'!K56+'5A2H_MAX'!K56</f>
        <v>0</v>
      </c>
      <c r="L56" s="52">
        <f>'Source Data'!J56</f>
        <v>174.25957289323065</v>
      </c>
      <c r="M56" s="81">
        <f>'5A2A_New Vision'!M56+'5A2B_Glencoe'!M56+'5A2C_ISL'!M56+'5A2D_Avoyelles'!M56+'5A2E_Delhi'!M56+'5A2F_Belle Chasse'!M56+'5A2H_MAX'!M56</f>
        <v>0</v>
      </c>
      <c r="N56" s="356">
        <f>'5A2A_New Vision'!N56+'5A2B_Glencoe'!N56+'5A2C_ISL'!N56+'5A2D_Avoyelles'!N56+'5A2E_Delhi'!N56+'5A2F_Belle Chasse'!N56+'5A2H_MAX'!N56</f>
        <v>0</v>
      </c>
      <c r="O56" s="52">
        <f>'Source Data'!K56</f>
        <v>4356.4893223307663</v>
      </c>
      <c r="P56" s="81">
        <f>'5A2A_New Vision'!P56+'5A2B_Glencoe'!P56+'5A2C_ISL'!P56+'5A2D_Avoyelles'!P56+'5A2E_Delhi'!P56+'5A2F_Belle Chasse'!P56+'5A2H_MAX'!P56</f>
        <v>0</v>
      </c>
      <c r="Q56" s="356">
        <f>'5A2A_New Vision'!Q56+'5A2B_Glencoe'!Q56+'5A2C_ISL'!Q56+'5A2D_Avoyelles'!Q56+'5A2E_Delhi'!Q56+'5A2F_Belle Chasse'!Q56+'5A2H_MAX'!Q56</f>
        <v>0</v>
      </c>
      <c r="R56" s="52">
        <f>'Source Data'!L56</f>
        <v>1742.5957289323062</v>
      </c>
      <c r="S56" s="81">
        <f>'5A2A_New Vision'!S56+'5A2B_Glencoe'!S56+'5A2C_ISL'!S56+'5A2D_Avoyelles'!S56+'5A2E_Delhi'!S56+'5A2F_Belle Chasse'!S56+'5A2H_MAX'!S56</f>
        <v>0</v>
      </c>
      <c r="T56" s="95">
        <f>'5A2A_New Vision'!T56+'5A2B_Glencoe'!T56+'5A2C_ISL'!T56+'5A2D_Avoyelles'!T56+'5A2E_Delhi'!T56+'5A2F_Belle Chasse'!T56+'5A2H_MAX'!T56</f>
        <v>0</v>
      </c>
      <c r="U56" s="52">
        <f>'5A2A_New Vision'!U56+'5A2B_Glencoe'!U56+'5A2C_ISL'!U56+'5A2D_Avoyelles'!U56+'5A2E_Delhi'!U56+'5A2F_Belle Chasse'!U56+'5A2H_MAX'!U56</f>
        <v>0</v>
      </c>
      <c r="V56" s="52">
        <f>'5A2A_New Vision'!V56+'5A2B_Glencoe'!V56+'5A2C_ISL'!V56+'5A2D_Avoyelles'!V56+'5A2E_Delhi'!V56+'5A2F_Belle Chasse'!V56+'5A2H_MAX'!V56</f>
        <v>0</v>
      </c>
      <c r="W56" s="53">
        <f>'5A2A_New Vision'!W56+'5A2B_Glencoe'!W56+'5A2C_ISL'!W56+'5A2D_Avoyelles'!W56+'5A2E_Delhi'!W56+'5A2F_Belle Chasse'!W56+'5A2H_MAX'!W56</f>
        <v>0</v>
      </c>
      <c r="X56" s="95">
        <f>'5A2A_New Vision'!X56+'5A2B_Glencoe'!X56+'5A2C_ISL'!X56+'5A2D_Avoyelles'!X56+'5A2E_Delhi'!X56+'5A2F_Belle Chasse'!X56+'5A2H_MAX'!X56</f>
        <v>0</v>
      </c>
      <c r="Y56" s="81">
        <f>'5A2A_New Vision'!Y56+'5A2B_Glencoe'!Y56+'5A2C_ISL'!Y56+'5A2D_Avoyelles'!Y56+'5A2E_Delhi'!Y56+'5A2F_Belle Chasse'!Y56+'5A2H_MAX'!Y56</f>
        <v>0</v>
      </c>
      <c r="Z56" s="95">
        <f>'5A2A_New Vision'!Z56+'5A2B_Glencoe'!Z56+'5A2C_ISL'!Z56+'5A2D_Avoyelles'!Z56+'5A2E_Delhi'!Z56+'5A2F_Belle Chasse'!Z56+'5A2H_MAX'!Z56</f>
        <v>0</v>
      </c>
      <c r="AA56" s="52">
        <f>'5A2A_New Vision'!AA56+'5A2B_Glencoe'!AA56+'5A2C_ISL'!AA56+'5A2D_Avoyelles'!AA56+'5A2E_Delhi'!AA56+'5A2F_Belle Chasse'!AA56+'5A2H_MAX'!AA56</f>
        <v>0</v>
      </c>
      <c r="AB56" s="95">
        <f>'5A2A_New Vision'!AB56+'5A2B_Glencoe'!AB56+'5A2C_ISL'!AB56+'5A2D_Avoyelles'!AB56+'5A2E_Delhi'!AB56+'5A2F_Belle Chasse'!AB56+'5A2H_MAX'!AB56</f>
        <v>0</v>
      </c>
      <c r="AC56" s="54">
        <f>'5A2A_New Vision'!AC56+'5A2B_Glencoe'!AC56+'5A2C_ISL'!AC56+'5A2D_Avoyelles'!AC56+'5A2E_Delhi'!AC56+'5A2F_Belle Chasse'!AC56+'5A2H_MAX'!AC56</f>
        <v>0</v>
      </c>
      <c r="AD56" s="52">
        <f>'5A2A_New Vision'!AD56+'5A2B_Glencoe'!AD56+'5A2C_ISL'!AD56+'5A2D_Avoyelles'!AD56+'5A2E_Delhi'!AD56+'5A2F_Belle Chasse'!AD56+'5A2H_MAX'!AD56</f>
        <v>0</v>
      </c>
      <c r="AE56" s="96">
        <f>'5A2A_New Vision'!AE56+'5A2B_Glencoe'!AE56+'5A2C_ISL'!AE56+'5A2D_Avoyelles'!AE56+'5A2E_Delhi'!AE56+'5A2F_Belle Chasse'!AE56+'5A2H_MAX'!AE56</f>
        <v>0</v>
      </c>
      <c r="AF56" s="96">
        <f>'5A2A_New Vision'!AF56+'5A2B_Glencoe'!AF56+'5A2C_ISL'!AF56+'5A2D_Avoyelles'!AF56+'5A2E_Delhi'!AF56+'5A2F_Belle Chasse'!AF56+'5A2H_MAX'!AF56</f>
        <v>0</v>
      </c>
    </row>
    <row r="57" spans="1:32" ht="16.149999999999999" customHeight="1" x14ac:dyDescent="0.2">
      <c r="A57" s="59">
        <v>51</v>
      </c>
      <c r="B57" s="60" t="s">
        <v>56</v>
      </c>
      <c r="C57" s="335">
        <f>'5A2A_New Vision'!C57+'5A2B_Glencoe'!C57+'5A2C_ISL'!C57+'5A2D_Avoyelles'!C57+'5A2E_Delhi'!C57+'5A2F_Belle Chasse'!C57+'5A2H_MAX'!C57</f>
        <v>0</v>
      </c>
      <c r="D57" s="61">
        <f>'Source Data'!O57</f>
        <v>7810.0769154997215</v>
      </c>
      <c r="E57" s="66">
        <f>'5A2A_New Vision'!E57+'5A2B_Glencoe'!E57+'5A2C_ISL'!E57+'5A2D_Avoyelles'!E57+'5A2E_Delhi'!E57+'5A2F_Belle Chasse'!E57+'5A2H_MAX'!E57</f>
        <v>0</v>
      </c>
      <c r="F57" s="66"/>
      <c r="G57" s="66">
        <f>'5A2A_New Vision'!G57+'5A2B_Glencoe'!G57+'5A2C_ISL'!G57+'5A2D_Avoyelles'!G57+'5A2E_Delhi'!G57+'5A2F_Belle Chasse'!G57+'5A2H_MAX'!G57</f>
        <v>0</v>
      </c>
      <c r="H57" s="354">
        <f>'5A2A_New Vision'!H57+'5A2B_Glencoe'!H57+'5A2C_ISL'!H57+'5A2D_Avoyelles'!H57+'5A2E_Delhi'!H57+'5A2F_Belle Chasse'!H57+'5A2H_MAX'!H57</f>
        <v>0</v>
      </c>
      <c r="I57" s="61">
        <f>'Source Data'!I57</f>
        <v>570.93395934473472</v>
      </c>
      <c r="J57" s="66">
        <f>'5A2A_New Vision'!J57+'5A2B_Glencoe'!J57+'5A2C_ISL'!J57+'5A2D_Avoyelles'!J57+'5A2E_Delhi'!J57+'5A2F_Belle Chasse'!J57+'5A2H_MAX'!J57</f>
        <v>0</v>
      </c>
      <c r="K57" s="354">
        <f>'5A2A_New Vision'!K57+'5A2B_Glencoe'!K57+'5A2C_ISL'!K57+'5A2D_Avoyelles'!K57+'5A2E_Delhi'!K57+'5A2F_Belle Chasse'!K57+'5A2H_MAX'!K57</f>
        <v>0</v>
      </c>
      <c r="L57" s="61">
        <f>'Source Data'!J57</f>
        <v>155.70926163947308</v>
      </c>
      <c r="M57" s="66">
        <f>'5A2A_New Vision'!M57+'5A2B_Glencoe'!M57+'5A2C_ISL'!M57+'5A2D_Avoyelles'!M57+'5A2E_Delhi'!M57+'5A2F_Belle Chasse'!M57+'5A2H_MAX'!M57</f>
        <v>0</v>
      </c>
      <c r="N57" s="354">
        <f>'5A2A_New Vision'!N57+'5A2B_Glencoe'!N57+'5A2C_ISL'!N57+'5A2D_Avoyelles'!N57+'5A2E_Delhi'!N57+'5A2F_Belle Chasse'!N57+'5A2H_MAX'!N57</f>
        <v>0</v>
      </c>
      <c r="O57" s="61">
        <f>'Source Data'!K57</f>
        <v>3892.7315409868274</v>
      </c>
      <c r="P57" s="66">
        <f>'5A2A_New Vision'!P57+'5A2B_Glencoe'!P57+'5A2C_ISL'!P57+'5A2D_Avoyelles'!P57+'5A2E_Delhi'!P57+'5A2F_Belle Chasse'!P57+'5A2H_MAX'!P57</f>
        <v>0</v>
      </c>
      <c r="Q57" s="354">
        <f>'5A2A_New Vision'!Q57+'5A2B_Glencoe'!Q57+'5A2C_ISL'!Q57+'5A2D_Avoyelles'!Q57+'5A2E_Delhi'!Q57+'5A2F_Belle Chasse'!Q57+'5A2H_MAX'!Q57</f>
        <v>0</v>
      </c>
      <c r="R57" s="61">
        <f>'Source Data'!L57</f>
        <v>1557.0926163947308</v>
      </c>
      <c r="S57" s="66">
        <f>'5A2A_New Vision'!S57+'5A2B_Glencoe'!S57+'5A2C_ISL'!S57+'5A2D_Avoyelles'!S57+'5A2E_Delhi'!S57+'5A2F_Belle Chasse'!S57+'5A2H_MAX'!S57</f>
        <v>0</v>
      </c>
      <c r="T57" s="93">
        <f>'5A2A_New Vision'!T57+'5A2B_Glencoe'!T57+'5A2C_ISL'!T57+'5A2D_Avoyelles'!T57+'5A2E_Delhi'!T57+'5A2F_Belle Chasse'!T57+'5A2H_MAX'!T57</f>
        <v>0</v>
      </c>
      <c r="U57" s="61">
        <f>'5A2A_New Vision'!U57+'5A2B_Glencoe'!U57+'5A2C_ISL'!U57+'5A2D_Avoyelles'!U57+'5A2E_Delhi'!U57+'5A2F_Belle Chasse'!U57+'5A2H_MAX'!U57</f>
        <v>0</v>
      </c>
      <c r="V57" s="61">
        <f>'5A2A_New Vision'!V57+'5A2B_Glencoe'!V57+'5A2C_ISL'!V57+'5A2D_Avoyelles'!V57+'5A2E_Delhi'!V57+'5A2F_Belle Chasse'!V57+'5A2H_MAX'!V57</f>
        <v>0</v>
      </c>
      <c r="W57" s="62">
        <f>'5A2A_New Vision'!W57+'5A2B_Glencoe'!W57+'5A2C_ISL'!W57+'5A2D_Avoyelles'!W57+'5A2E_Delhi'!W57+'5A2F_Belle Chasse'!W57+'5A2H_MAX'!W57</f>
        <v>0</v>
      </c>
      <c r="X57" s="93">
        <f>'5A2A_New Vision'!X57+'5A2B_Glencoe'!X57+'5A2C_ISL'!X57+'5A2D_Avoyelles'!X57+'5A2E_Delhi'!X57+'5A2F_Belle Chasse'!X57+'5A2H_MAX'!X57</f>
        <v>0</v>
      </c>
      <c r="Y57" s="66">
        <f>'5A2A_New Vision'!Y57+'5A2B_Glencoe'!Y57+'5A2C_ISL'!Y57+'5A2D_Avoyelles'!Y57+'5A2E_Delhi'!Y57+'5A2F_Belle Chasse'!Y57+'5A2H_MAX'!Y57</f>
        <v>0</v>
      </c>
      <c r="Z57" s="93">
        <f>'5A2A_New Vision'!Z57+'5A2B_Glencoe'!Z57+'5A2C_ISL'!Z57+'5A2D_Avoyelles'!Z57+'5A2E_Delhi'!Z57+'5A2F_Belle Chasse'!Z57+'5A2H_MAX'!Z57</f>
        <v>0</v>
      </c>
      <c r="AA57" s="61">
        <f>'5A2A_New Vision'!AA57+'5A2B_Glencoe'!AA57+'5A2C_ISL'!AA57+'5A2D_Avoyelles'!AA57+'5A2E_Delhi'!AA57+'5A2F_Belle Chasse'!AA57+'5A2H_MAX'!AA57</f>
        <v>0</v>
      </c>
      <c r="AB57" s="93">
        <f>'5A2A_New Vision'!AB57+'5A2B_Glencoe'!AB57+'5A2C_ISL'!AB57+'5A2D_Avoyelles'!AB57+'5A2E_Delhi'!AB57+'5A2F_Belle Chasse'!AB57+'5A2H_MAX'!AB57</f>
        <v>0</v>
      </c>
      <c r="AC57" s="61">
        <f>'5A2A_New Vision'!AC57+'5A2B_Glencoe'!AC57+'5A2C_ISL'!AC57+'5A2D_Avoyelles'!AC57+'5A2E_Delhi'!AC57+'5A2F_Belle Chasse'!AC57+'5A2H_MAX'!AC57</f>
        <v>0</v>
      </c>
      <c r="AD57" s="61">
        <f>'5A2A_New Vision'!AD57+'5A2B_Glencoe'!AD57+'5A2C_ISL'!AD57+'5A2D_Avoyelles'!AD57+'5A2E_Delhi'!AD57+'5A2F_Belle Chasse'!AD57+'5A2H_MAX'!AD57</f>
        <v>0</v>
      </c>
      <c r="AE57" s="93">
        <f>'5A2A_New Vision'!AE57+'5A2B_Glencoe'!AE57+'5A2C_ISL'!AE57+'5A2D_Avoyelles'!AE57+'5A2E_Delhi'!AE57+'5A2F_Belle Chasse'!AE57+'5A2H_MAX'!AE57</f>
        <v>0</v>
      </c>
      <c r="AF57" s="97">
        <f>'5A2A_New Vision'!AF57+'5A2B_Glencoe'!AF57+'5A2C_ISL'!AF57+'5A2D_Avoyelles'!AF57+'5A2E_Delhi'!AF57+'5A2F_Belle Chasse'!AF57+'5A2H_MAX'!AF57</f>
        <v>0</v>
      </c>
    </row>
    <row r="58" spans="1:32" ht="16.149999999999999" customHeight="1" x14ac:dyDescent="0.2">
      <c r="A58" s="55">
        <v>52</v>
      </c>
      <c r="B58" s="56" t="s">
        <v>57</v>
      </c>
      <c r="C58" s="336">
        <f>'5A2A_New Vision'!C58+'5A2B_Glencoe'!C58+'5A2C_ISL'!C58+'5A2D_Avoyelles'!C58+'5A2E_Delhi'!C58+'5A2F_Belle Chasse'!C58+'5A2H_MAX'!C58</f>
        <v>0</v>
      </c>
      <c r="D58" s="57">
        <f>'Source Data'!O58</f>
        <v>9782.5154354861861</v>
      </c>
      <c r="E58" s="75">
        <f>'5A2A_New Vision'!E58+'5A2B_Glencoe'!E58+'5A2C_ISL'!E58+'5A2D_Avoyelles'!E58+'5A2E_Delhi'!E58+'5A2F_Belle Chasse'!E58+'5A2H_MAX'!E58</f>
        <v>0</v>
      </c>
      <c r="F58" s="75"/>
      <c r="G58" s="75">
        <f>'5A2A_New Vision'!G58+'5A2B_Glencoe'!G58+'5A2C_ISL'!G58+'5A2D_Avoyelles'!G58+'5A2E_Delhi'!G58+'5A2F_Belle Chasse'!G58+'5A2H_MAX'!G58</f>
        <v>0</v>
      </c>
      <c r="H58" s="355">
        <f>'5A2A_New Vision'!H58+'5A2B_Glencoe'!H58+'5A2C_ISL'!H58+'5A2D_Avoyelles'!H58+'5A2E_Delhi'!H58+'5A2F_Belle Chasse'!H58+'5A2H_MAX'!H58</f>
        <v>0</v>
      </c>
      <c r="I58" s="57">
        <f>'Source Data'!I58</f>
        <v>601.39043740535396</v>
      </c>
      <c r="J58" s="75">
        <f>'5A2A_New Vision'!J58+'5A2B_Glencoe'!J58+'5A2C_ISL'!J58+'5A2D_Avoyelles'!J58+'5A2E_Delhi'!J58+'5A2F_Belle Chasse'!J58+'5A2H_MAX'!J58</f>
        <v>0</v>
      </c>
      <c r="K58" s="355">
        <f>'5A2A_New Vision'!K58+'5A2B_Glencoe'!K58+'5A2C_ISL'!K58+'5A2D_Avoyelles'!K58+'5A2E_Delhi'!K58+'5A2F_Belle Chasse'!K58+'5A2H_MAX'!K58</f>
        <v>0</v>
      </c>
      <c r="L58" s="57">
        <f>'Source Data'!J58</f>
        <v>164.01557383782384</v>
      </c>
      <c r="M58" s="75">
        <f>'5A2A_New Vision'!M58+'5A2B_Glencoe'!M58+'5A2C_ISL'!M58+'5A2D_Avoyelles'!M58+'5A2E_Delhi'!M58+'5A2F_Belle Chasse'!M58+'5A2H_MAX'!M58</f>
        <v>0</v>
      </c>
      <c r="N58" s="355">
        <f>'5A2A_New Vision'!N58+'5A2B_Glencoe'!N58+'5A2C_ISL'!N58+'5A2D_Avoyelles'!N58+'5A2E_Delhi'!N58+'5A2F_Belle Chasse'!N58+'5A2H_MAX'!N58</f>
        <v>0</v>
      </c>
      <c r="O58" s="57">
        <f>'Source Data'!K58</f>
        <v>4100.3893459455958</v>
      </c>
      <c r="P58" s="75">
        <f>'5A2A_New Vision'!P58+'5A2B_Glencoe'!P58+'5A2C_ISL'!P58+'5A2D_Avoyelles'!P58+'5A2E_Delhi'!P58+'5A2F_Belle Chasse'!P58+'5A2H_MAX'!P58</f>
        <v>0</v>
      </c>
      <c r="Q58" s="355">
        <f>'5A2A_New Vision'!Q58+'5A2B_Glencoe'!Q58+'5A2C_ISL'!Q58+'5A2D_Avoyelles'!Q58+'5A2E_Delhi'!Q58+'5A2F_Belle Chasse'!Q58+'5A2H_MAX'!Q58</f>
        <v>0</v>
      </c>
      <c r="R58" s="57">
        <f>'Source Data'!L58</f>
        <v>1640.1557383782383</v>
      </c>
      <c r="S58" s="75">
        <f>'5A2A_New Vision'!S58+'5A2B_Glencoe'!S58+'5A2C_ISL'!S58+'5A2D_Avoyelles'!S58+'5A2E_Delhi'!S58+'5A2F_Belle Chasse'!S58+'5A2H_MAX'!S58</f>
        <v>0</v>
      </c>
      <c r="T58" s="94">
        <f>'5A2A_New Vision'!T58+'5A2B_Glencoe'!T58+'5A2C_ISL'!T58+'5A2D_Avoyelles'!T58+'5A2E_Delhi'!T58+'5A2F_Belle Chasse'!T58+'5A2H_MAX'!T58</f>
        <v>0</v>
      </c>
      <c r="U58" s="57">
        <f>'5A2A_New Vision'!U58+'5A2B_Glencoe'!U58+'5A2C_ISL'!U58+'5A2D_Avoyelles'!U58+'5A2E_Delhi'!U58+'5A2F_Belle Chasse'!U58+'5A2H_MAX'!U58</f>
        <v>0</v>
      </c>
      <c r="V58" s="57">
        <f>'5A2A_New Vision'!V58+'5A2B_Glencoe'!V58+'5A2C_ISL'!V58+'5A2D_Avoyelles'!V58+'5A2E_Delhi'!V58+'5A2F_Belle Chasse'!V58+'5A2H_MAX'!V58</f>
        <v>0</v>
      </c>
      <c r="W58" s="58">
        <f>'5A2A_New Vision'!W58+'5A2B_Glencoe'!W58+'5A2C_ISL'!W58+'5A2D_Avoyelles'!W58+'5A2E_Delhi'!W58+'5A2F_Belle Chasse'!W58+'5A2H_MAX'!W58</f>
        <v>0</v>
      </c>
      <c r="X58" s="94">
        <f>'5A2A_New Vision'!X58+'5A2B_Glencoe'!X58+'5A2C_ISL'!X58+'5A2D_Avoyelles'!X58+'5A2E_Delhi'!X58+'5A2F_Belle Chasse'!X58+'5A2H_MAX'!X58</f>
        <v>0</v>
      </c>
      <c r="Y58" s="75">
        <f>'5A2A_New Vision'!Y58+'5A2B_Glencoe'!Y58+'5A2C_ISL'!Y58+'5A2D_Avoyelles'!Y58+'5A2E_Delhi'!Y58+'5A2F_Belle Chasse'!Y58+'5A2H_MAX'!Y58</f>
        <v>0</v>
      </c>
      <c r="Z58" s="94">
        <f>'5A2A_New Vision'!Z58+'5A2B_Glencoe'!Z58+'5A2C_ISL'!Z58+'5A2D_Avoyelles'!Z58+'5A2E_Delhi'!Z58+'5A2F_Belle Chasse'!Z58+'5A2H_MAX'!Z58</f>
        <v>0</v>
      </c>
      <c r="AA58" s="57">
        <f>'5A2A_New Vision'!AA58+'5A2B_Glencoe'!AA58+'5A2C_ISL'!AA58+'5A2D_Avoyelles'!AA58+'5A2E_Delhi'!AA58+'5A2F_Belle Chasse'!AA58+'5A2H_MAX'!AA58</f>
        <v>0</v>
      </c>
      <c r="AB58" s="94">
        <f>'5A2A_New Vision'!AB58+'5A2B_Glencoe'!AB58+'5A2C_ISL'!AB58+'5A2D_Avoyelles'!AB58+'5A2E_Delhi'!AB58+'5A2F_Belle Chasse'!AB58+'5A2H_MAX'!AB58</f>
        <v>0</v>
      </c>
      <c r="AC58" s="57">
        <f>'5A2A_New Vision'!AC58+'5A2B_Glencoe'!AC58+'5A2C_ISL'!AC58+'5A2D_Avoyelles'!AC58+'5A2E_Delhi'!AC58+'5A2F_Belle Chasse'!AC58+'5A2H_MAX'!AC58</f>
        <v>0</v>
      </c>
      <c r="AD58" s="57">
        <f>'5A2A_New Vision'!AD58+'5A2B_Glencoe'!AD58+'5A2C_ISL'!AD58+'5A2D_Avoyelles'!AD58+'5A2E_Delhi'!AD58+'5A2F_Belle Chasse'!AD58+'5A2H_MAX'!AD58</f>
        <v>0</v>
      </c>
      <c r="AE58" s="94">
        <f>'5A2A_New Vision'!AE58+'5A2B_Glencoe'!AE58+'5A2C_ISL'!AE58+'5A2D_Avoyelles'!AE58+'5A2E_Delhi'!AE58+'5A2F_Belle Chasse'!AE58+'5A2H_MAX'!AE58</f>
        <v>0</v>
      </c>
      <c r="AF58" s="98">
        <f>'5A2A_New Vision'!AF58+'5A2B_Glencoe'!AF58+'5A2C_ISL'!AF58+'5A2D_Avoyelles'!AF58+'5A2E_Delhi'!AF58+'5A2F_Belle Chasse'!AF58+'5A2H_MAX'!AF58</f>
        <v>0</v>
      </c>
    </row>
    <row r="59" spans="1:32" ht="16.149999999999999" customHeight="1" x14ac:dyDescent="0.2">
      <c r="A59" s="55">
        <v>53</v>
      </c>
      <c r="B59" s="56" t="s">
        <v>58</v>
      </c>
      <c r="C59" s="336">
        <f>'5A2A_New Vision'!C59+'5A2B_Glencoe'!C59+'5A2C_ISL'!C59+'5A2D_Avoyelles'!C59+'5A2E_Delhi'!C59+'5A2F_Belle Chasse'!C59+'5A2H_MAX'!C59</f>
        <v>0</v>
      </c>
      <c r="D59" s="57">
        <f>'Source Data'!O59</f>
        <v>6675.0358891865671</v>
      </c>
      <c r="E59" s="75">
        <f>'5A2A_New Vision'!E59+'5A2B_Glencoe'!E59+'5A2C_ISL'!E59+'5A2D_Avoyelles'!E59+'5A2E_Delhi'!E59+'5A2F_Belle Chasse'!E59+'5A2H_MAX'!E59</f>
        <v>0</v>
      </c>
      <c r="F59" s="75"/>
      <c r="G59" s="75">
        <f>'5A2A_New Vision'!G59+'5A2B_Glencoe'!G59+'5A2C_ISL'!G59+'5A2D_Avoyelles'!G59+'5A2E_Delhi'!G59+'5A2F_Belle Chasse'!G59+'5A2H_MAX'!G59</f>
        <v>0</v>
      </c>
      <c r="H59" s="355">
        <f>'5A2A_New Vision'!H59+'5A2B_Glencoe'!H59+'5A2C_ISL'!H59+'5A2D_Avoyelles'!H59+'5A2E_Delhi'!H59+'5A2F_Belle Chasse'!H59+'5A2H_MAX'!H59</f>
        <v>0</v>
      </c>
      <c r="I59" s="57">
        <f>'Source Data'!I59</f>
        <v>663.32493479155164</v>
      </c>
      <c r="J59" s="75">
        <f>'5A2A_New Vision'!J59+'5A2B_Glencoe'!J59+'5A2C_ISL'!J59+'5A2D_Avoyelles'!J59+'5A2E_Delhi'!J59+'5A2F_Belle Chasse'!J59+'5A2H_MAX'!J59</f>
        <v>0</v>
      </c>
      <c r="K59" s="355">
        <f>'5A2A_New Vision'!K59+'5A2B_Glencoe'!K59+'5A2C_ISL'!K59+'5A2D_Avoyelles'!K59+'5A2E_Delhi'!K59+'5A2F_Belle Chasse'!K59+'5A2H_MAX'!K59</f>
        <v>0</v>
      </c>
      <c r="L59" s="57">
        <f>'Source Data'!J59</f>
        <v>180.90680039769586</v>
      </c>
      <c r="M59" s="75">
        <f>'5A2A_New Vision'!M59+'5A2B_Glencoe'!M59+'5A2C_ISL'!M59+'5A2D_Avoyelles'!M59+'5A2E_Delhi'!M59+'5A2F_Belle Chasse'!M59+'5A2H_MAX'!M59</f>
        <v>0</v>
      </c>
      <c r="N59" s="355">
        <f>'5A2A_New Vision'!N59+'5A2B_Glencoe'!N59+'5A2C_ISL'!N59+'5A2D_Avoyelles'!N59+'5A2E_Delhi'!N59+'5A2F_Belle Chasse'!N59+'5A2H_MAX'!N59</f>
        <v>0</v>
      </c>
      <c r="O59" s="57">
        <f>'Source Data'!K59</f>
        <v>4522.670009942397</v>
      </c>
      <c r="P59" s="75">
        <f>'5A2A_New Vision'!P59+'5A2B_Glencoe'!P59+'5A2C_ISL'!P59+'5A2D_Avoyelles'!P59+'5A2E_Delhi'!P59+'5A2F_Belle Chasse'!P59+'5A2H_MAX'!P59</f>
        <v>0</v>
      </c>
      <c r="Q59" s="355">
        <f>'5A2A_New Vision'!Q59+'5A2B_Glencoe'!Q59+'5A2C_ISL'!Q59+'5A2D_Avoyelles'!Q59+'5A2E_Delhi'!Q59+'5A2F_Belle Chasse'!Q59+'5A2H_MAX'!Q59</f>
        <v>0</v>
      </c>
      <c r="R59" s="57">
        <f>'Source Data'!L59</f>
        <v>1809.0680039769588</v>
      </c>
      <c r="S59" s="75">
        <f>'5A2A_New Vision'!S59+'5A2B_Glencoe'!S59+'5A2C_ISL'!S59+'5A2D_Avoyelles'!S59+'5A2E_Delhi'!S59+'5A2F_Belle Chasse'!S59+'5A2H_MAX'!S59</f>
        <v>0</v>
      </c>
      <c r="T59" s="94">
        <f>'5A2A_New Vision'!T59+'5A2B_Glencoe'!T59+'5A2C_ISL'!T59+'5A2D_Avoyelles'!T59+'5A2E_Delhi'!T59+'5A2F_Belle Chasse'!T59+'5A2H_MAX'!T59</f>
        <v>0</v>
      </c>
      <c r="U59" s="57">
        <f>'5A2A_New Vision'!U59+'5A2B_Glencoe'!U59+'5A2C_ISL'!U59+'5A2D_Avoyelles'!U59+'5A2E_Delhi'!U59+'5A2F_Belle Chasse'!U59+'5A2H_MAX'!U59</f>
        <v>0</v>
      </c>
      <c r="V59" s="57">
        <f>'5A2A_New Vision'!V59+'5A2B_Glencoe'!V59+'5A2C_ISL'!V59+'5A2D_Avoyelles'!V59+'5A2E_Delhi'!V59+'5A2F_Belle Chasse'!V59+'5A2H_MAX'!V59</f>
        <v>0</v>
      </c>
      <c r="W59" s="58">
        <f>'5A2A_New Vision'!W59+'5A2B_Glencoe'!W59+'5A2C_ISL'!W59+'5A2D_Avoyelles'!W59+'5A2E_Delhi'!W59+'5A2F_Belle Chasse'!W59+'5A2H_MAX'!W59</f>
        <v>0</v>
      </c>
      <c r="X59" s="94">
        <f>'5A2A_New Vision'!X59+'5A2B_Glencoe'!X59+'5A2C_ISL'!X59+'5A2D_Avoyelles'!X59+'5A2E_Delhi'!X59+'5A2F_Belle Chasse'!X59+'5A2H_MAX'!X59</f>
        <v>0</v>
      </c>
      <c r="Y59" s="75">
        <f>'5A2A_New Vision'!Y59+'5A2B_Glencoe'!Y59+'5A2C_ISL'!Y59+'5A2D_Avoyelles'!Y59+'5A2E_Delhi'!Y59+'5A2F_Belle Chasse'!Y59+'5A2H_MAX'!Y59</f>
        <v>0</v>
      </c>
      <c r="Z59" s="94">
        <f>'5A2A_New Vision'!Z59+'5A2B_Glencoe'!Z59+'5A2C_ISL'!Z59+'5A2D_Avoyelles'!Z59+'5A2E_Delhi'!Z59+'5A2F_Belle Chasse'!Z59+'5A2H_MAX'!Z59</f>
        <v>0</v>
      </c>
      <c r="AA59" s="57">
        <f>'5A2A_New Vision'!AA59+'5A2B_Glencoe'!AA59+'5A2C_ISL'!AA59+'5A2D_Avoyelles'!AA59+'5A2E_Delhi'!AA59+'5A2F_Belle Chasse'!AA59+'5A2H_MAX'!AA59</f>
        <v>0</v>
      </c>
      <c r="AB59" s="94">
        <f>'5A2A_New Vision'!AB59+'5A2B_Glencoe'!AB59+'5A2C_ISL'!AB59+'5A2D_Avoyelles'!AB59+'5A2E_Delhi'!AB59+'5A2F_Belle Chasse'!AB59+'5A2H_MAX'!AB59</f>
        <v>0</v>
      </c>
      <c r="AC59" s="57">
        <f>'5A2A_New Vision'!AC59+'5A2B_Glencoe'!AC59+'5A2C_ISL'!AC59+'5A2D_Avoyelles'!AC59+'5A2E_Delhi'!AC59+'5A2F_Belle Chasse'!AC59+'5A2H_MAX'!AC59</f>
        <v>0</v>
      </c>
      <c r="AD59" s="57">
        <f>'5A2A_New Vision'!AD59+'5A2B_Glencoe'!AD59+'5A2C_ISL'!AD59+'5A2D_Avoyelles'!AD59+'5A2E_Delhi'!AD59+'5A2F_Belle Chasse'!AD59+'5A2H_MAX'!AD59</f>
        <v>0</v>
      </c>
      <c r="AE59" s="94">
        <f>'5A2A_New Vision'!AE59+'5A2B_Glencoe'!AE59+'5A2C_ISL'!AE59+'5A2D_Avoyelles'!AE59+'5A2E_Delhi'!AE59+'5A2F_Belle Chasse'!AE59+'5A2H_MAX'!AE59</f>
        <v>0</v>
      </c>
      <c r="AF59" s="98">
        <f>'5A2A_New Vision'!AF59+'5A2B_Glencoe'!AF59+'5A2C_ISL'!AF59+'5A2D_Avoyelles'!AF59+'5A2E_Delhi'!AF59+'5A2F_Belle Chasse'!AF59+'5A2H_MAX'!AF59</f>
        <v>0</v>
      </c>
    </row>
    <row r="60" spans="1:32" ht="16.149999999999999" customHeight="1" x14ac:dyDescent="0.2">
      <c r="A60" s="55">
        <v>54</v>
      </c>
      <c r="B60" s="56" t="s">
        <v>59</v>
      </c>
      <c r="C60" s="336">
        <f>'5A2A_New Vision'!C60+'5A2B_Glencoe'!C60+'5A2C_ISL'!C60+'5A2D_Avoyelles'!C60+'5A2E_Delhi'!C60+'5A2F_Belle Chasse'!C60+'5A2H_MAX'!C60</f>
        <v>0</v>
      </c>
      <c r="D60" s="57">
        <f>'Source Data'!O60</f>
        <v>9635.1350415334582</v>
      </c>
      <c r="E60" s="75">
        <f>'5A2A_New Vision'!E60+'5A2B_Glencoe'!E60+'5A2C_ISL'!E60+'5A2D_Avoyelles'!E60+'5A2E_Delhi'!E60+'5A2F_Belle Chasse'!E60+'5A2H_MAX'!E60</f>
        <v>0</v>
      </c>
      <c r="F60" s="75"/>
      <c r="G60" s="75">
        <f>'5A2A_New Vision'!G60+'5A2B_Glencoe'!G60+'5A2C_ISL'!G60+'5A2D_Avoyelles'!G60+'5A2E_Delhi'!G60+'5A2F_Belle Chasse'!G60+'5A2H_MAX'!G60</f>
        <v>0</v>
      </c>
      <c r="H60" s="355">
        <f>'5A2A_New Vision'!H60+'5A2B_Glencoe'!H60+'5A2C_ISL'!H60+'5A2D_Avoyelles'!H60+'5A2E_Delhi'!H60+'5A2F_Belle Chasse'!H60+'5A2H_MAX'!H60</f>
        <v>0</v>
      </c>
      <c r="I60" s="57">
        <f>'Source Data'!I60</f>
        <v>583.70660052312871</v>
      </c>
      <c r="J60" s="75">
        <f>'5A2A_New Vision'!J60+'5A2B_Glencoe'!J60+'5A2C_ISL'!J60+'5A2D_Avoyelles'!J60+'5A2E_Delhi'!J60+'5A2F_Belle Chasse'!J60+'5A2H_MAX'!J60</f>
        <v>0</v>
      </c>
      <c r="K60" s="355">
        <f>'5A2A_New Vision'!K60+'5A2B_Glencoe'!K60+'5A2C_ISL'!K60+'5A2D_Avoyelles'!K60+'5A2E_Delhi'!K60+'5A2F_Belle Chasse'!K60+'5A2H_MAX'!K60</f>
        <v>0</v>
      </c>
      <c r="L60" s="57">
        <f>'Source Data'!J60</f>
        <v>159.19270923358056</v>
      </c>
      <c r="M60" s="75">
        <f>'5A2A_New Vision'!M60+'5A2B_Glencoe'!M60+'5A2C_ISL'!M60+'5A2D_Avoyelles'!M60+'5A2E_Delhi'!M60+'5A2F_Belle Chasse'!M60+'5A2H_MAX'!M60</f>
        <v>0</v>
      </c>
      <c r="N60" s="355">
        <f>'5A2A_New Vision'!N60+'5A2B_Glencoe'!N60+'5A2C_ISL'!N60+'5A2D_Avoyelles'!N60+'5A2E_Delhi'!N60+'5A2F_Belle Chasse'!N60+'5A2H_MAX'!N60</f>
        <v>0</v>
      </c>
      <c r="O60" s="57">
        <f>'Source Data'!K60</f>
        <v>3979.8177308395143</v>
      </c>
      <c r="P60" s="75">
        <f>'5A2A_New Vision'!P60+'5A2B_Glencoe'!P60+'5A2C_ISL'!P60+'5A2D_Avoyelles'!P60+'5A2E_Delhi'!P60+'5A2F_Belle Chasse'!P60+'5A2H_MAX'!P60</f>
        <v>0</v>
      </c>
      <c r="Q60" s="355">
        <f>'5A2A_New Vision'!Q60+'5A2B_Glencoe'!Q60+'5A2C_ISL'!Q60+'5A2D_Avoyelles'!Q60+'5A2E_Delhi'!Q60+'5A2F_Belle Chasse'!Q60+'5A2H_MAX'!Q60</f>
        <v>0</v>
      </c>
      <c r="R60" s="57">
        <f>'Source Data'!L60</f>
        <v>1591.9270923358056</v>
      </c>
      <c r="S60" s="75">
        <f>'5A2A_New Vision'!S60+'5A2B_Glencoe'!S60+'5A2C_ISL'!S60+'5A2D_Avoyelles'!S60+'5A2E_Delhi'!S60+'5A2F_Belle Chasse'!S60+'5A2H_MAX'!S60</f>
        <v>0</v>
      </c>
      <c r="T60" s="94">
        <f>'5A2A_New Vision'!T60+'5A2B_Glencoe'!T60+'5A2C_ISL'!T60+'5A2D_Avoyelles'!T60+'5A2E_Delhi'!T60+'5A2F_Belle Chasse'!T60+'5A2H_MAX'!T60</f>
        <v>0</v>
      </c>
      <c r="U60" s="57">
        <f>'5A2A_New Vision'!U60+'5A2B_Glencoe'!U60+'5A2C_ISL'!U60+'5A2D_Avoyelles'!U60+'5A2E_Delhi'!U60+'5A2F_Belle Chasse'!U60+'5A2H_MAX'!U60</f>
        <v>0</v>
      </c>
      <c r="V60" s="57">
        <f>'5A2A_New Vision'!V60+'5A2B_Glencoe'!V60+'5A2C_ISL'!V60+'5A2D_Avoyelles'!V60+'5A2E_Delhi'!V60+'5A2F_Belle Chasse'!V60+'5A2H_MAX'!V60</f>
        <v>0</v>
      </c>
      <c r="W60" s="58">
        <f>'5A2A_New Vision'!W60+'5A2B_Glencoe'!W60+'5A2C_ISL'!W60+'5A2D_Avoyelles'!W60+'5A2E_Delhi'!W60+'5A2F_Belle Chasse'!W60+'5A2H_MAX'!W60</f>
        <v>0</v>
      </c>
      <c r="X60" s="94">
        <f>'5A2A_New Vision'!X60+'5A2B_Glencoe'!X60+'5A2C_ISL'!X60+'5A2D_Avoyelles'!X60+'5A2E_Delhi'!X60+'5A2F_Belle Chasse'!X60+'5A2H_MAX'!X60</f>
        <v>0</v>
      </c>
      <c r="Y60" s="75">
        <f>'5A2A_New Vision'!Y60+'5A2B_Glencoe'!Y60+'5A2C_ISL'!Y60+'5A2D_Avoyelles'!Y60+'5A2E_Delhi'!Y60+'5A2F_Belle Chasse'!Y60+'5A2H_MAX'!Y60</f>
        <v>0</v>
      </c>
      <c r="Z60" s="94">
        <f>'5A2A_New Vision'!Z60+'5A2B_Glencoe'!Z60+'5A2C_ISL'!Z60+'5A2D_Avoyelles'!Z60+'5A2E_Delhi'!Z60+'5A2F_Belle Chasse'!Z60+'5A2H_MAX'!Z60</f>
        <v>0</v>
      </c>
      <c r="AA60" s="57">
        <f>'5A2A_New Vision'!AA60+'5A2B_Glencoe'!AA60+'5A2C_ISL'!AA60+'5A2D_Avoyelles'!AA60+'5A2E_Delhi'!AA60+'5A2F_Belle Chasse'!AA60+'5A2H_MAX'!AA60</f>
        <v>0</v>
      </c>
      <c r="AB60" s="94">
        <f>'5A2A_New Vision'!AB60+'5A2B_Glencoe'!AB60+'5A2C_ISL'!AB60+'5A2D_Avoyelles'!AB60+'5A2E_Delhi'!AB60+'5A2F_Belle Chasse'!AB60+'5A2H_MAX'!AB60</f>
        <v>0</v>
      </c>
      <c r="AC60" s="57">
        <f>'5A2A_New Vision'!AC60+'5A2B_Glencoe'!AC60+'5A2C_ISL'!AC60+'5A2D_Avoyelles'!AC60+'5A2E_Delhi'!AC60+'5A2F_Belle Chasse'!AC60+'5A2H_MAX'!AC60</f>
        <v>0</v>
      </c>
      <c r="AD60" s="57">
        <f>'5A2A_New Vision'!AD60+'5A2B_Glencoe'!AD60+'5A2C_ISL'!AD60+'5A2D_Avoyelles'!AD60+'5A2E_Delhi'!AD60+'5A2F_Belle Chasse'!AD60+'5A2H_MAX'!AD60</f>
        <v>0</v>
      </c>
      <c r="AE60" s="94">
        <f>'5A2A_New Vision'!AE60+'5A2B_Glencoe'!AE60+'5A2C_ISL'!AE60+'5A2D_Avoyelles'!AE60+'5A2E_Delhi'!AE60+'5A2F_Belle Chasse'!AE60+'5A2H_MAX'!AE60</f>
        <v>0</v>
      </c>
      <c r="AF60" s="98">
        <f>'5A2A_New Vision'!AF60+'5A2B_Glencoe'!AF60+'5A2C_ISL'!AF60+'5A2D_Avoyelles'!AF60+'5A2E_Delhi'!AF60+'5A2F_Belle Chasse'!AF60+'5A2H_MAX'!AF60</f>
        <v>0</v>
      </c>
    </row>
    <row r="61" spans="1:32" ht="16.149999999999999" customHeight="1" x14ac:dyDescent="0.2">
      <c r="A61" s="50">
        <v>55</v>
      </c>
      <c r="B61" s="51" t="s">
        <v>60</v>
      </c>
      <c r="C61" s="337">
        <f>'5A2A_New Vision'!C61+'5A2B_Glencoe'!C61+'5A2C_ISL'!C61+'5A2D_Avoyelles'!C61+'5A2E_Delhi'!C61+'5A2F_Belle Chasse'!C61+'5A2H_MAX'!C61</f>
        <v>0</v>
      </c>
      <c r="D61" s="52">
        <f>'Source Data'!O61</f>
        <v>7562.5836472239644</v>
      </c>
      <c r="E61" s="81">
        <f>'5A2A_New Vision'!E61+'5A2B_Glencoe'!E61+'5A2C_ISL'!E61+'5A2D_Avoyelles'!E61+'5A2E_Delhi'!E61+'5A2F_Belle Chasse'!E61+'5A2H_MAX'!E61</f>
        <v>0</v>
      </c>
      <c r="F61" s="81"/>
      <c r="G61" s="81">
        <f>'5A2A_New Vision'!G61+'5A2B_Glencoe'!G61+'5A2C_ISL'!G61+'5A2D_Avoyelles'!G61+'5A2E_Delhi'!G61+'5A2F_Belle Chasse'!G61+'5A2H_MAX'!G61</f>
        <v>0</v>
      </c>
      <c r="H61" s="356">
        <f>'5A2A_New Vision'!H61+'5A2B_Glencoe'!H61+'5A2C_ISL'!H61+'5A2D_Avoyelles'!H61+'5A2E_Delhi'!H61+'5A2F_Belle Chasse'!H61+'5A2H_MAX'!H61</f>
        <v>0</v>
      </c>
      <c r="I61" s="52">
        <f>'Source Data'!I61</f>
        <v>593.48544210889816</v>
      </c>
      <c r="J61" s="81">
        <f>'5A2A_New Vision'!J61+'5A2B_Glencoe'!J61+'5A2C_ISL'!J61+'5A2D_Avoyelles'!J61+'5A2E_Delhi'!J61+'5A2F_Belle Chasse'!J61+'5A2H_MAX'!J61</f>
        <v>0</v>
      </c>
      <c r="K61" s="356">
        <f>'5A2A_New Vision'!K61+'5A2B_Glencoe'!K61+'5A2C_ISL'!K61+'5A2D_Avoyelles'!K61+'5A2E_Delhi'!K61+'5A2F_Belle Chasse'!K61+'5A2H_MAX'!K61</f>
        <v>0</v>
      </c>
      <c r="L61" s="52">
        <f>'Source Data'!J61</f>
        <v>161.8596660296995</v>
      </c>
      <c r="M61" s="81">
        <f>'5A2A_New Vision'!M61+'5A2B_Glencoe'!M61+'5A2C_ISL'!M61+'5A2D_Avoyelles'!M61+'5A2E_Delhi'!M61+'5A2F_Belle Chasse'!M61+'5A2H_MAX'!M61</f>
        <v>0</v>
      </c>
      <c r="N61" s="356">
        <f>'5A2A_New Vision'!N61+'5A2B_Glencoe'!N61+'5A2C_ISL'!N61+'5A2D_Avoyelles'!N61+'5A2E_Delhi'!N61+'5A2F_Belle Chasse'!N61+'5A2H_MAX'!N61</f>
        <v>0</v>
      </c>
      <c r="O61" s="52">
        <f>'Source Data'!K61</f>
        <v>4046.4916507424882</v>
      </c>
      <c r="P61" s="81">
        <f>'5A2A_New Vision'!P61+'5A2B_Glencoe'!P61+'5A2C_ISL'!P61+'5A2D_Avoyelles'!P61+'5A2E_Delhi'!P61+'5A2F_Belle Chasse'!P61+'5A2H_MAX'!P61</f>
        <v>0</v>
      </c>
      <c r="Q61" s="356">
        <f>'5A2A_New Vision'!Q61+'5A2B_Glencoe'!Q61+'5A2C_ISL'!Q61+'5A2D_Avoyelles'!Q61+'5A2E_Delhi'!Q61+'5A2F_Belle Chasse'!Q61+'5A2H_MAX'!Q61</f>
        <v>0</v>
      </c>
      <c r="R61" s="52">
        <f>'Source Data'!L61</f>
        <v>1618.596660296995</v>
      </c>
      <c r="S61" s="81">
        <f>'5A2A_New Vision'!S61+'5A2B_Glencoe'!S61+'5A2C_ISL'!S61+'5A2D_Avoyelles'!S61+'5A2E_Delhi'!S61+'5A2F_Belle Chasse'!S61+'5A2H_MAX'!S61</f>
        <v>0</v>
      </c>
      <c r="T61" s="95">
        <f>'5A2A_New Vision'!T61+'5A2B_Glencoe'!T61+'5A2C_ISL'!T61+'5A2D_Avoyelles'!T61+'5A2E_Delhi'!T61+'5A2F_Belle Chasse'!T61+'5A2H_MAX'!T61</f>
        <v>0</v>
      </c>
      <c r="U61" s="52">
        <f>'5A2A_New Vision'!U61+'5A2B_Glencoe'!U61+'5A2C_ISL'!U61+'5A2D_Avoyelles'!U61+'5A2E_Delhi'!U61+'5A2F_Belle Chasse'!U61+'5A2H_MAX'!U61</f>
        <v>0</v>
      </c>
      <c r="V61" s="52">
        <f>'5A2A_New Vision'!V61+'5A2B_Glencoe'!V61+'5A2C_ISL'!V61+'5A2D_Avoyelles'!V61+'5A2E_Delhi'!V61+'5A2F_Belle Chasse'!V61+'5A2H_MAX'!V61</f>
        <v>0</v>
      </c>
      <c r="W61" s="53">
        <f>'5A2A_New Vision'!W61+'5A2B_Glencoe'!W61+'5A2C_ISL'!W61+'5A2D_Avoyelles'!W61+'5A2E_Delhi'!W61+'5A2F_Belle Chasse'!W61+'5A2H_MAX'!W61</f>
        <v>0</v>
      </c>
      <c r="X61" s="95">
        <f>'5A2A_New Vision'!X61+'5A2B_Glencoe'!X61+'5A2C_ISL'!X61+'5A2D_Avoyelles'!X61+'5A2E_Delhi'!X61+'5A2F_Belle Chasse'!X61+'5A2H_MAX'!X61</f>
        <v>0</v>
      </c>
      <c r="Y61" s="81">
        <f>'5A2A_New Vision'!Y61+'5A2B_Glencoe'!Y61+'5A2C_ISL'!Y61+'5A2D_Avoyelles'!Y61+'5A2E_Delhi'!Y61+'5A2F_Belle Chasse'!Y61+'5A2H_MAX'!Y61</f>
        <v>0</v>
      </c>
      <c r="Z61" s="95">
        <f>'5A2A_New Vision'!Z61+'5A2B_Glencoe'!Z61+'5A2C_ISL'!Z61+'5A2D_Avoyelles'!Z61+'5A2E_Delhi'!Z61+'5A2F_Belle Chasse'!Z61+'5A2H_MAX'!Z61</f>
        <v>0</v>
      </c>
      <c r="AA61" s="52">
        <f>'5A2A_New Vision'!AA61+'5A2B_Glencoe'!AA61+'5A2C_ISL'!AA61+'5A2D_Avoyelles'!AA61+'5A2E_Delhi'!AA61+'5A2F_Belle Chasse'!AA61+'5A2H_MAX'!AA61</f>
        <v>0</v>
      </c>
      <c r="AB61" s="95">
        <f>'5A2A_New Vision'!AB61+'5A2B_Glencoe'!AB61+'5A2C_ISL'!AB61+'5A2D_Avoyelles'!AB61+'5A2E_Delhi'!AB61+'5A2F_Belle Chasse'!AB61+'5A2H_MAX'!AB61</f>
        <v>0</v>
      </c>
      <c r="AC61" s="54">
        <f>'5A2A_New Vision'!AC61+'5A2B_Glencoe'!AC61+'5A2C_ISL'!AC61+'5A2D_Avoyelles'!AC61+'5A2E_Delhi'!AC61+'5A2F_Belle Chasse'!AC61+'5A2H_MAX'!AC61</f>
        <v>0</v>
      </c>
      <c r="AD61" s="52">
        <f>'5A2A_New Vision'!AD61+'5A2B_Glencoe'!AD61+'5A2C_ISL'!AD61+'5A2D_Avoyelles'!AD61+'5A2E_Delhi'!AD61+'5A2F_Belle Chasse'!AD61+'5A2H_MAX'!AD61</f>
        <v>0</v>
      </c>
      <c r="AE61" s="96">
        <f>'5A2A_New Vision'!AE61+'5A2B_Glencoe'!AE61+'5A2C_ISL'!AE61+'5A2D_Avoyelles'!AE61+'5A2E_Delhi'!AE61+'5A2F_Belle Chasse'!AE61+'5A2H_MAX'!AE61</f>
        <v>0</v>
      </c>
      <c r="AF61" s="96">
        <f>'5A2A_New Vision'!AF61+'5A2B_Glencoe'!AF61+'5A2C_ISL'!AF61+'5A2D_Avoyelles'!AF61+'5A2E_Delhi'!AF61+'5A2F_Belle Chasse'!AF61+'5A2H_MAX'!AF61</f>
        <v>0</v>
      </c>
    </row>
    <row r="62" spans="1:32" ht="16.149999999999999" customHeight="1" x14ac:dyDescent="0.2">
      <c r="A62" s="59">
        <v>56</v>
      </c>
      <c r="B62" s="60" t="s">
        <v>61</v>
      </c>
      <c r="C62" s="335">
        <f>'5A2A_New Vision'!C62+'5A2B_Glencoe'!C62+'5A2C_ISL'!C62+'5A2D_Avoyelles'!C62+'5A2E_Delhi'!C62+'5A2F_Belle Chasse'!C62+'5A2H_MAX'!C62</f>
        <v>0</v>
      </c>
      <c r="D62" s="61">
        <f>'Source Data'!O62</f>
        <v>7940.5057022009514</v>
      </c>
      <c r="E62" s="66">
        <f>'5A2A_New Vision'!E62+'5A2B_Glencoe'!E62+'5A2C_ISL'!E62+'5A2D_Avoyelles'!E62+'5A2E_Delhi'!E62+'5A2F_Belle Chasse'!E62+'5A2H_MAX'!E62</f>
        <v>0</v>
      </c>
      <c r="F62" s="66"/>
      <c r="G62" s="66">
        <f>'5A2A_New Vision'!G62+'5A2B_Glencoe'!G62+'5A2C_ISL'!G62+'5A2D_Avoyelles'!G62+'5A2E_Delhi'!G62+'5A2F_Belle Chasse'!G62+'5A2H_MAX'!G62</f>
        <v>0</v>
      </c>
      <c r="H62" s="354">
        <f>'5A2A_New Vision'!H62+'5A2B_Glencoe'!H62+'5A2C_ISL'!H62+'5A2D_Avoyelles'!H62+'5A2E_Delhi'!H62+'5A2F_Belle Chasse'!H62+'5A2H_MAX'!H62</f>
        <v>0</v>
      </c>
      <c r="I62" s="61">
        <f>'Source Data'!I62</f>
        <v>665.40831600253398</v>
      </c>
      <c r="J62" s="66">
        <f>'5A2A_New Vision'!J62+'5A2B_Glencoe'!J62+'5A2C_ISL'!J62+'5A2D_Avoyelles'!J62+'5A2E_Delhi'!J62+'5A2F_Belle Chasse'!J62+'5A2H_MAX'!J62</f>
        <v>0</v>
      </c>
      <c r="K62" s="354">
        <f>'5A2A_New Vision'!K62+'5A2B_Glencoe'!K62+'5A2C_ISL'!K62+'5A2D_Avoyelles'!K62+'5A2E_Delhi'!K62+'5A2F_Belle Chasse'!K62+'5A2H_MAX'!K62</f>
        <v>0</v>
      </c>
      <c r="L62" s="61">
        <f>'Source Data'!J62</f>
        <v>181.4749952734183</v>
      </c>
      <c r="M62" s="66">
        <f>'5A2A_New Vision'!M62+'5A2B_Glencoe'!M62+'5A2C_ISL'!M62+'5A2D_Avoyelles'!M62+'5A2E_Delhi'!M62+'5A2F_Belle Chasse'!M62+'5A2H_MAX'!M62</f>
        <v>0</v>
      </c>
      <c r="N62" s="354">
        <f>'5A2A_New Vision'!N62+'5A2B_Glencoe'!N62+'5A2C_ISL'!N62+'5A2D_Avoyelles'!N62+'5A2E_Delhi'!N62+'5A2F_Belle Chasse'!N62+'5A2H_MAX'!N62</f>
        <v>0</v>
      </c>
      <c r="O62" s="61">
        <f>'Source Data'!K62</f>
        <v>4536.8748818354579</v>
      </c>
      <c r="P62" s="66">
        <f>'5A2A_New Vision'!P62+'5A2B_Glencoe'!P62+'5A2C_ISL'!P62+'5A2D_Avoyelles'!P62+'5A2E_Delhi'!P62+'5A2F_Belle Chasse'!P62+'5A2H_MAX'!P62</f>
        <v>0</v>
      </c>
      <c r="Q62" s="354">
        <f>'5A2A_New Vision'!Q62+'5A2B_Glencoe'!Q62+'5A2C_ISL'!Q62+'5A2D_Avoyelles'!Q62+'5A2E_Delhi'!Q62+'5A2F_Belle Chasse'!Q62+'5A2H_MAX'!Q62</f>
        <v>0</v>
      </c>
      <c r="R62" s="61">
        <f>'Source Data'!L62</f>
        <v>1814.7499527341834</v>
      </c>
      <c r="S62" s="66">
        <f>'5A2A_New Vision'!S62+'5A2B_Glencoe'!S62+'5A2C_ISL'!S62+'5A2D_Avoyelles'!S62+'5A2E_Delhi'!S62+'5A2F_Belle Chasse'!S62+'5A2H_MAX'!S62</f>
        <v>0</v>
      </c>
      <c r="T62" s="93">
        <f>'5A2A_New Vision'!T62+'5A2B_Glencoe'!T62+'5A2C_ISL'!T62+'5A2D_Avoyelles'!T62+'5A2E_Delhi'!T62+'5A2F_Belle Chasse'!T62+'5A2H_MAX'!T62</f>
        <v>0</v>
      </c>
      <c r="U62" s="61">
        <f>'5A2A_New Vision'!U62+'5A2B_Glencoe'!U62+'5A2C_ISL'!U62+'5A2D_Avoyelles'!U62+'5A2E_Delhi'!U62+'5A2F_Belle Chasse'!U62+'5A2H_MAX'!U62</f>
        <v>0</v>
      </c>
      <c r="V62" s="61">
        <f>'5A2A_New Vision'!V62+'5A2B_Glencoe'!V62+'5A2C_ISL'!V62+'5A2D_Avoyelles'!V62+'5A2E_Delhi'!V62+'5A2F_Belle Chasse'!V62+'5A2H_MAX'!V62</f>
        <v>0</v>
      </c>
      <c r="W62" s="62">
        <f>'5A2A_New Vision'!W62+'5A2B_Glencoe'!W62+'5A2C_ISL'!W62+'5A2D_Avoyelles'!W62+'5A2E_Delhi'!W62+'5A2F_Belle Chasse'!W62+'5A2H_MAX'!W62</f>
        <v>0</v>
      </c>
      <c r="X62" s="93">
        <f>'5A2A_New Vision'!X62+'5A2B_Glencoe'!X62+'5A2C_ISL'!X62+'5A2D_Avoyelles'!X62+'5A2E_Delhi'!X62+'5A2F_Belle Chasse'!X62+'5A2H_MAX'!X62</f>
        <v>0</v>
      </c>
      <c r="Y62" s="66">
        <f>'5A2A_New Vision'!Y62+'5A2B_Glencoe'!Y62+'5A2C_ISL'!Y62+'5A2D_Avoyelles'!Y62+'5A2E_Delhi'!Y62+'5A2F_Belle Chasse'!Y62+'5A2H_MAX'!Y62</f>
        <v>0</v>
      </c>
      <c r="Z62" s="93">
        <f>'5A2A_New Vision'!Z62+'5A2B_Glencoe'!Z62+'5A2C_ISL'!Z62+'5A2D_Avoyelles'!Z62+'5A2E_Delhi'!Z62+'5A2F_Belle Chasse'!Z62+'5A2H_MAX'!Z62</f>
        <v>0</v>
      </c>
      <c r="AA62" s="61">
        <f>'5A2A_New Vision'!AA62+'5A2B_Glencoe'!AA62+'5A2C_ISL'!AA62+'5A2D_Avoyelles'!AA62+'5A2E_Delhi'!AA62+'5A2F_Belle Chasse'!AA62+'5A2H_MAX'!AA62</f>
        <v>0</v>
      </c>
      <c r="AB62" s="93">
        <f>'5A2A_New Vision'!AB62+'5A2B_Glencoe'!AB62+'5A2C_ISL'!AB62+'5A2D_Avoyelles'!AB62+'5A2E_Delhi'!AB62+'5A2F_Belle Chasse'!AB62+'5A2H_MAX'!AB62</f>
        <v>0</v>
      </c>
      <c r="AC62" s="61">
        <f>'5A2A_New Vision'!AC62+'5A2B_Glencoe'!AC62+'5A2C_ISL'!AC62+'5A2D_Avoyelles'!AC62+'5A2E_Delhi'!AC62+'5A2F_Belle Chasse'!AC62+'5A2H_MAX'!AC62</f>
        <v>0</v>
      </c>
      <c r="AD62" s="61">
        <f>'5A2A_New Vision'!AD62+'5A2B_Glencoe'!AD62+'5A2C_ISL'!AD62+'5A2D_Avoyelles'!AD62+'5A2E_Delhi'!AD62+'5A2F_Belle Chasse'!AD62+'5A2H_MAX'!AD62</f>
        <v>0</v>
      </c>
      <c r="AE62" s="93">
        <f>'5A2A_New Vision'!AE62+'5A2B_Glencoe'!AE62+'5A2C_ISL'!AE62+'5A2D_Avoyelles'!AE62+'5A2E_Delhi'!AE62+'5A2F_Belle Chasse'!AE62+'5A2H_MAX'!AE62</f>
        <v>0</v>
      </c>
      <c r="AF62" s="97">
        <f>'5A2A_New Vision'!AF62+'5A2B_Glencoe'!AF62+'5A2C_ISL'!AF62+'5A2D_Avoyelles'!AF62+'5A2E_Delhi'!AF62+'5A2F_Belle Chasse'!AF62+'5A2H_MAX'!AF62</f>
        <v>0</v>
      </c>
    </row>
    <row r="63" spans="1:32" ht="16.149999999999999" customHeight="1" x14ac:dyDescent="0.2">
      <c r="A63" s="55">
        <v>57</v>
      </c>
      <c r="B63" s="56" t="s">
        <v>62</v>
      </c>
      <c r="C63" s="336">
        <f>'5A2A_New Vision'!C63+'5A2B_Glencoe'!C63+'5A2C_ISL'!C63+'5A2D_Avoyelles'!C63+'5A2E_Delhi'!C63+'5A2F_Belle Chasse'!C63+'5A2H_MAX'!C63</f>
        <v>0</v>
      </c>
      <c r="D63" s="57">
        <f>'Source Data'!O63</f>
        <v>6749.900802271065</v>
      </c>
      <c r="E63" s="75">
        <f>'5A2A_New Vision'!E63+'5A2B_Glencoe'!E63+'5A2C_ISL'!E63+'5A2D_Avoyelles'!E63+'5A2E_Delhi'!E63+'5A2F_Belle Chasse'!E63+'5A2H_MAX'!E63</f>
        <v>0</v>
      </c>
      <c r="F63" s="75"/>
      <c r="G63" s="75">
        <f>'5A2A_New Vision'!G63+'5A2B_Glencoe'!G63+'5A2C_ISL'!G63+'5A2D_Avoyelles'!G63+'5A2E_Delhi'!G63+'5A2F_Belle Chasse'!G63+'5A2H_MAX'!G63</f>
        <v>0</v>
      </c>
      <c r="H63" s="355">
        <f>'5A2A_New Vision'!H63+'5A2B_Glencoe'!H63+'5A2C_ISL'!H63+'5A2D_Avoyelles'!H63+'5A2E_Delhi'!H63+'5A2F_Belle Chasse'!H63+'5A2H_MAX'!H63</f>
        <v>0</v>
      </c>
      <c r="I63" s="57">
        <f>'Source Data'!I63</f>
        <v>666.15521612667408</v>
      </c>
      <c r="J63" s="75">
        <f>'5A2A_New Vision'!J63+'5A2B_Glencoe'!J63+'5A2C_ISL'!J63+'5A2D_Avoyelles'!J63+'5A2E_Delhi'!J63+'5A2F_Belle Chasse'!J63+'5A2H_MAX'!J63</f>
        <v>0</v>
      </c>
      <c r="K63" s="355">
        <f>'5A2A_New Vision'!K63+'5A2B_Glencoe'!K63+'5A2C_ISL'!K63+'5A2D_Avoyelles'!K63+'5A2E_Delhi'!K63+'5A2F_Belle Chasse'!K63+'5A2H_MAX'!K63</f>
        <v>0</v>
      </c>
      <c r="L63" s="57">
        <f>'Source Data'!J63</f>
        <v>181.67869530727472</v>
      </c>
      <c r="M63" s="75">
        <f>'5A2A_New Vision'!M63+'5A2B_Glencoe'!M63+'5A2C_ISL'!M63+'5A2D_Avoyelles'!M63+'5A2E_Delhi'!M63+'5A2F_Belle Chasse'!M63+'5A2H_MAX'!M63</f>
        <v>0</v>
      </c>
      <c r="N63" s="355">
        <f>'5A2A_New Vision'!N63+'5A2B_Glencoe'!N63+'5A2C_ISL'!N63+'5A2D_Avoyelles'!N63+'5A2E_Delhi'!N63+'5A2F_Belle Chasse'!N63+'5A2H_MAX'!N63</f>
        <v>0</v>
      </c>
      <c r="O63" s="57">
        <f>'Source Data'!K63</f>
        <v>4541.967382681868</v>
      </c>
      <c r="P63" s="75">
        <f>'5A2A_New Vision'!P63+'5A2B_Glencoe'!P63+'5A2C_ISL'!P63+'5A2D_Avoyelles'!P63+'5A2E_Delhi'!P63+'5A2F_Belle Chasse'!P63+'5A2H_MAX'!P63</f>
        <v>0</v>
      </c>
      <c r="Q63" s="355">
        <f>'5A2A_New Vision'!Q63+'5A2B_Glencoe'!Q63+'5A2C_ISL'!Q63+'5A2D_Avoyelles'!Q63+'5A2E_Delhi'!Q63+'5A2F_Belle Chasse'!Q63+'5A2H_MAX'!Q63</f>
        <v>0</v>
      </c>
      <c r="R63" s="57">
        <f>'Source Data'!L63</f>
        <v>1816.7869530727471</v>
      </c>
      <c r="S63" s="75">
        <f>'5A2A_New Vision'!S63+'5A2B_Glencoe'!S63+'5A2C_ISL'!S63+'5A2D_Avoyelles'!S63+'5A2E_Delhi'!S63+'5A2F_Belle Chasse'!S63+'5A2H_MAX'!S63</f>
        <v>0</v>
      </c>
      <c r="T63" s="94">
        <f>'5A2A_New Vision'!T63+'5A2B_Glencoe'!T63+'5A2C_ISL'!T63+'5A2D_Avoyelles'!T63+'5A2E_Delhi'!T63+'5A2F_Belle Chasse'!T63+'5A2H_MAX'!T63</f>
        <v>0</v>
      </c>
      <c r="U63" s="57">
        <f>'5A2A_New Vision'!U63+'5A2B_Glencoe'!U63+'5A2C_ISL'!U63+'5A2D_Avoyelles'!U63+'5A2E_Delhi'!U63+'5A2F_Belle Chasse'!U63+'5A2H_MAX'!U63</f>
        <v>0</v>
      </c>
      <c r="V63" s="57">
        <f>'5A2A_New Vision'!V63+'5A2B_Glencoe'!V63+'5A2C_ISL'!V63+'5A2D_Avoyelles'!V63+'5A2E_Delhi'!V63+'5A2F_Belle Chasse'!V63+'5A2H_MAX'!V63</f>
        <v>0</v>
      </c>
      <c r="W63" s="58">
        <f>'5A2A_New Vision'!W63+'5A2B_Glencoe'!W63+'5A2C_ISL'!W63+'5A2D_Avoyelles'!W63+'5A2E_Delhi'!W63+'5A2F_Belle Chasse'!W63+'5A2H_MAX'!W63</f>
        <v>0</v>
      </c>
      <c r="X63" s="94">
        <f>'5A2A_New Vision'!X63+'5A2B_Glencoe'!X63+'5A2C_ISL'!X63+'5A2D_Avoyelles'!X63+'5A2E_Delhi'!X63+'5A2F_Belle Chasse'!X63+'5A2H_MAX'!X63</f>
        <v>0</v>
      </c>
      <c r="Y63" s="75">
        <f>'5A2A_New Vision'!Y63+'5A2B_Glencoe'!Y63+'5A2C_ISL'!Y63+'5A2D_Avoyelles'!Y63+'5A2E_Delhi'!Y63+'5A2F_Belle Chasse'!Y63+'5A2H_MAX'!Y63</f>
        <v>0</v>
      </c>
      <c r="Z63" s="94">
        <f>'5A2A_New Vision'!Z63+'5A2B_Glencoe'!Z63+'5A2C_ISL'!Z63+'5A2D_Avoyelles'!Z63+'5A2E_Delhi'!Z63+'5A2F_Belle Chasse'!Z63+'5A2H_MAX'!Z63</f>
        <v>0</v>
      </c>
      <c r="AA63" s="57">
        <f>'5A2A_New Vision'!AA63+'5A2B_Glencoe'!AA63+'5A2C_ISL'!AA63+'5A2D_Avoyelles'!AA63+'5A2E_Delhi'!AA63+'5A2F_Belle Chasse'!AA63+'5A2H_MAX'!AA63</f>
        <v>0</v>
      </c>
      <c r="AB63" s="94">
        <f>'5A2A_New Vision'!AB63+'5A2B_Glencoe'!AB63+'5A2C_ISL'!AB63+'5A2D_Avoyelles'!AB63+'5A2E_Delhi'!AB63+'5A2F_Belle Chasse'!AB63+'5A2H_MAX'!AB63</f>
        <v>0</v>
      </c>
      <c r="AC63" s="57">
        <f>'5A2A_New Vision'!AC63+'5A2B_Glencoe'!AC63+'5A2C_ISL'!AC63+'5A2D_Avoyelles'!AC63+'5A2E_Delhi'!AC63+'5A2F_Belle Chasse'!AC63+'5A2H_MAX'!AC63</f>
        <v>0</v>
      </c>
      <c r="AD63" s="57">
        <f>'5A2A_New Vision'!AD63+'5A2B_Glencoe'!AD63+'5A2C_ISL'!AD63+'5A2D_Avoyelles'!AD63+'5A2E_Delhi'!AD63+'5A2F_Belle Chasse'!AD63+'5A2H_MAX'!AD63</f>
        <v>0</v>
      </c>
      <c r="AE63" s="94">
        <f>'5A2A_New Vision'!AE63+'5A2B_Glencoe'!AE63+'5A2C_ISL'!AE63+'5A2D_Avoyelles'!AE63+'5A2E_Delhi'!AE63+'5A2F_Belle Chasse'!AE63+'5A2H_MAX'!AE63</f>
        <v>0</v>
      </c>
      <c r="AF63" s="98">
        <f>'5A2A_New Vision'!AF63+'5A2B_Glencoe'!AF63+'5A2C_ISL'!AF63+'5A2D_Avoyelles'!AF63+'5A2E_Delhi'!AF63+'5A2F_Belle Chasse'!AF63+'5A2H_MAX'!AF63</f>
        <v>0</v>
      </c>
    </row>
    <row r="64" spans="1:32" ht="16.149999999999999" customHeight="1" x14ac:dyDescent="0.2">
      <c r="A64" s="55">
        <v>58</v>
      </c>
      <c r="B64" s="56" t="s">
        <v>63</v>
      </c>
      <c r="C64" s="336">
        <f>'5A2A_New Vision'!C64+'5A2B_Glencoe'!C64+'5A2C_ISL'!C64+'5A2D_Avoyelles'!C64+'5A2E_Delhi'!C64+'5A2F_Belle Chasse'!C64+'5A2H_MAX'!C64</f>
        <v>0</v>
      </c>
      <c r="D64" s="57">
        <f>'Source Data'!O64</f>
        <v>6946.2452334446507</v>
      </c>
      <c r="E64" s="75">
        <f>'5A2A_New Vision'!E64+'5A2B_Glencoe'!E64+'5A2C_ISL'!E64+'5A2D_Avoyelles'!E64+'5A2E_Delhi'!E64+'5A2F_Belle Chasse'!E64+'5A2H_MAX'!E64</f>
        <v>0</v>
      </c>
      <c r="F64" s="75"/>
      <c r="G64" s="75">
        <f>'5A2A_New Vision'!G64+'5A2B_Glencoe'!G64+'5A2C_ISL'!G64+'5A2D_Avoyelles'!G64+'5A2E_Delhi'!G64+'5A2F_Belle Chasse'!G64+'5A2H_MAX'!G64</f>
        <v>0</v>
      </c>
      <c r="H64" s="355">
        <f>'5A2A_New Vision'!H64+'5A2B_Glencoe'!H64+'5A2C_ISL'!H64+'5A2D_Avoyelles'!H64+'5A2E_Delhi'!H64+'5A2F_Belle Chasse'!H64+'5A2H_MAX'!H64</f>
        <v>0</v>
      </c>
      <c r="I64" s="57">
        <f>'Source Data'!I64</f>
        <v>740.81098599764084</v>
      </c>
      <c r="J64" s="75">
        <f>'5A2A_New Vision'!J64+'5A2B_Glencoe'!J64+'5A2C_ISL'!J64+'5A2D_Avoyelles'!J64+'5A2E_Delhi'!J64+'5A2F_Belle Chasse'!J64+'5A2H_MAX'!J64</f>
        <v>0</v>
      </c>
      <c r="K64" s="355">
        <f>'5A2A_New Vision'!K64+'5A2B_Glencoe'!K64+'5A2C_ISL'!K64+'5A2D_Avoyelles'!K64+'5A2E_Delhi'!K64+'5A2F_Belle Chasse'!K64+'5A2H_MAX'!K64</f>
        <v>0</v>
      </c>
      <c r="L64" s="57">
        <f>'Source Data'!J64</f>
        <v>202.03935981753844</v>
      </c>
      <c r="M64" s="75">
        <f>'5A2A_New Vision'!M64+'5A2B_Glencoe'!M64+'5A2C_ISL'!M64+'5A2D_Avoyelles'!M64+'5A2E_Delhi'!M64+'5A2F_Belle Chasse'!M64+'5A2H_MAX'!M64</f>
        <v>0</v>
      </c>
      <c r="N64" s="355">
        <f>'5A2A_New Vision'!N64+'5A2B_Glencoe'!N64+'5A2C_ISL'!N64+'5A2D_Avoyelles'!N64+'5A2E_Delhi'!N64+'5A2F_Belle Chasse'!N64+'5A2H_MAX'!N64</f>
        <v>0</v>
      </c>
      <c r="O64" s="57">
        <f>'Source Data'!K64</f>
        <v>5050.9839954384606</v>
      </c>
      <c r="P64" s="75">
        <f>'5A2A_New Vision'!P64+'5A2B_Glencoe'!P64+'5A2C_ISL'!P64+'5A2D_Avoyelles'!P64+'5A2E_Delhi'!P64+'5A2F_Belle Chasse'!P64+'5A2H_MAX'!P64</f>
        <v>0</v>
      </c>
      <c r="Q64" s="355">
        <f>'5A2A_New Vision'!Q64+'5A2B_Glencoe'!Q64+'5A2C_ISL'!Q64+'5A2D_Avoyelles'!Q64+'5A2E_Delhi'!Q64+'5A2F_Belle Chasse'!Q64+'5A2H_MAX'!Q64</f>
        <v>0</v>
      </c>
      <c r="R64" s="57">
        <f>'Source Data'!L64</f>
        <v>2020.3935981753841</v>
      </c>
      <c r="S64" s="75">
        <f>'5A2A_New Vision'!S64+'5A2B_Glencoe'!S64+'5A2C_ISL'!S64+'5A2D_Avoyelles'!S64+'5A2E_Delhi'!S64+'5A2F_Belle Chasse'!S64+'5A2H_MAX'!S64</f>
        <v>0</v>
      </c>
      <c r="T64" s="94">
        <f>'5A2A_New Vision'!T64+'5A2B_Glencoe'!T64+'5A2C_ISL'!T64+'5A2D_Avoyelles'!T64+'5A2E_Delhi'!T64+'5A2F_Belle Chasse'!T64+'5A2H_MAX'!T64</f>
        <v>0</v>
      </c>
      <c r="U64" s="57">
        <f>'5A2A_New Vision'!U64+'5A2B_Glencoe'!U64+'5A2C_ISL'!U64+'5A2D_Avoyelles'!U64+'5A2E_Delhi'!U64+'5A2F_Belle Chasse'!U64+'5A2H_MAX'!U64</f>
        <v>0</v>
      </c>
      <c r="V64" s="57">
        <f>'5A2A_New Vision'!V64+'5A2B_Glencoe'!V64+'5A2C_ISL'!V64+'5A2D_Avoyelles'!V64+'5A2E_Delhi'!V64+'5A2F_Belle Chasse'!V64+'5A2H_MAX'!V64</f>
        <v>0</v>
      </c>
      <c r="W64" s="58">
        <f>'5A2A_New Vision'!W64+'5A2B_Glencoe'!W64+'5A2C_ISL'!W64+'5A2D_Avoyelles'!W64+'5A2E_Delhi'!W64+'5A2F_Belle Chasse'!W64+'5A2H_MAX'!W64</f>
        <v>0</v>
      </c>
      <c r="X64" s="94">
        <f>'5A2A_New Vision'!X64+'5A2B_Glencoe'!X64+'5A2C_ISL'!X64+'5A2D_Avoyelles'!X64+'5A2E_Delhi'!X64+'5A2F_Belle Chasse'!X64+'5A2H_MAX'!X64</f>
        <v>0</v>
      </c>
      <c r="Y64" s="75">
        <f>'5A2A_New Vision'!Y64+'5A2B_Glencoe'!Y64+'5A2C_ISL'!Y64+'5A2D_Avoyelles'!Y64+'5A2E_Delhi'!Y64+'5A2F_Belle Chasse'!Y64+'5A2H_MAX'!Y64</f>
        <v>0</v>
      </c>
      <c r="Z64" s="94">
        <f>'5A2A_New Vision'!Z64+'5A2B_Glencoe'!Z64+'5A2C_ISL'!Z64+'5A2D_Avoyelles'!Z64+'5A2E_Delhi'!Z64+'5A2F_Belle Chasse'!Z64+'5A2H_MAX'!Z64</f>
        <v>0</v>
      </c>
      <c r="AA64" s="57">
        <f>'5A2A_New Vision'!AA64+'5A2B_Glencoe'!AA64+'5A2C_ISL'!AA64+'5A2D_Avoyelles'!AA64+'5A2E_Delhi'!AA64+'5A2F_Belle Chasse'!AA64+'5A2H_MAX'!AA64</f>
        <v>0</v>
      </c>
      <c r="AB64" s="94">
        <f>'5A2A_New Vision'!AB64+'5A2B_Glencoe'!AB64+'5A2C_ISL'!AB64+'5A2D_Avoyelles'!AB64+'5A2E_Delhi'!AB64+'5A2F_Belle Chasse'!AB64+'5A2H_MAX'!AB64</f>
        <v>0</v>
      </c>
      <c r="AC64" s="57">
        <f>'5A2A_New Vision'!AC64+'5A2B_Glencoe'!AC64+'5A2C_ISL'!AC64+'5A2D_Avoyelles'!AC64+'5A2E_Delhi'!AC64+'5A2F_Belle Chasse'!AC64+'5A2H_MAX'!AC64</f>
        <v>0</v>
      </c>
      <c r="AD64" s="57">
        <f>'5A2A_New Vision'!AD64+'5A2B_Glencoe'!AD64+'5A2C_ISL'!AD64+'5A2D_Avoyelles'!AD64+'5A2E_Delhi'!AD64+'5A2F_Belle Chasse'!AD64+'5A2H_MAX'!AD64</f>
        <v>0</v>
      </c>
      <c r="AE64" s="94">
        <f>'5A2A_New Vision'!AE64+'5A2B_Glencoe'!AE64+'5A2C_ISL'!AE64+'5A2D_Avoyelles'!AE64+'5A2E_Delhi'!AE64+'5A2F_Belle Chasse'!AE64+'5A2H_MAX'!AE64</f>
        <v>0</v>
      </c>
      <c r="AF64" s="98">
        <f>'5A2A_New Vision'!AF64+'5A2B_Glencoe'!AF64+'5A2C_ISL'!AF64+'5A2D_Avoyelles'!AF64+'5A2E_Delhi'!AF64+'5A2F_Belle Chasse'!AF64+'5A2H_MAX'!AF64</f>
        <v>0</v>
      </c>
    </row>
    <row r="65" spans="1:32" ht="16.149999999999999" customHeight="1" x14ac:dyDescent="0.2">
      <c r="A65" s="55">
        <v>59</v>
      </c>
      <c r="B65" s="56" t="s">
        <v>64</v>
      </c>
      <c r="C65" s="336">
        <f>'5A2A_New Vision'!C65+'5A2B_Glencoe'!C65+'5A2C_ISL'!C65+'5A2D_Avoyelles'!C65+'5A2E_Delhi'!C65+'5A2F_Belle Chasse'!C65+'5A2H_MAX'!C65</f>
        <v>0</v>
      </c>
      <c r="D65" s="57">
        <f>'Source Data'!O65</f>
        <v>5985.9469727805899</v>
      </c>
      <c r="E65" s="75">
        <f>'5A2A_New Vision'!E65+'5A2B_Glencoe'!E65+'5A2C_ISL'!E65+'5A2D_Avoyelles'!E65+'5A2E_Delhi'!E65+'5A2F_Belle Chasse'!E65+'5A2H_MAX'!E65</f>
        <v>0</v>
      </c>
      <c r="F65" s="75"/>
      <c r="G65" s="75">
        <f>'5A2A_New Vision'!G65+'5A2B_Glencoe'!G65+'5A2C_ISL'!G65+'5A2D_Avoyelles'!G65+'5A2E_Delhi'!G65+'5A2F_Belle Chasse'!G65+'5A2H_MAX'!G65</f>
        <v>0</v>
      </c>
      <c r="H65" s="355">
        <f>'5A2A_New Vision'!H65+'5A2B_Glencoe'!H65+'5A2C_ISL'!H65+'5A2D_Avoyelles'!H65+'5A2E_Delhi'!H65+'5A2F_Belle Chasse'!H65+'5A2H_MAX'!H65</f>
        <v>0</v>
      </c>
      <c r="I65" s="57">
        <f>'Source Data'!I65</f>
        <v>778.80539593788717</v>
      </c>
      <c r="J65" s="75">
        <f>'5A2A_New Vision'!J65+'5A2B_Glencoe'!J65+'5A2C_ISL'!J65+'5A2D_Avoyelles'!J65+'5A2E_Delhi'!J65+'5A2F_Belle Chasse'!J65+'5A2H_MAX'!J65</f>
        <v>0</v>
      </c>
      <c r="K65" s="355">
        <f>'5A2A_New Vision'!K65+'5A2B_Glencoe'!K65+'5A2C_ISL'!K65+'5A2D_Avoyelles'!K65+'5A2E_Delhi'!K65+'5A2F_Belle Chasse'!K65+'5A2H_MAX'!K65</f>
        <v>0</v>
      </c>
      <c r="L65" s="57">
        <f>'Source Data'!J65</f>
        <v>212.40147161942375</v>
      </c>
      <c r="M65" s="75">
        <f>'5A2A_New Vision'!M65+'5A2B_Glencoe'!M65+'5A2C_ISL'!M65+'5A2D_Avoyelles'!M65+'5A2E_Delhi'!M65+'5A2F_Belle Chasse'!M65+'5A2H_MAX'!M65</f>
        <v>0</v>
      </c>
      <c r="N65" s="355">
        <f>'5A2A_New Vision'!N65+'5A2B_Glencoe'!N65+'5A2C_ISL'!N65+'5A2D_Avoyelles'!N65+'5A2E_Delhi'!N65+'5A2F_Belle Chasse'!N65+'5A2H_MAX'!N65</f>
        <v>0</v>
      </c>
      <c r="O65" s="57">
        <f>'Source Data'!K65</f>
        <v>5310.0367904855939</v>
      </c>
      <c r="P65" s="75">
        <f>'5A2A_New Vision'!P65+'5A2B_Glencoe'!P65+'5A2C_ISL'!P65+'5A2D_Avoyelles'!P65+'5A2E_Delhi'!P65+'5A2F_Belle Chasse'!P65+'5A2H_MAX'!P65</f>
        <v>0</v>
      </c>
      <c r="Q65" s="355">
        <f>'5A2A_New Vision'!Q65+'5A2B_Glencoe'!Q65+'5A2C_ISL'!Q65+'5A2D_Avoyelles'!Q65+'5A2E_Delhi'!Q65+'5A2F_Belle Chasse'!Q65+'5A2H_MAX'!Q65</f>
        <v>0</v>
      </c>
      <c r="R65" s="57">
        <f>'Source Data'!L65</f>
        <v>2124.0147161942373</v>
      </c>
      <c r="S65" s="75">
        <f>'5A2A_New Vision'!S65+'5A2B_Glencoe'!S65+'5A2C_ISL'!S65+'5A2D_Avoyelles'!S65+'5A2E_Delhi'!S65+'5A2F_Belle Chasse'!S65+'5A2H_MAX'!S65</f>
        <v>0</v>
      </c>
      <c r="T65" s="94">
        <f>'5A2A_New Vision'!T65+'5A2B_Glencoe'!T65+'5A2C_ISL'!T65+'5A2D_Avoyelles'!T65+'5A2E_Delhi'!T65+'5A2F_Belle Chasse'!T65+'5A2H_MAX'!T65</f>
        <v>0</v>
      </c>
      <c r="U65" s="57">
        <f>'5A2A_New Vision'!U65+'5A2B_Glencoe'!U65+'5A2C_ISL'!U65+'5A2D_Avoyelles'!U65+'5A2E_Delhi'!U65+'5A2F_Belle Chasse'!U65+'5A2H_MAX'!U65</f>
        <v>0</v>
      </c>
      <c r="V65" s="57">
        <f>'5A2A_New Vision'!V65+'5A2B_Glencoe'!V65+'5A2C_ISL'!V65+'5A2D_Avoyelles'!V65+'5A2E_Delhi'!V65+'5A2F_Belle Chasse'!V65+'5A2H_MAX'!V65</f>
        <v>0</v>
      </c>
      <c r="W65" s="58">
        <f>'5A2A_New Vision'!W65+'5A2B_Glencoe'!W65+'5A2C_ISL'!W65+'5A2D_Avoyelles'!W65+'5A2E_Delhi'!W65+'5A2F_Belle Chasse'!W65+'5A2H_MAX'!W65</f>
        <v>0</v>
      </c>
      <c r="X65" s="94">
        <f>'5A2A_New Vision'!X65+'5A2B_Glencoe'!X65+'5A2C_ISL'!X65+'5A2D_Avoyelles'!X65+'5A2E_Delhi'!X65+'5A2F_Belle Chasse'!X65+'5A2H_MAX'!X65</f>
        <v>0</v>
      </c>
      <c r="Y65" s="75">
        <f>'5A2A_New Vision'!Y65+'5A2B_Glencoe'!Y65+'5A2C_ISL'!Y65+'5A2D_Avoyelles'!Y65+'5A2E_Delhi'!Y65+'5A2F_Belle Chasse'!Y65+'5A2H_MAX'!Y65</f>
        <v>0</v>
      </c>
      <c r="Z65" s="94">
        <f>'5A2A_New Vision'!Z65+'5A2B_Glencoe'!Z65+'5A2C_ISL'!Z65+'5A2D_Avoyelles'!Z65+'5A2E_Delhi'!Z65+'5A2F_Belle Chasse'!Z65+'5A2H_MAX'!Z65</f>
        <v>0</v>
      </c>
      <c r="AA65" s="57">
        <f>'5A2A_New Vision'!AA65+'5A2B_Glencoe'!AA65+'5A2C_ISL'!AA65+'5A2D_Avoyelles'!AA65+'5A2E_Delhi'!AA65+'5A2F_Belle Chasse'!AA65+'5A2H_MAX'!AA65</f>
        <v>0</v>
      </c>
      <c r="AB65" s="94">
        <f>'5A2A_New Vision'!AB65+'5A2B_Glencoe'!AB65+'5A2C_ISL'!AB65+'5A2D_Avoyelles'!AB65+'5A2E_Delhi'!AB65+'5A2F_Belle Chasse'!AB65+'5A2H_MAX'!AB65</f>
        <v>0</v>
      </c>
      <c r="AC65" s="57">
        <f>'5A2A_New Vision'!AC65+'5A2B_Glencoe'!AC65+'5A2C_ISL'!AC65+'5A2D_Avoyelles'!AC65+'5A2E_Delhi'!AC65+'5A2F_Belle Chasse'!AC65+'5A2H_MAX'!AC65</f>
        <v>0</v>
      </c>
      <c r="AD65" s="57">
        <f>'5A2A_New Vision'!AD65+'5A2B_Glencoe'!AD65+'5A2C_ISL'!AD65+'5A2D_Avoyelles'!AD65+'5A2E_Delhi'!AD65+'5A2F_Belle Chasse'!AD65+'5A2H_MAX'!AD65</f>
        <v>0</v>
      </c>
      <c r="AE65" s="94">
        <f>'5A2A_New Vision'!AE65+'5A2B_Glencoe'!AE65+'5A2C_ISL'!AE65+'5A2D_Avoyelles'!AE65+'5A2E_Delhi'!AE65+'5A2F_Belle Chasse'!AE65+'5A2H_MAX'!AE65</f>
        <v>0</v>
      </c>
      <c r="AF65" s="98">
        <f>'5A2A_New Vision'!AF65+'5A2B_Glencoe'!AF65+'5A2C_ISL'!AF65+'5A2D_Avoyelles'!AF65+'5A2E_Delhi'!AF65+'5A2F_Belle Chasse'!AF65+'5A2H_MAX'!AF65</f>
        <v>0</v>
      </c>
    </row>
    <row r="66" spans="1:32" ht="16.149999999999999" customHeight="1" x14ac:dyDescent="0.2">
      <c r="A66" s="50">
        <v>60</v>
      </c>
      <c r="B66" s="51" t="s">
        <v>65</v>
      </c>
      <c r="C66" s="337">
        <f>'5A2A_New Vision'!C66+'5A2B_Glencoe'!C66+'5A2C_ISL'!C66+'5A2D_Avoyelles'!C66+'5A2E_Delhi'!C66+'5A2F_Belle Chasse'!C66+'5A2H_MAX'!C66</f>
        <v>0</v>
      </c>
      <c r="D66" s="52">
        <f>'Source Data'!O66</f>
        <v>8510.4548474230687</v>
      </c>
      <c r="E66" s="81">
        <f>'5A2A_New Vision'!E66+'5A2B_Glencoe'!E66+'5A2C_ISL'!E66+'5A2D_Avoyelles'!E66+'5A2E_Delhi'!E66+'5A2F_Belle Chasse'!E66+'5A2H_MAX'!E66</f>
        <v>0</v>
      </c>
      <c r="F66" s="81"/>
      <c r="G66" s="81">
        <f>'5A2A_New Vision'!G66+'5A2B_Glencoe'!G66+'5A2C_ISL'!G66+'5A2D_Avoyelles'!G66+'5A2E_Delhi'!G66+'5A2F_Belle Chasse'!G66+'5A2H_MAX'!G66</f>
        <v>0</v>
      </c>
      <c r="H66" s="356">
        <f>'5A2A_New Vision'!H66+'5A2B_Glencoe'!H66+'5A2C_ISL'!H66+'5A2D_Avoyelles'!H66+'5A2E_Delhi'!H66+'5A2F_Belle Chasse'!H66+'5A2H_MAX'!H66</f>
        <v>0</v>
      </c>
      <c r="I66" s="52">
        <f>'Source Data'!I66</f>
        <v>654.17710868659628</v>
      </c>
      <c r="J66" s="81">
        <f>'5A2A_New Vision'!J66+'5A2B_Glencoe'!J66+'5A2C_ISL'!J66+'5A2D_Avoyelles'!J66+'5A2E_Delhi'!J66+'5A2F_Belle Chasse'!J66+'5A2H_MAX'!J66</f>
        <v>0</v>
      </c>
      <c r="K66" s="356">
        <f>'5A2A_New Vision'!K66+'5A2B_Glencoe'!K66+'5A2C_ISL'!K66+'5A2D_Avoyelles'!K66+'5A2E_Delhi'!K66+'5A2F_Belle Chasse'!K66+'5A2H_MAX'!K66</f>
        <v>0</v>
      </c>
      <c r="L66" s="52">
        <f>'Source Data'!J66</f>
        <v>178.41193873270808</v>
      </c>
      <c r="M66" s="81">
        <f>'5A2A_New Vision'!M66+'5A2B_Glencoe'!M66+'5A2C_ISL'!M66+'5A2D_Avoyelles'!M66+'5A2E_Delhi'!M66+'5A2F_Belle Chasse'!M66+'5A2H_MAX'!M66</f>
        <v>0</v>
      </c>
      <c r="N66" s="356">
        <f>'5A2A_New Vision'!N66+'5A2B_Glencoe'!N66+'5A2C_ISL'!N66+'5A2D_Avoyelles'!N66+'5A2E_Delhi'!N66+'5A2F_Belle Chasse'!N66+'5A2H_MAX'!N66</f>
        <v>0</v>
      </c>
      <c r="O66" s="52">
        <f>'Source Data'!K66</f>
        <v>4460.2984683177028</v>
      </c>
      <c r="P66" s="81">
        <f>'5A2A_New Vision'!P66+'5A2B_Glencoe'!P66+'5A2C_ISL'!P66+'5A2D_Avoyelles'!P66+'5A2E_Delhi'!P66+'5A2F_Belle Chasse'!P66+'5A2H_MAX'!P66</f>
        <v>0</v>
      </c>
      <c r="Q66" s="356">
        <f>'5A2A_New Vision'!Q66+'5A2B_Glencoe'!Q66+'5A2C_ISL'!Q66+'5A2D_Avoyelles'!Q66+'5A2E_Delhi'!Q66+'5A2F_Belle Chasse'!Q66+'5A2H_MAX'!Q66</f>
        <v>0</v>
      </c>
      <c r="R66" s="52">
        <f>'Source Data'!L66</f>
        <v>1784.1193873270811</v>
      </c>
      <c r="S66" s="81">
        <f>'5A2A_New Vision'!S66+'5A2B_Glencoe'!S66+'5A2C_ISL'!S66+'5A2D_Avoyelles'!S66+'5A2E_Delhi'!S66+'5A2F_Belle Chasse'!S66+'5A2H_MAX'!S66</f>
        <v>0</v>
      </c>
      <c r="T66" s="95">
        <f>'5A2A_New Vision'!T66+'5A2B_Glencoe'!T66+'5A2C_ISL'!T66+'5A2D_Avoyelles'!T66+'5A2E_Delhi'!T66+'5A2F_Belle Chasse'!T66+'5A2H_MAX'!T66</f>
        <v>0</v>
      </c>
      <c r="U66" s="52">
        <f>'5A2A_New Vision'!U66+'5A2B_Glencoe'!U66+'5A2C_ISL'!U66+'5A2D_Avoyelles'!U66+'5A2E_Delhi'!U66+'5A2F_Belle Chasse'!U66+'5A2H_MAX'!U66</f>
        <v>0</v>
      </c>
      <c r="V66" s="52">
        <f>'5A2A_New Vision'!V66+'5A2B_Glencoe'!V66+'5A2C_ISL'!V66+'5A2D_Avoyelles'!V66+'5A2E_Delhi'!V66+'5A2F_Belle Chasse'!V66+'5A2H_MAX'!V66</f>
        <v>0</v>
      </c>
      <c r="W66" s="53">
        <f>'5A2A_New Vision'!W66+'5A2B_Glencoe'!W66+'5A2C_ISL'!W66+'5A2D_Avoyelles'!W66+'5A2E_Delhi'!W66+'5A2F_Belle Chasse'!W66+'5A2H_MAX'!W66</f>
        <v>0</v>
      </c>
      <c r="X66" s="95">
        <f>'5A2A_New Vision'!X66+'5A2B_Glencoe'!X66+'5A2C_ISL'!X66+'5A2D_Avoyelles'!X66+'5A2E_Delhi'!X66+'5A2F_Belle Chasse'!X66+'5A2H_MAX'!X66</f>
        <v>0</v>
      </c>
      <c r="Y66" s="81">
        <f>'5A2A_New Vision'!Y66+'5A2B_Glencoe'!Y66+'5A2C_ISL'!Y66+'5A2D_Avoyelles'!Y66+'5A2E_Delhi'!Y66+'5A2F_Belle Chasse'!Y66+'5A2H_MAX'!Y66</f>
        <v>0</v>
      </c>
      <c r="Z66" s="95">
        <f>'5A2A_New Vision'!Z66+'5A2B_Glencoe'!Z66+'5A2C_ISL'!Z66+'5A2D_Avoyelles'!Z66+'5A2E_Delhi'!Z66+'5A2F_Belle Chasse'!Z66+'5A2H_MAX'!Z66</f>
        <v>0</v>
      </c>
      <c r="AA66" s="52">
        <f>'5A2A_New Vision'!AA66+'5A2B_Glencoe'!AA66+'5A2C_ISL'!AA66+'5A2D_Avoyelles'!AA66+'5A2E_Delhi'!AA66+'5A2F_Belle Chasse'!AA66+'5A2H_MAX'!AA66</f>
        <v>0</v>
      </c>
      <c r="AB66" s="95">
        <f>'5A2A_New Vision'!AB66+'5A2B_Glencoe'!AB66+'5A2C_ISL'!AB66+'5A2D_Avoyelles'!AB66+'5A2E_Delhi'!AB66+'5A2F_Belle Chasse'!AB66+'5A2H_MAX'!AB66</f>
        <v>0</v>
      </c>
      <c r="AC66" s="54">
        <f>'5A2A_New Vision'!AC66+'5A2B_Glencoe'!AC66+'5A2C_ISL'!AC66+'5A2D_Avoyelles'!AC66+'5A2E_Delhi'!AC66+'5A2F_Belle Chasse'!AC66+'5A2H_MAX'!AC66</f>
        <v>0</v>
      </c>
      <c r="AD66" s="52">
        <f>'5A2A_New Vision'!AD66+'5A2B_Glencoe'!AD66+'5A2C_ISL'!AD66+'5A2D_Avoyelles'!AD66+'5A2E_Delhi'!AD66+'5A2F_Belle Chasse'!AD66+'5A2H_MAX'!AD66</f>
        <v>0</v>
      </c>
      <c r="AE66" s="96">
        <f>'5A2A_New Vision'!AE66+'5A2B_Glencoe'!AE66+'5A2C_ISL'!AE66+'5A2D_Avoyelles'!AE66+'5A2E_Delhi'!AE66+'5A2F_Belle Chasse'!AE66+'5A2H_MAX'!AE66</f>
        <v>0</v>
      </c>
      <c r="AF66" s="96">
        <f>'5A2A_New Vision'!AF66+'5A2B_Glencoe'!AF66+'5A2C_ISL'!AF66+'5A2D_Avoyelles'!AF66+'5A2E_Delhi'!AF66+'5A2F_Belle Chasse'!AF66+'5A2H_MAX'!AF66</f>
        <v>0</v>
      </c>
    </row>
    <row r="67" spans="1:32" ht="16.149999999999999" customHeight="1" x14ac:dyDescent="0.2">
      <c r="A67" s="59">
        <v>61</v>
      </c>
      <c r="B67" s="60" t="s">
        <v>66</v>
      </c>
      <c r="C67" s="335">
        <f>'5A2A_New Vision'!C67+'5A2B_Glencoe'!C67+'5A2C_ISL'!C67+'5A2D_Avoyelles'!C67+'5A2E_Delhi'!C67+'5A2F_Belle Chasse'!C67+'5A2H_MAX'!C67</f>
        <v>0</v>
      </c>
      <c r="D67" s="61">
        <f>'Source Data'!O67</f>
        <v>11996.564897969161</v>
      </c>
      <c r="E67" s="66">
        <f>'5A2A_New Vision'!E67+'5A2B_Glencoe'!E67+'5A2C_ISL'!E67+'5A2D_Avoyelles'!E67+'5A2E_Delhi'!E67+'5A2F_Belle Chasse'!E67+'5A2H_MAX'!E67</f>
        <v>0</v>
      </c>
      <c r="F67" s="66"/>
      <c r="G67" s="66">
        <f>'5A2A_New Vision'!G67+'5A2B_Glencoe'!G67+'5A2C_ISL'!G67+'5A2D_Avoyelles'!G67+'5A2E_Delhi'!G67+'5A2F_Belle Chasse'!G67+'5A2H_MAX'!G67</f>
        <v>0</v>
      </c>
      <c r="H67" s="354">
        <f>'5A2A_New Vision'!H67+'5A2B_Glencoe'!H67+'5A2C_ISL'!H67+'5A2D_Avoyelles'!H67+'5A2E_Delhi'!H67+'5A2F_Belle Chasse'!H67+'5A2H_MAX'!H67</f>
        <v>0</v>
      </c>
      <c r="I67" s="61">
        <f>'Source Data'!I67</f>
        <v>381.62134806778147</v>
      </c>
      <c r="J67" s="66">
        <f>'5A2A_New Vision'!J67+'5A2B_Glencoe'!J67+'5A2C_ISL'!J67+'5A2D_Avoyelles'!J67+'5A2E_Delhi'!J67+'5A2F_Belle Chasse'!J67+'5A2H_MAX'!J67</f>
        <v>0</v>
      </c>
      <c r="K67" s="354">
        <f>'5A2A_New Vision'!K67+'5A2B_Glencoe'!K67+'5A2C_ISL'!K67+'5A2D_Avoyelles'!K67+'5A2E_Delhi'!K67+'5A2F_Belle Chasse'!K67+'5A2H_MAX'!K67</f>
        <v>0</v>
      </c>
      <c r="L67" s="61">
        <f>'Source Data'!J67</f>
        <v>104.0785494730313</v>
      </c>
      <c r="M67" s="66">
        <f>'5A2A_New Vision'!M67+'5A2B_Glencoe'!M67+'5A2C_ISL'!M67+'5A2D_Avoyelles'!M67+'5A2E_Delhi'!M67+'5A2F_Belle Chasse'!M67+'5A2H_MAX'!M67</f>
        <v>0</v>
      </c>
      <c r="N67" s="354">
        <f>'5A2A_New Vision'!N67+'5A2B_Glencoe'!N67+'5A2C_ISL'!N67+'5A2D_Avoyelles'!N67+'5A2E_Delhi'!N67+'5A2F_Belle Chasse'!N67+'5A2H_MAX'!N67</f>
        <v>0</v>
      </c>
      <c r="O67" s="61">
        <f>'Source Data'!K67</f>
        <v>2601.9637368257822</v>
      </c>
      <c r="P67" s="66">
        <f>'5A2A_New Vision'!P67+'5A2B_Glencoe'!P67+'5A2C_ISL'!P67+'5A2D_Avoyelles'!P67+'5A2E_Delhi'!P67+'5A2F_Belle Chasse'!P67+'5A2H_MAX'!P67</f>
        <v>0</v>
      </c>
      <c r="Q67" s="354">
        <f>'5A2A_New Vision'!Q67+'5A2B_Glencoe'!Q67+'5A2C_ISL'!Q67+'5A2D_Avoyelles'!Q67+'5A2E_Delhi'!Q67+'5A2F_Belle Chasse'!Q67+'5A2H_MAX'!Q67</f>
        <v>0</v>
      </c>
      <c r="R67" s="61">
        <f>'Source Data'!L67</f>
        <v>1040.7854947303128</v>
      </c>
      <c r="S67" s="66">
        <f>'5A2A_New Vision'!S67+'5A2B_Glencoe'!S67+'5A2C_ISL'!S67+'5A2D_Avoyelles'!S67+'5A2E_Delhi'!S67+'5A2F_Belle Chasse'!S67+'5A2H_MAX'!S67</f>
        <v>0</v>
      </c>
      <c r="T67" s="93">
        <f>'5A2A_New Vision'!T67+'5A2B_Glencoe'!T67+'5A2C_ISL'!T67+'5A2D_Avoyelles'!T67+'5A2E_Delhi'!T67+'5A2F_Belle Chasse'!T67+'5A2H_MAX'!T67</f>
        <v>0</v>
      </c>
      <c r="U67" s="61">
        <f>'5A2A_New Vision'!U67+'5A2B_Glencoe'!U67+'5A2C_ISL'!U67+'5A2D_Avoyelles'!U67+'5A2E_Delhi'!U67+'5A2F_Belle Chasse'!U67+'5A2H_MAX'!U67</f>
        <v>0</v>
      </c>
      <c r="V67" s="61">
        <f>'5A2A_New Vision'!V67+'5A2B_Glencoe'!V67+'5A2C_ISL'!V67+'5A2D_Avoyelles'!V67+'5A2E_Delhi'!V67+'5A2F_Belle Chasse'!V67+'5A2H_MAX'!V67</f>
        <v>0</v>
      </c>
      <c r="W67" s="62">
        <f>'5A2A_New Vision'!W67+'5A2B_Glencoe'!W67+'5A2C_ISL'!W67+'5A2D_Avoyelles'!W67+'5A2E_Delhi'!W67+'5A2F_Belle Chasse'!W67+'5A2H_MAX'!W67</f>
        <v>0</v>
      </c>
      <c r="X67" s="93">
        <f>'5A2A_New Vision'!X67+'5A2B_Glencoe'!X67+'5A2C_ISL'!X67+'5A2D_Avoyelles'!X67+'5A2E_Delhi'!X67+'5A2F_Belle Chasse'!X67+'5A2H_MAX'!X67</f>
        <v>0</v>
      </c>
      <c r="Y67" s="66">
        <f>'5A2A_New Vision'!Y67+'5A2B_Glencoe'!Y67+'5A2C_ISL'!Y67+'5A2D_Avoyelles'!Y67+'5A2E_Delhi'!Y67+'5A2F_Belle Chasse'!Y67+'5A2H_MAX'!Y67</f>
        <v>0</v>
      </c>
      <c r="Z67" s="93">
        <f>'5A2A_New Vision'!Z67+'5A2B_Glencoe'!Z67+'5A2C_ISL'!Z67+'5A2D_Avoyelles'!Z67+'5A2E_Delhi'!Z67+'5A2F_Belle Chasse'!Z67+'5A2H_MAX'!Z67</f>
        <v>0</v>
      </c>
      <c r="AA67" s="61">
        <f>'5A2A_New Vision'!AA67+'5A2B_Glencoe'!AA67+'5A2C_ISL'!AA67+'5A2D_Avoyelles'!AA67+'5A2E_Delhi'!AA67+'5A2F_Belle Chasse'!AA67+'5A2H_MAX'!AA67</f>
        <v>0</v>
      </c>
      <c r="AB67" s="93">
        <f>'5A2A_New Vision'!AB67+'5A2B_Glencoe'!AB67+'5A2C_ISL'!AB67+'5A2D_Avoyelles'!AB67+'5A2E_Delhi'!AB67+'5A2F_Belle Chasse'!AB67+'5A2H_MAX'!AB67</f>
        <v>0</v>
      </c>
      <c r="AC67" s="61">
        <f>'5A2A_New Vision'!AC67+'5A2B_Glencoe'!AC67+'5A2C_ISL'!AC67+'5A2D_Avoyelles'!AC67+'5A2E_Delhi'!AC67+'5A2F_Belle Chasse'!AC67+'5A2H_MAX'!AC67</f>
        <v>0</v>
      </c>
      <c r="AD67" s="61">
        <f>'5A2A_New Vision'!AD67+'5A2B_Glencoe'!AD67+'5A2C_ISL'!AD67+'5A2D_Avoyelles'!AD67+'5A2E_Delhi'!AD67+'5A2F_Belle Chasse'!AD67+'5A2H_MAX'!AD67</f>
        <v>0</v>
      </c>
      <c r="AE67" s="93">
        <f>'5A2A_New Vision'!AE67+'5A2B_Glencoe'!AE67+'5A2C_ISL'!AE67+'5A2D_Avoyelles'!AE67+'5A2E_Delhi'!AE67+'5A2F_Belle Chasse'!AE67+'5A2H_MAX'!AE67</f>
        <v>0</v>
      </c>
      <c r="AF67" s="97">
        <f>'5A2A_New Vision'!AF67+'5A2B_Glencoe'!AF67+'5A2C_ISL'!AF67+'5A2D_Avoyelles'!AF67+'5A2E_Delhi'!AF67+'5A2F_Belle Chasse'!AF67+'5A2H_MAX'!AF67</f>
        <v>0</v>
      </c>
    </row>
    <row r="68" spans="1:32" ht="16.149999999999999" customHeight="1" x14ac:dyDescent="0.2">
      <c r="A68" s="55">
        <v>62</v>
      </c>
      <c r="B68" s="56" t="s">
        <v>67</v>
      </c>
      <c r="C68" s="336">
        <f>'5A2A_New Vision'!C68+'5A2B_Glencoe'!C68+'5A2C_ISL'!C68+'5A2D_Avoyelles'!C68+'5A2E_Delhi'!C68+'5A2F_Belle Chasse'!C68+'5A2H_MAX'!C68</f>
        <v>0</v>
      </c>
      <c r="D68" s="57">
        <f>'Source Data'!O68</f>
        <v>6580.6799729981076</v>
      </c>
      <c r="E68" s="75">
        <f>'5A2A_New Vision'!E68+'5A2B_Glencoe'!E68+'5A2C_ISL'!E68+'5A2D_Avoyelles'!E68+'5A2E_Delhi'!E68+'5A2F_Belle Chasse'!E68+'5A2H_MAX'!E68</f>
        <v>0</v>
      </c>
      <c r="F68" s="75"/>
      <c r="G68" s="75">
        <f>'5A2A_New Vision'!G68+'5A2B_Glencoe'!G68+'5A2C_ISL'!G68+'5A2D_Avoyelles'!G68+'5A2E_Delhi'!G68+'5A2F_Belle Chasse'!G68+'5A2H_MAX'!G68</f>
        <v>0</v>
      </c>
      <c r="H68" s="355">
        <f>'5A2A_New Vision'!H68+'5A2B_Glencoe'!H68+'5A2C_ISL'!H68+'5A2D_Avoyelles'!H68+'5A2E_Delhi'!H68+'5A2F_Belle Chasse'!H68+'5A2H_MAX'!H68</f>
        <v>0</v>
      </c>
      <c r="I68" s="57">
        <f>'Source Data'!I68</f>
        <v>736.06666112665073</v>
      </c>
      <c r="J68" s="75">
        <f>'5A2A_New Vision'!J68+'5A2B_Glencoe'!J68+'5A2C_ISL'!J68+'5A2D_Avoyelles'!J68+'5A2E_Delhi'!J68+'5A2F_Belle Chasse'!J68+'5A2H_MAX'!J68</f>
        <v>0</v>
      </c>
      <c r="K68" s="355">
        <f>'5A2A_New Vision'!K68+'5A2B_Glencoe'!K68+'5A2C_ISL'!K68+'5A2D_Avoyelles'!K68+'5A2E_Delhi'!K68+'5A2F_Belle Chasse'!K68+'5A2H_MAX'!K68</f>
        <v>0</v>
      </c>
      <c r="L68" s="57">
        <f>'Source Data'!J68</f>
        <v>200.74545303454113</v>
      </c>
      <c r="M68" s="75">
        <f>'5A2A_New Vision'!M68+'5A2B_Glencoe'!M68+'5A2C_ISL'!M68+'5A2D_Avoyelles'!M68+'5A2E_Delhi'!M68+'5A2F_Belle Chasse'!M68+'5A2H_MAX'!M68</f>
        <v>0</v>
      </c>
      <c r="N68" s="355">
        <f>'5A2A_New Vision'!N68+'5A2B_Glencoe'!N68+'5A2C_ISL'!N68+'5A2D_Avoyelles'!N68+'5A2E_Delhi'!N68+'5A2F_Belle Chasse'!N68+'5A2H_MAX'!N68</f>
        <v>0</v>
      </c>
      <c r="O68" s="57">
        <f>'Source Data'!K68</f>
        <v>5018.6363258635274</v>
      </c>
      <c r="P68" s="75">
        <f>'5A2A_New Vision'!P68+'5A2B_Glencoe'!P68+'5A2C_ISL'!P68+'5A2D_Avoyelles'!P68+'5A2E_Delhi'!P68+'5A2F_Belle Chasse'!P68+'5A2H_MAX'!P68</f>
        <v>0</v>
      </c>
      <c r="Q68" s="355">
        <f>'5A2A_New Vision'!Q68+'5A2B_Glencoe'!Q68+'5A2C_ISL'!Q68+'5A2D_Avoyelles'!Q68+'5A2E_Delhi'!Q68+'5A2F_Belle Chasse'!Q68+'5A2H_MAX'!Q68</f>
        <v>0</v>
      </c>
      <c r="R68" s="57">
        <f>'Source Data'!L68</f>
        <v>2007.4545303454111</v>
      </c>
      <c r="S68" s="75">
        <f>'5A2A_New Vision'!S68+'5A2B_Glencoe'!S68+'5A2C_ISL'!S68+'5A2D_Avoyelles'!S68+'5A2E_Delhi'!S68+'5A2F_Belle Chasse'!S68+'5A2H_MAX'!S68</f>
        <v>0</v>
      </c>
      <c r="T68" s="94">
        <f>'5A2A_New Vision'!T68+'5A2B_Glencoe'!T68+'5A2C_ISL'!T68+'5A2D_Avoyelles'!T68+'5A2E_Delhi'!T68+'5A2F_Belle Chasse'!T68+'5A2H_MAX'!T68</f>
        <v>0</v>
      </c>
      <c r="U68" s="57">
        <f>'5A2A_New Vision'!U68+'5A2B_Glencoe'!U68+'5A2C_ISL'!U68+'5A2D_Avoyelles'!U68+'5A2E_Delhi'!U68+'5A2F_Belle Chasse'!U68+'5A2H_MAX'!U68</f>
        <v>0</v>
      </c>
      <c r="V68" s="57">
        <f>'5A2A_New Vision'!V68+'5A2B_Glencoe'!V68+'5A2C_ISL'!V68+'5A2D_Avoyelles'!V68+'5A2E_Delhi'!V68+'5A2F_Belle Chasse'!V68+'5A2H_MAX'!V68</f>
        <v>0</v>
      </c>
      <c r="W68" s="58">
        <f>'5A2A_New Vision'!W68+'5A2B_Glencoe'!W68+'5A2C_ISL'!W68+'5A2D_Avoyelles'!W68+'5A2E_Delhi'!W68+'5A2F_Belle Chasse'!W68+'5A2H_MAX'!W68</f>
        <v>0</v>
      </c>
      <c r="X68" s="94">
        <f>'5A2A_New Vision'!X68+'5A2B_Glencoe'!X68+'5A2C_ISL'!X68+'5A2D_Avoyelles'!X68+'5A2E_Delhi'!X68+'5A2F_Belle Chasse'!X68+'5A2H_MAX'!X68</f>
        <v>0</v>
      </c>
      <c r="Y68" s="75">
        <f>'5A2A_New Vision'!Y68+'5A2B_Glencoe'!Y68+'5A2C_ISL'!Y68+'5A2D_Avoyelles'!Y68+'5A2E_Delhi'!Y68+'5A2F_Belle Chasse'!Y68+'5A2H_MAX'!Y68</f>
        <v>0</v>
      </c>
      <c r="Z68" s="94">
        <f>'5A2A_New Vision'!Z68+'5A2B_Glencoe'!Z68+'5A2C_ISL'!Z68+'5A2D_Avoyelles'!Z68+'5A2E_Delhi'!Z68+'5A2F_Belle Chasse'!Z68+'5A2H_MAX'!Z68</f>
        <v>0</v>
      </c>
      <c r="AA68" s="57">
        <f>'5A2A_New Vision'!AA68+'5A2B_Glencoe'!AA68+'5A2C_ISL'!AA68+'5A2D_Avoyelles'!AA68+'5A2E_Delhi'!AA68+'5A2F_Belle Chasse'!AA68+'5A2H_MAX'!AA68</f>
        <v>0</v>
      </c>
      <c r="AB68" s="94">
        <f>'5A2A_New Vision'!AB68+'5A2B_Glencoe'!AB68+'5A2C_ISL'!AB68+'5A2D_Avoyelles'!AB68+'5A2E_Delhi'!AB68+'5A2F_Belle Chasse'!AB68+'5A2H_MAX'!AB68</f>
        <v>0</v>
      </c>
      <c r="AC68" s="57">
        <f>'5A2A_New Vision'!AC68+'5A2B_Glencoe'!AC68+'5A2C_ISL'!AC68+'5A2D_Avoyelles'!AC68+'5A2E_Delhi'!AC68+'5A2F_Belle Chasse'!AC68+'5A2H_MAX'!AC68</f>
        <v>0</v>
      </c>
      <c r="AD68" s="57">
        <f>'5A2A_New Vision'!AD68+'5A2B_Glencoe'!AD68+'5A2C_ISL'!AD68+'5A2D_Avoyelles'!AD68+'5A2E_Delhi'!AD68+'5A2F_Belle Chasse'!AD68+'5A2H_MAX'!AD68</f>
        <v>0</v>
      </c>
      <c r="AE68" s="94">
        <f>'5A2A_New Vision'!AE68+'5A2B_Glencoe'!AE68+'5A2C_ISL'!AE68+'5A2D_Avoyelles'!AE68+'5A2E_Delhi'!AE68+'5A2F_Belle Chasse'!AE68+'5A2H_MAX'!AE68</f>
        <v>0</v>
      </c>
      <c r="AF68" s="98">
        <f>'5A2A_New Vision'!AF68+'5A2B_Glencoe'!AF68+'5A2C_ISL'!AF68+'5A2D_Avoyelles'!AF68+'5A2E_Delhi'!AF68+'5A2F_Belle Chasse'!AF68+'5A2H_MAX'!AF68</f>
        <v>0</v>
      </c>
    </row>
    <row r="69" spans="1:32" ht="16.149999999999999" customHeight="1" x14ac:dyDescent="0.2">
      <c r="A69" s="55">
        <v>63</v>
      </c>
      <c r="B69" s="56" t="s">
        <v>68</v>
      </c>
      <c r="C69" s="336">
        <f>'5A2A_New Vision'!C69+'5A2B_Glencoe'!C69+'5A2C_ISL'!C69+'5A2D_Avoyelles'!C69+'5A2E_Delhi'!C69+'5A2F_Belle Chasse'!C69+'5A2H_MAX'!C69</f>
        <v>0</v>
      </c>
      <c r="D69" s="57">
        <f>'Source Data'!O69</f>
        <v>11095.176957072748</v>
      </c>
      <c r="E69" s="75">
        <f>'5A2A_New Vision'!E69+'5A2B_Glencoe'!E69+'5A2C_ISL'!E69+'5A2D_Avoyelles'!E69+'5A2E_Delhi'!E69+'5A2F_Belle Chasse'!E69+'5A2H_MAX'!E69</f>
        <v>0</v>
      </c>
      <c r="F69" s="75"/>
      <c r="G69" s="75">
        <f>'5A2A_New Vision'!G69+'5A2B_Glencoe'!G69+'5A2C_ISL'!G69+'5A2D_Avoyelles'!G69+'5A2E_Delhi'!G69+'5A2F_Belle Chasse'!G69+'5A2H_MAX'!G69</f>
        <v>0</v>
      </c>
      <c r="H69" s="355">
        <f>'5A2A_New Vision'!H69+'5A2B_Glencoe'!H69+'5A2C_ISL'!H69+'5A2D_Avoyelles'!H69+'5A2E_Delhi'!H69+'5A2F_Belle Chasse'!H69+'5A2H_MAX'!H69</f>
        <v>0</v>
      </c>
      <c r="I69" s="57">
        <f>'Source Data'!I69</f>
        <v>455.19374290754848</v>
      </c>
      <c r="J69" s="75">
        <f>'5A2A_New Vision'!J69+'5A2B_Glencoe'!J69+'5A2C_ISL'!J69+'5A2D_Avoyelles'!J69+'5A2E_Delhi'!J69+'5A2F_Belle Chasse'!J69+'5A2H_MAX'!J69</f>
        <v>0</v>
      </c>
      <c r="K69" s="355">
        <f>'5A2A_New Vision'!K69+'5A2B_Glencoe'!K69+'5A2C_ISL'!K69+'5A2D_Avoyelles'!K69+'5A2E_Delhi'!K69+'5A2F_Belle Chasse'!K69+'5A2H_MAX'!K69</f>
        <v>0</v>
      </c>
      <c r="L69" s="57">
        <f>'Source Data'!J69</f>
        <v>124.14374806569505</v>
      </c>
      <c r="M69" s="75">
        <f>'5A2A_New Vision'!M69+'5A2B_Glencoe'!M69+'5A2C_ISL'!M69+'5A2D_Avoyelles'!M69+'5A2E_Delhi'!M69+'5A2F_Belle Chasse'!M69+'5A2H_MAX'!M69</f>
        <v>0</v>
      </c>
      <c r="N69" s="355">
        <f>'5A2A_New Vision'!N69+'5A2B_Glencoe'!N69+'5A2C_ISL'!N69+'5A2D_Avoyelles'!N69+'5A2E_Delhi'!N69+'5A2F_Belle Chasse'!N69+'5A2H_MAX'!N69</f>
        <v>0</v>
      </c>
      <c r="O69" s="57">
        <f>'Source Data'!K69</f>
        <v>3103.5937016423763</v>
      </c>
      <c r="P69" s="75">
        <f>'5A2A_New Vision'!P69+'5A2B_Glencoe'!P69+'5A2C_ISL'!P69+'5A2D_Avoyelles'!P69+'5A2E_Delhi'!P69+'5A2F_Belle Chasse'!P69+'5A2H_MAX'!P69</f>
        <v>0</v>
      </c>
      <c r="Q69" s="355">
        <f>'5A2A_New Vision'!Q69+'5A2B_Glencoe'!Q69+'5A2C_ISL'!Q69+'5A2D_Avoyelles'!Q69+'5A2E_Delhi'!Q69+'5A2F_Belle Chasse'!Q69+'5A2H_MAX'!Q69</f>
        <v>0</v>
      </c>
      <c r="R69" s="57">
        <f>'Source Data'!L69</f>
        <v>1241.4374806569506</v>
      </c>
      <c r="S69" s="75">
        <f>'5A2A_New Vision'!S69+'5A2B_Glencoe'!S69+'5A2C_ISL'!S69+'5A2D_Avoyelles'!S69+'5A2E_Delhi'!S69+'5A2F_Belle Chasse'!S69+'5A2H_MAX'!S69</f>
        <v>0</v>
      </c>
      <c r="T69" s="94">
        <f>'5A2A_New Vision'!T69+'5A2B_Glencoe'!T69+'5A2C_ISL'!T69+'5A2D_Avoyelles'!T69+'5A2E_Delhi'!T69+'5A2F_Belle Chasse'!T69+'5A2H_MAX'!T69</f>
        <v>0</v>
      </c>
      <c r="U69" s="57">
        <f>'5A2A_New Vision'!U69+'5A2B_Glencoe'!U69+'5A2C_ISL'!U69+'5A2D_Avoyelles'!U69+'5A2E_Delhi'!U69+'5A2F_Belle Chasse'!U69+'5A2H_MAX'!U69</f>
        <v>0</v>
      </c>
      <c r="V69" s="57">
        <f>'5A2A_New Vision'!V69+'5A2B_Glencoe'!V69+'5A2C_ISL'!V69+'5A2D_Avoyelles'!V69+'5A2E_Delhi'!V69+'5A2F_Belle Chasse'!V69+'5A2H_MAX'!V69</f>
        <v>0</v>
      </c>
      <c r="W69" s="58">
        <f>'5A2A_New Vision'!W69+'5A2B_Glencoe'!W69+'5A2C_ISL'!W69+'5A2D_Avoyelles'!W69+'5A2E_Delhi'!W69+'5A2F_Belle Chasse'!W69+'5A2H_MAX'!W69</f>
        <v>0</v>
      </c>
      <c r="X69" s="94">
        <f>'5A2A_New Vision'!X69+'5A2B_Glencoe'!X69+'5A2C_ISL'!X69+'5A2D_Avoyelles'!X69+'5A2E_Delhi'!X69+'5A2F_Belle Chasse'!X69+'5A2H_MAX'!X69</f>
        <v>0</v>
      </c>
      <c r="Y69" s="75">
        <f>'5A2A_New Vision'!Y69+'5A2B_Glencoe'!Y69+'5A2C_ISL'!Y69+'5A2D_Avoyelles'!Y69+'5A2E_Delhi'!Y69+'5A2F_Belle Chasse'!Y69+'5A2H_MAX'!Y69</f>
        <v>0</v>
      </c>
      <c r="Z69" s="94">
        <f>'5A2A_New Vision'!Z69+'5A2B_Glencoe'!Z69+'5A2C_ISL'!Z69+'5A2D_Avoyelles'!Z69+'5A2E_Delhi'!Z69+'5A2F_Belle Chasse'!Z69+'5A2H_MAX'!Z69</f>
        <v>0</v>
      </c>
      <c r="AA69" s="57">
        <f>'5A2A_New Vision'!AA69+'5A2B_Glencoe'!AA69+'5A2C_ISL'!AA69+'5A2D_Avoyelles'!AA69+'5A2E_Delhi'!AA69+'5A2F_Belle Chasse'!AA69+'5A2H_MAX'!AA69</f>
        <v>0</v>
      </c>
      <c r="AB69" s="94">
        <f>'5A2A_New Vision'!AB69+'5A2B_Glencoe'!AB69+'5A2C_ISL'!AB69+'5A2D_Avoyelles'!AB69+'5A2E_Delhi'!AB69+'5A2F_Belle Chasse'!AB69+'5A2H_MAX'!AB69</f>
        <v>0</v>
      </c>
      <c r="AC69" s="57">
        <f>'5A2A_New Vision'!AC69+'5A2B_Glencoe'!AC69+'5A2C_ISL'!AC69+'5A2D_Avoyelles'!AC69+'5A2E_Delhi'!AC69+'5A2F_Belle Chasse'!AC69+'5A2H_MAX'!AC69</f>
        <v>0</v>
      </c>
      <c r="AD69" s="57">
        <f>'5A2A_New Vision'!AD69+'5A2B_Glencoe'!AD69+'5A2C_ISL'!AD69+'5A2D_Avoyelles'!AD69+'5A2E_Delhi'!AD69+'5A2F_Belle Chasse'!AD69+'5A2H_MAX'!AD69</f>
        <v>0</v>
      </c>
      <c r="AE69" s="94">
        <f>'5A2A_New Vision'!AE69+'5A2B_Glencoe'!AE69+'5A2C_ISL'!AE69+'5A2D_Avoyelles'!AE69+'5A2E_Delhi'!AE69+'5A2F_Belle Chasse'!AE69+'5A2H_MAX'!AE69</f>
        <v>0</v>
      </c>
      <c r="AF69" s="98">
        <f>'5A2A_New Vision'!AF69+'5A2B_Glencoe'!AF69+'5A2C_ISL'!AF69+'5A2D_Avoyelles'!AF69+'5A2E_Delhi'!AF69+'5A2F_Belle Chasse'!AF69+'5A2H_MAX'!AF69</f>
        <v>0</v>
      </c>
    </row>
    <row r="70" spans="1:32" ht="16.149999999999999" customHeight="1" x14ac:dyDescent="0.2">
      <c r="A70" s="55">
        <v>64</v>
      </c>
      <c r="B70" s="56" t="s">
        <v>69</v>
      </c>
      <c r="C70" s="336">
        <f>'5A2A_New Vision'!C70+'5A2B_Glencoe'!C70+'5A2C_ISL'!C70+'5A2D_Avoyelles'!C70+'5A2E_Delhi'!C70+'5A2F_Belle Chasse'!C70+'5A2H_MAX'!C70</f>
        <v>0</v>
      </c>
      <c r="D70" s="57">
        <f>'Source Data'!O70</f>
        <v>7711.9814951359776</v>
      </c>
      <c r="E70" s="75">
        <f>'5A2A_New Vision'!E70+'5A2B_Glencoe'!E70+'5A2C_ISL'!E70+'5A2D_Avoyelles'!E70+'5A2E_Delhi'!E70+'5A2F_Belle Chasse'!E70+'5A2H_MAX'!E70</f>
        <v>0</v>
      </c>
      <c r="F70" s="75"/>
      <c r="G70" s="75">
        <f>'5A2A_New Vision'!G70+'5A2B_Glencoe'!G70+'5A2C_ISL'!G70+'5A2D_Avoyelles'!G70+'5A2E_Delhi'!G70+'5A2F_Belle Chasse'!G70+'5A2H_MAX'!G70</f>
        <v>0</v>
      </c>
      <c r="H70" s="355">
        <f>'5A2A_New Vision'!H70+'5A2B_Glencoe'!H70+'5A2C_ISL'!H70+'5A2D_Avoyelles'!H70+'5A2E_Delhi'!H70+'5A2F_Belle Chasse'!H70+'5A2H_MAX'!H70</f>
        <v>0</v>
      </c>
      <c r="I70" s="57">
        <f>'Source Data'!I70</f>
        <v>700.71301031438645</v>
      </c>
      <c r="J70" s="75">
        <f>'5A2A_New Vision'!J70+'5A2B_Glencoe'!J70+'5A2C_ISL'!J70+'5A2D_Avoyelles'!J70+'5A2E_Delhi'!J70+'5A2F_Belle Chasse'!J70+'5A2H_MAX'!J70</f>
        <v>0</v>
      </c>
      <c r="K70" s="355">
        <f>'5A2A_New Vision'!K70+'5A2B_Glencoe'!K70+'5A2C_ISL'!K70+'5A2D_Avoyelles'!K70+'5A2E_Delhi'!K70+'5A2F_Belle Chasse'!K70+'5A2H_MAX'!K70</f>
        <v>0</v>
      </c>
      <c r="L70" s="57">
        <f>'Source Data'!J70</f>
        <v>191.10354826755992</v>
      </c>
      <c r="M70" s="75">
        <f>'5A2A_New Vision'!M70+'5A2B_Glencoe'!M70+'5A2C_ISL'!M70+'5A2D_Avoyelles'!M70+'5A2E_Delhi'!M70+'5A2F_Belle Chasse'!M70+'5A2H_MAX'!M70</f>
        <v>0</v>
      </c>
      <c r="N70" s="355">
        <f>'5A2A_New Vision'!N70+'5A2B_Glencoe'!N70+'5A2C_ISL'!N70+'5A2D_Avoyelles'!N70+'5A2E_Delhi'!N70+'5A2F_Belle Chasse'!N70+'5A2H_MAX'!N70</f>
        <v>0</v>
      </c>
      <c r="O70" s="57">
        <f>'Source Data'!K70</f>
        <v>4777.5887066889991</v>
      </c>
      <c r="P70" s="75">
        <f>'5A2A_New Vision'!P70+'5A2B_Glencoe'!P70+'5A2C_ISL'!P70+'5A2D_Avoyelles'!P70+'5A2E_Delhi'!P70+'5A2F_Belle Chasse'!P70+'5A2H_MAX'!P70</f>
        <v>0</v>
      </c>
      <c r="Q70" s="355">
        <f>'5A2A_New Vision'!Q70+'5A2B_Glencoe'!Q70+'5A2C_ISL'!Q70+'5A2D_Avoyelles'!Q70+'5A2E_Delhi'!Q70+'5A2F_Belle Chasse'!Q70+'5A2H_MAX'!Q70</f>
        <v>0</v>
      </c>
      <c r="R70" s="57">
        <f>'Source Data'!L70</f>
        <v>1911.0354826755995</v>
      </c>
      <c r="S70" s="75">
        <f>'5A2A_New Vision'!S70+'5A2B_Glencoe'!S70+'5A2C_ISL'!S70+'5A2D_Avoyelles'!S70+'5A2E_Delhi'!S70+'5A2F_Belle Chasse'!S70+'5A2H_MAX'!S70</f>
        <v>0</v>
      </c>
      <c r="T70" s="94">
        <f>'5A2A_New Vision'!T70+'5A2B_Glencoe'!T70+'5A2C_ISL'!T70+'5A2D_Avoyelles'!T70+'5A2E_Delhi'!T70+'5A2F_Belle Chasse'!T70+'5A2H_MAX'!T70</f>
        <v>0</v>
      </c>
      <c r="U70" s="57">
        <f>'5A2A_New Vision'!U70+'5A2B_Glencoe'!U70+'5A2C_ISL'!U70+'5A2D_Avoyelles'!U70+'5A2E_Delhi'!U70+'5A2F_Belle Chasse'!U70+'5A2H_MAX'!U70</f>
        <v>0</v>
      </c>
      <c r="V70" s="57">
        <f>'5A2A_New Vision'!V70+'5A2B_Glencoe'!V70+'5A2C_ISL'!V70+'5A2D_Avoyelles'!V70+'5A2E_Delhi'!V70+'5A2F_Belle Chasse'!V70+'5A2H_MAX'!V70</f>
        <v>0</v>
      </c>
      <c r="W70" s="58">
        <f>'5A2A_New Vision'!W70+'5A2B_Glencoe'!W70+'5A2C_ISL'!W70+'5A2D_Avoyelles'!W70+'5A2E_Delhi'!W70+'5A2F_Belle Chasse'!W70+'5A2H_MAX'!W70</f>
        <v>0</v>
      </c>
      <c r="X70" s="94">
        <f>'5A2A_New Vision'!X70+'5A2B_Glencoe'!X70+'5A2C_ISL'!X70+'5A2D_Avoyelles'!X70+'5A2E_Delhi'!X70+'5A2F_Belle Chasse'!X70+'5A2H_MAX'!X70</f>
        <v>0</v>
      </c>
      <c r="Y70" s="75">
        <f>'5A2A_New Vision'!Y70+'5A2B_Glencoe'!Y70+'5A2C_ISL'!Y70+'5A2D_Avoyelles'!Y70+'5A2E_Delhi'!Y70+'5A2F_Belle Chasse'!Y70+'5A2H_MAX'!Y70</f>
        <v>0</v>
      </c>
      <c r="Z70" s="94">
        <f>'5A2A_New Vision'!Z70+'5A2B_Glencoe'!Z70+'5A2C_ISL'!Z70+'5A2D_Avoyelles'!Z70+'5A2E_Delhi'!Z70+'5A2F_Belle Chasse'!Z70+'5A2H_MAX'!Z70</f>
        <v>0</v>
      </c>
      <c r="AA70" s="57">
        <f>'5A2A_New Vision'!AA70+'5A2B_Glencoe'!AA70+'5A2C_ISL'!AA70+'5A2D_Avoyelles'!AA70+'5A2E_Delhi'!AA70+'5A2F_Belle Chasse'!AA70+'5A2H_MAX'!AA70</f>
        <v>0</v>
      </c>
      <c r="AB70" s="94">
        <f>'5A2A_New Vision'!AB70+'5A2B_Glencoe'!AB70+'5A2C_ISL'!AB70+'5A2D_Avoyelles'!AB70+'5A2E_Delhi'!AB70+'5A2F_Belle Chasse'!AB70+'5A2H_MAX'!AB70</f>
        <v>0</v>
      </c>
      <c r="AC70" s="57">
        <f>'5A2A_New Vision'!AC70+'5A2B_Glencoe'!AC70+'5A2C_ISL'!AC70+'5A2D_Avoyelles'!AC70+'5A2E_Delhi'!AC70+'5A2F_Belle Chasse'!AC70+'5A2H_MAX'!AC70</f>
        <v>0</v>
      </c>
      <c r="AD70" s="57">
        <f>'5A2A_New Vision'!AD70+'5A2B_Glencoe'!AD70+'5A2C_ISL'!AD70+'5A2D_Avoyelles'!AD70+'5A2E_Delhi'!AD70+'5A2F_Belle Chasse'!AD70+'5A2H_MAX'!AD70</f>
        <v>0</v>
      </c>
      <c r="AE70" s="94">
        <f>'5A2A_New Vision'!AE70+'5A2B_Glencoe'!AE70+'5A2C_ISL'!AE70+'5A2D_Avoyelles'!AE70+'5A2E_Delhi'!AE70+'5A2F_Belle Chasse'!AE70+'5A2H_MAX'!AE70</f>
        <v>0</v>
      </c>
      <c r="AF70" s="98">
        <f>'5A2A_New Vision'!AF70+'5A2B_Glencoe'!AF70+'5A2C_ISL'!AF70+'5A2D_Avoyelles'!AF70+'5A2E_Delhi'!AF70+'5A2F_Belle Chasse'!AF70+'5A2H_MAX'!AF70</f>
        <v>0</v>
      </c>
    </row>
    <row r="71" spans="1:32" ht="16.149999999999999" customHeight="1" x14ac:dyDescent="0.2">
      <c r="A71" s="50">
        <v>65</v>
      </c>
      <c r="B71" s="51" t="s">
        <v>70</v>
      </c>
      <c r="C71" s="337">
        <f>'5A2A_New Vision'!C71+'5A2B_Glencoe'!C71+'5A2C_ISL'!C71+'5A2D_Avoyelles'!C71+'5A2E_Delhi'!C71+'5A2F_Belle Chasse'!C71+'5A2H_MAX'!C71</f>
        <v>0</v>
      </c>
      <c r="D71" s="52">
        <f>'Source Data'!O71</f>
        <v>9133.9861727809566</v>
      </c>
      <c r="E71" s="81">
        <f>'5A2A_New Vision'!E71+'5A2B_Glencoe'!E71+'5A2C_ISL'!E71+'5A2D_Avoyelles'!E71+'5A2E_Delhi'!E71+'5A2F_Belle Chasse'!E71+'5A2H_MAX'!E71</f>
        <v>0</v>
      </c>
      <c r="F71" s="81"/>
      <c r="G71" s="81">
        <f>'5A2A_New Vision'!G71+'5A2B_Glencoe'!G71+'5A2C_ISL'!G71+'5A2D_Avoyelles'!G71+'5A2E_Delhi'!G71+'5A2F_Belle Chasse'!G71+'5A2H_MAX'!G71</f>
        <v>0</v>
      </c>
      <c r="H71" s="356">
        <f>'5A2A_New Vision'!H71+'5A2B_Glencoe'!H71+'5A2C_ISL'!H71+'5A2D_Avoyelles'!H71+'5A2E_Delhi'!H71+'5A2F_Belle Chasse'!H71+'5A2H_MAX'!H71</f>
        <v>0</v>
      </c>
      <c r="I71" s="52">
        <f>'Source Data'!I71</f>
        <v>566.73400507501663</v>
      </c>
      <c r="J71" s="81">
        <f>'5A2A_New Vision'!J71+'5A2B_Glencoe'!J71+'5A2C_ISL'!J71+'5A2D_Avoyelles'!J71+'5A2E_Delhi'!J71+'5A2F_Belle Chasse'!J71+'5A2H_MAX'!J71</f>
        <v>0</v>
      </c>
      <c r="K71" s="356">
        <f>'5A2A_New Vision'!K71+'5A2B_Glencoe'!K71+'5A2C_ISL'!K71+'5A2D_Avoyelles'!K71+'5A2E_Delhi'!K71+'5A2F_Belle Chasse'!K71+'5A2H_MAX'!K71</f>
        <v>0</v>
      </c>
      <c r="L71" s="52">
        <f>'Source Data'!J71</f>
        <v>154.56381956591363</v>
      </c>
      <c r="M71" s="81">
        <f>'5A2A_New Vision'!M71+'5A2B_Glencoe'!M71+'5A2C_ISL'!M71+'5A2D_Avoyelles'!M71+'5A2E_Delhi'!M71+'5A2F_Belle Chasse'!M71+'5A2H_MAX'!M71</f>
        <v>0</v>
      </c>
      <c r="N71" s="356">
        <f>'5A2A_New Vision'!N71+'5A2B_Glencoe'!N71+'5A2C_ISL'!N71+'5A2D_Avoyelles'!N71+'5A2E_Delhi'!N71+'5A2F_Belle Chasse'!N71+'5A2H_MAX'!N71</f>
        <v>0</v>
      </c>
      <c r="O71" s="52">
        <f>'Source Data'!K71</f>
        <v>3864.0954891478409</v>
      </c>
      <c r="P71" s="81">
        <f>'5A2A_New Vision'!P71+'5A2B_Glencoe'!P71+'5A2C_ISL'!P71+'5A2D_Avoyelles'!P71+'5A2E_Delhi'!P71+'5A2F_Belle Chasse'!P71+'5A2H_MAX'!P71</f>
        <v>0</v>
      </c>
      <c r="Q71" s="356">
        <f>'5A2A_New Vision'!Q71+'5A2B_Glencoe'!Q71+'5A2C_ISL'!Q71+'5A2D_Avoyelles'!Q71+'5A2E_Delhi'!Q71+'5A2F_Belle Chasse'!Q71+'5A2H_MAX'!Q71</f>
        <v>0</v>
      </c>
      <c r="R71" s="52">
        <f>'Source Data'!L71</f>
        <v>1545.6381956591365</v>
      </c>
      <c r="S71" s="81">
        <f>'5A2A_New Vision'!S71+'5A2B_Glencoe'!S71+'5A2C_ISL'!S71+'5A2D_Avoyelles'!S71+'5A2E_Delhi'!S71+'5A2F_Belle Chasse'!S71+'5A2H_MAX'!S71</f>
        <v>0</v>
      </c>
      <c r="T71" s="95">
        <f>'5A2A_New Vision'!T71+'5A2B_Glencoe'!T71+'5A2C_ISL'!T71+'5A2D_Avoyelles'!T71+'5A2E_Delhi'!T71+'5A2F_Belle Chasse'!T71+'5A2H_MAX'!T71</f>
        <v>0</v>
      </c>
      <c r="U71" s="52">
        <f>'5A2A_New Vision'!U71+'5A2B_Glencoe'!U71+'5A2C_ISL'!U71+'5A2D_Avoyelles'!U71+'5A2E_Delhi'!U71+'5A2F_Belle Chasse'!U71+'5A2H_MAX'!U71</f>
        <v>0</v>
      </c>
      <c r="V71" s="52">
        <f>'5A2A_New Vision'!V71+'5A2B_Glencoe'!V71+'5A2C_ISL'!V71+'5A2D_Avoyelles'!V71+'5A2E_Delhi'!V71+'5A2F_Belle Chasse'!V71+'5A2H_MAX'!V71</f>
        <v>0</v>
      </c>
      <c r="W71" s="53">
        <f>'5A2A_New Vision'!W71+'5A2B_Glencoe'!W71+'5A2C_ISL'!W71+'5A2D_Avoyelles'!W71+'5A2E_Delhi'!W71+'5A2F_Belle Chasse'!W71+'5A2H_MAX'!W71</f>
        <v>0</v>
      </c>
      <c r="X71" s="95">
        <f>'5A2A_New Vision'!X71+'5A2B_Glencoe'!X71+'5A2C_ISL'!X71+'5A2D_Avoyelles'!X71+'5A2E_Delhi'!X71+'5A2F_Belle Chasse'!X71+'5A2H_MAX'!X71</f>
        <v>0</v>
      </c>
      <c r="Y71" s="81">
        <f>'5A2A_New Vision'!Y71+'5A2B_Glencoe'!Y71+'5A2C_ISL'!Y71+'5A2D_Avoyelles'!Y71+'5A2E_Delhi'!Y71+'5A2F_Belle Chasse'!Y71+'5A2H_MAX'!Y71</f>
        <v>0</v>
      </c>
      <c r="Z71" s="95">
        <f>'5A2A_New Vision'!Z71+'5A2B_Glencoe'!Z71+'5A2C_ISL'!Z71+'5A2D_Avoyelles'!Z71+'5A2E_Delhi'!Z71+'5A2F_Belle Chasse'!Z71+'5A2H_MAX'!Z71</f>
        <v>0</v>
      </c>
      <c r="AA71" s="52">
        <f>'5A2A_New Vision'!AA71+'5A2B_Glencoe'!AA71+'5A2C_ISL'!AA71+'5A2D_Avoyelles'!AA71+'5A2E_Delhi'!AA71+'5A2F_Belle Chasse'!AA71+'5A2H_MAX'!AA71</f>
        <v>0</v>
      </c>
      <c r="AB71" s="95">
        <f>'5A2A_New Vision'!AB71+'5A2B_Glencoe'!AB71+'5A2C_ISL'!AB71+'5A2D_Avoyelles'!AB71+'5A2E_Delhi'!AB71+'5A2F_Belle Chasse'!AB71+'5A2H_MAX'!AB71</f>
        <v>0</v>
      </c>
      <c r="AC71" s="54">
        <f>'5A2A_New Vision'!AC71+'5A2B_Glencoe'!AC71+'5A2C_ISL'!AC71+'5A2D_Avoyelles'!AC71+'5A2E_Delhi'!AC71+'5A2F_Belle Chasse'!AC71+'5A2H_MAX'!AC71</f>
        <v>0</v>
      </c>
      <c r="AD71" s="52">
        <f>'5A2A_New Vision'!AD71+'5A2B_Glencoe'!AD71+'5A2C_ISL'!AD71+'5A2D_Avoyelles'!AD71+'5A2E_Delhi'!AD71+'5A2F_Belle Chasse'!AD71+'5A2H_MAX'!AD71</f>
        <v>0</v>
      </c>
      <c r="AE71" s="96">
        <f>'5A2A_New Vision'!AE71+'5A2B_Glencoe'!AE71+'5A2C_ISL'!AE71+'5A2D_Avoyelles'!AE71+'5A2E_Delhi'!AE71+'5A2F_Belle Chasse'!AE71+'5A2H_MAX'!AE71</f>
        <v>0</v>
      </c>
      <c r="AF71" s="96">
        <f>'5A2A_New Vision'!AF71+'5A2B_Glencoe'!AF71+'5A2C_ISL'!AF71+'5A2D_Avoyelles'!AF71+'5A2E_Delhi'!AF71+'5A2F_Belle Chasse'!AF71+'5A2H_MAX'!AF71</f>
        <v>0</v>
      </c>
    </row>
    <row r="72" spans="1:32" ht="16.149999999999999" customHeight="1" x14ac:dyDescent="0.2">
      <c r="A72" s="59">
        <v>66</v>
      </c>
      <c r="B72" s="60" t="s">
        <v>71</v>
      </c>
      <c r="C72" s="335">
        <f>'5A2A_New Vision'!C72+'5A2B_Glencoe'!C72+'5A2C_ISL'!C72+'5A2D_Avoyelles'!C72+'5A2E_Delhi'!C72+'5A2F_Belle Chasse'!C72+'5A2H_MAX'!C72</f>
        <v>0</v>
      </c>
      <c r="D72" s="61">
        <f>'Source Data'!O72</f>
        <v>8630.0652297845954</v>
      </c>
      <c r="E72" s="66">
        <f>'5A2A_New Vision'!E72+'5A2B_Glencoe'!E72+'5A2C_ISL'!E72+'5A2D_Avoyelles'!E72+'5A2E_Delhi'!E72+'5A2F_Belle Chasse'!E72+'5A2H_MAX'!E72</f>
        <v>0</v>
      </c>
      <c r="F72" s="66"/>
      <c r="G72" s="66">
        <f>'5A2A_New Vision'!G72+'5A2B_Glencoe'!G72+'5A2C_ISL'!G72+'5A2D_Avoyelles'!G72+'5A2E_Delhi'!G72+'5A2F_Belle Chasse'!G72+'5A2H_MAX'!G72</f>
        <v>0</v>
      </c>
      <c r="H72" s="354">
        <f>'5A2A_New Vision'!H72+'5A2B_Glencoe'!H72+'5A2C_ISL'!H72+'5A2D_Avoyelles'!H72+'5A2E_Delhi'!H72+'5A2F_Belle Chasse'!H72+'5A2H_MAX'!H72</f>
        <v>0</v>
      </c>
      <c r="I72" s="61">
        <f>'Source Data'!I72</f>
        <v>655.4113591428079</v>
      </c>
      <c r="J72" s="66">
        <f>'5A2A_New Vision'!J72+'5A2B_Glencoe'!J72+'5A2C_ISL'!J72+'5A2D_Avoyelles'!J72+'5A2E_Delhi'!J72+'5A2F_Belle Chasse'!J72+'5A2H_MAX'!J72</f>
        <v>0</v>
      </c>
      <c r="K72" s="354">
        <f>'5A2A_New Vision'!K72+'5A2B_Glencoe'!K72+'5A2C_ISL'!K72+'5A2D_Avoyelles'!K72+'5A2E_Delhi'!K72+'5A2F_Belle Chasse'!K72+'5A2H_MAX'!K72</f>
        <v>0</v>
      </c>
      <c r="L72" s="61">
        <f>'Source Data'!J72</f>
        <v>178.74855249349307</v>
      </c>
      <c r="M72" s="66">
        <f>'5A2A_New Vision'!M72+'5A2B_Glencoe'!M72+'5A2C_ISL'!M72+'5A2D_Avoyelles'!M72+'5A2E_Delhi'!M72+'5A2F_Belle Chasse'!M72+'5A2H_MAX'!M72</f>
        <v>0</v>
      </c>
      <c r="N72" s="354">
        <f>'5A2A_New Vision'!N72+'5A2B_Glencoe'!N72+'5A2C_ISL'!N72+'5A2D_Avoyelles'!N72+'5A2E_Delhi'!N72+'5A2F_Belle Chasse'!N72+'5A2H_MAX'!N72</f>
        <v>0</v>
      </c>
      <c r="O72" s="61">
        <f>'Source Data'!K72</f>
        <v>4468.713812337327</v>
      </c>
      <c r="P72" s="66">
        <f>'5A2A_New Vision'!P72+'5A2B_Glencoe'!P72+'5A2C_ISL'!P72+'5A2D_Avoyelles'!P72+'5A2E_Delhi'!P72+'5A2F_Belle Chasse'!P72+'5A2H_MAX'!P72</f>
        <v>0</v>
      </c>
      <c r="Q72" s="354">
        <f>'5A2A_New Vision'!Q72+'5A2B_Glencoe'!Q72+'5A2C_ISL'!Q72+'5A2D_Avoyelles'!Q72+'5A2E_Delhi'!Q72+'5A2F_Belle Chasse'!Q72+'5A2H_MAX'!Q72</f>
        <v>0</v>
      </c>
      <c r="R72" s="61">
        <f>'Source Data'!L72</f>
        <v>1787.4855249349307</v>
      </c>
      <c r="S72" s="66">
        <f>'5A2A_New Vision'!S72+'5A2B_Glencoe'!S72+'5A2C_ISL'!S72+'5A2D_Avoyelles'!S72+'5A2E_Delhi'!S72+'5A2F_Belle Chasse'!S72+'5A2H_MAX'!S72</f>
        <v>0</v>
      </c>
      <c r="T72" s="93">
        <f>'5A2A_New Vision'!T72+'5A2B_Glencoe'!T72+'5A2C_ISL'!T72+'5A2D_Avoyelles'!T72+'5A2E_Delhi'!T72+'5A2F_Belle Chasse'!T72+'5A2H_MAX'!T72</f>
        <v>0</v>
      </c>
      <c r="U72" s="61">
        <f>'5A2A_New Vision'!U72+'5A2B_Glencoe'!U72+'5A2C_ISL'!U72+'5A2D_Avoyelles'!U72+'5A2E_Delhi'!U72+'5A2F_Belle Chasse'!U72+'5A2H_MAX'!U72</f>
        <v>0</v>
      </c>
      <c r="V72" s="61">
        <f>'5A2A_New Vision'!V72+'5A2B_Glencoe'!V72+'5A2C_ISL'!V72+'5A2D_Avoyelles'!V72+'5A2E_Delhi'!V72+'5A2F_Belle Chasse'!V72+'5A2H_MAX'!V72</f>
        <v>0</v>
      </c>
      <c r="W72" s="62">
        <f>'5A2A_New Vision'!W72+'5A2B_Glencoe'!W72+'5A2C_ISL'!W72+'5A2D_Avoyelles'!W72+'5A2E_Delhi'!W72+'5A2F_Belle Chasse'!W72+'5A2H_MAX'!W72</f>
        <v>0</v>
      </c>
      <c r="X72" s="93">
        <f>'5A2A_New Vision'!X72+'5A2B_Glencoe'!X72+'5A2C_ISL'!X72+'5A2D_Avoyelles'!X72+'5A2E_Delhi'!X72+'5A2F_Belle Chasse'!X72+'5A2H_MAX'!X72</f>
        <v>0</v>
      </c>
      <c r="Y72" s="66">
        <f>'5A2A_New Vision'!Y72+'5A2B_Glencoe'!Y72+'5A2C_ISL'!Y72+'5A2D_Avoyelles'!Y72+'5A2E_Delhi'!Y72+'5A2F_Belle Chasse'!Y72+'5A2H_MAX'!Y72</f>
        <v>0</v>
      </c>
      <c r="Z72" s="93">
        <f>'5A2A_New Vision'!Z72+'5A2B_Glencoe'!Z72+'5A2C_ISL'!Z72+'5A2D_Avoyelles'!Z72+'5A2E_Delhi'!Z72+'5A2F_Belle Chasse'!Z72+'5A2H_MAX'!Z72</f>
        <v>0</v>
      </c>
      <c r="AA72" s="61">
        <f>'5A2A_New Vision'!AA72+'5A2B_Glencoe'!AA72+'5A2C_ISL'!AA72+'5A2D_Avoyelles'!AA72+'5A2E_Delhi'!AA72+'5A2F_Belle Chasse'!AA72+'5A2H_MAX'!AA72</f>
        <v>0</v>
      </c>
      <c r="AB72" s="93">
        <f>'5A2A_New Vision'!AB72+'5A2B_Glencoe'!AB72+'5A2C_ISL'!AB72+'5A2D_Avoyelles'!AB72+'5A2E_Delhi'!AB72+'5A2F_Belle Chasse'!AB72+'5A2H_MAX'!AB72</f>
        <v>0</v>
      </c>
      <c r="AC72" s="61">
        <f>'5A2A_New Vision'!AC72+'5A2B_Glencoe'!AC72+'5A2C_ISL'!AC72+'5A2D_Avoyelles'!AC72+'5A2E_Delhi'!AC72+'5A2F_Belle Chasse'!AC72+'5A2H_MAX'!AC72</f>
        <v>0</v>
      </c>
      <c r="AD72" s="61">
        <f>'5A2A_New Vision'!AD72+'5A2B_Glencoe'!AD72+'5A2C_ISL'!AD72+'5A2D_Avoyelles'!AD72+'5A2E_Delhi'!AD72+'5A2F_Belle Chasse'!AD72+'5A2H_MAX'!AD72</f>
        <v>0</v>
      </c>
      <c r="AE72" s="93">
        <f>'5A2A_New Vision'!AE72+'5A2B_Glencoe'!AE72+'5A2C_ISL'!AE72+'5A2D_Avoyelles'!AE72+'5A2E_Delhi'!AE72+'5A2F_Belle Chasse'!AE72+'5A2H_MAX'!AE72</f>
        <v>0</v>
      </c>
      <c r="AF72" s="97">
        <f>'5A2A_New Vision'!AF72+'5A2B_Glencoe'!AF72+'5A2C_ISL'!AF72+'5A2D_Avoyelles'!AF72+'5A2E_Delhi'!AF72+'5A2F_Belle Chasse'!AF72+'5A2H_MAX'!AF72</f>
        <v>0</v>
      </c>
    </row>
    <row r="73" spans="1:32" ht="16.149999999999999" customHeight="1" x14ac:dyDescent="0.2">
      <c r="A73" s="55">
        <v>67</v>
      </c>
      <c r="B73" s="56" t="s">
        <v>4</v>
      </c>
      <c r="C73" s="336">
        <f>'5A2A_New Vision'!C73+'5A2B_Glencoe'!C73+'5A2C_ISL'!C73+'5A2D_Avoyelles'!C73+'5A2E_Delhi'!C73+'5A2F_Belle Chasse'!C73+'5A2H_MAX'!C73</f>
        <v>0</v>
      </c>
      <c r="D73" s="57">
        <f>'Source Data'!O73</f>
        <v>9848.8242965526533</v>
      </c>
      <c r="E73" s="75">
        <f>'5A2A_New Vision'!E73+'5A2B_Glencoe'!E73+'5A2C_ISL'!E73+'5A2D_Avoyelles'!E73+'5A2E_Delhi'!E73+'5A2F_Belle Chasse'!E73+'5A2H_MAX'!E73</f>
        <v>0</v>
      </c>
      <c r="F73" s="75"/>
      <c r="G73" s="75">
        <f>'5A2A_New Vision'!G73+'5A2B_Glencoe'!G73+'5A2C_ISL'!G73+'5A2D_Avoyelles'!G73+'5A2E_Delhi'!G73+'5A2F_Belle Chasse'!G73+'5A2H_MAX'!G73</f>
        <v>0</v>
      </c>
      <c r="H73" s="355">
        <f>'5A2A_New Vision'!H73+'5A2B_Glencoe'!H73+'5A2C_ISL'!H73+'5A2D_Avoyelles'!H73+'5A2E_Delhi'!H73+'5A2F_Belle Chasse'!H73+'5A2H_MAX'!H73</f>
        <v>0</v>
      </c>
      <c r="I73" s="57">
        <f>'Source Data'!I73</f>
        <v>636.87839950514967</v>
      </c>
      <c r="J73" s="75">
        <f>'5A2A_New Vision'!J73+'5A2B_Glencoe'!J73+'5A2C_ISL'!J73+'5A2D_Avoyelles'!J73+'5A2E_Delhi'!J73+'5A2F_Belle Chasse'!J73+'5A2H_MAX'!J73</f>
        <v>0</v>
      </c>
      <c r="K73" s="355">
        <f>'5A2A_New Vision'!K73+'5A2B_Glencoe'!K73+'5A2C_ISL'!K73+'5A2D_Avoyelles'!K73+'5A2E_Delhi'!K73+'5A2F_Belle Chasse'!K73+'5A2H_MAX'!K73</f>
        <v>0</v>
      </c>
      <c r="L73" s="57">
        <f>'Source Data'!J73</f>
        <v>173.6941089559499</v>
      </c>
      <c r="M73" s="75">
        <f>'5A2A_New Vision'!M73+'5A2B_Glencoe'!M73+'5A2C_ISL'!M73+'5A2D_Avoyelles'!M73+'5A2E_Delhi'!M73+'5A2F_Belle Chasse'!M73+'5A2H_MAX'!M73</f>
        <v>0</v>
      </c>
      <c r="N73" s="355">
        <f>'5A2A_New Vision'!N73+'5A2B_Glencoe'!N73+'5A2C_ISL'!N73+'5A2D_Avoyelles'!N73+'5A2E_Delhi'!N73+'5A2F_Belle Chasse'!N73+'5A2H_MAX'!N73</f>
        <v>0</v>
      </c>
      <c r="O73" s="57">
        <f>'Source Data'!K73</f>
        <v>4342.3527238987472</v>
      </c>
      <c r="P73" s="75">
        <f>'5A2A_New Vision'!P73+'5A2B_Glencoe'!P73+'5A2C_ISL'!P73+'5A2D_Avoyelles'!P73+'5A2E_Delhi'!P73+'5A2F_Belle Chasse'!P73+'5A2H_MAX'!P73</f>
        <v>0</v>
      </c>
      <c r="Q73" s="355">
        <f>'5A2A_New Vision'!Q73+'5A2B_Glencoe'!Q73+'5A2C_ISL'!Q73+'5A2D_Avoyelles'!Q73+'5A2E_Delhi'!Q73+'5A2F_Belle Chasse'!Q73+'5A2H_MAX'!Q73</f>
        <v>0</v>
      </c>
      <c r="R73" s="57">
        <f>'Source Data'!L73</f>
        <v>1736.9410895594988</v>
      </c>
      <c r="S73" s="75">
        <f>'5A2A_New Vision'!S73+'5A2B_Glencoe'!S73+'5A2C_ISL'!S73+'5A2D_Avoyelles'!S73+'5A2E_Delhi'!S73+'5A2F_Belle Chasse'!S73+'5A2H_MAX'!S73</f>
        <v>0</v>
      </c>
      <c r="T73" s="94">
        <f>'5A2A_New Vision'!T73+'5A2B_Glencoe'!T73+'5A2C_ISL'!T73+'5A2D_Avoyelles'!T73+'5A2E_Delhi'!T73+'5A2F_Belle Chasse'!T73+'5A2H_MAX'!T73</f>
        <v>0</v>
      </c>
      <c r="U73" s="57">
        <f>'5A2A_New Vision'!U73+'5A2B_Glencoe'!U73+'5A2C_ISL'!U73+'5A2D_Avoyelles'!U73+'5A2E_Delhi'!U73+'5A2F_Belle Chasse'!U73+'5A2H_MAX'!U73</f>
        <v>0</v>
      </c>
      <c r="V73" s="57">
        <f>'5A2A_New Vision'!V73+'5A2B_Glencoe'!V73+'5A2C_ISL'!V73+'5A2D_Avoyelles'!V73+'5A2E_Delhi'!V73+'5A2F_Belle Chasse'!V73+'5A2H_MAX'!V73</f>
        <v>0</v>
      </c>
      <c r="W73" s="58">
        <f>'5A2A_New Vision'!W73+'5A2B_Glencoe'!W73+'5A2C_ISL'!W73+'5A2D_Avoyelles'!W73+'5A2E_Delhi'!W73+'5A2F_Belle Chasse'!W73+'5A2H_MAX'!W73</f>
        <v>0</v>
      </c>
      <c r="X73" s="94">
        <f>'5A2A_New Vision'!X73+'5A2B_Glencoe'!X73+'5A2C_ISL'!X73+'5A2D_Avoyelles'!X73+'5A2E_Delhi'!X73+'5A2F_Belle Chasse'!X73+'5A2H_MAX'!X73</f>
        <v>0</v>
      </c>
      <c r="Y73" s="75">
        <f>'5A2A_New Vision'!Y73+'5A2B_Glencoe'!Y73+'5A2C_ISL'!Y73+'5A2D_Avoyelles'!Y73+'5A2E_Delhi'!Y73+'5A2F_Belle Chasse'!Y73+'5A2H_MAX'!Y73</f>
        <v>0</v>
      </c>
      <c r="Z73" s="94">
        <f>'5A2A_New Vision'!Z73+'5A2B_Glencoe'!Z73+'5A2C_ISL'!Z73+'5A2D_Avoyelles'!Z73+'5A2E_Delhi'!Z73+'5A2F_Belle Chasse'!Z73+'5A2H_MAX'!Z73</f>
        <v>0</v>
      </c>
      <c r="AA73" s="57">
        <f>'5A2A_New Vision'!AA73+'5A2B_Glencoe'!AA73+'5A2C_ISL'!AA73+'5A2D_Avoyelles'!AA73+'5A2E_Delhi'!AA73+'5A2F_Belle Chasse'!AA73+'5A2H_MAX'!AA73</f>
        <v>0</v>
      </c>
      <c r="AB73" s="94">
        <f>'5A2A_New Vision'!AB73+'5A2B_Glencoe'!AB73+'5A2C_ISL'!AB73+'5A2D_Avoyelles'!AB73+'5A2E_Delhi'!AB73+'5A2F_Belle Chasse'!AB73+'5A2H_MAX'!AB73</f>
        <v>0</v>
      </c>
      <c r="AC73" s="57">
        <f>'5A2A_New Vision'!AC73+'5A2B_Glencoe'!AC73+'5A2C_ISL'!AC73+'5A2D_Avoyelles'!AC73+'5A2E_Delhi'!AC73+'5A2F_Belle Chasse'!AC73+'5A2H_MAX'!AC73</f>
        <v>0</v>
      </c>
      <c r="AD73" s="57">
        <f>'5A2A_New Vision'!AD73+'5A2B_Glencoe'!AD73+'5A2C_ISL'!AD73+'5A2D_Avoyelles'!AD73+'5A2E_Delhi'!AD73+'5A2F_Belle Chasse'!AD73+'5A2H_MAX'!AD73</f>
        <v>0</v>
      </c>
      <c r="AE73" s="94">
        <f>'5A2A_New Vision'!AE73+'5A2B_Glencoe'!AE73+'5A2C_ISL'!AE73+'5A2D_Avoyelles'!AE73+'5A2E_Delhi'!AE73+'5A2F_Belle Chasse'!AE73+'5A2H_MAX'!AE73</f>
        <v>0</v>
      </c>
      <c r="AF73" s="98">
        <f>'5A2A_New Vision'!AF73+'5A2B_Glencoe'!AF73+'5A2C_ISL'!AF73+'5A2D_Avoyelles'!AF73+'5A2E_Delhi'!AF73+'5A2F_Belle Chasse'!AF73+'5A2H_MAX'!AF73</f>
        <v>0</v>
      </c>
    </row>
    <row r="74" spans="1:32" ht="16.149999999999999" customHeight="1" x14ac:dyDescent="0.2">
      <c r="A74" s="55">
        <v>68</v>
      </c>
      <c r="B74" s="56" t="s">
        <v>3</v>
      </c>
      <c r="C74" s="336">
        <f>'5A2A_New Vision'!C74+'5A2B_Glencoe'!C74+'5A2C_ISL'!C74+'5A2D_Avoyelles'!C74+'5A2E_Delhi'!C74+'5A2F_Belle Chasse'!C74+'5A2H_MAX'!C74</f>
        <v>0</v>
      </c>
      <c r="D74" s="57">
        <f>'Source Data'!O74</f>
        <v>7637.7620018962161</v>
      </c>
      <c r="E74" s="75">
        <f>'5A2A_New Vision'!E74+'5A2B_Glencoe'!E74+'5A2C_ISL'!E74+'5A2D_Avoyelles'!E74+'5A2E_Delhi'!E74+'5A2F_Belle Chasse'!E74+'5A2H_MAX'!E74</f>
        <v>0</v>
      </c>
      <c r="F74" s="75"/>
      <c r="G74" s="75">
        <f>'5A2A_New Vision'!G74+'5A2B_Glencoe'!G74+'5A2C_ISL'!G74+'5A2D_Avoyelles'!G74+'5A2E_Delhi'!G74+'5A2F_Belle Chasse'!G74+'5A2H_MAX'!G74</f>
        <v>0</v>
      </c>
      <c r="H74" s="355">
        <f>'5A2A_New Vision'!H74+'5A2B_Glencoe'!H74+'5A2C_ISL'!H74+'5A2D_Avoyelles'!H74+'5A2E_Delhi'!H74+'5A2F_Belle Chasse'!H74+'5A2H_MAX'!H74</f>
        <v>0</v>
      </c>
      <c r="I74" s="57">
        <f>'Source Data'!I74</f>
        <v>713.42471435529035</v>
      </c>
      <c r="J74" s="75">
        <f>'5A2A_New Vision'!J74+'5A2B_Glencoe'!J74+'5A2C_ISL'!J74+'5A2D_Avoyelles'!J74+'5A2E_Delhi'!J74+'5A2F_Belle Chasse'!J74+'5A2H_MAX'!J74</f>
        <v>0</v>
      </c>
      <c r="K74" s="355">
        <f>'5A2A_New Vision'!K74+'5A2B_Glencoe'!K74+'5A2C_ISL'!K74+'5A2D_Avoyelles'!K74+'5A2E_Delhi'!K74+'5A2F_Belle Chasse'!K74+'5A2H_MAX'!K74</f>
        <v>0</v>
      </c>
      <c r="L74" s="57">
        <f>'Source Data'!J74</f>
        <v>194.5703766423519</v>
      </c>
      <c r="M74" s="75">
        <f>'5A2A_New Vision'!M74+'5A2B_Glencoe'!M74+'5A2C_ISL'!M74+'5A2D_Avoyelles'!M74+'5A2E_Delhi'!M74+'5A2F_Belle Chasse'!M74+'5A2H_MAX'!M74</f>
        <v>0</v>
      </c>
      <c r="N74" s="355">
        <f>'5A2A_New Vision'!N74+'5A2B_Glencoe'!N74+'5A2C_ISL'!N74+'5A2D_Avoyelles'!N74+'5A2E_Delhi'!N74+'5A2F_Belle Chasse'!N74+'5A2H_MAX'!N74</f>
        <v>0</v>
      </c>
      <c r="O74" s="57">
        <f>'Source Data'!K74</f>
        <v>4864.2594160587978</v>
      </c>
      <c r="P74" s="75">
        <f>'5A2A_New Vision'!P74+'5A2B_Glencoe'!P74+'5A2C_ISL'!P74+'5A2D_Avoyelles'!P74+'5A2E_Delhi'!P74+'5A2F_Belle Chasse'!P74+'5A2H_MAX'!P74</f>
        <v>0</v>
      </c>
      <c r="Q74" s="355">
        <f>'5A2A_New Vision'!Q74+'5A2B_Glencoe'!Q74+'5A2C_ISL'!Q74+'5A2D_Avoyelles'!Q74+'5A2E_Delhi'!Q74+'5A2F_Belle Chasse'!Q74+'5A2H_MAX'!Q74</f>
        <v>0</v>
      </c>
      <c r="R74" s="57">
        <f>'Source Data'!L74</f>
        <v>1945.703766423519</v>
      </c>
      <c r="S74" s="75">
        <f>'5A2A_New Vision'!S74+'5A2B_Glencoe'!S74+'5A2C_ISL'!S74+'5A2D_Avoyelles'!S74+'5A2E_Delhi'!S74+'5A2F_Belle Chasse'!S74+'5A2H_MAX'!S74</f>
        <v>0</v>
      </c>
      <c r="T74" s="94">
        <f>'5A2A_New Vision'!T74+'5A2B_Glencoe'!T74+'5A2C_ISL'!T74+'5A2D_Avoyelles'!T74+'5A2E_Delhi'!T74+'5A2F_Belle Chasse'!T74+'5A2H_MAX'!T74</f>
        <v>0</v>
      </c>
      <c r="U74" s="57">
        <f>'5A2A_New Vision'!U74+'5A2B_Glencoe'!U74+'5A2C_ISL'!U74+'5A2D_Avoyelles'!U74+'5A2E_Delhi'!U74+'5A2F_Belle Chasse'!U74+'5A2H_MAX'!U74</f>
        <v>0</v>
      </c>
      <c r="V74" s="57">
        <f>'5A2A_New Vision'!V74+'5A2B_Glencoe'!V74+'5A2C_ISL'!V74+'5A2D_Avoyelles'!V74+'5A2E_Delhi'!V74+'5A2F_Belle Chasse'!V74+'5A2H_MAX'!V74</f>
        <v>0</v>
      </c>
      <c r="W74" s="58">
        <f>'5A2A_New Vision'!W74+'5A2B_Glencoe'!W74+'5A2C_ISL'!W74+'5A2D_Avoyelles'!W74+'5A2E_Delhi'!W74+'5A2F_Belle Chasse'!W74+'5A2H_MAX'!W74</f>
        <v>0</v>
      </c>
      <c r="X74" s="94">
        <f>'5A2A_New Vision'!X74+'5A2B_Glencoe'!X74+'5A2C_ISL'!X74+'5A2D_Avoyelles'!X74+'5A2E_Delhi'!X74+'5A2F_Belle Chasse'!X74+'5A2H_MAX'!X74</f>
        <v>0</v>
      </c>
      <c r="Y74" s="75">
        <f>'5A2A_New Vision'!Y74+'5A2B_Glencoe'!Y74+'5A2C_ISL'!Y74+'5A2D_Avoyelles'!Y74+'5A2E_Delhi'!Y74+'5A2F_Belle Chasse'!Y74+'5A2H_MAX'!Y74</f>
        <v>0</v>
      </c>
      <c r="Z74" s="94">
        <f>'5A2A_New Vision'!Z74+'5A2B_Glencoe'!Z74+'5A2C_ISL'!Z74+'5A2D_Avoyelles'!Z74+'5A2E_Delhi'!Z74+'5A2F_Belle Chasse'!Z74+'5A2H_MAX'!Z74</f>
        <v>0</v>
      </c>
      <c r="AA74" s="57">
        <f>'5A2A_New Vision'!AA74+'5A2B_Glencoe'!AA74+'5A2C_ISL'!AA74+'5A2D_Avoyelles'!AA74+'5A2E_Delhi'!AA74+'5A2F_Belle Chasse'!AA74+'5A2H_MAX'!AA74</f>
        <v>0</v>
      </c>
      <c r="AB74" s="94">
        <f>'5A2A_New Vision'!AB74+'5A2B_Glencoe'!AB74+'5A2C_ISL'!AB74+'5A2D_Avoyelles'!AB74+'5A2E_Delhi'!AB74+'5A2F_Belle Chasse'!AB74+'5A2H_MAX'!AB74</f>
        <v>0</v>
      </c>
      <c r="AC74" s="57">
        <f>'5A2A_New Vision'!AC74+'5A2B_Glencoe'!AC74+'5A2C_ISL'!AC74+'5A2D_Avoyelles'!AC74+'5A2E_Delhi'!AC74+'5A2F_Belle Chasse'!AC74+'5A2H_MAX'!AC74</f>
        <v>0</v>
      </c>
      <c r="AD74" s="57">
        <f>'5A2A_New Vision'!AD74+'5A2B_Glencoe'!AD74+'5A2C_ISL'!AD74+'5A2D_Avoyelles'!AD74+'5A2E_Delhi'!AD74+'5A2F_Belle Chasse'!AD74+'5A2H_MAX'!AD74</f>
        <v>0</v>
      </c>
      <c r="AE74" s="94">
        <f>'5A2A_New Vision'!AE74+'5A2B_Glencoe'!AE74+'5A2C_ISL'!AE74+'5A2D_Avoyelles'!AE74+'5A2E_Delhi'!AE74+'5A2F_Belle Chasse'!AE74+'5A2H_MAX'!AE74</f>
        <v>0</v>
      </c>
      <c r="AF74" s="98">
        <f>'5A2A_New Vision'!AF74+'5A2B_Glencoe'!AF74+'5A2C_ISL'!AF74+'5A2D_Avoyelles'!AF74+'5A2E_Delhi'!AF74+'5A2F_Belle Chasse'!AF74+'5A2H_MAX'!AF74</f>
        <v>0</v>
      </c>
    </row>
    <row r="75" spans="1:32" ht="16.149999999999999" customHeight="1" x14ac:dyDescent="0.2">
      <c r="A75" s="55">
        <v>69</v>
      </c>
      <c r="B75" s="56" t="s">
        <v>93</v>
      </c>
      <c r="C75" s="336">
        <f>'5A2A_New Vision'!C75+'5A2B_Glencoe'!C75+'5A2C_ISL'!C75+'5A2D_Avoyelles'!C75+'5A2E_Delhi'!C75+'5A2F_Belle Chasse'!C75+'5A2H_MAX'!C75</f>
        <v>0</v>
      </c>
      <c r="D75" s="57">
        <f>'Source Data'!O75</f>
        <v>8374.4560189471158</v>
      </c>
      <c r="E75" s="75">
        <f>'5A2A_New Vision'!E75+'5A2B_Glencoe'!E75+'5A2C_ISL'!E75+'5A2D_Avoyelles'!E75+'5A2E_Delhi'!E75+'5A2F_Belle Chasse'!E75+'5A2H_MAX'!E75</f>
        <v>0</v>
      </c>
      <c r="F75" s="75"/>
      <c r="G75" s="75">
        <f>'5A2A_New Vision'!G75+'5A2B_Glencoe'!G75+'5A2C_ISL'!G75+'5A2D_Avoyelles'!G75+'5A2E_Delhi'!G75+'5A2F_Belle Chasse'!G75+'5A2H_MAX'!G75</f>
        <v>0</v>
      </c>
      <c r="H75" s="355">
        <f>'5A2A_New Vision'!H75+'5A2B_Glencoe'!H75+'5A2C_ISL'!H75+'5A2D_Avoyelles'!H75+'5A2E_Delhi'!H75+'5A2F_Belle Chasse'!H75+'5A2H_MAX'!H75</f>
        <v>0</v>
      </c>
      <c r="I75" s="57">
        <f>'Source Data'!I75</f>
        <v>701.91738105393551</v>
      </c>
      <c r="J75" s="75">
        <f>'5A2A_New Vision'!J75+'5A2B_Glencoe'!J75+'5A2C_ISL'!J75+'5A2D_Avoyelles'!J75+'5A2E_Delhi'!J75+'5A2F_Belle Chasse'!J75+'5A2H_MAX'!J75</f>
        <v>0</v>
      </c>
      <c r="K75" s="355">
        <f>'5A2A_New Vision'!K75+'5A2B_Glencoe'!K75+'5A2C_ISL'!K75+'5A2D_Avoyelles'!K75+'5A2E_Delhi'!K75+'5A2F_Belle Chasse'!K75+'5A2H_MAX'!K75</f>
        <v>0</v>
      </c>
      <c r="L75" s="57">
        <f>'Source Data'!J75</f>
        <v>191.43201301470964</v>
      </c>
      <c r="M75" s="75">
        <f>'5A2A_New Vision'!M75+'5A2B_Glencoe'!M75+'5A2C_ISL'!M75+'5A2D_Avoyelles'!M75+'5A2E_Delhi'!M75+'5A2F_Belle Chasse'!M75+'5A2H_MAX'!M75</f>
        <v>0</v>
      </c>
      <c r="N75" s="355">
        <f>'5A2A_New Vision'!N75+'5A2B_Glencoe'!N75+'5A2C_ISL'!N75+'5A2D_Avoyelles'!N75+'5A2E_Delhi'!N75+'5A2F_Belle Chasse'!N75+'5A2H_MAX'!N75</f>
        <v>0</v>
      </c>
      <c r="O75" s="57">
        <f>'Source Data'!K75</f>
        <v>4785.8003253677416</v>
      </c>
      <c r="P75" s="75">
        <f>'5A2A_New Vision'!P75+'5A2B_Glencoe'!P75+'5A2C_ISL'!P75+'5A2D_Avoyelles'!P75+'5A2E_Delhi'!P75+'5A2F_Belle Chasse'!P75+'5A2H_MAX'!P75</f>
        <v>0</v>
      </c>
      <c r="Q75" s="355">
        <f>'5A2A_New Vision'!Q75+'5A2B_Glencoe'!Q75+'5A2C_ISL'!Q75+'5A2D_Avoyelles'!Q75+'5A2E_Delhi'!Q75+'5A2F_Belle Chasse'!Q75+'5A2H_MAX'!Q75</f>
        <v>0</v>
      </c>
      <c r="R75" s="57">
        <f>'Source Data'!L75</f>
        <v>1914.3201301470965</v>
      </c>
      <c r="S75" s="75">
        <f>'5A2A_New Vision'!S75+'5A2B_Glencoe'!S75+'5A2C_ISL'!S75+'5A2D_Avoyelles'!S75+'5A2E_Delhi'!S75+'5A2F_Belle Chasse'!S75+'5A2H_MAX'!S75</f>
        <v>0</v>
      </c>
      <c r="T75" s="94">
        <f>'5A2A_New Vision'!T75+'5A2B_Glencoe'!T75+'5A2C_ISL'!T75+'5A2D_Avoyelles'!T75+'5A2E_Delhi'!T75+'5A2F_Belle Chasse'!T75+'5A2H_MAX'!T75</f>
        <v>0</v>
      </c>
      <c r="U75" s="57">
        <f>'5A2A_New Vision'!U75+'5A2B_Glencoe'!U75+'5A2C_ISL'!U75+'5A2D_Avoyelles'!U75+'5A2E_Delhi'!U75+'5A2F_Belle Chasse'!U75+'5A2H_MAX'!U75</f>
        <v>0</v>
      </c>
      <c r="V75" s="57">
        <f>'5A2A_New Vision'!V75+'5A2B_Glencoe'!V75+'5A2C_ISL'!V75+'5A2D_Avoyelles'!V75+'5A2E_Delhi'!V75+'5A2F_Belle Chasse'!V75+'5A2H_MAX'!V75</f>
        <v>0</v>
      </c>
      <c r="W75" s="58">
        <f>'5A2A_New Vision'!W75+'5A2B_Glencoe'!W75+'5A2C_ISL'!W75+'5A2D_Avoyelles'!W75+'5A2E_Delhi'!W75+'5A2F_Belle Chasse'!W75+'5A2H_MAX'!W75</f>
        <v>0</v>
      </c>
      <c r="X75" s="94">
        <f>'5A2A_New Vision'!X75+'5A2B_Glencoe'!X75+'5A2C_ISL'!X75+'5A2D_Avoyelles'!X75+'5A2E_Delhi'!X75+'5A2F_Belle Chasse'!X75+'5A2H_MAX'!X75</f>
        <v>0</v>
      </c>
      <c r="Y75" s="75">
        <f>'5A2A_New Vision'!Y75+'5A2B_Glencoe'!Y75+'5A2C_ISL'!Y75+'5A2D_Avoyelles'!Y75+'5A2E_Delhi'!Y75+'5A2F_Belle Chasse'!Y75+'5A2H_MAX'!Y75</f>
        <v>0</v>
      </c>
      <c r="Z75" s="94">
        <f>'5A2A_New Vision'!Z75+'5A2B_Glencoe'!Z75+'5A2C_ISL'!Z75+'5A2D_Avoyelles'!Z75+'5A2E_Delhi'!Z75+'5A2F_Belle Chasse'!Z75+'5A2H_MAX'!Z75</f>
        <v>0</v>
      </c>
      <c r="AA75" s="57">
        <f>'5A2A_New Vision'!AA75+'5A2B_Glencoe'!AA75+'5A2C_ISL'!AA75+'5A2D_Avoyelles'!AA75+'5A2E_Delhi'!AA75+'5A2F_Belle Chasse'!AA75+'5A2H_MAX'!AA75</f>
        <v>0</v>
      </c>
      <c r="AB75" s="94">
        <f>'5A2A_New Vision'!AB75+'5A2B_Glencoe'!AB75+'5A2C_ISL'!AB75+'5A2D_Avoyelles'!AB75+'5A2E_Delhi'!AB75+'5A2F_Belle Chasse'!AB75+'5A2H_MAX'!AB75</f>
        <v>0</v>
      </c>
      <c r="AC75" s="57">
        <f>'5A2A_New Vision'!AC75+'5A2B_Glencoe'!AC75+'5A2C_ISL'!AC75+'5A2D_Avoyelles'!AC75+'5A2E_Delhi'!AC75+'5A2F_Belle Chasse'!AC75+'5A2H_MAX'!AC75</f>
        <v>0</v>
      </c>
      <c r="AD75" s="57">
        <f>'5A2A_New Vision'!AD75+'5A2B_Glencoe'!AD75+'5A2C_ISL'!AD75+'5A2D_Avoyelles'!AD75+'5A2E_Delhi'!AD75+'5A2F_Belle Chasse'!AD75+'5A2H_MAX'!AD75</f>
        <v>0</v>
      </c>
      <c r="AE75" s="94">
        <f>'5A2A_New Vision'!AE75+'5A2B_Glencoe'!AE75+'5A2C_ISL'!AE75+'5A2D_Avoyelles'!AE75+'5A2E_Delhi'!AE75+'5A2F_Belle Chasse'!AE75+'5A2H_MAX'!AE75</f>
        <v>0</v>
      </c>
      <c r="AF75" s="98">
        <f>'5A2A_New Vision'!AF75+'5A2B_Glencoe'!AF75+'5A2C_ISL'!AF75+'5A2D_Avoyelles'!AF75+'5A2E_Delhi'!AF75+'5A2F_Belle Chasse'!AF75+'5A2H_MAX'!AF75</f>
        <v>0</v>
      </c>
    </row>
    <row r="76" spans="1:32" s="199" customFormat="1" ht="16.149999999999999" customHeight="1" thickBot="1" x14ac:dyDescent="0.25">
      <c r="A76" s="1610" t="s">
        <v>494</v>
      </c>
      <c r="B76" s="1612"/>
      <c r="C76" s="357">
        <f>SUM(C7:C75)</f>
        <v>0</v>
      </c>
      <c r="D76" s="330"/>
      <c r="E76" s="347">
        <f>SUM(E7:E75)</f>
        <v>0</v>
      </c>
      <c r="F76" s="347"/>
      <c r="G76" s="347">
        <f>SUM(G7:G75)</f>
        <v>0</v>
      </c>
      <c r="H76" s="357">
        <f>SUM(H7:H75)</f>
        <v>0</v>
      </c>
      <c r="I76" s="330"/>
      <c r="J76" s="347">
        <f>SUM(J7:J75)</f>
        <v>0</v>
      </c>
      <c r="K76" s="357">
        <f>SUM(K7:K75)</f>
        <v>0</v>
      </c>
      <c r="L76" s="330"/>
      <c r="M76" s="347">
        <f>SUM(M7:M75)</f>
        <v>0</v>
      </c>
      <c r="N76" s="357">
        <f>SUM(N7:N75)</f>
        <v>0</v>
      </c>
      <c r="O76" s="330"/>
      <c r="P76" s="347">
        <f>SUM(P7:P75)</f>
        <v>0</v>
      </c>
      <c r="Q76" s="357">
        <f>SUM(Q7:Q75)</f>
        <v>0</v>
      </c>
      <c r="R76" s="330"/>
      <c r="S76" s="347">
        <f>SUM(S7:S75)</f>
        <v>0</v>
      </c>
      <c r="T76" s="358">
        <f t="shared" ref="T76:AF76" si="1">SUM(T7:T75)</f>
        <v>0</v>
      </c>
      <c r="U76" s="330">
        <f t="shared" si="1"/>
        <v>0</v>
      </c>
      <c r="V76" s="330">
        <f t="shared" si="1"/>
        <v>0</v>
      </c>
      <c r="W76" s="359">
        <f t="shared" si="1"/>
        <v>0</v>
      </c>
      <c r="X76" s="358">
        <f t="shared" si="1"/>
        <v>0</v>
      </c>
      <c r="Y76" s="347">
        <f t="shared" si="1"/>
        <v>0</v>
      </c>
      <c r="Z76" s="358">
        <f t="shared" si="1"/>
        <v>0</v>
      </c>
      <c r="AA76" s="347">
        <f t="shared" si="1"/>
        <v>0</v>
      </c>
      <c r="AB76" s="358">
        <f t="shared" si="1"/>
        <v>0</v>
      </c>
      <c r="AC76" s="330">
        <f t="shared" si="1"/>
        <v>0</v>
      </c>
      <c r="AD76" s="330">
        <f t="shared" si="1"/>
        <v>0</v>
      </c>
      <c r="AE76" s="358">
        <f t="shared" si="1"/>
        <v>0</v>
      </c>
      <c r="AF76" s="327">
        <f t="shared" si="1"/>
        <v>0</v>
      </c>
    </row>
    <row r="77" spans="1:32" s="199" customFormat="1" ht="12.75" customHeight="1" thickTop="1" x14ac:dyDescent="0.2">
      <c r="A77" s="1613" t="s">
        <v>447</v>
      </c>
      <c r="B77" s="1614"/>
      <c r="C77" s="366"/>
      <c r="D77" s="344"/>
      <c r="E77" s="344"/>
      <c r="F77" s="344"/>
      <c r="G77" s="344"/>
      <c r="H77" s="366"/>
      <c r="I77" s="344"/>
      <c r="J77" s="344"/>
      <c r="K77" s="366"/>
      <c r="L77" s="344"/>
      <c r="M77" s="344"/>
      <c r="N77" s="366"/>
      <c r="O77" s="344"/>
      <c r="P77" s="344"/>
      <c r="Q77" s="366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44"/>
      <c r="AF77" s="344"/>
    </row>
    <row r="78" spans="1:32" s="199" customFormat="1" ht="14.45" customHeight="1" x14ac:dyDescent="0.2">
      <c r="A78" s="1615" t="s">
        <v>448</v>
      </c>
      <c r="B78" s="1616"/>
      <c r="C78" s="248"/>
      <c r="D78" s="246"/>
      <c r="E78" s="246"/>
      <c r="F78" s="246"/>
      <c r="G78" s="246"/>
      <c r="H78" s="248"/>
      <c r="I78" s="246"/>
      <c r="J78" s="246"/>
      <c r="K78" s="248"/>
      <c r="L78" s="246"/>
      <c r="M78" s="246"/>
      <c r="N78" s="248"/>
      <c r="O78" s="246"/>
      <c r="P78" s="246"/>
      <c r="Q78" s="248"/>
      <c r="R78" s="246"/>
      <c r="S78" s="246"/>
      <c r="T78" s="246"/>
      <c r="U78" s="246"/>
      <c r="V78" s="246"/>
      <c r="W78" s="246"/>
      <c r="X78" s="246"/>
      <c r="Y78" s="246"/>
      <c r="Z78" s="246"/>
      <c r="AA78" s="246"/>
      <c r="AB78" s="98">
        <f>'5A2A_New Vision'!AB78+'5A2B_Glencoe'!AB78+'5A2C_ISL'!AB78+'5A2D_Avoyelles'!AB78+'5A2E_Delhi'!AB78+'5A2F_Belle Chasse'!AB78+'5A2H_MAX'!AB78</f>
        <v>441000</v>
      </c>
      <c r="AC78" s="251">
        <f>'5A2A_New Vision'!AC78+'5A2B_Glencoe'!AC78+'5A2C_ISL'!AC78+'5A2D_Avoyelles'!AC78+'5A2E_Delhi'!AC78+'5A2F_Belle Chasse'!AC78+'5A2H_MAX'!AC78</f>
        <v>404250</v>
      </c>
      <c r="AD78" s="246">
        <f>'5A2A_New Vision'!AD78+'5A2B_Glencoe'!AD78+'5A2C_ISL'!AD78+'5A2D_Avoyelles'!AD78+'5A2E_Delhi'!AD78+'5A2F_Belle Chasse'!AD78+'5A2H_MAX'!AD78</f>
        <v>36750</v>
      </c>
      <c r="AE78" s="98">
        <f>'5A2A_New Vision'!AE78+'5A2B_Glencoe'!AE78+'5A2C_ISL'!AE78+'5A2D_Avoyelles'!AE78+'5A2E_Delhi'!AE78+'5A2F_Belle Chasse'!AE78+'5A2H_MAX'!AE78</f>
        <v>36750</v>
      </c>
      <c r="AF78" s="98">
        <f>'5A2A_New Vision'!AF78+'5A2B_Glencoe'!AF78+'5A2C_ISL'!AF78+'5A2D_Avoyelles'!AF78+'5A2E_Delhi'!AF78+'5A2F_Belle Chasse'!AF78+'5A2H_MAX'!AF78</f>
        <v>441000</v>
      </c>
    </row>
    <row r="79" spans="1:32" s="199" customFormat="1" ht="14.45" customHeight="1" x14ac:dyDescent="0.2">
      <c r="A79" s="1617" t="s">
        <v>466</v>
      </c>
      <c r="B79" s="1618"/>
      <c r="C79" s="248"/>
      <c r="D79" s="246"/>
      <c r="E79" s="246"/>
      <c r="F79" s="246"/>
      <c r="G79" s="246"/>
      <c r="H79" s="248"/>
      <c r="I79" s="246"/>
      <c r="J79" s="246"/>
      <c r="K79" s="248"/>
      <c r="L79" s="246"/>
      <c r="M79" s="246"/>
      <c r="N79" s="248"/>
      <c r="O79" s="246"/>
      <c r="P79" s="246"/>
      <c r="Q79" s="248"/>
      <c r="R79" s="246"/>
      <c r="S79" s="246"/>
      <c r="T79" s="246"/>
      <c r="U79" s="246"/>
      <c r="V79" s="246"/>
      <c r="W79" s="246"/>
      <c r="X79" s="246"/>
      <c r="Y79" s="246"/>
      <c r="Z79" s="246"/>
      <c r="AA79" s="246"/>
      <c r="AB79" s="250"/>
      <c r="AC79" s="251"/>
      <c r="AD79" s="246"/>
      <c r="AE79" s="250"/>
      <c r="AF79" s="98">
        <f>VLOOKUP($B$90,'4_Level 4'!$A$78:$R$146,10,FALSE)</f>
        <v>52000</v>
      </c>
    </row>
    <row r="80" spans="1:32" ht="14.45" customHeight="1" x14ac:dyDescent="0.2">
      <c r="A80" s="1619" t="s">
        <v>1430</v>
      </c>
      <c r="B80" s="1620"/>
      <c r="C80" s="248"/>
      <c r="D80" s="246"/>
      <c r="E80" s="246"/>
      <c r="F80" s="246"/>
      <c r="G80" s="246"/>
      <c r="H80" s="248"/>
      <c r="I80" s="246"/>
      <c r="J80" s="246"/>
      <c r="K80" s="248"/>
      <c r="L80" s="246"/>
      <c r="M80" s="246"/>
      <c r="N80" s="248"/>
      <c r="O80" s="246"/>
      <c r="P80" s="246"/>
      <c r="Q80" s="248"/>
      <c r="R80" s="246"/>
      <c r="S80" s="246"/>
      <c r="T80" s="246"/>
      <c r="U80" s="246"/>
      <c r="V80" s="246"/>
      <c r="W80" s="246"/>
      <c r="X80" s="246"/>
      <c r="Y80" s="246"/>
      <c r="Z80" s="246"/>
      <c r="AA80" s="246"/>
      <c r="AB80" s="251"/>
      <c r="AC80" s="251">
        <f>'5A2A_New Vision'!AC80+'5A2B_Glencoe'!AC80+'5A2C_ISL'!AC80+'5A2D_Avoyelles'!AC80+'5A2E_Delhi'!AC80+'5A2F_Belle Chasse'!AC80+'5A2H_MAX'!AC80</f>
        <v>398</v>
      </c>
      <c r="AD80" s="246">
        <f>'5A2A_New Vision'!AD80+'5A2B_Glencoe'!AD80+'5A2C_ISL'!AD80+'5A2D_Avoyelles'!AD80+'5A2E_Delhi'!AD80+'5A2F_Belle Chasse'!AD80+'5A2H_MAX'!AD80</f>
        <v>-398</v>
      </c>
      <c r="AE80" s="98">
        <f>'5A2A_New Vision'!AE80+'5A2B_Glencoe'!AE80+'5A2C_ISL'!AE80+'5A2D_Avoyelles'!AE80+'5A2E_Delhi'!AE80+'5A2F_Belle Chasse'!AE80+'5A2H_MAX'!AE80</f>
        <v>-398</v>
      </c>
      <c r="AF80" s="98">
        <f>'5A2A_New Vision'!AF80+'5A2B_Glencoe'!AF80+'5A2C_ISL'!AF80+'5A2D_Avoyelles'!AF80+'5A2E_Delhi'!AF80+'5A2F_Belle Chasse'!AF80+'5A2H_MAX'!AF80</f>
        <v>29992</v>
      </c>
    </row>
    <row r="81" spans="1:32" s="199" customFormat="1" ht="14.45" customHeight="1" x14ac:dyDescent="0.2">
      <c r="A81" s="1619" t="s">
        <v>465</v>
      </c>
      <c r="B81" s="1620"/>
      <c r="C81" s="248"/>
      <c r="D81" s="246"/>
      <c r="E81" s="246"/>
      <c r="F81" s="246"/>
      <c r="G81" s="246"/>
      <c r="H81" s="248"/>
      <c r="I81" s="246"/>
      <c r="J81" s="246"/>
      <c r="K81" s="248"/>
      <c r="L81" s="246"/>
      <c r="M81" s="246"/>
      <c r="N81" s="248"/>
      <c r="O81" s="246"/>
      <c r="P81" s="246"/>
      <c r="Q81" s="248"/>
      <c r="R81" s="246"/>
      <c r="S81" s="246"/>
      <c r="T81" s="246"/>
      <c r="U81" s="246"/>
      <c r="V81" s="246"/>
      <c r="W81" s="246"/>
      <c r="X81" s="246"/>
      <c r="Y81" s="246"/>
      <c r="Z81" s="246"/>
      <c r="AA81" s="246"/>
      <c r="AB81" s="250"/>
      <c r="AC81" s="251"/>
      <c r="AD81" s="246"/>
      <c r="AE81" s="250"/>
      <c r="AF81" s="98">
        <f>VLOOKUP($B$90,'4_Level 4'!$A$78:$R$146,13,FALSE)</f>
        <v>0</v>
      </c>
    </row>
    <row r="82" spans="1:32" s="199" customFormat="1" ht="14.45" customHeight="1" x14ac:dyDescent="0.2">
      <c r="A82" s="1608" t="s">
        <v>280</v>
      </c>
      <c r="B82" s="1609"/>
      <c r="C82" s="249"/>
      <c r="D82" s="247"/>
      <c r="E82" s="247"/>
      <c r="F82" s="247"/>
      <c r="G82" s="247"/>
      <c r="H82" s="249"/>
      <c r="I82" s="247"/>
      <c r="J82" s="247"/>
      <c r="K82" s="249"/>
      <c r="L82" s="247"/>
      <c r="M82" s="247"/>
      <c r="N82" s="249"/>
      <c r="O82" s="247"/>
      <c r="P82" s="247"/>
      <c r="Q82" s="249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96">
        <f>'5A2A_New Vision'!AB82+'5A2B_Glencoe'!AB82+'5A2C_ISL'!AB82+'5A2D_Avoyelles'!AB82+'5A2E_Delhi'!AB82+'5A2F_Belle Chasse'!AB82+'5A2H_MAX'!AB82</f>
        <v>41999</v>
      </c>
      <c r="AC82" s="54">
        <f>'5A2A_New Vision'!AC82+'5A2B_Glencoe'!AC82+'5A2C_ISL'!AC82+'5A2D_Avoyelles'!AC82+'5A2E_Delhi'!AC82+'5A2F_Belle Chasse'!AC82+'5A2H_MAX'!AC82</f>
        <v>49567</v>
      </c>
      <c r="AD82" s="247">
        <f>'5A2A_New Vision'!AD82+'5A2B_Glencoe'!AD82+'5A2C_ISL'!AD82+'5A2D_Avoyelles'!AD82+'5A2E_Delhi'!AD82+'5A2F_Belle Chasse'!AD82+'5A2H_MAX'!AD82</f>
        <v>-7568</v>
      </c>
      <c r="AE82" s="96">
        <f>'5A2A_New Vision'!AE82+'5A2B_Glencoe'!AE82+'5A2C_ISL'!AE82+'5A2D_Avoyelles'!AE82+'5A2E_Delhi'!AE82+'5A2F_Belle Chasse'!AE82+'5A2H_MAX'!AE82</f>
        <v>-7568</v>
      </c>
      <c r="AF82" s="96">
        <f>'5A2A_New Vision'!AF82+'5A2B_Glencoe'!AF82+'5A2C_ISL'!AF82+'5A2D_Avoyelles'!AF82+'5A2E_Delhi'!AF82+'5A2F_Belle Chasse'!AF82+'5A2H_MAX'!AF82</f>
        <v>41999</v>
      </c>
    </row>
    <row r="83" spans="1:32" s="199" customFormat="1" ht="14.45" customHeight="1" thickBot="1" x14ac:dyDescent="0.25">
      <c r="A83" s="1610" t="s">
        <v>495</v>
      </c>
      <c r="B83" s="1611"/>
      <c r="C83" s="326">
        <f>SUM(C76:C82)</f>
        <v>0</v>
      </c>
      <c r="D83" s="325"/>
      <c r="E83" s="338">
        <f>SUM(E76:E82)</f>
        <v>0</v>
      </c>
      <c r="F83" s="338"/>
      <c r="G83" s="338">
        <f>SUM(G76:G82)</f>
        <v>0</v>
      </c>
      <c r="H83" s="326">
        <f>SUM(H76:H82)</f>
        <v>0</v>
      </c>
      <c r="I83" s="325"/>
      <c r="J83" s="338">
        <f>SUM(J76:J82)</f>
        <v>0</v>
      </c>
      <c r="K83" s="326">
        <f>SUM(K76:K82)</f>
        <v>0</v>
      </c>
      <c r="L83" s="325"/>
      <c r="M83" s="338">
        <f>SUM(M76:M82)</f>
        <v>0</v>
      </c>
      <c r="N83" s="326">
        <f>SUM(N76:N82)</f>
        <v>0</v>
      </c>
      <c r="O83" s="325"/>
      <c r="P83" s="338">
        <f>SUM(P76:P82)</f>
        <v>0</v>
      </c>
      <c r="Q83" s="326">
        <f>SUM(Q76:Q82)</f>
        <v>0</v>
      </c>
      <c r="R83" s="325"/>
      <c r="S83" s="338">
        <f>SUM(S76:S82)</f>
        <v>0</v>
      </c>
      <c r="T83" s="325">
        <f t="shared" ref="T83:AF83" si="2">SUM(T76:T82)</f>
        <v>0</v>
      </c>
      <c r="U83" s="325">
        <f t="shared" si="2"/>
        <v>0</v>
      </c>
      <c r="V83" s="325">
        <f t="shared" si="2"/>
        <v>0</v>
      </c>
      <c r="W83" s="325">
        <f t="shared" si="2"/>
        <v>0</v>
      </c>
      <c r="X83" s="325">
        <f t="shared" si="2"/>
        <v>0</v>
      </c>
      <c r="Y83" s="325">
        <f t="shared" si="2"/>
        <v>0</v>
      </c>
      <c r="Z83" s="325">
        <f t="shared" si="2"/>
        <v>0</v>
      </c>
      <c r="AA83" s="338">
        <f t="shared" si="2"/>
        <v>0</v>
      </c>
      <c r="AB83" s="327">
        <f t="shared" si="2"/>
        <v>482999</v>
      </c>
      <c r="AC83" s="325">
        <f t="shared" si="2"/>
        <v>454215</v>
      </c>
      <c r="AD83" s="325">
        <f t="shared" si="2"/>
        <v>28784</v>
      </c>
      <c r="AE83" s="327">
        <f t="shared" si="2"/>
        <v>28784</v>
      </c>
      <c r="AF83" s="327">
        <f t="shared" si="2"/>
        <v>564991</v>
      </c>
    </row>
    <row r="84" spans="1:32" customFormat="1" ht="8.4499999999999993" customHeight="1" thickTop="1" x14ac:dyDescent="0.2"/>
    <row r="85" spans="1:32" customFormat="1" ht="13.9" customHeight="1" x14ac:dyDescent="0.2">
      <c r="B85" s="368" t="s">
        <v>498</v>
      </c>
      <c r="C85" s="369">
        <f>'5A2A_New Vision'!C85+'5A2B_Glencoe'!C85+'5A2C_ISL'!C85+'5A2D_Avoyelles'!C85+'5A2E_Delhi'!C85+'5A2F_Belle Chasse'!C85+'5A2H_MAX'!C85</f>
        <v>506</v>
      </c>
      <c r="D85" s="463">
        <f>'Source Data'!F42+'Source Data'!M42</f>
        <v>8200.1347109485268</v>
      </c>
      <c r="E85" s="463">
        <f>'5A2A_New Vision'!E85+'5A2B_Glencoe'!E85+'5A2C_ISL'!E85+'5A2D_Avoyelles'!E85+'5A2E_Delhi'!E85+'5A2F_Belle Chasse'!E85+'5A2H_MAX'!E85</f>
        <v>4149268.1637399546</v>
      </c>
    </row>
    <row r="86" spans="1:32" customFormat="1" ht="13.9" customHeight="1" x14ac:dyDescent="0.2">
      <c r="B86" s="1357" t="s">
        <v>499</v>
      </c>
      <c r="C86" s="1358">
        <f>'5A2A_New Vision'!C86+'5A2B_Glencoe'!C86+'5A2C_ISL'!C86+'5A2D_Avoyelles'!C86+'5A2E_Delhi'!C86+'5A2F_Belle Chasse'!C86+'5A2H_MAX'!C86</f>
        <v>179</v>
      </c>
      <c r="D86" s="1131">
        <f>D42</f>
        <v>9058.1347109485268</v>
      </c>
      <c r="E86" s="1131">
        <f>'5A2A_New Vision'!E86+'5A2B_Glencoe'!E86+'5A2C_ISL'!E86+'5A2D_Avoyelles'!E86+'5A2E_Delhi'!E86+'5A2F_Belle Chasse'!E86+'5A2H_MAX'!E86</f>
        <v>1621406.1132597863</v>
      </c>
    </row>
    <row r="87" spans="1:32" ht="16.149999999999999" customHeight="1" x14ac:dyDescent="0.2">
      <c r="A87" s="115"/>
      <c r="B87" s="115" t="s">
        <v>584</v>
      </c>
      <c r="C87" s="1359"/>
      <c r="D87" s="928"/>
      <c r="E87" s="928"/>
      <c r="F87" s="928"/>
      <c r="G87" s="928"/>
      <c r="H87" s="928"/>
      <c r="I87" s="928"/>
      <c r="J87" s="928"/>
      <c r="K87" s="928"/>
      <c r="L87" s="1360"/>
      <c r="M87" s="1360"/>
      <c r="N87" s="1360"/>
      <c r="O87" s="1360"/>
      <c r="P87" s="1360"/>
      <c r="Q87" s="1360"/>
      <c r="R87" s="1360"/>
      <c r="S87" s="1360"/>
      <c r="T87" s="928"/>
      <c r="U87" s="928"/>
      <c r="V87" s="928"/>
      <c r="W87" s="928"/>
      <c r="X87" s="928"/>
      <c r="Y87" s="928"/>
      <c r="Z87" s="1361"/>
      <c r="AA87" s="928"/>
      <c r="AB87" s="928"/>
      <c r="AC87" s="928"/>
      <c r="AD87" s="928"/>
      <c r="AE87" s="115"/>
      <c r="AF87" s="928"/>
    </row>
    <row r="88" spans="1:32" ht="16.149999999999999" customHeight="1" x14ac:dyDescent="0.2">
      <c r="A88" s="1362" t="s">
        <v>1583</v>
      </c>
      <c r="B88" s="1362" t="s">
        <v>1583</v>
      </c>
      <c r="C88" s="1359"/>
      <c r="D88" s="928"/>
      <c r="E88" s="928"/>
      <c r="F88" s="928"/>
      <c r="G88" s="928"/>
      <c r="H88" s="928"/>
      <c r="I88" s="928"/>
      <c r="J88" s="928"/>
      <c r="K88" s="928"/>
      <c r="L88" s="928"/>
      <c r="M88" s="928"/>
      <c r="N88" s="928"/>
      <c r="O88" s="928"/>
      <c r="P88" s="928"/>
      <c r="Q88" s="928"/>
      <c r="R88" s="928"/>
      <c r="S88" s="928"/>
      <c r="T88" s="928"/>
      <c r="U88" s="928"/>
      <c r="V88" s="928"/>
      <c r="W88" s="928"/>
      <c r="X88" s="928"/>
      <c r="Y88" s="928"/>
      <c r="Z88" s="1361"/>
      <c r="AA88" s="928"/>
      <c r="AB88" s="928"/>
      <c r="AC88" s="928"/>
      <c r="AD88" s="928"/>
      <c r="AE88" s="928"/>
      <c r="AF88" s="928"/>
    </row>
    <row r="89" spans="1:32" ht="16.149999999999999" customHeight="1" x14ac:dyDescent="0.2">
      <c r="A89" s="115"/>
      <c r="B89" s="115"/>
      <c r="C89" s="1359"/>
      <c r="D89" s="115"/>
      <c r="E89" s="115"/>
      <c r="F89" s="1360"/>
      <c r="G89" s="1360"/>
      <c r="H89" s="1360"/>
      <c r="I89" s="1360"/>
      <c r="J89" s="1360"/>
      <c r="K89" s="1360"/>
      <c r="L89" s="1360"/>
      <c r="M89" s="1360"/>
      <c r="N89" s="1360"/>
      <c r="O89" s="1360"/>
      <c r="P89" s="1360"/>
      <c r="Q89" s="1360"/>
      <c r="R89" s="1360"/>
      <c r="S89" s="1360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  <c r="AE89" s="115"/>
      <c r="AF89" s="115"/>
    </row>
    <row r="90" spans="1:32" x14ac:dyDescent="0.2">
      <c r="A90" s="115"/>
      <c r="B90" s="1363">
        <v>331001</v>
      </c>
      <c r="C90" s="115"/>
      <c r="D90" s="115"/>
      <c r="E90" s="115"/>
      <c r="F90" s="1360"/>
      <c r="G90" s="1360"/>
      <c r="H90" s="1360"/>
      <c r="I90" s="1360"/>
      <c r="J90" s="1360"/>
      <c r="K90" s="1360"/>
      <c r="L90" s="1360"/>
      <c r="M90" s="1360"/>
      <c r="N90" s="1360"/>
      <c r="O90" s="1360"/>
      <c r="P90" s="1360"/>
      <c r="Q90" s="1360"/>
      <c r="R90" s="1360"/>
      <c r="S90" s="1360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  <c r="AE90" s="115">
        <v>4</v>
      </c>
      <c r="AF90" s="115"/>
    </row>
    <row r="91" spans="1:32" x14ac:dyDescent="0.2">
      <c r="A91" s="115"/>
      <c r="B91" s="1364" t="str">
        <f ca="1">LEFT(MID(CELL("filename",A1),FIND("[",CELL("filename",A1))+1,FIND("]", CELL("filename",A1))-FIND("[",CELL("filename",A1))-1),FIND(".",MID(CELL("filename",A1),FIND("[",CELL("filename",A1))+1,FIND("]", CELL("filename",A1))-FIND("[",CELL("filename",A1))-1))-1)</f>
        <v>2018-2019 Circular No</v>
      </c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  <c r="AE91" s="115"/>
      <c r="AF91" s="115"/>
    </row>
    <row r="92" spans="1:32" x14ac:dyDescent="0.2">
      <c r="A92" s="115"/>
      <c r="B92" s="1364" t="s">
        <v>1550</v>
      </c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  <c r="AD92" s="115"/>
      <c r="AE92" s="115"/>
      <c r="AF92" s="115"/>
    </row>
    <row r="93" spans="1:32" x14ac:dyDescent="0.2">
      <c r="A93" s="115"/>
      <c r="B93" s="1364" t="str">
        <f ca="1">CONCATENATE("Z:\users\",B90,B92,"\Budget Letter\",B90,"_",B91)</f>
        <v>Z:\users\331001_isl\Budget Letter\331001_2018-2019 Circular No</v>
      </c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  <c r="AC93" s="115"/>
      <c r="AD93" s="115"/>
      <c r="AE93" s="115"/>
      <c r="AF93" s="115"/>
    </row>
    <row r="94" spans="1:32" x14ac:dyDescent="0.2">
      <c r="A94"/>
      <c r="B94"/>
    </row>
    <row r="95" spans="1:32" x14ac:dyDescent="0.2">
      <c r="A95"/>
      <c r="B95"/>
    </row>
  </sheetData>
  <mergeCells count="30">
    <mergeCell ref="AE2:AE3"/>
    <mergeCell ref="Z2:Z3"/>
    <mergeCell ref="AA2:AA3"/>
    <mergeCell ref="AB2:AB3"/>
    <mergeCell ref="AC2:AC3"/>
    <mergeCell ref="AD2:AD3"/>
    <mergeCell ref="A82:B82"/>
    <mergeCell ref="A83:B83"/>
    <mergeCell ref="A76:B76"/>
    <mergeCell ref="A77:B77"/>
    <mergeCell ref="A78:B78"/>
    <mergeCell ref="A79:B79"/>
    <mergeCell ref="A80:B80"/>
    <mergeCell ref="A81:B81"/>
    <mergeCell ref="A1:B3"/>
    <mergeCell ref="C1:J1"/>
    <mergeCell ref="K1:T1"/>
    <mergeCell ref="U1:AA1"/>
    <mergeCell ref="AB1:AF1"/>
    <mergeCell ref="C2:C3"/>
    <mergeCell ref="D2:G2"/>
    <mergeCell ref="H2:J2"/>
    <mergeCell ref="K2:M2"/>
    <mergeCell ref="N2:P2"/>
    <mergeCell ref="AF2:AF3"/>
    <mergeCell ref="Q2:S2"/>
    <mergeCell ref="T2:T3"/>
    <mergeCell ref="U2:W2"/>
    <mergeCell ref="X2:X3"/>
    <mergeCell ref="Y2:Y3"/>
  </mergeCells>
  <printOptions horizontalCentered="1"/>
  <pageMargins left="0.3" right="0.3" top="0.55000000000000004" bottom="0.45" header="0.25" footer="0.25"/>
  <pageSetup paperSize="5" scale="65" firstPageNumber="50" fitToWidth="0" fitToHeight="0" orientation="portrait" r:id="rId1"/>
  <headerFooter alignWithMargins="0">
    <oddHeader>&amp;L&amp;"Arial,Bold"&amp;18&amp;K000000FY2018-19 Budget Letter
September 2018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93"/>
  <sheetViews>
    <sheetView view="pageBreakPreview" zoomScaleNormal="100" zoomScaleSheetLayoutView="100" workbookViewId="0">
      <pane xSplit="2" ySplit="6" topLeftCell="C7" activePane="bottomRight" state="frozen"/>
      <selection activeCell="B90" sqref="B90:B93"/>
      <selection pane="topRight" activeCell="B90" sqref="B90:B93"/>
      <selection pane="bottomLeft" activeCell="B90" sqref="B90:B93"/>
      <selection pane="bottomRight" activeCell="B90" sqref="B90:B93"/>
    </sheetView>
  </sheetViews>
  <sheetFormatPr defaultColWidth="8.85546875" defaultRowHeight="12.75" x14ac:dyDescent="0.2"/>
  <cols>
    <col min="1" max="1" width="5" style="110" customWidth="1"/>
    <col min="2" max="2" width="27.42578125" style="110" customWidth="1"/>
    <col min="3" max="3" width="12.140625" style="110" bestFit="1" customWidth="1"/>
    <col min="4" max="4" width="10" style="110" customWidth="1"/>
    <col min="5" max="5" width="14.140625" style="110" customWidth="1"/>
    <col min="6" max="6" width="10" style="110" customWidth="1"/>
    <col min="7" max="7" width="14.140625" style="110" customWidth="1"/>
    <col min="8" max="8" width="11.5703125" style="110" customWidth="1"/>
    <col min="9" max="9" width="10" style="110" customWidth="1"/>
    <col min="10" max="10" width="11.28515625" style="110" customWidth="1"/>
    <col min="11" max="11" width="11.5703125" style="110" customWidth="1"/>
    <col min="12" max="12" width="10" style="110" customWidth="1"/>
    <col min="13" max="13" width="11.28515625" style="110" customWidth="1"/>
    <col min="14" max="14" width="11.5703125" style="110" customWidth="1"/>
    <col min="15" max="15" width="10" style="110" customWidth="1"/>
    <col min="16" max="16" width="11.28515625" style="110" customWidth="1"/>
    <col min="17" max="17" width="11.5703125" style="110" customWidth="1"/>
    <col min="18" max="18" width="10" style="110" customWidth="1"/>
    <col min="19" max="19" width="11.28515625" style="110" customWidth="1"/>
    <col min="20" max="20" width="13.140625" style="110" customWidth="1"/>
    <col min="21" max="24" width="14.85546875" style="110" customWidth="1"/>
    <col min="25" max="25" width="12.7109375" style="110" customWidth="1"/>
    <col min="26" max="26" width="14.85546875" style="110" customWidth="1"/>
    <col min="27" max="27" width="16.28515625" style="110" customWidth="1"/>
    <col min="28" max="28" width="17.28515625" style="110" bestFit="1" customWidth="1"/>
    <col min="29" max="31" width="15.28515625" style="110" customWidth="1"/>
    <col min="32" max="32" width="18.85546875" style="110" customWidth="1"/>
    <col min="33" max="16384" width="8.85546875" style="110"/>
  </cols>
  <sheetData>
    <row r="1" spans="1:32" ht="19.899999999999999" customHeight="1" x14ac:dyDescent="0.2">
      <c r="A1" s="1743" t="s">
        <v>529</v>
      </c>
      <c r="B1" s="1737"/>
      <c r="C1" s="1592" t="s">
        <v>378</v>
      </c>
      <c r="D1" s="1593"/>
      <c r="E1" s="1593"/>
      <c r="F1" s="1593"/>
      <c r="G1" s="1593"/>
      <c r="H1" s="1593"/>
      <c r="I1" s="1593"/>
      <c r="J1" s="1594"/>
      <c r="K1" s="1595" t="s">
        <v>378</v>
      </c>
      <c r="L1" s="1596"/>
      <c r="M1" s="1596"/>
      <c r="N1" s="1596"/>
      <c r="O1" s="1596"/>
      <c r="P1" s="1596"/>
      <c r="Q1" s="1596"/>
      <c r="R1" s="1596"/>
      <c r="S1" s="1596"/>
      <c r="T1" s="1597"/>
      <c r="U1" s="1592" t="s">
        <v>378</v>
      </c>
      <c r="V1" s="1593"/>
      <c r="W1" s="1593"/>
      <c r="X1" s="1593"/>
      <c r="Y1" s="1593"/>
      <c r="Z1" s="1593"/>
      <c r="AA1" s="1594"/>
      <c r="AB1" s="1592" t="s">
        <v>378</v>
      </c>
      <c r="AC1" s="1593"/>
      <c r="AD1" s="1593"/>
      <c r="AE1" s="1593"/>
      <c r="AF1" s="1594"/>
    </row>
    <row r="2" spans="1:32" ht="30" customHeight="1" x14ac:dyDescent="0.2">
      <c r="A2" s="1738"/>
      <c r="B2" s="1739"/>
      <c r="C2" s="1598" t="s">
        <v>1230</v>
      </c>
      <c r="D2" s="1600" t="s">
        <v>1592</v>
      </c>
      <c r="E2" s="1601"/>
      <c r="F2" s="1601"/>
      <c r="G2" s="1602"/>
      <c r="H2" s="1600" t="s">
        <v>1307</v>
      </c>
      <c r="I2" s="1603"/>
      <c r="J2" s="1604"/>
      <c r="K2" s="1600" t="s">
        <v>1304</v>
      </c>
      <c r="L2" s="1603"/>
      <c r="M2" s="1604"/>
      <c r="N2" s="1600" t="s">
        <v>1305</v>
      </c>
      <c r="O2" s="1603"/>
      <c r="P2" s="1604"/>
      <c r="Q2" s="1600" t="s">
        <v>1306</v>
      </c>
      <c r="R2" s="1603"/>
      <c r="S2" s="1604"/>
      <c r="T2" s="1598" t="s">
        <v>539</v>
      </c>
      <c r="U2" s="1605" t="s">
        <v>251</v>
      </c>
      <c r="V2" s="1605"/>
      <c r="W2" s="1605"/>
      <c r="X2" s="1598" t="s">
        <v>540</v>
      </c>
      <c r="Y2" s="1606" t="s">
        <v>487</v>
      </c>
      <c r="Z2" s="1606" t="s">
        <v>541</v>
      </c>
      <c r="AA2" s="1621" t="s">
        <v>1484</v>
      </c>
      <c r="AB2" s="1598" t="s">
        <v>1313</v>
      </c>
      <c r="AC2" s="1598" t="s">
        <v>296</v>
      </c>
      <c r="AD2" s="1598" t="s">
        <v>297</v>
      </c>
      <c r="AE2" s="1598" t="s">
        <v>254</v>
      </c>
      <c r="AF2" s="1598" t="s">
        <v>1314</v>
      </c>
    </row>
    <row r="3" spans="1:32" ht="94.5" customHeight="1" x14ac:dyDescent="0.2">
      <c r="A3" s="1740"/>
      <c r="B3" s="1741"/>
      <c r="C3" s="1599"/>
      <c r="D3" s="820" t="s">
        <v>489</v>
      </c>
      <c r="E3" s="820" t="s">
        <v>710</v>
      </c>
      <c r="F3" s="820" t="s">
        <v>489</v>
      </c>
      <c r="G3" s="820" t="s">
        <v>709</v>
      </c>
      <c r="H3" s="1097" t="s">
        <v>1229</v>
      </c>
      <c r="I3" s="820" t="s">
        <v>489</v>
      </c>
      <c r="J3" s="820" t="s">
        <v>397</v>
      </c>
      <c r="K3" s="1097" t="s">
        <v>1228</v>
      </c>
      <c r="L3" s="820" t="s">
        <v>489</v>
      </c>
      <c r="M3" s="820" t="s">
        <v>397</v>
      </c>
      <c r="N3" s="1097" t="s">
        <v>1227</v>
      </c>
      <c r="O3" s="820" t="s">
        <v>489</v>
      </c>
      <c r="P3" s="820" t="s">
        <v>397</v>
      </c>
      <c r="Q3" s="1097" t="s">
        <v>1227</v>
      </c>
      <c r="R3" s="820" t="s">
        <v>489</v>
      </c>
      <c r="S3" s="820" t="s">
        <v>397</v>
      </c>
      <c r="T3" s="1598"/>
      <c r="U3" s="821" t="s">
        <v>1225</v>
      </c>
      <c r="V3" s="821" t="s">
        <v>1226</v>
      </c>
      <c r="W3" s="821" t="s">
        <v>253</v>
      </c>
      <c r="X3" s="1598"/>
      <c r="Y3" s="1607"/>
      <c r="Z3" s="1607"/>
      <c r="AA3" s="1621"/>
      <c r="AB3" s="1598"/>
      <c r="AC3" s="1598"/>
      <c r="AD3" s="1598"/>
      <c r="AE3" s="1598"/>
      <c r="AF3" s="1598"/>
    </row>
    <row r="4" spans="1:32" ht="14.25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</row>
    <row r="5" spans="1:32" s="1210" customFormat="1" ht="36" customHeight="1" x14ac:dyDescent="0.2">
      <c r="A5" s="1207"/>
      <c r="B5" s="1208"/>
      <c r="C5" s="1019" t="s">
        <v>1047</v>
      </c>
      <c r="D5" s="1019" t="s">
        <v>1059</v>
      </c>
      <c r="E5" s="1019" t="s">
        <v>1049</v>
      </c>
      <c r="F5" s="1019" t="s">
        <v>951</v>
      </c>
      <c r="G5" s="1019" t="s">
        <v>926</v>
      </c>
      <c r="H5" s="1019" t="s">
        <v>1303</v>
      </c>
      <c r="I5" s="1019" t="s">
        <v>1060</v>
      </c>
      <c r="J5" s="1019" t="s">
        <v>1061</v>
      </c>
      <c r="K5" s="1019" t="s">
        <v>1302</v>
      </c>
      <c r="L5" s="1019" t="s">
        <v>1062</v>
      </c>
      <c r="M5" s="1019" t="s">
        <v>1063</v>
      </c>
      <c r="N5" s="1019" t="s">
        <v>1300</v>
      </c>
      <c r="O5" s="1019" t="s">
        <v>1064</v>
      </c>
      <c r="P5" s="1019" t="s">
        <v>1065</v>
      </c>
      <c r="Q5" s="1019" t="s">
        <v>1301</v>
      </c>
      <c r="R5" s="1019" t="s">
        <v>1066</v>
      </c>
      <c r="S5" s="1019" t="s">
        <v>1067</v>
      </c>
      <c r="T5" s="1019" t="s">
        <v>1068</v>
      </c>
      <c r="U5" s="1019" t="s">
        <v>1294</v>
      </c>
      <c r="V5" s="1019" t="s">
        <v>1295</v>
      </c>
      <c r="W5" s="1019" t="s">
        <v>1071</v>
      </c>
      <c r="X5" s="1019" t="s">
        <v>1072</v>
      </c>
      <c r="Y5" s="1019" t="s">
        <v>1073</v>
      </c>
      <c r="Z5" s="1019" t="s">
        <v>1074</v>
      </c>
      <c r="AA5" s="1019" t="s">
        <v>1055</v>
      </c>
      <c r="AB5" s="1019" t="s">
        <v>1446</v>
      </c>
      <c r="AC5" s="1019" t="s">
        <v>1299</v>
      </c>
      <c r="AD5" s="1019" t="s">
        <v>1075</v>
      </c>
      <c r="AE5" s="1019" t="s">
        <v>1312</v>
      </c>
      <c r="AF5" s="1019" t="s">
        <v>1447</v>
      </c>
    </row>
    <row r="6" spans="1:32" s="1210" customFormat="1" ht="36" hidden="1" customHeight="1" x14ac:dyDescent="0.2">
      <c r="A6" s="1211"/>
      <c r="B6" s="1212"/>
      <c r="C6" s="1022" t="s">
        <v>802</v>
      </c>
      <c r="D6" s="1022" t="s">
        <v>802</v>
      </c>
      <c r="E6" s="1022" t="s">
        <v>803</v>
      </c>
      <c r="F6" s="1022" t="s">
        <v>958</v>
      </c>
      <c r="G6" s="1022" t="s">
        <v>803</v>
      </c>
      <c r="H6" s="1022" t="s">
        <v>910</v>
      </c>
      <c r="I6" s="1022" t="s">
        <v>802</v>
      </c>
      <c r="J6" s="1022" t="s">
        <v>803</v>
      </c>
      <c r="K6" s="1022" t="s">
        <v>910</v>
      </c>
      <c r="L6" s="1022" t="s">
        <v>802</v>
      </c>
      <c r="M6" s="1022" t="s">
        <v>803</v>
      </c>
      <c r="N6" s="1022" t="s">
        <v>910</v>
      </c>
      <c r="O6" s="1022" t="s">
        <v>802</v>
      </c>
      <c r="P6" s="1022" t="s">
        <v>803</v>
      </c>
      <c r="Q6" s="1022" t="s">
        <v>910</v>
      </c>
      <c r="R6" s="1022" t="s">
        <v>802</v>
      </c>
      <c r="S6" s="1022" t="s">
        <v>803</v>
      </c>
      <c r="T6" s="1022" t="s">
        <v>803</v>
      </c>
      <c r="U6" s="1022" t="s">
        <v>1054</v>
      </c>
      <c r="V6" s="1022" t="s">
        <v>1054</v>
      </c>
      <c r="W6" s="1022" t="s">
        <v>803</v>
      </c>
      <c r="X6" s="1022" t="s">
        <v>803</v>
      </c>
      <c r="Y6" s="1022" t="s">
        <v>803</v>
      </c>
      <c r="Z6" s="1022" t="s">
        <v>803</v>
      </c>
      <c r="AA6" s="1022" t="s">
        <v>1055</v>
      </c>
      <c r="AB6" s="1022" t="s">
        <v>1076</v>
      </c>
      <c r="AC6" s="1022" t="s">
        <v>1056</v>
      </c>
      <c r="AD6" s="1022" t="s">
        <v>803</v>
      </c>
      <c r="AE6" s="1022" t="s">
        <v>803</v>
      </c>
      <c r="AF6" s="1022" t="s">
        <v>1077</v>
      </c>
    </row>
    <row r="7" spans="1:32" ht="16.149999999999999" customHeight="1" x14ac:dyDescent="0.2">
      <c r="A7" s="59">
        <v>1</v>
      </c>
      <c r="B7" s="60" t="s">
        <v>7</v>
      </c>
      <c r="C7" s="335"/>
      <c r="D7" s="61"/>
      <c r="E7" s="66"/>
      <c r="F7" s="66"/>
      <c r="G7" s="66"/>
      <c r="H7" s="354"/>
      <c r="I7" s="61"/>
      <c r="J7" s="66"/>
      <c r="K7" s="354"/>
      <c r="L7" s="61"/>
      <c r="M7" s="66"/>
      <c r="N7" s="354"/>
      <c r="O7" s="61"/>
      <c r="P7" s="66"/>
      <c r="Q7" s="354"/>
      <c r="R7" s="61"/>
      <c r="S7" s="66"/>
      <c r="T7" s="93"/>
      <c r="U7" s="61"/>
      <c r="V7" s="61"/>
      <c r="W7" s="62"/>
      <c r="X7" s="93"/>
      <c r="Y7" s="66"/>
      <c r="Z7" s="93"/>
      <c r="AA7" s="61"/>
      <c r="AB7" s="93"/>
      <c r="AC7" s="61"/>
      <c r="AD7" s="61"/>
      <c r="AE7" s="93"/>
      <c r="AF7" s="97"/>
    </row>
    <row r="8" spans="1:32" ht="16.149999999999999" customHeight="1" x14ac:dyDescent="0.2">
      <c r="A8" s="55">
        <v>2</v>
      </c>
      <c r="B8" s="56" t="s">
        <v>8</v>
      </c>
      <c r="C8" s="336"/>
      <c r="D8" s="57"/>
      <c r="E8" s="75"/>
      <c r="F8" s="75"/>
      <c r="G8" s="75"/>
      <c r="H8" s="355"/>
      <c r="I8" s="57"/>
      <c r="J8" s="75"/>
      <c r="K8" s="355"/>
      <c r="L8" s="57"/>
      <c r="M8" s="75"/>
      <c r="N8" s="355"/>
      <c r="O8" s="57"/>
      <c r="P8" s="75"/>
      <c r="Q8" s="355"/>
      <c r="R8" s="57"/>
      <c r="S8" s="75"/>
      <c r="T8" s="94"/>
      <c r="U8" s="57"/>
      <c r="V8" s="57"/>
      <c r="W8" s="58"/>
      <c r="X8" s="94"/>
      <c r="Y8" s="75"/>
      <c r="Z8" s="94"/>
      <c r="AA8" s="57"/>
      <c r="AB8" s="94"/>
      <c r="AC8" s="57"/>
      <c r="AD8" s="57"/>
      <c r="AE8" s="94"/>
      <c r="AF8" s="98"/>
    </row>
    <row r="9" spans="1:32" ht="16.149999999999999" customHeight="1" x14ac:dyDescent="0.2">
      <c r="A9" s="55">
        <v>3</v>
      </c>
      <c r="B9" s="56" t="s">
        <v>9</v>
      </c>
      <c r="C9" s="336"/>
      <c r="D9" s="57"/>
      <c r="E9" s="75"/>
      <c r="F9" s="75"/>
      <c r="G9" s="75"/>
      <c r="H9" s="355"/>
      <c r="I9" s="57"/>
      <c r="J9" s="75"/>
      <c r="K9" s="355"/>
      <c r="L9" s="57"/>
      <c r="M9" s="75"/>
      <c r="N9" s="355"/>
      <c r="O9" s="57"/>
      <c r="P9" s="75"/>
      <c r="Q9" s="355"/>
      <c r="R9" s="57"/>
      <c r="S9" s="75"/>
      <c r="T9" s="94"/>
      <c r="U9" s="57"/>
      <c r="V9" s="57"/>
      <c r="W9" s="58"/>
      <c r="X9" s="94"/>
      <c r="Y9" s="75"/>
      <c r="Z9" s="94"/>
      <c r="AA9" s="57"/>
      <c r="AB9" s="94"/>
      <c r="AC9" s="57"/>
      <c r="AD9" s="57"/>
      <c r="AE9" s="94"/>
      <c r="AF9" s="98"/>
    </row>
    <row r="10" spans="1:32" ht="16.149999999999999" customHeight="1" x14ac:dyDescent="0.2">
      <c r="A10" s="55">
        <v>4</v>
      </c>
      <c r="B10" s="56" t="s">
        <v>10</v>
      </c>
      <c r="C10" s="336"/>
      <c r="D10" s="57"/>
      <c r="E10" s="75"/>
      <c r="F10" s="75"/>
      <c r="G10" s="75"/>
      <c r="H10" s="355"/>
      <c r="I10" s="57"/>
      <c r="J10" s="75"/>
      <c r="K10" s="355"/>
      <c r="L10" s="57"/>
      <c r="M10" s="75"/>
      <c r="N10" s="355"/>
      <c r="O10" s="57"/>
      <c r="P10" s="75"/>
      <c r="Q10" s="355"/>
      <c r="R10" s="57"/>
      <c r="S10" s="75"/>
      <c r="T10" s="94"/>
      <c r="U10" s="57"/>
      <c r="V10" s="57"/>
      <c r="W10" s="58"/>
      <c r="X10" s="94"/>
      <c r="Y10" s="75"/>
      <c r="Z10" s="94"/>
      <c r="AA10" s="57"/>
      <c r="AB10" s="94"/>
      <c r="AC10" s="57"/>
      <c r="AD10" s="57"/>
      <c r="AE10" s="94"/>
      <c r="AF10" s="98"/>
    </row>
    <row r="11" spans="1:32" ht="16.149999999999999" customHeight="1" x14ac:dyDescent="0.2">
      <c r="A11" s="50">
        <v>5</v>
      </c>
      <c r="B11" s="51" t="s">
        <v>11</v>
      </c>
      <c r="C11" s="337"/>
      <c r="D11" s="52"/>
      <c r="E11" s="81"/>
      <c r="F11" s="81"/>
      <c r="G11" s="81"/>
      <c r="H11" s="356"/>
      <c r="I11" s="52"/>
      <c r="J11" s="81"/>
      <c r="K11" s="356"/>
      <c r="L11" s="52"/>
      <c r="M11" s="81"/>
      <c r="N11" s="356"/>
      <c r="O11" s="52"/>
      <c r="P11" s="81"/>
      <c r="Q11" s="356"/>
      <c r="R11" s="52"/>
      <c r="S11" s="81"/>
      <c r="T11" s="95"/>
      <c r="U11" s="52"/>
      <c r="V11" s="52"/>
      <c r="W11" s="53"/>
      <c r="X11" s="95"/>
      <c r="Y11" s="81"/>
      <c r="Z11" s="95"/>
      <c r="AA11" s="52"/>
      <c r="AB11" s="95"/>
      <c r="AC11" s="54"/>
      <c r="AD11" s="52"/>
      <c r="AE11" s="96"/>
      <c r="AF11" s="96"/>
    </row>
    <row r="12" spans="1:32" ht="16.149999999999999" customHeight="1" x14ac:dyDescent="0.2">
      <c r="A12" s="59">
        <v>6</v>
      </c>
      <c r="B12" s="60" t="s">
        <v>12</v>
      </c>
      <c r="C12" s="335"/>
      <c r="D12" s="61"/>
      <c r="E12" s="66"/>
      <c r="F12" s="66"/>
      <c r="G12" s="66"/>
      <c r="H12" s="354"/>
      <c r="I12" s="61"/>
      <c r="J12" s="66"/>
      <c r="K12" s="354"/>
      <c r="L12" s="61"/>
      <c r="M12" s="66"/>
      <c r="N12" s="354"/>
      <c r="O12" s="61"/>
      <c r="P12" s="66"/>
      <c r="Q12" s="354"/>
      <c r="R12" s="61"/>
      <c r="S12" s="66"/>
      <c r="T12" s="93"/>
      <c r="U12" s="61"/>
      <c r="V12" s="61"/>
      <c r="W12" s="62"/>
      <c r="X12" s="93"/>
      <c r="Y12" s="66"/>
      <c r="Z12" s="93"/>
      <c r="AA12" s="61"/>
      <c r="AB12" s="93"/>
      <c r="AC12" s="61"/>
      <c r="AD12" s="61"/>
      <c r="AE12" s="93"/>
      <c r="AF12" s="97"/>
    </row>
    <row r="13" spans="1:32" ht="16.149999999999999" customHeight="1" x14ac:dyDescent="0.2">
      <c r="A13" s="55">
        <v>7</v>
      </c>
      <c r="B13" s="56" t="s">
        <v>13</v>
      </c>
      <c r="C13" s="336"/>
      <c r="D13" s="57"/>
      <c r="E13" s="75"/>
      <c r="F13" s="75"/>
      <c r="G13" s="75"/>
      <c r="H13" s="355"/>
      <c r="I13" s="57"/>
      <c r="J13" s="75"/>
      <c r="K13" s="355"/>
      <c r="L13" s="57"/>
      <c r="M13" s="75"/>
      <c r="N13" s="355"/>
      <c r="O13" s="57"/>
      <c r="P13" s="75"/>
      <c r="Q13" s="355"/>
      <c r="R13" s="57"/>
      <c r="S13" s="75"/>
      <c r="T13" s="94"/>
      <c r="U13" s="57"/>
      <c r="V13" s="57"/>
      <c r="W13" s="58"/>
      <c r="X13" s="94"/>
      <c r="Y13" s="75"/>
      <c r="Z13" s="94"/>
      <c r="AA13" s="57"/>
      <c r="AB13" s="94"/>
      <c r="AC13" s="57"/>
      <c r="AD13" s="57"/>
      <c r="AE13" s="94"/>
      <c r="AF13" s="98"/>
    </row>
    <row r="14" spans="1:32" ht="16.149999999999999" customHeight="1" x14ac:dyDescent="0.2">
      <c r="A14" s="55">
        <v>8</v>
      </c>
      <c r="B14" s="56" t="s">
        <v>14</v>
      </c>
      <c r="C14" s="336"/>
      <c r="D14" s="57"/>
      <c r="E14" s="75"/>
      <c r="F14" s="75"/>
      <c r="G14" s="75"/>
      <c r="H14" s="355"/>
      <c r="I14" s="57"/>
      <c r="J14" s="75"/>
      <c r="K14" s="355"/>
      <c r="L14" s="57"/>
      <c r="M14" s="75"/>
      <c r="N14" s="355"/>
      <c r="O14" s="57"/>
      <c r="P14" s="75"/>
      <c r="Q14" s="355"/>
      <c r="R14" s="57"/>
      <c r="S14" s="75"/>
      <c r="T14" s="94"/>
      <c r="U14" s="57"/>
      <c r="V14" s="57"/>
      <c r="W14" s="58"/>
      <c r="X14" s="94"/>
      <c r="Y14" s="75"/>
      <c r="Z14" s="94"/>
      <c r="AA14" s="57"/>
      <c r="AB14" s="94"/>
      <c r="AC14" s="57"/>
      <c r="AD14" s="57"/>
      <c r="AE14" s="94"/>
      <c r="AF14" s="98"/>
    </row>
    <row r="15" spans="1:32" ht="16.149999999999999" customHeight="1" x14ac:dyDescent="0.2">
      <c r="A15" s="55">
        <v>9</v>
      </c>
      <c r="B15" s="56" t="s">
        <v>15</v>
      </c>
      <c r="C15" s="336"/>
      <c r="D15" s="57"/>
      <c r="E15" s="75"/>
      <c r="F15" s="75"/>
      <c r="G15" s="75"/>
      <c r="H15" s="355"/>
      <c r="I15" s="57"/>
      <c r="J15" s="75"/>
      <c r="K15" s="355"/>
      <c r="L15" s="57"/>
      <c r="M15" s="75"/>
      <c r="N15" s="355"/>
      <c r="O15" s="57"/>
      <c r="P15" s="75"/>
      <c r="Q15" s="355"/>
      <c r="R15" s="57"/>
      <c r="S15" s="75"/>
      <c r="T15" s="94"/>
      <c r="U15" s="57"/>
      <c r="V15" s="57"/>
      <c r="W15" s="58"/>
      <c r="X15" s="94"/>
      <c r="Y15" s="75"/>
      <c r="Z15" s="94"/>
      <c r="AA15" s="57"/>
      <c r="AB15" s="94"/>
      <c r="AC15" s="57"/>
      <c r="AD15" s="57"/>
      <c r="AE15" s="94"/>
      <c r="AF15" s="98"/>
    </row>
    <row r="16" spans="1:32" ht="16.149999999999999" customHeight="1" x14ac:dyDescent="0.2">
      <c r="A16" s="50">
        <v>10</v>
      </c>
      <c r="B16" s="51" t="s">
        <v>16</v>
      </c>
      <c r="C16" s="337"/>
      <c r="D16" s="52"/>
      <c r="E16" s="81"/>
      <c r="F16" s="81"/>
      <c r="G16" s="81"/>
      <c r="H16" s="356"/>
      <c r="I16" s="52"/>
      <c r="J16" s="81"/>
      <c r="K16" s="356"/>
      <c r="L16" s="52"/>
      <c r="M16" s="81"/>
      <c r="N16" s="356"/>
      <c r="O16" s="52"/>
      <c r="P16" s="81"/>
      <c r="Q16" s="356"/>
      <c r="R16" s="52"/>
      <c r="S16" s="81"/>
      <c r="T16" s="95"/>
      <c r="U16" s="52"/>
      <c r="V16" s="52"/>
      <c r="W16" s="53"/>
      <c r="X16" s="95"/>
      <c r="Y16" s="81"/>
      <c r="Z16" s="95"/>
      <c r="AA16" s="52"/>
      <c r="AB16" s="95"/>
      <c r="AC16" s="54"/>
      <c r="AD16" s="52"/>
      <c r="AE16" s="96"/>
      <c r="AF16" s="96"/>
    </row>
    <row r="17" spans="1:32" ht="16.149999999999999" customHeight="1" x14ac:dyDescent="0.2">
      <c r="A17" s="59">
        <v>11</v>
      </c>
      <c r="B17" s="60" t="s">
        <v>17</v>
      </c>
      <c r="C17" s="335"/>
      <c r="D17" s="61"/>
      <c r="E17" s="66"/>
      <c r="F17" s="66"/>
      <c r="G17" s="66"/>
      <c r="H17" s="354"/>
      <c r="I17" s="61"/>
      <c r="J17" s="66"/>
      <c r="K17" s="354"/>
      <c r="L17" s="61"/>
      <c r="M17" s="66"/>
      <c r="N17" s="354"/>
      <c r="O17" s="61"/>
      <c r="P17" s="66"/>
      <c r="Q17" s="354"/>
      <c r="R17" s="61"/>
      <c r="S17" s="66"/>
      <c r="T17" s="93"/>
      <c r="U17" s="61"/>
      <c r="V17" s="61"/>
      <c r="W17" s="62"/>
      <c r="X17" s="93"/>
      <c r="Y17" s="66"/>
      <c r="Z17" s="93"/>
      <c r="AA17" s="61"/>
      <c r="AB17" s="93"/>
      <c r="AC17" s="61"/>
      <c r="AD17" s="61"/>
      <c r="AE17" s="93"/>
      <c r="AF17" s="97"/>
    </row>
    <row r="18" spans="1:32" ht="16.149999999999999" customHeight="1" x14ac:dyDescent="0.2">
      <c r="A18" s="55">
        <v>12</v>
      </c>
      <c r="B18" s="56" t="s">
        <v>18</v>
      </c>
      <c r="C18" s="336"/>
      <c r="D18" s="57"/>
      <c r="E18" s="75"/>
      <c r="F18" s="75"/>
      <c r="G18" s="75"/>
      <c r="H18" s="355"/>
      <c r="I18" s="57"/>
      <c r="J18" s="75"/>
      <c r="K18" s="355"/>
      <c r="L18" s="57"/>
      <c r="M18" s="75"/>
      <c r="N18" s="355"/>
      <c r="O18" s="57"/>
      <c r="P18" s="75"/>
      <c r="Q18" s="355"/>
      <c r="R18" s="57"/>
      <c r="S18" s="75"/>
      <c r="T18" s="94"/>
      <c r="U18" s="57"/>
      <c r="V18" s="57"/>
      <c r="W18" s="58"/>
      <c r="X18" s="94"/>
      <c r="Y18" s="75"/>
      <c r="Z18" s="94"/>
      <c r="AA18" s="57"/>
      <c r="AB18" s="94"/>
      <c r="AC18" s="57"/>
      <c r="AD18" s="57"/>
      <c r="AE18" s="94"/>
      <c r="AF18" s="98"/>
    </row>
    <row r="19" spans="1:32" ht="16.149999999999999" customHeight="1" x14ac:dyDescent="0.2">
      <c r="A19" s="55">
        <v>13</v>
      </c>
      <c r="B19" s="56" t="s">
        <v>19</v>
      </c>
      <c r="C19" s="336"/>
      <c r="D19" s="57"/>
      <c r="E19" s="75"/>
      <c r="F19" s="75"/>
      <c r="G19" s="75"/>
      <c r="H19" s="355"/>
      <c r="I19" s="57"/>
      <c r="J19" s="75"/>
      <c r="K19" s="355"/>
      <c r="L19" s="57"/>
      <c r="M19" s="75"/>
      <c r="N19" s="355"/>
      <c r="O19" s="57"/>
      <c r="P19" s="75"/>
      <c r="Q19" s="355"/>
      <c r="R19" s="57"/>
      <c r="S19" s="75"/>
      <c r="T19" s="94"/>
      <c r="U19" s="57"/>
      <c r="V19" s="57"/>
      <c r="W19" s="58"/>
      <c r="X19" s="94"/>
      <c r="Y19" s="75"/>
      <c r="Z19" s="94"/>
      <c r="AA19" s="57"/>
      <c r="AB19" s="94"/>
      <c r="AC19" s="57"/>
      <c r="AD19" s="57"/>
      <c r="AE19" s="94"/>
      <c r="AF19" s="98"/>
    </row>
    <row r="20" spans="1:32" ht="16.149999999999999" customHeight="1" x14ac:dyDescent="0.2">
      <c r="A20" s="55">
        <v>14</v>
      </c>
      <c r="B20" s="56" t="s">
        <v>20</v>
      </c>
      <c r="C20" s="336"/>
      <c r="D20" s="57"/>
      <c r="E20" s="75"/>
      <c r="F20" s="75"/>
      <c r="G20" s="75"/>
      <c r="H20" s="355"/>
      <c r="I20" s="57"/>
      <c r="J20" s="75"/>
      <c r="K20" s="355"/>
      <c r="L20" s="57"/>
      <c r="M20" s="75"/>
      <c r="N20" s="355"/>
      <c r="O20" s="57"/>
      <c r="P20" s="75"/>
      <c r="Q20" s="355"/>
      <c r="R20" s="57"/>
      <c r="S20" s="75"/>
      <c r="T20" s="94"/>
      <c r="U20" s="57"/>
      <c r="V20" s="57"/>
      <c r="W20" s="58"/>
      <c r="X20" s="94"/>
      <c r="Y20" s="75"/>
      <c r="Z20" s="94"/>
      <c r="AA20" s="57"/>
      <c r="AB20" s="94"/>
      <c r="AC20" s="57"/>
      <c r="AD20" s="57"/>
      <c r="AE20" s="94"/>
      <c r="AF20" s="98"/>
    </row>
    <row r="21" spans="1:32" ht="16.149999999999999" customHeight="1" x14ac:dyDescent="0.2">
      <c r="A21" s="50">
        <v>15</v>
      </c>
      <c r="B21" s="51" t="s">
        <v>21</v>
      </c>
      <c r="C21" s="337"/>
      <c r="D21" s="52"/>
      <c r="E21" s="81"/>
      <c r="F21" s="81"/>
      <c r="G21" s="81"/>
      <c r="H21" s="356"/>
      <c r="I21" s="52"/>
      <c r="J21" s="81"/>
      <c r="K21" s="356"/>
      <c r="L21" s="52"/>
      <c r="M21" s="81"/>
      <c r="N21" s="356"/>
      <c r="O21" s="52"/>
      <c r="P21" s="81"/>
      <c r="Q21" s="356"/>
      <c r="R21" s="52"/>
      <c r="S21" s="81"/>
      <c r="T21" s="95"/>
      <c r="U21" s="52"/>
      <c r="V21" s="52"/>
      <c r="W21" s="53"/>
      <c r="X21" s="95"/>
      <c r="Y21" s="81"/>
      <c r="Z21" s="95"/>
      <c r="AA21" s="52"/>
      <c r="AB21" s="95"/>
      <c r="AC21" s="54"/>
      <c r="AD21" s="52"/>
      <c r="AE21" s="96"/>
      <c r="AF21" s="96"/>
    </row>
    <row r="22" spans="1:32" ht="16.149999999999999" customHeight="1" x14ac:dyDescent="0.2">
      <c r="A22" s="59">
        <v>16</v>
      </c>
      <c r="B22" s="60" t="s">
        <v>22</v>
      </c>
      <c r="C22" s="335"/>
      <c r="D22" s="61"/>
      <c r="E22" s="66"/>
      <c r="F22" s="66"/>
      <c r="G22" s="66"/>
      <c r="H22" s="354"/>
      <c r="I22" s="61"/>
      <c r="J22" s="66"/>
      <c r="K22" s="354"/>
      <c r="L22" s="61"/>
      <c r="M22" s="66"/>
      <c r="N22" s="354"/>
      <c r="O22" s="61"/>
      <c r="P22" s="66"/>
      <c r="Q22" s="354"/>
      <c r="R22" s="61"/>
      <c r="S22" s="66"/>
      <c r="T22" s="93"/>
      <c r="U22" s="61"/>
      <c r="V22" s="61"/>
      <c r="W22" s="62"/>
      <c r="X22" s="93"/>
      <c r="Y22" s="66"/>
      <c r="Z22" s="93"/>
      <c r="AA22" s="61"/>
      <c r="AB22" s="93"/>
      <c r="AC22" s="61"/>
      <c r="AD22" s="61"/>
      <c r="AE22" s="93"/>
      <c r="AF22" s="97"/>
    </row>
    <row r="23" spans="1:32" ht="16.149999999999999" customHeight="1" x14ac:dyDescent="0.2">
      <c r="A23" s="55">
        <v>17</v>
      </c>
      <c r="B23" s="56" t="s">
        <v>23</v>
      </c>
      <c r="C23" s="336"/>
      <c r="D23" s="57"/>
      <c r="E23" s="75"/>
      <c r="F23" s="75"/>
      <c r="G23" s="75"/>
      <c r="H23" s="355"/>
      <c r="I23" s="57"/>
      <c r="J23" s="75"/>
      <c r="K23" s="355"/>
      <c r="L23" s="57"/>
      <c r="M23" s="75"/>
      <c r="N23" s="355"/>
      <c r="O23" s="57"/>
      <c r="P23" s="75"/>
      <c r="Q23" s="355"/>
      <c r="R23" s="57"/>
      <c r="S23" s="75"/>
      <c r="T23" s="94"/>
      <c r="U23" s="57"/>
      <c r="V23" s="57"/>
      <c r="W23" s="58"/>
      <c r="X23" s="94"/>
      <c r="Y23" s="75"/>
      <c r="Z23" s="94"/>
      <c r="AA23" s="57"/>
      <c r="AB23" s="94"/>
      <c r="AC23" s="57"/>
      <c r="AD23" s="57"/>
      <c r="AE23" s="94"/>
      <c r="AF23" s="98"/>
    </row>
    <row r="24" spans="1:32" ht="16.149999999999999" customHeight="1" x14ac:dyDescent="0.2">
      <c r="A24" s="55">
        <v>18</v>
      </c>
      <c r="B24" s="56" t="s">
        <v>24</v>
      </c>
      <c r="C24" s="336"/>
      <c r="D24" s="57"/>
      <c r="E24" s="75"/>
      <c r="F24" s="75"/>
      <c r="G24" s="75"/>
      <c r="H24" s="355"/>
      <c r="I24" s="57"/>
      <c r="J24" s="75"/>
      <c r="K24" s="355"/>
      <c r="L24" s="57"/>
      <c r="M24" s="75"/>
      <c r="N24" s="355"/>
      <c r="O24" s="57"/>
      <c r="P24" s="75"/>
      <c r="Q24" s="355"/>
      <c r="R24" s="57"/>
      <c r="S24" s="75"/>
      <c r="T24" s="94"/>
      <c r="U24" s="57"/>
      <c r="V24" s="57"/>
      <c r="W24" s="58"/>
      <c r="X24" s="94"/>
      <c r="Y24" s="75"/>
      <c r="Z24" s="94"/>
      <c r="AA24" s="57"/>
      <c r="AB24" s="94"/>
      <c r="AC24" s="57"/>
      <c r="AD24" s="57"/>
      <c r="AE24" s="94"/>
      <c r="AF24" s="98"/>
    </row>
    <row r="25" spans="1:32" ht="16.149999999999999" customHeight="1" x14ac:dyDescent="0.2">
      <c r="A25" s="55">
        <v>19</v>
      </c>
      <c r="B25" s="56" t="s">
        <v>25</v>
      </c>
      <c r="C25" s="336"/>
      <c r="D25" s="57"/>
      <c r="E25" s="75"/>
      <c r="F25" s="75"/>
      <c r="G25" s="75"/>
      <c r="H25" s="355"/>
      <c r="I25" s="57"/>
      <c r="J25" s="75"/>
      <c r="K25" s="355"/>
      <c r="L25" s="57"/>
      <c r="M25" s="75"/>
      <c r="N25" s="355"/>
      <c r="O25" s="57"/>
      <c r="P25" s="75"/>
      <c r="Q25" s="355"/>
      <c r="R25" s="57"/>
      <c r="S25" s="75"/>
      <c r="T25" s="94"/>
      <c r="U25" s="57"/>
      <c r="V25" s="57"/>
      <c r="W25" s="58"/>
      <c r="X25" s="94"/>
      <c r="Y25" s="75"/>
      <c r="Z25" s="94"/>
      <c r="AA25" s="57"/>
      <c r="AB25" s="94"/>
      <c r="AC25" s="57"/>
      <c r="AD25" s="57"/>
      <c r="AE25" s="94"/>
      <c r="AF25" s="98"/>
    </row>
    <row r="26" spans="1:32" ht="16.149999999999999" customHeight="1" x14ac:dyDescent="0.2">
      <c r="A26" s="50">
        <v>20</v>
      </c>
      <c r="B26" s="51" t="s">
        <v>26</v>
      </c>
      <c r="C26" s="337"/>
      <c r="D26" s="52"/>
      <c r="E26" s="81"/>
      <c r="F26" s="81"/>
      <c r="G26" s="81"/>
      <c r="H26" s="356"/>
      <c r="I26" s="52"/>
      <c r="J26" s="81"/>
      <c r="K26" s="356"/>
      <c r="L26" s="52"/>
      <c r="M26" s="81"/>
      <c r="N26" s="356"/>
      <c r="O26" s="52"/>
      <c r="P26" s="81"/>
      <c r="Q26" s="356"/>
      <c r="R26" s="52"/>
      <c r="S26" s="81"/>
      <c r="T26" s="95"/>
      <c r="U26" s="52"/>
      <c r="V26" s="52"/>
      <c r="W26" s="53"/>
      <c r="X26" s="95"/>
      <c r="Y26" s="81"/>
      <c r="Z26" s="95"/>
      <c r="AA26" s="52"/>
      <c r="AB26" s="95"/>
      <c r="AC26" s="54"/>
      <c r="AD26" s="52"/>
      <c r="AE26" s="96"/>
      <c r="AF26" s="96"/>
    </row>
    <row r="27" spans="1:32" ht="16.149999999999999" customHeight="1" x14ac:dyDescent="0.2">
      <c r="A27" s="59">
        <v>21</v>
      </c>
      <c r="B27" s="60" t="s">
        <v>27</v>
      </c>
      <c r="C27" s="335"/>
      <c r="D27" s="61"/>
      <c r="E27" s="66"/>
      <c r="F27" s="66"/>
      <c r="G27" s="66"/>
      <c r="H27" s="354"/>
      <c r="I27" s="61"/>
      <c r="J27" s="66"/>
      <c r="K27" s="354"/>
      <c r="L27" s="61"/>
      <c r="M27" s="66"/>
      <c r="N27" s="354"/>
      <c r="O27" s="61"/>
      <c r="P27" s="66"/>
      <c r="Q27" s="354"/>
      <c r="R27" s="61"/>
      <c r="S27" s="66"/>
      <c r="T27" s="93"/>
      <c r="U27" s="61"/>
      <c r="V27" s="61"/>
      <c r="W27" s="62"/>
      <c r="X27" s="93"/>
      <c r="Y27" s="66"/>
      <c r="Z27" s="93"/>
      <c r="AA27" s="61"/>
      <c r="AB27" s="93"/>
      <c r="AC27" s="61"/>
      <c r="AD27" s="61"/>
      <c r="AE27" s="93"/>
      <c r="AF27" s="97"/>
    </row>
    <row r="28" spans="1:32" ht="16.149999999999999" customHeight="1" x14ac:dyDescent="0.2">
      <c r="A28" s="55">
        <v>22</v>
      </c>
      <c r="B28" s="56" t="s">
        <v>28</v>
      </c>
      <c r="C28" s="336"/>
      <c r="D28" s="57"/>
      <c r="E28" s="75"/>
      <c r="F28" s="75"/>
      <c r="G28" s="75"/>
      <c r="H28" s="355"/>
      <c r="I28" s="57"/>
      <c r="J28" s="75"/>
      <c r="K28" s="355"/>
      <c r="L28" s="57"/>
      <c r="M28" s="75"/>
      <c r="N28" s="355"/>
      <c r="O28" s="57"/>
      <c r="P28" s="75"/>
      <c r="Q28" s="355"/>
      <c r="R28" s="57"/>
      <c r="S28" s="75"/>
      <c r="T28" s="94"/>
      <c r="U28" s="57"/>
      <c r="V28" s="57"/>
      <c r="W28" s="58"/>
      <c r="X28" s="94"/>
      <c r="Y28" s="75"/>
      <c r="Z28" s="94"/>
      <c r="AA28" s="57"/>
      <c r="AB28" s="94"/>
      <c r="AC28" s="57"/>
      <c r="AD28" s="57"/>
      <c r="AE28" s="94"/>
      <c r="AF28" s="98"/>
    </row>
    <row r="29" spans="1:32" ht="16.149999999999999" customHeight="1" x14ac:dyDescent="0.2">
      <c r="A29" s="55">
        <v>23</v>
      </c>
      <c r="B29" s="56" t="s">
        <v>29</v>
      </c>
      <c r="C29" s="336"/>
      <c r="D29" s="57"/>
      <c r="E29" s="75"/>
      <c r="F29" s="75"/>
      <c r="G29" s="75"/>
      <c r="H29" s="355"/>
      <c r="I29" s="57"/>
      <c r="J29" s="75"/>
      <c r="K29" s="355"/>
      <c r="L29" s="57"/>
      <c r="M29" s="75"/>
      <c r="N29" s="355"/>
      <c r="O29" s="57"/>
      <c r="P29" s="75"/>
      <c r="Q29" s="355"/>
      <c r="R29" s="57"/>
      <c r="S29" s="75"/>
      <c r="T29" s="94"/>
      <c r="U29" s="57"/>
      <c r="V29" s="57"/>
      <c r="W29" s="58"/>
      <c r="X29" s="94"/>
      <c r="Y29" s="75"/>
      <c r="Z29" s="94"/>
      <c r="AA29" s="57"/>
      <c r="AB29" s="94"/>
      <c r="AC29" s="57"/>
      <c r="AD29" s="57"/>
      <c r="AE29" s="94"/>
      <c r="AF29" s="98"/>
    </row>
    <row r="30" spans="1:32" ht="16.149999999999999" customHeight="1" x14ac:dyDescent="0.2">
      <c r="A30" s="55">
        <v>24</v>
      </c>
      <c r="B30" s="56" t="s">
        <v>30</v>
      </c>
      <c r="C30" s="336"/>
      <c r="D30" s="57"/>
      <c r="E30" s="75"/>
      <c r="F30" s="75"/>
      <c r="G30" s="75"/>
      <c r="H30" s="355"/>
      <c r="I30" s="57"/>
      <c r="J30" s="75"/>
      <c r="K30" s="355"/>
      <c r="L30" s="57"/>
      <c r="M30" s="75"/>
      <c r="N30" s="355"/>
      <c r="O30" s="57"/>
      <c r="P30" s="75"/>
      <c r="Q30" s="355"/>
      <c r="R30" s="57"/>
      <c r="S30" s="75"/>
      <c r="T30" s="94"/>
      <c r="U30" s="57"/>
      <c r="V30" s="57"/>
      <c r="W30" s="58"/>
      <c r="X30" s="94"/>
      <c r="Y30" s="75"/>
      <c r="Z30" s="94"/>
      <c r="AA30" s="57"/>
      <c r="AB30" s="94"/>
      <c r="AC30" s="57"/>
      <c r="AD30" s="57"/>
      <c r="AE30" s="94"/>
      <c r="AF30" s="98"/>
    </row>
    <row r="31" spans="1:32" ht="16.149999999999999" customHeight="1" x14ac:dyDescent="0.2">
      <c r="A31" s="50">
        <v>25</v>
      </c>
      <c r="B31" s="51" t="s">
        <v>31</v>
      </c>
      <c r="C31" s="337"/>
      <c r="D31" s="52"/>
      <c r="E31" s="81"/>
      <c r="F31" s="81"/>
      <c r="G31" s="81"/>
      <c r="H31" s="356"/>
      <c r="I31" s="52"/>
      <c r="J31" s="81"/>
      <c r="K31" s="356"/>
      <c r="L31" s="52"/>
      <c r="M31" s="81"/>
      <c r="N31" s="356"/>
      <c r="O31" s="52"/>
      <c r="P31" s="81"/>
      <c r="Q31" s="356"/>
      <c r="R31" s="52"/>
      <c r="S31" s="81"/>
      <c r="T31" s="95"/>
      <c r="U31" s="52"/>
      <c r="V31" s="52"/>
      <c r="W31" s="53"/>
      <c r="X31" s="95"/>
      <c r="Y31" s="81"/>
      <c r="Z31" s="95"/>
      <c r="AA31" s="52"/>
      <c r="AB31" s="95"/>
      <c r="AC31" s="54"/>
      <c r="AD31" s="52"/>
      <c r="AE31" s="96"/>
      <c r="AF31" s="96"/>
    </row>
    <row r="32" spans="1:32" ht="16.149999999999999" customHeight="1" x14ac:dyDescent="0.2">
      <c r="A32" s="59">
        <v>26</v>
      </c>
      <c r="B32" s="60" t="s">
        <v>32</v>
      </c>
      <c r="C32" s="335"/>
      <c r="D32" s="61"/>
      <c r="E32" s="66"/>
      <c r="F32" s="66"/>
      <c r="G32" s="66"/>
      <c r="H32" s="354"/>
      <c r="I32" s="61"/>
      <c r="J32" s="66"/>
      <c r="K32" s="354"/>
      <c r="L32" s="61"/>
      <c r="M32" s="66"/>
      <c r="N32" s="354"/>
      <c r="O32" s="61"/>
      <c r="P32" s="66"/>
      <c r="Q32" s="354"/>
      <c r="R32" s="61"/>
      <c r="S32" s="66"/>
      <c r="T32" s="93"/>
      <c r="U32" s="61"/>
      <c r="V32" s="61"/>
      <c r="W32" s="62"/>
      <c r="X32" s="93"/>
      <c r="Y32" s="66"/>
      <c r="Z32" s="93"/>
      <c r="AA32" s="61"/>
      <c r="AB32" s="93"/>
      <c r="AC32" s="61"/>
      <c r="AD32" s="61"/>
      <c r="AE32" s="93"/>
      <c r="AF32" s="97"/>
    </row>
    <row r="33" spans="1:32" ht="16.149999999999999" customHeight="1" x14ac:dyDescent="0.2">
      <c r="A33" s="55">
        <v>27</v>
      </c>
      <c r="B33" s="56" t="s">
        <v>33</v>
      </c>
      <c r="C33" s="336"/>
      <c r="D33" s="57"/>
      <c r="E33" s="75"/>
      <c r="F33" s="75"/>
      <c r="G33" s="75"/>
      <c r="H33" s="355"/>
      <c r="I33" s="57"/>
      <c r="J33" s="75"/>
      <c r="K33" s="355"/>
      <c r="L33" s="57"/>
      <c r="M33" s="75"/>
      <c r="N33" s="355"/>
      <c r="O33" s="57"/>
      <c r="P33" s="75"/>
      <c r="Q33" s="355"/>
      <c r="R33" s="57"/>
      <c r="S33" s="75"/>
      <c r="T33" s="94"/>
      <c r="U33" s="57"/>
      <c r="V33" s="57"/>
      <c r="W33" s="58"/>
      <c r="X33" s="94"/>
      <c r="Y33" s="75"/>
      <c r="Z33" s="94"/>
      <c r="AA33" s="57"/>
      <c r="AB33" s="94"/>
      <c r="AC33" s="57"/>
      <c r="AD33" s="57"/>
      <c r="AE33" s="94"/>
      <c r="AF33" s="98"/>
    </row>
    <row r="34" spans="1:32" ht="16.149999999999999" customHeight="1" x14ac:dyDescent="0.2">
      <c r="A34" s="55">
        <v>28</v>
      </c>
      <c r="B34" s="56" t="s">
        <v>34</v>
      </c>
      <c r="C34" s="336"/>
      <c r="D34" s="57"/>
      <c r="E34" s="75"/>
      <c r="F34" s="75"/>
      <c r="G34" s="75"/>
      <c r="H34" s="355"/>
      <c r="I34" s="57"/>
      <c r="J34" s="75"/>
      <c r="K34" s="355"/>
      <c r="L34" s="57"/>
      <c r="M34" s="75"/>
      <c r="N34" s="355"/>
      <c r="O34" s="57"/>
      <c r="P34" s="75"/>
      <c r="Q34" s="355"/>
      <c r="R34" s="57"/>
      <c r="S34" s="75"/>
      <c r="T34" s="94"/>
      <c r="U34" s="57"/>
      <c r="V34" s="57"/>
      <c r="W34" s="58"/>
      <c r="X34" s="94"/>
      <c r="Y34" s="75"/>
      <c r="Z34" s="94"/>
      <c r="AA34" s="57"/>
      <c r="AB34" s="94"/>
      <c r="AC34" s="57"/>
      <c r="AD34" s="57"/>
      <c r="AE34" s="94"/>
      <c r="AF34" s="98"/>
    </row>
    <row r="35" spans="1:32" ht="16.149999999999999" customHeight="1" x14ac:dyDescent="0.2">
      <c r="A35" s="55">
        <v>29</v>
      </c>
      <c r="B35" s="56" t="s">
        <v>35</v>
      </c>
      <c r="C35" s="336"/>
      <c r="D35" s="57"/>
      <c r="E35" s="75"/>
      <c r="F35" s="75"/>
      <c r="G35" s="75"/>
      <c r="H35" s="355"/>
      <c r="I35" s="57"/>
      <c r="J35" s="75"/>
      <c r="K35" s="355"/>
      <c r="L35" s="57"/>
      <c r="M35" s="75"/>
      <c r="N35" s="355"/>
      <c r="O35" s="57"/>
      <c r="P35" s="75"/>
      <c r="Q35" s="355"/>
      <c r="R35" s="57"/>
      <c r="S35" s="75"/>
      <c r="T35" s="94"/>
      <c r="U35" s="57"/>
      <c r="V35" s="57"/>
      <c r="W35" s="58"/>
      <c r="X35" s="94"/>
      <c r="Y35" s="75"/>
      <c r="Z35" s="94"/>
      <c r="AA35" s="57"/>
      <c r="AB35" s="94"/>
      <c r="AC35" s="57"/>
      <c r="AD35" s="57"/>
      <c r="AE35" s="94"/>
      <c r="AF35" s="98"/>
    </row>
    <row r="36" spans="1:32" ht="16.149999999999999" customHeight="1" x14ac:dyDescent="0.2">
      <c r="A36" s="50">
        <v>30</v>
      </c>
      <c r="B36" s="51" t="s">
        <v>36</v>
      </c>
      <c r="C36" s="337"/>
      <c r="D36" s="52"/>
      <c r="E36" s="81"/>
      <c r="F36" s="81"/>
      <c r="G36" s="81"/>
      <c r="H36" s="356"/>
      <c r="I36" s="52"/>
      <c r="J36" s="81"/>
      <c r="K36" s="356"/>
      <c r="L36" s="52"/>
      <c r="M36" s="81"/>
      <c r="N36" s="356"/>
      <c r="O36" s="52"/>
      <c r="P36" s="81"/>
      <c r="Q36" s="356"/>
      <c r="R36" s="52"/>
      <c r="S36" s="81"/>
      <c r="T36" s="95"/>
      <c r="U36" s="52"/>
      <c r="V36" s="52"/>
      <c r="W36" s="53"/>
      <c r="X36" s="95"/>
      <c r="Y36" s="81"/>
      <c r="Z36" s="95"/>
      <c r="AA36" s="52"/>
      <c r="AB36" s="95"/>
      <c r="AC36" s="54"/>
      <c r="AD36" s="52"/>
      <c r="AE36" s="96"/>
      <c r="AF36" s="96"/>
    </row>
    <row r="37" spans="1:32" ht="16.149999999999999" customHeight="1" x14ac:dyDescent="0.2">
      <c r="A37" s="59">
        <v>31</v>
      </c>
      <c r="B37" s="60" t="s">
        <v>37</v>
      </c>
      <c r="C37" s="335"/>
      <c r="D37" s="61"/>
      <c r="E37" s="66"/>
      <c r="F37" s="66"/>
      <c r="G37" s="66"/>
      <c r="H37" s="354"/>
      <c r="I37" s="61"/>
      <c r="J37" s="66"/>
      <c r="K37" s="354"/>
      <c r="L37" s="61"/>
      <c r="M37" s="66"/>
      <c r="N37" s="354"/>
      <c r="O37" s="61"/>
      <c r="P37" s="66"/>
      <c r="Q37" s="354"/>
      <c r="R37" s="61"/>
      <c r="S37" s="66"/>
      <c r="T37" s="93"/>
      <c r="U37" s="61"/>
      <c r="V37" s="61"/>
      <c r="W37" s="62"/>
      <c r="X37" s="93"/>
      <c r="Y37" s="66"/>
      <c r="Z37" s="93"/>
      <c r="AA37" s="61"/>
      <c r="AB37" s="93"/>
      <c r="AC37" s="61"/>
      <c r="AD37" s="61"/>
      <c r="AE37" s="93"/>
      <c r="AF37" s="97"/>
    </row>
    <row r="38" spans="1:32" ht="16.149999999999999" customHeight="1" x14ac:dyDescent="0.2">
      <c r="A38" s="55">
        <v>32</v>
      </c>
      <c r="B38" s="56" t="s">
        <v>38</v>
      </c>
      <c r="C38" s="336"/>
      <c r="D38" s="57"/>
      <c r="E38" s="75"/>
      <c r="F38" s="75"/>
      <c r="G38" s="75"/>
      <c r="H38" s="355"/>
      <c r="I38" s="57"/>
      <c r="J38" s="75"/>
      <c r="K38" s="355"/>
      <c r="L38" s="57"/>
      <c r="M38" s="75"/>
      <c r="N38" s="355"/>
      <c r="O38" s="57"/>
      <c r="P38" s="75"/>
      <c r="Q38" s="355"/>
      <c r="R38" s="57"/>
      <c r="S38" s="75"/>
      <c r="T38" s="94"/>
      <c r="U38" s="57"/>
      <c r="V38" s="57"/>
      <c r="W38" s="58"/>
      <c r="X38" s="94"/>
      <c r="Y38" s="75"/>
      <c r="Z38" s="94"/>
      <c r="AA38" s="57"/>
      <c r="AB38" s="94"/>
      <c r="AC38" s="57"/>
      <c r="AD38" s="57"/>
      <c r="AE38" s="94"/>
      <c r="AF38" s="98"/>
    </row>
    <row r="39" spans="1:32" ht="16.149999999999999" customHeight="1" x14ac:dyDescent="0.2">
      <c r="A39" s="55">
        <v>33</v>
      </c>
      <c r="B39" s="56" t="s">
        <v>39</v>
      </c>
      <c r="C39" s="336"/>
      <c r="D39" s="57"/>
      <c r="E39" s="75"/>
      <c r="F39" s="75"/>
      <c r="G39" s="75"/>
      <c r="H39" s="355"/>
      <c r="I39" s="57"/>
      <c r="J39" s="75"/>
      <c r="K39" s="355"/>
      <c r="L39" s="57"/>
      <c r="M39" s="75"/>
      <c r="N39" s="355"/>
      <c r="O39" s="57"/>
      <c r="P39" s="75"/>
      <c r="Q39" s="355"/>
      <c r="R39" s="57"/>
      <c r="S39" s="75"/>
      <c r="T39" s="94"/>
      <c r="U39" s="57"/>
      <c r="V39" s="57"/>
      <c r="W39" s="58"/>
      <c r="X39" s="94"/>
      <c r="Y39" s="75"/>
      <c r="Z39" s="94"/>
      <c r="AA39" s="57"/>
      <c r="AB39" s="94"/>
      <c r="AC39" s="57"/>
      <c r="AD39" s="57"/>
      <c r="AE39" s="94"/>
      <c r="AF39" s="98"/>
    </row>
    <row r="40" spans="1:32" ht="16.149999999999999" customHeight="1" x14ac:dyDescent="0.2">
      <c r="A40" s="55">
        <v>34</v>
      </c>
      <c r="B40" s="56" t="s">
        <v>40</v>
      </c>
      <c r="C40" s="336"/>
      <c r="D40" s="57"/>
      <c r="E40" s="75"/>
      <c r="F40" s="75"/>
      <c r="G40" s="75"/>
      <c r="H40" s="355"/>
      <c r="I40" s="57"/>
      <c r="J40" s="75"/>
      <c r="K40" s="355"/>
      <c r="L40" s="57"/>
      <c r="M40" s="75"/>
      <c r="N40" s="355"/>
      <c r="O40" s="57"/>
      <c r="P40" s="75"/>
      <c r="Q40" s="355"/>
      <c r="R40" s="57"/>
      <c r="S40" s="75"/>
      <c r="T40" s="94"/>
      <c r="U40" s="57"/>
      <c r="V40" s="57"/>
      <c r="W40" s="58"/>
      <c r="X40" s="94"/>
      <c r="Y40" s="75"/>
      <c r="Z40" s="94"/>
      <c r="AA40" s="57"/>
      <c r="AB40" s="94"/>
      <c r="AC40" s="57"/>
      <c r="AD40" s="57"/>
      <c r="AE40" s="94"/>
      <c r="AF40" s="98"/>
    </row>
    <row r="41" spans="1:32" ht="16.149999999999999" customHeight="1" x14ac:dyDescent="0.2">
      <c r="A41" s="50">
        <v>35</v>
      </c>
      <c r="B41" s="51" t="s">
        <v>41</v>
      </c>
      <c r="C41" s="337"/>
      <c r="D41" s="52"/>
      <c r="E41" s="81"/>
      <c r="F41" s="81"/>
      <c r="G41" s="81"/>
      <c r="H41" s="356"/>
      <c r="I41" s="52"/>
      <c r="J41" s="81"/>
      <c r="K41" s="356"/>
      <c r="L41" s="52"/>
      <c r="M41" s="81"/>
      <c r="N41" s="356"/>
      <c r="O41" s="52"/>
      <c r="P41" s="81"/>
      <c r="Q41" s="356"/>
      <c r="R41" s="52"/>
      <c r="S41" s="81"/>
      <c r="T41" s="95"/>
      <c r="U41" s="52"/>
      <c r="V41" s="52"/>
      <c r="W41" s="53"/>
      <c r="X41" s="95"/>
      <c r="Y41" s="81"/>
      <c r="Z41" s="95"/>
      <c r="AA41" s="52"/>
      <c r="AB41" s="95"/>
      <c r="AC41" s="54"/>
      <c r="AD41" s="52"/>
      <c r="AE41" s="96"/>
      <c r="AF41" s="96"/>
    </row>
    <row r="42" spans="1:32" ht="16.149999999999999" customHeight="1" x14ac:dyDescent="0.2">
      <c r="A42" s="59">
        <v>36</v>
      </c>
      <c r="B42" s="60" t="s">
        <v>42</v>
      </c>
      <c r="C42" s="335"/>
      <c r="D42" s="61"/>
      <c r="E42" s="66"/>
      <c r="F42" s="66"/>
      <c r="G42" s="66"/>
      <c r="H42" s="354"/>
      <c r="I42" s="61"/>
      <c r="J42" s="66"/>
      <c r="K42" s="354"/>
      <c r="L42" s="61"/>
      <c r="M42" s="66"/>
      <c r="N42" s="354"/>
      <c r="O42" s="61"/>
      <c r="P42" s="66"/>
      <c r="Q42" s="354"/>
      <c r="R42" s="61"/>
      <c r="S42" s="66"/>
      <c r="T42" s="93"/>
      <c r="U42" s="61"/>
      <c r="V42" s="61"/>
      <c r="W42" s="62"/>
      <c r="X42" s="93"/>
      <c r="Y42" s="66"/>
      <c r="Z42" s="93"/>
      <c r="AA42" s="61"/>
      <c r="AB42" s="93"/>
      <c r="AC42" s="61"/>
      <c r="AD42" s="61"/>
      <c r="AE42" s="93"/>
      <c r="AF42" s="97"/>
    </row>
    <row r="43" spans="1:32" ht="16.149999999999999" customHeight="1" x14ac:dyDescent="0.2">
      <c r="A43" s="55">
        <v>37</v>
      </c>
      <c r="B43" s="56" t="s">
        <v>43</v>
      </c>
      <c r="C43" s="336"/>
      <c r="D43" s="57"/>
      <c r="E43" s="75"/>
      <c r="F43" s="75"/>
      <c r="G43" s="75"/>
      <c r="H43" s="355"/>
      <c r="I43" s="57"/>
      <c r="J43" s="75"/>
      <c r="K43" s="355"/>
      <c r="L43" s="57"/>
      <c r="M43" s="75"/>
      <c r="N43" s="355"/>
      <c r="O43" s="57"/>
      <c r="P43" s="75"/>
      <c r="Q43" s="355"/>
      <c r="R43" s="57"/>
      <c r="S43" s="75"/>
      <c r="T43" s="94"/>
      <c r="U43" s="57"/>
      <c r="V43" s="57"/>
      <c r="W43" s="58"/>
      <c r="X43" s="94"/>
      <c r="Y43" s="75"/>
      <c r="Z43" s="94"/>
      <c r="AA43" s="57"/>
      <c r="AB43" s="94"/>
      <c r="AC43" s="57"/>
      <c r="AD43" s="57"/>
      <c r="AE43" s="94"/>
      <c r="AF43" s="98"/>
    </row>
    <row r="44" spans="1:32" ht="16.149999999999999" customHeight="1" x14ac:dyDescent="0.2">
      <c r="A44" s="55">
        <v>38</v>
      </c>
      <c r="B44" s="56" t="s">
        <v>44</v>
      </c>
      <c r="C44" s="336"/>
      <c r="D44" s="57"/>
      <c r="E44" s="75"/>
      <c r="F44" s="75"/>
      <c r="G44" s="75"/>
      <c r="H44" s="355"/>
      <c r="I44" s="57"/>
      <c r="J44" s="75"/>
      <c r="K44" s="355"/>
      <c r="L44" s="57"/>
      <c r="M44" s="75"/>
      <c r="N44" s="355"/>
      <c r="O44" s="57"/>
      <c r="P44" s="75"/>
      <c r="Q44" s="355"/>
      <c r="R44" s="57"/>
      <c r="S44" s="75"/>
      <c r="T44" s="94"/>
      <c r="U44" s="57"/>
      <c r="V44" s="57"/>
      <c r="W44" s="58"/>
      <c r="X44" s="94"/>
      <c r="Y44" s="75"/>
      <c r="Z44" s="94"/>
      <c r="AA44" s="57"/>
      <c r="AB44" s="94"/>
      <c r="AC44" s="57"/>
      <c r="AD44" s="57"/>
      <c r="AE44" s="94"/>
      <c r="AF44" s="98"/>
    </row>
    <row r="45" spans="1:32" ht="16.149999999999999" customHeight="1" x14ac:dyDescent="0.2">
      <c r="A45" s="55">
        <v>39</v>
      </c>
      <c r="B45" s="56" t="s">
        <v>45</v>
      </c>
      <c r="C45" s="336"/>
      <c r="D45" s="57"/>
      <c r="E45" s="75"/>
      <c r="F45" s="75"/>
      <c r="G45" s="75"/>
      <c r="H45" s="355"/>
      <c r="I45" s="57"/>
      <c r="J45" s="75"/>
      <c r="K45" s="355"/>
      <c r="L45" s="57"/>
      <c r="M45" s="75"/>
      <c r="N45" s="355"/>
      <c r="O45" s="57"/>
      <c r="P45" s="75"/>
      <c r="Q45" s="355"/>
      <c r="R45" s="57"/>
      <c r="S45" s="75"/>
      <c r="T45" s="94"/>
      <c r="U45" s="57"/>
      <c r="V45" s="57"/>
      <c r="W45" s="58"/>
      <c r="X45" s="94"/>
      <c r="Y45" s="75"/>
      <c r="Z45" s="94"/>
      <c r="AA45" s="57"/>
      <c r="AB45" s="94"/>
      <c r="AC45" s="57"/>
      <c r="AD45" s="57"/>
      <c r="AE45" s="94"/>
      <c r="AF45" s="98"/>
    </row>
    <row r="46" spans="1:32" ht="16.149999999999999" customHeight="1" x14ac:dyDescent="0.2">
      <c r="A46" s="50">
        <v>40</v>
      </c>
      <c r="B46" s="51" t="s">
        <v>46</v>
      </c>
      <c r="C46" s="337"/>
      <c r="D46" s="52"/>
      <c r="E46" s="81"/>
      <c r="F46" s="81"/>
      <c r="G46" s="81"/>
      <c r="H46" s="356"/>
      <c r="I46" s="52"/>
      <c r="J46" s="81"/>
      <c r="K46" s="356"/>
      <c r="L46" s="52"/>
      <c r="M46" s="81"/>
      <c r="N46" s="356"/>
      <c r="O46" s="52"/>
      <c r="P46" s="81"/>
      <c r="Q46" s="356"/>
      <c r="R46" s="52"/>
      <c r="S46" s="81"/>
      <c r="T46" s="95"/>
      <c r="U46" s="52"/>
      <c r="V46" s="52"/>
      <c r="W46" s="53"/>
      <c r="X46" s="95"/>
      <c r="Y46" s="81"/>
      <c r="Z46" s="95"/>
      <c r="AA46" s="52"/>
      <c r="AB46" s="95"/>
      <c r="AC46" s="54"/>
      <c r="AD46" s="52"/>
      <c r="AE46" s="96"/>
      <c r="AF46" s="96"/>
    </row>
    <row r="47" spans="1:32" ht="16.149999999999999" customHeight="1" x14ac:dyDescent="0.2">
      <c r="A47" s="59">
        <v>41</v>
      </c>
      <c r="B47" s="60" t="s">
        <v>47</v>
      </c>
      <c r="C47" s="335"/>
      <c r="D47" s="61"/>
      <c r="E47" s="66"/>
      <c r="F47" s="66"/>
      <c r="G47" s="66"/>
      <c r="H47" s="354"/>
      <c r="I47" s="61"/>
      <c r="J47" s="66"/>
      <c r="K47" s="354"/>
      <c r="L47" s="61"/>
      <c r="M47" s="66"/>
      <c r="N47" s="354"/>
      <c r="O47" s="61"/>
      <c r="P47" s="66"/>
      <c r="Q47" s="354"/>
      <c r="R47" s="61"/>
      <c r="S47" s="66"/>
      <c r="T47" s="93"/>
      <c r="U47" s="61"/>
      <c r="V47" s="61"/>
      <c r="W47" s="62"/>
      <c r="X47" s="93"/>
      <c r="Y47" s="66"/>
      <c r="Z47" s="93"/>
      <c r="AA47" s="61"/>
      <c r="AB47" s="93"/>
      <c r="AC47" s="61"/>
      <c r="AD47" s="61"/>
      <c r="AE47" s="93"/>
      <c r="AF47" s="97"/>
    </row>
    <row r="48" spans="1:32" ht="16.149999999999999" customHeight="1" x14ac:dyDescent="0.2">
      <c r="A48" s="55">
        <v>42</v>
      </c>
      <c r="B48" s="56" t="s">
        <v>48</v>
      </c>
      <c r="C48" s="336"/>
      <c r="D48" s="57"/>
      <c r="E48" s="75"/>
      <c r="F48" s="75"/>
      <c r="G48" s="75"/>
      <c r="H48" s="355"/>
      <c r="I48" s="57"/>
      <c r="J48" s="75"/>
      <c r="K48" s="355"/>
      <c r="L48" s="57"/>
      <c r="M48" s="75"/>
      <c r="N48" s="355"/>
      <c r="O48" s="57"/>
      <c r="P48" s="75"/>
      <c r="Q48" s="355"/>
      <c r="R48" s="57"/>
      <c r="S48" s="75"/>
      <c r="T48" s="94"/>
      <c r="U48" s="57"/>
      <c r="V48" s="57"/>
      <c r="W48" s="58"/>
      <c r="X48" s="94"/>
      <c r="Y48" s="75"/>
      <c r="Z48" s="94"/>
      <c r="AA48" s="57"/>
      <c r="AB48" s="94"/>
      <c r="AC48" s="57"/>
      <c r="AD48" s="57"/>
      <c r="AE48" s="94"/>
      <c r="AF48" s="98"/>
    </row>
    <row r="49" spans="1:32" ht="16.149999999999999" customHeight="1" x14ac:dyDescent="0.2">
      <c r="A49" s="55">
        <v>43</v>
      </c>
      <c r="B49" s="56" t="s">
        <v>49</v>
      </c>
      <c r="C49" s="336"/>
      <c r="D49" s="57"/>
      <c r="E49" s="75"/>
      <c r="F49" s="75"/>
      <c r="G49" s="75"/>
      <c r="H49" s="355"/>
      <c r="I49" s="57"/>
      <c r="J49" s="75"/>
      <c r="K49" s="355"/>
      <c r="L49" s="57"/>
      <c r="M49" s="75"/>
      <c r="N49" s="355"/>
      <c r="O49" s="57"/>
      <c r="P49" s="75"/>
      <c r="Q49" s="355"/>
      <c r="R49" s="57"/>
      <c r="S49" s="75"/>
      <c r="T49" s="94"/>
      <c r="U49" s="57"/>
      <c r="V49" s="57"/>
      <c r="W49" s="58"/>
      <c r="X49" s="94"/>
      <c r="Y49" s="75"/>
      <c r="Z49" s="94"/>
      <c r="AA49" s="57"/>
      <c r="AB49" s="94"/>
      <c r="AC49" s="57"/>
      <c r="AD49" s="57"/>
      <c r="AE49" s="94"/>
      <c r="AF49" s="98"/>
    </row>
    <row r="50" spans="1:32" ht="16.149999999999999" customHeight="1" x14ac:dyDescent="0.2">
      <c r="A50" s="55">
        <v>44</v>
      </c>
      <c r="B50" s="56" t="s">
        <v>50</v>
      </c>
      <c r="C50" s="336"/>
      <c r="D50" s="57"/>
      <c r="E50" s="75"/>
      <c r="F50" s="75"/>
      <c r="G50" s="75"/>
      <c r="H50" s="355"/>
      <c r="I50" s="57"/>
      <c r="J50" s="75"/>
      <c r="K50" s="355"/>
      <c r="L50" s="57"/>
      <c r="M50" s="75"/>
      <c r="N50" s="355"/>
      <c r="O50" s="57"/>
      <c r="P50" s="75"/>
      <c r="Q50" s="355"/>
      <c r="R50" s="57"/>
      <c r="S50" s="75"/>
      <c r="T50" s="94"/>
      <c r="U50" s="57"/>
      <c r="V50" s="57"/>
      <c r="W50" s="58"/>
      <c r="X50" s="94"/>
      <c r="Y50" s="75"/>
      <c r="Z50" s="94"/>
      <c r="AA50" s="57"/>
      <c r="AB50" s="94"/>
      <c r="AC50" s="57"/>
      <c r="AD50" s="57"/>
      <c r="AE50" s="94"/>
      <c r="AF50" s="98"/>
    </row>
    <row r="51" spans="1:32" ht="16.149999999999999" customHeight="1" x14ac:dyDescent="0.2">
      <c r="A51" s="50">
        <v>45</v>
      </c>
      <c r="B51" s="51" t="s">
        <v>51</v>
      </c>
      <c r="C51" s="337"/>
      <c r="D51" s="52"/>
      <c r="E51" s="81"/>
      <c r="F51" s="81"/>
      <c r="G51" s="81"/>
      <c r="H51" s="356"/>
      <c r="I51" s="52"/>
      <c r="J51" s="81"/>
      <c r="K51" s="356"/>
      <c r="L51" s="52"/>
      <c r="M51" s="81"/>
      <c r="N51" s="356"/>
      <c r="O51" s="52"/>
      <c r="P51" s="81"/>
      <c r="Q51" s="356"/>
      <c r="R51" s="52"/>
      <c r="S51" s="81"/>
      <c r="T51" s="95"/>
      <c r="U51" s="52"/>
      <c r="V51" s="52"/>
      <c r="W51" s="53"/>
      <c r="X51" s="95"/>
      <c r="Y51" s="81"/>
      <c r="Z51" s="95"/>
      <c r="AA51" s="52"/>
      <c r="AB51" s="95"/>
      <c r="AC51" s="54"/>
      <c r="AD51" s="52"/>
      <c r="AE51" s="96"/>
      <c r="AF51" s="96"/>
    </row>
    <row r="52" spans="1:32" ht="16.149999999999999" customHeight="1" x14ac:dyDescent="0.2">
      <c r="A52" s="59">
        <v>46</v>
      </c>
      <c r="B52" s="60" t="s">
        <v>52</v>
      </c>
      <c r="C52" s="335"/>
      <c r="D52" s="61"/>
      <c r="E52" s="66"/>
      <c r="F52" s="66"/>
      <c r="G52" s="66"/>
      <c r="H52" s="354"/>
      <c r="I52" s="61"/>
      <c r="J52" s="66"/>
      <c r="K52" s="354"/>
      <c r="L52" s="61"/>
      <c r="M52" s="66"/>
      <c r="N52" s="354"/>
      <c r="O52" s="61"/>
      <c r="P52" s="66"/>
      <c r="Q52" s="354"/>
      <c r="R52" s="61"/>
      <c r="S52" s="66"/>
      <c r="T52" s="93"/>
      <c r="U52" s="61"/>
      <c r="V52" s="61"/>
      <c r="W52" s="62"/>
      <c r="X52" s="93"/>
      <c r="Y52" s="66"/>
      <c r="Z52" s="93"/>
      <c r="AA52" s="61"/>
      <c r="AB52" s="93"/>
      <c r="AC52" s="61"/>
      <c r="AD52" s="61"/>
      <c r="AE52" s="93"/>
      <c r="AF52" s="97"/>
    </row>
    <row r="53" spans="1:32" ht="16.149999999999999" customHeight="1" x14ac:dyDescent="0.2">
      <c r="A53" s="55">
        <v>47</v>
      </c>
      <c r="B53" s="56" t="s">
        <v>53</v>
      </c>
      <c r="C53" s="336"/>
      <c r="D53" s="57"/>
      <c r="E53" s="75"/>
      <c r="F53" s="75"/>
      <c r="G53" s="75"/>
      <c r="H53" s="355"/>
      <c r="I53" s="57"/>
      <c r="J53" s="75"/>
      <c r="K53" s="355"/>
      <c r="L53" s="57"/>
      <c r="M53" s="75"/>
      <c r="N53" s="355"/>
      <c r="O53" s="57"/>
      <c r="P53" s="75"/>
      <c r="Q53" s="355"/>
      <c r="R53" s="57"/>
      <c r="S53" s="75"/>
      <c r="T53" s="94"/>
      <c r="U53" s="57"/>
      <c r="V53" s="57"/>
      <c r="W53" s="58"/>
      <c r="X53" s="94"/>
      <c r="Y53" s="75"/>
      <c r="Z53" s="94"/>
      <c r="AA53" s="57"/>
      <c r="AB53" s="94"/>
      <c r="AC53" s="57"/>
      <c r="AD53" s="57"/>
      <c r="AE53" s="94"/>
      <c r="AF53" s="98"/>
    </row>
    <row r="54" spans="1:32" ht="16.149999999999999" customHeight="1" x14ac:dyDescent="0.2">
      <c r="A54" s="55">
        <v>48</v>
      </c>
      <c r="B54" s="56" t="s">
        <v>91</v>
      </c>
      <c r="C54" s="336"/>
      <c r="D54" s="57"/>
      <c r="E54" s="75"/>
      <c r="F54" s="75"/>
      <c r="G54" s="75"/>
      <c r="H54" s="355"/>
      <c r="I54" s="57"/>
      <c r="J54" s="75"/>
      <c r="K54" s="355"/>
      <c r="L54" s="57"/>
      <c r="M54" s="75"/>
      <c r="N54" s="355"/>
      <c r="O54" s="57"/>
      <c r="P54" s="75"/>
      <c r="Q54" s="355"/>
      <c r="R54" s="57"/>
      <c r="S54" s="75"/>
      <c r="T54" s="94"/>
      <c r="U54" s="57"/>
      <c r="V54" s="57"/>
      <c r="W54" s="58"/>
      <c r="X54" s="94"/>
      <c r="Y54" s="75"/>
      <c r="Z54" s="94"/>
      <c r="AA54" s="57"/>
      <c r="AB54" s="94"/>
      <c r="AC54" s="57"/>
      <c r="AD54" s="57"/>
      <c r="AE54" s="94"/>
      <c r="AF54" s="98"/>
    </row>
    <row r="55" spans="1:32" ht="16.149999999999999" customHeight="1" x14ac:dyDescent="0.2">
      <c r="A55" s="55">
        <v>49</v>
      </c>
      <c r="B55" s="56" t="s">
        <v>54</v>
      </c>
      <c r="C55" s="336"/>
      <c r="D55" s="57"/>
      <c r="E55" s="75"/>
      <c r="F55" s="75"/>
      <c r="G55" s="75"/>
      <c r="H55" s="355"/>
      <c r="I55" s="57"/>
      <c r="J55" s="75"/>
      <c r="K55" s="355"/>
      <c r="L55" s="57"/>
      <c r="M55" s="75"/>
      <c r="N55" s="355"/>
      <c r="O55" s="57"/>
      <c r="P55" s="75"/>
      <c r="Q55" s="355"/>
      <c r="R55" s="57"/>
      <c r="S55" s="75"/>
      <c r="T55" s="94"/>
      <c r="U55" s="57"/>
      <c r="V55" s="57"/>
      <c r="W55" s="58"/>
      <c r="X55" s="94"/>
      <c r="Y55" s="75"/>
      <c r="Z55" s="94"/>
      <c r="AA55" s="57"/>
      <c r="AB55" s="94"/>
      <c r="AC55" s="57"/>
      <c r="AD55" s="57"/>
      <c r="AE55" s="94"/>
      <c r="AF55" s="98"/>
    </row>
    <row r="56" spans="1:32" ht="16.149999999999999" customHeight="1" x14ac:dyDescent="0.2">
      <c r="A56" s="50">
        <v>50</v>
      </c>
      <c r="B56" s="51" t="s">
        <v>55</v>
      </c>
      <c r="C56" s="337"/>
      <c r="D56" s="52"/>
      <c r="E56" s="81"/>
      <c r="F56" s="81"/>
      <c r="G56" s="81"/>
      <c r="H56" s="356"/>
      <c r="I56" s="52"/>
      <c r="J56" s="81"/>
      <c r="K56" s="356"/>
      <c r="L56" s="52"/>
      <c r="M56" s="81"/>
      <c r="N56" s="356"/>
      <c r="O56" s="52"/>
      <c r="P56" s="81"/>
      <c r="Q56" s="356"/>
      <c r="R56" s="52"/>
      <c r="S56" s="81"/>
      <c r="T56" s="95"/>
      <c r="U56" s="52"/>
      <c r="V56" s="52"/>
      <c r="W56" s="53"/>
      <c r="X56" s="95"/>
      <c r="Y56" s="81"/>
      <c r="Z56" s="95"/>
      <c r="AA56" s="52"/>
      <c r="AB56" s="95"/>
      <c r="AC56" s="54"/>
      <c r="AD56" s="52"/>
      <c r="AE56" s="96"/>
      <c r="AF56" s="96"/>
    </row>
    <row r="57" spans="1:32" ht="16.149999999999999" customHeight="1" x14ac:dyDescent="0.2">
      <c r="A57" s="59">
        <v>51</v>
      </c>
      <c r="B57" s="60" t="s">
        <v>56</v>
      </c>
      <c r="C57" s="335"/>
      <c r="D57" s="61"/>
      <c r="E57" s="66"/>
      <c r="F57" s="66"/>
      <c r="G57" s="66"/>
      <c r="H57" s="354"/>
      <c r="I57" s="61"/>
      <c r="J57" s="66"/>
      <c r="K57" s="354"/>
      <c r="L57" s="61"/>
      <c r="M57" s="66"/>
      <c r="N57" s="354"/>
      <c r="O57" s="61"/>
      <c r="P57" s="66"/>
      <c r="Q57" s="354"/>
      <c r="R57" s="61"/>
      <c r="S57" s="66"/>
      <c r="T57" s="93"/>
      <c r="U57" s="61"/>
      <c r="V57" s="61"/>
      <c r="W57" s="62"/>
      <c r="X57" s="93"/>
      <c r="Y57" s="66"/>
      <c r="Z57" s="93"/>
      <c r="AA57" s="61"/>
      <c r="AB57" s="93"/>
      <c r="AC57" s="61"/>
      <c r="AD57" s="61"/>
      <c r="AE57" s="93"/>
      <c r="AF57" s="97"/>
    </row>
    <row r="58" spans="1:32" ht="16.149999999999999" customHeight="1" x14ac:dyDescent="0.2">
      <c r="A58" s="55">
        <v>52</v>
      </c>
      <c r="B58" s="56" t="s">
        <v>57</v>
      </c>
      <c r="C58" s="336"/>
      <c r="D58" s="57"/>
      <c r="E58" s="75"/>
      <c r="F58" s="75"/>
      <c r="G58" s="75"/>
      <c r="H58" s="355"/>
      <c r="I58" s="57"/>
      <c r="J58" s="75"/>
      <c r="K58" s="355"/>
      <c r="L58" s="57"/>
      <c r="M58" s="75"/>
      <c r="N58" s="355"/>
      <c r="O58" s="57"/>
      <c r="P58" s="75"/>
      <c r="Q58" s="355"/>
      <c r="R58" s="57"/>
      <c r="S58" s="75"/>
      <c r="T58" s="94"/>
      <c r="U58" s="57"/>
      <c r="V58" s="57"/>
      <c r="W58" s="58"/>
      <c r="X58" s="94"/>
      <c r="Y58" s="75"/>
      <c r="Z58" s="94"/>
      <c r="AA58" s="57"/>
      <c r="AB58" s="94"/>
      <c r="AC58" s="57"/>
      <c r="AD58" s="57"/>
      <c r="AE58" s="94"/>
      <c r="AF58" s="98"/>
    </row>
    <row r="59" spans="1:32" ht="16.149999999999999" customHeight="1" x14ac:dyDescent="0.2">
      <c r="A59" s="55">
        <v>53</v>
      </c>
      <c r="B59" s="56" t="s">
        <v>58</v>
      </c>
      <c r="C59" s="336"/>
      <c r="D59" s="57"/>
      <c r="E59" s="75"/>
      <c r="F59" s="75"/>
      <c r="G59" s="75"/>
      <c r="H59" s="355"/>
      <c r="I59" s="57"/>
      <c r="J59" s="75"/>
      <c r="K59" s="355"/>
      <c r="L59" s="57"/>
      <c r="M59" s="75"/>
      <c r="N59" s="355"/>
      <c r="O59" s="57"/>
      <c r="P59" s="75"/>
      <c r="Q59" s="355"/>
      <c r="R59" s="57"/>
      <c r="S59" s="75"/>
      <c r="T59" s="94"/>
      <c r="U59" s="57"/>
      <c r="V59" s="57"/>
      <c r="W59" s="58"/>
      <c r="X59" s="94"/>
      <c r="Y59" s="75"/>
      <c r="Z59" s="94"/>
      <c r="AA59" s="57"/>
      <c r="AB59" s="94"/>
      <c r="AC59" s="57"/>
      <c r="AD59" s="57"/>
      <c r="AE59" s="94"/>
      <c r="AF59" s="98"/>
    </row>
    <row r="60" spans="1:32" ht="16.149999999999999" customHeight="1" x14ac:dyDescent="0.2">
      <c r="A60" s="55">
        <v>54</v>
      </c>
      <c r="B60" s="56" t="s">
        <v>59</v>
      </c>
      <c r="C60" s="336"/>
      <c r="D60" s="57"/>
      <c r="E60" s="75"/>
      <c r="F60" s="75"/>
      <c r="G60" s="75"/>
      <c r="H60" s="355"/>
      <c r="I60" s="57"/>
      <c r="J60" s="75"/>
      <c r="K60" s="355"/>
      <c r="L60" s="57"/>
      <c r="M60" s="75"/>
      <c r="N60" s="355"/>
      <c r="O60" s="57"/>
      <c r="P60" s="75"/>
      <c r="Q60" s="355"/>
      <c r="R60" s="57"/>
      <c r="S60" s="75"/>
      <c r="T60" s="94"/>
      <c r="U60" s="57"/>
      <c r="V60" s="57"/>
      <c r="W60" s="58"/>
      <c r="X60" s="94"/>
      <c r="Y60" s="75"/>
      <c r="Z60" s="94"/>
      <c r="AA60" s="57"/>
      <c r="AB60" s="94"/>
      <c r="AC60" s="57"/>
      <c r="AD60" s="57"/>
      <c r="AE60" s="94"/>
      <c r="AF60" s="98"/>
    </row>
    <row r="61" spans="1:32" ht="16.149999999999999" customHeight="1" x14ac:dyDescent="0.2">
      <c r="A61" s="50">
        <v>55</v>
      </c>
      <c r="B61" s="51" t="s">
        <v>60</v>
      </c>
      <c r="C61" s="337"/>
      <c r="D61" s="52"/>
      <c r="E61" s="81"/>
      <c r="F61" s="81"/>
      <c r="G61" s="81"/>
      <c r="H61" s="356"/>
      <c r="I61" s="52"/>
      <c r="J61" s="81"/>
      <c r="K61" s="356"/>
      <c r="L61" s="52"/>
      <c r="M61" s="81"/>
      <c r="N61" s="356"/>
      <c r="O61" s="52"/>
      <c r="P61" s="81"/>
      <c r="Q61" s="356"/>
      <c r="R61" s="52"/>
      <c r="S61" s="81"/>
      <c r="T61" s="95"/>
      <c r="U61" s="52"/>
      <c r="V61" s="52"/>
      <c r="W61" s="53"/>
      <c r="X61" s="95"/>
      <c r="Y61" s="81"/>
      <c r="Z61" s="95"/>
      <c r="AA61" s="52"/>
      <c r="AB61" s="95"/>
      <c r="AC61" s="54"/>
      <c r="AD61" s="52"/>
      <c r="AE61" s="96"/>
      <c r="AF61" s="96"/>
    </row>
    <row r="62" spans="1:32" ht="16.149999999999999" customHeight="1" x14ac:dyDescent="0.2">
      <c r="A62" s="59">
        <v>56</v>
      </c>
      <c r="B62" s="60" t="s">
        <v>61</v>
      </c>
      <c r="C62" s="335"/>
      <c r="D62" s="61"/>
      <c r="E62" s="66"/>
      <c r="F62" s="66"/>
      <c r="G62" s="66"/>
      <c r="H62" s="354"/>
      <c r="I62" s="61"/>
      <c r="J62" s="66"/>
      <c r="K62" s="354"/>
      <c r="L62" s="61"/>
      <c r="M62" s="66"/>
      <c r="N62" s="354"/>
      <c r="O62" s="61"/>
      <c r="P62" s="66"/>
      <c r="Q62" s="354"/>
      <c r="R62" s="61"/>
      <c r="S62" s="66"/>
      <c r="T62" s="93"/>
      <c r="U62" s="61"/>
      <c r="V62" s="61"/>
      <c r="W62" s="62"/>
      <c r="X62" s="93"/>
      <c r="Y62" s="66"/>
      <c r="Z62" s="93"/>
      <c r="AA62" s="61"/>
      <c r="AB62" s="93"/>
      <c r="AC62" s="61"/>
      <c r="AD62" s="61"/>
      <c r="AE62" s="93"/>
      <c r="AF62" s="97"/>
    </row>
    <row r="63" spans="1:32" ht="16.149999999999999" customHeight="1" x14ac:dyDescent="0.2">
      <c r="A63" s="55">
        <v>57</v>
      </c>
      <c r="B63" s="56" t="s">
        <v>62</v>
      </c>
      <c r="C63" s="336"/>
      <c r="D63" s="57"/>
      <c r="E63" s="75"/>
      <c r="F63" s="75"/>
      <c r="G63" s="75"/>
      <c r="H63" s="355"/>
      <c r="I63" s="57"/>
      <c r="J63" s="75"/>
      <c r="K63" s="355"/>
      <c r="L63" s="57"/>
      <c r="M63" s="75"/>
      <c r="N63" s="355"/>
      <c r="O63" s="57"/>
      <c r="P63" s="75"/>
      <c r="Q63" s="355"/>
      <c r="R63" s="57"/>
      <c r="S63" s="75"/>
      <c r="T63" s="94"/>
      <c r="U63" s="57"/>
      <c r="V63" s="57"/>
      <c r="W63" s="58"/>
      <c r="X63" s="94"/>
      <c r="Y63" s="75"/>
      <c r="Z63" s="94"/>
      <c r="AA63" s="57"/>
      <c r="AB63" s="94"/>
      <c r="AC63" s="57"/>
      <c r="AD63" s="57"/>
      <c r="AE63" s="94"/>
      <c r="AF63" s="98"/>
    </row>
    <row r="64" spans="1:32" ht="16.149999999999999" customHeight="1" x14ac:dyDescent="0.2">
      <c r="A64" s="55">
        <v>58</v>
      </c>
      <c r="B64" s="56" t="s">
        <v>63</v>
      </c>
      <c r="C64" s="336"/>
      <c r="D64" s="57"/>
      <c r="E64" s="75"/>
      <c r="F64" s="75"/>
      <c r="G64" s="75"/>
      <c r="H64" s="355"/>
      <c r="I64" s="57"/>
      <c r="J64" s="75"/>
      <c r="K64" s="355"/>
      <c r="L64" s="57"/>
      <c r="M64" s="75"/>
      <c r="N64" s="355"/>
      <c r="O64" s="57"/>
      <c r="P64" s="75"/>
      <c r="Q64" s="355"/>
      <c r="R64" s="57"/>
      <c r="S64" s="75"/>
      <c r="T64" s="94"/>
      <c r="U64" s="57"/>
      <c r="V64" s="57"/>
      <c r="W64" s="58"/>
      <c r="X64" s="94"/>
      <c r="Y64" s="75"/>
      <c r="Z64" s="94"/>
      <c r="AA64" s="57"/>
      <c r="AB64" s="94"/>
      <c r="AC64" s="57"/>
      <c r="AD64" s="57"/>
      <c r="AE64" s="94"/>
      <c r="AF64" s="98"/>
    </row>
    <row r="65" spans="1:32" ht="16.149999999999999" customHeight="1" x14ac:dyDescent="0.2">
      <c r="A65" s="55">
        <v>59</v>
      </c>
      <c r="B65" s="56" t="s">
        <v>64</v>
      </c>
      <c r="C65" s="336"/>
      <c r="D65" s="57"/>
      <c r="E65" s="75"/>
      <c r="F65" s="75"/>
      <c r="G65" s="75"/>
      <c r="H65" s="355"/>
      <c r="I65" s="57"/>
      <c r="J65" s="75"/>
      <c r="K65" s="355"/>
      <c r="L65" s="57"/>
      <c r="M65" s="75"/>
      <c r="N65" s="355"/>
      <c r="O65" s="57"/>
      <c r="P65" s="75"/>
      <c r="Q65" s="355"/>
      <c r="R65" s="57"/>
      <c r="S65" s="75"/>
      <c r="T65" s="94"/>
      <c r="U65" s="57"/>
      <c r="V65" s="57"/>
      <c r="W65" s="58"/>
      <c r="X65" s="94"/>
      <c r="Y65" s="75"/>
      <c r="Z65" s="94"/>
      <c r="AA65" s="57"/>
      <c r="AB65" s="94"/>
      <c r="AC65" s="57"/>
      <c r="AD65" s="57"/>
      <c r="AE65" s="94"/>
      <c r="AF65" s="98"/>
    </row>
    <row r="66" spans="1:32" ht="16.149999999999999" customHeight="1" x14ac:dyDescent="0.2">
      <c r="A66" s="50">
        <v>60</v>
      </c>
      <c r="B66" s="51" t="s">
        <v>65</v>
      </c>
      <c r="C66" s="337"/>
      <c r="D66" s="52"/>
      <c r="E66" s="81"/>
      <c r="F66" s="81"/>
      <c r="G66" s="81"/>
      <c r="H66" s="356"/>
      <c r="I66" s="52"/>
      <c r="J66" s="81"/>
      <c r="K66" s="356"/>
      <c r="L66" s="52"/>
      <c r="M66" s="81"/>
      <c r="N66" s="356"/>
      <c r="O66" s="52"/>
      <c r="P66" s="81"/>
      <c r="Q66" s="356"/>
      <c r="R66" s="52"/>
      <c r="S66" s="81"/>
      <c r="T66" s="95"/>
      <c r="U66" s="52"/>
      <c r="V66" s="52"/>
      <c r="W66" s="53"/>
      <c r="X66" s="95"/>
      <c r="Y66" s="81"/>
      <c r="Z66" s="95"/>
      <c r="AA66" s="52"/>
      <c r="AB66" s="95"/>
      <c r="AC66" s="54"/>
      <c r="AD66" s="52"/>
      <c r="AE66" s="96"/>
      <c r="AF66" s="96"/>
    </row>
    <row r="67" spans="1:32" ht="16.149999999999999" customHeight="1" x14ac:dyDescent="0.2">
      <c r="A67" s="59">
        <v>61</v>
      </c>
      <c r="B67" s="60" t="s">
        <v>66</v>
      </c>
      <c r="C67" s="335"/>
      <c r="D67" s="61"/>
      <c r="E67" s="66"/>
      <c r="F67" s="66"/>
      <c r="G67" s="66"/>
      <c r="H67" s="354"/>
      <c r="I67" s="61"/>
      <c r="J67" s="66"/>
      <c r="K67" s="354"/>
      <c r="L67" s="61"/>
      <c r="M67" s="66"/>
      <c r="N67" s="354"/>
      <c r="O67" s="61"/>
      <c r="P67" s="66"/>
      <c r="Q67" s="354"/>
      <c r="R67" s="61"/>
      <c r="S67" s="66"/>
      <c r="T67" s="93"/>
      <c r="U67" s="61"/>
      <c r="V67" s="61"/>
      <c r="W67" s="62"/>
      <c r="X67" s="93"/>
      <c r="Y67" s="66"/>
      <c r="Z67" s="93"/>
      <c r="AA67" s="61"/>
      <c r="AB67" s="93"/>
      <c r="AC67" s="61"/>
      <c r="AD67" s="61"/>
      <c r="AE67" s="93"/>
      <c r="AF67" s="97"/>
    </row>
    <row r="68" spans="1:32" ht="16.149999999999999" customHeight="1" x14ac:dyDescent="0.2">
      <c r="A68" s="55">
        <v>62</v>
      </c>
      <c r="B68" s="56" t="s">
        <v>67</v>
      </c>
      <c r="C68" s="336"/>
      <c r="D68" s="57"/>
      <c r="E68" s="75"/>
      <c r="F68" s="75"/>
      <c r="G68" s="75"/>
      <c r="H68" s="355"/>
      <c r="I68" s="57"/>
      <c r="J68" s="75"/>
      <c r="K68" s="355"/>
      <c r="L68" s="57"/>
      <c r="M68" s="75"/>
      <c r="N68" s="355"/>
      <c r="O68" s="57"/>
      <c r="P68" s="75"/>
      <c r="Q68" s="355"/>
      <c r="R68" s="57"/>
      <c r="S68" s="75"/>
      <c r="T68" s="94"/>
      <c r="U68" s="57"/>
      <c r="V68" s="57"/>
      <c r="W68" s="58"/>
      <c r="X68" s="94"/>
      <c r="Y68" s="75"/>
      <c r="Z68" s="94"/>
      <c r="AA68" s="57"/>
      <c r="AB68" s="94"/>
      <c r="AC68" s="57"/>
      <c r="AD68" s="57"/>
      <c r="AE68" s="94"/>
      <c r="AF68" s="98"/>
    </row>
    <row r="69" spans="1:32" ht="16.149999999999999" customHeight="1" x14ac:dyDescent="0.2">
      <c r="A69" s="55">
        <v>63</v>
      </c>
      <c r="B69" s="56" t="s">
        <v>68</v>
      </c>
      <c r="C69" s="336"/>
      <c r="D69" s="57"/>
      <c r="E69" s="75"/>
      <c r="F69" s="75"/>
      <c r="G69" s="75"/>
      <c r="H69" s="355"/>
      <c r="I69" s="57"/>
      <c r="J69" s="75"/>
      <c r="K69" s="355"/>
      <c r="L69" s="57"/>
      <c r="M69" s="75"/>
      <c r="N69" s="355"/>
      <c r="O69" s="57"/>
      <c r="P69" s="75"/>
      <c r="Q69" s="355"/>
      <c r="R69" s="57"/>
      <c r="S69" s="75"/>
      <c r="T69" s="94"/>
      <c r="U69" s="57"/>
      <c r="V69" s="57"/>
      <c r="W69" s="58"/>
      <c r="X69" s="94"/>
      <c r="Y69" s="75"/>
      <c r="Z69" s="94"/>
      <c r="AA69" s="57"/>
      <c r="AB69" s="94"/>
      <c r="AC69" s="57"/>
      <c r="AD69" s="57"/>
      <c r="AE69" s="94"/>
      <c r="AF69" s="98"/>
    </row>
    <row r="70" spans="1:32" ht="16.149999999999999" customHeight="1" x14ac:dyDescent="0.2">
      <c r="A70" s="55">
        <v>64</v>
      </c>
      <c r="B70" s="56" t="s">
        <v>69</v>
      </c>
      <c r="C70" s="336"/>
      <c r="D70" s="57"/>
      <c r="E70" s="75"/>
      <c r="F70" s="75"/>
      <c r="G70" s="75"/>
      <c r="H70" s="355"/>
      <c r="I70" s="57"/>
      <c r="J70" s="75"/>
      <c r="K70" s="355"/>
      <c r="L70" s="57"/>
      <c r="M70" s="75"/>
      <c r="N70" s="355"/>
      <c r="O70" s="57"/>
      <c r="P70" s="75"/>
      <c r="Q70" s="355"/>
      <c r="R70" s="57"/>
      <c r="S70" s="75"/>
      <c r="T70" s="94"/>
      <c r="U70" s="57"/>
      <c r="V70" s="57"/>
      <c r="W70" s="58"/>
      <c r="X70" s="94"/>
      <c r="Y70" s="75"/>
      <c r="Z70" s="94"/>
      <c r="AA70" s="57"/>
      <c r="AB70" s="94"/>
      <c r="AC70" s="57"/>
      <c r="AD70" s="57"/>
      <c r="AE70" s="94"/>
      <c r="AF70" s="98"/>
    </row>
    <row r="71" spans="1:32" ht="16.149999999999999" customHeight="1" x14ac:dyDescent="0.2">
      <c r="A71" s="50">
        <v>65</v>
      </c>
      <c r="B71" s="51" t="s">
        <v>70</v>
      </c>
      <c r="C71" s="337"/>
      <c r="D71" s="52"/>
      <c r="E71" s="81"/>
      <c r="F71" s="81"/>
      <c r="G71" s="81"/>
      <c r="H71" s="356"/>
      <c r="I71" s="52"/>
      <c r="J71" s="81"/>
      <c r="K71" s="356"/>
      <c r="L71" s="52"/>
      <c r="M71" s="81"/>
      <c r="N71" s="356"/>
      <c r="O71" s="52"/>
      <c r="P71" s="81"/>
      <c r="Q71" s="356"/>
      <c r="R71" s="52"/>
      <c r="S71" s="81"/>
      <c r="T71" s="95"/>
      <c r="U71" s="52"/>
      <c r="V71" s="52"/>
      <c r="W71" s="53"/>
      <c r="X71" s="95"/>
      <c r="Y71" s="81"/>
      <c r="Z71" s="95"/>
      <c r="AA71" s="52"/>
      <c r="AB71" s="95"/>
      <c r="AC71" s="54"/>
      <c r="AD71" s="52"/>
      <c r="AE71" s="96"/>
      <c r="AF71" s="96"/>
    </row>
    <row r="72" spans="1:32" ht="16.149999999999999" customHeight="1" x14ac:dyDescent="0.2">
      <c r="A72" s="59">
        <v>66</v>
      </c>
      <c r="B72" s="60" t="s">
        <v>71</v>
      </c>
      <c r="C72" s="335"/>
      <c r="D72" s="61"/>
      <c r="E72" s="66"/>
      <c r="F72" s="66"/>
      <c r="G72" s="66"/>
      <c r="H72" s="354"/>
      <c r="I72" s="61"/>
      <c r="J72" s="66"/>
      <c r="K72" s="354"/>
      <c r="L72" s="61"/>
      <c r="M72" s="66"/>
      <c r="N72" s="354"/>
      <c r="O72" s="61"/>
      <c r="P72" s="66"/>
      <c r="Q72" s="354"/>
      <c r="R72" s="61"/>
      <c r="S72" s="66"/>
      <c r="T72" s="93"/>
      <c r="U72" s="61"/>
      <c r="V72" s="61"/>
      <c r="W72" s="62"/>
      <c r="X72" s="93"/>
      <c r="Y72" s="66"/>
      <c r="Z72" s="93"/>
      <c r="AA72" s="61"/>
      <c r="AB72" s="93"/>
      <c r="AC72" s="61"/>
      <c r="AD72" s="61"/>
      <c r="AE72" s="93"/>
      <c r="AF72" s="97"/>
    </row>
    <row r="73" spans="1:32" ht="16.149999999999999" customHeight="1" x14ac:dyDescent="0.2">
      <c r="A73" s="55">
        <v>67</v>
      </c>
      <c r="B73" s="56" t="s">
        <v>4</v>
      </c>
      <c r="C73" s="336"/>
      <c r="D73" s="57"/>
      <c r="E73" s="75"/>
      <c r="F73" s="75"/>
      <c r="G73" s="75"/>
      <c r="H73" s="355"/>
      <c r="I73" s="57"/>
      <c r="J73" s="75"/>
      <c r="K73" s="355"/>
      <c r="L73" s="57"/>
      <c r="M73" s="75"/>
      <c r="N73" s="355"/>
      <c r="O73" s="57"/>
      <c r="P73" s="75"/>
      <c r="Q73" s="355"/>
      <c r="R73" s="57"/>
      <c r="S73" s="75"/>
      <c r="T73" s="94"/>
      <c r="U73" s="57"/>
      <c r="V73" s="57"/>
      <c r="W73" s="58"/>
      <c r="X73" s="94"/>
      <c r="Y73" s="75"/>
      <c r="Z73" s="94"/>
      <c r="AA73" s="57"/>
      <c r="AB73" s="94"/>
      <c r="AC73" s="57"/>
      <c r="AD73" s="57"/>
      <c r="AE73" s="94"/>
      <c r="AF73" s="98"/>
    </row>
    <row r="74" spans="1:32" ht="16.149999999999999" customHeight="1" x14ac:dyDescent="0.2">
      <c r="A74" s="55">
        <v>68</v>
      </c>
      <c r="B74" s="56" t="s">
        <v>3</v>
      </c>
      <c r="C74" s="336"/>
      <c r="D74" s="57"/>
      <c r="E74" s="75"/>
      <c r="F74" s="75"/>
      <c r="G74" s="75"/>
      <c r="H74" s="355"/>
      <c r="I74" s="57"/>
      <c r="J74" s="75"/>
      <c r="K74" s="355"/>
      <c r="L74" s="57"/>
      <c r="M74" s="75"/>
      <c r="N74" s="355"/>
      <c r="O74" s="57"/>
      <c r="P74" s="75"/>
      <c r="Q74" s="355"/>
      <c r="R74" s="57"/>
      <c r="S74" s="75"/>
      <c r="T74" s="94"/>
      <c r="U74" s="57"/>
      <c r="V74" s="57"/>
      <c r="W74" s="58"/>
      <c r="X74" s="94"/>
      <c r="Y74" s="75"/>
      <c r="Z74" s="94"/>
      <c r="AA74" s="57"/>
      <c r="AB74" s="94"/>
      <c r="AC74" s="57"/>
      <c r="AD74" s="57"/>
      <c r="AE74" s="94"/>
      <c r="AF74" s="98"/>
    </row>
    <row r="75" spans="1:32" ht="16.149999999999999" customHeight="1" x14ac:dyDescent="0.2">
      <c r="A75" s="55">
        <v>69</v>
      </c>
      <c r="B75" s="56" t="s">
        <v>93</v>
      </c>
      <c r="C75" s="336"/>
      <c r="D75" s="57"/>
      <c r="E75" s="75"/>
      <c r="F75" s="75"/>
      <c r="G75" s="75"/>
      <c r="H75" s="355"/>
      <c r="I75" s="57"/>
      <c r="J75" s="75"/>
      <c r="K75" s="355"/>
      <c r="L75" s="57"/>
      <c r="M75" s="75"/>
      <c r="N75" s="355"/>
      <c r="O75" s="57"/>
      <c r="P75" s="75"/>
      <c r="Q75" s="355"/>
      <c r="R75" s="57"/>
      <c r="S75" s="75"/>
      <c r="T75" s="94"/>
      <c r="U75" s="57"/>
      <c r="V75" s="57"/>
      <c r="W75" s="58"/>
      <c r="X75" s="94"/>
      <c r="Y75" s="75"/>
      <c r="Z75" s="94"/>
      <c r="AA75" s="57"/>
      <c r="AB75" s="94"/>
      <c r="AC75" s="57"/>
      <c r="AD75" s="57"/>
      <c r="AE75" s="94"/>
      <c r="AF75" s="98"/>
    </row>
    <row r="76" spans="1:32" s="199" customFormat="1" ht="16.149999999999999" customHeight="1" thickBot="1" x14ac:dyDescent="0.25">
      <c r="A76" s="1610" t="s">
        <v>494</v>
      </c>
      <c r="B76" s="1612"/>
      <c r="C76" s="357">
        <v>120</v>
      </c>
      <c r="D76" s="330"/>
      <c r="E76" s="347">
        <v>1013468.2045106998</v>
      </c>
      <c r="F76" s="347">
        <v>659.21180998497243</v>
      </c>
      <c r="G76" s="347">
        <v>79105.417198196708</v>
      </c>
      <c r="H76" s="357">
        <v>63</v>
      </c>
      <c r="I76" s="330"/>
      <c r="J76" s="347">
        <v>36190.174269271127</v>
      </c>
      <c r="K76" s="357">
        <v>0</v>
      </c>
      <c r="L76" s="330"/>
      <c r="M76" s="347">
        <v>0</v>
      </c>
      <c r="N76" s="357">
        <v>26</v>
      </c>
      <c r="O76" s="330"/>
      <c r="P76" s="347">
        <v>102010.99199582088</v>
      </c>
      <c r="Q76" s="357">
        <v>0</v>
      </c>
      <c r="R76" s="330"/>
      <c r="S76" s="347">
        <v>0</v>
      </c>
      <c r="T76" s="358">
        <v>1230774</v>
      </c>
      <c r="U76" s="330">
        <v>-24041</v>
      </c>
      <c r="V76" s="330">
        <v>809</v>
      </c>
      <c r="W76" s="359">
        <v>-23232</v>
      </c>
      <c r="X76" s="358">
        <v>1207542</v>
      </c>
      <c r="Y76" s="347">
        <v>-3018</v>
      </c>
      <c r="Z76" s="358">
        <v>1204524</v>
      </c>
      <c r="AA76" s="347">
        <v>-4153</v>
      </c>
      <c r="AB76" s="358">
        <v>1200371</v>
      </c>
      <c r="AC76" s="330">
        <v>1100262</v>
      </c>
      <c r="AD76" s="330">
        <v>100109</v>
      </c>
      <c r="AE76" s="358">
        <v>100109</v>
      </c>
      <c r="AF76" s="327">
        <v>1200371</v>
      </c>
    </row>
    <row r="77" spans="1:32" s="199" customFormat="1" ht="12.75" customHeight="1" thickTop="1" x14ac:dyDescent="0.2">
      <c r="A77" s="1613" t="s">
        <v>447</v>
      </c>
      <c r="B77" s="1614"/>
      <c r="C77" s="366"/>
      <c r="D77" s="344"/>
      <c r="E77" s="344"/>
      <c r="F77" s="344"/>
      <c r="G77" s="344"/>
      <c r="H77" s="366"/>
      <c r="I77" s="344"/>
      <c r="J77" s="344"/>
      <c r="K77" s="366"/>
      <c r="L77" s="344"/>
      <c r="M77" s="344"/>
      <c r="N77" s="366"/>
      <c r="O77" s="344"/>
      <c r="P77" s="344"/>
      <c r="Q77" s="366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44"/>
      <c r="AF77" s="344"/>
    </row>
    <row r="78" spans="1:32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6"/>
      <c r="G78" s="246"/>
      <c r="H78" s="248"/>
      <c r="I78" s="246"/>
      <c r="J78" s="246"/>
      <c r="K78" s="248"/>
      <c r="L78" s="246"/>
      <c r="M78" s="246"/>
      <c r="N78" s="248"/>
      <c r="O78" s="246"/>
      <c r="P78" s="246"/>
      <c r="Q78" s="248"/>
      <c r="R78" s="246"/>
      <c r="S78" s="246"/>
      <c r="T78" s="246"/>
      <c r="U78" s="246"/>
      <c r="V78" s="246"/>
      <c r="W78" s="246"/>
      <c r="X78" s="246"/>
      <c r="Y78" s="246"/>
      <c r="Z78" s="246"/>
      <c r="AA78" s="246"/>
      <c r="AB78" s="98">
        <v>0</v>
      </c>
      <c r="AC78" s="251">
        <v>0</v>
      </c>
      <c r="AD78" s="246">
        <v>0</v>
      </c>
      <c r="AE78" s="98">
        <v>0</v>
      </c>
      <c r="AF78" s="98">
        <v>0</v>
      </c>
    </row>
    <row r="79" spans="1:32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6"/>
      <c r="G79" s="246"/>
      <c r="H79" s="248"/>
      <c r="I79" s="246"/>
      <c r="J79" s="246"/>
      <c r="K79" s="248"/>
      <c r="L79" s="246"/>
      <c r="M79" s="246"/>
      <c r="N79" s="248"/>
      <c r="O79" s="246"/>
      <c r="P79" s="246"/>
      <c r="Q79" s="248"/>
      <c r="R79" s="246"/>
      <c r="S79" s="246"/>
      <c r="T79" s="246"/>
      <c r="U79" s="246"/>
      <c r="V79" s="246"/>
      <c r="W79" s="246"/>
      <c r="X79" s="246"/>
      <c r="Y79" s="246"/>
      <c r="Z79" s="246"/>
      <c r="AA79" s="246"/>
      <c r="AB79" s="250"/>
      <c r="AC79" s="251"/>
      <c r="AD79" s="246"/>
      <c r="AE79" s="250"/>
      <c r="AF79" s="98">
        <v>0</v>
      </c>
    </row>
    <row r="80" spans="1:32" ht="16.149999999999999" customHeight="1" x14ac:dyDescent="0.2">
      <c r="A80" s="1619" t="s">
        <v>547</v>
      </c>
      <c r="B80" s="1620"/>
      <c r="C80" s="248"/>
      <c r="D80" s="246"/>
      <c r="E80" s="246"/>
      <c r="F80" s="246"/>
      <c r="G80" s="246"/>
      <c r="H80" s="248"/>
      <c r="I80" s="246"/>
      <c r="J80" s="246"/>
      <c r="K80" s="248"/>
      <c r="L80" s="246"/>
      <c r="M80" s="246"/>
      <c r="N80" s="248"/>
      <c r="O80" s="246"/>
      <c r="P80" s="246"/>
      <c r="Q80" s="248"/>
      <c r="R80" s="246"/>
      <c r="S80" s="246"/>
      <c r="T80" s="246"/>
      <c r="U80" s="246"/>
      <c r="V80" s="246"/>
      <c r="W80" s="246"/>
      <c r="X80" s="246"/>
      <c r="Y80" s="246"/>
      <c r="Z80" s="246"/>
      <c r="AA80" s="246"/>
      <c r="AB80" s="251"/>
      <c r="AC80" s="251">
        <v>0</v>
      </c>
      <c r="AD80" s="246">
        <v>0</v>
      </c>
      <c r="AE80" s="98">
        <v>0</v>
      </c>
      <c r="AF80" s="98">
        <v>0</v>
      </c>
    </row>
    <row r="81" spans="1:32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6"/>
      <c r="G81" s="246"/>
      <c r="H81" s="248"/>
      <c r="I81" s="246"/>
      <c r="J81" s="246"/>
      <c r="K81" s="248"/>
      <c r="L81" s="246"/>
      <c r="M81" s="246"/>
      <c r="N81" s="248"/>
      <c r="O81" s="246"/>
      <c r="P81" s="246"/>
      <c r="Q81" s="248"/>
      <c r="R81" s="246"/>
      <c r="S81" s="246"/>
      <c r="T81" s="246"/>
      <c r="U81" s="246"/>
      <c r="V81" s="246"/>
      <c r="W81" s="246"/>
      <c r="X81" s="246"/>
      <c r="Y81" s="246"/>
      <c r="Z81" s="246"/>
      <c r="AA81" s="246"/>
      <c r="AB81" s="250"/>
      <c r="AC81" s="251"/>
      <c r="AD81" s="246"/>
      <c r="AE81" s="250"/>
      <c r="AF81" s="98">
        <v>0</v>
      </c>
    </row>
    <row r="82" spans="1:32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7"/>
      <c r="G82" s="247"/>
      <c r="H82" s="249"/>
      <c r="I82" s="247"/>
      <c r="J82" s="247"/>
      <c r="K82" s="249"/>
      <c r="L82" s="247"/>
      <c r="M82" s="247"/>
      <c r="N82" s="249"/>
      <c r="O82" s="247"/>
      <c r="P82" s="247"/>
      <c r="Q82" s="249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96">
        <v>0</v>
      </c>
      <c r="AC82" s="54">
        <v>885</v>
      </c>
      <c r="AD82" s="247">
        <v>-885</v>
      </c>
      <c r="AE82" s="96">
        <v>-885</v>
      </c>
      <c r="AF82" s="96">
        <v>0</v>
      </c>
    </row>
    <row r="83" spans="1:32" s="199" customFormat="1" ht="16.149999999999999" customHeight="1" thickBot="1" x14ac:dyDescent="0.25">
      <c r="A83" s="1610" t="s">
        <v>495</v>
      </c>
      <c r="B83" s="1611"/>
      <c r="C83" s="326">
        <v>120</v>
      </c>
      <c r="D83" s="325"/>
      <c r="E83" s="338">
        <v>1013468.2045106998</v>
      </c>
      <c r="F83" s="338">
        <v>659.21180998497243</v>
      </c>
      <c r="G83" s="338">
        <v>79105.417198196708</v>
      </c>
      <c r="H83" s="326">
        <v>63</v>
      </c>
      <c r="I83" s="325"/>
      <c r="J83" s="338">
        <v>36190.174269271127</v>
      </c>
      <c r="K83" s="326">
        <v>0</v>
      </c>
      <c r="L83" s="325"/>
      <c r="M83" s="338">
        <v>0</v>
      </c>
      <c r="N83" s="326">
        <v>26</v>
      </c>
      <c r="O83" s="325"/>
      <c r="P83" s="338">
        <v>102010.99199582088</v>
      </c>
      <c r="Q83" s="326">
        <v>0</v>
      </c>
      <c r="R83" s="325"/>
      <c r="S83" s="338">
        <v>0</v>
      </c>
      <c r="T83" s="325">
        <v>1230774</v>
      </c>
      <c r="U83" s="325">
        <v>-24041</v>
      </c>
      <c r="V83" s="325">
        <v>809</v>
      </c>
      <c r="W83" s="325">
        <v>-23232</v>
      </c>
      <c r="X83" s="325">
        <v>1207542</v>
      </c>
      <c r="Y83" s="325">
        <v>-3018</v>
      </c>
      <c r="Z83" s="325">
        <v>1204524</v>
      </c>
      <c r="AA83" s="338">
        <v>-4153</v>
      </c>
      <c r="AB83" s="327">
        <v>1200371</v>
      </c>
      <c r="AC83" s="325">
        <v>1101147</v>
      </c>
      <c r="AD83" s="325">
        <v>99224</v>
      </c>
      <c r="AE83" s="327">
        <v>99224</v>
      </c>
      <c r="AF83" s="327">
        <v>1200371</v>
      </c>
    </row>
    <row r="84" spans="1:32" ht="8.4499999999999993" customHeight="1" thickTop="1" x14ac:dyDescent="0.2">
      <c r="D84" s="192"/>
      <c r="E84" s="192"/>
      <c r="F84" s="192"/>
      <c r="G84" s="192"/>
      <c r="H84" s="192"/>
      <c r="I84" s="192"/>
      <c r="J84" s="192"/>
      <c r="K84" s="192"/>
      <c r="L84" s="192"/>
      <c r="M84" s="192"/>
      <c r="N84" s="192"/>
      <c r="O84" s="192"/>
      <c r="P84" s="192"/>
      <c r="Q84" s="192"/>
      <c r="R84" s="192"/>
      <c r="S84" s="192"/>
      <c r="T84" s="192"/>
      <c r="U84" s="192"/>
      <c r="V84" s="192"/>
      <c r="W84" s="192"/>
      <c r="X84" s="192"/>
      <c r="AA84" s="192"/>
      <c r="AB84" s="192"/>
      <c r="AC84" s="192"/>
      <c r="AD84" s="192"/>
      <c r="AE84" s="192"/>
      <c r="AF84" s="192"/>
    </row>
    <row r="85" spans="1:32" ht="8.4499999999999993" customHeight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192"/>
      <c r="AA85" s="192"/>
      <c r="AB85" s="192"/>
      <c r="AC85" s="192"/>
      <c r="AD85" s="192"/>
      <c r="AE85" s="192"/>
      <c r="AF85" s="192"/>
    </row>
    <row r="86" spans="1:32" ht="13.9" customHeight="1" x14ac:dyDescent="0.2">
      <c r="D86" s="192"/>
      <c r="E86" s="192"/>
      <c r="F86" s="192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AA86" s="192"/>
      <c r="AB86" s="192"/>
      <c r="AC86" s="192"/>
      <c r="AD86" s="192"/>
      <c r="AE86" s="192"/>
      <c r="AF86" s="192"/>
    </row>
    <row r="87" spans="1:32" ht="13.9" customHeight="1" x14ac:dyDescent="0.2">
      <c r="A87" s="115"/>
      <c r="B87" s="115"/>
      <c r="C87" s="115"/>
      <c r="D87" s="115"/>
      <c r="E87" s="115"/>
      <c r="F87" s="1632"/>
      <c r="G87" s="1632"/>
      <c r="H87" s="115"/>
      <c r="I87" s="115"/>
      <c r="J87" s="115"/>
      <c r="K87" s="115"/>
      <c r="L87" s="1360"/>
      <c r="M87" s="1360"/>
      <c r="N87" s="1360"/>
      <c r="O87" s="1360"/>
      <c r="P87" s="1360"/>
      <c r="Q87" s="1360"/>
      <c r="R87" s="1360"/>
      <c r="S87" s="1360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</row>
    <row r="88" spans="1:32" x14ac:dyDescent="0.2">
      <c r="A88" s="115" t="s">
        <v>1583</v>
      </c>
      <c r="B88" s="115" t="s">
        <v>1583</v>
      </c>
      <c r="C88" s="115" t="s">
        <v>1583</v>
      </c>
      <c r="D88" s="115" t="s">
        <v>1583</v>
      </c>
      <c r="E88" s="115" t="s">
        <v>1583</v>
      </c>
      <c r="F88" s="1632"/>
      <c r="G88" s="1632"/>
      <c r="H88" s="115"/>
      <c r="I88" s="115"/>
      <c r="J88" s="115"/>
      <c r="K88" s="115"/>
      <c r="L88" s="1360"/>
      <c r="M88" s="1360"/>
      <c r="N88" s="1360"/>
      <c r="O88" s="1360"/>
      <c r="P88" s="1360"/>
      <c r="Q88" s="1360"/>
      <c r="R88" s="1360"/>
      <c r="S88" s="1360"/>
      <c r="T88" s="115"/>
      <c r="U88" s="115"/>
      <c r="V88" s="115"/>
      <c r="W88" s="115"/>
      <c r="X88" s="115"/>
      <c r="Y88" s="928"/>
      <c r="Z88" s="1361"/>
      <c r="AA88" s="115"/>
      <c r="AB88" s="115"/>
      <c r="AC88" s="115"/>
      <c r="AD88" s="115"/>
      <c r="AE88" s="115"/>
      <c r="AF88" s="115"/>
    </row>
    <row r="89" spans="1:32" x14ac:dyDescent="0.2">
      <c r="A89" s="115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928"/>
      <c r="Z89" s="1361"/>
      <c r="AA89" s="115"/>
      <c r="AB89" s="115"/>
      <c r="AC89" s="115"/>
      <c r="AD89" s="115"/>
      <c r="AE89" s="115"/>
      <c r="AF89" s="115"/>
    </row>
    <row r="90" spans="1:32" x14ac:dyDescent="0.2">
      <c r="A90" s="115"/>
      <c r="B90" s="1363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  <c r="AE90" s="115">
        <v>1</v>
      </c>
      <c r="AF90" s="115"/>
    </row>
    <row r="91" spans="1:32" x14ac:dyDescent="0.2">
      <c r="A91" s="115"/>
      <c r="B91" s="1363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  <c r="AE91" s="115"/>
      <c r="AF91" s="115"/>
    </row>
    <row r="92" spans="1:32" x14ac:dyDescent="0.2">
      <c r="A92" s="115"/>
      <c r="B92" s="1363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  <c r="AD92" s="115"/>
      <c r="AE92" s="115"/>
      <c r="AF92" s="115"/>
    </row>
    <row r="93" spans="1:32" x14ac:dyDescent="0.2">
      <c r="A93" s="115"/>
      <c r="B93" s="1363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  <c r="AC93" s="115"/>
      <c r="AD93" s="115"/>
      <c r="AE93" s="115"/>
      <c r="AF93" s="115"/>
    </row>
  </sheetData>
  <mergeCells count="32"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  <mergeCell ref="A79:B79"/>
    <mergeCell ref="A80:B80"/>
    <mergeCell ref="A81:B81"/>
    <mergeCell ref="A82:B82"/>
    <mergeCell ref="A83:B83"/>
    <mergeCell ref="AB1:AF1"/>
    <mergeCell ref="F87:F88"/>
    <mergeCell ref="G87:G88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55000000000000004" bottom="0.45" header="0.25" footer="0.25"/>
  <pageSetup paperSize="5" scale="65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4"/>
  <dimension ref="A1:S86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12.5703125" defaultRowHeight="12.75" x14ac:dyDescent="0.2"/>
  <cols>
    <col min="1" max="1" width="3.85546875" style="109" customWidth="1"/>
    <col min="2" max="2" width="27" style="109" customWidth="1"/>
    <col min="3" max="3" width="12.140625" style="196" customWidth="1"/>
    <col min="4" max="4" width="12" style="196" customWidth="1"/>
    <col min="5" max="5" width="11.7109375" style="196" bestFit="1" customWidth="1"/>
    <col min="6" max="6" width="12.85546875" style="196" bestFit="1" customWidth="1"/>
    <col min="7" max="7" width="13.42578125" style="216" customWidth="1"/>
    <col min="8" max="9" width="11.42578125" style="216" customWidth="1"/>
    <col min="10" max="10" width="11.28515625" style="196" customWidth="1"/>
    <col min="11" max="11" width="12.7109375" style="217" customWidth="1"/>
    <col min="12" max="12" width="15.7109375" style="1" customWidth="1"/>
    <col min="13" max="14" width="12.7109375" style="196" customWidth="1"/>
    <col min="15" max="16" width="15.7109375" style="196" customWidth="1"/>
    <col min="17" max="18" width="14" style="196" customWidth="1"/>
    <col min="19" max="19" width="15.7109375" style="196" customWidth="1"/>
    <col min="20" max="16384" width="12.5703125" style="109"/>
  </cols>
  <sheetData>
    <row r="1" spans="1:19" s="211" customFormat="1" ht="30" customHeight="1" x14ac:dyDescent="0.2">
      <c r="A1" s="1736" t="s">
        <v>639</v>
      </c>
      <c r="B1" s="1737"/>
      <c r="C1" s="1760" t="s">
        <v>1571</v>
      </c>
      <c r="D1" s="1760"/>
      <c r="E1" s="1760"/>
      <c r="F1" s="1760"/>
      <c r="G1" s="1760"/>
      <c r="H1" s="1760"/>
      <c r="I1" s="1760"/>
      <c r="J1" s="1760"/>
      <c r="K1" s="1760"/>
      <c r="L1" s="1754" t="s">
        <v>394</v>
      </c>
      <c r="M1" s="1754"/>
      <c r="N1" s="1754"/>
      <c r="O1" s="1754"/>
      <c r="P1" s="1754"/>
      <c r="Q1" s="1754"/>
      <c r="R1" s="1754"/>
      <c r="S1" s="1754"/>
    </row>
    <row r="2" spans="1:19" ht="104.25" customHeight="1" x14ac:dyDescent="0.2">
      <c r="A2" s="1738"/>
      <c r="B2" s="1739"/>
      <c r="C2" s="1753" t="s">
        <v>1569</v>
      </c>
      <c r="D2" s="1753" t="s">
        <v>1570</v>
      </c>
      <c r="E2" s="212" t="s">
        <v>671</v>
      </c>
      <c r="F2" s="212" t="s">
        <v>670</v>
      </c>
      <c r="G2" s="1753" t="s">
        <v>1320</v>
      </c>
      <c r="H2" s="1753" t="s">
        <v>296</v>
      </c>
      <c r="I2" s="1753" t="s">
        <v>297</v>
      </c>
      <c r="J2" s="1753" t="s">
        <v>453</v>
      </c>
      <c r="K2" s="1753" t="s">
        <v>669</v>
      </c>
      <c r="L2" s="1751" t="s">
        <v>1366</v>
      </c>
      <c r="M2" s="1751" t="s">
        <v>1231</v>
      </c>
      <c r="N2" s="1751" t="s">
        <v>1232</v>
      </c>
      <c r="O2" s="1751" t="s">
        <v>395</v>
      </c>
      <c r="P2" s="1751" t="s">
        <v>672</v>
      </c>
      <c r="Q2" s="1751" t="s">
        <v>356</v>
      </c>
      <c r="R2" s="1751" t="s">
        <v>297</v>
      </c>
      <c r="S2" s="1751" t="s">
        <v>396</v>
      </c>
    </row>
    <row r="3" spans="1:19" ht="13.15" customHeight="1" x14ac:dyDescent="0.2">
      <c r="A3" s="1740"/>
      <c r="B3" s="1741"/>
      <c r="C3" s="1753"/>
      <c r="D3" s="1753"/>
      <c r="E3" s="213">
        <v>0.31638418079096048</v>
      </c>
      <c r="F3" s="214">
        <v>1470.3473918621949</v>
      </c>
      <c r="G3" s="1753"/>
      <c r="H3" s="1753"/>
      <c r="I3" s="1753"/>
      <c r="J3" s="1753"/>
      <c r="K3" s="1753"/>
      <c r="L3" s="1751"/>
      <c r="M3" s="1751"/>
      <c r="N3" s="1751"/>
      <c r="O3" s="1751"/>
      <c r="P3" s="1751"/>
      <c r="Q3" s="1751"/>
      <c r="R3" s="1751"/>
      <c r="S3" s="1751"/>
    </row>
    <row r="4" spans="1:19" s="215" customFormat="1" ht="14.25" customHeight="1" x14ac:dyDescent="0.2">
      <c r="A4" s="23"/>
      <c r="B4" s="24"/>
      <c r="C4" s="25">
        <v>1</v>
      </c>
      <c r="D4" s="25">
        <f t="shared" ref="D4:S4" si="0">C4+1</f>
        <v>2</v>
      </c>
      <c r="E4" s="25">
        <f t="shared" si="0"/>
        <v>3</v>
      </c>
      <c r="F4" s="25">
        <f t="shared" si="0"/>
        <v>4</v>
      </c>
      <c r="G4" s="25">
        <f t="shared" si="0"/>
        <v>5</v>
      </c>
      <c r="H4" s="25">
        <f t="shared" si="0"/>
        <v>6</v>
      </c>
      <c r="I4" s="25">
        <f t="shared" si="0"/>
        <v>7</v>
      </c>
      <c r="J4" s="25">
        <f t="shared" si="0"/>
        <v>8</v>
      </c>
      <c r="K4" s="25">
        <f t="shared" si="0"/>
        <v>9</v>
      </c>
      <c r="L4" s="25">
        <f t="shared" si="0"/>
        <v>10</v>
      </c>
      <c r="M4" s="25">
        <f t="shared" si="0"/>
        <v>11</v>
      </c>
      <c r="N4" s="25">
        <f t="shared" si="0"/>
        <v>12</v>
      </c>
      <c r="O4" s="25">
        <f t="shared" si="0"/>
        <v>13</v>
      </c>
      <c r="P4" s="25">
        <f t="shared" si="0"/>
        <v>14</v>
      </c>
      <c r="Q4" s="25">
        <f t="shared" si="0"/>
        <v>15</v>
      </c>
      <c r="R4" s="25">
        <f t="shared" si="0"/>
        <v>16</v>
      </c>
      <c r="S4" s="25">
        <f t="shared" si="0"/>
        <v>17</v>
      </c>
    </row>
    <row r="5" spans="1:19" s="1214" customFormat="1" ht="33.75" x14ac:dyDescent="0.2">
      <c r="A5" s="1213"/>
      <c r="B5" s="1213"/>
      <c r="C5" s="1019" t="s">
        <v>1316</v>
      </c>
      <c r="D5" s="1019" t="s">
        <v>505</v>
      </c>
      <c r="E5" s="1019" t="s">
        <v>1317</v>
      </c>
      <c r="F5" s="1019" t="s">
        <v>1318</v>
      </c>
      <c r="G5" s="1019" t="s">
        <v>1448</v>
      </c>
      <c r="H5" s="1019" t="s">
        <v>1319</v>
      </c>
      <c r="I5" s="1019" t="s">
        <v>1078</v>
      </c>
      <c r="J5" s="1019" t="s">
        <v>1323</v>
      </c>
      <c r="K5" s="1019" t="s">
        <v>1449</v>
      </c>
      <c r="L5" s="1019" t="s">
        <v>1079</v>
      </c>
      <c r="M5" s="1019" t="s">
        <v>259</v>
      </c>
      <c r="N5" s="1019" t="s">
        <v>1080</v>
      </c>
      <c r="O5" s="1019" t="s">
        <v>1315</v>
      </c>
      <c r="P5" s="1019" t="s">
        <v>933</v>
      </c>
      <c r="Q5" s="1019" t="s">
        <v>1321</v>
      </c>
      <c r="R5" s="1019" t="s">
        <v>1081</v>
      </c>
      <c r="S5" s="1019" t="s">
        <v>1322</v>
      </c>
    </row>
    <row r="6" spans="1:19" s="1215" customFormat="1" ht="22.5" hidden="1" x14ac:dyDescent="0.2">
      <c r="A6" s="1213"/>
      <c r="B6" s="1213"/>
      <c r="C6" s="1019" t="s">
        <v>1082</v>
      </c>
      <c r="D6" s="1019" t="s">
        <v>802</v>
      </c>
      <c r="E6" s="1019" t="s">
        <v>803</v>
      </c>
      <c r="F6" s="1019" t="s">
        <v>803</v>
      </c>
      <c r="G6" s="1183" t="s">
        <v>1076</v>
      </c>
      <c r="H6" s="1019" t="s">
        <v>1056</v>
      </c>
      <c r="I6" s="1019" t="s">
        <v>803</v>
      </c>
      <c r="J6" s="1019" t="s">
        <v>803</v>
      </c>
      <c r="K6" s="1183" t="s">
        <v>1077</v>
      </c>
      <c r="L6" s="1019" t="s">
        <v>802</v>
      </c>
      <c r="M6" s="1019" t="s">
        <v>802</v>
      </c>
      <c r="N6" s="1019" t="s">
        <v>803</v>
      </c>
      <c r="O6" s="1019" t="s">
        <v>803</v>
      </c>
      <c r="P6" s="1019" t="s">
        <v>803</v>
      </c>
      <c r="Q6" s="1019" t="s">
        <v>1056</v>
      </c>
      <c r="R6" s="1019" t="s">
        <v>803</v>
      </c>
      <c r="S6" s="1019" t="s">
        <v>803</v>
      </c>
    </row>
    <row r="7" spans="1:19" ht="16.149999999999999" customHeight="1" x14ac:dyDescent="0.2">
      <c r="A7" s="46">
        <v>1</v>
      </c>
      <c r="B7" s="33" t="s">
        <v>7</v>
      </c>
      <c r="C7" s="34">
        <f>IFERROR(VLOOKUP($A7,'[13]OJJ_Final ADM'!$A$5:$C$60,3,FALSE),0)</f>
        <v>1.9298250000000001</v>
      </c>
      <c r="D7" s="35">
        <f>'3_Levels 1&amp;2'!AQ7</f>
        <v>5650.5299127326252</v>
      </c>
      <c r="E7" s="35">
        <f>D7*(1+$E$3)</f>
        <v>7438.2681902073537</v>
      </c>
      <c r="F7" s="35">
        <f>E7+$F$3</f>
        <v>8908.6155820695494</v>
      </c>
      <c r="G7" s="102">
        <f t="shared" ref="G7:G38" si="1">ROUND(C7*F7,0)</f>
        <v>17192</v>
      </c>
      <c r="H7" s="36">
        <f>('[7]5A3_OJJ'!J7*2)+('[9]5A3_OJJ'!J7*6)+('[1]5A3_OJJ'!$J7*2)+'[11]5A3_OJJ'!J7</f>
        <v>15760</v>
      </c>
      <c r="I7" s="36">
        <f t="shared" ref="I7:I70" si="2">G7-H7</f>
        <v>1432</v>
      </c>
      <c r="J7" s="99">
        <f t="shared" ref="J7:J70" si="3">ROUND(I7/$J$85,0)</f>
        <v>1432</v>
      </c>
      <c r="K7" s="102">
        <f>G7</f>
        <v>17192</v>
      </c>
      <c r="L7" s="37">
        <f>'3_Levels 1&amp;2'!AT7</f>
        <v>23940247</v>
      </c>
      <c r="M7" s="38">
        <f>'3_Levels 1&amp;2'!C7</f>
        <v>9511</v>
      </c>
      <c r="N7" s="38">
        <f t="shared" ref="N7:N38" si="4">C7+M7</f>
        <v>9512.9298249999993</v>
      </c>
      <c r="O7" s="39">
        <f>L7/N7</f>
        <v>2516.6008201894838</v>
      </c>
      <c r="P7" s="103">
        <f>ROUND(C7*O7,0)</f>
        <v>4857</v>
      </c>
      <c r="Q7" s="39">
        <f>('[7]5A3_OJJ'!S7*2)+('[9]5A3_OJJ'!S7*6)+('[1]5A3_OJJ'!$S7*2)+'[11]5A3_OJJ'!S7</f>
        <v>4453</v>
      </c>
      <c r="R7" s="39">
        <f>P7-Q7</f>
        <v>404</v>
      </c>
      <c r="S7" s="103">
        <f t="shared" ref="S7:S70" si="5">ROUND(R7/$S$85,0)</f>
        <v>404</v>
      </c>
    </row>
    <row r="8" spans="1:19" ht="16.149999999999999" customHeight="1" x14ac:dyDescent="0.2">
      <c r="A8" s="47">
        <v>2</v>
      </c>
      <c r="B8" s="40" t="s">
        <v>8</v>
      </c>
      <c r="C8" s="41">
        <f>IFERROR(VLOOKUP($A8,'[13]OJJ_Final ADM'!$A$5:$C$60,3,FALSE),0)</f>
        <v>0</v>
      </c>
      <c r="D8" s="42">
        <f>'3_Levels 1&amp;2'!AQ8</f>
        <v>7371.2974901574808</v>
      </c>
      <c r="E8" s="42">
        <f t="shared" ref="E8:E71" si="6">D8*(1+$E$3)</f>
        <v>9703.4594079474173</v>
      </c>
      <c r="F8" s="42">
        <f t="shared" ref="F8:F71" si="7">E8+$F$3</f>
        <v>11173.806799809612</v>
      </c>
      <c r="G8" s="100">
        <f t="shared" si="1"/>
        <v>0</v>
      </c>
      <c r="H8" s="42">
        <f>('[7]5A3_OJJ'!J8*2)+('[9]5A3_OJJ'!J8*6)+('[1]5A3_OJJ'!$J8*2)+'[11]5A3_OJJ'!J8</f>
        <v>0</v>
      </c>
      <c r="I8" s="42">
        <f t="shared" si="2"/>
        <v>0</v>
      </c>
      <c r="J8" s="100">
        <f t="shared" si="3"/>
        <v>0</v>
      </c>
      <c r="K8" s="100">
        <f t="shared" ref="K8:K71" si="8">G8</f>
        <v>0</v>
      </c>
      <c r="L8" s="43">
        <f>'3_Levels 1&amp;2'!AT8</f>
        <v>11323109.1</v>
      </c>
      <c r="M8" s="44">
        <f>'3_Levels 1&amp;2'!C8</f>
        <v>4064</v>
      </c>
      <c r="N8" s="44">
        <f t="shared" si="4"/>
        <v>4064</v>
      </c>
      <c r="O8" s="45">
        <f t="shared" ref="O8:O71" si="9">L8/N8</f>
        <v>2786.1981053149607</v>
      </c>
      <c r="P8" s="104">
        <f t="shared" ref="P8:P71" si="10">ROUND(C8*O8,0)</f>
        <v>0</v>
      </c>
      <c r="Q8" s="45">
        <f>('[7]5A3_OJJ'!S8*2)+('[9]5A3_OJJ'!S8*6)+('[1]5A3_OJJ'!$S8*2)+'[11]5A3_OJJ'!S8</f>
        <v>0</v>
      </c>
      <c r="R8" s="45">
        <f t="shared" ref="R8:R71" si="11">P8-Q8</f>
        <v>0</v>
      </c>
      <c r="S8" s="104">
        <f t="shared" si="5"/>
        <v>0</v>
      </c>
    </row>
    <row r="9" spans="1:19" ht="16.149999999999999" customHeight="1" x14ac:dyDescent="0.2">
      <c r="A9" s="47">
        <v>3</v>
      </c>
      <c r="B9" s="40" t="s">
        <v>9</v>
      </c>
      <c r="C9" s="41">
        <f>IFERROR(VLOOKUP($A9,'[13]OJJ_Final ADM'!$A$5:$C$60,3,FALSE),0)</f>
        <v>2.078948</v>
      </c>
      <c r="D9" s="42">
        <f>'3_Levels 1&amp;2'!AQ9</f>
        <v>4470.1203888787932</v>
      </c>
      <c r="E9" s="42">
        <f t="shared" si="6"/>
        <v>5884.3957661511795</v>
      </c>
      <c r="F9" s="42">
        <f t="shared" si="7"/>
        <v>7354.7431580133743</v>
      </c>
      <c r="G9" s="100">
        <f t="shared" si="1"/>
        <v>15290</v>
      </c>
      <c r="H9" s="42">
        <f>('[7]5A3_OJJ'!J9*2)+('[9]5A3_OJJ'!J9*6)+('[1]5A3_OJJ'!$J9*2)+'[11]5A3_OJJ'!J9</f>
        <v>14016</v>
      </c>
      <c r="I9" s="42">
        <f t="shared" si="2"/>
        <v>1274</v>
      </c>
      <c r="J9" s="100">
        <f t="shared" si="3"/>
        <v>1274</v>
      </c>
      <c r="K9" s="100">
        <f t="shared" si="8"/>
        <v>15290</v>
      </c>
      <c r="L9" s="43">
        <f>'3_Levels 1&amp;2'!AT9</f>
        <v>83171651.620000005</v>
      </c>
      <c r="M9" s="44">
        <f>'3_Levels 1&amp;2'!C9</f>
        <v>22012</v>
      </c>
      <c r="N9" s="44">
        <f t="shared" si="4"/>
        <v>22014.078947999998</v>
      </c>
      <c r="O9" s="45">
        <f t="shared" si="9"/>
        <v>3778.1118081961013</v>
      </c>
      <c r="P9" s="104">
        <f t="shared" si="10"/>
        <v>7854</v>
      </c>
      <c r="Q9" s="45">
        <f>('[7]5A3_OJJ'!S9*2)+('[9]5A3_OJJ'!S9*6)+('[1]5A3_OJJ'!$S9*2)+'[11]5A3_OJJ'!S9</f>
        <v>7199</v>
      </c>
      <c r="R9" s="45">
        <f t="shared" si="11"/>
        <v>655</v>
      </c>
      <c r="S9" s="104">
        <f t="shared" si="5"/>
        <v>655</v>
      </c>
    </row>
    <row r="10" spans="1:19" ht="16.149999999999999" customHeight="1" x14ac:dyDescent="0.2">
      <c r="A10" s="47">
        <v>4</v>
      </c>
      <c r="B10" s="40" t="s">
        <v>10</v>
      </c>
      <c r="C10" s="41">
        <f>IFERROR(VLOOKUP($A10,'[13]OJJ_Final ADM'!$A$5:$C$60,3,FALSE),0)</f>
        <v>0</v>
      </c>
      <c r="D10" s="42">
        <f>'3_Levels 1&amp;2'!AQ10</f>
        <v>6892.3835147744949</v>
      </c>
      <c r="E10" s="42">
        <f t="shared" si="6"/>
        <v>9073.0246267935436</v>
      </c>
      <c r="F10" s="42">
        <f t="shared" si="7"/>
        <v>10543.372018655738</v>
      </c>
      <c r="G10" s="100">
        <f t="shared" si="1"/>
        <v>0</v>
      </c>
      <c r="H10" s="42">
        <f>('[7]5A3_OJJ'!J10*2)+('[9]5A3_OJJ'!J10*6)+('[1]5A3_OJJ'!$J10*2)+'[11]5A3_OJJ'!J10</f>
        <v>0</v>
      </c>
      <c r="I10" s="42">
        <f t="shared" si="2"/>
        <v>0</v>
      </c>
      <c r="J10" s="100">
        <f t="shared" si="3"/>
        <v>0</v>
      </c>
      <c r="K10" s="100">
        <f t="shared" si="8"/>
        <v>0</v>
      </c>
      <c r="L10" s="43">
        <f>'3_Levels 1&amp;2'!AT10</f>
        <v>10807490.560000001</v>
      </c>
      <c r="M10" s="44">
        <f>'3_Levels 1&amp;2'!C10</f>
        <v>3215</v>
      </c>
      <c r="N10" s="44">
        <f t="shared" si="4"/>
        <v>3215</v>
      </c>
      <c r="O10" s="45">
        <f t="shared" si="9"/>
        <v>3361.5833779160189</v>
      </c>
      <c r="P10" s="104">
        <f t="shared" si="10"/>
        <v>0</v>
      </c>
      <c r="Q10" s="45">
        <f>('[7]5A3_OJJ'!S10*2)+('[9]5A3_OJJ'!S10*6)+('[1]5A3_OJJ'!$S10*2)+'[11]5A3_OJJ'!S10</f>
        <v>0</v>
      </c>
      <c r="R10" s="45">
        <f t="shared" si="11"/>
        <v>0</v>
      </c>
      <c r="S10" s="104">
        <f t="shared" si="5"/>
        <v>0</v>
      </c>
    </row>
    <row r="11" spans="1:19" ht="16.149999999999999" customHeight="1" x14ac:dyDescent="0.2">
      <c r="A11" s="26">
        <v>5</v>
      </c>
      <c r="B11" s="27" t="s">
        <v>11</v>
      </c>
      <c r="C11" s="28">
        <f>IFERROR(VLOOKUP($A11,'[13]OJJ_Final ADM'!$A$5:$C$60,3,FALSE),0)</f>
        <v>0.68420999999999998</v>
      </c>
      <c r="D11" s="29">
        <f>'3_Levels 1&amp;2'!AQ11</f>
        <v>6036.0305460099271</v>
      </c>
      <c r="E11" s="29">
        <f t="shared" si="6"/>
        <v>7945.735125538491</v>
      </c>
      <c r="F11" s="29">
        <f t="shared" si="7"/>
        <v>9416.0825174006859</v>
      </c>
      <c r="G11" s="101">
        <f t="shared" si="1"/>
        <v>6443</v>
      </c>
      <c r="H11" s="29">
        <f>('[7]5A3_OJJ'!J11*2)+('[9]5A3_OJJ'!J11*6)+('[1]5A3_OJJ'!$J11*2)+'[11]5A3_OJJ'!J11</f>
        <v>5907</v>
      </c>
      <c r="I11" s="29">
        <f t="shared" si="2"/>
        <v>536</v>
      </c>
      <c r="J11" s="101">
        <f t="shared" si="3"/>
        <v>536</v>
      </c>
      <c r="K11" s="101">
        <f t="shared" si="8"/>
        <v>6443</v>
      </c>
      <c r="L11" s="30">
        <f>'3_Levels 1&amp;2'!AT11</f>
        <v>11570038</v>
      </c>
      <c r="M11" s="31">
        <f>'3_Levels 1&amp;2'!C11</f>
        <v>5238</v>
      </c>
      <c r="N11" s="31">
        <f t="shared" si="4"/>
        <v>5238.6842100000003</v>
      </c>
      <c r="O11" s="32">
        <f t="shared" si="9"/>
        <v>2208.5771037533104</v>
      </c>
      <c r="P11" s="105">
        <f t="shared" si="10"/>
        <v>1511</v>
      </c>
      <c r="Q11" s="32">
        <f>('[7]5A3_OJJ'!S11*2)+('[9]5A3_OJJ'!S11*6)+('[1]5A3_OJJ'!$S11*2)+'[11]5A3_OJJ'!S11</f>
        <v>1386</v>
      </c>
      <c r="R11" s="32">
        <f t="shared" si="11"/>
        <v>125</v>
      </c>
      <c r="S11" s="105">
        <f t="shared" si="5"/>
        <v>125</v>
      </c>
    </row>
    <row r="12" spans="1:19" ht="16.149999999999999" customHeight="1" x14ac:dyDescent="0.2">
      <c r="A12" s="46">
        <v>6</v>
      </c>
      <c r="B12" s="33" t="s">
        <v>12</v>
      </c>
      <c r="C12" s="34">
        <f>IFERROR(VLOOKUP($A12,'[13]OJJ_Final ADM'!$A$5:$C$60,3,FALSE),0)</f>
        <v>0.93859700000000001</v>
      </c>
      <c r="D12" s="35">
        <f>'3_Levels 1&amp;2'!AQ12</f>
        <v>6247.8737236215111</v>
      </c>
      <c r="E12" s="35">
        <f t="shared" si="6"/>
        <v>8224.6021333548706</v>
      </c>
      <c r="F12" s="35">
        <f t="shared" si="7"/>
        <v>9694.9495252170655</v>
      </c>
      <c r="G12" s="102">
        <f t="shared" si="1"/>
        <v>9100</v>
      </c>
      <c r="H12" s="36">
        <f>('[7]5A3_OJJ'!J12*2)+('[9]5A3_OJJ'!J12*6)+('[1]5A3_OJJ'!$J12*2)+'[11]5A3_OJJ'!J12</f>
        <v>8583</v>
      </c>
      <c r="I12" s="36">
        <f t="shared" si="2"/>
        <v>517</v>
      </c>
      <c r="J12" s="99">
        <f t="shared" si="3"/>
        <v>517</v>
      </c>
      <c r="K12" s="102">
        <f t="shared" si="8"/>
        <v>9100</v>
      </c>
      <c r="L12" s="37">
        <f>'3_Levels 1&amp;2'!AT12</f>
        <v>18958972.84</v>
      </c>
      <c r="M12" s="38">
        <f>'3_Levels 1&amp;2'!C12</f>
        <v>5876</v>
      </c>
      <c r="N12" s="38">
        <f t="shared" si="4"/>
        <v>5876.9385970000003</v>
      </c>
      <c r="O12" s="39">
        <f t="shared" si="9"/>
        <v>3225.9947125665026</v>
      </c>
      <c r="P12" s="103">
        <f t="shared" si="10"/>
        <v>3028</v>
      </c>
      <c r="Q12" s="39">
        <f>('[7]5A3_OJJ'!S12*2)+('[9]5A3_OJJ'!S12*6)+('[1]5A3_OJJ'!$S12*2)+'[11]5A3_OJJ'!S12</f>
        <v>2857</v>
      </c>
      <c r="R12" s="39">
        <f t="shared" si="11"/>
        <v>171</v>
      </c>
      <c r="S12" s="103">
        <f t="shared" si="5"/>
        <v>171</v>
      </c>
    </row>
    <row r="13" spans="1:19" ht="16.149999999999999" customHeight="1" x14ac:dyDescent="0.2">
      <c r="A13" s="47">
        <v>7</v>
      </c>
      <c r="B13" s="40" t="s">
        <v>13</v>
      </c>
      <c r="C13" s="41">
        <f>IFERROR(VLOOKUP($A13,'[13]OJJ_Final ADM'!$A$5:$C$60,3,FALSE),0)</f>
        <v>1</v>
      </c>
      <c r="D13" s="42">
        <f>'3_Levels 1&amp;2'!AQ13</f>
        <v>4112.5645534474779</v>
      </c>
      <c r="E13" s="42">
        <f t="shared" si="6"/>
        <v>5413.7149206398999</v>
      </c>
      <c r="F13" s="42">
        <f t="shared" si="7"/>
        <v>6884.0623125020948</v>
      </c>
      <c r="G13" s="100">
        <f t="shared" si="1"/>
        <v>6884</v>
      </c>
      <c r="H13" s="42">
        <f>('[7]5A3_OJJ'!J13*2)+('[9]5A3_OJJ'!J13*6)+('[1]5A3_OJJ'!$J13*2)+'[11]5A3_OJJ'!J13</f>
        <v>6311</v>
      </c>
      <c r="I13" s="42">
        <f t="shared" si="2"/>
        <v>573</v>
      </c>
      <c r="J13" s="100">
        <f t="shared" si="3"/>
        <v>573</v>
      </c>
      <c r="K13" s="100">
        <f t="shared" si="8"/>
        <v>6884</v>
      </c>
      <c r="L13" s="43">
        <f>'3_Levels 1&amp;2'!AT13</f>
        <v>11263859.4</v>
      </c>
      <c r="M13" s="44">
        <f>'3_Levels 1&amp;2'!C13</f>
        <v>2161</v>
      </c>
      <c r="N13" s="44">
        <f t="shared" si="4"/>
        <v>2162</v>
      </c>
      <c r="O13" s="45">
        <f t="shared" si="9"/>
        <v>5209.9257169287703</v>
      </c>
      <c r="P13" s="104">
        <f t="shared" si="10"/>
        <v>5210</v>
      </c>
      <c r="Q13" s="45">
        <f>('[7]5A3_OJJ'!S13*2)+('[9]5A3_OJJ'!S13*6)+('[1]5A3_OJJ'!$S13*2)+'[11]5A3_OJJ'!S13</f>
        <v>4776</v>
      </c>
      <c r="R13" s="45">
        <f t="shared" si="11"/>
        <v>434</v>
      </c>
      <c r="S13" s="104">
        <f t="shared" si="5"/>
        <v>434</v>
      </c>
    </row>
    <row r="14" spans="1:19" ht="16.149999999999999" customHeight="1" x14ac:dyDescent="0.2">
      <c r="A14" s="47">
        <v>8</v>
      </c>
      <c r="B14" s="40" t="s">
        <v>14</v>
      </c>
      <c r="C14" s="41">
        <f>IFERROR(VLOOKUP($A14,'[13]OJJ_Final ADM'!$A$5:$C$60,3,FALSE),0)</f>
        <v>2.3026309999999999</v>
      </c>
      <c r="D14" s="42">
        <f>'3_Levels 1&amp;2'!AQ14</f>
        <v>5811.8198929527207</v>
      </c>
      <c r="E14" s="42">
        <f t="shared" si="6"/>
        <v>7650.5877686891745</v>
      </c>
      <c r="F14" s="42">
        <f t="shared" si="7"/>
        <v>9120.9351605513693</v>
      </c>
      <c r="G14" s="100">
        <f t="shared" si="1"/>
        <v>21002</v>
      </c>
      <c r="H14" s="42">
        <f>('[7]5A3_OJJ'!J14*2)+('[9]5A3_OJJ'!J14*6)+('[1]5A3_OJJ'!$J14*2)+'[11]5A3_OJJ'!J14</f>
        <v>19252</v>
      </c>
      <c r="I14" s="42">
        <f t="shared" si="2"/>
        <v>1750</v>
      </c>
      <c r="J14" s="100">
        <f t="shared" si="3"/>
        <v>1750</v>
      </c>
      <c r="K14" s="100">
        <f t="shared" si="8"/>
        <v>21002</v>
      </c>
      <c r="L14" s="43">
        <f>'3_Levels 1&amp;2'!AT14</f>
        <v>75076404.280000001</v>
      </c>
      <c r="M14" s="44">
        <f>'3_Levels 1&amp;2'!C14</f>
        <v>22420</v>
      </c>
      <c r="N14" s="44">
        <f t="shared" si="4"/>
        <v>22422.302630999999</v>
      </c>
      <c r="O14" s="45">
        <f t="shared" si="9"/>
        <v>3348.2914540722936</v>
      </c>
      <c r="P14" s="104">
        <f t="shared" si="10"/>
        <v>7710</v>
      </c>
      <c r="Q14" s="45">
        <f>('[7]5A3_OJJ'!S14*2)+('[9]5A3_OJJ'!S14*6)+('[1]5A3_OJJ'!$S14*2)+'[11]5A3_OJJ'!S14</f>
        <v>7067</v>
      </c>
      <c r="R14" s="45">
        <f t="shared" si="11"/>
        <v>643</v>
      </c>
      <c r="S14" s="104">
        <f t="shared" si="5"/>
        <v>643</v>
      </c>
    </row>
    <row r="15" spans="1:19" ht="16.149999999999999" customHeight="1" x14ac:dyDescent="0.2">
      <c r="A15" s="47">
        <v>9</v>
      </c>
      <c r="B15" s="40" t="s">
        <v>15</v>
      </c>
      <c r="C15" s="41">
        <f>IFERROR(VLOOKUP($A15,'[13]OJJ_Final ADM'!$A$5:$C$60,3,FALSE),0)</f>
        <v>30.320178999999992</v>
      </c>
      <c r="D15" s="42">
        <f>'3_Levels 1&amp;2'!AQ15</f>
        <v>5557.0900651837574</v>
      </c>
      <c r="E15" s="42">
        <f t="shared" si="6"/>
        <v>7315.2654530385053</v>
      </c>
      <c r="F15" s="42">
        <f t="shared" si="7"/>
        <v>8785.612844900701</v>
      </c>
      <c r="G15" s="100">
        <f t="shared" si="1"/>
        <v>266381</v>
      </c>
      <c r="H15" s="42">
        <f>('[7]5A3_OJJ'!J15*2)+('[9]5A3_OJJ'!J15*6)+('[1]5A3_OJJ'!$J15*2)+'[11]5A3_OJJ'!J15</f>
        <v>244806</v>
      </c>
      <c r="I15" s="42">
        <f t="shared" si="2"/>
        <v>21575</v>
      </c>
      <c r="J15" s="100">
        <f t="shared" si="3"/>
        <v>21575</v>
      </c>
      <c r="K15" s="100">
        <f t="shared" si="8"/>
        <v>266381</v>
      </c>
      <c r="L15" s="43">
        <f>'3_Levels 1&amp;2'!AT15</f>
        <v>137350020.97999999</v>
      </c>
      <c r="M15" s="44">
        <f>'3_Levels 1&amp;2'!C15</f>
        <v>39427</v>
      </c>
      <c r="N15" s="44">
        <f t="shared" si="4"/>
        <v>39457.320179000002</v>
      </c>
      <c r="O15" s="45">
        <f t="shared" si="9"/>
        <v>3480.9769228347263</v>
      </c>
      <c r="P15" s="104">
        <f t="shared" si="10"/>
        <v>105544</v>
      </c>
      <c r="Q15" s="45">
        <f>('[7]5A3_OJJ'!S15*2)+('[9]5A3_OJJ'!S15*6)+('[1]5A3_OJJ'!$S15*2)+'[11]5A3_OJJ'!S15</f>
        <v>96996</v>
      </c>
      <c r="R15" s="45">
        <f t="shared" si="11"/>
        <v>8548</v>
      </c>
      <c r="S15" s="104">
        <f t="shared" si="5"/>
        <v>8548</v>
      </c>
    </row>
    <row r="16" spans="1:19" ht="16.149999999999999" customHeight="1" x14ac:dyDescent="0.2">
      <c r="A16" s="26">
        <v>10</v>
      </c>
      <c r="B16" s="27" t="s">
        <v>16</v>
      </c>
      <c r="C16" s="28">
        <f>IFERROR(VLOOKUP($A16,'[13]OJJ_Final ADM'!$A$5:$C$60,3,FALSE),0)</f>
        <v>11.421053000000001</v>
      </c>
      <c r="D16" s="29">
        <f>'3_Levels 1&amp;2'!AQ16</f>
        <v>4373.3392690910187</v>
      </c>
      <c r="E16" s="29">
        <f t="shared" si="6"/>
        <v>5756.9946310633186</v>
      </c>
      <c r="F16" s="29">
        <f t="shared" si="7"/>
        <v>7227.3420229255134</v>
      </c>
      <c r="G16" s="101">
        <f t="shared" si="1"/>
        <v>82544</v>
      </c>
      <c r="H16" s="29">
        <f>('[7]5A3_OJJ'!J16*2)+('[9]5A3_OJJ'!J16*6)+('[1]5A3_OJJ'!$J16*2)+'[11]5A3_OJJ'!J16</f>
        <v>76110</v>
      </c>
      <c r="I16" s="29">
        <f t="shared" si="2"/>
        <v>6434</v>
      </c>
      <c r="J16" s="101">
        <f t="shared" si="3"/>
        <v>6434</v>
      </c>
      <c r="K16" s="101">
        <f t="shared" si="8"/>
        <v>82544</v>
      </c>
      <c r="L16" s="30">
        <f>'3_Levels 1&amp;2'!AT16</f>
        <v>146003389.41999999</v>
      </c>
      <c r="M16" s="31">
        <f>'3_Levels 1&amp;2'!C16</f>
        <v>33301</v>
      </c>
      <c r="N16" s="31">
        <f t="shared" si="4"/>
        <v>33312.421052999998</v>
      </c>
      <c r="O16" s="32">
        <f t="shared" si="9"/>
        <v>4382.851345079629</v>
      </c>
      <c r="P16" s="105">
        <f t="shared" si="10"/>
        <v>50057</v>
      </c>
      <c r="Q16" s="32">
        <f>('[7]5A3_OJJ'!S16*2)+('[9]5A3_OJJ'!S16*6)+('[1]5A3_OJJ'!$S16*2)+'[11]5A3_OJJ'!S16</f>
        <v>46155</v>
      </c>
      <c r="R16" s="32">
        <f t="shared" si="11"/>
        <v>3902</v>
      </c>
      <c r="S16" s="105">
        <f t="shared" si="5"/>
        <v>3902</v>
      </c>
    </row>
    <row r="17" spans="1:19" ht="16.149999999999999" customHeight="1" x14ac:dyDescent="0.2">
      <c r="A17" s="46">
        <v>11</v>
      </c>
      <c r="B17" s="33" t="s">
        <v>17</v>
      </c>
      <c r="C17" s="34">
        <f>IFERROR(VLOOKUP($A17,'[13]OJJ_Final ADM'!$A$5:$C$60,3,FALSE),0)</f>
        <v>0</v>
      </c>
      <c r="D17" s="35">
        <f>'3_Levels 1&amp;2'!AQ17</f>
        <v>7828.0499683744465</v>
      </c>
      <c r="E17" s="35">
        <f t="shared" si="6"/>
        <v>10304.7211448093</v>
      </c>
      <c r="F17" s="35">
        <f t="shared" si="7"/>
        <v>11775.068536671495</v>
      </c>
      <c r="G17" s="102">
        <f t="shared" si="1"/>
        <v>0</v>
      </c>
      <c r="H17" s="36">
        <f>('[7]5A3_OJJ'!J17*2)+('[9]5A3_OJJ'!J17*6)+('[1]5A3_OJJ'!$J17*2)+'[11]5A3_OJJ'!J17</f>
        <v>0</v>
      </c>
      <c r="I17" s="36">
        <f t="shared" si="2"/>
        <v>0</v>
      </c>
      <c r="J17" s="99">
        <f t="shared" si="3"/>
        <v>0</v>
      </c>
      <c r="K17" s="102">
        <f t="shared" si="8"/>
        <v>0</v>
      </c>
      <c r="L17" s="37">
        <f>'3_Levels 1&amp;2'!AT17</f>
        <v>5286520</v>
      </c>
      <c r="M17" s="38">
        <f>'3_Levels 1&amp;2'!C17</f>
        <v>1581</v>
      </c>
      <c r="N17" s="38">
        <f t="shared" si="4"/>
        <v>1581</v>
      </c>
      <c r="O17" s="39">
        <f t="shared" si="9"/>
        <v>3343.7824161922836</v>
      </c>
      <c r="P17" s="103">
        <f t="shared" si="10"/>
        <v>0</v>
      </c>
      <c r="Q17" s="39">
        <f>('[7]5A3_OJJ'!S17*2)+('[9]5A3_OJJ'!S17*6)+('[1]5A3_OJJ'!$S17*2)+'[11]5A3_OJJ'!S17</f>
        <v>0</v>
      </c>
      <c r="R17" s="39">
        <f t="shared" si="11"/>
        <v>0</v>
      </c>
      <c r="S17" s="103">
        <f t="shared" si="5"/>
        <v>0</v>
      </c>
    </row>
    <row r="18" spans="1:19" ht="16.149999999999999" customHeight="1" x14ac:dyDescent="0.2">
      <c r="A18" s="47">
        <v>12</v>
      </c>
      <c r="B18" s="40" t="s">
        <v>18</v>
      </c>
      <c r="C18" s="41">
        <f>IFERROR(VLOOKUP($A18,'[13]OJJ_Final ADM'!$A$5:$C$60,3,FALSE),0)</f>
        <v>0</v>
      </c>
      <c r="D18" s="42">
        <f>'3_Levels 1&amp;2'!AQ18</f>
        <v>3861.1115326251897</v>
      </c>
      <c r="E18" s="42">
        <f t="shared" si="6"/>
        <v>5082.7061418173398</v>
      </c>
      <c r="F18" s="42">
        <f t="shared" si="7"/>
        <v>6553.0535336795347</v>
      </c>
      <c r="G18" s="100">
        <f t="shared" si="1"/>
        <v>0</v>
      </c>
      <c r="H18" s="42">
        <f>('[7]5A3_OJJ'!J18*2)+('[9]5A3_OJJ'!J18*6)+('[1]5A3_OJJ'!$J18*2)+'[11]5A3_OJJ'!J18</f>
        <v>0</v>
      </c>
      <c r="I18" s="42">
        <f t="shared" si="2"/>
        <v>0</v>
      </c>
      <c r="J18" s="100">
        <f t="shared" si="3"/>
        <v>0</v>
      </c>
      <c r="K18" s="100">
        <f t="shared" si="8"/>
        <v>0</v>
      </c>
      <c r="L18" s="43">
        <f>'3_Levels 1&amp;2'!AT18</f>
        <v>7245772.8399999999</v>
      </c>
      <c r="M18" s="44">
        <f>'3_Levels 1&amp;2'!C18</f>
        <v>1318</v>
      </c>
      <c r="N18" s="44">
        <f t="shared" si="4"/>
        <v>1318</v>
      </c>
      <c r="O18" s="45">
        <f t="shared" si="9"/>
        <v>5497.5514719271623</v>
      </c>
      <c r="P18" s="104">
        <f t="shared" si="10"/>
        <v>0</v>
      </c>
      <c r="Q18" s="45">
        <f>('[7]5A3_OJJ'!S18*2)+('[9]5A3_OJJ'!S18*6)+('[1]5A3_OJJ'!$S18*2)+'[11]5A3_OJJ'!S18</f>
        <v>0</v>
      </c>
      <c r="R18" s="45">
        <f t="shared" si="11"/>
        <v>0</v>
      </c>
      <c r="S18" s="104">
        <f t="shared" si="5"/>
        <v>0</v>
      </c>
    </row>
    <row r="19" spans="1:19" ht="16.149999999999999" customHeight="1" x14ac:dyDescent="0.2">
      <c r="A19" s="47">
        <v>13</v>
      </c>
      <c r="B19" s="40" t="s">
        <v>19</v>
      </c>
      <c r="C19" s="41">
        <f>IFERROR(VLOOKUP($A19,'[13]OJJ_Final ADM'!$A$5:$C$60,3,FALSE),0)</f>
        <v>0</v>
      </c>
      <c r="D19" s="42">
        <f>'3_Levels 1&amp;2'!AQ19</f>
        <v>7400.6115702479337</v>
      </c>
      <c r="E19" s="42">
        <f t="shared" si="6"/>
        <v>9742.047999252929</v>
      </c>
      <c r="F19" s="42">
        <f t="shared" si="7"/>
        <v>11212.395391115124</v>
      </c>
      <c r="G19" s="100">
        <f t="shared" si="1"/>
        <v>0</v>
      </c>
      <c r="H19" s="42">
        <f>('[7]5A3_OJJ'!J19*2)+('[9]5A3_OJJ'!J19*6)+('[1]5A3_OJJ'!$J19*2)+'[11]5A3_OJJ'!J19</f>
        <v>0</v>
      </c>
      <c r="I19" s="42">
        <f t="shared" si="2"/>
        <v>0</v>
      </c>
      <c r="J19" s="100">
        <f t="shared" si="3"/>
        <v>0</v>
      </c>
      <c r="K19" s="100">
        <f t="shared" si="8"/>
        <v>0</v>
      </c>
      <c r="L19" s="43">
        <f>'3_Levels 1&amp;2'!AT19</f>
        <v>3788914</v>
      </c>
      <c r="M19" s="44">
        <f>'3_Levels 1&amp;2'!C19</f>
        <v>1331</v>
      </c>
      <c r="N19" s="44">
        <f t="shared" si="4"/>
        <v>1331</v>
      </c>
      <c r="O19" s="45">
        <f t="shared" si="9"/>
        <v>2846.6671675432008</v>
      </c>
      <c r="P19" s="104">
        <f t="shared" si="10"/>
        <v>0</v>
      </c>
      <c r="Q19" s="45">
        <f>('[7]5A3_OJJ'!S19*2)+('[9]5A3_OJJ'!S19*6)+('[1]5A3_OJJ'!$S19*2)+'[11]5A3_OJJ'!S19</f>
        <v>0</v>
      </c>
      <c r="R19" s="45">
        <f t="shared" si="11"/>
        <v>0</v>
      </c>
      <c r="S19" s="104">
        <f t="shared" si="5"/>
        <v>0</v>
      </c>
    </row>
    <row r="20" spans="1:19" ht="16.149999999999999" customHeight="1" x14ac:dyDescent="0.2">
      <c r="A20" s="47">
        <v>14</v>
      </c>
      <c r="B20" s="40" t="s">
        <v>20</v>
      </c>
      <c r="C20" s="41">
        <f>IFERROR(VLOOKUP($A20,'[13]OJJ_Final ADM'!$A$5:$C$60,3,FALSE),0)</f>
        <v>1.982456</v>
      </c>
      <c r="D20" s="42">
        <f>'3_Levels 1&amp;2'!AQ20</f>
        <v>7166.7954802259883</v>
      </c>
      <c r="E20" s="42">
        <f t="shared" si="6"/>
        <v>9434.2561971336454</v>
      </c>
      <c r="F20" s="42">
        <f t="shared" si="7"/>
        <v>10904.60358899584</v>
      </c>
      <c r="G20" s="100">
        <f t="shared" si="1"/>
        <v>21618</v>
      </c>
      <c r="H20" s="42">
        <f>('[7]5A3_OJJ'!J20*2)+('[9]5A3_OJJ'!J20*6)+('[1]5A3_OJJ'!$J20*2)+'[11]5A3_OJJ'!J20</f>
        <v>19816</v>
      </c>
      <c r="I20" s="42">
        <f t="shared" si="2"/>
        <v>1802</v>
      </c>
      <c r="J20" s="100">
        <f t="shared" si="3"/>
        <v>1802</v>
      </c>
      <c r="K20" s="100">
        <f t="shared" si="8"/>
        <v>21618</v>
      </c>
      <c r="L20" s="43">
        <f>'3_Levels 1&amp;2'!AT20</f>
        <v>6687817</v>
      </c>
      <c r="M20" s="44">
        <f>'3_Levels 1&amp;2'!C20</f>
        <v>1770</v>
      </c>
      <c r="N20" s="44">
        <f t="shared" si="4"/>
        <v>1771.982456</v>
      </c>
      <c r="O20" s="45">
        <f t="shared" si="9"/>
        <v>3774.2004596912329</v>
      </c>
      <c r="P20" s="104">
        <f t="shared" si="10"/>
        <v>7482</v>
      </c>
      <c r="Q20" s="45">
        <f>('[7]5A3_OJJ'!S20*2)+('[9]5A3_OJJ'!S20*6)+('[1]5A3_OJJ'!$S20*2)+'[11]5A3_OJJ'!S20</f>
        <v>6858</v>
      </c>
      <c r="R20" s="45">
        <f t="shared" si="11"/>
        <v>624</v>
      </c>
      <c r="S20" s="104">
        <f t="shared" si="5"/>
        <v>624</v>
      </c>
    </row>
    <row r="21" spans="1:19" ht="16.149999999999999" customHeight="1" x14ac:dyDescent="0.2">
      <c r="A21" s="26">
        <v>15</v>
      </c>
      <c r="B21" s="27" t="s">
        <v>21</v>
      </c>
      <c r="C21" s="28">
        <f>IFERROR(VLOOKUP($A21,'[13]OJJ_Final ADM'!$A$5:$C$60,3,FALSE),0)</f>
        <v>0.31578899999999999</v>
      </c>
      <c r="D21" s="29">
        <f>'3_Levels 1&amp;2'!AQ21</f>
        <v>6655.8875379939209</v>
      </c>
      <c r="E21" s="29">
        <f t="shared" si="6"/>
        <v>8761.7050641388905</v>
      </c>
      <c r="F21" s="29">
        <f t="shared" si="7"/>
        <v>10232.052456001085</v>
      </c>
      <c r="G21" s="101">
        <f t="shared" si="1"/>
        <v>3231</v>
      </c>
      <c r="H21" s="29">
        <f>('[7]5A3_OJJ'!J21*2)+('[9]5A3_OJJ'!J21*6)+('[1]5A3_OJJ'!$J21*2)+'[11]5A3_OJJ'!J21</f>
        <v>2962</v>
      </c>
      <c r="I21" s="29">
        <f t="shared" si="2"/>
        <v>269</v>
      </c>
      <c r="J21" s="101">
        <f t="shared" si="3"/>
        <v>269</v>
      </c>
      <c r="K21" s="101">
        <f t="shared" si="8"/>
        <v>3231</v>
      </c>
      <c r="L21" s="30">
        <f>'3_Levels 1&amp;2'!AT21</f>
        <v>10884742</v>
      </c>
      <c r="M21" s="31">
        <f>'3_Levels 1&amp;2'!C21</f>
        <v>3619</v>
      </c>
      <c r="N21" s="31">
        <f t="shared" si="4"/>
        <v>3619.3157890000002</v>
      </c>
      <c r="O21" s="32">
        <f t="shared" si="9"/>
        <v>3007.403231594611</v>
      </c>
      <c r="P21" s="105">
        <f t="shared" si="10"/>
        <v>950</v>
      </c>
      <c r="Q21" s="32">
        <f>('[7]5A3_OJJ'!S21*2)+('[9]5A3_OJJ'!S21*6)+('[1]5A3_OJJ'!$S21*2)+'[11]5A3_OJJ'!S21</f>
        <v>871</v>
      </c>
      <c r="R21" s="32">
        <f t="shared" si="11"/>
        <v>79</v>
      </c>
      <c r="S21" s="105">
        <f t="shared" si="5"/>
        <v>79</v>
      </c>
    </row>
    <row r="22" spans="1:19" ht="16.149999999999999" customHeight="1" x14ac:dyDescent="0.2">
      <c r="A22" s="46">
        <v>16</v>
      </c>
      <c r="B22" s="33" t="s">
        <v>22</v>
      </c>
      <c r="C22" s="34">
        <f>IFERROR(VLOOKUP($A22,'[13]OJJ_Final ADM'!$A$5:$C$60,3,FALSE),0)</f>
        <v>1.1578949999999999</v>
      </c>
      <c r="D22" s="35">
        <f>'3_Levels 1&amp;2'!AQ22</f>
        <v>2977.6169305724725</v>
      </c>
      <c r="E22" s="35">
        <f t="shared" si="6"/>
        <v>3919.6878238609384</v>
      </c>
      <c r="F22" s="35">
        <f t="shared" si="7"/>
        <v>5390.0352157231337</v>
      </c>
      <c r="G22" s="102">
        <f t="shared" si="1"/>
        <v>6241</v>
      </c>
      <c r="H22" s="36">
        <f>('[7]5A3_OJJ'!J22*2)+('[9]5A3_OJJ'!J22*6)+('[1]5A3_OJJ'!$J22*2)+'[11]5A3_OJJ'!J22</f>
        <v>5847</v>
      </c>
      <c r="I22" s="36">
        <f t="shared" si="2"/>
        <v>394</v>
      </c>
      <c r="J22" s="99">
        <f t="shared" si="3"/>
        <v>394</v>
      </c>
      <c r="K22" s="102">
        <f t="shared" si="8"/>
        <v>6241</v>
      </c>
      <c r="L22" s="37">
        <f>'3_Levels 1&amp;2'!AT22</f>
        <v>26299165.920000002</v>
      </c>
      <c r="M22" s="38">
        <f>'3_Levels 1&amp;2'!C22</f>
        <v>4926</v>
      </c>
      <c r="N22" s="38">
        <f t="shared" si="4"/>
        <v>4927.1578950000003</v>
      </c>
      <c r="O22" s="39">
        <f t="shared" si="9"/>
        <v>5337.5934931348493</v>
      </c>
      <c r="P22" s="103">
        <f t="shared" si="10"/>
        <v>6180</v>
      </c>
      <c r="Q22" s="39">
        <f>('[7]5A3_OJJ'!S22*2)+('[9]5A3_OJJ'!S22*6)+('[1]5A3_OJJ'!$S22*2)+'[11]5A3_OJJ'!S22</f>
        <v>5791</v>
      </c>
      <c r="R22" s="39">
        <f t="shared" si="11"/>
        <v>389</v>
      </c>
      <c r="S22" s="103">
        <f t="shared" si="5"/>
        <v>389</v>
      </c>
    </row>
    <row r="23" spans="1:19" ht="16.149999999999999" customHeight="1" x14ac:dyDescent="0.2">
      <c r="A23" s="47">
        <v>17</v>
      </c>
      <c r="B23" s="40" t="s">
        <v>23</v>
      </c>
      <c r="C23" s="41">
        <f>IFERROR(VLOOKUP($A23,'[13]OJJ_Final ADM'!$A$5:$C$60,3,FALSE),0)</f>
        <v>30.013160999999997</v>
      </c>
      <c r="D23" s="42">
        <f>'3_Levels 1&amp;2'!AQ23</f>
        <v>3904.1904999094368</v>
      </c>
      <c r="E23" s="42">
        <f t="shared" si="6"/>
        <v>5139.4146128751345</v>
      </c>
      <c r="F23" s="42">
        <f t="shared" si="7"/>
        <v>6609.7620047373293</v>
      </c>
      <c r="G23" s="100">
        <f t="shared" si="1"/>
        <v>198380</v>
      </c>
      <c r="H23" s="42">
        <f>('[7]5A3_OJJ'!J23*2)+('[9]5A3_OJJ'!J23*6)+('[1]5A3_OJJ'!$J23*2)+'[11]5A3_OJJ'!J23</f>
        <v>182172</v>
      </c>
      <c r="I23" s="42">
        <f t="shared" si="2"/>
        <v>16208</v>
      </c>
      <c r="J23" s="100">
        <f t="shared" si="3"/>
        <v>16208</v>
      </c>
      <c r="K23" s="100">
        <f t="shared" si="8"/>
        <v>198380</v>
      </c>
      <c r="L23" s="43">
        <f>'3_Levels 1&amp;2'!AT23</f>
        <v>211870386.06</v>
      </c>
      <c r="M23" s="44">
        <f>'3_Levels 1&amp;2'!C23</f>
        <v>44168</v>
      </c>
      <c r="N23" s="44">
        <f t="shared" si="4"/>
        <v>44198.013161000003</v>
      </c>
      <c r="O23" s="45">
        <f t="shared" si="9"/>
        <v>4793.6631288881745</v>
      </c>
      <c r="P23" s="104">
        <f t="shared" si="10"/>
        <v>143873</v>
      </c>
      <c r="Q23" s="45">
        <f>('[7]5A3_OJJ'!S23*2)+('[9]5A3_OJJ'!S23*6)+('[1]5A3_OJJ'!$S23*2)+'[11]5A3_OJJ'!S23</f>
        <v>132119</v>
      </c>
      <c r="R23" s="45">
        <f t="shared" si="11"/>
        <v>11754</v>
      </c>
      <c r="S23" s="104">
        <f t="shared" si="5"/>
        <v>11754</v>
      </c>
    </row>
    <row r="24" spans="1:19" ht="16.149999999999999" customHeight="1" x14ac:dyDescent="0.2">
      <c r="A24" s="47">
        <v>18</v>
      </c>
      <c r="B24" s="40" t="s">
        <v>24</v>
      </c>
      <c r="C24" s="41">
        <f>IFERROR(VLOOKUP($A24,'[13]OJJ_Final ADM'!$A$5:$C$60,3,FALSE),0)</f>
        <v>0.34210499999999999</v>
      </c>
      <c r="D24" s="42">
        <f>'3_Levels 1&amp;2'!AQ24</f>
        <v>6977.8497409326428</v>
      </c>
      <c r="E24" s="42">
        <f t="shared" si="6"/>
        <v>9185.5310149000325</v>
      </c>
      <c r="F24" s="42">
        <f t="shared" si="7"/>
        <v>10655.878406762227</v>
      </c>
      <c r="G24" s="100">
        <f t="shared" si="1"/>
        <v>3645</v>
      </c>
      <c r="H24" s="42">
        <f>('[7]5A3_OJJ'!J24*2)+('[9]5A3_OJJ'!J24*6)+('[1]5A3_OJJ'!$J24*2)+'[11]5A3_OJJ'!J24</f>
        <v>3342</v>
      </c>
      <c r="I24" s="42">
        <f t="shared" si="2"/>
        <v>303</v>
      </c>
      <c r="J24" s="100">
        <f t="shared" si="3"/>
        <v>303</v>
      </c>
      <c r="K24" s="100">
        <f t="shared" si="8"/>
        <v>3645</v>
      </c>
      <c r="L24" s="43">
        <f>'3_Levels 1&amp;2'!AT24</f>
        <v>2742136</v>
      </c>
      <c r="M24" s="44">
        <f>'3_Levels 1&amp;2'!C24</f>
        <v>965</v>
      </c>
      <c r="N24" s="44">
        <f t="shared" si="4"/>
        <v>965.34210499999995</v>
      </c>
      <c r="O24" s="45">
        <f t="shared" si="9"/>
        <v>2840.5846857783131</v>
      </c>
      <c r="P24" s="104">
        <f t="shared" si="10"/>
        <v>972</v>
      </c>
      <c r="Q24" s="45">
        <f>('[7]5A3_OJJ'!S24*2)+('[9]5A3_OJJ'!S24*6)+('[1]5A3_OJJ'!$S24*2)+'[11]5A3_OJJ'!S24</f>
        <v>891</v>
      </c>
      <c r="R24" s="45">
        <f t="shared" si="11"/>
        <v>81</v>
      </c>
      <c r="S24" s="104">
        <f t="shared" si="5"/>
        <v>81</v>
      </c>
    </row>
    <row r="25" spans="1:19" ht="16.149999999999999" customHeight="1" x14ac:dyDescent="0.2">
      <c r="A25" s="47">
        <v>19</v>
      </c>
      <c r="B25" s="40" t="s">
        <v>25</v>
      </c>
      <c r="C25" s="41">
        <f>IFERROR(VLOOKUP($A25,'[13]OJJ_Final ADM'!$A$5:$C$60,3,FALSE),0)</f>
        <v>0</v>
      </c>
      <c r="D25" s="42">
        <f>'3_Levels 1&amp;2'!AQ25</f>
        <v>6011.9868490268282</v>
      </c>
      <c r="E25" s="42">
        <f t="shared" si="6"/>
        <v>7914.0843831822085</v>
      </c>
      <c r="F25" s="42">
        <f t="shared" si="7"/>
        <v>9384.4317750444025</v>
      </c>
      <c r="G25" s="100">
        <f t="shared" si="1"/>
        <v>0</v>
      </c>
      <c r="H25" s="42">
        <f>('[7]5A3_OJJ'!J25*2)+('[9]5A3_OJJ'!J25*6)+('[1]5A3_OJJ'!$J25*2)+'[11]5A3_OJJ'!J25</f>
        <v>0</v>
      </c>
      <c r="I25" s="42">
        <f t="shared" si="2"/>
        <v>0</v>
      </c>
      <c r="J25" s="100">
        <f t="shared" si="3"/>
        <v>0</v>
      </c>
      <c r="K25" s="100">
        <f t="shared" si="8"/>
        <v>0</v>
      </c>
      <c r="L25" s="43">
        <f>'3_Levels 1&amp;2'!AT25</f>
        <v>6351025</v>
      </c>
      <c r="M25" s="44">
        <f>'3_Levels 1&amp;2'!C25</f>
        <v>1901</v>
      </c>
      <c r="N25" s="44">
        <f t="shared" si="4"/>
        <v>1901</v>
      </c>
      <c r="O25" s="45">
        <f t="shared" si="9"/>
        <v>3340.8863755917937</v>
      </c>
      <c r="P25" s="104">
        <f t="shared" si="10"/>
        <v>0</v>
      </c>
      <c r="Q25" s="45">
        <f>('[7]5A3_OJJ'!S25*2)+('[9]5A3_OJJ'!S25*6)+('[1]5A3_OJJ'!$S25*2)+'[11]5A3_OJJ'!S25</f>
        <v>0</v>
      </c>
      <c r="R25" s="45">
        <f t="shared" si="11"/>
        <v>0</v>
      </c>
      <c r="S25" s="104">
        <f t="shared" si="5"/>
        <v>0</v>
      </c>
    </row>
    <row r="26" spans="1:19" ht="16.149999999999999" customHeight="1" x14ac:dyDescent="0.2">
      <c r="A26" s="26">
        <v>20</v>
      </c>
      <c r="B26" s="27" t="s">
        <v>26</v>
      </c>
      <c r="C26" s="28">
        <f>IFERROR(VLOOKUP($A26,'[13]OJJ_Final ADM'!$A$5:$C$60,3,FALSE),0)</f>
        <v>2.2982450000000001</v>
      </c>
      <c r="D26" s="29">
        <f>'3_Levels 1&amp;2'!AQ26</f>
        <v>6259.039315044557</v>
      </c>
      <c r="E26" s="29">
        <f t="shared" si="6"/>
        <v>8239.3003412733433</v>
      </c>
      <c r="F26" s="29">
        <f t="shared" si="7"/>
        <v>9709.6477331355381</v>
      </c>
      <c r="G26" s="101">
        <f t="shared" si="1"/>
        <v>22315</v>
      </c>
      <c r="H26" s="29">
        <f>('[7]5A3_OJJ'!J26*2)+('[9]5A3_OJJ'!J26*6)+('[1]5A3_OJJ'!$J26*2)+'[11]5A3_OJJ'!J26</f>
        <v>20073</v>
      </c>
      <c r="I26" s="29">
        <f t="shared" si="2"/>
        <v>2242</v>
      </c>
      <c r="J26" s="101">
        <f t="shared" si="3"/>
        <v>2242</v>
      </c>
      <c r="K26" s="101">
        <f t="shared" si="8"/>
        <v>22315</v>
      </c>
      <c r="L26" s="30">
        <f>'3_Levels 1&amp;2'!AT26</f>
        <v>15291441</v>
      </c>
      <c r="M26" s="31">
        <f>'3_Levels 1&amp;2'!C26</f>
        <v>5723</v>
      </c>
      <c r="N26" s="31">
        <f t="shared" si="4"/>
        <v>5725.298245</v>
      </c>
      <c r="O26" s="32">
        <f t="shared" si="9"/>
        <v>2670.854922423347</v>
      </c>
      <c r="P26" s="105">
        <f t="shared" si="10"/>
        <v>6138</v>
      </c>
      <c r="Q26" s="32">
        <f>('[7]5A3_OJJ'!S26*2)+('[9]5A3_OJJ'!S26*6)+('[1]5A3_OJJ'!$S26*2)+'[11]5A3_OJJ'!S26</f>
        <v>5522</v>
      </c>
      <c r="R26" s="32">
        <f t="shared" si="11"/>
        <v>616</v>
      </c>
      <c r="S26" s="105">
        <f t="shared" si="5"/>
        <v>616</v>
      </c>
    </row>
    <row r="27" spans="1:19" ht="16.149999999999999" customHeight="1" x14ac:dyDescent="0.2">
      <c r="A27" s="46">
        <v>21</v>
      </c>
      <c r="B27" s="33" t="s">
        <v>27</v>
      </c>
      <c r="C27" s="34">
        <f>IFERROR(VLOOKUP($A27,'[13]OJJ_Final ADM'!$A$5:$C$60,3,FALSE),0)</f>
        <v>5.0307010000000005</v>
      </c>
      <c r="D27" s="35">
        <f>'3_Levels 1&amp;2'!AQ27</f>
        <v>6840.9109474389015</v>
      </c>
      <c r="E27" s="35">
        <f t="shared" si="6"/>
        <v>9005.2669534082706</v>
      </c>
      <c r="F27" s="35">
        <f t="shared" si="7"/>
        <v>10475.614345270465</v>
      </c>
      <c r="G27" s="102">
        <f t="shared" si="1"/>
        <v>52700</v>
      </c>
      <c r="H27" s="36">
        <f>('[7]5A3_OJJ'!J27*2)+('[9]5A3_OJJ'!J27*6)+('[1]5A3_OJJ'!$J27*2)+'[11]5A3_OJJ'!J27</f>
        <v>48309</v>
      </c>
      <c r="I27" s="36">
        <f t="shared" si="2"/>
        <v>4391</v>
      </c>
      <c r="J27" s="99">
        <f t="shared" si="3"/>
        <v>4391</v>
      </c>
      <c r="K27" s="102">
        <f t="shared" si="8"/>
        <v>52700</v>
      </c>
      <c r="L27" s="37">
        <f>'3_Levels 1&amp;2'!AT27</f>
        <v>7940079</v>
      </c>
      <c r="M27" s="38">
        <f>'3_Levels 1&amp;2'!C27</f>
        <v>2987</v>
      </c>
      <c r="N27" s="38">
        <f t="shared" si="4"/>
        <v>2992.0307010000001</v>
      </c>
      <c r="O27" s="39">
        <f t="shared" si="9"/>
        <v>2653.7424891216046</v>
      </c>
      <c r="P27" s="103">
        <f t="shared" si="10"/>
        <v>13350</v>
      </c>
      <c r="Q27" s="39">
        <f>('[7]5A3_OJJ'!S27*2)+('[9]5A3_OJJ'!S27*6)+('[1]5A3_OJJ'!$S27*2)+'[11]5A3_OJJ'!S27</f>
        <v>12237</v>
      </c>
      <c r="R27" s="39">
        <f t="shared" si="11"/>
        <v>1113</v>
      </c>
      <c r="S27" s="103">
        <f t="shared" si="5"/>
        <v>1113</v>
      </c>
    </row>
    <row r="28" spans="1:19" ht="16.149999999999999" customHeight="1" x14ac:dyDescent="0.2">
      <c r="A28" s="47">
        <v>22</v>
      </c>
      <c r="B28" s="40" t="s">
        <v>28</v>
      </c>
      <c r="C28" s="41">
        <f>IFERROR(VLOOKUP($A28,'[13]OJJ_Final ADM'!$A$5:$C$60,3,FALSE),0)</f>
        <v>0</v>
      </c>
      <c r="D28" s="42">
        <f>'3_Levels 1&amp;2'!AQ28</f>
        <v>7442.5111187136499</v>
      </c>
      <c r="E28" s="42">
        <f t="shared" si="6"/>
        <v>9797.2039020354823</v>
      </c>
      <c r="F28" s="42">
        <f t="shared" si="7"/>
        <v>11267.551293897677</v>
      </c>
      <c r="G28" s="100">
        <f t="shared" si="1"/>
        <v>0</v>
      </c>
      <c r="H28" s="42">
        <f>('[7]5A3_OJJ'!J28*2)+('[9]5A3_OJJ'!J28*6)+('[1]5A3_OJJ'!$J28*2)+'[11]5A3_OJJ'!J28</f>
        <v>0</v>
      </c>
      <c r="I28" s="42">
        <f t="shared" si="2"/>
        <v>0</v>
      </c>
      <c r="J28" s="100">
        <f t="shared" si="3"/>
        <v>0</v>
      </c>
      <c r="K28" s="100">
        <f t="shared" si="8"/>
        <v>0</v>
      </c>
      <c r="L28" s="43">
        <f>'3_Levels 1&amp;2'!AT28</f>
        <v>6108866</v>
      </c>
      <c r="M28" s="44">
        <f>'3_Levels 1&amp;2'!C28</f>
        <v>2923</v>
      </c>
      <c r="N28" s="44">
        <f t="shared" si="4"/>
        <v>2923</v>
      </c>
      <c r="O28" s="45">
        <f t="shared" si="9"/>
        <v>2089.9302086897023</v>
      </c>
      <c r="P28" s="104">
        <f t="shared" si="10"/>
        <v>0</v>
      </c>
      <c r="Q28" s="45">
        <f>('[7]5A3_OJJ'!S28*2)+('[9]5A3_OJJ'!S28*6)+('[1]5A3_OJJ'!$S28*2)+'[11]5A3_OJJ'!S28</f>
        <v>0</v>
      </c>
      <c r="R28" s="45">
        <f t="shared" si="11"/>
        <v>0</v>
      </c>
      <c r="S28" s="104">
        <f t="shared" si="5"/>
        <v>0</v>
      </c>
    </row>
    <row r="29" spans="1:19" ht="16.149999999999999" customHeight="1" x14ac:dyDescent="0.2">
      <c r="A29" s="47">
        <v>23</v>
      </c>
      <c r="B29" s="40" t="s">
        <v>29</v>
      </c>
      <c r="C29" s="41">
        <f>IFERROR(VLOOKUP($A29,'[13]OJJ_Final ADM'!$A$5:$C$60,3,FALSE),0)</f>
        <v>2.0219290000000001</v>
      </c>
      <c r="D29" s="42">
        <f>'3_Levels 1&amp;2'!AQ29</f>
        <v>6112.5932163374518</v>
      </c>
      <c r="E29" s="42">
        <f t="shared" si="6"/>
        <v>8046.5210135967582</v>
      </c>
      <c r="F29" s="42">
        <f t="shared" si="7"/>
        <v>9516.8684054589539</v>
      </c>
      <c r="G29" s="100">
        <f t="shared" si="1"/>
        <v>19242</v>
      </c>
      <c r="H29" s="42">
        <f>('[7]5A3_OJJ'!J29*2)+('[9]5A3_OJJ'!J29*6)+('[1]5A3_OJJ'!$J29*2)+'[11]5A3_OJJ'!J29</f>
        <v>17638</v>
      </c>
      <c r="I29" s="42">
        <f t="shared" si="2"/>
        <v>1604</v>
      </c>
      <c r="J29" s="100">
        <f t="shared" si="3"/>
        <v>1604</v>
      </c>
      <c r="K29" s="100">
        <f t="shared" si="8"/>
        <v>19242</v>
      </c>
      <c r="L29" s="43">
        <f>'3_Levels 1&amp;2'!AT29</f>
        <v>43334995.479999997</v>
      </c>
      <c r="M29" s="44">
        <f>'3_Levels 1&amp;2'!C29</f>
        <v>12707</v>
      </c>
      <c r="N29" s="44">
        <f t="shared" si="4"/>
        <v>12709.021929</v>
      </c>
      <c r="O29" s="45">
        <f t="shared" si="9"/>
        <v>3409.7820998417128</v>
      </c>
      <c r="P29" s="104">
        <f t="shared" si="10"/>
        <v>6894</v>
      </c>
      <c r="Q29" s="45">
        <f>('[7]5A3_OJJ'!S29*2)+('[9]5A3_OJJ'!S29*6)+('[1]5A3_OJJ'!$S29*2)+'[11]5A3_OJJ'!S29</f>
        <v>6319</v>
      </c>
      <c r="R29" s="45">
        <f t="shared" si="11"/>
        <v>575</v>
      </c>
      <c r="S29" s="104">
        <f t="shared" si="5"/>
        <v>575</v>
      </c>
    </row>
    <row r="30" spans="1:19" ht="16.149999999999999" customHeight="1" x14ac:dyDescent="0.2">
      <c r="A30" s="47">
        <v>24</v>
      </c>
      <c r="B30" s="40" t="s">
        <v>30</v>
      </c>
      <c r="C30" s="41">
        <f>IFERROR(VLOOKUP($A30,'[13]OJJ_Final ADM'!$A$5:$C$60,3,FALSE),0)</f>
        <v>3.0526309999999999</v>
      </c>
      <c r="D30" s="42">
        <f>'3_Levels 1&amp;2'!AQ30</f>
        <v>2856.20572640509</v>
      </c>
      <c r="E30" s="42">
        <f t="shared" si="6"/>
        <v>3759.8640353242145</v>
      </c>
      <c r="F30" s="42">
        <f t="shared" si="7"/>
        <v>5230.2114271864093</v>
      </c>
      <c r="G30" s="100">
        <f t="shared" si="1"/>
        <v>15966</v>
      </c>
      <c r="H30" s="42">
        <f>('[7]5A3_OJJ'!J30*2)+('[9]5A3_OJJ'!J30*6)+('[1]5A3_OJJ'!$J30*2)+'[11]5A3_OJJ'!J30</f>
        <v>14635</v>
      </c>
      <c r="I30" s="42">
        <f t="shared" si="2"/>
        <v>1331</v>
      </c>
      <c r="J30" s="100">
        <f t="shared" si="3"/>
        <v>1331</v>
      </c>
      <c r="K30" s="100">
        <f t="shared" si="8"/>
        <v>15966</v>
      </c>
      <c r="L30" s="43">
        <f>'3_Levels 1&amp;2'!AT30</f>
        <v>28919042.52</v>
      </c>
      <c r="M30" s="44">
        <f>'3_Levels 1&amp;2'!C30</f>
        <v>4715</v>
      </c>
      <c r="N30" s="44">
        <f t="shared" si="4"/>
        <v>4718.0526309999996</v>
      </c>
      <c r="O30" s="45">
        <f t="shared" si="9"/>
        <v>6129.4446632466997</v>
      </c>
      <c r="P30" s="104">
        <f t="shared" si="10"/>
        <v>18711</v>
      </c>
      <c r="Q30" s="45">
        <f>('[7]5A3_OJJ'!S30*2)+('[9]5A3_OJJ'!S30*6)+('[1]5A3_OJJ'!$S30*2)+'[11]5A3_OJJ'!S30</f>
        <v>17152</v>
      </c>
      <c r="R30" s="45">
        <f t="shared" si="11"/>
        <v>1559</v>
      </c>
      <c r="S30" s="104">
        <f t="shared" si="5"/>
        <v>1559</v>
      </c>
    </row>
    <row r="31" spans="1:19" ht="16.149999999999999" customHeight="1" x14ac:dyDescent="0.2">
      <c r="A31" s="26">
        <v>25</v>
      </c>
      <c r="B31" s="27" t="s">
        <v>31</v>
      </c>
      <c r="C31" s="28">
        <f>IFERROR(VLOOKUP($A31,'[13]OJJ_Final ADM'!$A$5:$C$60,3,FALSE),0)</f>
        <v>0.52193000000000001</v>
      </c>
      <c r="D31" s="29">
        <f>'3_Levels 1&amp;2'!AQ31</f>
        <v>5277.0451295799821</v>
      </c>
      <c r="E31" s="29">
        <f t="shared" si="6"/>
        <v>6946.6187298990726</v>
      </c>
      <c r="F31" s="29">
        <f t="shared" si="7"/>
        <v>8416.9661217612665</v>
      </c>
      <c r="G31" s="101">
        <f t="shared" si="1"/>
        <v>4393</v>
      </c>
      <c r="H31" s="29">
        <f>('[7]5A3_OJJ'!J31*2)+('[9]5A3_OJJ'!J31*6)+('[1]5A3_OJJ'!$J31*2)+'[11]5A3_OJJ'!J31</f>
        <v>4027</v>
      </c>
      <c r="I31" s="29">
        <f t="shared" si="2"/>
        <v>366</v>
      </c>
      <c r="J31" s="101">
        <f t="shared" si="3"/>
        <v>366</v>
      </c>
      <c r="K31" s="101">
        <f t="shared" si="8"/>
        <v>4393</v>
      </c>
      <c r="L31" s="30">
        <f>'3_Levels 1&amp;2'!AT31</f>
        <v>9455368.6999999993</v>
      </c>
      <c r="M31" s="31">
        <f>'3_Levels 1&amp;2'!C31</f>
        <v>2238</v>
      </c>
      <c r="N31" s="31">
        <f t="shared" si="4"/>
        <v>2238.5219299999999</v>
      </c>
      <c r="O31" s="32">
        <f t="shared" si="9"/>
        <v>4223.9339151794684</v>
      </c>
      <c r="P31" s="105">
        <f t="shared" si="10"/>
        <v>2205</v>
      </c>
      <c r="Q31" s="32">
        <f>('[7]5A3_OJJ'!S31*2)+('[9]5A3_OJJ'!S31*6)+('[1]5A3_OJJ'!$S31*2)+'[11]5A3_OJJ'!S31</f>
        <v>2022</v>
      </c>
      <c r="R31" s="32">
        <f t="shared" si="11"/>
        <v>183</v>
      </c>
      <c r="S31" s="105">
        <f t="shared" si="5"/>
        <v>183</v>
      </c>
    </row>
    <row r="32" spans="1:19" ht="16.149999999999999" customHeight="1" x14ac:dyDescent="0.2">
      <c r="A32" s="46">
        <v>26</v>
      </c>
      <c r="B32" s="33" t="s">
        <v>32</v>
      </c>
      <c r="C32" s="34">
        <f>IFERROR(VLOOKUP($A32,'[13]OJJ_Final ADM'!$A$5:$C$60,3,FALSE),0)</f>
        <v>14.526316000000001</v>
      </c>
      <c r="D32" s="35">
        <f>'3_Levels 1&amp;2'!AQ32</f>
        <v>4670.1164704678067</v>
      </c>
      <c r="E32" s="35">
        <f t="shared" si="6"/>
        <v>6147.6674441751356</v>
      </c>
      <c r="F32" s="35">
        <f t="shared" si="7"/>
        <v>7618.0148360373305</v>
      </c>
      <c r="G32" s="102">
        <f t="shared" si="1"/>
        <v>110662</v>
      </c>
      <c r="H32" s="36">
        <f>('[7]5A3_OJJ'!J32*2)+('[9]5A3_OJJ'!J32*6)+('[1]5A3_OJJ'!$J32*2)+'[11]5A3_OJJ'!J32</f>
        <v>102705</v>
      </c>
      <c r="I32" s="36">
        <f t="shared" si="2"/>
        <v>7957</v>
      </c>
      <c r="J32" s="99">
        <f t="shared" si="3"/>
        <v>7957</v>
      </c>
      <c r="K32" s="102">
        <f t="shared" si="8"/>
        <v>110662</v>
      </c>
      <c r="L32" s="37">
        <f>'3_Levels 1&amp;2'!AT32</f>
        <v>220952483.59999999</v>
      </c>
      <c r="M32" s="38">
        <f>'3_Levels 1&amp;2'!C32</f>
        <v>48845</v>
      </c>
      <c r="N32" s="38">
        <f t="shared" si="4"/>
        <v>48859.526316000003</v>
      </c>
      <c r="O32" s="39">
        <f t="shared" si="9"/>
        <v>4522.1986429214485</v>
      </c>
      <c r="P32" s="103">
        <f t="shared" si="10"/>
        <v>65691</v>
      </c>
      <c r="Q32" s="39">
        <f>('[7]5A3_OJJ'!S32*2)+('[9]5A3_OJJ'!S32*6)+('[1]5A3_OJJ'!$S32*2)+'[11]5A3_OJJ'!S32</f>
        <v>60967</v>
      </c>
      <c r="R32" s="39">
        <f t="shared" si="11"/>
        <v>4724</v>
      </c>
      <c r="S32" s="103">
        <f t="shared" si="5"/>
        <v>4724</v>
      </c>
    </row>
    <row r="33" spans="1:19" ht="16.149999999999999" customHeight="1" x14ac:dyDescent="0.2">
      <c r="A33" s="47">
        <v>27</v>
      </c>
      <c r="B33" s="40" t="s">
        <v>33</v>
      </c>
      <c r="C33" s="41">
        <f>IFERROR(VLOOKUP($A33,'[13]OJJ_Final ADM'!$A$5:$C$60,3,FALSE),0)</f>
        <v>1.1271930000000001</v>
      </c>
      <c r="D33" s="42">
        <f>'3_Levels 1&amp;2'!AQ33</f>
        <v>6629.6691371095822</v>
      </c>
      <c r="E33" s="42">
        <f t="shared" si="6"/>
        <v>8727.191575969111</v>
      </c>
      <c r="F33" s="42">
        <f t="shared" si="7"/>
        <v>10197.538967831306</v>
      </c>
      <c r="G33" s="100">
        <f t="shared" si="1"/>
        <v>11495</v>
      </c>
      <c r="H33" s="42">
        <f>('[7]5A3_OJJ'!J33*2)+('[9]5A3_OJJ'!J33*6)+('[1]5A3_OJJ'!$J33*2)+'[11]5A3_OJJ'!J33</f>
        <v>10538</v>
      </c>
      <c r="I33" s="42">
        <f t="shared" si="2"/>
        <v>957</v>
      </c>
      <c r="J33" s="100">
        <f t="shared" si="3"/>
        <v>957</v>
      </c>
      <c r="K33" s="100">
        <f t="shared" si="8"/>
        <v>11495</v>
      </c>
      <c r="L33" s="43">
        <f>'3_Levels 1&amp;2'!AT33</f>
        <v>17919837.359999999</v>
      </c>
      <c r="M33" s="44">
        <f>'3_Levels 1&amp;2'!C33</f>
        <v>5667</v>
      </c>
      <c r="N33" s="44">
        <f t="shared" si="4"/>
        <v>5668.1271930000003</v>
      </c>
      <c r="O33" s="45">
        <f t="shared" si="9"/>
        <v>3161.509392755082</v>
      </c>
      <c r="P33" s="104">
        <f t="shared" si="10"/>
        <v>3564</v>
      </c>
      <c r="Q33" s="45">
        <f>('[7]5A3_OJJ'!S33*2)+('[9]5A3_OJJ'!S33*6)+('[1]5A3_OJJ'!$S33*2)+'[11]5A3_OJJ'!S33</f>
        <v>3267</v>
      </c>
      <c r="R33" s="45">
        <f t="shared" si="11"/>
        <v>297</v>
      </c>
      <c r="S33" s="104">
        <f t="shared" si="5"/>
        <v>297</v>
      </c>
    </row>
    <row r="34" spans="1:19" ht="16.149999999999999" customHeight="1" x14ac:dyDescent="0.2">
      <c r="A34" s="47">
        <v>28</v>
      </c>
      <c r="B34" s="40" t="s">
        <v>34</v>
      </c>
      <c r="C34" s="41">
        <f>IFERROR(VLOOKUP($A34,'[13]OJJ_Final ADM'!$A$5:$C$60,3,FALSE),0)</f>
        <v>5.0657879999999995</v>
      </c>
      <c r="D34" s="42">
        <f>'3_Levels 1&amp;2'!AQ34</f>
        <v>4114.4629368878877</v>
      </c>
      <c r="E34" s="42">
        <f t="shared" si="6"/>
        <v>5416.2139225699311</v>
      </c>
      <c r="F34" s="42">
        <f t="shared" si="7"/>
        <v>6886.561314432126</v>
      </c>
      <c r="G34" s="100">
        <f t="shared" si="1"/>
        <v>34886</v>
      </c>
      <c r="H34" s="42">
        <f>('[7]5A3_OJJ'!J34*2)+('[9]5A3_OJJ'!J34*6)+('[1]5A3_OJJ'!$J34*2)+'[11]5A3_OJJ'!J34</f>
        <v>31527</v>
      </c>
      <c r="I34" s="42">
        <f t="shared" si="2"/>
        <v>3359</v>
      </c>
      <c r="J34" s="100">
        <f t="shared" si="3"/>
        <v>3359</v>
      </c>
      <c r="K34" s="100">
        <f t="shared" si="8"/>
        <v>34886</v>
      </c>
      <c r="L34" s="43">
        <f>'3_Levels 1&amp;2'!AT34</f>
        <v>135763605.13999999</v>
      </c>
      <c r="M34" s="44">
        <f>'3_Levels 1&amp;2'!C34</f>
        <v>31959</v>
      </c>
      <c r="N34" s="44">
        <f t="shared" si="4"/>
        <v>31964.065788</v>
      </c>
      <c r="O34" s="45">
        <f t="shared" si="9"/>
        <v>4247.3822335507948</v>
      </c>
      <c r="P34" s="104">
        <f t="shared" si="10"/>
        <v>21516</v>
      </c>
      <c r="Q34" s="45">
        <f>('[7]5A3_OJJ'!S34*2)+('[9]5A3_OJJ'!S34*6)+('[1]5A3_OJJ'!$S34*2)+'[11]5A3_OJJ'!S34</f>
        <v>19443</v>
      </c>
      <c r="R34" s="45">
        <f t="shared" si="11"/>
        <v>2073</v>
      </c>
      <c r="S34" s="104">
        <f t="shared" si="5"/>
        <v>2073</v>
      </c>
    </row>
    <row r="35" spans="1:19" ht="16.149999999999999" customHeight="1" x14ac:dyDescent="0.2">
      <c r="A35" s="47">
        <v>29</v>
      </c>
      <c r="B35" s="40" t="s">
        <v>35</v>
      </c>
      <c r="C35" s="41">
        <f>IFERROR(VLOOKUP($A35,'[13]OJJ_Final ADM'!$A$5:$C$60,3,FALSE),0)</f>
        <v>5.5745620000000011</v>
      </c>
      <c r="D35" s="42">
        <f>'3_Levels 1&amp;2'!AQ35</f>
        <v>4952.1793191853012</v>
      </c>
      <c r="E35" s="42">
        <f t="shared" si="6"/>
        <v>6518.9705162156788</v>
      </c>
      <c r="F35" s="42">
        <f t="shared" si="7"/>
        <v>7989.3179080778737</v>
      </c>
      <c r="G35" s="100">
        <f t="shared" si="1"/>
        <v>44537</v>
      </c>
      <c r="H35" s="42">
        <f>('[7]5A3_OJJ'!J35*2)+('[9]5A3_OJJ'!J35*6)+('[1]5A3_OJJ'!$J35*2)+'[11]5A3_OJJ'!J35</f>
        <v>41013</v>
      </c>
      <c r="I35" s="42">
        <f t="shared" si="2"/>
        <v>3524</v>
      </c>
      <c r="J35" s="100">
        <f t="shared" si="3"/>
        <v>3524</v>
      </c>
      <c r="K35" s="100">
        <f t="shared" si="8"/>
        <v>44537</v>
      </c>
      <c r="L35" s="43">
        <f>'3_Levels 1&amp;2'!AT35</f>
        <v>52024135.740000002</v>
      </c>
      <c r="M35" s="44">
        <f>'3_Levels 1&amp;2'!C35</f>
        <v>14042</v>
      </c>
      <c r="N35" s="44">
        <f t="shared" si="4"/>
        <v>14047.574562</v>
      </c>
      <c r="O35" s="45">
        <f t="shared" si="9"/>
        <v>3703.4247805831296</v>
      </c>
      <c r="P35" s="104">
        <f t="shared" si="10"/>
        <v>20645</v>
      </c>
      <c r="Q35" s="45">
        <f>('[7]5A3_OJJ'!S35*2)+('[9]5A3_OJJ'!S35*6)+('[1]5A3_OJJ'!$S35*2)+'[11]5A3_OJJ'!S35</f>
        <v>19012</v>
      </c>
      <c r="R35" s="45">
        <f t="shared" si="11"/>
        <v>1633</v>
      </c>
      <c r="S35" s="104">
        <f t="shared" si="5"/>
        <v>1633</v>
      </c>
    </row>
    <row r="36" spans="1:19" ht="16.149999999999999" customHeight="1" x14ac:dyDescent="0.2">
      <c r="A36" s="26">
        <v>30</v>
      </c>
      <c r="B36" s="27" t="s">
        <v>36</v>
      </c>
      <c r="C36" s="28">
        <f>IFERROR(VLOOKUP($A36,'[13]OJJ_Final ADM'!$A$5:$C$60,3,FALSE),0)</f>
        <v>0.635965</v>
      </c>
      <c r="D36" s="29">
        <f>'3_Levels 1&amp;2'!AQ36</f>
        <v>6939.5541350379544</v>
      </c>
      <c r="E36" s="29">
        <f t="shared" si="6"/>
        <v>9135.1192851064588</v>
      </c>
      <c r="F36" s="29">
        <f t="shared" si="7"/>
        <v>10605.466676968654</v>
      </c>
      <c r="G36" s="101">
        <f t="shared" si="1"/>
        <v>6745</v>
      </c>
      <c r="H36" s="29">
        <f>('[7]5A3_OJJ'!J36*2)+('[9]5A3_OJJ'!J36*6)+('[1]5A3_OJJ'!$J36*2)+'[11]5A3_OJJ'!J36</f>
        <v>6183</v>
      </c>
      <c r="I36" s="29">
        <f t="shared" si="2"/>
        <v>562</v>
      </c>
      <c r="J36" s="101">
        <f t="shared" si="3"/>
        <v>562</v>
      </c>
      <c r="K36" s="101">
        <f t="shared" si="8"/>
        <v>6745</v>
      </c>
      <c r="L36" s="30">
        <f>'3_Levels 1&amp;2'!AT36</f>
        <v>7827857.2999999998</v>
      </c>
      <c r="M36" s="31">
        <f>'3_Levels 1&amp;2'!C36</f>
        <v>2503</v>
      </c>
      <c r="N36" s="31">
        <f t="shared" si="4"/>
        <v>2503.6359649999999</v>
      </c>
      <c r="O36" s="32">
        <f t="shared" si="9"/>
        <v>3126.5956430690594</v>
      </c>
      <c r="P36" s="105">
        <f t="shared" si="10"/>
        <v>1988</v>
      </c>
      <c r="Q36" s="32">
        <f>('[7]5A3_OJJ'!S36*2)+('[9]5A3_OJJ'!S36*6)+('[1]5A3_OJJ'!$S36*2)+'[11]5A3_OJJ'!S36</f>
        <v>1823</v>
      </c>
      <c r="R36" s="32">
        <f t="shared" si="11"/>
        <v>165</v>
      </c>
      <c r="S36" s="105">
        <f t="shared" si="5"/>
        <v>165</v>
      </c>
    </row>
    <row r="37" spans="1:19" ht="16.149999999999999" customHeight="1" x14ac:dyDescent="0.2">
      <c r="A37" s="46">
        <v>31</v>
      </c>
      <c r="B37" s="33" t="s">
        <v>37</v>
      </c>
      <c r="C37" s="34">
        <f>IFERROR(VLOOKUP($A37,'[13]OJJ_Final ADM'!$A$5:$C$60,3,FALSE),0)</f>
        <v>2.276316</v>
      </c>
      <c r="D37" s="35">
        <f>'3_Levels 1&amp;2'!AQ37</f>
        <v>4892.3165942378882</v>
      </c>
      <c r="E37" s="35">
        <f t="shared" si="6"/>
        <v>6440.1681720758643</v>
      </c>
      <c r="F37" s="35">
        <f t="shared" si="7"/>
        <v>7910.5155639380591</v>
      </c>
      <c r="G37" s="102">
        <f t="shared" si="1"/>
        <v>18007</v>
      </c>
      <c r="H37" s="36">
        <f>('[7]5A3_OJJ'!J37*2)+('[9]5A3_OJJ'!J37*6)+('[1]5A3_OJJ'!$J37*2)+'[11]5A3_OJJ'!J37</f>
        <v>16508</v>
      </c>
      <c r="I37" s="36">
        <f t="shared" si="2"/>
        <v>1499</v>
      </c>
      <c r="J37" s="99">
        <f t="shared" si="3"/>
        <v>1499</v>
      </c>
      <c r="K37" s="102">
        <f t="shared" si="8"/>
        <v>18007</v>
      </c>
      <c r="L37" s="37">
        <f>'3_Levels 1&amp;2'!AT37</f>
        <v>26504494.219999999</v>
      </c>
      <c r="M37" s="38">
        <f>'3_Levels 1&amp;2'!C37</f>
        <v>6213</v>
      </c>
      <c r="N37" s="38">
        <f t="shared" si="4"/>
        <v>6215.2763160000004</v>
      </c>
      <c r="O37" s="39">
        <f t="shared" si="9"/>
        <v>4264.4112461692839</v>
      </c>
      <c r="P37" s="103">
        <f t="shared" si="10"/>
        <v>9707</v>
      </c>
      <c r="Q37" s="39">
        <f>('[7]5A3_OJJ'!S37*2)+('[9]5A3_OJJ'!S37*6)+('[1]5A3_OJJ'!$S37*2)+'[11]5A3_OJJ'!S37</f>
        <v>8899</v>
      </c>
      <c r="R37" s="39">
        <f t="shared" si="11"/>
        <v>808</v>
      </c>
      <c r="S37" s="103">
        <f t="shared" si="5"/>
        <v>808</v>
      </c>
    </row>
    <row r="38" spans="1:19" ht="16.149999999999999" customHeight="1" x14ac:dyDescent="0.2">
      <c r="A38" s="47">
        <v>32</v>
      </c>
      <c r="B38" s="40" t="s">
        <v>38</v>
      </c>
      <c r="C38" s="41">
        <f>IFERROR(VLOOKUP($A38,'[13]OJJ_Final ADM'!$A$5:$C$60,3,FALSE),0)</f>
        <v>1.0657890000000001</v>
      </c>
      <c r="D38" s="42">
        <f>'3_Levels 1&amp;2'!AQ38</f>
        <v>6323.9669031669901</v>
      </c>
      <c r="E38" s="42">
        <f t="shared" si="6"/>
        <v>8324.7699911746258</v>
      </c>
      <c r="F38" s="42">
        <f t="shared" si="7"/>
        <v>9795.1173830368207</v>
      </c>
      <c r="G38" s="100">
        <f t="shared" si="1"/>
        <v>10440</v>
      </c>
      <c r="H38" s="42">
        <f>('[7]5A3_OJJ'!J38*2)+('[9]5A3_OJJ'!J38*6)+('[1]5A3_OJJ'!$J38*2)+'[11]5A3_OJJ'!J38</f>
        <v>9570</v>
      </c>
      <c r="I38" s="42">
        <f t="shared" si="2"/>
        <v>870</v>
      </c>
      <c r="J38" s="100">
        <f t="shared" si="3"/>
        <v>870</v>
      </c>
      <c r="K38" s="100">
        <f t="shared" si="8"/>
        <v>10440</v>
      </c>
      <c r="L38" s="43">
        <f>'3_Levels 1&amp;2'!AT38</f>
        <v>70117306.560000002</v>
      </c>
      <c r="M38" s="44">
        <f>'3_Levels 1&amp;2'!C38</f>
        <v>25229</v>
      </c>
      <c r="N38" s="44">
        <f t="shared" si="4"/>
        <v>25230.065789</v>
      </c>
      <c r="O38" s="45">
        <f t="shared" si="9"/>
        <v>2779.1170719249685</v>
      </c>
      <c r="P38" s="104">
        <f t="shared" si="10"/>
        <v>2962</v>
      </c>
      <c r="Q38" s="45">
        <f>('[7]5A3_OJJ'!S38*2)+('[9]5A3_OJJ'!S38*6)+('[1]5A3_OJJ'!$S38*2)+'[11]5A3_OJJ'!S38</f>
        <v>2716</v>
      </c>
      <c r="R38" s="45">
        <f t="shared" si="11"/>
        <v>246</v>
      </c>
      <c r="S38" s="104">
        <f t="shared" si="5"/>
        <v>246</v>
      </c>
    </row>
    <row r="39" spans="1:19" ht="16.149999999999999" customHeight="1" x14ac:dyDescent="0.2">
      <c r="A39" s="47">
        <v>33</v>
      </c>
      <c r="B39" s="40" t="s">
        <v>39</v>
      </c>
      <c r="C39" s="41">
        <f>IFERROR(VLOOKUP($A39,'[13]OJJ_Final ADM'!$A$5:$C$60,3,FALSE),0)</f>
        <v>2.6096490000000001</v>
      </c>
      <c r="D39" s="42">
        <f>'3_Levels 1&amp;2'!AQ39</f>
        <v>6288.3785803237861</v>
      </c>
      <c r="E39" s="42">
        <f t="shared" si="6"/>
        <v>8277.9220859629495</v>
      </c>
      <c r="F39" s="42">
        <f t="shared" si="7"/>
        <v>9748.2694778251443</v>
      </c>
      <c r="G39" s="100">
        <f t="shared" ref="G39:G70" si="12">ROUND(C39*F39,0)</f>
        <v>25440</v>
      </c>
      <c r="H39" s="42">
        <f>('[7]5A3_OJJ'!J39*2)+('[9]5A3_OJJ'!J39*6)+('[1]5A3_OJJ'!$J39*2)+'[11]5A3_OJJ'!J39</f>
        <v>23320</v>
      </c>
      <c r="I39" s="42">
        <f t="shared" si="2"/>
        <v>2120</v>
      </c>
      <c r="J39" s="100">
        <f t="shared" si="3"/>
        <v>2120</v>
      </c>
      <c r="K39" s="100">
        <f t="shared" si="8"/>
        <v>25440</v>
      </c>
      <c r="L39" s="43">
        <f>'3_Levels 1&amp;2'!AT39</f>
        <v>6047598</v>
      </c>
      <c r="M39" s="44">
        <f>'3_Levels 1&amp;2'!C39</f>
        <v>1606</v>
      </c>
      <c r="N39" s="44">
        <f t="shared" ref="N39:N70" si="13">C39+M39</f>
        <v>1608.609649</v>
      </c>
      <c r="O39" s="45">
        <f t="shared" si="9"/>
        <v>3759.5186649287593</v>
      </c>
      <c r="P39" s="104">
        <f t="shared" si="10"/>
        <v>9811</v>
      </c>
      <c r="Q39" s="45">
        <f>('[7]5A3_OJJ'!S39*2)+('[9]5A3_OJJ'!S39*6)+('[1]5A3_OJJ'!$S39*2)+'[11]5A3_OJJ'!S39</f>
        <v>8995</v>
      </c>
      <c r="R39" s="45">
        <f t="shared" si="11"/>
        <v>816</v>
      </c>
      <c r="S39" s="104">
        <f t="shared" si="5"/>
        <v>816</v>
      </c>
    </row>
    <row r="40" spans="1:19" ht="16.149999999999999" customHeight="1" x14ac:dyDescent="0.2">
      <c r="A40" s="47">
        <v>34</v>
      </c>
      <c r="B40" s="40" t="s">
        <v>40</v>
      </c>
      <c r="C40" s="41">
        <f>IFERROR(VLOOKUP($A40,'[13]OJJ_Final ADM'!$A$5:$C$60,3,FALSE),0)</f>
        <v>5.8815789999999994</v>
      </c>
      <c r="D40" s="42">
        <f>'3_Levels 1&amp;2'!AQ40</f>
        <v>7058.0712265363845</v>
      </c>
      <c r="E40" s="42">
        <f t="shared" si="6"/>
        <v>9291.1333095083482</v>
      </c>
      <c r="F40" s="42">
        <f t="shared" si="7"/>
        <v>10761.480701370543</v>
      </c>
      <c r="G40" s="100">
        <f t="shared" si="12"/>
        <v>63294</v>
      </c>
      <c r="H40" s="42">
        <f>('[7]5A3_OJJ'!J40*2)+('[9]5A3_OJJ'!J40*6)+('[1]5A3_OJJ'!$J40*2)+'[11]5A3_OJJ'!J40</f>
        <v>58019</v>
      </c>
      <c r="I40" s="42">
        <f t="shared" si="2"/>
        <v>5275</v>
      </c>
      <c r="J40" s="100">
        <f t="shared" si="3"/>
        <v>5275</v>
      </c>
      <c r="K40" s="100">
        <f t="shared" si="8"/>
        <v>63294</v>
      </c>
      <c r="L40" s="43">
        <f>'3_Levels 1&amp;2'!AT40</f>
        <v>12377952</v>
      </c>
      <c r="M40" s="44">
        <f>'3_Levels 1&amp;2'!C40</f>
        <v>3889</v>
      </c>
      <c r="N40" s="44">
        <f t="shared" si="13"/>
        <v>3894.8815789999999</v>
      </c>
      <c r="O40" s="45">
        <f t="shared" si="9"/>
        <v>3178.004709241508</v>
      </c>
      <c r="P40" s="104">
        <f t="shared" si="10"/>
        <v>18692</v>
      </c>
      <c r="Q40" s="45">
        <f>('[7]5A3_OJJ'!S40*2)+('[9]5A3_OJJ'!S40*6)+('[1]5A3_OJJ'!$S40*2)+'[11]5A3_OJJ'!S40</f>
        <v>17135</v>
      </c>
      <c r="R40" s="45">
        <f t="shared" si="11"/>
        <v>1557</v>
      </c>
      <c r="S40" s="104">
        <f t="shared" si="5"/>
        <v>1557</v>
      </c>
    </row>
    <row r="41" spans="1:19" ht="16.149999999999999" customHeight="1" x14ac:dyDescent="0.2">
      <c r="A41" s="26">
        <v>35</v>
      </c>
      <c r="B41" s="27" t="s">
        <v>41</v>
      </c>
      <c r="C41" s="28">
        <f>IFERROR(VLOOKUP($A41,'[13]OJJ_Final ADM'!$A$5:$C$60,3,FALSE),0)</f>
        <v>0.872807</v>
      </c>
      <c r="D41" s="29">
        <f>'3_Levels 1&amp;2'!AQ41</f>
        <v>5581.074903214947</v>
      </c>
      <c r="E41" s="29">
        <f t="shared" si="6"/>
        <v>7346.8387144015969</v>
      </c>
      <c r="F41" s="29">
        <f t="shared" si="7"/>
        <v>8817.1861062637909</v>
      </c>
      <c r="G41" s="101">
        <f t="shared" si="12"/>
        <v>7696</v>
      </c>
      <c r="H41" s="29">
        <f>('[7]5A3_OJJ'!J41*2)+('[9]5A3_OJJ'!J41*6)+('[1]5A3_OJJ'!$J41*2)+'[11]5A3_OJJ'!J41</f>
        <v>7054</v>
      </c>
      <c r="I41" s="29">
        <f t="shared" si="2"/>
        <v>642</v>
      </c>
      <c r="J41" s="101">
        <f t="shared" si="3"/>
        <v>642</v>
      </c>
      <c r="K41" s="101">
        <f t="shared" si="8"/>
        <v>7696</v>
      </c>
      <c r="L41" s="30">
        <f>'3_Levels 1&amp;2'!AT41</f>
        <v>21188937</v>
      </c>
      <c r="M41" s="31">
        <f>'3_Levels 1&amp;2'!C41</f>
        <v>5941</v>
      </c>
      <c r="N41" s="31">
        <f t="shared" si="13"/>
        <v>5941.8728069999997</v>
      </c>
      <c r="O41" s="32">
        <f t="shared" si="9"/>
        <v>3566.0367847386001</v>
      </c>
      <c r="P41" s="105">
        <f t="shared" si="10"/>
        <v>3112</v>
      </c>
      <c r="Q41" s="32">
        <f>('[7]5A3_OJJ'!S41*2)+('[9]5A3_OJJ'!S41*6)+('[1]5A3_OJJ'!$S41*2)+'[11]5A3_OJJ'!S41</f>
        <v>2852</v>
      </c>
      <c r="R41" s="32">
        <f t="shared" si="11"/>
        <v>260</v>
      </c>
      <c r="S41" s="105">
        <f t="shared" si="5"/>
        <v>260</v>
      </c>
    </row>
    <row r="42" spans="1:19" ht="16.149999999999999" customHeight="1" x14ac:dyDescent="0.2">
      <c r="A42" s="46">
        <v>36</v>
      </c>
      <c r="B42" s="33" t="s">
        <v>42</v>
      </c>
      <c r="C42" s="34">
        <f>IFERROR(VLOOKUP($A42,'[13]OJJ_Final ADM'!$A$5:$C$60,3,FALSE),0)</f>
        <v>26.517542000000002</v>
      </c>
      <c r="D42" s="35">
        <f>'3_Levels 1&amp;2'!AQ42</f>
        <v>4318.2965788506845</v>
      </c>
      <c r="E42" s="35">
        <f t="shared" si="6"/>
        <v>5684.5373043627651</v>
      </c>
      <c r="F42" s="35">
        <f t="shared" si="7"/>
        <v>7154.88469622496</v>
      </c>
      <c r="G42" s="102">
        <f t="shared" si="12"/>
        <v>189730</v>
      </c>
      <c r="H42" s="36">
        <f>('[7]5A3_OJJ'!J42*2)+('[9]5A3_OJJ'!J42*6)+('[1]5A3_OJJ'!$J42*2)+'[11]5A3_OJJ'!J42</f>
        <v>175102</v>
      </c>
      <c r="I42" s="36">
        <f t="shared" si="2"/>
        <v>14628</v>
      </c>
      <c r="J42" s="99">
        <f t="shared" si="3"/>
        <v>14628</v>
      </c>
      <c r="K42" s="102">
        <f t="shared" si="8"/>
        <v>189730</v>
      </c>
      <c r="L42" s="37">
        <f>'3_Levels 1&amp;2'!AT42</f>
        <v>213907816.84</v>
      </c>
      <c r="M42" s="38">
        <f>'3_Levels 1&amp;2'!C42</f>
        <v>46271</v>
      </c>
      <c r="N42" s="38">
        <f t="shared" si="13"/>
        <v>46297.517542000001</v>
      </c>
      <c r="O42" s="39">
        <f t="shared" si="9"/>
        <v>4620.2869656228968</v>
      </c>
      <c r="P42" s="103">
        <f t="shared" si="10"/>
        <v>122519</v>
      </c>
      <c r="Q42" s="39">
        <f>('[7]5A3_OJJ'!S42*2)+('[9]5A3_OJJ'!S42*6)+('[1]5A3_OJJ'!$S42*2)+'[11]5A3_OJJ'!S42</f>
        <v>113072</v>
      </c>
      <c r="R42" s="39">
        <f t="shared" si="11"/>
        <v>9447</v>
      </c>
      <c r="S42" s="103">
        <f t="shared" si="5"/>
        <v>9447</v>
      </c>
    </row>
    <row r="43" spans="1:19" ht="16.149999999999999" customHeight="1" x14ac:dyDescent="0.2">
      <c r="A43" s="47">
        <v>37</v>
      </c>
      <c r="B43" s="40" t="s">
        <v>43</v>
      </c>
      <c r="C43" s="41">
        <f>IFERROR(VLOOKUP($A43,'[13]OJJ_Final ADM'!$A$5:$C$60,3,FALSE),0)</f>
        <v>5.1140359999999996</v>
      </c>
      <c r="D43" s="42">
        <f>'3_Levels 1&amp;2'!AQ43</f>
        <v>6350.5333193629504</v>
      </c>
      <c r="E43" s="42">
        <f t="shared" si="6"/>
        <v>8359.7416011952955</v>
      </c>
      <c r="F43" s="42">
        <f t="shared" si="7"/>
        <v>9830.0889930574904</v>
      </c>
      <c r="G43" s="100">
        <f t="shared" si="12"/>
        <v>50271</v>
      </c>
      <c r="H43" s="42">
        <f>('[7]5A3_OJJ'!J43*2)+('[9]5A3_OJJ'!J43*6)+('[1]5A3_OJJ'!$J43*2)+'[11]5A3_OJJ'!J43</f>
        <v>46096</v>
      </c>
      <c r="I43" s="42">
        <f t="shared" si="2"/>
        <v>4175</v>
      </c>
      <c r="J43" s="100">
        <f t="shared" si="3"/>
        <v>4175</v>
      </c>
      <c r="K43" s="100">
        <f t="shared" si="8"/>
        <v>50271</v>
      </c>
      <c r="L43" s="43">
        <f>'3_Levels 1&amp;2'!AT43</f>
        <v>58688936.399999999</v>
      </c>
      <c r="M43" s="44">
        <f>'3_Levels 1&amp;2'!C43</f>
        <v>19088</v>
      </c>
      <c r="N43" s="44">
        <f t="shared" si="13"/>
        <v>19093.114035999999</v>
      </c>
      <c r="O43" s="45">
        <f t="shared" si="9"/>
        <v>3073.8273646374405</v>
      </c>
      <c r="P43" s="104">
        <f t="shared" si="10"/>
        <v>15720</v>
      </c>
      <c r="Q43" s="45">
        <f>('[7]5A3_OJJ'!S43*2)+('[9]5A3_OJJ'!S43*6)+('[1]5A3_OJJ'!$S43*2)+'[11]5A3_OJJ'!S43</f>
        <v>14414</v>
      </c>
      <c r="R43" s="45">
        <f t="shared" si="11"/>
        <v>1306</v>
      </c>
      <c r="S43" s="104">
        <f t="shared" si="5"/>
        <v>1306</v>
      </c>
    </row>
    <row r="44" spans="1:19" ht="16.149999999999999" customHeight="1" x14ac:dyDescent="0.2">
      <c r="A44" s="47">
        <v>38</v>
      </c>
      <c r="B44" s="40" t="s">
        <v>44</v>
      </c>
      <c r="C44" s="41">
        <f>IFERROR(VLOOKUP($A44,'[13]OJJ_Final ADM'!$A$5:$C$60,3,FALSE),0)</f>
        <v>0.15789500000000001</v>
      </c>
      <c r="D44" s="42">
        <f>'3_Levels 1&amp;2'!AQ44</f>
        <v>2763.4891053576007</v>
      </c>
      <c r="E44" s="42">
        <f t="shared" si="6"/>
        <v>3637.8133420809095</v>
      </c>
      <c r="F44" s="42">
        <f t="shared" si="7"/>
        <v>5108.1607339431048</v>
      </c>
      <c r="G44" s="100">
        <f t="shared" si="12"/>
        <v>807</v>
      </c>
      <c r="H44" s="42">
        <f>('[7]5A3_OJJ'!J44*2)+('[9]5A3_OJJ'!J44*6)+('[1]5A3_OJJ'!$J44*2)+'[11]5A3_OJJ'!J44</f>
        <v>740</v>
      </c>
      <c r="I44" s="42">
        <f t="shared" si="2"/>
        <v>67</v>
      </c>
      <c r="J44" s="100">
        <f t="shared" si="3"/>
        <v>67</v>
      </c>
      <c r="K44" s="100">
        <f t="shared" si="8"/>
        <v>807</v>
      </c>
      <c r="L44" s="43">
        <f>'3_Levels 1&amp;2'!AT44</f>
        <v>25701021.120000001</v>
      </c>
      <c r="M44" s="44">
        <f>'3_Levels 1&amp;2'!C44</f>
        <v>3901</v>
      </c>
      <c r="N44" s="44">
        <f t="shared" si="13"/>
        <v>3901.1578949999998</v>
      </c>
      <c r="O44" s="45">
        <f t="shared" si="9"/>
        <v>6588.0494488419063</v>
      </c>
      <c r="P44" s="104">
        <f t="shared" si="10"/>
        <v>1040</v>
      </c>
      <c r="Q44" s="45">
        <f>('[7]5A3_OJJ'!S44*2)+('[9]5A3_OJJ'!S44*6)+('[1]5A3_OJJ'!$S44*2)+'[11]5A3_OJJ'!S44</f>
        <v>954</v>
      </c>
      <c r="R44" s="45">
        <f t="shared" si="11"/>
        <v>86</v>
      </c>
      <c r="S44" s="104">
        <f t="shared" si="5"/>
        <v>86</v>
      </c>
    </row>
    <row r="45" spans="1:19" ht="16.149999999999999" customHeight="1" x14ac:dyDescent="0.2">
      <c r="A45" s="47">
        <v>39</v>
      </c>
      <c r="B45" s="40" t="s">
        <v>45</v>
      </c>
      <c r="C45" s="41">
        <f>IFERROR(VLOOKUP($A45,'[13]OJJ_Final ADM'!$A$5:$C$60,3,FALSE),0)</f>
        <v>0.59210499999999999</v>
      </c>
      <c r="D45" s="42">
        <f>'3_Levels 1&amp;2'!AQ45</f>
        <v>3660.2115942028986</v>
      </c>
      <c r="E45" s="42">
        <f t="shared" si="6"/>
        <v>4818.2446409563581</v>
      </c>
      <c r="F45" s="42">
        <f t="shared" si="7"/>
        <v>6288.592032818553</v>
      </c>
      <c r="G45" s="100">
        <f t="shared" si="12"/>
        <v>3724</v>
      </c>
      <c r="H45" s="42">
        <f>('[7]5A3_OJJ'!J45*2)+('[9]5A3_OJJ'!J45*6)+('[1]5A3_OJJ'!$J45*2)+'[11]5A3_OJJ'!J45</f>
        <v>3413</v>
      </c>
      <c r="I45" s="42">
        <f t="shared" si="2"/>
        <v>311</v>
      </c>
      <c r="J45" s="100">
        <f t="shared" si="3"/>
        <v>311</v>
      </c>
      <c r="K45" s="100">
        <f t="shared" si="8"/>
        <v>3724</v>
      </c>
      <c r="L45" s="43">
        <f>'3_Levels 1&amp;2'!AT45</f>
        <v>15215831</v>
      </c>
      <c r="M45" s="44">
        <f>'3_Levels 1&amp;2'!C45</f>
        <v>2760</v>
      </c>
      <c r="N45" s="44">
        <f t="shared" si="13"/>
        <v>2760.5921050000002</v>
      </c>
      <c r="O45" s="45">
        <f t="shared" si="9"/>
        <v>5511.7997955732035</v>
      </c>
      <c r="P45" s="104">
        <f t="shared" si="10"/>
        <v>3264</v>
      </c>
      <c r="Q45" s="45">
        <f>('[7]5A3_OJJ'!S45*2)+('[9]5A3_OJJ'!S45*6)+('[1]5A3_OJJ'!$S45*2)+'[11]5A3_OJJ'!S45</f>
        <v>2992</v>
      </c>
      <c r="R45" s="45">
        <f t="shared" si="11"/>
        <v>272</v>
      </c>
      <c r="S45" s="104">
        <f t="shared" si="5"/>
        <v>272</v>
      </c>
    </row>
    <row r="46" spans="1:19" ht="16.149999999999999" customHeight="1" x14ac:dyDescent="0.2">
      <c r="A46" s="26">
        <v>40</v>
      </c>
      <c r="B46" s="27" t="s">
        <v>46</v>
      </c>
      <c r="C46" s="28">
        <f>IFERROR(VLOOKUP($A46,'[13]OJJ_Final ADM'!$A$5:$C$60,3,FALSE),0)</f>
        <v>2.3640340000000002</v>
      </c>
      <c r="D46" s="29">
        <f>'3_Levels 1&amp;2'!AQ46</f>
        <v>6032.6713208224837</v>
      </c>
      <c r="E46" s="29">
        <f t="shared" si="6"/>
        <v>7941.313094642026</v>
      </c>
      <c r="F46" s="29">
        <f t="shared" si="7"/>
        <v>9411.6604865042209</v>
      </c>
      <c r="G46" s="101">
        <f t="shared" si="12"/>
        <v>22249</v>
      </c>
      <c r="H46" s="29">
        <f>('[7]5A3_OJJ'!J46*2)+('[9]5A3_OJJ'!J46*6)+('[1]5A3_OJJ'!$J46*2)+'[11]5A3_OJJ'!J46</f>
        <v>20671</v>
      </c>
      <c r="I46" s="29">
        <f t="shared" si="2"/>
        <v>1578</v>
      </c>
      <c r="J46" s="101">
        <f t="shared" si="3"/>
        <v>1578</v>
      </c>
      <c r="K46" s="101">
        <f t="shared" si="8"/>
        <v>22249</v>
      </c>
      <c r="L46" s="30">
        <f>'3_Levels 1&amp;2'!AT46</f>
        <v>74469853.280000001</v>
      </c>
      <c r="M46" s="31">
        <f>'3_Levels 1&amp;2'!C46</f>
        <v>22274</v>
      </c>
      <c r="N46" s="31">
        <f t="shared" si="13"/>
        <v>22276.364033999998</v>
      </c>
      <c r="O46" s="32">
        <f t="shared" si="9"/>
        <v>3342.9985776106932</v>
      </c>
      <c r="P46" s="105">
        <f t="shared" si="10"/>
        <v>7903</v>
      </c>
      <c r="Q46" s="32">
        <f>('[7]5A3_OJJ'!S46*2)+('[9]5A3_OJJ'!S46*6)+('[1]5A3_OJJ'!$S46*2)+'[11]5A3_OJJ'!S46</f>
        <v>7343</v>
      </c>
      <c r="R46" s="32">
        <f t="shared" si="11"/>
        <v>560</v>
      </c>
      <c r="S46" s="105">
        <f t="shared" si="5"/>
        <v>560</v>
      </c>
    </row>
    <row r="47" spans="1:19" ht="16.149999999999999" customHeight="1" x14ac:dyDescent="0.2">
      <c r="A47" s="46">
        <v>41</v>
      </c>
      <c r="B47" s="33" t="s">
        <v>47</v>
      </c>
      <c r="C47" s="34">
        <f>IFERROR(VLOOKUP($A47,'[13]OJJ_Final ADM'!$A$5:$C$60,3,FALSE),0)</f>
        <v>0</v>
      </c>
      <c r="D47" s="35">
        <f>'3_Levels 1&amp;2'!AQ47</f>
        <v>3838.2565186751235</v>
      </c>
      <c r="E47" s="35">
        <f t="shared" si="6"/>
        <v>5052.6201630017158</v>
      </c>
      <c r="F47" s="35">
        <f t="shared" si="7"/>
        <v>6522.9675548639107</v>
      </c>
      <c r="G47" s="102">
        <f t="shared" si="12"/>
        <v>0</v>
      </c>
      <c r="H47" s="36">
        <f>('[7]5A3_OJJ'!J47*2)+('[9]5A3_OJJ'!J47*6)+('[1]5A3_OJJ'!$J47*2)+'[11]5A3_OJJ'!J47</f>
        <v>0</v>
      </c>
      <c r="I47" s="36">
        <f t="shared" si="2"/>
        <v>0</v>
      </c>
      <c r="J47" s="99">
        <f t="shared" si="3"/>
        <v>0</v>
      </c>
      <c r="K47" s="102">
        <f t="shared" si="8"/>
        <v>0</v>
      </c>
      <c r="L47" s="37">
        <f>'3_Levels 1&amp;2'!AT47</f>
        <v>8057501.5</v>
      </c>
      <c r="M47" s="38">
        <f>'3_Levels 1&amp;2'!C47</f>
        <v>1419</v>
      </c>
      <c r="N47" s="38">
        <f t="shared" si="13"/>
        <v>1419</v>
      </c>
      <c r="O47" s="39">
        <f t="shared" si="9"/>
        <v>5678.2956307258637</v>
      </c>
      <c r="P47" s="103">
        <f t="shared" si="10"/>
        <v>0</v>
      </c>
      <c r="Q47" s="39">
        <f>('[7]5A3_OJJ'!S47*2)+('[9]5A3_OJJ'!S47*6)+('[1]5A3_OJJ'!$S47*2)+'[11]5A3_OJJ'!S47</f>
        <v>0</v>
      </c>
      <c r="R47" s="39">
        <f t="shared" si="11"/>
        <v>0</v>
      </c>
      <c r="S47" s="103">
        <f t="shared" si="5"/>
        <v>0</v>
      </c>
    </row>
    <row r="48" spans="1:19" ht="16.149999999999999" customHeight="1" x14ac:dyDescent="0.2">
      <c r="A48" s="47">
        <v>42</v>
      </c>
      <c r="B48" s="40" t="s">
        <v>48</v>
      </c>
      <c r="C48" s="41">
        <f>IFERROR(VLOOKUP($A48,'[13]OJJ_Final ADM'!$A$5:$C$60,3,FALSE),0)</f>
        <v>6.254385000000001</v>
      </c>
      <c r="D48" s="42">
        <f>'3_Levels 1&amp;2'!AQ48</f>
        <v>5689.713330988393</v>
      </c>
      <c r="E48" s="42">
        <f t="shared" si="6"/>
        <v>7489.8486221485628</v>
      </c>
      <c r="F48" s="42">
        <f t="shared" si="7"/>
        <v>8960.1960140107585</v>
      </c>
      <c r="G48" s="100">
        <f t="shared" si="12"/>
        <v>56041</v>
      </c>
      <c r="H48" s="42">
        <f>('[7]5A3_OJJ'!J48*2)+('[9]5A3_OJJ'!J48*6)+('[1]5A3_OJJ'!$J48*2)+'[11]5A3_OJJ'!J48</f>
        <v>51371</v>
      </c>
      <c r="I48" s="42">
        <f t="shared" si="2"/>
        <v>4670</v>
      </c>
      <c r="J48" s="100">
        <f t="shared" si="3"/>
        <v>4670</v>
      </c>
      <c r="K48" s="100">
        <f t="shared" si="8"/>
        <v>56041</v>
      </c>
      <c r="L48" s="43">
        <f>'3_Levels 1&amp;2'!AT48</f>
        <v>11533429.92</v>
      </c>
      <c r="M48" s="44">
        <f>'3_Levels 1&amp;2'!C48</f>
        <v>2843</v>
      </c>
      <c r="N48" s="44">
        <f t="shared" si="13"/>
        <v>2849.2543850000002</v>
      </c>
      <c r="O48" s="45">
        <f t="shared" si="9"/>
        <v>4047.8765184036029</v>
      </c>
      <c r="P48" s="104">
        <f t="shared" si="10"/>
        <v>25317</v>
      </c>
      <c r="Q48" s="45">
        <f>('[7]5A3_OJJ'!S48*2)+('[9]5A3_OJJ'!S48*6)+('[1]5A3_OJJ'!$S48*2)+'[11]5A3_OJJ'!S48</f>
        <v>23208</v>
      </c>
      <c r="R48" s="45">
        <f t="shared" si="11"/>
        <v>2109</v>
      </c>
      <c r="S48" s="104">
        <f t="shared" si="5"/>
        <v>2109</v>
      </c>
    </row>
    <row r="49" spans="1:19" ht="16.149999999999999" customHeight="1" x14ac:dyDescent="0.2">
      <c r="A49" s="47">
        <v>43</v>
      </c>
      <c r="B49" s="40" t="s">
        <v>49</v>
      </c>
      <c r="C49" s="41">
        <f>IFERROR(VLOOKUP($A49,'[13]OJJ_Final ADM'!$A$5:$C$60,3,FALSE),0)</f>
        <v>1.0657890000000001</v>
      </c>
      <c r="D49" s="42">
        <f>'3_Levels 1&amp;2'!AQ49</f>
        <v>6788.4990277102579</v>
      </c>
      <c r="E49" s="42">
        <f t="shared" si="6"/>
        <v>8936.2727313925989</v>
      </c>
      <c r="F49" s="42">
        <f t="shared" si="7"/>
        <v>10406.620123254794</v>
      </c>
      <c r="G49" s="100">
        <f t="shared" si="12"/>
        <v>11091</v>
      </c>
      <c r="H49" s="42">
        <f>('[7]5A3_OJJ'!J49*2)+('[9]5A3_OJJ'!J49*6)+('[1]5A3_OJJ'!$J49*2)+'[11]5A3_OJJ'!J49</f>
        <v>10167</v>
      </c>
      <c r="I49" s="42">
        <f t="shared" si="2"/>
        <v>924</v>
      </c>
      <c r="J49" s="100">
        <f t="shared" si="3"/>
        <v>924</v>
      </c>
      <c r="K49" s="100">
        <f t="shared" si="8"/>
        <v>11091</v>
      </c>
      <c r="L49" s="43">
        <f>'3_Levels 1&amp;2'!AT49</f>
        <v>13617019.9</v>
      </c>
      <c r="M49" s="44">
        <f>'3_Levels 1&amp;2'!C49</f>
        <v>4114</v>
      </c>
      <c r="N49" s="44">
        <f t="shared" si="13"/>
        <v>4115.0657890000002</v>
      </c>
      <c r="O49" s="45">
        <f t="shared" si="9"/>
        <v>3309.0649331536119</v>
      </c>
      <c r="P49" s="104">
        <f t="shared" si="10"/>
        <v>3527</v>
      </c>
      <c r="Q49" s="45">
        <f>('[7]5A3_OJJ'!S49*2)+('[9]5A3_OJJ'!S49*6)+('[1]5A3_OJJ'!$S49*2)+'[11]5A3_OJJ'!S49</f>
        <v>3234</v>
      </c>
      <c r="R49" s="45">
        <f t="shared" si="11"/>
        <v>293</v>
      </c>
      <c r="S49" s="104">
        <f t="shared" si="5"/>
        <v>293</v>
      </c>
    </row>
    <row r="50" spans="1:19" ht="16.149999999999999" customHeight="1" x14ac:dyDescent="0.2">
      <c r="A50" s="47">
        <v>44</v>
      </c>
      <c r="B50" s="40" t="s">
        <v>50</v>
      </c>
      <c r="C50" s="41">
        <f>IFERROR(VLOOKUP($A50,'[13]OJJ_Final ADM'!$A$5:$C$60,3,FALSE),0)</f>
        <v>0.87280599999999997</v>
      </c>
      <c r="D50" s="42">
        <f>'3_Levels 1&amp;2'!AQ50</f>
        <v>5916.4725395732967</v>
      </c>
      <c r="E50" s="42">
        <f t="shared" si="6"/>
        <v>7788.3508571784078</v>
      </c>
      <c r="F50" s="42">
        <f t="shared" si="7"/>
        <v>9258.6982490406026</v>
      </c>
      <c r="G50" s="100">
        <f t="shared" si="12"/>
        <v>8081</v>
      </c>
      <c r="H50" s="42">
        <f>('[7]5A3_OJJ'!J50*2)+('[9]5A3_OJJ'!J50*6)+('[1]5A3_OJJ'!$J50*2)+'[11]5A3_OJJ'!J50</f>
        <v>7409</v>
      </c>
      <c r="I50" s="42">
        <f t="shared" si="2"/>
        <v>672</v>
      </c>
      <c r="J50" s="100">
        <f t="shared" si="3"/>
        <v>672</v>
      </c>
      <c r="K50" s="100">
        <f t="shared" si="8"/>
        <v>8081</v>
      </c>
      <c r="L50" s="43">
        <f>'3_Levels 1&amp;2'!AT50</f>
        <v>24333685.219999999</v>
      </c>
      <c r="M50" s="44">
        <f>'3_Levels 1&amp;2'!C50</f>
        <v>7265</v>
      </c>
      <c r="N50" s="44">
        <f t="shared" si="13"/>
        <v>7265.8728060000003</v>
      </c>
      <c r="O50" s="45">
        <f t="shared" si="9"/>
        <v>3349.0381499529926</v>
      </c>
      <c r="P50" s="104">
        <f t="shared" si="10"/>
        <v>2923</v>
      </c>
      <c r="Q50" s="45">
        <f>('[7]5A3_OJJ'!S50*2)+('[9]5A3_OJJ'!S50*6)+('[1]5A3_OJJ'!$S50*2)+'[11]5A3_OJJ'!S50</f>
        <v>2681</v>
      </c>
      <c r="R50" s="45">
        <f t="shared" si="11"/>
        <v>242</v>
      </c>
      <c r="S50" s="104">
        <f t="shared" si="5"/>
        <v>242</v>
      </c>
    </row>
    <row r="51" spans="1:19" ht="16.149999999999999" customHeight="1" x14ac:dyDescent="0.2">
      <c r="A51" s="26">
        <v>45</v>
      </c>
      <c r="B51" s="27" t="s">
        <v>51</v>
      </c>
      <c r="C51" s="28">
        <f>IFERROR(VLOOKUP($A51,'[13]OJJ_Final ADM'!$A$5:$C$60,3,FALSE),0)</f>
        <v>2.2894740000000002</v>
      </c>
      <c r="D51" s="29">
        <f>'3_Levels 1&amp;2'!AQ51</f>
        <v>3229.8013573198318</v>
      </c>
      <c r="E51" s="29">
        <f t="shared" si="6"/>
        <v>4251.6594138729988</v>
      </c>
      <c r="F51" s="29">
        <f t="shared" si="7"/>
        <v>5722.0068057351937</v>
      </c>
      <c r="G51" s="101">
        <f t="shared" si="12"/>
        <v>13100</v>
      </c>
      <c r="H51" s="29">
        <f>('[7]5A3_OJJ'!J51*2)+('[9]5A3_OJJ'!J51*6)+('[1]5A3_OJJ'!$J51*2)+'[11]5A3_OJJ'!J51</f>
        <v>12009</v>
      </c>
      <c r="I51" s="29">
        <f t="shared" si="2"/>
        <v>1091</v>
      </c>
      <c r="J51" s="101">
        <f t="shared" si="3"/>
        <v>1091</v>
      </c>
      <c r="K51" s="101">
        <f t="shared" si="8"/>
        <v>13100</v>
      </c>
      <c r="L51" s="30">
        <f>'3_Levels 1&amp;2'!AT51</f>
        <v>48169901.619999997</v>
      </c>
      <c r="M51" s="31">
        <f>'3_Levels 1&amp;2'!C51</f>
        <v>9283</v>
      </c>
      <c r="N51" s="31">
        <f t="shared" si="13"/>
        <v>9285.2894739999992</v>
      </c>
      <c r="O51" s="32">
        <f t="shared" si="9"/>
        <v>5187.7652016000038</v>
      </c>
      <c r="P51" s="105">
        <f t="shared" si="10"/>
        <v>11877</v>
      </c>
      <c r="Q51" s="32">
        <f>('[7]5A3_OJJ'!S51*2)+('[9]5A3_OJJ'!S51*6)+('[1]5A3_OJJ'!$S51*2)+'[11]5A3_OJJ'!S51</f>
        <v>10888</v>
      </c>
      <c r="R51" s="32">
        <f t="shared" si="11"/>
        <v>989</v>
      </c>
      <c r="S51" s="105">
        <f t="shared" si="5"/>
        <v>989</v>
      </c>
    </row>
    <row r="52" spans="1:19" ht="16.149999999999999" customHeight="1" x14ac:dyDescent="0.2">
      <c r="A52" s="46">
        <v>46</v>
      </c>
      <c r="B52" s="33" t="s">
        <v>52</v>
      </c>
      <c r="C52" s="34">
        <f>IFERROR(VLOOKUP($A52,'[13]OJJ_Final ADM'!$A$5:$C$60,3,FALSE),0)</f>
        <v>0</v>
      </c>
      <c r="D52" s="35">
        <f>'3_Levels 1&amp;2'!AQ52</f>
        <v>7597.4224137931033</v>
      </c>
      <c r="E52" s="35">
        <f t="shared" si="6"/>
        <v>10001.126680303916</v>
      </c>
      <c r="F52" s="35">
        <f t="shared" si="7"/>
        <v>11471.474072166111</v>
      </c>
      <c r="G52" s="102">
        <f t="shared" si="12"/>
        <v>0</v>
      </c>
      <c r="H52" s="36">
        <f>('[7]5A3_OJJ'!J52*2)+('[9]5A3_OJJ'!J52*6)+('[1]5A3_OJJ'!$J52*2)+'[11]5A3_OJJ'!J52</f>
        <v>0</v>
      </c>
      <c r="I52" s="36">
        <f t="shared" si="2"/>
        <v>0</v>
      </c>
      <c r="J52" s="99">
        <f t="shared" si="3"/>
        <v>0</v>
      </c>
      <c r="K52" s="102">
        <f t="shared" si="8"/>
        <v>0</v>
      </c>
      <c r="L52" s="37">
        <f>'3_Levels 1&amp;2'!AT52</f>
        <v>3743302</v>
      </c>
      <c r="M52" s="38">
        <f>'3_Levels 1&amp;2'!C52</f>
        <v>1160</v>
      </c>
      <c r="N52" s="38">
        <f t="shared" si="13"/>
        <v>1160</v>
      </c>
      <c r="O52" s="39">
        <f t="shared" si="9"/>
        <v>3226.9844827586207</v>
      </c>
      <c r="P52" s="103">
        <f t="shared" si="10"/>
        <v>0</v>
      </c>
      <c r="Q52" s="39">
        <f>('[7]5A3_OJJ'!S52*2)+('[9]5A3_OJJ'!S52*6)+('[1]5A3_OJJ'!$S52*2)+'[11]5A3_OJJ'!S52</f>
        <v>0</v>
      </c>
      <c r="R52" s="39">
        <f t="shared" si="11"/>
        <v>0</v>
      </c>
      <c r="S52" s="103">
        <f t="shared" si="5"/>
        <v>0</v>
      </c>
    </row>
    <row r="53" spans="1:19" ht="16.149999999999999" customHeight="1" x14ac:dyDescent="0.2">
      <c r="A53" s="47">
        <v>47</v>
      </c>
      <c r="B53" s="40" t="s">
        <v>53</v>
      </c>
      <c r="C53" s="41">
        <f>IFERROR(VLOOKUP($A53,'[13]OJJ_Final ADM'!$A$5:$C$60,3,FALSE),0)</f>
        <v>0</v>
      </c>
      <c r="D53" s="42">
        <f>'3_Levels 1&amp;2'!AQ53</f>
        <v>3646.9146776406037</v>
      </c>
      <c r="E53" s="42">
        <f t="shared" si="6"/>
        <v>4800.7407903404555</v>
      </c>
      <c r="F53" s="42">
        <f t="shared" si="7"/>
        <v>6271.0881822026504</v>
      </c>
      <c r="G53" s="100">
        <f t="shared" si="12"/>
        <v>0</v>
      </c>
      <c r="H53" s="42">
        <f>('[7]5A3_OJJ'!J53*2)+('[9]5A3_OJJ'!J53*6)+('[1]5A3_OJJ'!$J53*2)+'[11]5A3_OJJ'!J53</f>
        <v>0</v>
      </c>
      <c r="I53" s="42">
        <f t="shared" si="2"/>
        <v>0</v>
      </c>
      <c r="J53" s="100">
        <f t="shared" si="3"/>
        <v>0</v>
      </c>
      <c r="K53" s="100">
        <f t="shared" si="8"/>
        <v>0</v>
      </c>
      <c r="L53" s="43">
        <f>'3_Levels 1&amp;2'!AT53</f>
        <v>20736468.719999999</v>
      </c>
      <c r="M53" s="44">
        <f>'3_Levels 1&amp;2'!C53</f>
        <v>3645</v>
      </c>
      <c r="N53" s="44">
        <f t="shared" si="13"/>
        <v>3645</v>
      </c>
      <c r="O53" s="45">
        <f t="shared" si="9"/>
        <v>5689.0174814814809</v>
      </c>
      <c r="P53" s="104">
        <f t="shared" si="10"/>
        <v>0</v>
      </c>
      <c r="Q53" s="45">
        <f>('[7]5A3_OJJ'!S53*2)+('[9]5A3_OJJ'!S53*6)+('[1]5A3_OJJ'!$S53*2)+'[11]5A3_OJJ'!S53</f>
        <v>0</v>
      </c>
      <c r="R53" s="45">
        <f t="shared" si="11"/>
        <v>0</v>
      </c>
      <c r="S53" s="104">
        <f t="shared" si="5"/>
        <v>0</v>
      </c>
    </row>
    <row r="54" spans="1:19" ht="16.149999999999999" customHeight="1" x14ac:dyDescent="0.2">
      <c r="A54" s="47">
        <v>48</v>
      </c>
      <c r="B54" s="40" t="s">
        <v>91</v>
      </c>
      <c r="C54" s="41">
        <f>IFERROR(VLOOKUP($A54,'[13]OJJ_Final ADM'!$A$5:$C$60,3,FALSE),0)</f>
        <v>0</v>
      </c>
      <c r="D54" s="42">
        <f>'3_Levels 1&amp;2'!AQ54</f>
        <v>5187.6531409168083</v>
      </c>
      <c r="E54" s="42">
        <f t="shared" si="6"/>
        <v>6828.9445301334254</v>
      </c>
      <c r="F54" s="42">
        <f t="shared" si="7"/>
        <v>8299.2919219956202</v>
      </c>
      <c r="G54" s="100">
        <f t="shared" si="12"/>
        <v>0</v>
      </c>
      <c r="H54" s="42">
        <f>('[7]5A3_OJJ'!J54*2)+('[9]5A3_OJJ'!J54*6)+('[1]5A3_OJJ'!$J54*2)+'[11]5A3_OJJ'!J54</f>
        <v>0</v>
      </c>
      <c r="I54" s="42">
        <f t="shared" si="2"/>
        <v>0</v>
      </c>
      <c r="J54" s="100">
        <f t="shared" si="3"/>
        <v>0</v>
      </c>
      <c r="K54" s="100">
        <f t="shared" si="8"/>
        <v>0</v>
      </c>
      <c r="L54" s="43">
        <f>'3_Levels 1&amp;2'!AT54</f>
        <v>26296112.699999999</v>
      </c>
      <c r="M54" s="44">
        <f>'3_Levels 1&amp;2'!C54</f>
        <v>5890</v>
      </c>
      <c r="N54" s="44">
        <f t="shared" si="13"/>
        <v>5890</v>
      </c>
      <c r="O54" s="45">
        <f t="shared" si="9"/>
        <v>4464.5352631578944</v>
      </c>
      <c r="P54" s="104">
        <f t="shared" si="10"/>
        <v>0</v>
      </c>
      <c r="Q54" s="45">
        <f>('[7]5A3_OJJ'!S54*2)+('[9]5A3_OJJ'!S54*6)+('[1]5A3_OJJ'!$S54*2)+'[11]5A3_OJJ'!S54</f>
        <v>0</v>
      </c>
      <c r="R54" s="45">
        <f t="shared" si="11"/>
        <v>0</v>
      </c>
      <c r="S54" s="104">
        <f t="shared" si="5"/>
        <v>0</v>
      </c>
    </row>
    <row r="55" spans="1:19" ht="16.149999999999999" customHeight="1" x14ac:dyDescent="0.2">
      <c r="A55" s="47">
        <v>49</v>
      </c>
      <c r="B55" s="40" t="s">
        <v>54</v>
      </c>
      <c r="C55" s="41">
        <f>IFERROR(VLOOKUP($A55,'[13]OJJ_Final ADM'!$A$5:$C$60,3,FALSE),0)</f>
        <v>0.131578</v>
      </c>
      <c r="D55" s="42">
        <f>'3_Levels 1&amp;2'!AQ55</f>
        <v>5800.0572729275273</v>
      </c>
      <c r="E55" s="42">
        <f t="shared" si="6"/>
        <v>7635.103641763355</v>
      </c>
      <c r="F55" s="42">
        <f t="shared" si="7"/>
        <v>9105.4510336255498</v>
      </c>
      <c r="G55" s="100">
        <f t="shared" si="12"/>
        <v>1198</v>
      </c>
      <c r="H55" s="42">
        <f>('[7]5A3_OJJ'!J55*2)+('[9]5A3_OJJ'!J55*6)+('[1]5A3_OJJ'!$J55*2)+'[11]5A3_OJJ'!J55</f>
        <v>1099</v>
      </c>
      <c r="I55" s="42">
        <f t="shared" si="2"/>
        <v>99</v>
      </c>
      <c r="J55" s="100">
        <f t="shared" si="3"/>
        <v>99</v>
      </c>
      <c r="K55" s="100">
        <f t="shared" si="8"/>
        <v>1198</v>
      </c>
      <c r="L55" s="43">
        <f>'3_Levels 1&amp;2'!AT55</f>
        <v>36444929</v>
      </c>
      <c r="M55" s="44">
        <f>'3_Levels 1&amp;2'!C55</f>
        <v>13619</v>
      </c>
      <c r="N55" s="44">
        <f t="shared" si="13"/>
        <v>13619.131578</v>
      </c>
      <c r="O55" s="45">
        <f t="shared" si="9"/>
        <v>2676.0097581311434</v>
      </c>
      <c r="P55" s="104">
        <f t="shared" si="10"/>
        <v>352</v>
      </c>
      <c r="Q55" s="45">
        <f>('[7]5A3_OJJ'!S55*2)+('[9]5A3_OJJ'!S55*6)+('[1]5A3_OJJ'!$S55*2)+'[11]5A3_OJJ'!S55</f>
        <v>322</v>
      </c>
      <c r="R55" s="45">
        <f t="shared" si="11"/>
        <v>30</v>
      </c>
      <c r="S55" s="104">
        <f t="shared" si="5"/>
        <v>30</v>
      </c>
    </row>
    <row r="56" spans="1:19" ht="16.149999999999999" customHeight="1" x14ac:dyDescent="0.2">
      <c r="A56" s="26">
        <v>50</v>
      </c>
      <c r="B56" s="27" t="s">
        <v>55</v>
      </c>
      <c r="C56" s="28">
        <f>IFERROR(VLOOKUP($A56,'[13]OJJ_Final ADM'!$A$5:$C$60,3,FALSE),0)</f>
        <v>0.44298300000000002</v>
      </c>
      <c r="D56" s="29">
        <f>'3_Levels 1&amp;2'!AQ56</f>
        <v>5941.2597486721079</v>
      </c>
      <c r="E56" s="29">
        <f t="shared" si="6"/>
        <v>7820.9803471220403</v>
      </c>
      <c r="F56" s="29">
        <f t="shared" si="7"/>
        <v>9291.3277389842351</v>
      </c>
      <c r="G56" s="101">
        <f t="shared" si="12"/>
        <v>4116</v>
      </c>
      <c r="H56" s="29">
        <f>('[7]5A3_OJJ'!J56*2)+('[9]5A3_OJJ'!J56*6)+('[1]5A3_OJJ'!$J56*2)+'[11]5A3_OJJ'!J56</f>
        <v>3773</v>
      </c>
      <c r="I56" s="29">
        <f t="shared" si="2"/>
        <v>343</v>
      </c>
      <c r="J56" s="101">
        <f t="shared" si="3"/>
        <v>343</v>
      </c>
      <c r="K56" s="101">
        <f t="shared" si="8"/>
        <v>4116</v>
      </c>
      <c r="L56" s="30">
        <f>'3_Levels 1&amp;2'!AT56</f>
        <v>26236242.18</v>
      </c>
      <c r="M56" s="31">
        <f>'3_Levels 1&amp;2'!C56</f>
        <v>7719</v>
      </c>
      <c r="N56" s="31">
        <f t="shared" si="13"/>
        <v>7719.4429829999999</v>
      </c>
      <c r="O56" s="32">
        <f t="shared" si="9"/>
        <v>3398.7221924921628</v>
      </c>
      <c r="P56" s="105">
        <f t="shared" si="10"/>
        <v>1506</v>
      </c>
      <c r="Q56" s="32">
        <f>('[7]5A3_OJJ'!S56*2)+('[9]5A3_OJJ'!S56*6)+('[1]5A3_OJJ'!$S56*2)+'[11]5A3_OJJ'!S56</f>
        <v>1380</v>
      </c>
      <c r="R56" s="32">
        <f t="shared" si="11"/>
        <v>126</v>
      </c>
      <c r="S56" s="105">
        <f t="shared" si="5"/>
        <v>126</v>
      </c>
    </row>
    <row r="57" spans="1:19" ht="16.149999999999999" customHeight="1" x14ac:dyDescent="0.2">
      <c r="A57" s="46">
        <v>51</v>
      </c>
      <c r="B57" s="33" t="s">
        <v>56</v>
      </c>
      <c r="C57" s="34">
        <f>IFERROR(VLOOKUP($A57,'[13]OJJ_Final ADM'!$A$5:$C$60,3,FALSE),0)</f>
        <v>0.859649</v>
      </c>
      <c r="D57" s="35">
        <f>'3_Levels 1&amp;2'!AQ57</f>
        <v>5528.8246273179011</v>
      </c>
      <c r="E57" s="35">
        <f t="shared" si="6"/>
        <v>7278.0572777687621</v>
      </c>
      <c r="F57" s="35">
        <f t="shared" si="7"/>
        <v>8748.4046696309561</v>
      </c>
      <c r="G57" s="102">
        <f t="shared" si="12"/>
        <v>7521</v>
      </c>
      <c r="H57" s="36">
        <f>('[7]5A3_OJJ'!J57*2)+('[9]5A3_OJJ'!J57*6)+('[1]5A3_OJJ'!$J57*2)+'[11]5A3_OJJ'!J57</f>
        <v>7099</v>
      </c>
      <c r="I57" s="36">
        <f t="shared" si="2"/>
        <v>422</v>
      </c>
      <c r="J57" s="99">
        <f t="shared" si="3"/>
        <v>422</v>
      </c>
      <c r="K57" s="102">
        <f t="shared" si="8"/>
        <v>7521</v>
      </c>
      <c r="L57" s="37">
        <f>'3_Levels 1&amp;2'!AT57</f>
        <v>33133962.460000001</v>
      </c>
      <c r="M57" s="38">
        <f>'3_Levels 1&amp;2'!C57</f>
        <v>8251</v>
      </c>
      <c r="N57" s="38">
        <f t="shared" si="13"/>
        <v>8251.859649</v>
      </c>
      <c r="O57" s="39">
        <f t="shared" si="9"/>
        <v>4015.3327697490995</v>
      </c>
      <c r="P57" s="103">
        <f t="shared" si="10"/>
        <v>3452</v>
      </c>
      <c r="Q57" s="39">
        <f>('[7]5A3_OJJ'!S57*2)+('[9]5A3_OJJ'!S57*6)+('[1]5A3_OJJ'!$S57*2)+'[11]5A3_OJJ'!S57</f>
        <v>3259</v>
      </c>
      <c r="R57" s="39">
        <f t="shared" si="11"/>
        <v>193</v>
      </c>
      <c r="S57" s="103">
        <f t="shared" si="5"/>
        <v>193</v>
      </c>
    </row>
    <row r="58" spans="1:19" ht="16.149999999999999" customHeight="1" x14ac:dyDescent="0.2">
      <c r="A58" s="47">
        <v>52</v>
      </c>
      <c r="B58" s="40" t="s">
        <v>57</v>
      </c>
      <c r="C58" s="41">
        <f>IFERROR(VLOOKUP($A58,'[13]OJJ_Final ADM'!$A$5:$C$60,3,FALSE),0)</f>
        <v>3.6403500000000002</v>
      </c>
      <c r="D58" s="42">
        <f>'3_Levels 1&amp;2'!AQ58</f>
        <v>5727.8841112109521</v>
      </c>
      <c r="E58" s="42">
        <f t="shared" si="6"/>
        <v>7540.0960334019874</v>
      </c>
      <c r="F58" s="42">
        <f t="shared" si="7"/>
        <v>9010.4434252641822</v>
      </c>
      <c r="G58" s="100">
        <f t="shared" si="12"/>
        <v>32801</v>
      </c>
      <c r="H58" s="42">
        <f>('[7]5A3_OJJ'!J58*2)+('[9]5A3_OJJ'!J58*6)+('[1]5A3_OJJ'!$J58*2)+'[11]5A3_OJJ'!J58</f>
        <v>30181</v>
      </c>
      <c r="I58" s="42">
        <f t="shared" si="2"/>
        <v>2620</v>
      </c>
      <c r="J58" s="100">
        <f t="shared" si="3"/>
        <v>2620</v>
      </c>
      <c r="K58" s="100">
        <f t="shared" si="8"/>
        <v>32801</v>
      </c>
      <c r="L58" s="43">
        <f>'3_Levels 1&amp;2'!AT58</f>
        <v>141954765.41999999</v>
      </c>
      <c r="M58" s="44">
        <f>'3_Levels 1&amp;2'!C58</f>
        <v>37838</v>
      </c>
      <c r="N58" s="44">
        <f t="shared" si="13"/>
        <v>37841.640350000001</v>
      </c>
      <c r="O58" s="45">
        <f>L58/N58</f>
        <v>3751.2846723094017</v>
      </c>
      <c r="P58" s="104">
        <f t="shared" si="10"/>
        <v>13656</v>
      </c>
      <c r="Q58" s="45">
        <f>('[7]5A3_OJJ'!S58*2)+('[9]5A3_OJJ'!S58*6)+('[1]5A3_OJJ'!$S58*2)+'[11]5A3_OJJ'!S58</f>
        <v>12564</v>
      </c>
      <c r="R58" s="45">
        <f t="shared" si="11"/>
        <v>1092</v>
      </c>
      <c r="S58" s="104">
        <f t="shared" si="5"/>
        <v>1092</v>
      </c>
    </row>
    <row r="59" spans="1:19" ht="16.149999999999999" customHeight="1" x14ac:dyDescent="0.2">
      <c r="A59" s="47">
        <v>53</v>
      </c>
      <c r="B59" s="40" t="s">
        <v>58</v>
      </c>
      <c r="C59" s="41">
        <f>IFERROR(VLOOKUP($A59,'[13]OJJ_Final ADM'!$A$5:$C$60,3,FALSE),0)</f>
        <v>2.1271930000000001</v>
      </c>
      <c r="D59" s="42">
        <f>'3_Levels 1&amp;2'!AQ59</f>
        <v>5885.9688416422287</v>
      </c>
      <c r="E59" s="42">
        <f t="shared" si="6"/>
        <v>7748.1962717663237</v>
      </c>
      <c r="F59" s="42">
        <f t="shared" si="7"/>
        <v>9218.5436636285194</v>
      </c>
      <c r="G59" s="100">
        <f t="shared" si="12"/>
        <v>19610</v>
      </c>
      <c r="H59" s="42">
        <f>('[7]5A3_OJJ'!J59*2)+('[9]5A3_OJJ'!J59*6)+('[1]5A3_OJJ'!$J59*2)+'[11]5A3_OJJ'!J59</f>
        <v>18226</v>
      </c>
      <c r="I59" s="42">
        <f t="shared" si="2"/>
        <v>1384</v>
      </c>
      <c r="J59" s="100">
        <f t="shared" si="3"/>
        <v>1384</v>
      </c>
      <c r="K59" s="100">
        <f t="shared" si="8"/>
        <v>19610</v>
      </c>
      <c r="L59" s="43">
        <f>'3_Levels 1&amp;2'!AT59</f>
        <v>51287990</v>
      </c>
      <c r="M59" s="44">
        <f>'3_Levels 1&amp;2'!C59</f>
        <v>19096</v>
      </c>
      <c r="N59" s="44">
        <f t="shared" si="13"/>
        <v>19098.127193</v>
      </c>
      <c r="O59" s="45">
        <f t="shared" si="9"/>
        <v>2685.4983989633542</v>
      </c>
      <c r="P59" s="104">
        <f t="shared" si="10"/>
        <v>5713</v>
      </c>
      <c r="Q59" s="45">
        <f>('[7]5A3_OJJ'!S59*2)+('[9]5A3_OJJ'!S59*6)+('[1]5A3_OJJ'!$S59*2)+'[11]5A3_OJJ'!S59</f>
        <v>5309</v>
      </c>
      <c r="R59" s="45">
        <f t="shared" si="11"/>
        <v>404</v>
      </c>
      <c r="S59" s="104">
        <f t="shared" si="5"/>
        <v>404</v>
      </c>
    </row>
    <row r="60" spans="1:19" ht="16.149999999999999" customHeight="1" x14ac:dyDescent="0.2">
      <c r="A60" s="47">
        <v>54</v>
      </c>
      <c r="B60" s="40" t="s">
        <v>59</v>
      </c>
      <c r="C60" s="41">
        <f>IFERROR(VLOOKUP($A60,'[13]OJJ_Final ADM'!$A$5:$C$60,3,FALSE),0)</f>
        <v>0.22368399999999999</v>
      </c>
      <c r="D60" s="42">
        <f>'3_Levels 1&amp;2'!AQ60</f>
        <v>6742.2958801498125</v>
      </c>
      <c r="E60" s="42">
        <f t="shared" si="6"/>
        <v>8875.4516388412776</v>
      </c>
      <c r="F60" s="42">
        <f t="shared" si="7"/>
        <v>10345.799030703472</v>
      </c>
      <c r="G60" s="100">
        <f t="shared" si="12"/>
        <v>2314</v>
      </c>
      <c r="H60" s="42">
        <f>('[7]5A3_OJJ'!J60*2)+('[9]5A3_OJJ'!J60*6)+('[1]5A3_OJJ'!$J60*2)+'[11]5A3_OJJ'!J60</f>
        <v>2122</v>
      </c>
      <c r="I60" s="42">
        <f t="shared" si="2"/>
        <v>192</v>
      </c>
      <c r="J60" s="100">
        <f t="shared" si="3"/>
        <v>192</v>
      </c>
      <c r="K60" s="100">
        <f t="shared" si="8"/>
        <v>2314</v>
      </c>
      <c r="L60" s="43">
        <f>'3_Levels 1&amp;2'!AT60</f>
        <v>2463364.6800000002</v>
      </c>
      <c r="M60" s="44">
        <f>'3_Levels 1&amp;2'!C60</f>
        <v>534</v>
      </c>
      <c r="N60" s="44">
        <f t="shared" si="13"/>
        <v>534.22368400000005</v>
      </c>
      <c r="O60" s="45">
        <f t="shared" si="9"/>
        <v>4611.110951793743</v>
      </c>
      <c r="P60" s="104">
        <f t="shared" si="10"/>
        <v>1031</v>
      </c>
      <c r="Q60" s="45">
        <f>('[7]5A3_OJJ'!S60*2)+('[9]5A3_OJJ'!S60*6)+('[1]5A3_OJJ'!$S60*2)+'[11]5A3_OJJ'!S60</f>
        <v>946</v>
      </c>
      <c r="R60" s="45">
        <f t="shared" si="11"/>
        <v>85</v>
      </c>
      <c r="S60" s="104">
        <f t="shared" si="5"/>
        <v>85</v>
      </c>
    </row>
    <row r="61" spans="1:19" ht="16.149999999999999" customHeight="1" x14ac:dyDescent="0.2">
      <c r="A61" s="26">
        <v>55</v>
      </c>
      <c r="B61" s="27" t="s">
        <v>60</v>
      </c>
      <c r="C61" s="28">
        <f>IFERROR(VLOOKUP($A61,'[13]OJJ_Final ADM'!$A$5:$C$60,3,FALSE),0)</f>
        <v>7.8070170000000001</v>
      </c>
      <c r="D61" s="29">
        <f>'3_Levels 1&amp;2'!AQ61</f>
        <v>5532.3805490654204</v>
      </c>
      <c r="E61" s="29">
        <f t="shared" si="6"/>
        <v>7282.7382369053275</v>
      </c>
      <c r="F61" s="29">
        <f t="shared" si="7"/>
        <v>8753.0856287675233</v>
      </c>
      <c r="G61" s="101">
        <f t="shared" si="12"/>
        <v>68335</v>
      </c>
      <c r="H61" s="29">
        <f>('[7]5A3_OJJ'!J61*2)+('[9]5A3_OJJ'!J61*6)+('[1]5A3_OJJ'!$J61*2)+'[11]5A3_OJJ'!J61</f>
        <v>62834</v>
      </c>
      <c r="I61" s="29">
        <f t="shared" si="2"/>
        <v>5501</v>
      </c>
      <c r="J61" s="101">
        <f t="shared" si="3"/>
        <v>5501</v>
      </c>
      <c r="K61" s="101">
        <f t="shared" si="8"/>
        <v>68335</v>
      </c>
      <c r="L61" s="30">
        <f>'3_Levels 1&amp;2'!AT61</f>
        <v>61751830.060000002</v>
      </c>
      <c r="M61" s="31">
        <f>'3_Levels 1&amp;2'!C61</f>
        <v>17120</v>
      </c>
      <c r="N61" s="31">
        <f t="shared" si="13"/>
        <v>17127.807016999999</v>
      </c>
      <c r="O61" s="32">
        <f t="shared" si="9"/>
        <v>3605.3553148227888</v>
      </c>
      <c r="P61" s="105">
        <f t="shared" si="10"/>
        <v>28147</v>
      </c>
      <c r="Q61" s="32">
        <f>('[7]5A3_OJJ'!S61*2)+('[9]5A3_OJJ'!S61*6)+('[1]5A3_OJJ'!$S61*2)+'[11]5A3_OJJ'!S61</f>
        <v>25881</v>
      </c>
      <c r="R61" s="32">
        <f t="shared" si="11"/>
        <v>2266</v>
      </c>
      <c r="S61" s="105">
        <f t="shared" si="5"/>
        <v>2266</v>
      </c>
    </row>
    <row r="62" spans="1:19" ht="16.149999999999999" customHeight="1" x14ac:dyDescent="0.2">
      <c r="A62" s="46">
        <v>56</v>
      </c>
      <c r="B62" s="33" t="s">
        <v>61</v>
      </c>
      <c r="C62" s="34">
        <f>IFERROR(VLOOKUP($A62,'[13]OJJ_Final ADM'!$A$5:$C$60,3,FALSE),0)</f>
        <v>6.5789E-2</v>
      </c>
      <c r="D62" s="35">
        <f>'3_Levels 1&amp;2'!AQ62</f>
        <v>6534.8854712041884</v>
      </c>
      <c r="E62" s="35">
        <f t="shared" si="6"/>
        <v>8602.4198575738756</v>
      </c>
      <c r="F62" s="35">
        <f t="shared" si="7"/>
        <v>10072.76724943607</v>
      </c>
      <c r="G62" s="102">
        <f t="shared" si="12"/>
        <v>663</v>
      </c>
      <c r="H62" s="36">
        <f>('[7]5A3_OJJ'!J62*2)+('[9]5A3_OJJ'!J62*6)+('[1]5A3_OJJ'!$J62*2)+'[11]5A3_OJJ'!J62</f>
        <v>608</v>
      </c>
      <c r="I62" s="36">
        <f t="shared" si="2"/>
        <v>55</v>
      </c>
      <c r="J62" s="99">
        <f t="shared" si="3"/>
        <v>55</v>
      </c>
      <c r="K62" s="102">
        <f t="shared" si="8"/>
        <v>663</v>
      </c>
      <c r="L62" s="37">
        <f>'3_Levels 1&amp;2'!AT62</f>
        <v>10494659.74</v>
      </c>
      <c r="M62" s="38">
        <f>'3_Levels 1&amp;2'!C62</f>
        <v>3056</v>
      </c>
      <c r="N62" s="38">
        <f t="shared" si="13"/>
        <v>3056.0657890000002</v>
      </c>
      <c r="O62" s="39">
        <f t="shared" si="9"/>
        <v>3434.0424796398256</v>
      </c>
      <c r="P62" s="103">
        <f t="shared" si="10"/>
        <v>226</v>
      </c>
      <c r="Q62" s="39">
        <f>('[7]5A3_OJJ'!S62*2)+('[9]5A3_OJJ'!S62*6)+('[1]5A3_OJJ'!$S62*2)+'[11]5A3_OJJ'!S62</f>
        <v>208</v>
      </c>
      <c r="R62" s="39">
        <f t="shared" si="11"/>
        <v>18</v>
      </c>
      <c r="S62" s="103">
        <f t="shared" si="5"/>
        <v>18</v>
      </c>
    </row>
    <row r="63" spans="1:19" ht="16.149999999999999" customHeight="1" x14ac:dyDescent="0.2">
      <c r="A63" s="47">
        <v>57</v>
      </c>
      <c r="B63" s="40" t="s">
        <v>62</v>
      </c>
      <c r="C63" s="41">
        <f>IFERROR(VLOOKUP($A63,'[13]OJJ_Final ADM'!$A$5:$C$60,3,FALSE),0)</f>
        <v>1.1710530000000001</v>
      </c>
      <c r="D63" s="42">
        <f>'3_Levels 1&amp;2'!AQ63</f>
        <v>5908.2505827505829</v>
      </c>
      <c r="E63" s="42">
        <f t="shared" si="6"/>
        <v>7777.527603281841</v>
      </c>
      <c r="F63" s="42">
        <f t="shared" si="7"/>
        <v>9247.8749951440368</v>
      </c>
      <c r="G63" s="100">
        <f t="shared" si="12"/>
        <v>10830</v>
      </c>
      <c r="H63" s="42">
        <f>('[7]5A3_OJJ'!J63*2)+('[9]5A3_OJJ'!J63*6)+('[1]5A3_OJJ'!$J63*2)+'[11]5A3_OJJ'!J63</f>
        <v>10049</v>
      </c>
      <c r="I63" s="42">
        <f t="shared" si="2"/>
        <v>781</v>
      </c>
      <c r="J63" s="100">
        <f t="shared" si="3"/>
        <v>781</v>
      </c>
      <c r="K63" s="100">
        <f t="shared" si="8"/>
        <v>10830</v>
      </c>
      <c r="L63" s="43">
        <f>'3_Levels 1&amp;2'!AT63</f>
        <v>25477838</v>
      </c>
      <c r="M63" s="44">
        <f>'3_Levels 1&amp;2'!C63</f>
        <v>9438</v>
      </c>
      <c r="N63" s="44">
        <f t="shared" si="13"/>
        <v>9439.171053</v>
      </c>
      <c r="O63" s="45">
        <f t="shared" si="9"/>
        <v>2699.1605361259471</v>
      </c>
      <c r="P63" s="104">
        <f t="shared" si="10"/>
        <v>3161</v>
      </c>
      <c r="Q63" s="45">
        <f>('[7]5A3_OJJ'!S63*2)+('[9]5A3_OJJ'!S63*6)+('[1]5A3_OJJ'!$S63*2)+'[11]5A3_OJJ'!S63</f>
        <v>2933</v>
      </c>
      <c r="R63" s="45">
        <f t="shared" si="11"/>
        <v>228</v>
      </c>
      <c r="S63" s="104">
        <f t="shared" si="5"/>
        <v>228</v>
      </c>
    </row>
    <row r="64" spans="1:19" ht="16.149999999999999" customHeight="1" x14ac:dyDescent="0.2">
      <c r="A64" s="47">
        <v>58</v>
      </c>
      <c r="B64" s="40" t="s">
        <v>63</v>
      </c>
      <c r="C64" s="41">
        <f>IFERROR(VLOOKUP($A64,'[13]OJJ_Final ADM'!$A$5:$C$60,3,FALSE),0)</f>
        <v>2.6491229999999999</v>
      </c>
      <c r="D64" s="42">
        <f>'3_Levels 1&amp;2'!AQ64</f>
        <v>6627.414958647968</v>
      </c>
      <c r="E64" s="42">
        <f t="shared" si="6"/>
        <v>8724.2242111015621</v>
      </c>
      <c r="F64" s="42">
        <f t="shared" si="7"/>
        <v>10194.571602963757</v>
      </c>
      <c r="G64" s="100">
        <f t="shared" si="12"/>
        <v>27007</v>
      </c>
      <c r="H64" s="42">
        <f>('[7]5A3_OJJ'!J64*2)+('[9]5A3_OJJ'!J64*6)+('[1]5A3_OJJ'!$J64*2)+'[11]5A3_OJJ'!J64</f>
        <v>24758</v>
      </c>
      <c r="I64" s="42">
        <f t="shared" si="2"/>
        <v>2249</v>
      </c>
      <c r="J64" s="100">
        <f t="shared" si="3"/>
        <v>2249</v>
      </c>
      <c r="K64" s="100">
        <f t="shared" si="8"/>
        <v>27007</v>
      </c>
      <c r="L64" s="43">
        <f>'3_Levels 1&amp;2'!AT64</f>
        <v>19466690</v>
      </c>
      <c r="M64" s="44">
        <f>'3_Levels 1&amp;2'!C64</f>
        <v>8343</v>
      </c>
      <c r="N64" s="44">
        <f t="shared" si="13"/>
        <v>8345.6491229999992</v>
      </c>
      <c r="O64" s="45">
        <f t="shared" si="9"/>
        <v>2332.5555284071584</v>
      </c>
      <c r="P64" s="104">
        <f t="shared" si="10"/>
        <v>6179</v>
      </c>
      <c r="Q64" s="45">
        <f>('[7]5A3_OJJ'!S64*2)+('[9]5A3_OJJ'!S64*6)+('[1]5A3_OJJ'!$S64*2)+'[11]5A3_OJJ'!S64</f>
        <v>5665</v>
      </c>
      <c r="R64" s="45">
        <f t="shared" si="11"/>
        <v>514</v>
      </c>
      <c r="S64" s="104">
        <f t="shared" si="5"/>
        <v>514</v>
      </c>
    </row>
    <row r="65" spans="1:19" ht="16.149999999999999" customHeight="1" x14ac:dyDescent="0.2">
      <c r="A65" s="47">
        <v>59</v>
      </c>
      <c r="B65" s="40" t="s">
        <v>64</v>
      </c>
      <c r="C65" s="41">
        <f>IFERROR(VLOOKUP($A65,'[13]OJJ_Final ADM'!$A$5:$C$60,3,FALSE),0)</f>
        <v>1</v>
      </c>
      <c r="D65" s="42">
        <f>'3_Levels 1&amp;2'!AQ65</f>
        <v>7226.7692908771241</v>
      </c>
      <c r="E65" s="42">
        <f t="shared" si="6"/>
        <v>9513.2047727365534</v>
      </c>
      <c r="F65" s="42">
        <f t="shared" si="7"/>
        <v>10983.552164598748</v>
      </c>
      <c r="G65" s="100">
        <f t="shared" si="12"/>
        <v>10984</v>
      </c>
      <c r="H65" s="42">
        <f>('[7]5A3_OJJ'!J65*2)+('[9]5A3_OJJ'!J65*6)+('[1]5A3_OJJ'!$J65*2)+'[11]5A3_OJJ'!J65</f>
        <v>10068</v>
      </c>
      <c r="I65" s="42">
        <f t="shared" si="2"/>
        <v>916</v>
      </c>
      <c r="J65" s="100">
        <f t="shared" si="3"/>
        <v>916</v>
      </c>
      <c r="K65" s="100">
        <f t="shared" si="8"/>
        <v>10984</v>
      </c>
      <c r="L65" s="43">
        <f>'3_Levels 1&amp;2'!AT65</f>
        <v>8096383</v>
      </c>
      <c r="M65" s="44">
        <f>'3_Levels 1&amp;2'!C65</f>
        <v>5119</v>
      </c>
      <c r="N65" s="44">
        <f t="shared" si="13"/>
        <v>5120</v>
      </c>
      <c r="O65" s="45">
        <f t="shared" si="9"/>
        <v>1581.3248046875001</v>
      </c>
      <c r="P65" s="104">
        <f t="shared" si="10"/>
        <v>1581</v>
      </c>
      <c r="Q65" s="45">
        <f>('[7]5A3_OJJ'!S65*2)+('[9]5A3_OJJ'!S65*6)+('[1]5A3_OJJ'!$S65*2)+'[11]5A3_OJJ'!S65</f>
        <v>1450</v>
      </c>
      <c r="R65" s="45">
        <f t="shared" si="11"/>
        <v>131</v>
      </c>
      <c r="S65" s="104">
        <f t="shared" si="5"/>
        <v>131</v>
      </c>
    </row>
    <row r="66" spans="1:19" ht="16.149999999999999" customHeight="1" x14ac:dyDescent="0.2">
      <c r="A66" s="26">
        <v>60</v>
      </c>
      <c r="B66" s="27" t="s">
        <v>65</v>
      </c>
      <c r="C66" s="28">
        <f>IFERROR(VLOOKUP($A66,'[13]OJJ_Final ADM'!$A$5:$C$60,3,FALSE),0)</f>
        <v>0.89912199999999998</v>
      </c>
      <c r="D66" s="29">
        <f>'3_Levels 1&amp;2'!AQ66</f>
        <v>6226.4939403865055</v>
      </c>
      <c r="E66" s="29">
        <f t="shared" si="6"/>
        <v>8196.458124915569</v>
      </c>
      <c r="F66" s="29">
        <f t="shared" si="7"/>
        <v>9666.8055167777638</v>
      </c>
      <c r="G66" s="101">
        <f t="shared" si="12"/>
        <v>8692</v>
      </c>
      <c r="H66" s="29">
        <f>('[7]5A3_OJJ'!J66*2)+('[9]5A3_OJJ'!J66*6)+('[1]5A3_OJJ'!$J66*2)+'[11]5A3_OJJ'!J66</f>
        <v>7967</v>
      </c>
      <c r="I66" s="29">
        <f t="shared" si="2"/>
        <v>725</v>
      </c>
      <c r="J66" s="101">
        <f t="shared" si="3"/>
        <v>725</v>
      </c>
      <c r="K66" s="101">
        <f t="shared" si="8"/>
        <v>8692</v>
      </c>
      <c r="L66" s="30">
        <f>'3_Levels 1&amp;2'!AT66</f>
        <v>20805283.5</v>
      </c>
      <c r="M66" s="31">
        <f>'3_Levels 1&amp;2'!C66</f>
        <v>6106</v>
      </c>
      <c r="N66" s="31">
        <f t="shared" si="13"/>
        <v>6106.8991219999998</v>
      </c>
      <c r="O66" s="32">
        <f t="shared" si="9"/>
        <v>3406.849054547065</v>
      </c>
      <c r="P66" s="105">
        <f t="shared" si="10"/>
        <v>3063</v>
      </c>
      <c r="Q66" s="32">
        <f>('[7]5A3_OJJ'!S66*2)+('[9]5A3_OJJ'!S66*6)+('[1]5A3_OJJ'!$S66*2)+'[11]5A3_OJJ'!S66</f>
        <v>2808</v>
      </c>
      <c r="R66" s="32">
        <f t="shared" si="11"/>
        <v>255</v>
      </c>
      <c r="S66" s="105">
        <f t="shared" si="5"/>
        <v>255</v>
      </c>
    </row>
    <row r="67" spans="1:19" ht="16.149999999999999" customHeight="1" x14ac:dyDescent="0.2">
      <c r="A67" s="46">
        <v>61</v>
      </c>
      <c r="B67" s="33" t="s">
        <v>66</v>
      </c>
      <c r="C67" s="34">
        <f>IFERROR(VLOOKUP($A67,'[13]OJJ_Final ADM'!$A$5:$C$60,3,FALSE),0)</f>
        <v>0.54824600000000001</v>
      </c>
      <c r="D67" s="35">
        <f>'3_Levels 1&amp;2'!AQ67</f>
        <v>3659.8483528450856</v>
      </c>
      <c r="E67" s="35">
        <f t="shared" si="6"/>
        <v>4817.7664757791235</v>
      </c>
      <c r="F67" s="35">
        <f t="shared" si="7"/>
        <v>6288.1138676413184</v>
      </c>
      <c r="G67" s="102">
        <f t="shared" si="12"/>
        <v>3447</v>
      </c>
      <c r="H67" s="36">
        <f>('[7]5A3_OJJ'!J67*2)+('[9]5A3_OJJ'!J67*6)+('[1]5A3_OJJ'!$J67*2)+'[11]5A3_OJJ'!J67</f>
        <v>3160</v>
      </c>
      <c r="I67" s="36">
        <f t="shared" si="2"/>
        <v>287</v>
      </c>
      <c r="J67" s="99">
        <f t="shared" si="3"/>
        <v>287</v>
      </c>
      <c r="K67" s="102">
        <f t="shared" si="8"/>
        <v>3447</v>
      </c>
      <c r="L67" s="37">
        <f>'3_Levels 1&amp;2'!AT67</f>
        <v>19599009.780000001</v>
      </c>
      <c r="M67" s="38">
        <f>'3_Levels 1&amp;2'!C67</f>
        <v>3673</v>
      </c>
      <c r="N67" s="38">
        <f t="shared" si="13"/>
        <v>3673.5482459999998</v>
      </c>
      <c r="O67" s="39">
        <f t="shared" si="9"/>
        <v>5335.1714657186521</v>
      </c>
      <c r="P67" s="103">
        <f t="shared" si="10"/>
        <v>2925</v>
      </c>
      <c r="Q67" s="39">
        <f>('[7]5A3_OJJ'!S67*2)+('[9]5A3_OJJ'!S67*6)+('[1]5A3_OJJ'!$S67*2)+'[11]5A3_OJJ'!S67</f>
        <v>2682</v>
      </c>
      <c r="R67" s="39">
        <f t="shared" si="11"/>
        <v>243</v>
      </c>
      <c r="S67" s="103">
        <f t="shared" si="5"/>
        <v>243</v>
      </c>
    </row>
    <row r="68" spans="1:19" ht="16.149999999999999" customHeight="1" x14ac:dyDescent="0.2">
      <c r="A68" s="47">
        <v>62</v>
      </c>
      <c r="B68" s="40" t="s">
        <v>67</v>
      </c>
      <c r="C68" s="41">
        <f>IFERROR(VLOOKUP($A68,'[13]OJJ_Final ADM'!$A$5:$C$60,3,FALSE),0)</f>
        <v>1.526316</v>
      </c>
      <c r="D68" s="42">
        <f>'3_Levels 1&amp;2'!AQ68</f>
        <v>6756.3728728728729</v>
      </c>
      <c r="E68" s="42">
        <f t="shared" si="6"/>
        <v>8893.9823693750241</v>
      </c>
      <c r="F68" s="42">
        <f t="shared" si="7"/>
        <v>10364.329761237219</v>
      </c>
      <c r="G68" s="100">
        <f t="shared" si="12"/>
        <v>15819</v>
      </c>
      <c r="H68" s="42">
        <f>('[7]5A3_OJJ'!J68*2)+('[9]5A3_OJJ'!J68*6)+('[1]5A3_OJJ'!$J68*2)+'[11]5A3_OJJ'!J68</f>
        <v>14615</v>
      </c>
      <c r="I68" s="42">
        <f t="shared" si="2"/>
        <v>1204</v>
      </c>
      <c r="J68" s="100">
        <f t="shared" si="3"/>
        <v>1204</v>
      </c>
      <c r="K68" s="100">
        <f t="shared" si="8"/>
        <v>15819</v>
      </c>
      <c r="L68" s="43">
        <f>'3_Levels 1&amp;2'!AT68</f>
        <v>4242883</v>
      </c>
      <c r="M68" s="44">
        <f>'3_Levels 1&amp;2'!C68</f>
        <v>1998</v>
      </c>
      <c r="N68" s="44">
        <f t="shared" si="13"/>
        <v>1999.526316</v>
      </c>
      <c r="O68" s="45">
        <f t="shared" si="9"/>
        <v>2121.9440654763557</v>
      </c>
      <c r="P68" s="104">
        <f t="shared" si="10"/>
        <v>3239</v>
      </c>
      <c r="Q68" s="45">
        <f>('[7]5A3_OJJ'!S68*2)+('[9]5A3_OJJ'!S68*6)+('[1]5A3_OJJ'!$S68*2)+'[11]5A3_OJJ'!S68</f>
        <v>2992</v>
      </c>
      <c r="R68" s="45">
        <f t="shared" si="11"/>
        <v>247</v>
      </c>
      <c r="S68" s="104">
        <f t="shared" si="5"/>
        <v>247</v>
      </c>
    </row>
    <row r="69" spans="1:19" ht="16.149999999999999" customHeight="1" x14ac:dyDescent="0.2">
      <c r="A69" s="47">
        <v>63</v>
      </c>
      <c r="B69" s="40" t="s">
        <v>68</v>
      </c>
      <c r="C69" s="41">
        <f>IFERROR(VLOOKUP($A69,'[13]OJJ_Final ADM'!$A$5:$C$60,3,FALSE),0)</f>
        <v>0</v>
      </c>
      <c r="D69" s="42">
        <f>'3_Levels 1&amp;2'!AQ69</f>
        <v>4725.1097387173395</v>
      </c>
      <c r="E69" s="42">
        <f t="shared" si="6"/>
        <v>6220.0597125488139</v>
      </c>
      <c r="F69" s="42">
        <f t="shared" si="7"/>
        <v>7690.4071044110087</v>
      </c>
      <c r="G69" s="100">
        <f t="shared" si="12"/>
        <v>0</v>
      </c>
      <c r="H69" s="42">
        <f>('[7]5A3_OJJ'!J69*2)+('[9]5A3_OJJ'!J69*6)+('[1]5A3_OJJ'!$J69*2)+'[11]5A3_OJJ'!J69</f>
        <v>0</v>
      </c>
      <c r="I69" s="42">
        <f t="shared" si="2"/>
        <v>0</v>
      </c>
      <c r="J69" s="100">
        <f t="shared" si="3"/>
        <v>0</v>
      </c>
      <c r="K69" s="100">
        <f t="shared" si="8"/>
        <v>0</v>
      </c>
      <c r="L69" s="43">
        <f>'3_Levels 1&amp;2'!AT69</f>
        <v>10465127.1</v>
      </c>
      <c r="M69" s="44">
        <f>'3_Levels 1&amp;2'!C69</f>
        <v>2105</v>
      </c>
      <c r="N69" s="44">
        <f t="shared" si="13"/>
        <v>2105</v>
      </c>
      <c r="O69" s="45">
        <f t="shared" si="9"/>
        <v>4971.5568171021378</v>
      </c>
      <c r="P69" s="104">
        <f t="shared" si="10"/>
        <v>0</v>
      </c>
      <c r="Q69" s="45">
        <f>('[7]5A3_OJJ'!S69*2)+('[9]5A3_OJJ'!S69*6)+('[1]5A3_OJJ'!$S69*2)+'[11]5A3_OJJ'!S69</f>
        <v>0</v>
      </c>
      <c r="R69" s="45">
        <f t="shared" si="11"/>
        <v>0</v>
      </c>
      <c r="S69" s="104">
        <f t="shared" si="5"/>
        <v>0</v>
      </c>
    </row>
    <row r="70" spans="1:19" ht="16.149999999999999" customHeight="1" x14ac:dyDescent="0.2">
      <c r="A70" s="47">
        <v>64</v>
      </c>
      <c r="B70" s="40" t="s">
        <v>69</v>
      </c>
      <c r="C70" s="41">
        <f>IFERROR(VLOOKUP($A70,'[13]OJJ_Final ADM'!$A$5:$C$60,3,FALSE),0)</f>
        <v>0.513158</v>
      </c>
      <c r="D70" s="42">
        <f>'3_Levels 1&amp;2'!AQ70</f>
        <v>7203.9345182413472</v>
      </c>
      <c r="E70" s="42">
        <f t="shared" si="6"/>
        <v>9483.1454392668584</v>
      </c>
      <c r="F70" s="42">
        <f t="shared" si="7"/>
        <v>10953.492831129053</v>
      </c>
      <c r="G70" s="100">
        <f t="shared" si="12"/>
        <v>5621</v>
      </c>
      <c r="H70" s="42">
        <f>('[7]5A3_OJJ'!J70*2)+('[9]5A3_OJJ'!J70*6)+('[1]5A3_OJJ'!$J70*2)+'[11]5A3_OJJ'!J70</f>
        <v>5154</v>
      </c>
      <c r="I70" s="42">
        <f t="shared" si="2"/>
        <v>467</v>
      </c>
      <c r="J70" s="100">
        <f t="shared" si="3"/>
        <v>467</v>
      </c>
      <c r="K70" s="100">
        <f t="shared" si="8"/>
        <v>5621</v>
      </c>
      <c r="L70" s="43">
        <f>'3_Levels 1&amp;2'!AT70</f>
        <v>6828002</v>
      </c>
      <c r="M70" s="44">
        <f>'3_Levels 1&amp;2'!C70</f>
        <v>2138</v>
      </c>
      <c r="N70" s="44">
        <f t="shared" si="13"/>
        <v>2138.5131580000002</v>
      </c>
      <c r="O70" s="45">
        <f t="shared" si="9"/>
        <v>3192.8735039375424</v>
      </c>
      <c r="P70" s="104">
        <f t="shared" si="10"/>
        <v>1638</v>
      </c>
      <c r="Q70" s="45">
        <f>('[7]5A3_OJJ'!S70*2)+('[9]5A3_OJJ'!S70*6)+('[1]5A3_OJJ'!$S70*2)+'[11]5A3_OJJ'!S70</f>
        <v>1501</v>
      </c>
      <c r="R70" s="45">
        <f t="shared" si="11"/>
        <v>137</v>
      </c>
      <c r="S70" s="104">
        <f t="shared" si="5"/>
        <v>137</v>
      </c>
    </row>
    <row r="71" spans="1:19" ht="16.149999999999999" customHeight="1" x14ac:dyDescent="0.2">
      <c r="A71" s="26">
        <v>65</v>
      </c>
      <c r="B71" s="27" t="s">
        <v>70</v>
      </c>
      <c r="C71" s="28">
        <f>IFERROR(VLOOKUP($A71,'[13]OJJ_Final ADM'!$A$5:$C$60,3,FALSE),0)</f>
        <v>4.3771930000000001</v>
      </c>
      <c r="D71" s="29">
        <f>'3_Levels 1&amp;2'!AQ71</f>
        <v>5705.337389792624</v>
      </c>
      <c r="E71" s="29">
        <f t="shared" si="6"/>
        <v>7510.4158859981999</v>
      </c>
      <c r="F71" s="29">
        <f t="shared" si="7"/>
        <v>8980.7632778603947</v>
      </c>
      <c r="G71" s="101">
        <f>ROUND(C71*F71,0)</f>
        <v>39311</v>
      </c>
      <c r="H71" s="29">
        <f>('[7]5A3_OJJ'!J71*2)+('[9]5A3_OJJ'!J71*6)+('[1]5A3_OJJ'!$J71*2)+'[11]5A3_OJJ'!J71</f>
        <v>36036</v>
      </c>
      <c r="I71" s="29">
        <f>G71-H71</f>
        <v>3275</v>
      </c>
      <c r="J71" s="101">
        <f>ROUND(I71/$J$85,0)</f>
        <v>3275</v>
      </c>
      <c r="K71" s="101">
        <f t="shared" si="8"/>
        <v>39311</v>
      </c>
      <c r="L71" s="30">
        <f>'3_Levels 1&amp;2'!AT71</f>
        <v>33264441.899999999</v>
      </c>
      <c r="M71" s="31">
        <f>'3_Levels 1&amp;2'!C71</f>
        <v>8053</v>
      </c>
      <c r="N71" s="31">
        <f>C71+M71</f>
        <v>8057.3771930000003</v>
      </c>
      <c r="O71" s="32">
        <f t="shared" si="9"/>
        <v>4128.4454113553375</v>
      </c>
      <c r="P71" s="105">
        <f t="shared" si="10"/>
        <v>18071</v>
      </c>
      <c r="Q71" s="32">
        <f>('[7]5A3_OJJ'!S71*2)+('[9]5A3_OJJ'!S71*6)+('[1]5A3_OJJ'!$S71*2)+'[11]5A3_OJJ'!S71</f>
        <v>16566</v>
      </c>
      <c r="R71" s="32">
        <f t="shared" si="11"/>
        <v>1505</v>
      </c>
      <c r="S71" s="105">
        <f>ROUND(R71/$S$85,0)</f>
        <v>1505</v>
      </c>
    </row>
    <row r="72" spans="1:19" ht="16.149999999999999" customHeight="1" x14ac:dyDescent="0.2">
      <c r="A72" s="46">
        <v>66</v>
      </c>
      <c r="B72" s="33" t="s">
        <v>71</v>
      </c>
      <c r="C72" s="34">
        <f>IFERROR(VLOOKUP($A72,'[13]OJJ_Final ADM'!$A$5:$C$60,3,FALSE),0)</f>
        <v>0.66228100000000001</v>
      </c>
      <c r="D72" s="35">
        <f>'3_Levels 1&amp;2'!AQ72</f>
        <v>7516.2273875694791</v>
      </c>
      <c r="E72" s="35">
        <f>D72*(1+$E$3)</f>
        <v>9894.2428322242286</v>
      </c>
      <c r="F72" s="35">
        <f>E72+$F$3</f>
        <v>11364.590224086423</v>
      </c>
      <c r="G72" s="102">
        <f>ROUND(C72*F72,0)</f>
        <v>7527</v>
      </c>
      <c r="H72" s="36">
        <f>('[7]5A3_OJJ'!J72*2)+('[9]5A3_OJJ'!J72*6)+('[1]5A3_OJJ'!$J72*2)+'[11]5A3_OJJ'!J72</f>
        <v>7539</v>
      </c>
      <c r="I72" s="36">
        <f>G72-H72</f>
        <v>-12</v>
      </c>
      <c r="J72" s="99">
        <f>ROUND(I72/$J$85,0)</f>
        <v>-12</v>
      </c>
      <c r="K72" s="102">
        <f>G72</f>
        <v>7527</v>
      </c>
      <c r="L72" s="37">
        <f>'3_Levels 1&amp;2'!AT72</f>
        <v>8040305</v>
      </c>
      <c r="M72" s="38">
        <f>'3_Levels 1&amp;2'!C72</f>
        <v>1979</v>
      </c>
      <c r="N72" s="38">
        <f>C72+M72</f>
        <v>1979.6622809999999</v>
      </c>
      <c r="O72" s="39">
        <f>L72/N72</f>
        <v>4061.4528433296955</v>
      </c>
      <c r="P72" s="103">
        <f>ROUND(C72*O72,0)</f>
        <v>2690</v>
      </c>
      <c r="Q72" s="39">
        <f>('[7]5A3_OJJ'!S72*2)+('[9]5A3_OJJ'!S72*6)+('[1]5A3_OJJ'!$S72*2)+'[11]5A3_OJJ'!S72</f>
        <v>2695</v>
      </c>
      <c r="R72" s="39">
        <f>P72-Q72</f>
        <v>-5</v>
      </c>
      <c r="S72" s="103">
        <f>ROUND(R72/$S$85,0)</f>
        <v>-5</v>
      </c>
    </row>
    <row r="73" spans="1:19" ht="16.149999999999999" customHeight="1" x14ac:dyDescent="0.2">
      <c r="A73" s="47">
        <v>67</v>
      </c>
      <c r="B73" s="40" t="s">
        <v>4</v>
      </c>
      <c r="C73" s="41">
        <f>IFERROR(VLOOKUP($A73,'[13]OJJ_Final ADM'!$A$5:$C$60,3,FALSE),0)</f>
        <v>0.33333299999999999</v>
      </c>
      <c r="D73" s="42">
        <f>'3_Levels 1&amp;2'!AQ73</f>
        <v>5895.4761904761908</v>
      </c>
      <c r="E73" s="42">
        <f>D73*(1+$E$3)</f>
        <v>7760.7115953726125</v>
      </c>
      <c r="F73" s="42">
        <f>E73+$F$3</f>
        <v>9231.0589872348064</v>
      </c>
      <c r="G73" s="100">
        <f>ROUND(C73*F73,0)</f>
        <v>3077</v>
      </c>
      <c r="H73" s="42">
        <f>('[7]5A3_OJJ'!J73*2)+('[9]5A3_OJJ'!J73*6)+('[1]5A3_OJJ'!$J73*2)+'[11]5A3_OJJ'!J73</f>
        <v>2822</v>
      </c>
      <c r="I73" s="42">
        <f>G73-H73</f>
        <v>255</v>
      </c>
      <c r="J73" s="100">
        <f>ROUND(I73/$J$85,0)</f>
        <v>255</v>
      </c>
      <c r="K73" s="100">
        <f>G73</f>
        <v>3077</v>
      </c>
      <c r="L73" s="43">
        <f>'3_Levels 1&amp;2'!AT73</f>
        <v>18104315.199999999</v>
      </c>
      <c r="M73" s="44">
        <f>'3_Levels 1&amp;2'!C73</f>
        <v>5418</v>
      </c>
      <c r="N73" s="44">
        <f>C73+M73</f>
        <v>5418.3333329999996</v>
      </c>
      <c r="O73" s="45">
        <f>L73/N73</f>
        <v>3341.3070195842083</v>
      </c>
      <c r="P73" s="104">
        <f>ROUND(C73*O73,0)</f>
        <v>1114</v>
      </c>
      <c r="Q73" s="45">
        <f>('[7]5A3_OJJ'!S73*2)+('[9]5A3_OJJ'!S73*6)+('[1]5A3_OJJ'!$S73*2)+'[11]5A3_OJJ'!S73</f>
        <v>1022</v>
      </c>
      <c r="R73" s="45">
        <f>P73-Q73</f>
        <v>92</v>
      </c>
      <c r="S73" s="104">
        <f>ROUND(R73/$S$85,0)</f>
        <v>92</v>
      </c>
    </row>
    <row r="74" spans="1:19" ht="16.149999999999999" customHeight="1" x14ac:dyDescent="0.2">
      <c r="A74" s="47">
        <v>68</v>
      </c>
      <c r="B74" s="49" t="s">
        <v>3</v>
      </c>
      <c r="C74" s="41">
        <f>IFERROR(VLOOKUP($A74,'[13]OJJ_Final ADM'!$A$5:$C$60,3,FALSE),0)</f>
        <v>0.44736799999999999</v>
      </c>
      <c r="D74" s="42">
        <f>'3_Levels 1&amp;2'!AQ74</f>
        <v>7253.1085474567381</v>
      </c>
      <c r="E74" s="42">
        <f>D74*(1+$E$3)</f>
        <v>9547.8773534317515</v>
      </c>
      <c r="F74" s="42">
        <f>E74+$F$3</f>
        <v>11018.224745293946</v>
      </c>
      <c r="G74" s="100">
        <f>ROUND(C74*F74,0)</f>
        <v>4929</v>
      </c>
      <c r="H74" s="42">
        <f>('[7]5A3_OJJ'!J74*2)+('[9]5A3_OJJ'!J74*6)+('[1]5A3_OJJ'!$J74*2)+'[11]5A3_OJJ'!J74</f>
        <v>4519</v>
      </c>
      <c r="I74" s="42">
        <f>G74-H74</f>
        <v>410</v>
      </c>
      <c r="J74" s="100">
        <f>ROUND(I74/$J$85,0)</f>
        <v>410</v>
      </c>
      <c r="K74" s="100">
        <f>G74</f>
        <v>4929</v>
      </c>
      <c r="L74" s="43">
        <f>'3_Levels 1&amp;2'!AT74</f>
        <v>5654897</v>
      </c>
      <c r="M74" s="44">
        <f>'3_Levels 1&amp;2'!C74</f>
        <v>1907</v>
      </c>
      <c r="N74" s="44">
        <f>C74+M74</f>
        <v>1907.4473680000001</v>
      </c>
      <c r="O74" s="45">
        <f>L74/N74</f>
        <v>2964.6411716876269</v>
      </c>
      <c r="P74" s="104">
        <f>ROUND(C74*O74,0)</f>
        <v>1326</v>
      </c>
      <c r="Q74" s="45">
        <f>('[7]5A3_OJJ'!S74*2)+('[9]5A3_OJJ'!S74*6)+('[1]5A3_OJJ'!$S74*2)+'[11]5A3_OJJ'!S74</f>
        <v>1215</v>
      </c>
      <c r="R74" s="45">
        <f>P74-Q74</f>
        <v>111</v>
      </c>
      <c r="S74" s="104">
        <f>ROUND(R74/$S$85,0)</f>
        <v>111</v>
      </c>
    </row>
    <row r="75" spans="1:19" ht="16.149999999999999" customHeight="1" x14ac:dyDescent="0.2">
      <c r="A75" s="47">
        <v>69</v>
      </c>
      <c r="B75" s="40" t="s">
        <v>93</v>
      </c>
      <c r="C75" s="41">
        <f>IFERROR(VLOOKUP($A75,'[13]OJJ_Final ADM'!$A$5:$C$60,3,FALSE),0)</f>
        <v>0</v>
      </c>
      <c r="D75" s="42">
        <f>'3_Levels 1&amp;2'!AQ75</f>
        <v>6463.2591697781681</v>
      </c>
      <c r="E75" s="42">
        <f>D75*(1+$E$3)</f>
        <v>8508.1321274480961</v>
      </c>
      <c r="F75" s="42">
        <f>E75+$F$3</f>
        <v>9978.4795193102909</v>
      </c>
      <c r="G75" s="100">
        <f>ROUND(C75*F75,0)</f>
        <v>0</v>
      </c>
      <c r="H75" s="42">
        <f>('[7]5A3_OJJ'!J75*2)+('[9]5A3_OJJ'!J75*6)+('[1]5A3_OJJ'!$J75*2)+'[11]5A3_OJJ'!J75</f>
        <v>0</v>
      </c>
      <c r="I75" s="42">
        <f>G75-H75</f>
        <v>0</v>
      </c>
      <c r="J75" s="100">
        <f>ROUND(I75/$J$85,0)</f>
        <v>0</v>
      </c>
      <c r="K75" s="100">
        <f>G75</f>
        <v>0</v>
      </c>
      <c r="L75" s="43">
        <f>'3_Levels 1&amp;2'!AT75</f>
        <v>13182342.24</v>
      </c>
      <c r="M75" s="44">
        <f>'3_Levels 1&amp;2'!C75</f>
        <v>4553</v>
      </c>
      <c r="N75" s="44">
        <f>C75+M75</f>
        <v>4553</v>
      </c>
      <c r="O75" s="45">
        <f>L75/N75</f>
        <v>2895.3090797276523</v>
      </c>
      <c r="P75" s="104">
        <f>ROUND(C75*O75,0)</f>
        <v>0</v>
      </c>
      <c r="Q75" s="45">
        <f>('[7]5A3_OJJ'!S75*2)+('[9]5A3_OJJ'!S75*6)+('[1]5A3_OJJ'!$S75*2)+'[11]5A3_OJJ'!S75</f>
        <v>0</v>
      </c>
      <c r="R75" s="45">
        <f>P75-Q75</f>
        <v>0</v>
      </c>
      <c r="S75" s="104">
        <f>ROUND(R75/$S$85,0)</f>
        <v>0</v>
      </c>
    </row>
    <row r="76" spans="1:19" s="200" customFormat="1" ht="16.149999999999999" customHeight="1" thickBot="1" x14ac:dyDescent="0.25">
      <c r="A76" s="1610" t="s">
        <v>494</v>
      </c>
      <c r="B76" s="1612"/>
      <c r="C76" s="328">
        <f>SUM(C7:C75)</f>
        <v>211.701751</v>
      </c>
      <c r="D76" s="315">
        <f>'3_Levels 1&amp;2'!AQ76</f>
        <v>5285.7570262892805</v>
      </c>
      <c r="E76" s="316">
        <f>D76*(1+$E$3)</f>
        <v>6958.0869329118777</v>
      </c>
      <c r="F76" s="316">
        <f>E76+$F$3</f>
        <v>8428.4343247740726</v>
      </c>
      <c r="G76" s="318">
        <f t="shared" ref="G76:N76" si="14">SUM(G7:G75)</f>
        <v>1734665</v>
      </c>
      <c r="H76" s="317">
        <f t="shared" si="14"/>
        <v>1595610</v>
      </c>
      <c r="I76" s="317">
        <f t="shared" si="14"/>
        <v>139055</v>
      </c>
      <c r="J76" s="318">
        <f t="shared" si="14"/>
        <v>139055</v>
      </c>
      <c r="K76" s="324">
        <f t="shared" si="14"/>
        <v>1734665</v>
      </c>
      <c r="L76" s="329">
        <f t="shared" si="14"/>
        <v>2593861803.1199989</v>
      </c>
      <c r="M76" s="314">
        <f t="shared" si="14"/>
        <v>683967</v>
      </c>
      <c r="N76" s="314">
        <f t="shared" si="14"/>
        <v>684178.70175100002</v>
      </c>
      <c r="O76" s="319">
        <f>L76/N76</f>
        <v>3791.2051288378293</v>
      </c>
      <c r="P76" s="321">
        <f t="shared" ref="P76:S76" si="15">SUM(P7:P75)</f>
        <v>843374</v>
      </c>
      <c r="Q76" s="330">
        <f t="shared" si="15"/>
        <v>775964</v>
      </c>
      <c r="R76" s="86">
        <f t="shared" si="15"/>
        <v>67410</v>
      </c>
      <c r="S76" s="321">
        <f t="shared" si="15"/>
        <v>67410</v>
      </c>
    </row>
    <row r="77" spans="1:19" s="200" customFormat="1" ht="16.149999999999999" customHeight="1" thickTop="1" x14ac:dyDescent="0.2">
      <c r="A77" s="1613" t="s">
        <v>447</v>
      </c>
      <c r="B77" s="1758"/>
      <c r="C77" s="245"/>
      <c r="D77" s="240"/>
      <c r="E77" s="240"/>
      <c r="F77" s="240"/>
      <c r="G77" s="240"/>
      <c r="H77" s="241"/>
      <c r="I77" s="241"/>
      <c r="J77" s="240"/>
      <c r="K77" s="240"/>
      <c r="L77" s="242"/>
      <c r="M77" s="310"/>
      <c r="N77" s="310"/>
      <c r="O77" s="241"/>
      <c r="P77" s="243"/>
      <c r="Q77" s="241"/>
      <c r="R77" s="244"/>
      <c r="S77" s="751"/>
    </row>
    <row r="78" spans="1:19" s="200" customFormat="1" ht="16.149999999999999" customHeight="1" x14ac:dyDescent="0.2">
      <c r="A78" s="1615" t="s">
        <v>448</v>
      </c>
      <c r="B78" s="1752"/>
      <c r="C78" s="527"/>
      <c r="D78" s="6"/>
      <c r="E78" s="6"/>
      <c r="F78" s="6"/>
      <c r="G78" s="98">
        <v>0</v>
      </c>
      <c r="H78" s="251">
        <f>('[7]5A3_OJJ'!J78*2)+('[9]5A3_OJJ'!J78*6)+('[1]5A3_OJJ'!$J78*2)+'[11]5A3_OJJ'!J78</f>
        <v>0</v>
      </c>
      <c r="I78" s="246">
        <f>G78-H78</f>
        <v>0</v>
      </c>
      <c r="J78" s="98">
        <f>ROUND(I78/$J$85,0)</f>
        <v>0</v>
      </c>
      <c r="K78" s="98">
        <v>0</v>
      </c>
      <c r="L78" s="20"/>
      <c r="M78" s="239"/>
      <c r="N78" s="239"/>
      <c r="O78" s="11"/>
      <c r="P78" s="12"/>
      <c r="Q78" s="11"/>
      <c r="R78" s="12"/>
      <c r="S78" s="12"/>
    </row>
    <row r="79" spans="1:19" s="200" customFormat="1" ht="16.149999999999999" customHeight="1" x14ac:dyDescent="0.2">
      <c r="A79" s="1617" t="s">
        <v>466</v>
      </c>
      <c r="B79" s="1759"/>
      <c r="C79" s="528"/>
      <c r="D79" s="4"/>
      <c r="E79" s="7"/>
      <c r="F79" s="7"/>
      <c r="G79" s="250"/>
      <c r="H79" s="251"/>
      <c r="I79" s="246"/>
      <c r="J79" s="250"/>
      <c r="K79" s="98">
        <v>0</v>
      </c>
      <c r="L79" s="21"/>
      <c r="M79" s="48"/>
      <c r="N79" s="48"/>
      <c r="O79" s="11"/>
      <c r="P79" s="16"/>
      <c r="Q79" s="11"/>
      <c r="R79" s="13"/>
      <c r="S79" s="13"/>
    </row>
    <row r="80" spans="1:19" s="200" customFormat="1" ht="16.149999999999999" customHeight="1" x14ac:dyDescent="0.2">
      <c r="A80" s="1619" t="s">
        <v>547</v>
      </c>
      <c r="B80" s="1757"/>
      <c r="C80" s="528"/>
      <c r="D80" s="4"/>
      <c r="E80" s="7"/>
      <c r="F80" s="7"/>
      <c r="G80" s="251"/>
      <c r="H80" s="251">
        <f>('[7]5A3_OJJ'!J80*2)+('[9]5A3_OJJ'!J80*6)+('[1]5A3_OJJ'!$J80*2)+'[11]5A3_OJJ'!J80</f>
        <v>166</v>
      </c>
      <c r="I80" s="246">
        <f>G80-H80</f>
        <v>-166</v>
      </c>
      <c r="J80" s="98">
        <f>ROUND(I80/$J$85,0)</f>
        <v>-166</v>
      </c>
      <c r="K80" s="98">
        <v>12852</v>
      </c>
      <c r="L80" s="21"/>
      <c r="M80" s="9"/>
      <c r="N80" s="9"/>
      <c r="O80" s="11"/>
      <c r="P80" s="16"/>
      <c r="Q80" s="11"/>
      <c r="R80" s="13"/>
      <c r="S80" s="13"/>
    </row>
    <row r="81" spans="1:19" s="200" customFormat="1" ht="16.149999999999999" customHeight="1" x14ac:dyDescent="0.2">
      <c r="A81" s="1619" t="s">
        <v>465</v>
      </c>
      <c r="B81" s="1757"/>
      <c r="C81" s="528"/>
      <c r="D81" s="4"/>
      <c r="E81" s="7"/>
      <c r="F81" s="7"/>
      <c r="G81" s="250"/>
      <c r="H81" s="251"/>
      <c r="I81" s="246"/>
      <c r="J81" s="250"/>
      <c r="K81" s="98">
        <v>0</v>
      </c>
      <c r="L81" s="21"/>
      <c r="M81" s="9"/>
      <c r="N81" s="9"/>
      <c r="O81" s="11"/>
      <c r="P81" s="16"/>
      <c r="Q81" s="11"/>
      <c r="R81" s="13"/>
      <c r="S81" s="13"/>
    </row>
    <row r="82" spans="1:19" s="200" customFormat="1" ht="16.149999999999999" customHeight="1" x14ac:dyDescent="0.2">
      <c r="A82" s="1608" t="s">
        <v>1638</v>
      </c>
      <c r="B82" s="1755"/>
      <c r="C82" s="529"/>
      <c r="D82" s="5"/>
      <c r="E82" s="8"/>
      <c r="F82" s="8"/>
      <c r="G82" s="96">
        <v>0</v>
      </c>
      <c r="H82" s="54">
        <f>('[7]5A3_OJJ'!J82*2)+('[9]5A3_OJJ'!J82*6)+('[1]5A3_OJJ'!$J82*2)+'[11]5A3_OJJ'!J82</f>
        <v>5089</v>
      </c>
      <c r="I82" s="247">
        <f>G82-H82</f>
        <v>-5089</v>
      </c>
      <c r="J82" s="96">
        <f>ROUND(I82/$J$85,0)</f>
        <v>-5089</v>
      </c>
      <c r="K82" s="96">
        <v>0</v>
      </c>
      <c r="L82" s="22"/>
      <c r="M82" s="10"/>
      <c r="N82" s="10"/>
      <c r="O82" s="15"/>
      <c r="P82" s="17"/>
      <c r="Q82" s="15"/>
      <c r="R82" s="14"/>
      <c r="S82" s="14"/>
    </row>
    <row r="83" spans="1:19" s="200" customFormat="1" ht="16.149999999999999" customHeight="1" thickBot="1" x14ac:dyDescent="0.25">
      <c r="A83" s="1610" t="s">
        <v>495</v>
      </c>
      <c r="B83" s="1756"/>
      <c r="C83" s="530">
        <f>SUM(C76:C82)</f>
        <v>211.701751</v>
      </c>
      <c r="D83" s="315">
        <f t="shared" ref="D83:S83" si="16">SUM(D76:D82)</f>
        <v>5285.7570262892805</v>
      </c>
      <c r="E83" s="316">
        <f t="shared" si="16"/>
        <v>6958.0869329118777</v>
      </c>
      <c r="F83" s="316">
        <f t="shared" si="16"/>
        <v>8428.4343247740726</v>
      </c>
      <c r="G83" s="331">
        <f t="shared" si="16"/>
        <v>1734665</v>
      </c>
      <c r="H83" s="317">
        <f t="shared" si="16"/>
        <v>1600865</v>
      </c>
      <c r="I83" s="317">
        <f t="shared" si="16"/>
        <v>133800</v>
      </c>
      <c r="J83" s="318">
        <f t="shared" si="16"/>
        <v>133800</v>
      </c>
      <c r="K83" s="324">
        <f t="shared" si="16"/>
        <v>1747517</v>
      </c>
      <c r="L83" s="332">
        <f t="shared" si="16"/>
        <v>2593861803.1199989</v>
      </c>
      <c r="M83" s="314">
        <f t="shared" si="16"/>
        <v>683967</v>
      </c>
      <c r="N83" s="314">
        <f t="shared" si="16"/>
        <v>684178.70175100002</v>
      </c>
      <c r="O83" s="319">
        <f t="shared" si="16"/>
        <v>3791.2051288378293</v>
      </c>
      <c r="P83" s="320">
        <f t="shared" si="16"/>
        <v>843374</v>
      </c>
      <c r="Q83" s="333">
        <f t="shared" si="16"/>
        <v>775964</v>
      </c>
      <c r="R83" s="19">
        <f t="shared" si="16"/>
        <v>67410</v>
      </c>
      <c r="S83" s="322">
        <f t="shared" si="16"/>
        <v>67410</v>
      </c>
    </row>
    <row r="84" spans="1:19" ht="21" thickTop="1" x14ac:dyDescent="0.2">
      <c r="A84" s="2"/>
      <c r="C84" s="3"/>
      <c r="G84"/>
      <c r="H84"/>
      <c r="I84"/>
      <c r="J84"/>
      <c r="K84"/>
      <c r="M84" s="3"/>
    </row>
    <row r="85" spans="1:19" ht="12.75" hidden="1" customHeight="1" x14ac:dyDescent="0.2">
      <c r="E85" s="109"/>
      <c r="F85" s="109"/>
      <c r="J85" s="196">
        <v>1</v>
      </c>
      <c r="S85" s="196">
        <f>J85</f>
        <v>1</v>
      </c>
    </row>
    <row r="86" spans="1:19" customFormat="1" x14ac:dyDescent="0.2"/>
  </sheetData>
  <mergeCells count="26">
    <mergeCell ref="N2:N3"/>
    <mergeCell ref="L1:S1"/>
    <mergeCell ref="A82:B82"/>
    <mergeCell ref="A83:B83"/>
    <mergeCell ref="K2:K3"/>
    <mergeCell ref="A80:B80"/>
    <mergeCell ref="A81:B81"/>
    <mergeCell ref="A77:B77"/>
    <mergeCell ref="G2:G3"/>
    <mergeCell ref="H2:H3"/>
    <mergeCell ref="A79:B79"/>
    <mergeCell ref="I2:I3"/>
    <mergeCell ref="J2:J3"/>
    <mergeCell ref="C2:C3"/>
    <mergeCell ref="C1:K1"/>
    <mergeCell ref="A76:B76"/>
    <mergeCell ref="A78:B78"/>
    <mergeCell ref="L2:L3"/>
    <mergeCell ref="M2:M3"/>
    <mergeCell ref="D2:D3"/>
    <mergeCell ref="A1:B3"/>
    <mergeCell ref="O2:O3"/>
    <mergeCell ref="P2:P3"/>
    <mergeCell ref="Q2:Q3"/>
    <mergeCell ref="R2:R3"/>
    <mergeCell ref="S2:S3"/>
  </mergeCells>
  <printOptions horizontalCentered="1"/>
  <pageMargins left="0.27" right="0.25" top="0.6" bottom="0.5" header="0.25" footer="0.2"/>
  <pageSetup paperSize="5" scale="65" firstPageNumber="90" fitToWidth="0" fitToHeight="0" orientation="portrait" r:id="rId1"/>
  <headerFooter alignWithMargins="0">
    <oddHeader xml:space="preserve">&amp;L&amp;"Arial,Bold"&amp;20&amp;K000000FY2018-19 MFP Budget Letter - June 2019&amp;R&amp;"Arial,Bold"&amp;12&amp;KFF0000
</oddHeader>
    <oddFooter>&amp;R&amp;9&amp;P</oddFooter>
  </headerFooter>
  <colBreaks count="1" manualBreakCount="1">
    <brk id="11" max="8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R85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.7109375" style="112" customWidth="1"/>
    <col min="2" max="2" width="24.85546875" style="112" customWidth="1"/>
    <col min="3" max="3" width="13.140625" style="112" customWidth="1"/>
    <col min="4" max="4" width="12.85546875" style="112" customWidth="1"/>
    <col min="5" max="5" width="13.7109375" style="112" customWidth="1"/>
    <col min="6" max="6" width="12.5703125" style="112" bestFit="1" customWidth="1"/>
    <col min="7" max="8" width="13.7109375" style="112" customWidth="1"/>
    <col min="9" max="10" width="14.85546875" style="112" customWidth="1"/>
    <col min="11" max="11" width="13.7109375" style="112" customWidth="1"/>
    <col min="12" max="12" width="14.140625" style="112" customWidth="1"/>
    <col min="13" max="13" width="13.42578125" style="112" bestFit="1" customWidth="1"/>
    <col min="14" max="14" width="19.85546875" style="112" customWidth="1"/>
    <col min="15" max="17" width="14.5703125" style="112" customWidth="1"/>
    <col min="18" max="18" width="17.5703125" style="112" customWidth="1"/>
    <col min="19" max="16384" width="8.85546875" style="112"/>
  </cols>
  <sheetData>
    <row r="1" spans="1:18" ht="17.45" customHeight="1" x14ac:dyDescent="0.2">
      <c r="A1" s="1775" t="s">
        <v>663</v>
      </c>
      <c r="B1" s="1775"/>
      <c r="C1" s="1761" t="s">
        <v>378</v>
      </c>
      <c r="D1" s="1762"/>
      <c r="E1" s="1762"/>
      <c r="F1" s="1762"/>
      <c r="G1" s="1762"/>
      <c r="H1" s="1762"/>
      <c r="I1" s="1762"/>
      <c r="J1" s="1762"/>
      <c r="K1" s="1763"/>
      <c r="L1" s="1761" t="s">
        <v>378</v>
      </c>
      <c r="M1" s="1762"/>
      <c r="N1" s="1762"/>
      <c r="O1" s="1762"/>
      <c r="P1" s="1762"/>
      <c r="Q1" s="1762"/>
      <c r="R1" s="1763"/>
    </row>
    <row r="2" spans="1:18" s="745" customFormat="1" ht="17.45" customHeight="1" x14ac:dyDescent="0.2">
      <c r="A2" s="1775"/>
      <c r="B2" s="1775"/>
      <c r="C2" s="208"/>
      <c r="D2" s="209"/>
      <c r="E2" s="209"/>
      <c r="F2" s="209"/>
      <c r="G2" s="209"/>
      <c r="H2" s="209"/>
      <c r="I2" s="1776" t="s">
        <v>251</v>
      </c>
      <c r="J2" s="1777"/>
      <c r="K2" s="1778"/>
      <c r="L2" s="208"/>
      <c r="M2" s="209"/>
      <c r="N2" s="209"/>
      <c r="O2" s="209"/>
      <c r="P2" s="209"/>
      <c r="Q2" s="209"/>
      <c r="R2" s="210"/>
    </row>
    <row r="3" spans="1:18" ht="138" customHeight="1" x14ac:dyDescent="0.2">
      <c r="A3" s="1775"/>
      <c r="B3" s="1775"/>
      <c r="C3" s="431" t="s">
        <v>1224</v>
      </c>
      <c r="D3" s="430" t="s">
        <v>665</v>
      </c>
      <c r="E3" s="430" t="s">
        <v>666</v>
      </c>
      <c r="F3" s="430" t="s">
        <v>452</v>
      </c>
      <c r="G3" s="430" t="s">
        <v>376</v>
      </c>
      <c r="H3" s="430" t="s">
        <v>667</v>
      </c>
      <c r="I3" s="205" t="s">
        <v>1225</v>
      </c>
      <c r="J3" s="205" t="s">
        <v>1226</v>
      </c>
      <c r="K3" s="205" t="s">
        <v>253</v>
      </c>
      <c r="L3" s="430" t="s">
        <v>668</v>
      </c>
      <c r="M3" s="1320" t="s">
        <v>1483</v>
      </c>
      <c r="N3" s="207" t="s">
        <v>1325</v>
      </c>
      <c r="O3" s="207" t="s">
        <v>296</v>
      </c>
      <c r="P3" s="207" t="s">
        <v>299</v>
      </c>
      <c r="Q3" s="207" t="s">
        <v>252</v>
      </c>
      <c r="R3" s="207" t="s">
        <v>1326</v>
      </c>
    </row>
    <row r="4" spans="1:18" ht="14.25" customHeight="1" x14ac:dyDescent="0.2">
      <c r="A4" s="746"/>
      <c r="B4" s="747"/>
      <c r="C4" s="748">
        <v>1</v>
      </c>
      <c r="D4" s="748">
        <f>C4+1</f>
        <v>2</v>
      </c>
      <c r="E4" s="748">
        <f>D4+1</f>
        <v>3</v>
      </c>
      <c r="F4" s="748">
        <f t="shared" ref="F4:R4" si="0">E4+1</f>
        <v>4</v>
      </c>
      <c r="G4" s="748">
        <f t="shared" si="0"/>
        <v>5</v>
      </c>
      <c r="H4" s="748">
        <f t="shared" si="0"/>
        <v>6</v>
      </c>
      <c r="I4" s="748">
        <f t="shared" si="0"/>
        <v>7</v>
      </c>
      <c r="J4" s="748">
        <f t="shared" si="0"/>
        <v>8</v>
      </c>
      <c r="K4" s="748">
        <f t="shared" si="0"/>
        <v>9</v>
      </c>
      <c r="L4" s="748">
        <f t="shared" si="0"/>
        <v>10</v>
      </c>
      <c r="M4" s="748">
        <f t="shared" si="0"/>
        <v>11</v>
      </c>
      <c r="N4" s="748">
        <f>M4+1</f>
        <v>12</v>
      </c>
      <c r="O4" s="748">
        <f t="shared" si="0"/>
        <v>13</v>
      </c>
      <c r="P4" s="748">
        <f t="shared" si="0"/>
        <v>14</v>
      </c>
      <c r="Q4" s="748">
        <f t="shared" si="0"/>
        <v>15</v>
      </c>
      <c r="R4" s="748">
        <f t="shared" si="0"/>
        <v>16</v>
      </c>
    </row>
    <row r="5" spans="1:18" s="833" customFormat="1" ht="27.75" customHeight="1" x14ac:dyDescent="0.2">
      <c r="A5" s="1216"/>
      <c r="B5" s="1216"/>
      <c r="C5" s="1019" t="s">
        <v>1047</v>
      </c>
      <c r="D5" s="1019" t="s">
        <v>1083</v>
      </c>
      <c r="E5" s="1019" t="s">
        <v>1049</v>
      </c>
      <c r="F5" s="1019" t="s">
        <v>951</v>
      </c>
      <c r="G5" s="1019" t="s">
        <v>926</v>
      </c>
      <c r="H5" s="1019" t="s">
        <v>1050</v>
      </c>
      <c r="I5" s="1019" t="s">
        <v>1294</v>
      </c>
      <c r="J5" s="1019" t="s">
        <v>1295</v>
      </c>
      <c r="K5" s="1019" t="s">
        <v>1051</v>
      </c>
      <c r="L5" s="1019" t="s">
        <v>1052</v>
      </c>
      <c r="M5" s="1022" t="s">
        <v>1055</v>
      </c>
      <c r="N5" s="1019" t="s">
        <v>1324</v>
      </c>
      <c r="O5" s="1019" t="s">
        <v>1328</v>
      </c>
      <c r="P5" s="1019" t="s">
        <v>1084</v>
      </c>
      <c r="Q5" s="1019" t="s">
        <v>1327</v>
      </c>
      <c r="R5" s="1019" t="s">
        <v>1329</v>
      </c>
    </row>
    <row r="6" spans="1:18" s="833" customFormat="1" ht="22.5" hidden="1" x14ac:dyDescent="0.2">
      <c r="A6" s="1217"/>
      <c r="B6" s="1217"/>
      <c r="C6" s="1022" t="s">
        <v>802</v>
      </c>
      <c r="D6" s="1022" t="s">
        <v>802</v>
      </c>
      <c r="E6" s="1022" t="s">
        <v>803</v>
      </c>
      <c r="F6" s="1022" t="s">
        <v>1085</v>
      </c>
      <c r="G6" s="1022" t="s">
        <v>803</v>
      </c>
      <c r="H6" s="1022" t="s">
        <v>803</v>
      </c>
      <c r="I6" s="1022" t="s">
        <v>1054</v>
      </c>
      <c r="J6" s="1022" t="s">
        <v>1054</v>
      </c>
      <c r="K6" s="1022" t="s">
        <v>803</v>
      </c>
      <c r="L6" s="1022" t="s">
        <v>803</v>
      </c>
      <c r="M6" s="1022" t="s">
        <v>1055</v>
      </c>
      <c r="N6" s="1022" t="s">
        <v>1076</v>
      </c>
      <c r="O6" s="1022" t="s">
        <v>1086</v>
      </c>
      <c r="P6" s="1022" t="s">
        <v>803</v>
      </c>
      <c r="Q6" s="1022" t="s">
        <v>803</v>
      </c>
      <c r="R6" s="1022" t="s">
        <v>1077</v>
      </c>
    </row>
    <row r="7" spans="1:18" ht="15.6" customHeight="1" x14ac:dyDescent="0.2">
      <c r="A7" s="685">
        <v>1</v>
      </c>
      <c r="B7" s="370" t="s">
        <v>7</v>
      </c>
      <c r="C7" s="686">
        <f>'8_2.1.18 SIS'!BB7</f>
        <v>0</v>
      </c>
      <c r="D7" s="687">
        <f>'3_Levels 1&amp;2'!AM7+'3_Levels 1&amp;2'!AU7</f>
        <v>7390.1599421722221</v>
      </c>
      <c r="E7" s="688">
        <f>C7*D7</f>
        <v>0</v>
      </c>
      <c r="F7" s="688">
        <v>777.48</v>
      </c>
      <c r="G7" s="688">
        <f>C7*F7</f>
        <v>0</v>
      </c>
      <c r="H7" s="689">
        <f>ROUND(E7+G7,0)</f>
        <v>0</v>
      </c>
      <c r="I7" s="372">
        <f>[6]Oct_NOCCA!$G7</f>
        <v>0</v>
      </c>
      <c r="J7" s="372">
        <f>[6]Feb_NOCCA!$G7</f>
        <v>0</v>
      </c>
      <c r="K7" s="376">
        <f t="shared" ref="K7:K38" si="1">I7+J7</f>
        <v>0</v>
      </c>
      <c r="L7" s="689">
        <f t="shared" ref="L7:L70" si="2">K7+H7</f>
        <v>0</v>
      </c>
      <c r="M7" s="687"/>
      <c r="N7" s="375">
        <f>ROUND(SUM(L7:M7),0)</f>
        <v>0</v>
      </c>
      <c r="O7" s="372">
        <f>('[7]5A4_NOCCA'!Q7*2)+('[9]5A4_NOCCA'!Q7*6)+('[1]5A4_NOCCA'!Q7*2)+'[11]5A4_NOCCA'!Q7</f>
        <v>0</v>
      </c>
      <c r="P7" s="372">
        <f>N7-O7</f>
        <v>0</v>
      </c>
      <c r="Q7" s="375">
        <f>ROUND(P7/$Q$85,0)</f>
        <v>0</v>
      </c>
      <c r="R7" s="377">
        <f t="shared" ref="R7:R38" si="3">N7</f>
        <v>0</v>
      </c>
    </row>
    <row r="8" spans="1:18" ht="15.6" customHeight="1" x14ac:dyDescent="0.2">
      <c r="A8" s="690">
        <v>2</v>
      </c>
      <c r="B8" s="387" t="s">
        <v>8</v>
      </c>
      <c r="C8" s="691">
        <f>'8_2.1.18 SIS'!BB8</f>
        <v>0</v>
      </c>
      <c r="D8" s="692">
        <f>'3_Levels 1&amp;2'!AM8+'3_Levels 1&amp;2'!AU8</f>
        <v>9315.177608267717</v>
      </c>
      <c r="E8" s="693">
        <f t="shared" ref="E8:E71" si="4">C8*D8</f>
        <v>0</v>
      </c>
      <c r="F8" s="693">
        <v>842.32</v>
      </c>
      <c r="G8" s="693">
        <f t="shared" ref="G8:G71" si="5">C8*F8</f>
        <v>0</v>
      </c>
      <c r="H8" s="694">
        <f t="shared" ref="H8:H71" si="6">ROUND(E8+G8,0)</f>
        <v>0</v>
      </c>
      <c r="I8" s="389">
        <f>[6]Oct_NOCCA!$G8</f>
        <v>0</v>
      </c>
      <c r="J8" s="389">
        <f>[6]Feb_NOCCA!$G8</f>
        <v>0</v>
      </c>
      <c r="K8" s="393">
        <f t="shared" si="1"/>
        <v>0</v>
      </c>
      <c r="L8" s="694">
        <f t="shared" si="2"/>
        <v>0</v>
      </c>
      <c r="M8" s="692"/>
      <c r="N8" s="392">
        <f t="shared" ref="N8:N71" si="7">ROUND(SUM(L8:M8),0)</f>
        <v>0</v>
      </c>
      <c r="O8" s="389">
        <f>('[7]5A4_NOCCA'!Q8*2)+('[9]5A4_NOCCA'!Q8*6)+('[1]5A4_NOCCA'!Q8*2)+'[11]5A4_NOCCA'!Q8</f>
        <v>0</v>
      </c>
      <c r="P8" s="389">
        <f t="shared" ref="P8:P71" si="8">N8-O8</f>
        <v>0</v>
      </c>
      <c r="Q8" s="392">
        <f t="shared" ref="Q8:Q71" si="9">ROUND(P8/$Q$85,0)</f>
        <v>0</v>
      </c>
      <c r="R8" s="392">
        <f t="shared" si="3"/>
        <v>0</v>
      </c>
    </row>
    <row r="9" spans="1:18" ht="15.6" customHeight="1" x14ac:dyDescent="0.2">
      <c r="A9" s="690">
        <v>3</v>
      </c>
      <c r="B9" s="387" t="s">
        <v>9</v>
      </c>
      <c r="C9" s="691">
        <f>'8_2.1.18 SIS'!BB9</f>
        <v>0</v>
      </c>
      <c r="D9" s="692">
        <f>'3_Levels 1&amp;2'!AM9+'3_Levels 1&amp;2'!AU9</f>
        <v>7651.750392513175</v>
      </c>
      <c r="E9" s="693">
        <f t="shared" si="4"/>
        <v>0</v>
      </c>
      <c r="F9" s="693">
        <v>596.84</v>
      </c>
      <c r="G9" s="693">
        <f t="shared" si="5"/>
        <v>0</v>
      </c>
      <c r="H9" s="694">
        <f t="shared" si="6"/>
        <v>0</v>
      </c>
      <c r="I9" s="389">
        <f>[6]Oct_NOCCA!$G9</f>
        <v>0</v>
      </c>
      <c r="J9" s="389">
        <f>[6]Feb_NOCCA!$G9</f>
        <v>0</v>
      </c>
      <c r="K9" s="393">
        <f t="shared" si="1"/>
        <v>0</v>
      </c>
      <c r="L9" s="694">
        <f t="shared" si="2"/>
        <v>0</v>
      </c>
      <c r="M9" s="692"/>
      <c r="N9" s="392">
        <f t="shared" si="7"/>
        <v>0</v>
      </c>
      <c r="O9" s="389">
        <f>('[7]5A4_NOCCA'!Q9*2)+('[9]5A4_NOCCA'!Q9*6)+('[1]5A4_NOCCA'!Q9*2)+'[11]5A4_NOCCA'!Q9</f>
        <v>0</v>
      </c>
      <c r="P9" s="389">
        <f t="shared" si="8"/>
        <v>0</v>
      </c>
      <c r="Q9" s="392">
        <f t="shared" si="9"/>
        <v>0</v>
      </c>
      <c r="R9" s="392">
        <f t="shared" si="3"/>
        <v>0</v>
      </c>
    </row>
    <row r="10" spans="1:18" ht="15.6" customHeight="1" x14ac:dyDescent="0.2">
      <c r="A10" s="690">
        <v>4</v>
      </c>
      <c r="B10" s="387" t="s">
        <v>10</v>
      </c>
      <c r="C10" s="691">
        <f>'8_2.1.18 SIS'!BB10</f>
        <v>0</v>
      </c>
      <c r="D10" s="692">
        <f>'3_Levels 1&amp;2'!AM10+'3_Levels 1&amp;2'!AU10</f>
        <v>9668.2036391912916</v>
      </c>
      <c r="E10" s="693">
        <f t="shared" si="4"/>
        <v>0</v>
      </c>
      <c r="F10" s="693">
        <v>585.76</v>
      </c>
      <c r="G10" s="693">
        <f t="shared" si="5"/>
        <v>0</v>
      </c>
      <c r="H10" s="694">
        <f t="shared" si="6"/>
        <v>0</v>
      </c>
      <c r="I10" s="389">
        <f>[6]Oct_NOCCA!$G10</f>
        <v>0</v>
      </c>
      <c r="J10" s="389">
        <f>[6]Feb_NOCCA!$G10</f>
        <v>0</v>
      </c>
      <c r="K10" s="393">
        <f t="shared" si="1"/>
        <v>0</v>
      </c>
      <c r="L10" s="694">
        <f t="shared" si="2"/>
        <v>0</v>
      </c>
      <c r="M10" s="692"/>
      <c r="N10" s="392">
        <f t="shared" si="7"/>
        <v>0</v>
      </c>
      <c r="O10" s="389">
        <f>('[7]5A4_NOCCA'!Q10*2)+('[9]5A4_NOCCA'!Q10*6)+('[1]5A4_NOCCA'!Q10*2)+'[11]5A4_NOCCA'!Q10</f>
        <v>0</v>
      </c>
      <c r="P10" s="389">
        <f t="shared" si="8"/>
        <v>0</v>
      </c>
      <c r="Q10" s="392">
        <f t="shared" si="9"/>
        <v>0</v>
      </c>
      <c r="R10" s="392">
        <f t="shared" si="3"/>
        <v>0</v>
      </c>
    </row>
    <row r="11" spans="1:18" ht="15.6" customHeight="1" x14ac:dyDescent="0.2">
      <c r="A11" s="695">
        <v>5</v>
      </c>
      <c r="B11" s="401" t="s">
        <v>11</v>
      </c>
      <c r="C11" s="696">
        <f>'8_2.1.18 SIS'!BB11</f>
        <v>0</v>
      </c>
      <c r="D11" s="697">
        <f>'3_Levels 1&amp;2'!AM11+'3_Levels 1&amp;2'!AU11</f>
        <v>7688.9904658266514</v>
      </c>
      <c r="E11" s="698">
        <f t="shared" si="4"/>
        <v>0</v>
      </c>
      <c r="F11" s="698">
        <v>555.91</v>
      </c>
      <c r="G11" s="698">
        <f t="shared" si="5"/>
        <v>0</v>
      </c>
      <c r="H11" s="699">
        <f t="shared" si="6"/>
        <v>0</v>
      </c>
      <c r="I11" s="403">
        <f>[6]Oct_NOCCA!$G11</f>
        <v>0</v>
      </c>
      <c r="J11" s="403">
        <f>[6]Feb_NOCCA!$G11</f>
        <v>0</v>
      </c>
      <c r="K11" s="407">
        <f t="shared" si="1"/>
        <v>0</v>
      </c>
      <c r="L11" s="699">
        <f t="shared" si="2"/>
        <v>0</v>
      </c>
      <c r="M11" s="697"/>
      <c r="N11" s="406">
        <f t="shared" si="7"/>
        <v>0</v>
      </c>
      <c r="O11" s="409">
        <f>('[7]5A4_NOCCA'!Q11*2)+('[9]5A4_NOCCA'!Q11*6)+('[1]5A4_NOCCA'!Q11*2)+'[11]5A4_NOCCA'!Q11</f>
        <v>0</v>
      </c>
      <c r="P11" s="403">
        <f t="shared" si="8"/>
        <v>0</v>
      </c>
      <c r="Q11" s="410">
        <f t="shared" si="9"/>
        <v>0</v>
      </c>
      <c r="R11" s="410">
        <f t="shared" si="3"/>
        <v>0</v>
      </c>
    </row>
    <row r="12" spans="1:18" ht="15.6" customHeight="1" x14ac:dyDescent="0.2">
      <c r="A12" s="685">
        <v>6</v>
      </c>
      <c r="B12" s="370" t="s">
        <v>12</v>
      </c>
      <c r="C12" s="686">
        <f>'8_2.1.18 SIS'!BB12</f>
        <v>0</v>
      </c>
      <c r="D12" s="687">
        <f>'3_Levels 1&amp;2'!AM12+'3_Levels 1&amp;2'!AU12</f>
        <v>8928.9038053097356</v>
      </c>
      <c r="E12" s="688">
        <f t="shared" si="4"/>
        <v>0</v>
      </c>
      <c r="F12" s="688">
        <v>545.4799999999999</v>
      </c>
      <c r="G12" s="688">
        <f t="shared" si="5"/>
        <v>0</v>
      </c>
      <c r="H12" s="689">
        <f t="shared" si="6"/>
        <v>0</v>
      </c>
      <c r="I12" s="372">
        <f>[6]Oct_NOCCA!$G12</f>
        <v>0</v>
      </c>
      <c r="J12" s="372">
        <f>[6]Feb_NOCCA!$G12</f>
        <v>0</v>
      </c>
      <c r="K12" s="376">
        <f t="shared" si="1"/>
        <v>0</v>
      </c>
      <c r="L12" s="689">
        <f t="shared" si="2"/>
        <v>0</v>
      </c>
      <c r="M12" s="687"/>
      <c r="N12" s="375">
        <f t="shared" si="7"/>
        <v>0</v>
      </c>
      <c r="O12" s="372">
        <f>('[7]5A4_NOCCA'!Q12*2)+('[9]5A4_NOCCA'!Q12*6)+('[1]5A4_NOCCA'!Q12*2)+'[11]5A4_NOCCA'!Q12</f>
        <v>0</v>
      </c>
      <c r="P12" s="372">
        <f t="shared" si="8"/>
        <v>0</v>
      </c>
      <c r="Q12" s="375">
        <f t="shared" si="9"/>
        <v>0</v>
      </c>
      <c r="R12" s="377">
        <f t="shared" si="3"/>
        <v>0</v>
      </c>
    </row>
    <row r="13" spans="1:18" ht="15.6" customHeight="1" x14ac:dyDescent="0.2">
      <c r="A13" s="690">
        <v>7</v>
      </c>
      <c r="B13" s="387" t="s">
        <v>13</v>
      </c>
      <c r="C13" s="691">
        <f>'8_2.1.18 SIS'!BB13</f>
        <v>0</v>
      </c>
      <c r="D13" s="692">
        <f>'3_Levels 1&amp;2'!AM13+'3_Levels 1&amp;2'!AU13</f>
        <v>8567.9846089773255</v>
      </c>
      <c r="E13" s="693">
        <f t="shared" si="4"/>
        <v>0</v>
      </c>
      <c r="F13" s="693">
        <v>756.91999999999985</v>
      </c>
      <c r="G13" s="693">
        <f t="shared" si="5"/>
        <v>0</v>
      </c>
      <c r="H13" s="694">
        <f t="shared" si="6"/>
        <v>0</v>
      </c>
      <c r="I13" s="389">
        <f>[6]Oct_NOCCA!$G13</f>
        <v>0</v>
      </c>
      <c r="J13" s="389">
        <f>[6]Feb_NOCCA!$G13</f>
        <v>0</v>
      </c>
      <c r="K13" s="393">
        <f t="shared" si="1"/>
        <v>0</v>
      </c>
      <c r="L13" s="694">
        <f t="shared" si="2"/>
        <v>0</v>
      </c>
      <c r="M13" s="692"/>
      <c r="N13" s="392">
        <f t="shared" si="7"/>
        <v>0</v>
      </c>
      <c r="O13" s="389">
        <f>('[7]5A4_NOCCA'!Q13*2)+('[9]5A4_NOCCA'!Q13*6)+('[1]5A4_NOCCA'!Q13*2)+'[11]5A4_NOCCA'!Q13</f>
        <v>0</v>
      </c>
      <c r="P13" s="389">
        <f t="shared" si="8"/>
        <v>0</v>
      </c>
      <c r="Q13" s="392">
        <f t="shared" si="9"/>
        <v>0</v>
      </c>
      <c r="R13" s="392">
        <f t="shared" si="3"/>
        <v>0</v>
      </c>
    </row>
    <row r="14" spans="1:18" ht="15.6" customHeight="1" x14ac:dyDescent="0.2">
      <c r="A14" s="690">
        <v>8</v>
      </c>
      <c r="B14" s="387" t="s">
        <v>14</v>
      </c>
      <c r="C14" s="691">
        <f>'8_2.1.18 SIS'!BB14</f>
        <v>0</v>
      </c>
      <c r="D14" s="692">
        <f>'3_Levels 1&amp;2'!AM14+'3_Levels 1&amp;2'!AU14</f>
        <v>8434.6999018733277</v>
      </c>
      <c r="E14" s="693">
        <f t="shared" si="4"/>
        <v>0</v>
      </c>
      <c r="F14" s="693">
        <v>725.76</v>
      </c>
      <c r="G14" s="693">
        <f t="shared" si="5"/>
        <v>0</v>
      </c>
      <c r="H14" s="694">
        <f t="shared" si="6"/>
        <v>0</v>
      </c>
      <c r="I14" s="389">
        <f>[6]Oct_NOCCA!$G14</f>
        <v>0</v>
      </c>
      <c r="J14" s="389">
        <f>[6]Feb_NOCCA!$G14</f>
        <v>0</v>
      </c>
      <c r="K14" s="393">
        <f t="shared" si="1"/>
        <v>0</v>
      </c>
      <c r="L14" s="694">
        <f t="shared" si="2"/>
        <v>0</v>
      </c>
      <c r="M14" s="692"/>
      <c r="N14" s="392">
        <f t="shared" si="7"/>
        <v>0</v>
      </c>
      <c r="O14" s="389">
        <f>('[7]5A4_NOCCA'!Q14*2)+('[9]5A4_NOCCA'!Q14*6)+('[1]5A4_NOCCA'!Q14*2)+'[11]5A4_NOCCA'!Q14</f>
        <v>0</v>
      </c>
      <c r="P14" s="389">
        <f t="shared" si="8"/>
        <v>0</v>
      </c>
      <c r="Q14" s="392">
        <f t="shared" si="9"/>
        <v>0</v>
      </c>
      <c r="R14" s="392">
        <f t="shared" si="3"/>
        <v>0</v>
      </c>
    </row>
    <row r="15" spans="1:18" ht="15.6" customHeight="1" x14ac:dyDescent="0.2">
      <c r="A15" s="690">
        <v>9</v>
      </c>
      <c r="B15" s="387" t="s">
        <v>15</v>
      </c>
      <c r="C15" s="691">
        <f>'8_2.1.18 SIS'!BB15</f>
        <v>0</v>
      </c>
      <c r="D15" s="692">
        <f>'3_Levels 1&amp;2'!AM15+'3_Levels 1&amp;2'!AU15</f>
        <v>8295.9800530093598</v>
      </c>
      <c r="E15" s="693">
        <f t="shared" si="4"/>
        <v>0</v>
      </c>
      <c r="F15" s="693">
        <v>744.76</v>
      </c>
      <c r="G15" s="693">
        <f t="shared" si="5"/>
        <v>0</v>
      </c>
      <c r="H15" s="694">
        <f t="shared" si="6"/>
        <v>0</v>
      </c>
      <c r="I15" s="389">
        <f>[6]Oct_NOCCA!$G15</f>
        <v>0</v>
      </c>
      <c r="J15" s="389">
        <f>[6]Feb_NOCCA!$G15</f>
        <v>0</v>
      </c>
      <c r="K15" s="393">
        <f t="shared" si="1"/>
        <v>0</v>
      </c>
      <c r="L15" s="694">
        <f t="shared" si="2"/>
        <v>0</v>
      </c>
      <c r="M15" s="692"/>
      <c r="N15" s="392">
        <f t="shared" si="7"/>
        <v>0</v>
      </c>
      <c r="O15" s="389">
        <f>('[7]5A4_NOCCA'!Q15*2)+('[9]5A4_NOCCA'!Q15*6)+('[1]5A4_NOCCA'!Q15*2)+'[11]5A4_NOCCA'!Q15</f>
        <v>0</v>
      </c>
      <c r="P15" s="389">
        <f t="shared" si="8"/>
        <v>0</v>
      </c>
      <c r="Q15" s="392">
        <f t="shared" si="9"/>
        <v>0</v>
      </c>
      <c r="R15" s="392">
        <f t="shared" si="3"/>
        <v>0</v>
      </c>
    </row>
    <row r="16" spans="1:18" ht="15.6" customHeight="1" x14ac:dyDescent="0.2">
      <c r="A16" s="695">
        <v>10</v>
      </c>
      <c r="B16" s="401" t="s">
        <v>16</v>
      </c>
      <c r="C16" s="696">
        <f>'8_2.1.18 SIS'!BB16</f>
        <v>0</v>
      </c>
      <c r="D16" s="697">
        <f>'3_Levels 1&amp;2'!AM16+'3_Levels 1&amp;2'!AU16</f>
        <v>8149.6492702921842</v>
      </c>
      <c r="E16" s="698">
        <f t="shared" si="4"/>
        <v>0</v>
      </c>
      <c r="F16" s="698">
        <v>608.04000000000008</v>
      </c>
      <c r="G16" s="698">
        <f t="shared" si="5"/>
        <v>0</v>
      </c>
      <c r="H16" s="699">
        <f t="shared" si="6"/>
        <v>0</v>
      </c>
      <c r="I16" s="403">
        <f>[6]Oct_NOCCA!$G16</f>
        <v>0</v>
      </c>
      <c r="J16" s="403">
        <f>[6]Feb_NOCCA!$G16</f>
        <v>0</v>
      </c>
      <c r="K16" s="407">
        <f t="shared" si="1"/>
        <v>0</v>
      </c>
      <c r="L16" s="699">
        <f t="shared" si="2"/>
        <v>0</v>
      </c>
      <c r="M16" s="697"/>
      <c r="N16" s="406">
        <f t="shared" si="7"/>
        <v>0</v>
      </c>
      <c r="O16" s="409">
        <f>('[7]5A4_NOCCA'!Q16*2)+('[9]5A4_NOCCA'!Q16*6)+('[1]5A4_NOCCA'!Q16*2)+'[11]5A4_NOCCA'!Q16</f>
        <v>0</v>
      </c>
      <c r="P16" s="403">
        <f t="shared" si="8"/>
        <v>0</v>
      </c>
      <c r="Q16" s="410">
        <f t="shared" si="9"/>
        <v>0</v>
      </c>
      <c r="R16" s="410">
        <f t="shared" si="3"/>
        <v>0</v>
      </c>
    </row>
    <row r="17" spans="1:18" ht="15.6" customHeight="1" x14ac:dyDescent="0.2">
      <c r="A17" s="685">
        <v>11</v>
      </c>
      <c r="B17" s="370" t="s">
        <v>17</v>
      </c>
      <c r="C17" s="686">
        <f>'8_2.1.18 SIS'!BB17</f>
        <v>0</v>
      </c>
      <c r="D17" s="687">
        <f>'3_Levels 1&amp;2'!AM17+'3_Levels 1&amp;2'!AU17</f>
        <v>10465.279683744466</v>
      </c>
      <c r="E17" s="688">
        <f t="shared" si="4"/>
        <v>0</v>
      </c>
      <c r="F17" s="688">
        <v>706.55</v>
      </c>
      <c r="G17" s="688">
        <f t="shared" si="5"/>
        <v>0</v>
      </c>
      <c r="H17" s="689">
        <f t="shared" si="6"/>
        <v>0</v>
      </c>
      <c r="I17" s="372">
        <f>[6]Oct_NOCCA!$G17</f>
        <v>0</v>
      </c>
      <c r="J17" s="372">
        <f>[6]Feb_NOCCA!$G17</f>
        <v>0</v>
      </c>
      <c r="K17" s="376">
        <f t="shared" si="1"/>
        <v>0</v>
      </c>
      <c r="L17" s="689">
        <f t="shared" si="2"/>
        <v>0</v>
      </c>
      <c r="M17" s="687"/>
      <c r="N17" s="375">
        <f t="shared" si="7"/>
        <v>0</v>
      </c>
      <c r="O17" s="372">
        <f>('[7]5A4_NOCCA'!Q17*2)+('[9]5A4_NOCCA'!Q17*6)+('[1]5A4_NOCCA'!Q17*2)+'[11]5A4_NOCCA'!Q17</f>
        <v>0</v>
      </c>
      <c r="P17" s="372">
        <f t="shared" si="8"/>
        <v>0</v>
      </c>
      <c r="Q17" s="375">
        <f t="shared" si="9"/>
        <v>0</v>
      </c>
      <c r="R17" s="377">
        <f t="shared" si="3"/>
        <v>0</v>
      </c>
    </row>
    <row r="18" spans="1:18" ht="15.6" customHeight="1" x14ac:dyDescent="0.2">
      <c r="A18" s="690">
        <v>12</v>
      </c>
      <c r="B18" s="387" t="s">
        <v>18</v>
      </c>
      <c r="C18" s="691">
        <f>'8_2.1.18 SIS'!BB18</f>
        <v>0</v>
      </c>
      <c r="D18" s="692">
        <f>'3_Levels 1&amp;2'!AM18+'3_Levels 1&amp;2'!AU18</f>
        <v>8295.3512139605464</v>
      </c>
      <c r="E18" s="693">
        <f t="shared" si="4"/>
        <v>0</v>
      </c>
      <c r="F18" s="693">
        <v>1063.31</v>
      </c>
      <c r="G18" s="693">
        <f t="shared" si="5"/>
        <v>0</v>
      </c>
      <c r="H18" s="694">
        <f t="shared" si="6"/>
        <v>0</v>
      </c>
      <c r="I18" s="389">
        <f>[6]Oct_NOCCA!$G18</f>
        <v>0</v>
      </c>
      <c r="J18" s="389">
        <f>[6]Feb_NOCCA!$G18</f>
        <v>0</v>
      </c>
      <c r="K18" s="393">
        <f t="shared" si="1"/>
        <v>0</v>
      </c>
      <c r="L18" s="694">
        <f t="shared" si="2"/>
        <v>0</v>
      </c>
      <c r="M18" s="692"/>
      <c r="N18" s="392">
        <f t="shared" si="7"/>
        <v>0</v>
      </c>
      <c r="O18" s="389">
        <f>('[7]5A4_NOCCA'!Q18*2)+('[9]5A4_NOCCA'!Q18*6)+('[1]5A4_NOCCA'!Q18*2)+'[11]5A4_NOCCA'!Q18</f>
        <v>0</v>
      </c>
      <c r="P18" s="389">
        <f t="shared" si="8"/>
        <v>0</v>
      </c>
      <c r="Q18" s="392">
        <f t="shared" si="9"/>
        <v>0</v>
      </c>
      <c r="R18" s="392">
        <f t="shared" si="3"/>
        <v>0</v>
      </c>
    </row>
    <row r="19" spans="1:18" ht="15.6" customHeight="1" x14ac:dyDescent="0.2">
      <c r="A19" s="690">
        <v>13</v>
      </c>
      <c r="B19" s="387" t="s">
        <v>19</v>
      </c>
      <c r="C19" s="691">
        <f>'8_2.1.18 SIS'!BB19</f>
        <v>0</v>
      </c>
      <c r="D19" s="692">
        <f>'3_Levels 1&amp;2'!AM19+'3_Levels 1&amp;2'!AU19</f>
        <v>9497.8518181818181</v>
      </c>
      <c r="E19" s="693">
        <f t="shared" si="4"/>
        <v>0</v>
      </c>
      <c r="F19" s="693">
        <v>749.43000000000006</v>
      </c>
      <c r="G19" s="693">
        <f t="shared" si="5"/>
        <v>0</v>
      </c>
      <c r="H19" s="694">
        <f t="shared" si="6"/>
        <v>0</v>
      </c>
      <c r="I19" s="389">
        <f>[6]Oct_NOCCA!$G19</f>
        <v>0</v>
      </c>
      <c r="J19" s="389">
        <f>[6]Feb_NOCCA!$G19</f>
        <v>0</v>
      </c>
      <c r="K19" s="393">
        <f t="shared" si="1"/>
        <v>0</v>
      </c>
      <c r="L19" s="694">
        <f t="shared" si="2"/>
        <v>0</v>
      </c>
      <c r="M19" s="692"/>
      <c r="N19" s="392">
        <f t="shared" si="7"/>
        <v>0</v>
      </c>
      <c r="O19" s="389">
        <f>('[7]5A4_NOCCA'!Q19*2)+('[9]5A4_NOCCA'!Q19*6)+('[1]5A4_NOCCA'!Q19*2)+'[11]5A4_NOCCA'!Q19</f>
        <v>0</v>
      </c>
      <c r="P19" s="389">
        <f t="shared" si="8"/>
        <v>0</v>
      </c>
      <c r="Q19" s="392">
        <f t="shared" si="9"/>
        <v>0</v>
      </c>
      <c r="R19" s="392">
        <f t="shared" si="3"/>
        <v>0</v>
      </c>
    </row>
    <row r="20" spans="1:18" ht="15.6" customHeight="1" x14ac:dyDescent="0.2">
      <c r="A20" s="690">
        <v>14</v>
      </c>
      <c r="B20" s="387" t="s">
        <v>20</v>
      </c>
      <c r="C20" s="691">
        <f>'8_2.1.18 SIS'!BB20</f>
        <v>0</v>
      </c>
      <c r="D20" s="692">
        <f>'3_Levels 1&amp;2'!AM20+'3_Levels 1&amp;2'!AU20</f>
        <v>10135.245254237288</v>
      </c>
      <c r="E20" s="693">
        <f t="shared" si="4"/>
        <v>0</v>
      </c>
      <c r="F20" s="693">
        <v>809.9799999999999</v>
      </c>
      <c r="G20" s="693">
        <f t="shared" si="5"/>
        <v>0</v>
      </c>
      <c r="H20" s="694">
        <f t="shared" si="6"/>
        <v>0</v>
      </c>
      <c r="I20" s="389">
        <f>[6]Oct_NOCCA!$G20</f>
        <v>0</v>
      </c>
      <c r="J20" s="389">
        <f>[6]Feb_NOCCA!$G20</f>
        <v>0</v>
      </c>
      <c r="K20" s="393">
        <f t="shared" si="1"/>
        <v>0</v>
      </c>
      <c r="L20" s="694">
        <f t="shared" si="2"/>
        <v>0</v>
      </c>
      <c r="M20" s="692"/>
      <c r="N20" s="392">
        <f t="shared" si="7"/>
        <v>0</v>
      </c>
      <c r="O20" s="389">
        <f>('[7]5A4_NOCCA'!Q20*2)+('[9]5A4_NOCCA'!Q20*6)+('[1]5A4_NOCCA'!Q20*2)+'[11]5A4_NOCCA'!Q20</f>
        <v>0</v>
      </c>
      <c r="P20" s="389">
        <f t="shared" si="8"/>
        <v>0</v>
      </c>
      <c r="Q20" s="392">
        <f t="shared" si="9"/>
        <v>0</v>
      </c>
      <c r="R20" s="392">
        <f t="shared" si="3"/>
        <v>0</v>
      </c>
    </row>
    <row r="21" spans="1:18" ht="15.6" customHeight="1" x14ac:dyDescent="0.2">
      <c r="A21" s="695">
        <v>15</v>
      </c>
      <c r="B21" s="401" t="s">
        <v>21</v>
      </c>
      <c r="C21" s="696">
        <f>'8_2.1.18 SIS'!BB21</f>
        <v>0</v>
      </c>
      <c r="D21" s="697">
        <f>'3_Levels 1&amp;2'!AM21+'3_Levels 1&amp;2'!AU21</f>
        <v>9109.7575932578075</v>
      </c>
      <c r="E21" s="698">
        <f t="shared" si="4"/>
        <v>0</v>
      </c>
      <c r="F21" s="698">
        <v>553.79999999999995</v>
      </c>
      <c r="G21" s="698">
        <f t="shared" si="5"/>
        <v>0</v>
      </c>
      <c r="H21" s="699">
        <f t="shared" si="6"/>
        <v>0</v>
      </c>
      <c r="I21" s="403">
        <f>[6]Oct_NOCCA!$G21</f>
        <v>0</v>
      </c>
      <c r="J21" s="403">
        <f>[6]Feb_NOCCA!$G21</f>
        <v>0</v>
      </c>
      <c r="K21" s="407">
        <f t="shared" si="1"/>
        <v>0</v>
      </c>
      <c r="L21" s="699">
        <f t="shared" si="2"/>
        <v>0</v>
      </c>
      <c r="M21" s="697"/>
      <c r="N21" s="406">
        <f t="shared" si="7"/>
        <v>0</v>
      </c>
      <c r="O21" s="409">
        <f>('[7]5A4_NOCCA'!Q21*2)+('[9]5A4_NOCCA'!Q21*6)+('[1]5A4_NOCCA'!Q21*2)+'[11]5A4_NOCCA'!Q21</f>
        <v>0</v>
      </c>
      <c r="P21" s="403">
        <f t="shared" si="8"/>
        <v>0</v>
      </c>
      <c r="Q21" s="410">
        <f t="shared" si="9"/>
        <v>0</v>
      </c>
      <c r="R21" s="410">
        <f t="shared" si="3"/>
        <v>0</v>
      </c>
    </row>
    <row r="22" spans="1:18" ht="15.6" customHeight="1" x14ac:dyDescent="0.2">
      <c r="A22" s="685">
        <v>16</v>
      </c>
      <c r="B22" s="370" t="s">
        <v>22</v>
      </c>
      <c r="C22" s="686">
        <f>'8_2.1.18 SIS'!BB22</f>
        <v>0</v>
      </c>
      <c r="D22" s="687">
        <f>'3_Levels 1&amp;2'!AM22+'3_Levels 1&amp;2'!AU22</f>
        <v>7629.7369265123834</v>
      </c>
      <c r="E22" s="688">
        <f t="shared" si="4"/>
        <v>0</v>
      </c>
      <c r="F22" s="688">
        <v>686.73</v>
      </c>
      <c r="G22" s="688">
        <f t="shared" si="5"/>
        <v>0</v>
      </c>
      <c r="H22" s="689">
        <f t="shared" si="6"/>
        <v>0</v>
      </c>
      <c r="I22" s="372">
        <f>[6]Oct_NOCCA!$G22</f>
        <v>0</v>
      </c>
      <c r="J22" s="372">
        <f>[6]Feb_NOCCA!$G22</f>
        <v>0</v>
      </c>
      <c r="K22" s="376">
        <f t="shared" si="1"/>
        <v>0</v>
      </c>
      <c r="L22" s="689">
        <f t="shared" si="2"/>
        <v>0</v>
      </c>
      <c r="M22" s="687"/>
      <c r="N22" s="375">
        <f t="shared" si="7"/>
        <v>0</v>
      </c>
      <c r="O22" s="372">
        <f>('[7]5A4_NOCCA'!Q22*2)+('[9]5A4_NOCCA'!Q22*6)+('[1]5A4_NOCCA'!Q22*2)+'[11]5A4_NOCCA'!Q22</f>
        <v>0</v>
      </c>
      <c r="P22" s="372">
        <f t="shared" si="8"/>
        <v>0</v>
      </c>
      <c r="Q22" s="375">
        <f t="shared" si="9"/>
        <v>0</v>
      </c>
      <c r="R22" s="377">
        <f t="shared" si="3"/>
        <v>0</v>
      </c>
    </row>
    <row r="23" spans="1:18" ht="15.6" customHeight="1" x14ac:dyDescent="0.2">
      <c r="A23" s="690">
        <v>17</v>
      </c>
      <c r="B23" s="387" t="s">
        <v>23</v>
      </c>
      <c r="C23" s="691">
        <f>'8_2.1.18 SIS'!BB23</f>
        <v>1</v>
      </c>
      <c r="D23" s="692">
        <f>'3_Levels 1&amp;2'!AM23+'3_Levels 1&amp;2'!AU23</f>
        <v>7899.6304917587395</v>
      </c>
      <c r="E23" s="693">
        <f t="shared" si="4"/>
        <v>7899.6304917587395</v>
      </c>
      <c r="F23" s="693">
        <v>801.47762416806802</v>
      </c>
      <c r="G23" s="693">
        <f t="shared" si="5"/>
        <v>801.47762416806802</v>
      </c>
      <c r="H23" s="694">
        <f t="shared" si="6"/>
        <v>8701</v>
      </c>
      <c r="I23" s="389">
        <f>[6]Oct_NOCCA!$G23</f>
        <v>0</v>
      </c>
      <c r="J23" s="389">
        <f>[6]Feb_NOCCA!$G23</f>
        <v>0</v>
      </c>
      <c r="K23" s="393">
        <f t="shared" si="1"/>
        <v>0</v>
      </c>
      <c r="L23" s="694">
        <f t="shared" si="2"/>
        <v>8701</v>
      </c>
      <c r="M23" s="692"/>
      <c r="N23" s="392">
        <f t="shared" si="7"/>
        <v>8701</v>
      </c>
      <c r="O23" s="389">
        <f>('[7]5A4_NOCCA'!Q23*2)+('[9]5A4_NOCCA'!Q23*6)+('[1]5A4_NOCCA'!Q23*2)+'[11]5A4_NOCCA'!Q23</f>
        <v>7976</v>
      </c>
      <c r="P23" s="389">
        <f t="shared" si="8"/>
        <v>725</v>
      </c>
      <c r="Q23" s="392">
        <f t="shared" si="9"/>
        <v>725</v>
      </c>
      <c r="R23" s="392">
        <f t="shared" si="3"/>
        <v>8701</v>
      </c>
    </row>
    <row r="24" spans="1:18" ht="15.6" customHeight="1" x14ac:dyDescent="0.2">
      <c r="A24" s="690">
        <v>18</v>
      </c>
      <c r="B24" s="387" t="s">
        <v>24</v>
      </c>
      <c r="C24" s="691">
        <f>'8_2.1.18 SIS'!BB24</f>
        <v>0</v>
      </c>
      <c r="D24" s="692">
        <f>'3_Levels 1&amp;2'!AM24+'3_Levels 1&amp;2'!AU24</f>
        <v>8973.4894818652847</v>
      </c>
      <c r="E24" s="693">
        <f t="shared" si="4"/>
        <v>0</v>
      </c>
      <c r="F24" s="693">
        <v>845.94999999999993</v>
      </c>
      <c r="G24" s="693">
        <f t="shared" si="5"/>
        <v>0</v>
      </c>
      <c r="H24" s="694">
        <f t="shared" si="6"/>
        <v>0</v>
      </c>
      <c r="I24" s="389">
        <f>[6]Oct_NOCCA!$G24</f>
        <v>0</v>
      </c>
      <c r="J24" s="389">
        <f>[6]Feb_NOCCA!$G24</f>
        <v>0</v>
      </c>
      <c r="K24" s="393">
        <f t="shared" si="1"/>
        <v>0</v>
      </c>
      <c r="L24" s="694">
        <f t="shared" si="2"/>
        <v>0</v>
      </c>
      <c r="M24" s="692"/>
      <c r="N24" s="392">
        <f t="shared" si="7"/>
        <v>0</v>
      </c>
      <c r="O24" s="389">
        <f>('[7]5A4_NOCCA'!Q24*2)+('[9]5A4_NOCCA'!Q24*6)+('[1]5A4_NOCCA'!Q24*2)+'[11]5A4_NOCCA'!Q24</f>
        <v>0</v>
      </c>
      <c r="P24" s="389">
        <f t="shared" si="8"/>
        <v>0</v>
      </c>
      <c r="Q24" s="392">
        <f t="shared" si="9"/>
        <v>0</v>
      </c>
      <c r="R24" s="392">
        <f t="shared" si="3"/>
        <v>0</v>
      </c>
    </row>
    <row r="25" spans="1:18" ht="15.6" customHeight="1" x14ac:dyDescent="0.2">
      <c r="A25" s="690">
        <v>19</v>
      </c>
      <c r="B25" s="387" t="s">
        <v>25</v>
      </c>
      <c r="C25" s="691">
        <f>'8_2.1.18 SIS'!BB25</f>
        <v>0</v>
      </c>
      <c r="D25" s="692">
        <f>'3_Levels 1&amp;2'!AM25+'3_Levels 1&amp;2'!AU25</f>
        <v>8447.4470752235666</v>
      </c>
      <c r="E25" s="693">
        <f t="shared" si="4"/>
        <v>0</v>
      </c>
      <c r="F25" s="693">
        <v>905.43</v>
      </c>
      <c r="G25" s="693">
        <f t="shared" si="5"/>
        <v>0</v>
      </c>
      <c r="H25" s="694">
        <f t="shared" si="6"/>
        <v>0</v>
      </c>
      <c r="I25" s="389">
        <f>[6]Oct_NOCCA!$G25</f>
        <v>0</v>
      </c>
      <c r="J25" s="389">
        <f>[6]Feb_NOCCA!$G25</f>
        <v>0</v>
      </c>
      <c r="K25" s="393">
        <f t="shared" si="1"/>
        <v>0</v>
      </c>
      <c r="L25" s="694">
        <f t="shared" si="2"/>
        <v>0</v>
      </c>
      <c r="M25" s="692"/>
      <c r="N25" s="392">
        <f t="shared" si="7"/>
        <v>0</v>
      </c>
      <c r="O25" s="389">
        <f>('[7]5A4_NOCCA'!Q25*2)+('[9]5A4_NOCCA'!Q25*6)+('[1]5A4_NOCCA'!Q25*2)+'[11]5A4_NOCCA'!Q25</f>
        <v>0</v>
      </c>
      <c r="P25" s="389">
        <f t="shared" si="8"/>
        <v>0</v>
      </c>
      <c r="Q25" s="392">
        <f t="shared" si="9"/>
        <v>0</v>
      </c>
      <c r="R25" s="392">
        <f t="shared" si="3"/>
        <v>0</v>
      </c>
    </row>
    <row r="26" spans="1:18" ht="15.6" customHeight="1" x14ac:dyDescent="0.2">
      <c r="A26" s="695">
        <v>20</v>
      </c>
      <c r="B26" s="401" t="s">
        <v>26</v>
      </c>
      <c r="C26" s="696">
        <f>'8_2.1.18 SIS'!BB26</f>
        <v>0</v>
      </c>
      <c r="D26" s="697">
        <f>'3_Levels 1&amp;2'!AM26+'3_Levels 1&amp;2'!AU26</f>
        <v>8344.7992993185399</v>
      </c>
      <c r="E26" s="698">
        <f t="shared" si="4"/>
        <v>0</v>
      </c>
      <c r="F26" s="698">
        <v>586.16999999999996</v>
      </c>
      <c r="G26" s="698">
        <f t="shared" si="5"/>
        <v>0</v>
      </c>
      <c r="H26" s="699">
        <f t="shared" si="6"/>
        <v>0</v>
      </c>
      <c r="I26" s="403">
        <f>[6]Oct_NOCCA!$G26</f>
        <v>0</v>
      </c>
      <c r="J26" s="403">
        <f>[6]Feb_NOCCA!$G26</f>
        <v>0</v>
      </c>
      <c r="K26" s="407">
        <f t="shared" si="1"/>
        <v>0</v>
      </c>
      <c r="L26" s="699">
        <f t="shared" si="2"/>
        <v>0</v>
      </c>
      <c r="M26" s="697"/>
      <c r="N26" s="406">
        <f t="shared" si="7"/>
        <v>0</v>
      </c>
      <c r="O26" s="409">
        <f>('[7]5A4_NOCCA'!Q26*2)+('[9]5A4_NOCCA'!Q26*6)+('[1]5A4_NOCCA'!Q26*2)+'[11]5A4_NOCCA'!Q26</f>
        <v>0</v>
      </c>
      <c r="P26" s="403">
        <f t="shared" si="8"/>
        <v>0</v>
      </c>
      <c r="Q26" s="410">
        <f t="shared" si="9"/>
        <v>0</v>
      </c>
      <c r="R26" s="410">
        <f t="shared" si="3"/>
        <v>0</v>
      </c>
    </row>
    <row r="27" spans="1:18" ht="15.6" customHeight="1" x14ac:dyDescent="0.2">
      <c r="A27" s="685">
        <v>21</v>
      </c>
      <c r="B27" s="370" t="s">
        <v>27</v>
      </c>
      <c r="C27" s="686">
        <f>'8_2.1.18 SIS'!BB27</f>
        <v>0</v>
      </c>
      <c r="D27" s="687">
        <f>'3_Levels 1&amp;2'!AM27+'3_Levels 1&amp;2'!AU27</f>
        <v>8888.7710980917309</v>
      </c>
      <c r="E27" s="688">
        <f t="shared" si="4"/>
        <v>0</v>
      </c>
      <c r="F27" s="688">
        <v>610.35</v>
      </c>
      <c r="G27" s="688">
        <f t="shared" si="5"/>
        <v>0</v>
      </c>
      <c r="H27" s="689">
        <f t="shared" si="6"/>
        <v>0</v>
      </c>
      <c r="I27" s="372">
        <f>[6]Oct_NOCCA!$G27</f>
        <v>0</v>
      </c>
      <c r="J27" s="372">
        <f>[6]Feb_NOCCA!$G27</f>
        <v>0</v>
      </c>
      <c r="K27" s="376">
        <f t="shared" si="1"/>
        <v>0</v>
      </c>
      <c r="L27" s="689">
        <f t="shared" si="2"/>
        <v>0</v>
      </c>
      <c r="M27" s="687"/>
      <c r="N27" s="375">
        <f t="shared" si="7"/>
        <v>0</v>
      </c>
      <c r="O27" s="372">
        <f>('[7]5A4_NOCCA'!Q27*2)+('[9]5A4_NOCCA'!Q27*6)+('[1]5A4_NOCCA'!Q27*2)+'[11]5A4_NOCCA'!Q27</f>
        <v>0</v>
      </c>
      <c r="P27" s="372">
        <f t="shared" si="8"/>
        <v>0</v>
      </c>
      <c r="Q27" s="375">
        <f t="shared" si="9"/>
        <v>0</v>
      </c>
      <c r="R27" s="377">
        <f t="shared" si="3"/>
        <v>0</v>
      </c>
    </row>
    <row r="28" spans="1:18" ht="15.6" customHeight="1" x14ac:dyDescent="0.2">
      <c r="A28" s="690">
        <v>22</v>
      </c>
      <c r="B28" s="387" t="s">
        <v>28</v>
      </c>
      <c r="C28" s="691">
        <f>'8_2.1.18 SIS'!BB28</f>
        <v>0</v>
      </c>
      <c r="D28" s="692">
        <f>'3_Levels 1&amp;2'!AM28+'3_Levels 1&amp;2'!AU28</f>
        <v>9036.0812145056443</v>
      </c>
      <c r="E28" s="693">
        <f t="shared" si="4"/>
        <v>0</v>
      </c>
      <c r="F28" s="693">
        <v>496.36</v>
      </c>
      <c r="G28" s="693">
        <f t="shared" si="5"/>
        <v>0</v>
      </c>
      <c r="H28" s="694">
        <f t="shared" si="6"/>
        <v>0</v>
      </c>
      <c r="I28" s="389">
        <f>[6]Oct_NOCCA!$G28</f>
        <v>0</v>
      </c>
      <c r="J28" s="389">
        <f>[6]Feb_NOCCA!$G28</f>
        <v>0</v>
      </c>
      <c r="K28" s="393">
        <f t="shared" si="1"/>
        <v>0</v>
      </c>
      <c r="L28" s="694">
        <f t="shared" si="2"/>
        <v>0</v>
      </c>
      <c r="M28" s="692"/>
      <c r="N28" s="392">
        <f t="shared" si="7"/>
        <v>0</v>
      </c>
      <c r="O28" s="389">
        <f>('[7]5A4_NOCCA'!Q28*2)+('[9]5A4_NOCCA'!Q28*6)+('[1]5A4_NOCCA'!Q28*2)+'[11]5A4_NOCCA'!Q28</f>
        <v>0</v>
      </c>
      <c r="P28" s="389">
        <f t="shared" si="8"/>
        <v>0</v>
      </c>
      <c r="Q28" s="392">
        <f t="shared" si="9"/>
        <v>0</v>
      </c>
      <c r="R28" s="392">
        <f t="shared" si="3"/>
        <v>0</v>
      </c>
    </row>
    <row r="29" spans="1:18" ht="15.6" customHeight="1" x14ac:dyDescent="0.2">
      <c r="A29" s="690">
        <v>23</v>
      </c>
      <c r="B29" s="387" t="s">
        <v>29</v>
      </c>
      <c r="C29" s="691">
        <f>'8_2.1.18 SIS'!BB29</f>
        <v>0</v>
      </c>
      <c r="D29" s="692">
        <f>'3_Levels 1&amp;2'!AM29+'3_Levels 1&amp;2'!AU29</f>
        <v>8834.333221059258</v>
      </c>
      <c r="E29" s="693">
        <f t="shared" si="4"/>
        <v>0</v>
      </c>
      <c r="F29" s="693">
        <v>688.58</v>
      </c>
      <c r="G29" s="693">
        <f t="shared" si="5"/>
        <v>0</v>
      </c>
      <c r="H29" s="694">
        <f t="shared" si="6"/>
        <v>0</v>
      </c>
      <c r="I29" s="389">
        <f>[6]Oct_NOCCA!$G29</f>
        <v>0</v>
      </c>
      <c r="J29" s="389">
        <f>[6]Feb_NOCCA!$G29</f>
        <v>0</v>
      </c>
      <c r="K29" s="393">
        <f t="shared" si="1"/>
        <v>0</v>
      </c>
      <c r="L29" s="694">
        <f t="shared" si="2"/>
        <v>0</v>
      </c>
      <c r="M29" s="692"/>
      <c r="N29" s="392">
        <f t="shared" si="7"/>
        <v>0</v>
      </c>
      <c r="O29" s="389">
        <f>('[7]5A4_NOCCA'!Q29*2)+('[9]5A4_NOCCA'!Q29*6)+('[1]5A4_NOCCA'!Q29*2)+'[11]5A4_NOCCA'!Q29</f>
        <v>0</v>
      </c>
      <c r="P29" s="389">
        <f t="shared" si="8"/>
        <v>0</v>
      </c>
      <c r="Q29" s="392">
        <f t="shared" si="9"/>
        <v>0</v>
      </c>
      <c r="R29" s="392">
        <f t="shared" si="3"/>
        <v>0</v>
      </c>
    </row>
    <row r="30" spans="1:18" ht="15.6" customHeight="1" x14ac:dyDescent="0.2">
      <c r="A30" s="690">
        <v>24</v>
      </c>
      <c r="B30" s="387" t="s">
        <v>30</v>
      </c>
      <c r="C30" s="691">
        <f>'8_2.1.18 SIS'!BB30</f>
        <v>0</v>
      </c>
      <c r="D30" s="692">
        <f>'3_Levels 1&amp;2'!AM30+'3_Levels 1&amp;2'!AU30</f>
        <v>8135.3656733828211</v>
      </c>
      <c r="E30" s="693">
        <f t="shared" si="4"/>
        <v>0</v>
      </c>
      <c r="F30" s="693">
        <v>854.24999999999989</v>
      </c>
      <c r="G30" s="693">
        <f t="shared" si="5"/>
        <v>0</v>
      </c>
      <c r="H30" s="694">
        <f t="shared" si="6"/>
        <v>0</v>
      </c>
      <c r="I30" s="389">
        <f>[6]Oct_NOCCA!$G30</f>
        <v>0</v>
      </c>
      <c r="J30" s="389">
        <f>[6]Feb_NOCCA!$G30</f>
        <v>0</v>
      </c>
      <c r="K30" s="393">
        <f t="shared" si="1"/>
        <v>0</v>
      </c>
      <c r="L30" s="694">
        <f t="shared" si="2"/>
        <v>0</v>
      </c>
      <c r="M30" s="692"/>
      <c r="N30" s="392">
        <f t="shared" si="7"/>
        <v>0</v>
      </c>
      <c r="O30" s="389">
        <f>('[7]5A4_NOCCA'!Q30*2)+('[9]5A4_NOCCA'!Q30*6)+('[1]5A4_NOCCA'!Q30*2)+'[11]5A4_NOCCA'!Q30</f>
        <v>0</v>
      </c>
      <c r="P30" s="389">
        <f t="shared" si="8"/>
        <v>0</v>
      </c>
      <c r="Q30" s="392">
        <f t="shared" si="9"/>
        <v>0</v>
      </c>
      <c r="R30" s="392">
        <f t="shared" si="3"/>
        <v>0</v>
      </c>
    </row>
    <row r="31" spans="1:18" ht="15.6" customHeight="1" x14ac:dyDescent="0.2">
      <c r="A31" s="695">
        <v>25</v>
      </c>
      <c r="B31" s="401" t="s">
        <v>31</v>
      </c>
      <c r="C31" s="696">
        <f>'8_2.1.18 SIS'!BB31</f>
        <v>0</v>
      </c>
      <c r="D31" s="697">
        <f>'3_Levels 1&amp;2'!AM31+'3_Levels 1&amp;2'!AU31</f>
        <v>8848.2350134048247</v>
      </c>
      <c r="E31" s="698">
        <f t="shared" si="4"/>
        <v>0</v>
      </c>
      <c r="F31" s="698">
        <v>653.73</v>
      </c>
      <c r="G31" s="698">
        <f t="shared" si="5"/>
        <v>0</v>
      </c>
      <c r="H31" s="699">
        <f t="shared" si="6"/>
        <v>0</v>
      </c>
      <c r="I31" s="403">
        <f>[6]Oct_NOCCA!$G31</f>
        <v>0</v>
      </c>
      <c r="J31" s="403">
        <f>[6]Feb_NOCCA!$G31</f>
        <v>0</v>
      </c>
      <c r="K31" s="407">
        <f t="shared" si="1"/>
        <v>0</v>
      </c>
      <c r="L31" s="699">
        <f t="shared" si="2"/>
        <v>0</v>
      </c>
      <c r="M31" s="697"/>
      <c r="N31" s="406">
        <f t="shared" si="7"/>
        <v>0</v>
      </c>
      <c r="O31" s="409">
        <f>('[7]5A4_NOCCA'!Q31*2)+('[9]5A4_NOCCA'!Q31*6)+('[1]5A4_NOCCA'!Q31*2)+'[11]5A4_NOCCA'!Q31</f>
        <v>0</v>
      </c>
      <c r="P31" s="403">
        <f t="shared" si="8"/>
        <v>0</v>
      </c>
      <c r="Q31" s="410">
        <f t="shared" si="9"/>
        <v>0</v>
      </c>
      <c r="R31" s="410">
        <f t="shared" si="3"/>
        <v>0</v>
      </c>
    </row>
    <row r="32" spans="1:18" ht="15.6" customHeight="1" x14ac:dyDescent="0.2">
      <c r="A32" s="685">
        <v>26</v>
      </c>
      <c r="B32" s="370" t="s">
        <v>32</v>
      </c>
      <c r="C32" s="686">
        <f>'8_2.1.18 SIS'!BB32</f>
        <v>58</v>
      </c>
      <c r="D32" s="687">
        <f>'3_Levels 1&amp;2'!AM32+'3_Levels 1&amp;2'!AU32</f>
        <v>8356.8264776333308</v>
      </c>
      <c r="E32" s="688">
        <f t="shared" si="4"/>
        <v>484695.93570273317</v>
      </c>
      <c r="F32" s="688">
        <v>836.83</v>
      </c>
      <c r="G32" s="688">
        <f t="shared" si="5"/>
        <v>48536.14</v>
      </c>
      <c r="H32" s="689">
        <f t="shared" si="6"/>
        <v>533232</v>
      </c>
      <c r="I32" s="372">
        <f>[6]Oct_NOCCA!$G32</f>
        <v>-91937</v>
      </c>
      <c r="J32" s="372">
        <f>[6]Feb_NOCCA!$G32</f>
        <v>4597</v>
      </c>
      <c r="K32" s="376">
        <f t="shared" si="1"/>
        <v>-87340</v>
      </c>
      <c r="L32" s="689">
        <f t="shared" si="2"/>
        <v>445892</v>
      </c>
      <c r="M32" s="687"/>
      <c r="N32" s="375">
        <f t="shared" si="7"/>
        <v>445892</v>
      </c>
      <c r="O32" s="372">
        <f>('[7]5A4_NOCCA'!Q32*2)+('[9]5A4_NOCCA'!Q32*6)+('[1]5A4_NOCCA'!Q32*2)+'[11]5A4_NOCCA'!Q32</f>
        <v>423291</v>
      </c>
      <c r="P32" s="372">
        <f t="shared" si="8"/>
        <v>22601</v>
      </c>
      <c r="Q32" s="375">
        <f t="shared" si="9"/>
        <v>22601</v>
      </c>
      <c r="R32" s="377">
        <f t="shared" si="3"/>
        <v>445892</v>
      </c>
    </row>
    <row r="33" spans="1:18" ht="15.6" customHeight="1" x14ac:dyDescent="0.2">
      <c r="A33" s="690">
        <v>27</v>
      </c>
      <c r="B33" s="387" t="s">
        <v>33</v>
      </c>
      <c r="C33" s="691">
        <f>'8_2.1.18 SIS'!BB33</f>
        <v>0</v>
      </c>
      <c r="D33" s="692">
        <f>'3_Levels 1&amp;2'!AM33+'3_Levels 1&amp;2'!AU33</f>
        <v>9098.7491406387853</v>
      </c>
      <c r="E33" s="693">
        <f t="shared" si="4"/>
        <v>0</v>
      </c>
      <c r="F33" s="693">
        <v>693.06</v>
      </c>
      <c r="G33" s="693">
        <f t="shared" si="5"/>
        <v>0</v>
      </c>
      <c r="H33" s="694">
        <f t="shared" si="6"/>
        <v>0</v>
      </c>
      <c r="I33" s="389">
        <f>[6]Oct_NOCCA!$G33</f>
        <v>0</v>
      </c>
      <c r="J33" s="389">
        <f>[6]Feb_NOCCA!$G33</f>
        <v>0</v>
      </c>
      <c r="K33" s="393">
        <f t="shared" si="1"/>
        <v>0</v>
      </c>
      <c r="L33" s="694">
        <f t="shared" si="2"/>
        <v>0</v>
      </c>
      <c r="M33" s="692"/>
      <c r="N33" s="392">
        <f t="shared" si="7"/>
        <v>0</v>
      </c>
      <c r="O33" s="389">
        <f>('[7]5A4_NOCCA'!Q33*2)+('[9]5A4_NOCCA'!Q33*6)+('[1]5A4_NOCCA'!Q33*2)+'[11]5A4_NOCCA'!Q33</f>
        <v>0</v>
      </c>
      <c r="P33" s="389">
        <f t="shared" si="8"/>
        <v>0</v>
      </c>
      <c r="Q33" s="392">
        <f t="shared" si="9"/>
        <v>0</v>
      </c>
      <c r="R33" s="392">
        <f t="shared" si="3"/>
        <v>0</v>
      </c>
    </row>
    <row r="34" spans="1:18" ht="15.6" customHeight="1" x14ac:dyDescent="0.2">
      <c r="A34" s="690">
        <v>28</v>
      </c>
      <c r="B34" s="387" t="s">
        <v>34</v>
      </c>
      <c r="C34" s="691">
        <f>'8_2.1.18 SIS'!BB34</f>
        <v>0</v>
      </c>
      <c r="D34" s="692">
        <f>'3_Levels 1&amp;2'!AM34+'3_Levels 1&amp;2'!AU34</f>
        <v>7668.1229243718517</v>
      </c>
      <c r="E34" s="693">
        <f t="shared" si="4"/>
        <v>0</v>
      </c>
      <c r="F34" s="693">
        <v>694.4</v>
      </c>
      <c r="G34" s="693">
        <f t="shared" si="5"/>
        <v>0</v>
      </c>
      <c r="H34" s="694">
        <f t="shared" si="6"/>
        <v>0</v>
      </c>
      <c r="I34" s="389">
        <f>[6]Oct_NOCCA!$G34</f>
        <v>0</v>
      </c>
      <c r="J34" s="389">
        <f>[6]Feb_NOCCA!$G34</f>
        <v>0</v>
      </c>
      <c r="K34" s="393">
        <f t="shared" si="1"/>
        <v>0</v>
      </c>
      <c r="L34" s="694">
        <f t="shared" si="2"/>
        <v>0</v>
      </c>
      <c r="M34" s="692"/>
      <c r="N34" s="392">
        <f t="shared" si="7"/>
        <v>0</v>
      </c>
      <c r="O34" s="389">
        <f>('[7]5A4_NOCCA'!Q34*2)+('[9]5A4_NOCCA'!Q34*6)+('[1]5A4_NOCCA'!Q34*2)+'[11]5A4_NOCCA'!Q34</f>
        <v>0</v>
      </c>
      <c r="P34" s="389">
        <f t="shared" si="8"/>
        <v>0</v>
      </c>
      <c r="Q34" s="392">
        <f t="shared" si="9"/>
        <v>0</v>
      </c>
      <c r="R34" s="392">
        <f t="shared" si="3"/>
        <v>0</v>
      </c>
    </row>
    <row r="35" spans="1:18" ht="15.6" customHeight="1" x14ac:dyDescent="0.2">
      <c r="A35" s="690">
        <v>29</v>
      </c>
      <c r="B35" s="387" t="s">
        <v>35</v>
      </c>
      <c r="C35" s="691">
        <f>'8_2.1.18 SIS'!BB35</f>
        <v>0</v>
      </c>
      <c r="D35" s="692">
        <f>'3_Levels 1&amp;2'!AM35+'3_Levels 1&amp;2'!AU35</f>
        <v>7902.1293120638093</v>
      </c>
      <c r="E35" s="693">
        <f t="shared" si="4"/>
        <v>0</v>
      </c>
      <c r="F35" s="693">
        <v>754.94999999999993</v>
      </c>
      <c r="G35" s="693">
        <f t="shared" si="5"/>
        <v>0</v>
      </c>
      <c r="H35" s="694">
        <f t="shared" si="6"/>
        <v>0</v>
      </c>
      <c r="I35" s="389">
        <f>[6]Oct_NOCCA!$G35</f>
        <v>0</v>
      </c>
      <c r="J35" s="389">
        <f>[6]Feb_NOCCA!$G35</f>
        <v>0</v>
      </c>
      <c r="K35" s="393">
        <f t="shared" si="1"/>
        <v>0</v>
      </c>
      <c r="L35" s="694">
        <f t="shared" si="2"/>
        <v>0</v>
      </c>
      <c r="M35" s="692"/>
      <c r="N35" s="392">
        <f t="shared" si="7"/>
        <v>0</v>
      </c>
      <c r="O35" s="389">
        <f>('[7]5A4_NOCCA'!Q35*2)+('[9]5A4_NOCCA'!Q35*6)+('[1]5A4_NOCCA'!Q35*2)+'[11]5A4_NOCCA'!Q35</f>
        <v>0</v>
      </c>
      <c r="P35" s="389">
        <f t="shared" si="8"/>
        <v>0</v>
      </c>
      <c r="Q35" s="392">
        <f t="shared" si="9"/>
        <v>0</v>
      </c>
      <c r="R35" s="392">
        <f t="shared" si="3"/>
        <v>0</v>
      </c>
    </row>
    <row r="36" spans="1:18" ht="15.6" customHeight="1" x14ac:dyDescent="0.2">
      <c r="A36" s="695">
        <v>30</v>
      </c>
      <c r="B36" s="401" t="s">
        <v>36</v>
      </c>
      <c r="C36" s="696">
        <f>'8_2.1.18 SIS'!BB36</f>
        <v>0</v>
      </c>
      <c r="D36" s="697">
        <f>'3_Levels 1&amp;2'!AM36+'3_Levels 1&amp;2'!AU36</f>
        <v>9339.7739392728727</v>
      </c>
      <c r="E36" s="698">
        <f t="shared" si="4"/>
        <v>0</v>
      </c>
      <c r="F36" s="698">
        <v>727.17</v>
      </c>
      <c r="G36" s="698">
        <f t="shared" si="5"/>
        <v>0</v>
      </c>
      <c r="H36" s="699">
        <f t="shared" si="6"/>
        <v>0</v>
      </c>
      <c r="I36" s="403">
        <f>[6]Oct_NOCCA!$G36</f>
        <v>0</v>
      </c>
      <c r="J36" s="403">
        <f>[6]Feb_NOCCA!$G36</f>
        <v>0</v>
      </c>
      <c r="K36" s="407">
        <f t="shared" si="1"/>
        <v>0</v>
      </c>
      <c r="L36" s="699">
        <f t="shared" si="2"/>
        <v>0</v>
      </c>
      <c r="M36" s="697"/>
      <c r="N36" s="406">
        <f t="shared" si="7"/>
        <v>0</v>
      </c>
      <c r="O36" s="409">
        <f>('[7]5A4_NOCCA'!Q36*2)+('[9]5A4_NOCCA'!Q36*6)+('[1]5A4_NOCCA'!Q36*2)+'[11]5A4_NOCCA'!Q36</f>
        <v>0</v>
      </c>
      <c r="P36" s="403">
        <f t="shared" si="8"/>
        <v>0</v>
      </c>
      <c r="Q36" s="410">
        <f t="shared" si="9"/>
        <v>0</v>
      </c>
      <c r="R36" s="410">
        <f t="shared" si="3"/>
        <v>0</v>
      </c>
    </row>
    <row r="37" spans="1:18" ht="15.6" customHeight="1" x14ac:dyDescent="0.2">
      <c r="A37" s="685">
        <v>31</v>
      </c>
      <c r="B37" s="370" t="s">
        <v>37</v>
      </c>
      <c r="C37" s="686">
        <f>'8_2.1.18 SIS'!BB37</f>
        <v>0</v>
      </c>
      <c r="D37" s="687">
        <f>'3_Levels 1&amp;2'!AM37+'3_Levels 1&amp;2'!AU37</f>
        <v>8537.4565604377931</v>
      </c>
      <c r="E37" s="688">
        <f t="shared" si="4"/>
        <v>0</v>
      </c>
      <c r="F37" s="688">
        <v>620.83000000000004</v>
      </c>
      <c r="G37" s="688">
        <f t="shared" si="5"/>
        <v>0</v>
      </c>
      <c r="H37" s="689">
        <f t="shared" si="6"/>
        <v>0</v>
      </c>
      <c r="I37" s="372">
        <f>[6]Oct_NOCCA!$G37</f>
        <v>0</v>
      </c>
      <c r="J37" s="372">
        <f>[6]Feb_NOCCA!$G37</f>
        <v>0</v>
      </c>
      <c r="K37" s="376">
        <f t="shared" si="1"/>
        <v>0</v>
      </c>
      <c r="L37" s="689">
        <f t="shared" si="2"/>
        <v>0</v>
      </c>
      <c r="M37" s="687"/>
      <c r="N37" s="375">
        <f t="shared" si="7"/>
        <v>0</v>
      </c>
      <c r="O37" s="372">
        <f>('[7]5A4_NOCCA'!Q37*2)+('[9]5A4_NOCCA'!Q37*6)+('[1]5A4_NOCCA'!Q37*2)+'[11]5A4_NOCCA'!Q37</f>
        <v>0</v>
      </c>
      <c r="P37" s="372">
        <f t="shared" si="8"/>
        <v>0</v>
      </c>
      <c r="Q37" s="375">
        <f t="shared" si="9"/>
        <v>0</v>
      </c>
      <c r="R37" s="377">
        <f t="shared" si="3"/>
        <v>0</v>
      </c>
    </row>
    <row r="38" spans="1:18" ht="15.6" customHeight="1" x14ac:dyDescent="0.2">
      <c r="A38" s="690">
        <v>32</v>
      </c>
      <c r="B38" s="387" t="s">
        <v>38</v>
      </c>
      <c r="C38" s="691">
        <f>'8_2.1.18 SIS'!BB38</f>
        <v>0</v>
      </c>
      <c r="D38" s="692">
        <f>'3_Levels 1&amp;2'!AM38+'3_Levels 1&amp;2'!AU38</f>
        <v>8543.4269162471755</v>
      </c>
      <c r="E38" s="693">
        <f t="shared" si="4"/>
        <v>0</v>
      </c>
      <c r="F38" s="693">
        <v>559.77</v>
      </c>
      <c r="G38" s="693">
        <f t="shared" si="5"/>
        <v>0</v>
      </c>
      <c r="H38" s="694">
        <f t="shared" si="6"/>
        <v>0</v>
      </c>
      <c r="I38" s="389">
        <f>[6]Oct_NOCCA!$G38</f>
        <v>0</v>
      </c>
      <c r="J38" s="389">
        <f>[6]Feb_NOCCA!$G38</f>
        <v>0</v>
      </c>
      <c r="K38" s="393">
        <f t="shared" si="1"/>
        <v>0</v>
      </c>
      <c r="L38" s="694">
        <f t="shared" si="2"/>
        <v>0</v>
      </c>
      <c r="M38" s="692"/>
      <c r="N38" s="392">
        <f t="shared" si="7"/>
        <v>0</v>
      </c>
      <c r="O38" s="389">
        <f>('[7]5A4_NOCCA'!Q38*2)+('[9]5A4_NOCCA'!Q38*6)+('[1]5A4_NOCCA'!Q38*2)+'[11]5A4_NOCCA'!Q38</f>
        <v>0</v>
      </c>
      <c r="P38" s="389">
        <f t="shared" si="8"/>
        <v>0</v>
      </c>
      <c r="Q38" s="392">
        <f t="shared" si="9"/>
        <v>0</v>
      </c>
      <c r="R38" s="392">
        <f t="shared" si="3"/>
        <v>0</v>
      </c>
    </row>
    <row r="39" spans="1:18" ht="15.6" customHeight="1" x14ac:dyDescent="0.2">
      <c r="A39" s="690">
        <v>33</v>
      </c>
      <c r="B39" s="387" t="s">
        <v>39</v>
      </c>
      <c r="C39" s="691">
        <f>'8_2.1.18 SIS'!BB39</f>
        <v>0</v>
      </c>
      <c r="D39" s="692">
        <f>'3_Levels 1&amp;2'!AM39+'3_Levels 1&amp;2'!AU39</f>
        <v>9398.698493150685</v>
      </c>
      <c r="E39" s="693">
        <f t="shared" si="4"/>
        <v>0</v>
      </c>
      <c r="F39" s="693">
        <v>655.31000000000006</v>
      </c>
      <c r="G39" s="693">
        <f t="shared" si="5"/>
        <v>0</v>
      </c>
      <c r="H39" s="694">
        <f t="shared" si="6"/>
        <v>0</v>
      </c>
      <c r="I39" s="389">
        <f>[6]Oct_NOCCA!$G39</f>
        <v>0</v>
      </c>
      <c r="J39" s="389">
        <f>[6]Feb_NOCCA!$G39</f>
        <v>0</v>
      </c>
      <c r="K39" s="393">
        <f t="shared" ref="K39:K70" si="10">I39+J39</f>
        <v>0</v>
      </c>
      <c r="L39" s="694">
        <f t="shared" si="2"/>
        <v>0</v>
      </c>
      <c r="M39" s="692"/>
      <c r="N39" s="392">
        <f t="shared" si="7"/>
        <v>0</v>
      </c>
      <c r="O39" s="389">
        <f>('[7]5A4_NOCCA'!Q39*2)+('[9]5A4_NOCCA'!Q39*6)+('[1]5A4_NOCCA'!Q39*2)+'[11]5A4_NOCCA'!Q39</f>
        <v>0</v>
      </c>
      <c r="P39" s="389">
        <f t="shared" si="8"/>
        <v>0</v>
      </c>
      <c r="Q39" s="392">
        <f t="shared" si="9"/>
        <v>0</v>
      </c>
      <c r="R39" s="392">
        <f t="shared" ref="R39:R75" si="11">N39</f>
        <v>0</v>
      </c>
    </row>
    <row r="40" spans="1:18" ht="15.6" customHeight="1" x14ac:dyDescent="0.2">
      <c r="A40" s="690">
        <v>34</v>
      </c>
      <c r="B40" s="387" t="s">
        <v>40</v>
      </c>
      <c r="C40" s="691">
        <f>'8_2.1.18 SIS'!BB40</f>
        <v>0</v>
      </c>
      <c r="D40" s="692">
        <f>'3_Levels 1&amp;2'!AM40+'3_Levels 1&amp;2'!AU40</f>
        <v>9596.7711725379268</v>
      </c>
      <c r="E40" s="693">
        <f t="shared" si="4"/>
        <v>0</v>
      </c>
      <c r="F40" s="693">
        <v>644.11000000000013</v>
      </c>
      <c r="G40" s="693">
        <f t="shared" si="5"/>
        <v>0</v>
      </c>
      <c r="H40" s="694">
        <f t="shared" si="6"/>
        <v>0</v>
      </c>
      <c r="I40" s="389">
        <f>[6]Oct_NOCCA!$G40</f>
        <v>0</v>
      </c>
      <c r="J40" s="389">
        <f>[6]Feb_NOCCA!$G40</f>
        <v>0</v>
      </c>
      <c r="K40" s="393">
        <f t="shared" si="10"/>
        <v>0</v>
      </c>
      <c r="L40" s="694">
        <f t="shared" si="2"/>
        <v>0</v>
      </c>
      <c r="M40" s="692"/>
      <c r="N40" s="392">
        <f t="shared" si="7"/>
        <v>0</v>
      </c>
      <c r="O40" s="389">
        <f>('[7]5A4_NOCCA'!Q40*2)+('[9]5A4_NOCCA'!Q40*6)+('[1]5A4_NOCCA'!Q40*2)+'[11]5A4_NOCCA'!Q40</f>
        <v>0</v>
      </c>
      <c r="P40" s="389">
        <f t="shared" si="8"/>
        <v>0</v>
      </c>
      <c r="Q40" s="392">
        <f t="shared" si="9"/>
        <v>0</v>
      </c>
      <c r="R40" s="392">
        <f t="shared" si="11"/>
        <v>0</v>
      </c>
    </row>
    <row r="41" spans="1:18" ht="15.6" customHeight="1" x14ac:dyDescent="0.2">
      <c r="A41" s="695">
        <v>35</v>
      </c>
      <c r="B41" s="401" t="s">
        <v>41</v>
      </c>
      <c r="C41" s="696">
        <f>'8_2.1.18 SIS'!BB41</f>
        <v>0</v>
      </c>
      <c r="D41" s="697">
        <f>'3_Levels 1&amp;2'!AM41+'3_Levels 1&amp;2'!AU41</f>
        <v>8609.6749638108067</v>
      </c>
      <c r="E41" s="698">
        <f t="shared" si="4"/>
        <v>0</v>
      </c>
      <c r="F41" s="698">
        <v>537.96</v>
      </c>
      <c r="G41" s="698">
        <f t="shared" si="5"/>
        <v>0</v>
      </c>
      <c r="H41" s="699">
        <f t="shared" si="6"/>
        <v>0</v>
      </c>
      <c r="I41" s="403">
        <f>[6]Oct_NOCCA!$G41</f>
        <v>0</v>
      </c>
      <c r="J41" s="403">
        <f>[6]Feb_NOCCA!$G41</f>
        <v>0</v>
      </c>
      <c r="K41" s="407">
        <f t="shared" si="10"/>
        <v>0</v>
      </c>
      <c r="L41" s="699">
        <f t="shared" si="2"/>
        <v>0</v>
      </c>
      <c r="M41" s="697"/>
      <c r="N41" s="406">
        <f t="shared" si="7"/>
        <v>0</v>
      </c>
      <c r="O41" s="409">
        <f>('[7]5A4_NOCCA'!Q41*2)+('[9]5A4_NOCCA'!Q41*6)+('[1]5A4_NOCCA'!Q41*2)+'[11]5A4_NOCCA'!Q41</f>
        <v>0</v>
      </c>
      <c r="P41" s="403">
        <f t="shared" si="8"/>
        <v>0</v>
      </c>
      <c r="Q41" s="410">
        <f t="shared" si="9"/>
        <v>0</v>
      </c>
      <c r="R41" s="410">
        <f t="shared" si="11"/>
        <v>0</v>
      </c>
    </row>
    <row r="42" spans="1:18" ht="15.6" customHeight="1" x14ac:dyDescent="0.2">
      <c r="A42" s="685">
        <v>36</v>
      </c>
      <c r="B42" s="370" t="s">
        <v>42</v>
      </c>
      <c r="C42" s="686">
        <f>'8_2.1.18 SIS'!BB42</f>
        <v>90</v>
      </c>
      <c r="D42" s="687">
        <f>'3_Levels 1&amp;2'!AM42+'3_Levels 1&amp;2'!AU42</f>
        <v>8208.2794629465534</v>
      </c>
      <c r="E42" s="688">
        <f t="shared" si="4"/>
        <v>738745.15166518977</v>
      </c>
      <c r="F42" s="688">
        <v>746.0335616438357</v>
      </c>
      <c r="G42" s="688">
        <f t="shared" si="5"/>
        <v>67143.020547945212</v>
      </c>
      <c r="H42" s="689">
        <f t="shared" si="6"/>
        <v>805888</v>
      </c>
      <c r="I42" s="372">
        <f>[6]Oct_NOCCA!$G42</f>
        <v>250721</v>
      </c>
      <c r="J42" s="372">
        <f>[6]Feb_NOCCA!$G42</f>
        <v>-13431</v>
      </c>
      <c r="K42" s="376">
        <f t="shared" si="10"/>
        <v>237290</v>
      </c>
      <c r="L42" s="689">
        <f t="shared" si="2"/>
        <v>1043178</v>
      </c>
      <c r="M42" s="687"/>
      <c r="N42" s="375">
        <f t="shared" si="7"/>
        <v>1043178</v>
      </c>
      <c r="O42" s="372">
        <f>('[7]5A4_NOCCA'!Q42*2)+('[9]5A4_NOCCA'!Q42*6)+('[1]5A4_NOCCA'!Q42*2)+'[11]5A4_NOCCA'!Q42</f>
        <v>916698</v>
      </c>
      <c r="P42" s="372">
        <f t="shared" si="8"/>
        <v>126480</v>
      </c>
      <c r="Q42" s="375">
        <f t="shared" si="9"/>
        <v>126480</v>
      </c>
      <c r="R42" s="377">
        <f t="shared" si="11"/>
        <v>1043178</v>
      </c>
    </row>
    <row r="43" spans="1:18" ht="15.6" customHeight="1" x14ac:dyDescent="0.2">
      <c r="A43" s="690">
        <v>37</v>
      </c>
      <c r="B43" s="387" t="s">
        <v>43</v>
      </c>
      <c r="C43" s="691">
        <f>'8_2.1.18 SIS'!BB43</f>
        <v>0</v>
      </c>
      <c r="D43" s="692">
        <f>'3_Levels 1&amp;2'!AM43+'3_Levels 1&amp;2'!AU43</f>
        <v>8771.5733025984919</v>
      </c>
      <c r="E43" s="693">
        <f t="shared" si="4"/>
        <v>0</v>
      </c>
      <c r="F43" s="693">
        <v>653.61</v>
      </c>
      <c r="G43" s="693">
        <f t="shared" si="5"/>
        <v>0</v>
      </c>
      <c r="H43" s="694">
        <f t="shared" si="6"/>
        <v>0</v>
      </c>
      <c r="I43" s="389">
        <f>[6]Oct_NOCCA!$G43</f>
        <v>0</v>
      </c>
      <c r="J43" s="389">
        <f>[6]Feb_NOCCA!$G43</f>
        <v>0</v>
      </c>
      <c r="K43" s="393">
        <f t="shared" si="10"/>
        <v>0</v>
      </c>
      <c r="L43" s="694">
        <f t="shared" si="2"/>
        <v>0</v>
      </c>
      <c r="M43" s="692"/>
      <c r="N43" s="392">
        <f t="shared" si="7"/>
        <v>0</v>
      </c>
      <c r="O43" s="389">
        <f>('[7]5A4_NOCCA'!Q43*2)+('[9]5A4_NOCCA'!Q43*6)+('[1]5A4_NOCCA'!Q43*2)+'[11]5A4_NOCCA'!Q43</f>
        <v>0</v>
      </c>
      <c r="P43" s="389">
        <f t="shared" si="8"/>
        <v>0</v>
      </c>
      <c r="Q43" s="392">
        <f t="shared" si="9"/>
        <v>0</v>
      </c>
      <c r="R43" s="392">
        <f t="shared" si="11"/>
        <v>0</v>
      </c>
    </row>
    <row r="44" spans="1:18" ht="15.6" customHeight="1" x14ac:dyDescent="0.2">
      <c r="A44" s="690">
        <v>38</v>
      </c>
      <c r="B44" s="387" t="s">
        <v>44</v>
      </c>
      <c r="C44" s="691">
        <f>'8_2.1.18 SIS'!BB44</f>
        <v>3</v>
      </c>
      <c r="D44" s="692">
        <f>'3_Levels 1&amp;2'!AM44+'3_Levels 1&amp;2'!AU44</f>
        <v>8521.8890848500378</v>
      </c>
      <c r="E44" s="693">
        <f t="shared" si="4"/>
        <v>25565.667254550113</v>
      </c>
      <c r="F44" s="693">
        <v>829.92000000000007</v>
      </c>
      <c r="G44" s="693">
        <f t="shared" si="5"/>
        <v>2489.7600000000002</v>
      </c>
      <c r="H44" s="694">
        <f t="shared" si="6"/>
        <v>28055</v>
      </c>
      <c r="I44" s="389">
        <f>[6]Oct_NOCCA!$G44</f>
        <v>0</v>
      </c>
      <c r="J44" s="389">
        <f>[6]Feb_NOCCA!$G44</f>
        <v>0</v>
      </c>
      <c r="K44" s="393">
        <f t="shared" si="10"/>
        <v>0</v>
      </c>
      <c r="L44" s="694">
        <f t="shared" si="2"/>
        <v>28055</v>
      </c>
      <c r="M44" s="692"/>
      <c r="N44" s="392">
        <f t="shared" si="7"/>
        <v>28055</v>
      </c>
      <c r="O44" s="389">
        <f>('[7]5A4_NOCCA'!Q44*2)+('[9]5A4_NOCCA'!Q44*6)+('[1]5A4_NOCCA'!Q44*2)+'[11]5A4_NOCCA'!Q44</f>
        <v>25718</v>
      </c>
      <c r="P44" s="389">
        <f t="shared" si="8"/>
        <v>2337</v>
      </c>
      <c r="Q44" s="392">
        <f t="shared" si="9"/>
        <v>2337</v>
      </c>
      <c r="R44" s="392">
        <f t="shared" si="11"/>
        <v>28055</v>
      </c>
    </row>
    <row r="45" spans="1:18" ht="15.6" customHeight="1" x14ac:dyDescent="0.2">
      <c r="A45" s="690">
        <v>39</v>
      </c>
      <c r="B45" s="387" t="s">
        <v>45</v>
      </c>
      <c r="C45" s="691">
        <f>'8_2.1.18 SIS'!BB45</f>
        <v>0</v>
      </c>
      <c r="D45" s="692">
        <f>'3_Levels 1&amp;2'!AM45+'3_Levels 1&amp;2'!AU45</f>
        <v>8393.5314492753623</v>
      </c>
      <c r="E45" s="693">
        <f t="shared" si="4"/>
        <v>0</v>
      </c>
      <c r="F45" s="693">
        <v>779.65573042776396</v>
      </c>
      <c r="G45" s="693">
        <f t="shared" si="5"/>
        <v>0</v>
      </c>
      <c r="H45" s="694">
        <f t="shared" si="6"/>
        <v>0</v>
      </c>
      <c r="I45" s="389">
        <f>[6]Oct_NOCCA!$G45</f>
        <v>0</v>
      </c>
      <c r="J45" s="389">
        <f>[6]Feb_NOCCA!$G45</f>
        <v>0</v>
      </c>
      <c r="K45" s="393">
        <f t="shared" si="10"/>
        <v>0</v>
      </c>
      <c r="L45" s="694">
        <f t="shared" si="2"/>
        <v>0</v>
      </c>
      <c r="M45" s="692"/>
      <c r="N45" s="392">
        <f t="shared" si="7"/>
        <v>0</v>
      </c>
      <c r="O45" s="389">
        <f>('[7]5A4_NOCCA'!Q45*2)+('[9]5A4_NOCCA'!Q45*6)+('[1]5A4_NOCCA'!Q45*2)+'[11]5A4_NOCCA'!Q45</f>
        <v>0</v>
      </c>
      <c r="P45" s="389">
        <f t="shared" si="8"/>
        <v>0</v>
      </c>
      <c r="Q45" s="392">
        <f t="shared" si="9"/>
        <v>0</v>
      </c>
      <c r="R45" s="392">
        <f t="shared" si="11"/>
        <v>0</v>
      </c>
    </row>
    <row r="46" spans="1:18" ht="15.6" customHeight="1" x14ac:dyDescent="0.2">
      <c r="A46" s="695">
        <v>40</v>
      </c>
      <c r="B46" s="401" t="s">
        <v>46</v>
      </c>
      <c r="C46" s="696">
        <f>'8_2.1.18 SIS'!BB46</f>
        <v>0</v>
      </c>
      <c r="D46" s="697">
        <f>'3_Levels 1&amp;2'!AM46+'3_Levels 1&amp;2'!AU46</f>
        <v>8675.751319924575</v>
      </c>
      <c r="E46" s="698">
        <f t="shared" si="4"/>
        <v>0</v>
      </c>
      <c r="F46" s="698">
        <v>700.2700000000001</v>
      </c>
      <c r="G46" s="698">
        <f t="shared" si="5"/>
        <v>0</v>
      </c>
      <c r="H46" s="699">
        <f t="shared" si="6"/>
        <v>0</v>
      </c>
      <c r="I46" s="403">
        <f>[6]Oct_NOCCA!$G46</f>
        <v>0</v>
      </c>
      <c r="J46" s="403">
        <f>[6]Feb_NOCCA!$G46</f>
        <v>0</v>
      </c>
      <c r="K46" s="407">
        <f t="shared" si="10"/>
        <v>0</v>
      </c>
      <c r="L46" s="699">
        <f t="shared" si="2"/>
        <v>0</v>
      </c>
      <c r="M46" s="697"/>
      <c r="N46" s="406">
        <f t="shared" si="7"/>
        <v>0</v>
      </c>
      <c r="O46" s="409">
        <f>('[7]5A4_NOCCA'!Q46*2)+('[9]5A4_NOCCA'!Q46*6)+('[1]5A4_NOCCA'!Q46*2)+'[11]5A4_NOCCA'!Q46</f>
        <v>0</v>
      </c>
      <c r="P46" s="403">
        <f t="shared" si="8"/>
        <v>0</v>
      </c>
      <c r="Q46" s="410">
        <f t="shared" si="9"/>
        <v>0</v>
      </c>
      <c r="R46" s="410">
        <f t="shared" si="11"/>
        <v>0</v>
      </c>
    </row>
    <row r="47" spans="1:18" ht="15.6" customHeight="1" x14ac:dyDescent="0.2">
      <c r="A47" s="685">
        <v>41</v>
      </c>
      <c r="B47" s="370" t="s">
        <v>47</v>
      </c>
      <c r="C47" s="686">
        <f>'8_2.1.18 SIS'!BB47</f>
        <v>0</v>
      </c>
      <c r="D47" s="687">
        <f>'3_Levels 1&amp;2'!AM47+'3_Levels 1&amp;2'!AU47</f>
        <v>8630.336645525018</v>
      </c>
      <c r="E47" s="688">
        <f t="shared" si="4"/>
        <v>0</v>
      </c>
      <c r="F47" s="688">
        <v>886.22</v>
      </c>
      <c r="G47" s="688">
        <f t="shared" si="5"/>
        <v>0</v>
      </c>
      <c r="H47" s="689">
        <f t="shared" si="6"/>
        <v>0</v>
      </c>
      <c r="I47" s="372">
        <f>[6]Oct_NOCCA!$G47</f>
        <v>0</v>
      </c>
      <c r="J47" s="372">
        <f>[6]Feb_NOCCA!$G47</f>
        <v>0</v>
      </c>
      <c r="K47" s="376">
        <f t="shared" si="10"/>
        <v>0</v>
      </c>
      <c r="L47" s="689">
        <f t="shared" si="2"/>
        <v>0</v>
      </c>
      <c r="M47" s="687"/>
      <c r="N47" s="375">
        <f t="shared" si="7"/>
        <v>0</v>
      </c>
      <c r="O47" s="372">
        <f>('[7]5A4_NOCCA'!Q47*2)+('[9]5A4_NOCCA'!Q47*6)+('[1]5A4_NOCCA'!Q47*2)+'[11]5A4_NOCCA'!Q47</f>
        <v>0</v>
      </c>
      <c r="P47" s="372">
        <f t="shared" si="8"/>
        <v>0</v>
      </c>
      <c r="Q47" s="375">
        <f t="shared" si="9"/>
        <v>0</v>
      </c>
      <c r="R47" s="377">
        <f t="shared" si="11"/>
        <v>0</v>
      </c>
    </row>
    <row r="48" spans="1:18" ht="15.6" customHeight="1" x14ac:dyDescent="0.2">
      <c r="A48" s="690">
        <v>42</v>
      </c>
      <c r="B48" s="387" t="s">
        <v>48</v>
      </c>
      <c r="C48" s="691">
        <f>'8_2.1.18 SIS'!BB48</f>
        <v>0</v>
      </c>
      <c r="D48" s="692">
        <f>'3_Levels 1&amp;2'!AM48+'3_Levels 1&amp;2'!AU48</f>
        <v>9212.2133450580368</v>
      </c>
      <c r="E48" s="693">
        <f t="shared" si="4"/>
        <v>0</v>
      </c>
      <c r="F48" s="693">
        <v>534.28</v>
      </c>
      <c r="G48" s="693">
        <f t="shared" si="5"/>
        <v>0</v>
      </c>
      <c r="H48" s="694">
        <f t="shared" si="6"/>
        <v>0</v>
      </c>
      <c r="I48" s="389">
        <f>[6]Oct_NOCCA!$G48</f>
        <v>0</v>
      </c>
      <c r="J48" s="389">
        <f>[6]Feb_NOCCA!$G48</f>
        <v>0</v>
      </c>
      <c r="K48" s="393">
        <f t="shared" si="10"/>
        <v>0</v>
      </c>
      <c r="L48" s="694">
        <f t="shared" si="2"/>
        <v>0</v>
      </c>
      <c r="M48" s="692"/>
      <c r="N48" s="392">
        <f t="shared" si="7"/>
        <v>0</v>
      </c>
      <c r="O48" s="389">
        <f>('[7]5A4_NOCCA'!Q48*2)+('[9]5A4_NOCCA'!Q48*6)+('[1]5A4_NOCCA'!Q48*2)+'[11]5A4_NOCCA'!Q48</f>
        <v>0</v>
      </c>
      <c r="P48" s="389">
        <f t="shared" si="8"/>
        <v>0</v>
      </c>
      <c r="Q48" s="392">
        <f t="shared" si="9"/>
        <v>0</v>
      </c>
      <c r="R48" s="392">
        <f t="shared" si="11"/>
        <v>0</v>
      </c>
    </row>
    <row r="49" spans="1:18" ht="15.6" customHeight="1" x14ac:dyDescent="0.2">
      <c r="A49" s="690">
        <v>43</v>
      </c>
      <c r="B49" s="387" t="s">
        <v>49</v>
      </c>
      <c r="C49" s="691">
        <f>'8_2.1.18 SIS'!BB49</f>
        <v>0</v>
      </c>
      <c r="D49" s="692">
        <f>'3_Levels 1&amp;2'!AM49+'3_Levels 1&amp;2'!AU49</f>
        <v>9523.8089158969378</v>
      </c>
      <c r="E49" s="693">
        <f t="shared" si="4"/>
        <v>0</v>
      </c>
      <c r="F49" s="693">
        <v>574.6099999999999</v>
      </c>
      <c r="G49" s="693">
        <f t="shared" si="5"/>
        <v>0</v>
      </c>
      <c r="H49" s="694">
        <f t="shared" si="6"/>
        <v>0</v>
      </c>
      <c r="I49" s="389">
        <f>[6]Oct_NOCCA!$G49</f>
        <v>0</v>
      </c>
      <c r="J49" s="389">
        <f>[6]Feb_NOCCA!$G49</f>
        <v>0</v>
      </c>
      <c r="K49" s="393">
        <f t="shared" si="10"/>
        <v>0</v>
      </c>
      <c r="L49" s="694">
        <f t="shared" si="2"/>
        <v>0</v>
      </c>
      <c r="M49" s="692"/>
      <c r="N49" s="392">
        <f t="shared" si="7"/>
        <v>0</v>
      </c>
      <c r="O49" s="389">
        <f>('[7]5A4_NOCCA'!Q49*2)+('[9]5A4_NOCCA'!Q49*6)+('[1]5A4_NOCCA'!Q49*2)+'[11]5A4_NOCCA'!Q49</f>
        <v>0</v>
      </c>
      <c r="P49" s="389">
        <f t="shared" si="8"/>
        <v>0</v>
      </c>
      <c r="Q49" s="392">
        <f t="shared" si="9"/>
        <v>0</v>
      </c>
      <c r="R49" s="392">
        <f t="shared" si="11"/>
        <v>0</v>
      </c>
    </row>
    <row r="50" spans="1:18" ht="15.6" customHeight="1" x14ac:dyDescent="0.2">
      <c r="A50" s="690">
        <v>44</v>
      </c>
      <c r="B50" s="387" t="s">
        <v>50</v>
      </c>
      <c r="C50" s="691">
        <f>'8_2.1.18 SIS'!BB50</f>
        <v>4</v>
      </c>
      <c r="D50" s="692">
        <f>'3_Levels 1&amp;2'!AM50+'3_Levels 1&amp;2'!AU50</f>
        <v>8602.7525946317965</v>
      </c>
      <c r="E50" s="693">
        <f t="shared" si="4"/>
        <v>34411.010378527186</v>
      </c>
      <c r="F50" s="693">
        <v>663.16000000000008</v>
      </c>
      <c r="G50" s="693">
        <f t="shared" si="5"/>
        <v>2652.6400000000003</v>
      </c>
      <c r="H50" s="694">
        <f t="shared" si="6"/>
        <v>37064</v>
      </c>
      <c r="I50" s="389">
        <f>[6]Oct_NOCCA!$G50</f>
        <v>9266</v>
      </c>
      <c r="J50" s="389">
        <f>[6]Feb_NOCCA!$G50</f>
        <v>0</v>
      </c>
      <c r="K50" s="393">
        <f t="shared" si="10"/>
        <v>9266</v>
      </c>
      <c r="L50" s="694">
        <f t="shared" si="2"/>
        <v>46330</v>
      </c>
      <c r="M50" s="692"/>
      <c r="N50" s="392">
        <f t="shared" si="7"/>
        <v>46330</v>
      </c>
      <c r="O50" s="389">
        <f>('[7]5A4_NOCCA'!Q50*2)+('[9]5A4_NOCCA'!Q50*6)+('[1]5A4_NOCCA'!Q50*2)+'[11]5A4_NOCCA'!Q50</f>
        <v>40926</v>
      </c>
      <c r="P50" s="389">
        <f t="shared" si="8"/>
        <v>5404</v>
      </c>
      <c r="Q50" s="392">
        <f t="shared" si="9"/>
        <v>5404</v>
      </c>
      <c r="R50" s="392">
        <f t="shared" si="11"/>
        <v>46330</v>
      </c>
    </row>
    <row r="51" spans="1:18" ht="15.6" customHeight="1" x14ac:dyDescent="0.2">
      <c r="A51" s="695">
        <v>45</v>
      </c>
      <c r="B51" s="401" t="s">
        <v>51</v>
      </c>
      <c r="C51" s="696">
        <f>'8_2.1.18 SIS'!BB51</f>
        <v>7</v>
      </c>
      <c r="D51" s="697">
        <f>'3_Levels 1&amp;2'!AM51+'3_Levels 1&amp;2'!AU51</f>
        <v>7664.8813228482177</v>
      </c>
      <c r="E51" s="698">
        <f t="shared" si="4"/>
        <v>53654.169259937524</v>
      </c>
      <c r="F51" s="698">
        <v>753.96000000000015</v>
      </c>
      <c r="G51" s="698">
        <f t="shared" si="5"/>
        <v>5277.7200000000012</v>
      </c>
      <c r="H51" s="699">
        <f t="shared" si="6"/>
        <v>58932</v>
      </c>
      <c r="I51" s="403">
        <f>[6]Oct_NOCCA!$G51</f>
        <v>0</v>
      </c>
      <c r="J51" s="403">
        <f>[6]Feb_NOCCA!$G51</f>
        <v>0</v>
      </c>
      <c r="K51" s="407">
        <f t="shared" si="10"/>
        <v>0</v>
      </c>
      <c r="L51" s="699">
        <f t="shared" si="2"/>
        <v>58932</v>
      </c>
      <c r="M51" s="697"/>
      <c r="N51" s="406">
        <f t="shared" si="7"/>
        <v>58932</v>
      </c>
      <c r="O51" s="409">
        <f>('[7]5A4_NOCCA'!Q51*2)+('[9]5A4_NOCCA'!Q51*6)+('[1]5A4_NOCCA'!Q51*2)+'[11]5A4_NOCCA'!Q51</f>
        <v>54021</v>
      </c>
      <c r="P51" s="403">
        <f t="shared" si="8"/>
        <v>4911</v>
      </c>
      <c r="Q51" s="410">
        <f t="shared" si="9"/>
        <v>4911</v>
      </c>
      <c r="R51" s="410">
        <f t="shared" si="11"/>
        <v>58932</v>
      </c>
    </row>
    <row r="52" spans="1:18" ht="15.6" customHeight="1" x14ac:dyDescent="0.2">
      <c r="A52" s="685">
        <v>46</v>
      </c>
      <c r="B52" s="370" t="s">
        <v>52</v>
      </c>
      <c r="C52" s="686">
        <f>'8_2.1.18 SIS'!BB52</f>
        <v>0</v>
      </c>
      <c r="D52" s="687">
        <f>'3_Levels 1&amp;2'!AM52+'3_Levels 1&amp;2'!AU52</f>
        <v>10096.342068965518</v>
      </c>
      <c r="E52" s="688">
        <f t="shared" si="4"/>
        <v>0</v>
      </c>
      <c r="F52" s="688">
        <v>728.06</v>
      </c>
      <c r="G52" s="688">
        <f t="shared" si="5"/>
        <v>0</v>
      </c>
      <c r="H52" s="689">
        <f t="shared" si="6"/>
        <v>0</v>
      </c>
      <c r="I52" s="372">
        <f>[6]Oct_NOCCA!$G52</f>
        <v>0</v>
      </c>
      <c r="J52" s="372">
        <f>[6]Feb_NOCCA!$G52</f>
        <v>0</v>
      </c>
      <c r="K52" s="376">
        <f t="shared" si="10"/>
        <v>0</v>
      </c>
      <c r="L52" s="689">
        <f t="shared" si="2"/>
        <v>0</v>
      </c>
      <c r="M52" s="687"/>
      <c r="N52" s="375">
        <f t="shared" si="7"/>
        <v>0</v>
      </c>
      <c r="O52" s="372">
        <f>('[7]5A4_NOCCA'!Q52*2)+('[9]5A4_NOCCA'!Q52*6)+('[1]5A4_NOCCA'!Q52*2)+'[11]5A4_NOCCA'!Q52</f>
        <v>0</v>
      </c>
      <c r="P52" s="372">
        <f t="shared" si="8"/>
        <v>0</v>
      </c>
      <c r="Q52" s="375">
        <f t="shared" si="9"/>
        <v>0</v>
      </c>
      <c r="R52" s="377">
        <f t="shared" si="11"/>
        <v>0</v>
      </c>
    </row>
    <row r="53" spans="1:18" ht="15.6" customHeight="1" x14ac:dyDescent="0.2">
      <c r="A53" s="690">
        <v>47</v>
      </c>
      <c r="B53" s="387" t="s">
        <v>53</v>
      </c>
      <c r="C53" s="691">
        <f>'8_2.1.18 SIS'!BB53</f>
        <v>0</v>
      </c>
      <c r="D53" s="692">
        <f>'3_Levels 1&amp;2'!AM53+'3_Levels 1&amp;2'!AU53</f>
        <v>8425.1747325102879</v>
      </c>
      <c r="E53" s="693">
        <f t="shared" si="4"/>
        <v>0</v>
      </c>
      <c r="F53" s="693">
        <v>910.76</v>
      </c>
      <c r="G53" s="693">
        <f t="shared" si="5"/>
        <v>0</v>
      </c>
      <c r="H53" s="694">
        <f t="shared" si="6"/>
        <v>0</v>
      </c>
      <c r="I53" s="389">
        <f>[6]Oct_NOCCA!$G53</f>
        <v>18672</v>
      </c>
      <c r="J53" s="389">
        <f>[6]Feb_NOCCA!$G53</f>
        <v>0</v>
      </c>
      <c r="K53" s="393">
        <f t="shared" si="10"/>
        <v>18672</v>
      </c>
      <c r="L53" s="694">
        <f t="shared" si="2"/>
        <v>18672</v>
      </c>
      <c r="M53" s="692"/>
      <c r="N53" s="392">
        <f t="shared" si="7"/>
        <v>18672</v>
      </c>
      <c r="O53" s="389">
        <f>('[7]5A4_NOCCA'!Q53*2)+('[9]5A4_NOCCA'!Q53*6)+('[1]5A4_NOCCA'!Q53*2)+'[11]5A4_NOCCA'!Q53</f>
        <v>14004</v>
      </c>
      <c r="P53" s="389">
        <f t="shared" si="8"/>
        <v>4668</v>
      </c>
      <c r="Q53" s="392">
        <f t="shared" si="9"/>
        <v>4668</v>
      </c>
      <c r="R53" s="392">
        <f t="shared" si="11"/>
        <v>18672</v>
      </c>
    </row>
    <row r="54" spans="1:18" ht="15.6" customHeight="1" x14ac:dyDescent="0.2">
      <c r="A54" s="690">
        <v>48</v>
      </c>
      <c r="B54" s="387" t="s">
        <v>91</v>
      </c>
      <c r="C54" s="691">
        <f>'8_2.1.18 SIS'!BB54</f>
        <v>4</v>
      </c>
      <c r="D54" s="692">
        <f>'3_Levels 1&amp;2'!AM54+'3_Levels 1&amp;2'!AU54</f>
        <v>8781.1231918505946</v>
      </c>
      <c r="E54" s="693">
        <f t="shared" si="4"/>
        <v>35124.492767402378</v>
      </c>
      <c r="F54" s="693">
        <v>871.07</v>
      </c>
      <c r="G54" s="693">
        <f t="shared" si="5"/>
        <v>3484.28</v>
      </c>
      <c r="H54" s="694">
        <f t="shared" si="6"/>
        <v>38609</v>
      </c>
      <c r="I54" s="389">
        <f>[6]Oct_NOCCA!$G54</f>
        <v>-9652</v>
      </c>
      <c r="J54" s="389">
        <f>[6]Feb_NOCCA!$G54</f>
        <v>-4826</v>
      </c>
      <c r="K54" s="393">
        <f t="shared" si="10"/>
        <v>-14478</v>
      </c>
      <c r="L54" s="694">
        <f t="shared" si="2"/>
        <v>24131</v>
      </c>
      <c r="M54" s="692"/>
      <c r="N54" s="392">
        <f t="shared" si="7"/>
        <v>24131</v>
      </c>
      <c r="O54" s="389">
        <f>('[7]5A4_NOCCA'!Q54*2)+('[9]5A4_NOCCA'!Q54*6)+('[1]5A4_NOCCA'!Q54*2)+'[11]5A4_NOCCA'!Q54</f>
        <v>24533</v>
      </c>
      <c r="P54" s="389">
        <f t="shared" si="8"/>
        <v>-402</v>
      </c>
      <c r="Q54" s="392">
        <f t="shared" si="9"/>
        <v>-402</v>
      </c>
      <c r="R54" s="392">
        <f t="shared" si="11"/>
        <v>24131</v>
      </c>
    </row>
    <row r="55" spans="1:18" ht="15.6" customHeight="1" x14ac:dyDescent="0.2">
      <c r="A55" s="690">
        <v>49</v>
      </c>
      <c r="B55" s="387" t="s">
        <v>54</v>
      </c>
      <c r="C55" s="691">
        <f>'8_2.1.18 SIS'!BB55</f>
        <v>0</v>
      </c>
      <c r="D55" s="692">
        <f>'3_Levels 1&amp;2'!AM55+'3_Levels 1&amp;2'!AU55</f>
        <v>7901.6572993611862</v>
      </c>
      <c r="E55" s="693">
        <f t="shared" si="4"/>
        <v>0</v>
      </c>
      <c r="F55" s="693">
        <v>574.43999999999994</v>
      </c>
      <c r="G55" s="693">
        <f t="shared" si="5"/>
        <v>0</v>
      </c>
      <c r="H55" s="694">
        <f t="shared" si="6"/>
        <v>0</v>
      </c>
      <c r="I55" s="389">
        <f>[6]Oct_NOCCA!$G55</f>
        <v>0</v>
      </c>
      <c r="J55" s="389">
        <f>[6]Feb_NOCCA!$G55</f>
        <v>0</v>
      </c>
      <c r="K55" s="393">
        <f t="shared" si="10"/>
        <v>0</v>
      </c>
      <c r="L55" s="694">
        <f t="shared" si="2"/>
        <v>0</v>
      </c>
      <c r="M55" s="692"/>
      <c r="N55" s="392">
        <f t="shared" si="7"/>
        <v>0</v>
      </c>
      <c r="O55" s="389">
        <f>('[7]5A4_NOCCA'!Q55*2)+('[9]5A4_NOCCA'!Q55*6)+('[1]5A4_NOCCA'!Q55*2)+'[11]5A4_NOCCA'!Q55</f>
        <v>0</v>
      </c>
      <c r="P55" s="389">
        <f t="shared" si="8"/>
        <v>0</v>
      </c>
      <c r="Q55" s="392">
        <f t="shared" si="9"/>
        <v>0</v>
      </c>
      <c r="R55" s="392">
        <f t="shared" si="11"/>
        <v>0</v>
      </c>
    </row>
    <row r="56" spans="1:18" ht="15.6" customHeight="1" x14ac:dyDescent="0.2">
      <c r="A56" s="695">
        <v>50</v>
      </c>
      <c r="B56" s="401" t="s">
        <v>55</v>
      </c>
      <c r="C56" s="696">
        <f>'8_2.1.18 SIS'!BB56</f>
        <v>0</v>
      </c>
      <c r="D56" s="697">
        <f>'3_Levels 1&amp;2'!AM56+'3_Levels 1&amp;2'!AU56</f>
        <v>8705.7197149889871</v>
      </c>
      <c r="E56" s="698">
        <f t="shared" si="4"/>
        <v>0</v>
      </c>
      <c r="F56" s="698">
        <v>634.46</v>
      </c>
      <c r="G56" s="698">
        <f t="shared" si="5"/>
        <v>0</v>
      </c>
      <c r="H56" s="699">
        <f t="shared" si="6"/>
        <v>0</v>
      </c>
      <c r="I56" s="403">
        <f>[6]Oct_NOCCA!$G56</f>
        <v>0</v>
      </c>
      <c r="J56" s="403">
        <f>[6]Feb_NOCCA!$G56</f>
        <v>0</v>
      </c>
      <c r="K56" s="407">
        <f t="shared" si="10"/>
        <v>0</v>
      </c>
      <c r="L56" s="699">
        <f t="shared" si="2"/>
        <v>0</v>
      </c>
      <c r="M56" s="697"/>
      <c r="N56" s="406">
        <f t="shared" si="7"/>
        <v>0</v>
      </c>
      <c r="O56" s="409">
        <f>('[7]5A4_NOCCA'!Q56*2)+('[9]5A4_NOCCA'!Q56*6)+('[1]5A4_NOCCA'!Q56*2)+'[11]5A4_NOCCA'!Q56</f>
        <v>0</v>
      </c>
      <c r="P56" s="403">
        <f t="shared" si="8"/>
        <v>0</v>
      </c>
      <c r="Q56" s="410">
        <f t="shared" si="9"/>
        <v>0</v>
      </c>
      <c r="R56" s="410">
        <f t="shared" si="11"/>
        <v>0</v>
      </c>
    </row>
    <row r="57" spans="1:18" ht="15.6" customHeight="1" x14ac:dyDescent="0.2">
      <c r="A57" s="685">
        <v>51</v>
      </c>
      <c r="B57" s="370" t="s">
        <v>56</v>
      </c>
      <c r="C57" s="686">
        <f>'8_2.1.18 SIS'!BB57</f>
        <v>0</v>
      </c>
      <c r="D57" s="687">
        <f>'3_Levels 1&amp;2'!AM57+'3_Levels 1&amp;2'!AU57</f>
        <v>8837.9145861107754</v>
      </c>
      <c r="E57" s="688">
        <f t="shared" si="4"/>
        <v>0</v>
      </c>
      <c r="F57" s="688">
        <v>706.66</v>
      </c>
      <c r="G57" s="688">
        <f t="shared" si="5"/>
        <v>0</v>
      </c>
      <c r="H57" s="689">
        <f t="shared" si="6"/>
        <v>0</v>
      </c>
      <c r="I57" s="372">
        <f>[6]Oct_NOCCA!$G57</f>
        <v>0</v>
      </c>
      <c r="J57" s="372">
        <f>[6]Feb_NOCCA!$G57</f>
        <v>0</v>
      </c>
      <c r="K57" s="376">
        <f t="shared" si="10"/>
        <v>0</v>
      </c>
      <c r="L57" s="689">
        <f t="shared" si="2"/>
        <v>0</v>
      </c>
      <c r="M57" s="687"/>
      <c r="N57" s="375">
        <f t="shared" si="7"/>
        <v>0</v>
      </c>
      <c r="O57" s="372">
        <f>('[7]5A4_NOCCA'!Q57*2)+('[9]5A4_NOCCA'!Q57*6)+('[1]5A4_NOCCA'!Q57*2)+'[11]5A4_NOCCA'!Q57</f>
        <v>0</v>
      </c>
      <c r="P57" s="372">
        <f t="shared" si="8"/>
        <v>0</v>
      </c>
      <c r="Q57" s="375">
        <f t="shared" si="9"/>
        <v>0</v>
      </c>
      <c r="R57" s="377">
        <f t="shared" si="11"/>
        <v>0</v>
      </c>
    </row>
    <row r="58" spans="1:18" ht="15.6" customHeight="1" x14ac:dyDescent="0.2">
      <c r="A58" s="690">
        <v>52</v>
      </c>
      <c r="B58" s="387" t="s">
        <v>57</v>
      </c>
      <c r="C58" s="691">
        <f>'8_2.1.18 SIS'!BB58</f>
        <v>47</v>
      </c>
      <c r="D58" s="692">
        <f>'3_Levels 1&amp;2'!AM58+'3_Levels 1&amp;2'!AU58</f>
        <v>8821.1641127966595</v>
      </c>
      <c r="E58" s="693">
        <f t="shared" si="4"/>
        <v>414594.71330144297</v>
      </c>
      <c r="F58" s="693">
        <v>658.37</v>
      </c>
      <c r="G58" s="693">
        <f t="shared" si="5"/>
        <v>30943.39</v>
      </c>
      <c r="H58" s="694">
        <f t="shared" si="6"/>
        <v>445538</v>
      </c>
      <c r="I58" s="389">
        <f>[6]Oct_NOCCA!$G58</f>
        <v>-28439</v>
      </c>
      <c r="J58" s="389">
        <f>[6]Feb_NOCCA!$G58</f>
        <v>0</v>
      </c>
      <c r="K58" s="393">
        <f t="shared" si="10"/>
        <v>-28439</v>
      </c>
      <c r="L58" s="694">
        <f t="shared" si="2"/>
        <v>417099</v>
      </c>
      <c r="M58" s="692"/>
      <c r="N58" s="392">
        <f t="shared" si="7"/>
        <v>417099</v>
      </c>
      <c r="O58" s="389">
        <f>('[7]5A4_NOCCA'!Q58*2)+('[9]5A4_NOCCA'!Q58*6)+('[1]5A4_NOCCA'!Q58*2)+'[11]5A4_NOCCA'!Q58</f>
        <v>387081</v>
      </c>
      <c r="P58" s="389">
        <f t="shared" si="8"/>
        <v>30018</v>
      </c>
      <c r="Q58" s="392">
        <f t="shared" si="9"/>
        <v>30018</v>
      </c>
      <c r="R58" s="392">
        <f t="shared" si="11"/>
        <v>417099</v>
      </c>
    </row>
    <row r="59" spans="1:18" ht="15.6" customHeight="1" x14ac:dyDescent="0.2">
      <c r="A59" s="690">
        <v>53</v>
      </c>
      <c r="B59" s="387" t="s">
        <v>58</v>
      </c>
      <c r="C59" s="691">
        <f>'8_2.1.18 SIS'!BB59</f>
        <v>8</v>
      </c>
      <c r="D59" s="692">
        <f>'3_Levels 1&amp;2'!AM59+'3_Levels 1&amp;2'!AU59</f>
        <v>7882.0288437369081</v>
      </c>
      <c r="E59" s="693">
        <f t="shared" si="4"/>
        <v>63056.230749895265</v>
      </c>
      <c r="F59" s="693">
        <v>689.74</v>
      </c>
      <c r="G59" s="693">
        <f t="shared" si="5"/>
        <v>5517.92</v>
      </c>
      <c r="H59" s="694">
        <f t="shared" si="6"/>
        <v>68574</v>
      </c>
      <c r="I59" s="389">
        <f>[6]Oct_NOCCA!$G59</f>
        <v>0</v>
      </c>
      <c r="J59" s="389">
        <f>[6]Feb_NOCCA!$G59</f>
        <v>0</v>
      </c>
      <c r="K59" s="393">
        <f t="shared" si="10"/>
        <v>0</v>
      </c>
      <c r="L59" s="694">
        <f t="shared" si="2"/>
        <v>68574</v>
      </c>
      <c r="M59" s="692"/>
      <c r="N59" s="392">
        <f t="shared" si="7"/>
        <v>68574</v>
      </c>
      <c r="O59" s="389">
        <f>('[7]5A4_NOCCA'!Q59*2)+('[9]5A4_NOCCA'!Q59*6)+('[1]5A4_NOCCA'!Q59*2)+'[11]5A4_NOCCA'!Q59</f>
        <v>62859</v>
      </c>
      <c r="P59" s="389">
        <f t="shared" si="8"/>
        <v>5715</v>
      </c>
      <c r="Q59" s="392">
        <f t="shared" si="9"/>
        <v>5715</v>
      </c>
      <c r="R59" s="392">
        <f t="shared" si="11"/>
        <v>68574</v>
      </c>
    </row>
    <row r="60" spans="1:18" ht="15.6" customHeight="1" x14ac:dyDescent="0.2">
      <c r="A60" s="690">
        <v>54</v>
      </c>
      <c r="B60" s="387" t="s">
        <v>59</v>
      </c>
      <c r="C60" s="691">
        <f>'8_2.1.18 SIS'!BB60</f>
        <v>0</v>
      </c>
      <c r="D60" s="692">
        <f>'3_Levels 1&amp;2'!AM60+'3_Levels 1&amp;2'!AU60</f>
        <v>10403.886441947565</v>
      </c>
      <c r="E60" s="693">
        <f t="shared" si="4"/>
        <v>0</v>
      </c>
      <c r="F60" s="693">
        <v>951.45</v>
      </c>
      <c r="G60" s="693">
        <f t="shared" si="5"/>
        <v>0</v>
      </c>
      <c r="H60" s="694">
        <f t="shared" si="6"/>
        <v>0</v>
      </c>
      <c r="I60" s="389">
        <f>[6]Oct_NOCCA!$G60</f>
        <v>0</v>
      </c>
      <c r="J60" s="389">
        <f>[6]Feb_NOCCA!$G60</f>
        <v>0</v>
      </c>
      <c r="K60" s="393">
        <f t="shared" si="10"/>
        <v>0</v>
      </c>
      <c r="L60" s="694">
        <f t="shared" si="2"/>
        <v>0</v>
      </c>
      <c r="M60" s="692"/>
      <c r="N60" s="392">
        <f t="shared" si="7"/>
        <v>0</v>
      </c>
      <c r="O60" s="389">
        <f>('[7]5A4_NOCCA'!Q60*2)+('[9]5A4_NOCCA'!Q60*6)+('[1]5A4_NOCCA'!Q60*2)+'[11]5A4_NOCCA'!Q60</f>
        <v>0</v>
      </c>
      <c r="P60" s="389">
        <f t="shared" si="8"/>
        <v>0</v>
      </c>
      <c r="Q60" s="392">
        <f t="shared" si="9"/>
        <v>0</v>
      </c>
      <c r="R60" s="392">
        <f t="shared" si="11"/>
        <v>0</v>
      </c>
    </row>
    <row r="61" spans="1:18" ht="15.6" customHeight="1" x14ac:dyDescent="0.2">
      <c r="A61" s="695">
        <v>55</v>
      </c>
      <c r="B61" s="401" t="s">
        <v>60</v>
      </c>
      <c r="C61" s="696">
        <f>'8_2.1.18 SIS'!BB61</f>
        <v>0</v>
      </c>
      <c r="D61" s="697">
        <f>'3_Levels 1&amp;2'!AM61+'3_Levels 1&amp;2'!AU61</f>
        <v>8344.2405373831789</v>
      </c>
      <c r="E61" s="698">
        <f t="shared" si="4"/>
        <v>0</v>
      </c>
      <c r="F61" s="698">
        <v>795.14</v>
      </c>
      <c r="G61" s="698">
        <f t="shared" si="5"/>
        <v>0</v>
      </c>
      <c r="H61" s="699">
        <f t="shared" si="6"/>
        <v>0</v>
      </c>
      <c r="I61" s="403">
        <f>[6]Oct_NOCCA!$G61</f>
        <v>0</v>
      </c>
      <c r="J61" s="403">
        <f>[6]Feb_NOCCA!$G61</f>
        <v>0</v>
      </c>
      <c r="K61" s="407">
        <f t="shared" si="10"/>
        <v>0</v>
      </c>
      <c r="L61" s="699">
        <f t="shared" si="2"/>
        <v>0</v>
      </c>
      <c r="M61" s="697"/>
      <c r="N61" s="406">
        <f t="shared" si="7"/>
        <v>0</v>
      </c>
      <c r="O61" s="409">
        <f>('[7]5A4_NOCCA'!Q61*2)+('[9]5A4_NOCCA'!Q61*6)+('[1]5A4_NOCCA'!Q61*2)+'[11]5A4_NOCCA'!Q61</f>
        <v>0</v>
      </c>
      <c r="P61" s="403">
        <f t="shared" si="8"/>
        <v>0</v>
      </c>
      <c r="Q61" s="410">
        <f t="shared" si="9"/>
        <v>0</v>
      </c>
      <c r="R61" s="410">
        <f t="shared" si="11"/>
        <v>0</v>
      </c>
    </row>
    <row r="62" spans="1:18" ht="15.6" customHeight="1" x14ac:dyDescent="0.2">
      <c r="A62" s="685">
        <v>56</v>
      </c>
      <c r="B62" s="370" t="s">
        <v>61</v>
      </c>
      <c r="C62" s="686">
        <f>'8_2.1.18 SIS'!BB62</f>
        <v>0</v>
      </c>
      <c r="D62" s="687">
        <f>'3_Levels 1&amp;2'!AM62+'3_Levels 1&amp;2'!AU62</f>
        <v>9354.3454581151818</v>
      </c>
      <c r="E62" s="688">
        <f t="shared" si="4"/>
        <v>0</v>
      </c>
      <c r="F62" s="688">
        <v>614.66000000000008</v>
      </c>
      <c r="G62" s="688">
        <f t="shared" si="5"/>
        <v>0</v>
      </c>
      <c r="H62" s="689">
        <f t="shared" si="6"/>
        <v>0</v>
      </c>
      <c r="I62" s="372">
        <f>[6]Oct_NOCCA!$G62</f>
        <v>0</v>
      </c>
      <c r="J62" s="372">
        <f>[6]Feb_NOCCA!$G62</f>
        <v>0</v>
      </c>
      <c r="K62" s="376">
        <f t="shared" si="10"/>
        <v>0</v>
      </c>
      <c r="L62" s="689">
        <f t="shared" si="2"/>
        <v>0</v>
      </c>
      <c r="M62" s="687"/>
      <c r="N62" s="375">
        <f t="shared" si="7"/>
        <v>0</v>
      </c>
      <c r="O62" s="372">
        <f>('[7]5A4_NOCCA'!Q62*2)+('[9]5A4_NOCCA'!Q62*6)+('[1]5A4_NOCCA'!Q62*2)+'[11]5A4_NOCCA'!Q62</f>
        <v>0</v>
      </c>
      <c r="P62" s="372">
        <f t="shared" si="8"/>
        <v>0</v>
      </c>
      <c r="Q62" s="375">
        <f t="shared" si="9"/>
        <v>0</v>
      </c>
      <c r="R62" s="377">
        <f t="shared" si="11"/>
        <v>0</v>
      </c>
    </row>
    <row r="63" spans="1:18" ht="15.6" customHeight="1" x14ac:dyDescent="0.2">
      <c r="A63" s="690">
        <v>57</v>
      </c>
      <c r="B63" s="387" t="s">
        <v>62</v>
      </c>
      <c r="C63" s="691">
        <f>'8_2.1.18 SIS'!BB63</f>
        <v>0</v>
      </c>
      <c r="D63" s="692">
        <f>'3_Levels 1&amp;2'!AM63+'3_Levels 1&amp;2'!AU63</f>
        <v>7843.2406230133502</v>
      </c>
      <c r="E63" s="693">
        <f t="shared" si="4"/>
        <v>0</v>
      </c>
      <c r="F63" s="693">
        <v>764.51</v>
      </c>
      <c r="G63" s="693">
        <f t="shared" si="5"/>
        <v>0</v>
      </c>
      <c r="H63" s="694">
        <f t="shared" si="6"/>
        <v>0</v>
      </c>
      <c r="I63" s="389">
        <f>[6]Oct_NOCCA!$G63</f>
        <v>0</v>
      </c>
      <c r="J63" s="389">
        <f>[6]Feb_NOCCA!$G63</f>
        <v>0</v>
      </c>
      <c r="K63" s="393">
        <f t="shared" si="10"/>
        <v>0</v>
      </c>
      <c r="L63" s="694">
        <f t="shared" si="2"/>
        <v>0</v>
      </c>
      <c r="M63" s="692"/>
      <c r="N63" s="392">
        <f t="shared" si="7"/>
        <v>0</v>
      </c>
      <c r="O63" s="389">
        <f>('[7]5A4_NOCCA'!Q63*2)+('[9]5A4_NOCCA'!Q63*6)+('[1]5A4_NOCCA'!Q63*2)+'[11]5A4_NOCCA'!Q63</f>
        <v>0</v>
      </c>
      <c r="P63" s="389">
        <f t="shared" si="8"/>
        <v>0</v>
      </c>
      <c r="Q63" s="392">
        <f t="shared" si="9"/>
        <v>0</v>
      </c>
      <c r="R63" s="392">
        <f t="shared" si="11"/>
        <v>0</v>
      </c>
    </row>
    <row r="64" spans="1:18" ht="15.6" customHeight="1" x14ac:dyDescent="0.2">
      <c r="A64" s="690">
        <v>58</v>
      </c>
      <c r="B64" s="387" t="s">
        <v>63</v>
      </c>
      <c r="C64" s="691">
        <f>'8_2.1.18 SIS'!BB64</f>
        <v>0</v>
      </c>
      <c r="D64" s="692">
        <f>'3_Levels 1&amp;2'!AM64+'3_Levels 1&amp;2'!AU64</f>
        <v>8263.6749250868997</v>
      </c>
      <c r="E64" s="693">
        <f t="shared" si="4"/>
        <v>0</v>
      </c>
      <c r="F64" s="693">
        <v>697.04</v>
      </c>
      <c r="G64" s="693">
        <f t="shared" si="5"/>
        <v>0</v>
      </c>
      <c r="H64" s="694">
        <f t="shared" si="6"/>
        <v>0</v>
      </c>
      <c r="I64" s="389">
        <f>[6]Oct_NOCCA!$G64</f>
        <v>0</v>
      </c>
      <c r="J64" s="389">
        <f>[6]Feb_NOCCA!$G64</f>
        <v>0</v>
      </c>
      <c r="K64" s="393">
        <f t="shared" si="10"/>
        <v>0</v>
      </c>
      <c r="L64" s="694">
        <f t="shared" si="2"/>
        <v>0</v>
      </c>
      <c r="M64" s="692"/>
      <c r="N64" s="392">
        <f t="shared" si="7"/>
        <v>0</v>
      </c>
      <c r="O64" s="389">
        <f>('[7]5A4_NOCCA'!Q64*2)+('[9]5A4_NOCCA'!Q64*6)+('[1]5A4_NOCCA'!Q64*2)+'[11]5A4_NOCCA'!Q64</f>
        <v>0</v>
      </c>
      <c r="P64" s="389">
        <f t="shared" si="8"/>
        <v>0</v>
      </c>
      <c r="Q64" s="392">
        <f t="shared" si="9"/>
        <v>0</v>
      </c>
      <c r="R64" s="392">
        <f t="shared" si="11"/>
        <v>0</v>
      </c>
    </row>
    <row r="65" spans="1:18" ht="15.6" customHeight="1" x14ac:dyDescent="0.2">
      <c r="A65" s="690">
        <v>59</v>
      </c>
      <c r="B65" s="387" t="s">
        <v>64</v>
      </c>
      <c r="C65" s="691">
        <f>'8_2.1.18 SIS'!BB65</f>
        <v>0</v>
      </c>
      <c r="D65" s="692">
        <f>'3_Levels 1&amp;2'!AM65+'3_Levels 1&amp;2'!AU65</f>
        <v>8118.8792674350461</v>
      </c>
      <c r="E65" s="693">
        <f t="shared" si="4"/>
        <v>0</v>
      </c>
      <c r="F65" s="693">
        <v>689.52</v>
      </c>
      <c r="G65" s="693">
        <f t="shared" si="5"/>
        <v>0</v>
      </c>
      <c r="H65" s="694">
        <f t="shared" si="6"/>
        <v>0</v>
      </c>
      <c r="I65" s="389">
        <f>[6]Oct_NOCCA!$G65</f>
        <v>0</v>
      </c>
      <c r="J65" s="389">
        <f>[6]Feb_NOCCA!$G65</f>
        <v>0</v>
      </c>
      <c r="K65" s="393">
        <f t="shared" si="10"/>
        <v>0</v>
      </c>
      <c r="L65" s="694">
        <f t="shared" si="2"/>
        <v>0</v>
      </c>
      <c r="M65" s="692"/>
      <c r="N65" s="392">
        <f t="shared" si="7"/>
        <v>0</v>
      </c>
      <c r="O65" s="389">
        <f>('[7]5A4_NOCCA'!Q65*2)+('[9]5A4_NOCCA'!Q65*6)+('[1]5A4_NOCCA'!Q65*2)+'[11]5A4_NOCCA'!Q65</f>
        <v>0</v>
      </c>
      <c r="P65" s="389">
        <f t="shared" si="8"/>
        <v>0</v>
      </c>
      <c r="Q65" s="392">
        <f t="shared" si="9"/>
        <v>0</v>
      </c>
      <c r="R65" s="392">
        <f t="shared" si="11"/>
        <v>0</v>
      </c>
    </row>
    <row r="66" spans="1:18" ht="15.6" customHeight="1" x14ac:dyDescent="0.2">
      <c r="A66" s="695">
        <v>60</v>
      </c>
      <c r="B66" s="401" t="s">
        <v>65</v>
      </c>
      <c r="C66" s="696">
        <f>'8_2.1.18 SIS'!BB66</f>
        <v>0</v>
      </c>
      <c r="D66" s="697">
        <f>'3_Levels 1&amp;2'!AM66+'3_Levels 1&amp;2'!AU66</f>
        <v>9039.8039796921057</v>
      </c>
      <c r="E66" s="698">
        <f t="shared" si="4"/>
        <v>0</v>
      </c>
      <c r="F66" s="698">
        <v>594.04</v>
      </c>
      <c r="G66" s="698">
        <f t="shared" si="5"/>
        <v>0</v>
      </c>
      <c r="H66" s="699">
        <f t="shared" si="6"/>
        <v>0</v>
      </c>
      <c r="I66" s="403">
        <f>[6]Oct_NOCCA!$G66</f>
        <v>0</v>
      </c>
      <c r="J66" s="403">
        <f>[6]Feb_NOCCA!$G66</f>
        <v>0</v>
      </c>
      <c r="K66" s="407">
        <f t="shared" si="10"/>
        <v>0</v>
      </c>
      <c r="L66" s="699">
        <f t="shared" si="2"/>
        <v>0</v>
      </c>
      <c r="M66" s="697"/>
      <c r="N66" s="406">
        <f t="shared" si="7"/>
        <v>0</v>
      </c>
      <c r="O66" s="409">
        <f>('[7]5A4_NOCCA'!Q66*2)+('[9]5A4_NOCCA'!Q66*6)+('[1]5A4_NOCCA'!Q66*2)+'[11]5A4_NOCCA'!Q66</f>
        <v>0</v>
      </c>
      <c r="P66" s="403">
        <f t="shared" si="8"/>
        <v>0</v>
      </c>
      <c r="Q66" s="410">
        <f t="shared" si="9"/>
        <v>0</v>
      </c>
      <c r="R66" s="410">
        <f t="shared" si="11"/>
        <v>0</v>
      </c>
    </row>
    <row r="67" spans="1:18" ht="15.6" customHeight="1" x14ac:dyDescent="0.2">
      <c r="A67" s="685">
        <v>61</v>
      </c>
      <c r="B67" s="370" t="s">
        <v>66</v>
      </c>
      <c r="C67" s="686">
        <f>'8_2.1.18 SIS'!BB67</f>
        <v>0</v>
      </c>
      <c r="D67" s="687">
        <f>'3_Levels 1&amp;2'!AM67+'3_Levels 1&amp;2'!AU67</f>
        <v>8162.1083065613948</v>
      </c>
      <c r="E67" s="688">
        <f t="shared" si="4"/>
        <v>0</v>
      </c>
      <c r="F67" s="688">
        <v>833.70999999999992</v>
      </c>
      <c r="G67" s="688">
        <f t="shared" si="5"/>
        <v>0</v>
      </c>
      <c r="H67" s="689">
        <f t="shared" si="6"/>
        <v>0</v>
      </c>
      <c r="I67" s="372">
        <f>[6]Oct_NOCCA!$G67</f>
        <v>0</v>
      </c>
      <c r="J67" s="372">
        <f>[6]Feb_NOCCA!$G67</f>
        <v>0</v>
      </c>
      <c r="K67" s="376">
        <f t="shared" si="10"/>
        <v>0</v>
      </c>
      <c r="L67" s="689">
        <f t="shared" si="2"/>
        <v>0</v>
      </c>
      <c r="M67" s="687"/>
      <c r="N67" s="375">
        <f t="shared" si="7"/>
        <v>0</v>
      </c>
      <c r="O67" s="372">
        <f>('[7]5A4_NOCCA'!Q67*2)+('[9]5A4_NOCCA'!Q67*6)+('[1]5A4_NOCCA'!Q67*2)+'[11]5A4_NOCCA'!Q67</f>
        <v>0</v>
      </c>
      <c r="P67" s="372">
        <f t="shared" si="8"/>
        <v>0</v>
      </c>
      <c r="Q67" s="375">
        <f t="shared" si="9"/>
        <v>0</v>
      </c>
      <c r="R67" s="377">
        <f t="shared" si="11"/>
        <v>0</v>
      </c>
    </row>
    <row r="68" spans="1:18" ht="15.6" customHeight="1" x14ac:dyDescent="0.2">
      <c r="A68" s="690">
        <v>62</v>
      </c>
      <c r="B68" s="387" t="s">
        <v>67</v>
      </c>
      <c r="C68" s="691">
        <f>'8_2.1.18 SIS'!BB68</f>
        <v>0</v>
      </c>
      <c r="D68" s="692">
        <f>'3_Levels 1&amp;2'!AM68+'3_Levels 1&amp;2'!AU68</f>
        <v>8363.8627927927937</v>
      </c>
      <c r="E68" s="693">
        <f t="shared" si="4"/>
        <v>0</v>
      </c>
      <c r="F68" s="693">
        <v>516.08000000000004</v>
      </c>
      <c r="G68" s="693">
        <f t="shared" si="5"/>
        <v>0</v>
      </c>
      <c r="H68" s="694">
        <f t="shared" si="6"/>
        <v>0</v>
      </c>
      <c r="I68" s="389">
        <f>[6]Oct_NOCCA!$G68</f>
        <v>0</v>
      </c>
      <c r="J68" s="389">
        <f>[6]Feb_NOCCA!$G68</f>
        <v>0</v>
      </c>
      <c r="K68" s="393">
        <f t="shared" si="10"/>
        <v>0</v>
      </c>
      <c r="L68" s="694">
        <f t="shared" si="2"/>
        <v>0</v>
      </c>
      <c r="M68" s="692"/>
      <c r="N68" s="392">
        <f t="shared" si="7"/>
        <v>0</v>
      </c>
      <c r="O68" s="389">
        <f>('[7]5A4_NOCCA'!Q68*2)+('[9]5A4_NOCCA'!Q68*6)+('[1]5A4_NOCCA'!Q68*2)+'[11]5A4_NOCCA'!Q68</f>
        <v>0</v>
      </c>
      <c r="P68" s="389">
        <f t="shared" si="8"/>
        <v>0</v>
      </c>
      <c r="Q68" s="392">
        <f t="shared" si="9"/>
        <v>0</v>
      </c>
      <c r="R68" s="392">
        <f t="shared" si="11"/>
        <v>0</v>
      </c>
    </row>
    <row r="69" spans="1:18" ht="15.6" customHeight="1" x14ac:dyDescent="0.2">
      <c r="A69" s="690">
        <v>63</v>
      </c>
      <c r="B69" s="387" t="s">
        <v>68</v>
      </c>
      <c r="C69" s="691">
        <f>'8_2.1.18 SIS'!BB69</f>
        <v>0</v>
      </c>
      <c r="D69" s="692">
        <f>'3_Levels 1&amp;2'!AM69+'3_Levels 1&amp;2'!AU69</f>
        <v>8939.8797149643706</v>
      </c>
      <c r="E69" s="693">
        <f t="shared" si="4"/>
        <v>0</v>
      </c>
      <c r="F69" s="693">
        <v>756.79</v>
      </c>
      <c r="G69" s="693">
        <f t="shared" si="5"/>
        <v>0</v>
      </c>
      <c r="H69" s="694">
        <f t="shared" si="6"/>
        <v>0</v>
      </c>
      <c r="I69" s="389">
        <f>[6]Oct_NOCCA!$G69</f>
        <v>0</v>
      </c>
      <c r="J69" s="389">
        <f>[6]Feb_NOCCA!$G69</f>
        <v>0</v>
      </c>
      <c r="K69" s="393">
        <f t="shared" si="10"/>
        <v>0</v>
      </c>
      <c r="L69" s="694">
        <f t="shared" si="2"/>
        <v>0</v>
      </c>
      <c r="M69" s="692"/>
      <c r="N69" s="392">
        <f t="shared" si="7"/>
        <v>0</v>
      </c>
      <c r="O69" s="389">
        <f>('[7]5A4_NOCCA'!Q69*2)+('[9]5A4_NOCCA'!Q69*6)+('[1]5A4_NOCCA'!Q69*2)+'[11]5A4_NOCCA'!Q69</f>
        <v>0</v>
      </c>
      <c r="P69" s="389">
        <f t="shared" si="8"/>
        <v>0</v>
      </c>
      <c r="Q69" s="392">
        <f t="shared" si="9"/>
        <v>0</v>
      </c>
      <c r="R69" s="392">
        <f t="shared" si="11"/>
        <v>0</v>
      </c>
    </row>
    <row r="70" spans="1:18" ht="15.6" customHeight="1" x14ac:dyDescent="0.2">
      <c r="A70" s="690">
        <v>64</v>
      </c>
      <c r="B70" s="387" t="s">
        <v>69</v>
      </c>
      <c r="C70" s="691">
        <f>'8_2.1.18 SIS'!BB70</f>
        <v>0</v>
      </c>
      <c r="D70" s="692">
        <f>'3_Levels 1&amp;2'!AM70+'3_Levels 1&amp;2'!AU70</f>
        <v>9804.914555659494</v>
      </c>
      <c r="E70" s="693">
        <f t="shared" si="4"/>
        <v>0</v>
      </c>
      <c r="F70" s="693">
        <v>592.66</v>
      </c>
      <c r="G70" s="693">
        <f t="shared" si="5"/>
        <v>0</v>
      </c>
      <c r="H70" s="694">
        <f t="shared" si="6"/>
        <v>0</v>
      </c>
      <c r="I70" s="389">
        <f>[6]Oct_NOCCA!$G70</f>
        <v>0</v>
      </c>
      <c r="J70" s="389">
        <f>[6]Feb_NOCCA!$G70</f>
        <v>0</v>
      </c>
      <c r="K70" s="393">
        <f t="shared" si="10"/>
        <v>0</v>
      </c>
      <c r="L70" s="694">
        <f t="shared" si="2"/>
        <v>0</v>
      </c>
      <c r="M70" s="692"/>
      <c r="N70" s="392">
        <f t="shared" si="7"/>
        <v>0</v>
      </c>
      <c r="O70" s="389">
        <f>('[7]5A4_NOCCA'!Q70*2)+('[9]5A4_NOCCA'!Q70*6)+('[1]5A4_NOCCA'!Q70*2)+'[11]5A4_NOCCA'!Q70</f>
        <v>0</v>
      </c>
      <c r="P70" s="389">
        <f t="shared" si="8"/>
        <v>0</v>
      </c>
      <c r="Q70" s="392">
        <f t="shared" si="9"/>
        <v>0</v>
      </c>
      <c r="R70" s="392">
        <f t="shared" si="11"/>
        <v>0</v>
      </c>
    </row>
    <row r="71" spans="1:18" ht="15.6" customHeight="1" x14ac:dyDescent="0.2">
      <c r="A71" s="695">
        <v>65</v>
      </c>
      <c r="B71" s="401" t="s">
        <v>70</v>
      </c>
      <c r="C71" s="696">
        <f>'8_2.1.18 SIS'!BB71</f>
        <v>0</v>
      </c>
      <c r="D71" s="697">
        <f>'3_Levels 1&amp;2'!AM71+'3_Levels 1&amp;2'!AU71</f>
        <v>9006.9074344964611</v>
      </c>
      <c r="E71" s="698">
        <f t="shared" si="4"/>
        <v>0</v>
      </c>
      <c r="F71" s="698">
        <v>829.12</v>
      </c>
      <c r="G71" s="698">
        <f t="shared" si="5"/>
        <v>0</v>
      </c>
      <c r="H71" s="699">
        <f t="shared" si="6"/>
        <v>0</v>
      </c>
      <c r="I71" s="403">
        <f>[6]Oct_NOCCA!$G71</f>
        <v>0</v>
      </c>
      <c r="J71" s="403">
        <f>[6]Feb_NOCCA!$G71</f>
        <v>0</v>
      </c>
      <c r="K71" s="407">
        <f>I71+J71</f>
        <v>0</v>
      </c>
      <c r="L71" s="699">
        <f>K71+H71</f>
        <v>0</v>
      </c>
      <c r="M71" s="697"/>
      <c r="N71" s="406">
        <f t="shared" si="7"/>
        <v>0</v>
      </c>
      <c r="O71" s="409">
        <f>('[7]5A4_NOCCA'!Q71*2)+('[9]5A4_NOCCA'!Q71*6)+('[1]5A4_NOCCA'!Q71*2)+'[11]5A4_NOCCA'!Q71</f>
        <v>0</v>
      </c>
      <c r="P71" s="403">
        <f t="shared" si="8"/>
        <v>0</v>
      </c>
      <c r="Q71" s="410">
        <f t="shared" si="9"/>
        <v>0</v>
      </c>
      <c r="R71" s="410">
        <f t="shared" si="11"/>
        <v>0</v>
      </c>
    </row>
    <row r="72" spans="1:18" ht="15.6" customHeight="1" x14ac:dyDescent="0.2">
      <c r="A72" s="690">
        <v>66</v>
      </c>
      <c r="B72" s="387" t="s">
        <v>71</v>
      </c>
      <c r="C72" s="700">
        <f>'8_2.1.18 SIS'!BB72</f>
        <v>0</v>
      </c>
      <c r="D72" s="701">
        <f>'3_Levels 1&amp;2'!AM72+'3_Levels 1&amp;2'!AU72</f>
        <v>10848.977256189995</v>
      </c>
      <c r="E72" s="702">
        <f>C72*D72</f>
        <v>0</v>
      </c>
      <c r="F72" s="702">
        <v>730.06</v>
      </c>
      <c r="G72" s="702">
        <f>C72*F72</f>
        <v>0</v>
      </c>
      <c r="H72" s="703">
        <f>ROUND(E72+G72,0)</f>
        <v>0</v>
      </c>
      <c r="I72" s="704">
        <f>[6]Oct_NOCCA!$G72</f>
        <v>0</v>
      </c>
      <c r="J72" s="704">
        <f>[6]Feb_NOCCA!$G72</f>
        <v>0</v>
      </c>
      <c r="K72" s="705">
        <f>I72+J72</f>
        <v>0</v>
      </c>
      <c r="L72" s="703">
        <f>K72+H72</f>
        <v>0</v>
      </c>
      <c r="M72" s="701"/>
      <c r="N72" s="706">
        <f>ROUND(SUM(L72:M72),0)</f>
        <v>0</v>
      </c>
      <c r="O72" s="389">
        <f>('[7]5A4_NOCCA'!Q72*2)+('[9]5A4_NOCCA'!Q72*6)+('[1]5A4_NOCCA'!Q72*2)+'[11]5A4_NOCCA'!Q72</f>
        <v>0</v>
      </c>
      <c r="P72" s="704">
        <f>N72-O72</f>
        <v>0</v>
      </c>
      <c r="Q72" s="392">
        <f>ROUND(P72/$Q$85,0)</f>
        <v>0</v>
      </c>
      <c r="R72" s="392">
        <f t="shared" si="11"/>
        <v>0</v>
      </c>
    </row>
    <row r="73" spans="1:18" ht="15.6" customHeight="1" x14ac:dyDescent="0.2">
      <c r="A73" s="690">
        <v>67</v>
      </c>
      <c r="B73" s="387" t="s">
        <v>4</v>
      </c>
      <c r="C73" s="700">
        <f>'8_2.1.18 SIS'!BB73</f>
        <v>0</v>
      </c>
      <c r="D73" s="701">
        <f>'3_Levels 1&amp;2'!AM73+'3_Levels 1&amp;2'!AU73</f>
        <v>8521.3761867847916</v>
      </c>
      <c r="E73" s="702">
        <f>C73*D73</f>
        <v>0</v>
      </c>
      <c r="F73" s="702">
        <v>715.61</v>
      </c>
      <c r="G73" s="702">
        <f>C73*F73</f>
        <v>0</v>
      </c>
      <c r="H73" s="703">
        <f>ROUND(E73+G73,0)</f>
        <v>0</v>
      </c>
      <c r="I73" s="704">
        <f>[6]Oct_NOCCA!$G73</f>
        <v>0</v>
      </c>
      <c r="J73" s="704">
        <f>[6]Feb_NOCCA!$G73</f>
        <v>0</v>
      </c>
      <c r="K73" s="705">
        <f>I73+J73</f>
        <v>0</v>
      </c>
      <c r="L73" s="703">
        <f>K73+H73</f>
        <v>0</v>
      </c>
      <c r="M73" s="701"/>
      <c r="N73" s="706">
        <f>ROUND(SUM(L73:M73),0)</f>
        <v>0</v>
      </c>
      <c r="O73" s="389">
        <f>('[7]5A4_NOCCA'!Q73*2)+('[9]5A4_NOCCA'!Q73*6)+('[1]5A4_NOCCA'!Q73*2)+'[11]5A4_NOCCA'!Q73</f>
        <v>0</v>
      </c>
      <c r="P73" s="704">
        <f>N73-O73</f>
        <v>0</v>
      </c>
      <c r="Q73" s="392">
        <f>ROUND(P73/$Q$85,0)</f>
        <v>0</v>
      </c>
      <c r="R73" s="392">
        <f t="shared" si="11"/>
        <v>0</v>
      </c>
    </row>
    <row r="74" spans="1:18" ht="15.6" customHeight="1" x14ac:dyDescent="0.2">
      <c r="A74" s="690">
        <v>68</v>
      </c>
      <c r="B74" s="387" t="s">
        <v>3</v>
      </c>
      <c r="C74" s="700">
        <f>'8_2.1.18 SIS'!BB74</f>
        <v>0</v>
      </c>
      <c r="D74" s="701">
        <f>'3_Levels 1&amp;2'!AM74+'3_Levels 1&amp;2'!AU74</f>
        <v>9419.7484950183534</v>
      </c>
      <c r="E74" s="702">
        <f>C74*D74</f>
        <v>0</v>
      </c>
      <c r="F74" s="702">
        <v>798.7</v>
      </c>
      <c r="G74" s="702">
        <f>C74*F74</f>
        <v>0</v>
      </c>
      <c r="H74" s="703">
        <f>ROUND(E74+G74,0)</f>
        <v>0</v>
      </c>
      <c r="I74" s="704">
        <f>[6]Oct_NOCCA!$G74</f>
        <v>0</v>
      </c>
      <c r="J74" s="704">
        <f>[6]Feb_NOCCA!$G74</f>
        <v>0</v>
      </c>
      <c r="K74" s="705">
        <f>I74+J74</f>
        <v>0</v>
      </c>
      <c r="L74" s="703">
        <f>K74+H74</f>
        <v>0</v>
      </c>
      <c r="M74" s="701"/>
      <c r="N74" s="706">
        <f>ROUND(SUM(L74:M74),0)</f>
        <v>0</v>
      </c>
      <c r="O74" s="389">
        <f>('[7]5A4_NOCCA'!Q74*2)+('[9]5A4_NOCCA'!Q74*6)+('[1]5A4_NOCCA'!Q74*2)+'[11]5A4_NOCCA'!Q74</f>
        <v>0</v>
      </c>
      <c r="P74" s="704">
        <f>N74-O74</f>
        <v>0</v>
      </c>
      <c r="Q74" s="392">
        <f>ROUND(P74/$Q$85,0)</f>
        <v>0</v>
      </c>
      <c r="R74" s="392">
        <f t="shared" si="11"/>
        <v>0</v>
      </c>
    </row>
    <row r="75" spans="1:18" ht="15.6" customHeight="1" x14ac:dyDescent="0.2">
      <c r="A75" s="707">
        <v>69</v>
      </c>
      <c r="B75" s="708" t="s">
        <v>93</v>
      </c>
      <c r="C75" s="709">
        <f>'8_2.1.18 SIS'!BB75</f>
        <v>0</v>
      </c>
      <c r="D75" s="710">
        <f>'3_Levels 1&amp;2'!AM75+'3_Levels 1&amp;2'!AU75</f>
        <v>8652.8990621568191</v>
      </c>
      <c r="E75" s="711">
        <f>C75*D75</f>
        <v>0</v>
      </c>
      <c r="F75" s="711">
        <v>705.67</v>
      </c>
      <c r="G75" s="711">
        <f>C75*F75</f>
        <v>0</v>
      </c>
      <c r="H75" s="712">
        <f>ROUND(E75+G75,0)</f>
        <v>0</v>
      </c>
      <c r="I75" s="713">
        <f>[6]Oct_NOCCA!$G75</f>
        <v>0</v>
      </c>
      <c r="J75" s="713">
        <f>[6]Feb_NOCCA!$G75</f>
        <v>0</v>
      </c>
      <c r="K75" s="714">
        <f>I75+J75</f>
        <v>0</v>
      </c>
      <c r="L75" s="712">
        <f>K75+H75</f>
        <v>0</v>
      </c>
      <c r="M75" s="710"/>
      <c r="N75" s="715">
        <f>ROUND(SUM(L75:M75),0)</f>
        <v>0</v>
      </c>
      <c r="O75" s="716">
        <f>('[7]5A4_NOCCA'!Q75*2)+('[9]5A4_NOCCA'!Q75*6)+('[1]5A4_NOCCA'!Q75*2)+'[11]5A4_NOCCA'!Q75</f>
        <v>0</v>
      </c>
      <c r="P75" s="713">
        <f>N75-O75</f>
        <v>0</v>
      </c>
      <c r="Q75" s="717">
        <f>ROUND(P75/$Q$85,0)</f>
        <v>0</v>
      </c>
      <c r="R75" s="717">
        <f t="shared" si="11"/>
        <v>0</v>
      </c>
    </row>
    <row r="76" spans="1:18" s="218" customFormat="1" ht="15.6" customHeight="1" thickBot="1" x14ac:dyDescent="0.25">
      <c r="A76" s="1732" t="s">
        <v>494</v>
      </c>
      <c r="B76" s="1733"/>
      <c r="C76" s="718">
        <f>SUM(C7:C75)</f>
        <v>222</v>
      </c>
      <c r="D76" s="719"/>
      <c r="E76" s="720">
        <f>SUM(E7:E75)</f>
        <v>1857747.0015714373</v>
      </c>
      <c r="F76" s="720">
        <v>705.28672061088969</v>
      </c>
      <c r="G76" s="720">
        <f t="shared" ref="G76:O76" si="12">SUM(G7:G75)</f>
        <v>166846.34817211327</v>
      </c>
      <c r="H76" s="721">
        <f t="shared" si="12"/>
        <v>2024593</v>
      </c>
      <c r="I76" s="722">
        <f t="shared" si="12"/>
        <v>148631</v>
      </c>
      <c r="J76" s="722">
        <f>SUM(J7:J75)</f>
        <v>-13660</v>
      </c>
      <c r="K76" s="723">
        <f t="shared" si="12"/>
        <v>134971</v>
      </c>
      <c r="L76" s="724">
        <f>SUM(L7:L75)</f>
        <v>2159564</v>
      </c>
      <c r="M76" s="725">
        <f t="shared" si="12"/>
        <v>0</v>
      </c>
      <c r="N76" s="721">
        <f t="shared" si="12"/>
        <v>2159564</v>
      </c>
      <c r="O76" s="725">
        <f t="shared" si="12"/>
        <v>1957107</v>
      </c>
      <c r="P76" s="725">
        <f>SUM(P7:P75)</f>
        <v>202457</v>
      </c>
      <c r="Q76" s="726">
        <f>SUM(Q7:Q75)</f>
        <v>202457</v>
      </c>
      <c r="R76" s="726">
        <f>SUM(R7:R75)</f>
        <v>2159564</v>
      </c>
    </row>
    <row r="77" spans="1:18" ht="15.6" customHeight="1" thickTop="1" x14ac:dyDescent="0.2">
      <c r="A77" s="1765" t="s">
        <v>447</v>
      </c>
      <c r="B77" s="1766"/>
      <c r="C77" s="750"/>
      <c r="D77" s="727"/>
      <c r="E77" s="727"/>
      <c r="F77" s="727"/>
      <c r="G77" s="727"/>
      <c r="H77" s="727"/>
      <c r="I77" s="727"/>
      <c r="J77" s="728"/>
      <c r="K77" s="728"/>
      <c r="L77" s="727"/>
      <c r="M77" s="727"/>
      <c r="N77" s="729"/>
      <c r="O77" s="727"/>
      <c r="P77" s="728"/>
      <c r="Q77" s="728"/>
      <c r="R77" s="730"/>
    </row>
    <row r="78" spans="1:18" ht="15.6" customHeight="1" x14ac:dyDescent="0.2">
      <c r="A78" s="1773" t="s">
        <v>448</v>
      </c>
      <c r="B78" s="1774"/>
      <c r="C78" s="731"/>
      <c r="D78" s="732"/>
      <c r="E78" s="733"/>
      <c r="F78" s="733"/>
      <c r="G78" s="733"/>
      <c r="H78" s="733"/>
      <c r="I78" s="734"/>
      <c r="J78" s="734"/>
      <c r="K78" s="734"/>
      <c r="L78" s="734"/>
      <c r="M78" s="734"/>
      <c r="N78" s="98">
        <v>0</v>
      </c>
      <c r="O78" s="251">
        <f>('[7]5A4_NOCCA'!Q78*2)+('[9]5A4_NOCCA'!Q78*6)+('[1]5A4_NOCCA'!Q78*2)+'[11]5A4_NOCCA'!Q78</f>
        <v>0</v>
      </c>
      <c r="P78" s="246">
        <f>N78-O78</f>
        <v>0</v>
      </c>
      <c r="Q78" s="98">
        <f>ROUND(P78/$Q$85,0)</f>
        <v>0</v>
      </c>
      <c r="R78" s="98">
        <v>0</v>
      </c>
    </row>
    <row r="79" spans="1:18" ht="15.6" customHeight="1" x14ac:dyDescent="0.2">
      <c r="A79" s="1771" t="s">
        <v>466</v>
      </c>
      <c r="B79" s="1772"/>
      <c r="C79" s="735"/>
      <c r="D79" s="736"/>
      <c r="E79" s="737"/>
      <c r="F79" s="737"/>
      <c r="G79" s="737"/>
      <c r="H79" s="737"/>
      <c r="I79" s="738"/>
      <c r="J79" s="738"/>
      <c r="K79" s="738"/>
      <c r="L79" s="738"/>
      <c r="M79" s="738"/>
      <c r="N79" s="250"/>
      <c r="O79" s="251"/>
      <c r="P79" s="246"/>
      <c r="Q79" s="250"/>
      <c r="R79" s="98">
        <v>0</v>
      </c>
    </row>
    <row r="80" spans="1:18" ht="15.6" customHeight="1" x14ac:dyDescent="0.2">
      <c r="A80" s="1767" t="s">
        <v>547</v>
      </c>
      <c r="B80" s="1768"/>
      <c r="C80" s="735"/>
      <c r="D80" s="736"/>
      <c r="E80" s="737"/>
      <c r="F80" s="737"/>
      <c r="G80" s="737"/>
      <c r="H80" s="737"/>
      <c r="I80" s="738"/>
      <c r="J80" s="738"/>
      <c r="K80" s="738"/>
      <c r="L80" s="738"/>
      <c r="M80" s="738"/>
      <c r="N80" s="251"/>
      <c r="O80" s="251">
        <f>('[7]5A4_NOCCA'!Q80*2)+('[9]5A4_NOCCA'!Q80*6)+('[1]5A4_NOCCA'!Q80*2)+'[11]5A4_NOCCA'!Q80</f>
        <v>166</v>
      </c>
      <c r="P80" s="246">
        <f>N80-O80</f>
        <v>-166</v>
      </c>
      <c r="Q80" s="98">
        <f>ROUND(P80/$Q$85,0)</f>
        <v>-166</v>
      </c>
      <c r="R80" s="98">
        <v>10000</v>
      </c>
    </row>
    <row r="81" spans="1:18" ht="15.6" customHeight="1" x14ac:dyDescent="0.2">
      <c r="A81" s="1767" t="s">
        <v>465</v>
      </c>
      <c r="B81" s="1768"/>
      <c r="C81" s="735"/>
      <c r="D81" s="736"/>
      <c r="E81" s="737"/>
      <c r="F81" s="737"/>
      <c r="G81" s="737"/>
      <c r="H81" s="737"/>
      <c r="I81" s="738"/>
      <c r="J81" s="738"/>
      <c r="K81" s="738"/>
      <c r="L81" s="738"/>
      <c r="M81" s="738"/>
      <c r="N81" s="250"/>
      <c r="O81" s="251"/>
      <c r="P81" s="246"/>
      <c r="Q81" s="250"/>
      <c r="R81" s="98">
        <v>0</v>
      </c>
    </row>
    <row r="82" spans="1:18" ht="15.6" customHeight="1" x14ac:dyDescent="0.2">
      <c r="A82" s="1769" t="s">
        <v>1638</v>
      </c>
      <c r="B82" s="1770"/>
      <c r="C82" s="739"/>
      <c r="D82" s="740"/>
      <c r="E82" s="741"/>
      <c r="F82" s="741"/>
      <c r="G82" s="741"/>
      <c r="H82" s="741"/>
      <c r="I82" s="742"/>
      <c r="J82" s="742"/>
      <c r="K82" s="742"/>
      <c r="L82" s="742"/>
      <c r="M82" s="742"/>
      <c r="N82" s="96">
        <v>11400</v>
      </c>
      <c r="O82" s="54">
        <f>('[7]5A4_NOCCA'!Q82*2)+('[9]5A4_NOCCA'!Q82*6)+('[1]5A4_NOCCA'!Q82*2)+'[11]5A4_NOCCA'!Q82</f>
        <v>11157</v>
      </c>
      <c r="P82" s="247">
        <f>N82-O82</f>
        <v>243</v>
      </c>
      <c r="Q82" s="96">
        <f>ROUND(P82/$Q$85,0)</f>
        <v>243</v>
      </c>
      <c r="R82" s="96">
        <v>11400</v>
      </c>
    </row>
    <row r="83" spans="1:18" s="218" customFormat="1" ht="15.6" customHeight="1" thickBot="1" x14ac:dyDescent="0.25">
      <c r="A83" s="1732" t="s">
        <v>495</v>
      </c>
      <c r="B83" s="1764"/>
      <c r="C83" s="718">
        <f>SUM(C76)</f>
        <v>222</v>
      </c>
      <c r="D83" s="719"/>
      <c r="E83" s="720">
        <f>SUM(E76:E82)</f>
        <v>1857747.0015714373</v>
      </c>
      <c r="F83" s="720">
        <f t="shared" ref="F83:R83" si="13">SUM(F76:F82)</f>
        <v>705.28672061088969</v>
      </c>
      <c r="G83" s="720">
        <f t="shared" si="13"/>
        <v>166846.34817211327</v>
      </c>
      <c r="H83" s="719">
        <f t="shared" si="13"/>
        <v>2024593</v>
      </c>
      <c r="I83" s="722">
        <f t="shared" si="13"/>
        <v>148631</v>
      </c>
      <c r="J83" s="722">
        <f t="shared" si="13"/>
        <v>-13660</v>
      </c>
      <c r="K83" s="722">
        <f t="shared" si="13"/>
        <v>134971</v>
      </c>
      <c r="L83" s="743">
        <f t="shared" si="13"/>
        <v>2159564</v>
      </c>
      <c r="M83" s="744">
        <f t="shared" si="13"/>
        <v>0</v>
      </c>
      <c r="N83" s="726">
        <f t="shared" si="13"/>
        <v>2170964</v>
      </c>
      <c r="O83" s="725">
        <f t="shared" si="13"/>
        <v>1968430</v>
      </c>
      <c r="P83" s="725">
        <f t="shared" si="13"/>
        <v>202534</v>
      </c>
      <c r="Q83" s="726">
        <f t="shared" si="13"/>
        <v>202534</v>
      </c>
      <c r="R83" s="726">
        <f t="shared" si="13"/>
        <v>2180964</v>
      </c>
    </row>
    <row r="84" spans="1:18" ht="13.5" thickTop="1" x14ac:dyDescent="0.2"/>
    <row r="85" spans="1:18" hidden="1" x14ac:dyDescent="0.2">
      <c r="Q85" s="112">
        <v>1</v>
      </c>
    </row>
  </sheetData>
  <mergeCells count="12">
    <mergeCell ref="L1:R1"/>
    <mergeCell ref="A83:B83"/>
    <mergeCell ref="A77:B77"/>
    <mergeCell ref="A80:B80"/>
    <mergeCell ref="A81:B81"/>
    <mergeCell ref="A82:B82"/>
    <mergeCell ref="A79:B79"/>
    <mergeCell ref="A76:B76"/>
    <mergeCell ref="A78:B78"/>
    <mergeCell ref="A1:B3"/>
    <mergeCell ref="I2:K2"/>
    <mergeCell ref="C1:K1"/>
  </mergeCells>
  <printOptions horizontalCentered="1"/>
  <pageMargins left="0.35" right="0.35" top="0.6" bottom="0.35" header="0.3" footer="0.25"/>
  <pageSetup paperSize="5" scale="65" firstPageNumber="50" fitToWidth="0" fitToHeight="0" orientation="portrait" r:id="rId1"/>
  <headerFooter alignWithMargins="0">
    <oddHeader xml:space="preserve">&amp;L&amp;"Arial,Bold"&amp;20&amp;K000000FY2018-19 MFP Budget Letter - June 2019&amp;R&amp;"Arial,Bold"&amp;12&amp;KFF0000
</oddHeader>
    <oddFooter>&amp;R&amp;9&amp;P</oddFooter>
  </headerFooter>
  <colBreaks count="1" manualBreakCount="1">
    <brk id="11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R85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.7109375" style="112" customWidth="1"/>
    <col min="2" max="2" width="24.85546875" style="112" customWidth="1"/>
    <col min="3" max="3" width="13.140625" style="112" customWidth="1"/>
    <col min="4" max="4" width="12.85546875" style="112" customWidth="1"/>
    <col min="5" max="5" width="13.7109375" style="112" customWidth="1"/>
    <col min="6" max="6" width="12.5703125" style="112" bestFit="1" customWidth="1"/>
    <col min="7" max="8" width="13.7109375" style="112" customWidth="1"/>
    <col min="9" max="10" width="14.85546875" style="112" customWidth="1"/>
    <col min="11" max="11" width="13.7109375" style="112" customWidth="1"/>
    <col min="12" max="12" width="14.140625" style="112" customWidth="1"/>
    <col min="13" max="13" width="13.42578125" style="112" bestFit="1" customWidth="1"/>
    <col min="14" max="14" width="19.85546875" style="112" customWidth="1"/>
    <col min="15" max="17" width="14.5703125" style="112" customWidth="1"/>
    <col min="18" max="18" width="17.5703125" style="112" customWidth="1"/>
    <col min="19" max="16384" width="8.85546875" style="112"/>
  </cols>
  <sheetData>
    <row r="1" spans="1:18" ht="17.45" customHeight="1" x14ac:dyDescent="0.2">
      <c r="A1" s="1775" t="s">
        <v>664</v>
      </c>
      <c r="B1" s="1775"/>
      <c r="C1" s="1761" t="s">
        <v>378</v>
      </c>
      <c r="D1" s="1762"/>
      <c r="E1" s="1762"/>
      <c r="F1" s="1762"/>
      <c r="G1" s="1762"/>
      <c r="H1" s="1762"/>
      <c r="I1" s="1762"/>
      <c r="J1" s="1762"/>
      <c r="K1" s="1763"/>
      <c r="L1" s="1761" t="s">
        <v>378</v>
      </c>
      <c r="M1" s="1762"/>
      <c r="N1" s="1762"/>
      <c r="O1" s="1762"/>
      <c r="P1" s="1762"/>
      <c r="Q1" s="1762"/>
      <c r="R1" s="1763"/>
    </row>
    <row r="2" spans="1:18" s="745" customFormat="1" ht="17.45" customHeight="1" x14ac:dyDescent="0.2">
      <c r="A2" s="1775"/>
      <c r="B2" s="1775"/>
      <c r="C2" s="208"/>
      <c r="D2" s="209"/>
      <c r="E2" s="209"/>
      <c r="F2" s="209"/>
      <c r="G2" s="209"/>
      <c r="H2" s="209"/>
      <c r="I2" s="1776" t="s">
        <v>251</v>
      </c>
      <c r="J2" s="1777"/>
      <c r="K2" s="1778"/>
      <c r="L2" s="208"/>
      <c r="M2" s="209"/>
      <c r="N2" s="209"/>
      <c r="O2" s="209"/>
      <c r="P2" s="209"/>
      <c r="Q2" s="209"/>
      <c r="R2" s="210"/>
    </row>
    <row r="3" spans="1:18" ht="138" customHeight="1" x14ac:dyDescent="0.2">
      <c r="A3" s="1775"/>
      <c r="B3" s="1775"/>
      <c r="C3" s="431" t="s">
        <v>1224</v>
      </c>
      <c r="D3" s="430" t="s">
        <v>665</v>
      </c>
      <c r="E3" s="430" t="s">
        <v>666</v>
      </c>
      <c r="F3" s="430" t="s">
        <v>452</v>
      </c>
      <c r="G3" s="430" t="s">
        <v>376</v>
      </c>
      <c r="H3" s="430" t="s">
        <v>667</v>
      </c>
      <c r="I3" s="205" t="s">
        <v>1225</v>
      </c>
      <c r="J3" s="205" t="s">
        <v>1226</v>
      </c>
      <c r="K3" s="205" t="s">
        <v>253</v>
      </c>
      <c r="L3" s="430" t="s">
        <v>668</v>
      </c>
      <c r="M3" s="1320" t="s">
        <v>1483</v>
      </c>
      <c r="N3" s="207" t="s">
        <v>1325</v>
      </c>
      <c r="O3" s="207" t="s">
        <v>296</v>
      </c>
      <c r="P3" s="207" t="s">
        <v>299</v>
      </c>
      <c r="Q3" s="207" t="s">
        <v>252</v>
      </c>
      <c r="R3" s="207" t="s">
        <v>1326</v>
      </c>
    </row>
    <row r="4" spans="1:18" ht="14.25" customHeight="1" x14ac:dyDescent="0.2">
      <c r="A4" s="746"/>
      <c r="B4" s="747"/>
      <c r="C4" s="748">
        <v>1</v>
      </c>
      <c r="D4" s="748">
        <f>C4+1</f>
        <v>2</v>
      </c>
      <c r="E4" s="748">
        <f>D4+1</f>
        <v>3</v>
      </c>
      <c r="F4" s="748">
        <f t="shared" ref="F4:L4" si="0">E4+1</f>
        <v>4</v>
      </c>
      <c r="G4" s="748">
        <f t="shared" si="0"/>
        <v>5</v>
      </c>
      <c r="H4" s="748">
        <f t="shared" si="0"/>
        <v>6</v>
      </c>
      <c r="I4" s="748">
        <f t="shared" si="0"/>
        <v>7</v>
      </c>
      <c r="J4" s="748">
        <f t="shared" si="0"/>
        <v>8</v>
      </c>
      <c r="K4" s="748">
        <f t="shared" si="0"/>
        <v>9</v>
      </c>
      <c r="L4" s="748">
        <f t="shared" si="0"/>
        <v>10</v>
      </c>
      <c r="M4" s="748">
        <f t="shared" ref="M4:R4" si="1">L4+1</f>
        <v>11</v>
      </c>
      <c r="N4" s="748">
        <f t="shared" si="1"/>
        <v>12</v>
      </c>
      <c r="O4" s="748">
        <f t="shared" si="1"/>
        <v>13</v>
      </c>
      <c r="P4" s="748">
        <f t="shared" si="1"/>
        <v>14</v>
      </c>
      <c r="Q4" s="748">
        <f t="shared" si="1"/>
        <v>15</v>
      </c>
      <c r="R4" s="748">
        <f t="shared" si="1"/>
        <v>16</v>
      </c>
    </row>
    <row r="5" spans="1:18" s="833" customFormat="1" ht="27.75" customHeight="1" x14ac:dyDescent="0.2">
      <c r="A5" s="1216"/>
      <c r="B5" s="1216"/>
      <c r="C5" s="1019" t="s">
        <v>1047</v>
      </c>
      <c r="D5" s="1019" t="s">
        <v>1083</v>
      </c>
      <c r="E5" s="1019" t="s">
        <v>1049</v>
      </c>
      <c r="F5" s="1019" t="s">
        <v>951</v>
      </c>
      <c r="G5" s="1019" t="s">
        <v>926</v>
      </c>
      <c r="H5" s="1019" t="s">
        <v>1050</v>
      </c>
      <c r="I5" s="1019" t="s">
        <v>1294</v>
      </c>
      <c r="J5" s="1019" t="s">
        <v>1295</v>
      </c>
      <c r="K5" s="1019" t="s">
        <v>1051</v>
      </c>
      <c r="L5" s="1019" t="s">
        <v>1052</v>
      </c>
      <c r="M5" s="1022" t="s">
        <v>1055</v>
      </c>
      <c r="N5" s="1019" t="s">
        <v>1324</v>
      </c>
      <c r="O5" s="1019" t="s">
        <v>1328</v>
      </c>
      <c r="P5" s="1019" t="s">
        <v>1084</v>
      </c>
      <c r="Q5" s="1019" t="s">
        <v>1327</v>
      </c>
      <c r="R5" s="1019" t="s">
        <v>1329</v>
      </c>
    </row>
    <row r="6" spans="1:18" s="833" customFormat="1" ht="22.5" hidden="1" x14ac:dyDescent="0.2">
      <c r="A6" s="1217"/>
      <c r="B6" s="1217"/>
      <c r="C6" s="1022" t="s">
        <v>802</v>
      </c>
      <c r="D6" s="1022" t="s">
        <v>802</v>
      </c>
      <c r="E6" s="1022" t="s">
        <v>803</v>
      </c>
      <c r="F6" s="1022" t="s">
        <v>1085</v>
      </c>
      <c r="G6" s="1022" t="s">
        <v>803</v>
      </c>
      <c r="H6" s="1022" t="s">
        <v>803</v>
      </c>
      <c r="I6" s="1022" t="s">
        <v>1054</v>
      </c>
      <c r="J6" s="1022" t="s">
        <v>1054</v>
      </c>
      <c r="K6" s="1022" t="s">
        <v>803</v>
      </c>
      <c r="L6" s="1022" t="s">
        <v>803</v>
      </c>
      <c r="M6" s="1022" t="s">
        <v>1055</v>
      </c>
      <c r="N6" s="1022" t="s">
        <v>1076</v>
      </c>
      <c r="O6" s="1022" t="s">
        <v>1086</v>
      </c>
      <c r="P6" s="1022" t="s">
        <v>803</v>
      </c>
      <c r="Q6" s="1022" t="s">
        <v>803</v>
      </c>
      <c r="R6" s="1022" t="s">
        <v>1077</v>
      </c>
    </row>
    <row r="7" spans="1:18" ht="15.6" customHeight="1" x14ac:dyDescent="0.2">
      <c r="A7" s="685">
        <v>1</v>
      </c>
      <c r="B7" s="370" t="s">
        <v>7</v>
      </c>
      <c r="C7" s="686">
        <f>'8_2.1.18 SIS'!BA7</f>
        <v>8</v>
      </c>
      <c r="D7" s="687">
        <f>'3_Levels 1&amp;2'!AM7+'3_Levels 1&amp;2'!AU7</f>
        <v>7390.1599421722221</v>
      </c>
      <c r="E7" s="688">
        <f>C7*D7</f>
        <v>59121.279537377777</v>
      </c>
      <c r="F7" s="688">
        <v>777.48</v>
      </c>
      <c r="G7" s="688">
        <f>C7*F7</f>
        <v>6219.84</v>
      </c>
      <c r="H7" s="689">
        <f>ROUND(E7+G7,0)</f>
        <v>65341</v>
      </c>
      <c r="I7" s="372">
        <f>[6]Oct_LSMSA!$G7</f>
        <v>-8168</v>
      </c>
      <c r="J7" s="372">
        <f>[6]Feb_LSMSA!$G7</f>
        <v>0</v>
      </c>
      <c r="K7" s="376">
        <f t="shared" ref="K7:K38" si="2">I7+J7</f>
        <v>-8168</v>
      </c>
      <c r="L7" s="689">
        <f t="shared" ref="L7:L70" si="3">K7+H7</f>
        <v>57173</v>
      </c>
      <c r="M7" s="687"/>
      <c r="N7" s="375">
        <f>ROUND(SUM(L7:M7),0)</f>
        <v>57173</v>
      </c>
      <c r="O7" s="372">
        <f>('[7]5A5_LSMSA'!Q7*2)+('[9]5A5_LSMSA'!Q7*6)+('[1]5A5_LSMSA'!Q7*2)+'[11]5A5_LSMSA'!Q7</f>
        <v>53770</v>
      </c>
      <c r="P7" s="372">
        <f>N7-O7</f>
        <v>3403</v>
      </c>
      <c r="Q7" s="375">
        <f>ROUND(P7/$Q$85,0)</f>
        <v>3403</v>
      </c>
      <c r="R7" s="377">
        <f t="shared" ref="R7:R38" si="4">N7</f>
        <v>57173</v>
      </c>
    </row>
    <row r="8" spans="1:18" ht="15.6" customHeight="1" x14ac:dyDescent="0.2">
      <c r="A8" s="690">
        <v>2</v>
      </c>
      <c r="B8" s="387" t="s">
        <v>8</v>
      </c>
      <c r="C8" s="691">
        <f>'8_2.1.18 SIS'!BA8</f>
        <v>6</v>
      </c>
      <c r="D8" s="692">
        <f>'3_Levels 1&amp;2'!AM8+'3_Levels 1&amp;2'!AU8</f>
        <v>9315.177608267717</v>
      </c>
      <c r="E8" s="693">
        <f t="shared" ref="E8:E71" si="5">C8*D8</f>
        <v>55891.065649606302</v>
      </c>
      <c r="F8" s="693">
        <v>842.32</v>
      </c>
      <c r="G8" s="693">
        <f t="shared" ref="G8:G71" si="6">C8*F8</f>
        <v>5053.92</v>
      </c>
      <c r="H8" s="694">
        <f t="shared" ref="H8:H71" si="7">ROUND(E8+G8,0)</f>
        <v>60945</v>
      </c>
      <c r="I8" s="389">
        <f>[6]Oct_LSMSA!$G8</f>
        <v>-20315</v>
      </c>
      <c r="J8" s="389">
        <f>[6]Feb_LSMSA!$G8</f>
        <v>0</v>
      </c>
      <c r="K8" s="393">
        <f t="shared" si="2"/>
        <v>-20315</v>
      </c>
      <c r="L8" s="694">
        <f t="shared" si="3"/>
        <v>40630</v>
      </c>
      <c r="M8" s="692"/>
      <c r="N8" s="392">
        <f t="shared" ref="N8:N71" si="8">ROUND(SUM(L8:M8),0)</f>
        <v>40630</v>
      </c>
      <c r="O8" s="389">
        <f>('[7]5A5_LSMSA'!Q8*2)+('[9]5A5_LSMSA'!Q8*6)+('[1]5A5_LSMSA'!Q8*2)+'[11]5A5_LSMSA'!Q8</f>
        <v>40630</v>
      </c>
      <c r="P8" s="389">
        <f t="shared" ref="P8:P71" si="9">N8-O8</f>
        <v>0</v>
      </c>
      <c r="Q8" s="392">
        <f t="shared" ref="Q8:Q71" si="10">ROUND(P8/$Q$85,0)</f>
        <v>0</v>
      </c>
      <c r="R8" s="392">
        <f t="shared" si="4"/>
        <v>40630</v>
      </c>
    </row>
    <row r="9" spans="1:18" ht="15.6" customHeight="1" x14ac:dyDescent="0.2">
      <c r="A9" s="690">
        <v>3</v>
      </c>
      <c r="B9" s="387" t="s">
        <v>9</v>
      </c>
      <c r="C9" s="691">
        <f>'8_2.1.18 SIS'!BA9</f>
        <v>12</v>
      </c>
      <c r="D9" s="692">
        <f>'3_Levels 1&amp;2'!AM9+'3_Levels 1&amp;2'!AU9</f>
        <v>7651.750392513175</v>
      </c>
      <c r="E9" s="693">
        <f t="shared" si="5"/>
        <v>91821.0047101581</v>
      </c>
      <c r="F9" s="693">
        <v>596.84</v>
      </c>
      <c r="G9" s="693">
        <f t="shared" si="6"/>
        <v>7162.08</v>
      </c>
      <c r="H9" s="694">
        <f t="shared" si="7"/>
        <v>98983</v>
      </c>
      <c r="I9" s="389">
        <f>[6]Oct_LSMSA!$G9</f>
        <v>8249</v>
      </c>
      <c r="J9" s="389">
        <f>[6]Feb_LSMSA!$G9</f>
        <v>-8249</v>
      </c>
      <c r="K9" s="393">
        <f t="shared" si="2"/>
        <v>0</v>
      </c>
      <c r="L9" s="694">
        <f t="shared" si="3"/>
        <v>98983</v>
      </c>
      <c r="M9" s="692"/>
      <c r="N9" s="392">
        <f t="shared" si="8"/>
        <v>98983</v>
      </c>
      <c r="O9" s="389">
        <f>('[7]5A5_LSMSA'!Q9*2)+('[9]5A5_LSMSA'!Q9*6)+('[1]5A5_LSMSA'!Q9*2)+'[11]5A5_LSMSA'!Q9</f>
        <v>90736</v>
      </c>
      <c r="P9" s="389">
        <f t="shared" si="9"/>
        <v>8247</v>
      </c>
      <c r="Q9" s="392">
        <f t="shared" si="10"/>
        <v>8247</v>
      </c>
      <c r="R9" s="392">
        <f t="shared" si="4"/>
        <v>98983</v>
      </c>
    </row>
    <row r="10" spans="1:18" ht="15.6" customHeight="1" x14ac:dyDescent="0.2">
      <c r="A10" s="690">
        <v>4</v>
      </c>
      <c r="B10" s="387" t="s">
        <v>10</v>
      </c>
      <c r="C10" s="691">
        <f>'8_2.1.18 SIS'!BA10</f>
        <v>0</v>
      </c>
      <c r="D10" s="692">
        <f>'3_Levels 1&amp;2'!AM10+'3_Levels 1&amp;2'!AU10</f>
        <v>9668.2036391912916</v>
      </c>
      <c r="E10" s="693">
        <f t="shared" si="5"/>
        <v>0</v>
      </c>
      <c r="F10" s="693">
        <v>585.76</v>
      </c>
      <c r="G10" s="693">
        <f t="shared" si="6"/>
        <v>0</v>
      </c>
      <c r="H10" s="694">
        <f t="shared" si="7"/>
        <v>0</v>
      </c>
      <c r="I10" s="389">
        <f>[6]Oct_LSMSA!$G10</f>
        <v>20508</v>
      </c>
      <c r="J10" s="389">
        <f>[6]Feb_LSMSA!$G10</f>
        <v>0</v>
      </c>
      <c r="K10" s="393">
        <f t="shared" si="2"/>
        <v>20508</v>
      </c>
      <c r="L10" s="694">
        <f t="shared" si="3"/>
        <v>20508</v>
      </c>
      <c r="M10" s="692"/>
      <c r="N10" s="392">
        <f t="shared" si="8"/>
        <v>20508</v>
      </c>
      <c r="O10" s="389">
        <f>('[7]5A5_LSMSA'!Q10*2)+('[9]5A5_LSMSA'!Q10*6)+('[1]5A5_LSMSA'!Q10*2)+'[11]5A5_LSMSA'!Q10</f>
        <v>15381</v>
      </c>
      <c r="P10" s="389">
        <f t="shared" si="9"/>
        <v>5127</v>
      </c>
      <c r="Q10" s="392">
        <f t="shared" si="10"/>
        <v>5127</v>
      </c>
      <c r="R10" s="392">
        <f t="shared" si="4"/>
        <v>20508</v>
      </c>
    </row>
    <row r="11" spans="1:18" ht="15.6" customHeight="1" x14ac:dyDescent="0.2">
      <c r="A11" s="695">
        <v>5</v>
      </c>
      <c r="B11" s="401" t="s">
        <v>11</v>
      </c>
      <c r="C11" s="696">
        <f>'8_2.1.18 SIS'!BA11</f>
        <v>0</v>
      </c>
      <c r="D11" s="697">
        <f>'3_Levels 1&amp;2'!AM11+'3_Levels 1&amp;2'!AU11</f>
        <v>7688.9904658266514</v>
      </c>
      <c r="E11" s="698">
        <f t="shared" si="5"/>
        <v>0</v>
      </c>
      <c r="F11" s="698">
        <v>555.91</v>
      </c>
      <c r="G11" s="698">
        <f t="shared" si="6"/>
        <v>0</v>
      </c>
      <c r="H11" s="699">
        <f t="shared" si="7"/>
        <v>0</v>
      </c>
      <c r="I11" s="403">
        <f>[6]Oct_LSMSA!$G11</f>
        <v>16490</v>
      </c>
      <c r="J11" s="403">
        <f>[6]Feb_LSMSA!$G11</f>
        <v>0</v>
      </c>
      <c r="K11" s="407">
        <f t="shared" si="2"/>
        <v>16490</v>
      </c>
      <c r="L11" s="699">
        <f t="shared" si="3"/>
        <v>16490</v>
      </c>
      <c r="M11" s="697"/>
      <c r="N11" s="406">
        <f t="shared" si="8"/>
        <v>16490</v>
      </c>
      <c r="O11" s="409">
        <f>('[7]5A5_LSMSA'!Q11*2)+('[9]5A5_LSMSA'!Q11*6)+('[1]5A5_LSMSA'!Q11*2)+'[11]5A5_LSMSA'!Q11</f>
        <v>12368</v>
      </c>
      <c r="P11" s="403">
        <f t="shared" si="9"/>
        <v>4122</v>
      </c>
      <c r="Q11" s="410">
        <f t="shared" si="10"/>
        <v>4122</v>
      </c>
      <c r="R11" s="406">
        <f t="shared" si="4"/>
        <v>16490</v>
      </c>
    </row>
    <row r="12" spans="1:18" ht="15.6" customHeight="1" x14ac:dyDescent="0.2">
      <c r="A12" s="685">
        <v>6</v>
      </c>
      <c r="B12" s="370" t="s">
        <v>12</v>
      </c>
      <c r="C12" s="686">
        <f>'8_2.1.18 SIS'!BA12</f>
        <v>6</v>
      </c>
      <c r="D12" s="687">
        <f>'3_Levels 1&amp;2'!AM12+'3_Levels 1&amp;2'!AU12</f>
        <v>8928.9038053097356</v>
      </c>
      <c r="E12" s="688">
        <f t="shared" si="5"/>
        <v>53573.422831858414</v>
      </c>
      <c r="F12" s="688">
        <v>545.4799999999999</v>
      </c>
      <c r="G12" s="688">
        <f t="shared" si="6"/>
        <v>3272.8799999999992</v>
      </c>
      <c r="H12" s="689">
        <f t="shared" si="7"/>
        <v>56846</v>
      </c>
      <c r="I12" s="372">
        <f>[6]Oct_LSMSA!$G12</f>
        <v>-18949</v>
      </c>
      <c r="J12" s="372">
        <f>[6]Feb_LSMSA!$G12</f>
        <v>-4737</v>
      </c>
      <c r="K12" s="376">
        <f t="shared" si="2"/>
        <v>-23686</v>
      </c>
      <c r="L12" s="689">
        <f t="shared" si="3"/>
        <v>33160</v>
      </c>
      <c r="M12" s="687"/>
      <c r="N12" s="375">
        <f t="shared" si="8"/>
        <v>33160</v>
      </c>
      <c r="O12" s="372">
        <f>('[7]5A5_LSMSA'!Q12*2)+('[9]5A5_LSMSA'!Q12*6)+('[1]5A5_LSMSA'!Q12*2)+'[11]5A5_LSMSA'!Q12</f>
        <v>34344</v>
      </c>
      <c r="P12" s="372">
        <f t="shared" si="9"/>
        <v>-1184</v>
      </c>
      <c r="Q12" s="375">
        <f t="shared" si="10"/>
        <v>-1184</v>
      </c>
      <c r="R12" s="377">
        <f t="shared" si="4"/>
        <v>33160</v>
      </c>
    </row>
    <row r="13" spans="1:18" ht="15.6" customHeight="1" x14ac:dyDescent="0.2">
      <c r="A13" s="690">
        <v>7</v>
      </c>
      <c r="B13" s="387" t="s">
        <v>13</v>
      </c>
      <c r="C13" s="691">
        <f>'8_2.1.18 SIS'!BA13</f>
        <v>0</v>
      </c>
      <c r="D13" s="692">
        <f>'3_Levels 1&amp;2'!AM13+'3_Levels 1&amp;2'!AU13</f>
        <v>8567.9846089773255</v>
      </c>
      <c r="E13" s="693">
        <f t="shared" si="5"/>
        <v>0</v>
      </c>
      <c r="F13" s="693">
        <v>756.91999999999985</v>
      </c>
      <c r="G13" s="693">
        <f t="shared" si="6"/>
        <v>0</v>
      </c>
      <c r="H13" s="694">
        <f t="shared" si="7"/>
        <v>0</v>
      </c>
      <c r="I13" s="389">
        <f>[6]Oct_LSMSA!$G13</f>
        <v>9325</v>
      </c>
      <c r="J13" s="389">
        <f>[6]Feb_LSMSA!$G13</f>
        <v>0</v>
      </c>
      <c r="K13" s="393">
        <f t="shared" si="2"/>
        <v>9325</v>
      </c>
      <c r="L13" s="694">
        <f t="shared" si="3"/>
        <v>9325</v>
      </c>
      <c r="M13" s="692"/>
      <c r="N13" s="392">
        <f t="shared" si="8"/>
        <v>9325</v>
      </c>
      <c r="O13" s="389">
        <f>('[7]5A5_LSMSA'!Q13*2)+('[9]5A5_LSMSA'!Q13*6)+('[1]5A5_LSMSA'!Q13*2)+'[11]5A5_LSMSA'!Q13</f>
        <v>6994</v>
      </c>
      <c r="P13" s="389">
        <f t="shared" si="9"/>
        <v>2331</v>
      </c>
      <c r="Q13" s="392">
        <f t="shared" si="10"/>
        <v>2331</v>
      </c>
      <c r="R13" s="392">
        <f t="shared" si="4"/>
        <v>9325</v>
      </c>
    </row>
    <row r="14" spans="1:18" ht="15.6" customHeight="1" x14ac:dyDescent="0.2">
      <c r="A14" s="690">
        <v>8</v>
      </c>
      <c r="B14" s="387" t="s">
        <v>14</v>
      </c>
      <c r="C14" s="691">
        <f>'8_2.1.18 SIS'!BA14</f>
        <v>14</v>
      </c>
      <c r="D14" s="692">
        <f>'3_Levels 1&amp;2'!AM14+'3_Levels 1&amp;2'!AU14</f>
        <v>8434.6999018733277</v>
      </c>
      <c r="E14" s="693">
        <f t="shared" si="5"/>
        <v>118085.79862622659</v>
      </c>
      <c r="F14" s="693">
        <v>725.76</v>
      </c>
      <c r="G14" s="693">
        <f t="shared" si="6"/>
        <v>10160.64</v>
      </c>
      <c r="H14" s="694">
        <f t="shared" si="7"/>
        <v>128246</v>
      </c>
      <c r="I14" s="389">
        <f>[6]Oct_LSMSA!$G14</f>
        <v>-36642</v>
      </c>
      <c r="J14" s="389">
        <f>[6]Feb_LSMSA!$G14</f>
        <v>-4580</v>
      </c>
      <c r="K14" s="393">
        <f t="shared" si="2"/>
        <v>-41222</v>
      </c>
      <c r="L14" s="694">
        <f t="shared" si="3"/>
        <v>87024</v>
      </c>
      <c r="M14" s="692"/>
      <c r="N14" s="392">
        <f t="shared" si="8"/>
        <v>87024</v>
      </c>
      <c r="O14" s="389">
        <f>('[7]5A5_LSMSA'!Q14*2)+('[9]5A5_LSMSA'!Q14*6)+('[1]5A5_LSMSA'!Q14*2)+'[11]5A5_LSMSA'!Q14</f>
        <v>86642</v>
      </c>
      <c r="P14" s="389">
        <f t="shared" si="9"/>
        <v>382</v>
      </c>
      <c r="Q14" s="392">
        <f t="shared" si="10"/>
        <v>382</v>
      </c>
      <c r="R14" s="392">
        <f t="shared" si="4"/>
        <v>87024</v>
      </c>
    </row>
    <row r="15" spans="1:18" ht="15.6" customHeight="1" x14ac:dyDescent="0.2">
      <c r="A15" s="690">
        <v>9</v>
      </c>
      <c r="B15" s="387" t="s">
        <v>15</v>
      </c>
      <c r="C15" s="691">
        <f>'8_2.1.18 SIS'!BA15</f>
        <v>9</v>
      </c>
      <c r="D15" s="692">
        <f>'3_Levels 1&amp;2'!AM15+'3_Levels 1&amp;2'!AU15</f>
        <v>8295.9800530093598</v>
      </c>
      <c r="E15" s="693">
        <f t="shared" si="5"/>
        <v>74663.820477084242</v>
      </c>
      <c r="F15" s="693">
        <v>744.76</v>
      </c>
      <c r="G15" s="693">
        <f t="shared" si="6"/>
        <v>6702.84</v>
      </c>
      <c r="H15" s="694">
        <f t="shared" si="7"/>
        <v>81367</v>
      </c>
      <c r="I15" s="389">
        <f>[6]Oct_LSMSA!$G15</f>
        <v>27122</v>
      </c>
      <c r="J15" s="389">
        <f>[6]Feb_LSMSA!$G15</f>
        <v>0</v>
      </c>
      <c r="K15" s="393">
        <f t="shared" si="2"/>
        <v>27122</v>
      </c>
      <c r="L15" s="694">
        <f t="shared" si="3"/>
        <v>108489</v>
      </c>
      <c r="M15" s="692"/>
      <c r="N15" s="392">
        <f t="shared" si="8"/>
        <v>108489</v>
      </c>
      <c r="O15" s="389">
        <f>('[7]5A5_LSMSA'!Q15*2)+('[9]5A5_LSMSA'!Q15*6)+('[1]5A5_LSMSA'!Q15*2)+'[11]5A5_LSMSA'!Q15</f>
        <v>94929</v>
      </c>
      <c r="P15" s="389">
        <f t="shared" si="9"/>
        <v>13560</v>
      </c>
      <c r="Q15" s="392">
        <f t="shared" si="10"/>
        <v>13560</v>
      </c>
      <c r="R15" s="392">
        <f t="shared" si="4"/>
        <v>108489</v>
      </c>
    </row>
    <row r="16" spans="1:18" ht="15.6" customHeight="1" x14ac:dyDescent="0.2">
      <c r="A16" s="695">
        <v>10</v>
      </c>
      <c r="B16" s="401" t="s">
        <v>16</v>
      </c>
      <c r="C16" s="696">
        <f>'8_2.1.18 SIS'!BA16</f>
        <v>22</v>
      </c>
      <c r="D16" s="697">
        <f>'3_Levels 1&amp;2'!AM16+'3_Levels 1&amp;2'!AU16</f>
        <v>8149.6492702921842</v>
      </c>
      <c r="E16" s="698">
        <f t="shared" si="5"/>
        <v>179292.28394642804</v>
      </c>
      <c r="F16" s="698">
        <v>608.04000000000008</v>
      </c>
      <c r="G16" s="698">
        <f t="shared" si="6"/>
        <v>13376.880000000001</v>
      </c>
      <c r="H16" s="699">
        <f t="shared" si="7"/>
        <v>192669</v>
      </c>
      <c r="I16" s="403">
        <f>[6]Oct_LSMSA!$G16</f>
        <v>8758</v>
      </c>
      <c r="J16" s="403">
        <f>[6]Feb_LSMSA!$G16</f>
        <v>0</v>
      </c>
      <c r="K16" s="407">
        <f t="shared" si="2"/>
        <v>8758</v>
      </c>
      <c r="L16" s="699">
        <f t="shared" si="3"/>
        <v>201427</v>
      </c>
      <c r="M16" s="697"/>
      <c r="N16" s="406">
        <f t="shared" si="8"/>
        <v>201427</v>
      </c>
      <c r="O16" s="409">
        <f>('[7]5A5_LSMSA'!Q16*2)+('[9]5A5_LSMSA'!Q16*6)+('[1]5A5_LSMSA'!Q16*2)+'[11]5A5_LSMSA'!Q16</f>
        <v>183183</v>
      </c>
      <c r="P16" s="403">
        <f t="shared" si="9"/>
        <v>18244</v>
      </c>
      <c r="Q16" s="410">
        <f t="shared" si="10"/>
        <v>18244</v>
      </c>
      <c r="R16" s="406">
        <f t="shared" si="4"/>
        <v>201427</v>
      </c>
    </row>
    <row r="17" spans="1:18" ht="15.6" customHeight="1" x14ac:dyDescent="0.2">
      <c r="A17" s="685">
        <v>11</v>
      </c>
      <c r="B17" s="370" t="s">
        <v>17</v>
      </c>
      <c r="C17" s="686">
        <f>'8_2.1.18 SIS'!BA17</f>
        <v>1</v>
      </c>
      <c r="D17" s="687">
        <f>'3_Levels 1&amp;2'!AM17+'3_Levels 1&amp;2'!AU17</f>
        <v>10465.279683744466</v>
      </c>
      <c r="E17" s="688">
        <f t="shared" si="5"/>
        <v>10465.279683744466</v>
      </c>
      <c r="F17" s="688">
        <v>706.55</v>
      </c>
      <c r="G17" s="688">
        <f t="shared" si="6"/>
        <v>706.55</v>
      </c>
      <c r="H17" s="689">
        <f t="shared" si="7"/>
        <v>11172</v>
      </c>
      <c r="I17" s="372">
        <f>[6]Oct_LSMSA!$G17</f>
        <v>0</v>
      </c>
      <c r="J17" s="372">
        <f>[6]Feb_LSMSA!$G17</f>
        <v>0</v>
      </c>
      <c r="K17" s="376">
        <f t="shared" si="2"/>
        <v>0</v>
      </c>
      <c r="L17" s="689">
        <f t="shared" si="3"/>
        <v>11172</v>
      </c>
      <c r="M17" s="687"/>
      <c r="N17" s="375">
        <f t="shared" si="8"/>
        <v>11172</v>
      </c>
      <c r="O17" s="372">
        <f>('[7]5A5_LSMSA'!Q17*2)+('[9]5A5_LSMSA'!Q17*6)+('[1]5A5_LSMSA'!Q17*2)+'[11]5A5_LSMSA'!Q17</f>
        <v>10241</v>
      </c>
      <c r="P17" s="372">
        <f t="shared" si="9"/>
        <v>931</v>
      </c>
      <c r="Q17" s="375">
        <f t="shared" si="10"/>
        <v>931</v>
      </c>
      <c r="R17" s="377">
        <f t="shared" si="4"/>
        <v>11172</v>
      </c>
    </row>
    <row r="18" spans="1:18" ht="15.6" customHeight="1" x14ac:dyDescent="0.2">
      <c r="A18" s="690">
        <v>12</v>
      </c>
      <c r="B18" s="387" t="s">
        <v>18</v>
      </c>
      <c r="C18" s="691">
        <f>'8_2.1.18 SIS'!BA18</f>
        <v>1</v>
      </c>
      <c r="D18" s="692">
        <f>'3_Levels 1&amp;2'!AM18+'3_Levels 1&amp;2'!AU18</f>
        <v>8295.3512139605464</v>
      </c>
      <c r="E18" s="693">
        <f t="shared" si="5"/>
        <v>8295.3512139605464</v>
      </c>
      <c r="F18" s="693">
        <v>1063.31</v>
      </c>
      <c r="G18" s="693">
        <f t="shared" si="6"/>
        <v>1063.31</v>
      </c>
      <c r="H18" s="694">
        <f t="shared" si="7"/>
        <v>9359</v>
      </c>
      <c r="I18" s="389">
        <f>[6]Oct_LSMSA!$G18</f>
        <v>-9359</v>
      </c>
      <c r="J18" s="389">
        <f>[6]Feb_LSMSA!$G18</f>
        <v>0</v>
      </c>
      <c r="K18" s="393">
        <f t="shared" si="2"/>
        <v>-9359</v>
      </c>
      <c r="L18" s="694">
        <f t="shared" si="3"/>
        <v>0</v>
      </c>
      <c r="M18" s="692"/>
      <c r="N18" s="392">
        <f t="shared" si="8"/>
        <v>0</v>
      </c>
      <c r="O18" s="389">
        <f>('[7]5A5_LSMSA'!Q18*2)+('[9]5A5_LSMSA'!Q18*6)+('[1]5A5_LSMSA'!Q18*2)+'[11]5A5_LSMSA'!Q18</f>
        <v>1560</v>
      </c>
      <c r="P18" s="389">
        <f t="shared" si="9"/>
        <v>-1560</v>
      </c>
      <c r="Q18" s="392">
        <f t="shared" si="10"/>
        <v>-1560</v>
      </c>
      <c r="R18" s="392">
        <f t="shared" si="4"/>
        <v>0</v>
      </c>
    </row>
    <row r="19" spans="1:18" ht="15.6" customHeight="1" x14ac:dyDescent="0.2">
      <c r="A19" s="690">
        <v>13</v>
      </c>
      <c r="B19" s="387" t="s">
        <v>19</v>
      </c>
      <c r="C19" s="691">
        <f>'8_2.1.18 SIS'!BA19</f>
        <v>0</v>
      </c>
      <c r="D19" s="692">
        <f>'3_Levels 1&amp;2'!AM19+'3_Levels 1&amp;2'!AU19</f>
        <v>9497.8518181818181</v>
      </c>
      <c r="E19" s="693">
        <f t="shared" si="5"/>
        <v>0</v>
      </c>
      <c r="F19" s="693">
        <v>749.43000000000006</v>
      </c>
      <c r="G19" s="693">
        <f t="shared" si="6"/>
        <v>0</v>
      </c>
      <c r="H19" s="694">
        <f t="shared" si="7"/>
        <v>0</v>
      </c>
      <c r="I19" s="389">
        <f>[6]Oct_LSMSA!$G19</f>
        <v>0</v>
      </c>
      <c r="J19" s="389">
        <f>[6]Feb_LSMSA!$G19</f>
        <v>0</v>
      </c>
      <c r="K19" s="393">
        <f t="shared" si="2"/>
        <v>0</v>
      </c>
      <c r="L19" s="694">
        <f t="shared" si="3"/>
        <v>0</v>
      </c>
      <c r="M19" s="692"/>
      <c r="N19" s="392">
        <f t="shared" si="8"/>
        <v>0</v>
      </c>
      <c r="O19" s="389">
        <f>('[7]5A5_LSMSA'!Q19*2)+('[9]5A5_LSMSA'!Q19*6)+('[1]5A5_LSMSA'!Q19*2)+'[11]5A5_LSMSA'!Q19</f>
        <v>0</v>
      </c>
      <c r="P19" s="389">
        <f t="shared" si="9"/>
        <v>0</v>
      </c>
      <c r="Q19" s="392">
        <f t="shared" si="10"/>
        <v>0</v>
      </c>
      <c r="R19" s="392">
        <f t="shared" si="4"/>
        <v>0</v>
      </c>
    </row>
    <row r="20" spans="1:18" ht="15.6" customHeight="1" x14ac:dyDescent="0.2">
      <c r="A20" s="690">
        <v>14</v>
      </c>
      <c r="B20" s="387" t="s">
        <v>20</v>
      </c>
      <c r="C20" s="691">
        <f>'8_2.1.18 SIS'!BA20</f>
        <v>3</v>
      </c>
      <c r="D20" s="692">
        <f>'3_Levels 1&amp;2'!AM20+'3_Levels 1&amp;2'!AU20</f>
        <v>10135.245254237288</v>
      </c>
      <c r="E20" s="693">
        <f t="shared" si="5"/>
        <v>30405.735762711865</v>
      </c>
      <c r="F20" s="693">
        <v>809.9799999999999</v>
      </c>
      <c r="G20" s="693">
        <f t="shared" si="6"/>
        <v>2429.9399999999996</v>
      </c>
      <c r="H20" s="694">
        <f t="shared" si="7"/>
        <v>32836</v>
      </c>
      <c r="I20" s="389">
        <f>[6]Oct_LSMSA!$G20</f>
        <v>-10945</v>
      </c>
      <c r="J20" s="389">
        <f>[6]Feb_LSMSA!$G20</f>
        <v>0</v>
      </c>
      <c r="K20" s="393">
        <f t="shared" si="2"/>
        <v>-10945</v>
      </c>
      <c r="L20" s="694">
        <f t="shared" si="3"/>
        <v>21891</v>
      </c>
      <c r="M20" s="692"/>
      <c r="N20" s="392">
        <f t="shared" si="8"/>
        <v>21891</v>
      </c>
      <c r="O20" s="389">
        <f>('[7]5A5_LSMSA'!Q20*2)+('[9]5A5_LSMSA'!Q20*6)+('[1]5A5_LSMSA'!Q20*2)+'[11]5A5_LSMSA'!Q20</f>
        <v>21891</v>
      </c>
      <c r="P20" s="389">
        <f t="shared" si="9"/>
        <v>0</v>
      </c>
      <c r="Q20" s="392">
        <f t="shared" si="10"/>
        <v>0</v>
      </c>
      <c r="R20" s="392">
        <f t="shared" si="4"/>
        <v>21891</v>
      </c>
    </row>
    <row r="21" spans="1:18" ht="15.6" customHeight="1" x14ac:dyDescent="0.2">
      <c r="A21" s="695">
        <v>15</v>
      </c>
      <c r="B21" s="401" t="s">
        <v>21</v>
      </c>
      <c r="C21" s="696">
        <f>'8_2.1.18 SIS'!BA21</f>
        <v>2</v>
      </c>
      <c r="D21" s="697">
        <f>'3_Levels 1&amp;2'!AM21+'3_Levels 1&amp;2'!AU21</f>
        <v>9109.7575932578075</v>
      </c>
      <c r="E21" s="698">
        <f t="shared" si="5"/>
        <v>18219.515186515615</v>
      </c>
      <c r="F21" s="698">
        <v>553.79999999999995</v>
      </c>
      <c r="G21" s="698">
        <f t="shared" si="6"/>
        <v>1107.5999999999999</v>
      </c>
      <c r="H21" s="699">
        <f t="shared" si="7"/>
        <v>19327</v>
      </c>
      <c r="I21" s="403">
        <f>[6]Oct_LSMSA!$G21</f>
        <v>-19327</v>
      </c>
      <c r="J21" s="403">
        <f>[6]Feb_LSMSA!$G21</f>
        <v>0</v>
      </c>
      <c r="K21" s="407">
        <f t="shared" si="2"/>
        <v>-19327</v>
      </c>
      <c r="L21" s="699">
        <f t="shared" si="3"/>
        <v>0</v>
      </c>
      <c r="M21" s="697"/>
      <c r="N21" s="406">
        <f t="shared" si="8"/>
        <v>0</v>
      </c>
      <c r="O21" s="409">
        <f>('[7]5A5_LSMSA'!Q21*2)+('[9]5A5_LSMSA'!Q21*6)+('[1]5A5_LSMSA'!Q21*2)+'[11]5A5_LSMSA'!Q21</f>
        <v>3222</v>
      </c>
      <c r="P21" s="403">
        <f t="shared" si="9"/>
        <v>-3222</v>
      </c>
      <c r="Q21" s="410">
        <f t="shared" si="10"/>
        <v>-3222</v>
      </c>
      <c r="R21" s="406">
        <f t="shared" si="4"/>
        <v>0</v>
      </c>
    </row>
    <row r="22" spans="1:18" ht="15.6" customHeight="1" x14ac:dyDescent="0.2">
      <c r="A22" s="685">
        <v>16</v>
      </c>
      <c r="B22" s="370" t="s">
        <v>22</v>
      </c>
      <c r="C22" s="686">
        <f>'8_2.1.18 SIS'!BA22</f>
        <v>6</v>
      </c>
      <c r="D22" s="687">
        <f>'3_Levels 1&amp;2'!AM22+'3_Levels 1&amp;2'!AU22</f>
        <v>7629.7369265123834</v>
      </c>
      <c r="E22" s="688">
        <f t="shared" si="5"/>
        <v>45778.421559074297</v>
      </c>
      <c r="F22" s="688">
        <v>686.73</v>
      </c>
      <c r="G22" s="688">
        <f t="shared" si="6"/>
        <v>4120.38</v>
      </c>
      <c r="H22" s="689">
        <f t="shared" si="7"/>
        <v>49899</v>
      </c>
      <c r="I22" s="372">
        <f>[6]Oct_LSMSA!$G22</f>
        <v>-24949</v>
      </c>
      <c r="J22" s="372">
        <f>[6]Feb_LSMSA!$G22</f>
        <v>0</v>
      </c>
      <c r="K22" s="376">
        <f t="shared" si="2"/>
        <v>-24949</v>
      </c>
      <c r="L22" s="689">
        <f t="shared" si="3"/>
        <v>24950</v>
      </c>
      <c r="M22" s="687"/>
      <c r="N22" s="375">
        <f t="shared" si="8"/>
        <v>24950</v>
      </c>
      <c r="O22" s="372">
        <f>('[7]5A5_LSMSA'!Q22*2)+('[9]5A5_LSMSA'!Q22*6)+('[1]5A5_LSMSA'!Q22*2)+'[11]5A5_LSMSA'!Q22</f>
        <v>27028</v>
      </c>
      <c r="P22" s="372">
        <f t="shared" si="9"/>
        <v>-2078</v>
      </c>
      <c r="Q22" s="375">
        <f t="shared" si="10"/>
        <v>-2078</v>
      </c>
      <c r="R22" s="377">
        <f t="shared" si="4"/>
        <v>24950</v>
      </c>
    </row>
    <row r="23" spans="1:18" ht="15.6" customHeight="1" x14ac:dyDescent="0.2">
      <c r="A23" s="690">
        <v>17</v>
      </c>
      <c r="B23" s="387" t="s">
        <v>23</v>
      </c>
      <c r="C23" s="691">
        <f>'8_2.1.18 SIS'!BA23</f>
        <v>26</v>
      </c>
      <c r="D23" s="692">
        <f>'3_Levels 1&amp;2'!AM23+'3_Levels 1&amp;2'!AU23</f>
        <v>7899.6304917587395</v>
      </c>
      <c r="E23" s="693">
        <f t="shared" si="5"/>
        <v>205390.39278572722</v>
      </c>
      <c r="F23" s="693">
        <v>801.47762416806802</v>
      </c>
      <c r="G23" s="693">
        <f t="shared" si="6"/>
        <v>20838.41822836977</v>
      </c>
      <c r="H23" s="694">
        <f t="shared" si="7"/>
        <v>226229</v>
      </c>
      <c r="I23" s="389">
        <f>[6]Oct_LSMSA!$G23</f>
        <v>-17402</v>
      </c>
      <c r="J23" s="389">
        <f>[6]Feb_LSMSA!$G23</f>
        <v>0</v>
      </c>
      <c r="K23" s="393">
        <f t="shared" si="2"/>
        <v>-17402</v>
      </c>
      <c r="L23" s="694">
        <f t="shared" si="3"/>
        <v>208827</v>
      </c>
      <c r="M23" s="692"/>
      <c r="N23" s="392">
        <f t="shared" si="8"/>
        <v>208827</v>
      </c>
      <c r="O23" s="389">
        <f>('[7]5A5_LSMSA'!Q23*2)+('[9]5A5_LSMSA'!Q23*6)+('[1]5A5_LSMSA'!Q23*2)+'[11]5A5_LSMSA'!Q23</f>
        <v>194326</v>
      </c>
      <c r="P23" s="389">
        <f t="shared" si="9"/>
        <v>14501</v>
      </c>
      <c r="Q23" s="392">
        <f t="shared" si="10"/>
        <v>14501</v>
      </c>
      <c r="R23" s="392">
        <f t="shared" si="4"/>
        <v>208827</v>
      </c>
    </row>
    <row r="24" spans="1:18" ht="15.6" customHeight="1" x14ac:dyDescent="0.2">
      <c r="A24" s="690">
        <v>18</v>
      </c>
      <c r="B24" s="387" t="s">
        <v>24</v>
      </c>
      <c r="C24" s="691">
        <f>'8_2.1.18 SIS'!BA24</f>
        <v>1</v>
      </c>
      <c r="D24" s="692">
        <f>'3_Levels 1&amp;2'!AM24+'3_Levels 1&amp;2'!AU24</f>
        <v>8973.4894818652847</v>
      </c>
      <c r="E24" s="693">
        <f t="shared" si="5"/>
        <v>8973.4894818652847</v>
      </c>
      <c r="F24" s="693">
        <v>845.94999999999993</v>
      </c>
      <c r="G24" s="693">
        <f t="shared" si="6"/>
        <v>845.94999999999993</v>
      </c>
      <c r="H24" s="694">
        <f t="shared" si="7"/>
        <v>9819</v>
      </c>
      <c r="I24" s="389">
        <f>[6]Oct_LSMSA!$G24</f>
        <v>-9819</v>
      </c>
      <c r="J24" s="389">
        <f>[6]Feb_LSMSA!$G24</f>
        <v>0</v>
      </c>
      <c r="K24" s="393">
        <f t="shared" si="2"/>
        <v>-9819</v>
      </c>
      <c r="L24" s="694">
        <f t="shared" si="3"/>
        <v>0</v>
      </c>
      <c r="M24" s="692"/>
      <c r="N24" s="392">
        <f t="shared" si="8"/>
        <v>0</v>
      </c>
      <c r="O24" s="389">
        <f>('[7]5A5_LSMSA'!Q24*2)+('[9]5A5_LSMSA'!Q24*6)+('[1]5A5_LSMSA'!Q24*2)+'[11]5A5_LSMSA'!Q24</f>
        <v>1636</v>
      </c>
      <c r="P24" s="389">
        <f t="shared" si="9"/>
        <v>-1636</v>
      </c>
      <c r="Q24" s="392">
        <f t="shared" si="10"/>
        <v>-1636</v>
      </c>
      <c r="R24" s="392">
        <f t="shared" si="4"/>
        <v>0</v>
      </c>
    </row>
    <row r="25" spans="1:18" ht="15.6" customHeight="1" x14ac:dyDescent="0.2">
      <c r="A25" s="690">
        <v>19</v>
      </c>
      <c r="B25" s="387" t="s">
        <v>25</v>
      </c>
      <c r="C25" s="691">
        <f>'8_2.1.18 SIS'!BA25</f>
        <v>0</v>
      </c>
      <c r="D25" s="692">
        <f>'3_Levels 1&amp;2'!AM25+'3_Levels 1&amp;2'!AU25</f>
        <v>8447.4470752235666</v>
      </c>
      <c r="E25" s="693">
        <f t="shared" si="5"/>
        <v>0</v>
      </c>
      <c r="F25" s="693">
        <v>905.43</v>
      </c>
      <c r="G25" s="693">
        <f t="shared" si="6"/>
        <v>0</v>
      </c>
      <c r="H25" s="694">
        <f t="shared" si="7"/>
        <v>0</v>
      </c>
      <c r="I25" s="389">
        <f>[6]Oct_LSMSA!$G25</f>
        <v>9353</v>
      </c>
      <c r="J25" s="389">
        <f>[6]Feb_LSMSA!$G25</f>
        <v>0</v>
      </c>
      <c r="K25" s="393">
        <f t="shared" si="2"/>
        <v>9353</v>
      </c>
      <c r="L25" s="694">
        <f t="shared" si="3"/>
        <v>9353</v>
      </c>
      <c r="M25" s="692"/>
      <c r="N25" s="392">
        <f t="shared" si="8"/>
        <v>9353</v>
      </c>
      <c r="O25" s="389">
        <f>('[7]5A5_LSMSA'!Q25*2)+('[9]5A5_LSMSA'!Q25*6)+('[1]5A5_LSMSA'!Q25*2)+'[11]5A5_LSMSA'!Q25</f>
        <v>7015</v>
      </c>
      <c r="P25" s="389">
        <f t="shared" si="9"/>
        <v>2338</v>
      </c>
      <c r="Q25" s="392">
        <f t="shared" si="10"/>
        <v>2338</v>
      </c>
      <c r="R25" s="392">
        <f t="shared" si="4"/>
        <v>9353</v>
      </c>
    </row>
    <row r="26" spans="1:18" ht="15.6" customHeight="1" x14ac:dyDescent="0.2">
      <c r="A26" s="695">
        <v>20</v>
      </c>
      <c r="B26" s="401" t="s">
        <v>26</v>
      </c>
      <c r="C26" s="696">
        <f>'8_2.1.18 SIS'!BA26</f>
        <v>2</v>
      </c>
      <c r="D26" s="697">
        <f>'3_Levels 1&amp;2'!AM26+'3_Levels 1&amp;2'!AU26</f>
        <v>8344.7992993185399</v>
      </c>
      <c r="E26" s="698">
        <f t="shared" si="5"/>
        <v>16689.59859863708</v>
      </c>
      <c r="F26" s="698">
        <v>586.16999999999996</v>
      </c>
      <c r="G26" s="698">
        <f t="shared" si="6"/>
        <v>1172.3399999999999</v>
      </c>
      <c r="H26" s="699">
        <f t="shared" si="7"/>
        <v>17862</v>
      </c>
      <c r="I26" s="403">
        <f>[6]Oct_LSMSA!$G26</f>
        <v>-8931</v>
      </c>
      <c r="J26" s="403">
        <f>[6]Feb_LSMSA!$G26</f>
        <v>0</v>
      </c>
      <c r="K26" s="407">
        <f t="shared" si="2"/>
        <v>-8931</v>
      </c>
      <c r="L26" s="699">
        <f t="shared" si="3"/>
        <v>8931</v>
      </c>
      <c r="M26" s="697"/>
      <c r="N26" s="406">
        <f t="shared" si="8"/>
        <v>8931</v>
      </c>
      <c r="O26" s="409">
        <f>('[7]5A5_LSMSA'!Q26*2)+('[9]5A5_LSMSA'!Q26*6)+('[1]5A5_LSMSA'!Q26*2)+'[11]5A5_LSMSA'!Q26</f>
        <v>9674</v>
      </c>
      <c r="P26" s="403">
        <f t="shared" si="9"/>
        <v>-743</v>
      </c>
      <c r="Q26" s="410">
        <f t="shared" si="10"/>
        <v>-743</v>
      </c>
      <c r="R26" s="406">
        <f t="shared" si="4"/>
        <v>8931</v>
      </c>
    </row>
    <row r="27" spans="1:18" ht="15.6" customHeight="1" x14ac:dyDescent="0.2">
      <c r="A27" s="685">
        <v>21</v>
      </c>
      <c r="B27" s="370" t="s">
        <v>27</v>
      </c>
      <c r="C27" s="686">
        <f>'8_2.1.18 SIS'!BA27</f>
        <v>1</v>
      </c>
      <c r="D27" s="687">
        <f>'3_Levels 1&amp;2'!AM27+'3_Levels 1&amp;2'!AU27</f>
        <v>8888.7710980917309</v>
      </c>
      <c r="E27" s="688">
        <f t="shared" si="5"/>
        <v>8888.7710980917309</v>
      </c>
      <c r="F27" s="688">
        <v>610.35</v>
      </c>
      <c r="G27" s="688">
        <f t="shared" si="6"/>
        <v>610.35</v>
      </c>
      <c r="H27" s="689">
        <f t="shared" si="7"/>
        <v>9499</v>
      </c>
      <c r="I27" s="372">
        <f>[6]Oct_LSMSA!$G27</f>
        <v>9499</v>
      </c>
      <c r="J27" s="372">
        <f>[6]Feb_LSMSA!$G27</f>
        <v>0</v>
      </c>
      <c r="K27" s="376">
        <f t="shared" si="2"/>
        <v>9499</v>
      </c>
      <c r="L27" s="689">
        <f t="shared" si="3"/>
        <v>18998</v>
      </c>
      <c r="M27" s="687"/>
      <c r="N27" s="375">
        <f t="shared" si="8"/>
        <v>18998</v>
      </c>
      <c r="O27" s="372">
        <f>('[7]5A5_LSMSA'!Q27*2)+('[9]5A5_LSMSA'!Q27*6)+('[1]5A5_LSMSA'!Q27*2)+'[11]5A5_LSMSA'!Q27</f>
        <v>15833</v>
      </c>
      <c r="P27" s="372">
        <f t="shared" si="9"/>
        <v>3165</v>
      </c>
      <c r="Q27" s="375">
        <f t="shared" si="10"/>
        <v>3165</v>
      </c>
      <c r="R27" s="377">
        <f t="shared" si="4"/>
        <v>18998</v>
      </c>
    </row>
    <row r="28" spans="1:18" ht="15.6" customHeight="1" x14ac:dyDescent="0.2">
      <c r="A28" s="690">
        <v>22</v>
      </c>
      <c r="B28" s="387" t="s">
        <v>28</v>
      </c>
      <c r="C28" s="691">
        <f>'8_2.1.18 SIS'!BA28</f>
        <v>3</v>
      </c>
      <c r="D28" s="692">
        <f>'3_Levels 1&amp;2'!AM28+'3_Levels 1&amp;2'!AU28</f>
        <v>9036.0812145056443</v>
      </c>
      <c r="E28" s="693">
        <f t="shared" si="5"/>
        <v>27108.243643516933</v>
      </c>
      <c r="F28" s="693">
        <v>496.36</v>
      </c>
      <c r="G28" s="693">
        <f t="shared" si="6"/>
        <v>1489.08</v>
      </c>
      <c r="H28" s="694">
        <f t="shared" si="7"/>
        <v>28597</v>
      </c>
      <c r="I28" s="389">
        <f>[6]Oct_LSMSA!$G28</f>
        <v>-19065</v>
      </c>
      <c r="J28" s="389">
        <f>[6]Feb_LSMSA!$G28</f>
        <v>0</v>
      </c>
      <c r="K28" s="393">
        <f t="shared" si="2"/>
        <v>-19065</v>
      </c>
      <c r="L28" s="694">
        <f t="shared" si="3"/>
        <v>9532</v>
      </c>
      <c r="M28" s="692"/>
      <c r="N28" s="392">
        <f t="shared" si="8"/>
        <v>9532</v>
      </c>
      <c r="O28" s="389">
        <f>('[7]5A5_LSMSA'!Q28*2)+('[9]5A5_LSMSA'!Q28*6)+('[1]5A5_LSMSA'!Q28*2)+'[11]5A5_LSMSA'!Q28</f>
        <v>11915</v>
      </c>
      <c r="P28" s="389">
        <f t="shared" si="9"/>
        <v>-2383</v>
      </c>
      <c r="Q28" s="392">
        <f t="shared" si="10"/>
        <v>-2383</v>
      </c>
      <c r="R28" s="392">
        <f t="shared" si="4"/>
        <v>9532</v>
      </c>
    </row>
    <row r="29" spans="1:18" ht="15.6" customHeight="1" x14ac:dyDescent="0.2">
      <c r="A29" s="690">
        <v>23</v>
      </c>
      <c r="B29" s="387" t="s">
        <v>29</v>
      </c>
      <c r="C29" s="691">
        <f>'8_2.1.18 SIS'!BA29</f>
        <v>7</v>
      </c>
      <c r="D29" s="692">
        <f>'3_Levels 1&amp;2'!AM29+'3_Levels 1&amp;2'!AU29</f>
        <v>8834.333221059258</v>
      </c>
      <c r="E29" s="693">
        <f t="shared" si="5"/>
        <v>61840.332547414808</v>
      </c>
      <c r="F29" s="693">
        <v>688.58</v>
      </c>
      <c r="G29" s="693">
        <f t="shared" si="6"/>
        <v>4820.0600000000004</v>
      </c>
      <c r="H29" s="694">
        <f t="shared" si="7"/>
        <v>66660</v>
      </c>
      <c r="I29" s="389">
        <f>[6]Oct_LSMSA!$G29</f>
        <v>38092</v>
      </c>
      <c r="J29" s="389">
        <f>[6]Feb_LSMSA!$G29</f>
        <v>-9523</v>
      </c>
      <c r="K29" s="393">
        <f t="shared" si="2"/>
        <v>28569</v>
      </c>
      <c r="L29" s="694">
        <f t="shared" si="3"/>
        <v>95229</v>
      </c>
      <c r="M29" s="692"/>
      <c r="N29" s="392">
        <f t="shared" si="8"/>
        <v>95229</v>
      </c>
      <c r="O29" s="389">
        <f>('[7]5A5_LSMSA'!Q29*2)+('[9]5A5_LSMSA'!Q29*6)+('[1]5A5_LSMSA'!Q29*2)+'[11]5A5_LSMSA'!Q29</f>
        <v>82532</v>
      </c>
      <c r="P29" s="389">
        <f t="shared" si="9"/>
        <v>12697</v>
      </c>
      <c r="Q29" s="392">
        <f t="shared" si="10"/>
        <v>12697</v>
      </c>
      <c r="R29" s="392">
        <f t="shared" si="4"/>
        <v>95229</v>
      </c>
    </row>
    <row r="30" spans="1:18" ht="15.6" customHeight="1" x14ac:dyDescent="0.2">
      <c r="A30" s="690">
        <v>24</v>
      </c>
      <c r="B30" s="387" t="s">
        <v>30</v>
      </c>
      <c r="C30" s="691">
        <f>'8_2.1.18 SIS'!BA30</f>
        <v>1</v>
      </c>
      <c r="D30" s="692">
        <f>'3_Levels 1&amp;2'!AM30+'3_Levels 1&amp;2'!AU30</f>
        <v>8135.3656733828211</v>
      </c>
      <c r="E30" s="693">
        <f t="shared" si="5"/>
        <v>8135.3656733828211</v>
      </c>
      <c r="F30" s="693">
        <v>854.24999999999989</v>
      </c>
      <c r="G30" s="693">
        <f t="shared" si="6"/>
        <v>854.24999999999989</v>
      </c>
      <c r="H30" s="694">
        <f t="shared" si="7"/>
        <v>8990</v>
      </c>
      <c r="I30" s="389">
        <f>[6]Oct_LSMSA!$G30</f>
        <v>8990</v>
      </c>
      <c r="J30" s="389">
        <f>[6]Feb_LSMSA!$G30</f>
        <v>0</v>
      </c>
      <c r="K30" s="393">
        <f t="shared" si="2"/>
        <v>8990</v>
      </c>
      <c r="L30" s="694">
        <f t="shared" si="3"/>
        <v>17980</v>
      </c>
      <c r="M30" s="692"/>
      <c r="N30" s="392">
        <f t="shared" si="8"/>
        <v>17980</v>
      </c>
      <c r="O30" s="389">
        <f>('[7]5A5_LSMSA'!Q30*2)+('[9]5A5_LSMSA'!Q30*6)+('[1]5A5_LSMSA'!Q30*2)+'[11]5A5_LSMSA'!Q30</f>
        <v>14983</v>
      </c>
      <c r="P30" s="389">
        <f t="shared" si="9"/>
        <v>2997</v>
      </c>
      <c r="Q30" s="392">
        <f t="shared" si="10"/>
        <v>2997</v>
      </c>
      <c r="R30" s="392">
        <f t="shared" si="4"/>
        <v>17980</v>
      </c>
    </row>
    <row r="31" spans="1:18" ht="15.6" customHeight="1" x14ac:dyDescent="0.2">
      <c r="A31" s="695">
        <v>25</v>
      </c>
      <c r="B31" s="401" t="s">
        <v>31</v>
      </c>
      <c r="C31" s="696">
        <f>'8_2.1.18 SIS'!BA31</f>
        <v>3</v>
      </c>
      <c r="D31" s="697">
        <f>'3_Levels 1&amp;2'!AM31+'3_Levels 1&amp;2'!AU31</f>
        <v>8848.2350134048247</v>
      </c>
      <c r="E31" s="698">
        <f t="shared" si="5"/>
        <v>26544.705040214474</v>
      </c>
      <c r="F31" s="698">
        <v>653.73</v>
      </c>
      <c r="G31" s="698">
        <f t="shared" si="6"/>
        <v>1961.19</v>
      </c>
      <c r="H31" s="699">
        <f t="shared" si="7"/>
        <v>28506</v>
      </c>
      <c r="I31" s="403">
        <f>[6]Oct_LSMSA!$G31</f>
        <v>0</v>
      </c>
      <c r="J31" s="403">
        <f>[6]Feb_LSMSA!$G31</f>
        <v>0</v>
      </c>
      <c r="K31" s="407">
        <f t="shared" si="2"/>
        <v>0</v>
      </c>
      <c r="L31" s="699">
        <f t="shared" si="3"/>
        <v>28506</v>
      </c>
      <c r="M31" s="697"/>
      <c r="N31" s="406">
        <f t="shared" si="8"/>
        <v>28506</v>
      </c>
      <c r="O31" s="409">
        <f>('[7]5A5_LSMSA'!Q31*2)+('[9]5A5_LSMSA'!Q31*6)+('[1]5A5_LSMSA'!Q31*2)+'[11]5A5_LSMSA'!Q31</f>
        <v>26130</v>
      </c>
      <c r="P31" s="403">
        <f t="shared" si="9"/>
        <v>2376</v>
      </c>
      <c r="Q31" s="410">
        <f t="shared" si="10"/>
        <v>2376</v>
      </c>
      <c r="R31" s="406">
        <f t="shared" si="4"/>
        <v>28506</v>
      </c>
    </row>
    <row r="32" spans="1:18" ht="15.6" customHeight="1" x14ac:dyDescent="0.2">
      <c r="A32" s="685">
        <v>26</v>
      </c>
      <c r="B32" s="370" t="s">
        <v>32</v>
      </c>
      <c r="C32" s="686">
        <f>'8_2.1.18 SIS'!BA32</f>
        <v>8</v>
      </c>
      <c r="D32" s="687">
        <f>'3_Levels 1&amp;2'!AM32+'3_Levels 1&amp;2'!AU32</f>
        <v>8356.8264776333308</v>
      </c>
      <c r="E32" s="688">
        <f t="shared" si="5"/>
        <v>66854.611821066646</v>
      </c>
      <c r="F32" s="688">
        <v>836.83</v>
      </c>
      <c r="G32" s="688">
        <f t="shared" si="6"/>
        <v>6694.64</v>
      </c>
      <c r="H32" s="689">
        <f t="shared" si="7"/>
        <v>73549</v>
      </c>
      <c r="I32" s="372">
        <f>[6]Oct_LSMSA!$G32</f>
        <v>-27581</v>
      </c>
      <c r="J32" s="372">
        <f>[6]Feb_LSMSA!$G32</f>
        <v>0</v>
      </c>
      <c r="K32" s="376">
        <f t="shared" si="2"/>
        <v>-27581</v>
      </c>
      <c r="L32" s="689">
        <f t="shared" si="3"/>
        <v>45968</v>
      </c>
      <c r="M32" s="687"/>
      <c r="N32" s="375">
        <f t="shared" si="8"/>
        <v>45968</v>
      </c>
      <c r="O32" s="372">
        <f>('[7]5A5_LSMSA'!Q32*2)+('[9]5A5_LSMSA'!Q32*6)+('[1]5A5_LSMSA'!Q32*2)+'[11]5A5_LSMSA'!Q32</f>
        <v>46734</v>
      </c>
      <c r="P32" s="372">
        <f t="shared" si="9"/>
        <v>-766</v>
      </c>
      <c r="Q32" s="375">
        <f t="shared" si="10"/>
        <v>-766</v>
      </c>
      <c r="R32" s="377">
        <f t="shared" si="4"/>
        <v>45968</v>
      </c>
    </row>
    <row r="33" spans="1:18" ht="15.6" customHeight="1" x14ac:dyDescent="0.2">
      <c r="A33" s="690">
        <v>27</v>
      </c>
      <c r="B33" s="387" t="s">
        <v>33</v>
      </c>
      <c r="C33" s="691">
        <f>'8_2.1.18 SIS'!BA33</f>
        <v>4</v>
      </c>
      <c r="D33" s="692">
        <f>'3_Levels 1&amp;2'!AM33+'3_Levels 1&amp;2'!AU33</f>
        <v>9098.7491406387853</v>
      </c>
      <c r="E33" s="693">
        <f t="shared" si="5"/>
        <v>36394.996562555141</v>
      </c>
      <c r="F33" s="693">
        <v>693.06</v>
      </c>
      <c r="G33" s="693">
        <f t="shared" si="6"/>
        <v>2772.24</v>
      </c>
      <c r="H33" s="694">
        <f t="shared" si="7"/>
        <v>39167</v>
      </c>
      <c r="I33" s="389">
        <f>[6]Oct_LSMSA!$G33</f>
        <v>-9792</v>
      </c>
      <c r="J33" s="389">
        <f>[6]Feb_LSMSA!$G33</f>
        <v>0</v>
      </c>
      <c r="K33" s="393">
        <f t="shared" si="2"/>
        <v>-9792</v>
      </c>
      <c r="L33" s="694">
        <f t="shared" si="3"/>
        <v>29375</v>
      </c>
      <c r="M33" s="692"/>
      <c r="N33" s="392">
        <f t="shared" si="8"/>
        <v>29375</v>
      </c>
      <c r="O33" s="389">
        <f>('[7]5A5_LSMSA'!Q33*2)+('[9]5A5_LSMSA'!Q33*6)+('[1]5A5_LSMSA'!Q33*2)+'[11]5A5_LSMSA'!Q33</f>
        <v>28560</v>
      </c>
      <c r="P33" s="389">
        <f t="shared" si="9"/>
        <v>815</v>
      </c>
      <c r="Q33" s="392">
        <f t="shared" si="10"/>
        <v>815</v>
      </c>
      <c r="R33" s="392">
        <f t="shared" si="4"/>
        <v>29375</v>
      </c>
    </row>
    <row r="34" spans="1:18" ht="15.6" customHeight="1" x14ac:dyDescent="0.2">
      <c r="A34" s="690">
        <v>28</v>
      </c>
      <c r="B34" s="387" t="s">
        <v>34</v>
      </c>
      <c r="C34" s="691">
        <f>'8_2.1.18 SIS'!BA34</f>
        <v>11</v>
      </c>
      <c r="D34" s="692">
        <f>'3_Levels 1&amp;2'!AM34+'3_Levels 1&amp;2'!AU34</f>
        <v>7668.1229243718517</v>
      </c>
      <c r="E34" s="693">
        <f t="shared" si="5"/>
        <v>84349.352168090365</v>
      </c>
      <c r="F34" s="693">
        <v>694.4</v>
      </c>
      <c r="G34" s="693">
        <f t="shared" si="6"/>
        <v>7638.4</v>
      </c>
      <c r="H34" s="694">
        <f t="shared" si="7"/>
        <v>91988</v>
      </c>
      <c r="I34" s="389">
        <f>[6]Oct_LSMSA!$G34</f>
        <v>33450</v>
      </c>
      <c r="J34" s="389">
        <f>[6]Feb_LSMSA!$G34</f>
        <v>-8363</v>
      </c>
      <c r="K34" s="393">
        <f t="shared" si="2"/>
        <v>25087</v>
      </c>
      <c r="L34" s="694">
        <f t="shared" si="3"/>
        <v>117075</v>
      </c>
      <c r="M34" s="692"/>
      <c r="N34" s="392">
        <f t="shared" si="8"/>
        <v>117075</v>
      </c>
      <c r="O34" s="389">
        <f>('[7]5A5_LSMSA'!Q34*2)+('[9]5A5_LSMSA'!Q34*6)+('[1]5A5_LSMSA'!Q34*2)+'[11]5A5_LSMSA'!Q34</f>
        <v>103139</v>
      </c>
      <c r="P34" s="389">
        <f t="shared" si="9"/>
        <v>13936</v>
      </c>
      <c r="Q34" s="392">
        <f t="shared" si="10"/>
        <v>13936</v>
      </c>
      <c r="R34" s="392">
        <f t="shared" si="4"/>
        <v>117075</v>
      </c>
    </row>
    <row r="35" spans="1:18" ht="15.6" customHeight="1" x14ac:dyDescent="0.2">
      <c r="A35" s="690">
        <v>29</v>
      </c>
      <c r="B35" s="387" t="s">
        <v>35</v>
      </c>
      <c r="C35" s="691">
        <f>'8_2.1.18 SIS'!BA35</f>
        <v>9</v>
      </c>
      <c r="D35" s="692">
        <f>'3_Levels 1&amp;2'!AM35+'3_Levels 1&amp;2'!AU35</f>
        <v>7902.1293120638093</v>
      </c>
      <c r="E35" s="693">
        <f t="shared" si="5"/>
        <v>71119.163808574289</v>
      </c>
      <c r="F35" s="693">
        <v>754.94999999999993</v>
      </c>
      <c r="G35" s="693">
        <f t="shared" si="6"/>
        <v>6794.5499999999993</v>
      </c>
      <c r="H35" s="694">
        <f t="shared" si="7"/>
        <v>77914</v>
      </c>
      <c r="I35" s="389">
        <f>[6]Oct_LSMSA!$G35</f>
        <v>25971</v>
      </c>
      <c r="J35" s="389">
        <f>[6]Feb_LSMSA!$G35</f>
        <v>0</v>
      </c>
      <c r="K35" s="393">
        <f t="shared" si="2"/>
        <v>25971</v>
      </c>
      <c r="L35" s="694">
        <f t="shared" si="3"/>
        <v>103885</v>
      </c>
      <c r="M35" s="692"/>
      <c r="N35" s="392">
        <f t="shared" si="8"/>
        <v>103885</v>
      </c>
      <c r="O35" s="389">
        <f>('[7]5A5_LSMSA'!Q35*2)+('[9]5A5_LSMSA'!Q35*6)+('[1]5A5_LSMSA'!Q35*2)+'[11]5A5_LSMSA'!Q35</f>
        <v>90900</v>
      </c>
      <c r="P35" s="389">
        <f t="shared" si="9"/>
        <v>12985</v>
      </c>
      <c r="Q35" s="392">
        <f t="shared" si="10"/>
        <v>12985</v>
      </c>
      <c r="R35" s="392">
        <f t="shared" si="4"/>
        <v>103885</v>
      </c>
    </row>
    <row r="36" spans="1:18" ht="15.6" customHeight="1" x14ac:dyDescent="0.2">
      <c r="A36" s="695">
        <v>30</v>
      </c>
      <c r="B36" s="401" t="s">
        <v>36</v>
      </c>
      <c r="C36" s="696">
        <f>'8_2.1.18 SIS'!BA36</f>
        <v>0</v>
      </c>
      <c r="D36" s="697">
        <f>'3_Levels 1&amp;2'!AM36+'3_Levels 1&amp;2'!AU36</f>
        <v>9339.7739392728727</v>
      </c>
      <c r="E36" s="698">
        <f t="shared" si="5"/>
        <v>0</v>
      </c>
      <c r="F36" s="698">
        <v>727.17</v>
      </c>
      <c r="G36" s="698">
        <f t="shared" si="6"/>
        <v>0</v>
      </c>
      <c r="H36" s="699">
        <f t="shared" si="7"/>
        <v>0</v>
      </c>
      <c r="I36" s="403">
        <f>[6]Oct_LSMSA!$G36</f>
        <v>0</v>
      </c>
      <c r="J36" s="403">
        <f>[6]Feb_LSMSA!$G36</f>
        <v>0</v>
      </c>
      <c r="K36" s="407">
        <f t="shared" si="2"/>
        <v>0</v>
      </c>
      <c r="L36" s="699">
        <f t="shared" si="3"/>
        <v>0</v>
      </c>
      <c r="M36" s="697"/>
      <c r="N36" s="406">
        <f t="shared" si="8"/>
        <v>0</v>
      </c>
      <c r="O36" s="409">
        <f>('[7]5A5_LSMSA'!Q36*2)+('[9]5A5_LSMSA'!Q36*6)+('[1]5A5_LSMSA'!Q36*2)+'[11]5A5_LSMSA'!Q36</f>
        <v>0</v>
      </c>
      <c r="P36" s="403">
        <f t="shared" si="9"/>
        <v>0</v>
      </c>
      <c r="Q36" s="410">
        <f t="shared" si="10"/>
        <v>0</v>
      </c>
      <c r="R36" s="406">
        <f t="shared" si="4"/>
        <v>0</v>
      </c>
    </row>
    <row r="37" spans="1:18" ht="15.6" customHeight="1" x14ac:dyDescent="0.2">
      <c r="A37" s="685">
        <v>31</v>
      </c>
      <c r="B37" s="370" t="s">
        <v>37</v>
      </c>
      <c r="C37" s="686">
        <f>'8_2.1.18 SIS'!BA37</f>
        <v>3</v>
      </c>
      <c r="D37" s="687">
        <f>'3_Levels 1&amp;2'!AM37+'3_Levels 1&amp;2'!AU37</f>
        <v>8537.4565604377931</v>
      </c>
      <c r="E37" s="688">
        <f t="shared" si="5"/>
        <v>25612.369681313379</v>
      </c>
      <c r="F37" s="688">
        <v>620.83000000000004</v>
      </c>
      <c r="G37" s="688">
        <f t="shared" si="6"/>
        <v>1862.4900000000002</v>
      </c>
      <c r="H37" s="689">
        <f t="shared" si="7"/>
        <v>27475</v>
      </c>
      <c r="I37" s="372">
        <f>[6]Oct_LSMSA!$G37</f>
        <v>-9158</v>
      </c>
      <c r="J37" s="372">
        <f>[6]Feb_LSMSA!$G37</f>
        <v>0</v>
      </c>
      <c r="K37" s="376">
        <f t="shared" si="2"/>
        <v>-9158</v>
      </c>
      <c r="L37" s="689">
        <f t="shared" si="3"/>
        <v>18317</v>
      </c>
      <c r="M37" s="687"/>
      <c r="N37" s="375">
        <f t="shared" si="8"/>
        <v>18317</v>
      </c>
      <c r="O37" s="372">
        <f>('[7]5A5_LSMSA'!Q37*2)+('[9]5A5_LSMSA'!Q37*6)+('[1]5A5_LSMSA'!Q37*2)+'[11]5A5_LSMSA'!Q37</f>
        <v>18317</v>
      </c>
      <c r="P37" s="372">
        <f t="shared" si="9"/>
        <v>0</v>
      </c>
      <c r="Q37" s="375">
        <f t="shared" si="10"/>
        <v>0</v>
      </c>
      <c r="R37" s="377">
        <f t="shared" si="4"/>
        <v>18317</v>
      </c>
    </row>
    <row r="38" spans="1:18" ht="15.6" customHeight="1" x14ac:dyDescent="0.2">
      <c r="A38" s="690">
        <v>32</v>
      </c>
      <c r="B38" s="387" t="s">
        <v>38</v>
      </c>
      <c r="C38" s="691">
        <f>'8_2.1.18 SIS'!BA38</f>
        <v>22</v>
      </c>
      <c r="D38" s="692">
        <f>'3_Levels 1&amp;2'!AM38+'3_Levels 1&amp;2'!AU38</f>
        <v>8543.4269162471755</v>
      </c>
      <c r="E38" s="693">
        <f t="shared" si="5"/>
        <v>187955.39215743786</v>
      </c>
      <c r="F38" s="693">
        <v>559.77</v>
      </c>
      <c r="G38" s="693">
        <f t="shared" si="6"/>
        <v>12314.939999999999</v>
      </c>
      <c r="H38" s="694">
        <f t="shared" si="7"/>
        <v>200270</v>
      </c>
      <c r="I38" s="389">
        <f>[6]Oct_LSMSA!$G38</f>
        <v>18206</v>
      </c>
      <c r="J38" s="389">
        <f>[6]Feb_LSMSA!$G38</f>
        <v>-4552</v>
      </c>
      <c r="K38" s="393">
        <f t="shared" si="2"/>
        <v>13654</v>
      </c>
      <c r="L38" s="694">
        <f t="shared" si="3"/>
        <v>213924</v>
      </c>
      <c r="M38" s="692"/>
      <c r="N38" s="392">
        <f t="shared" si="8"/>
        <v>213924</v>
      </c>
      <c r="O38" s="389">
        <f>('[7]5A5_LSMSA'!Q38*2)+('[9]5A5_LSMSA'!Q38*6)+('[1]5A5_LSMSA'!Q38*2)+'[11]5A5_LSMSA'!Q38</f>
        <v>193821</v>
      </c>
      <c r="P38" s="389">
        <f t="shared" si="9"/>
        <v>20103</v>
      </c>
      <c r="Q38" s="392">
        <f t="shared" si="10"/>
        <v>20103</v>
      </c>
      <c r="R38" s="392">
        <f t="shared" si="4"/>
        <v>213924</v>
      </c>
    </row>
    <row r="39" spans="1:18" ht="15.6" customHeight="1" x14ac:dyDescent="0.2">
      <c r="A39" s="690">
        <v>33</v>
      </c>
      <c r="B39" s="387" t="s">
        <v>39</v>
      </c>
      <c r="C39" s="691">
        <f>'8_2.1.18 SIS'!BA39</f>
        <v>0</v>
      </c>
      <c r="D39" s="692">
        <f>'3_Levels 1&amp;2'!AM39+'3_Levels 1&amp;2'!AU39</f>
        <v>9398.698493150685</v>
      </c>
      <c r="E39" s="693">
        <f t="shared" si="5"/>
        <v>0</v>
      </c>
      <c r="F39" s="693">
        <v>655.31000000000006</v>
      </c>
      <c r="G39" s="693">
        <f t="shared" si="6"/>
        <v>0</v>
      </c>
      <c r="H39" s="694">
        <f t="shared" si="7"/>
        <v>0</v>
      </c>
      <c r="I39" s="389">
        <f>[6]Oct_LSMSA!$G39</f>
        <v>10054</v>
      </c>
      <c r="J39" s="389">
        <f>[6]Feb_LSMSA!$G39</f>
        <v>0</v>
      </c>
      <c r="K39" s="393">
        <f t="shared" ref="K39:K70" si="11">I39+J39</f>
        <v>10054</v>
      </c>
      <c r="L39" s="694">
        <f t="shared" si="3"/>
        <v>10054</v>
      </c>
      <c r="M39" s="692"/>
      <c r="N39" s="392">
        <f t="shared" si="8"/>
        <v>10054</v>
      </c>
      <c r="O39" s="389">
        <f>('[7]5A5_LSMSA'!Q39*2)+('[9]5A5_LSMSA'!Q39*6)+('[1]5A5_LSMSA'!Q39*2)+'[11]5A5_LSMSA'!Q39</f>
        <v>7541</v>
      </c>
      <c r="P39" s="389">
        <f t="shared" si="9"/>
        <v>2513</v>
      </c>
      <c r="Q39" s="392">
        <f t="shared" si="10"/>
        <v>2513</v>
      </c>
      <c r="R39" s="392">
        <f t="shared" ref="R39:R75" si="12">N39</f>
        <v>10054</v>
      </c>
    </row>
    <row r="40" spans="1:18" ht="15.6" customHeight="1" x14ac:dyDescent="0.2">
      <c r="A40" s="690">
        <v>34</v>
      </c>
      <c r="B40" s="387" t="s">
        <v>40</v>
      </c>
      <c r="C40" s="691">
        <f>'8_2.1.18 SIS'!BA40</f>
        <v>0</v>
      </c>
      <c r="D40" s="692">
        <f>'3_Levels 1&amp;2'!AM40+'3_Levels 1&amp;2'!AU40</f>
        <v>9596.7711725379268</v>
      </c>
      <c r="E40" s="693">
        <f t="shared" si="5"/>
        <v>0</v>
      </c>
      <c r="F40" s="693">
        <v>644.11000000000013</v>
      </c>
      <c r="G40" s="693">
        <f t="shared" si="6"/>
        <v>0</v>
      </c>
      <c r="H40" s="694">
        <f t="shared" si="7"/>
        <v>0</v>
      </c>
      <c r="I40" s="389">
        <f>[6]Oct_LSMSA!$G40</f>
        <v>0</v>
      </c>
      <c r="J40" s="389">
        <f>[6]Feb_LSMSA!$G40</f>
        <v>0</v>
      </c>
      <c r="K40" s="393">
        <f t="shared" si="11"/>
        <v>0</v>
      </c>
      <c r="L40" s="694">
        <f t="shared" si="3"/>
        <v>0</v>
      </c>
      <c r="M40" s="692"/>
      <c r="N40" s="392">
        <f t="shared" si="8"/>
        <v>0</v>
      </c>
      <c r="O40" s="389">
        <f>('[7]5A5_LSMSA'!Q40*2)+('[9]5A5_LSMSA'!Q40*6)+('[1]5A5_LSMSA'!Q40*2)+'[11]5A5_LSMSA'!Q40</f>
        <v>0</v>
      </c>
      <c r="P40" s="389">
        <f t="shared" si="9"/>
        <v>0</v>
      </c>
      <c r="Q40" s="392">
        <f t="shared" si="10"/>
        <v>0</v>
      </c>
      <c r="R40" s="392">
        <f t="shared" si="12"/>
        <v>0</v>
      </c>
    </row>
    <row r="41" spans="1:18" ht="15.6" customHeight="1" x14ac:dyDescent="0.2">
      <c r="A41" s="695">
        <v>35</v>
      </c>
      <c r="B41" s="401" t="s">
        <v>41</v>
      </c>
      <c r="C41" s="696">
        <f>'8_2.1.18 SIS'!BA41</f>
        <v>29</v>
      </c>
      <c r="D41" s="697">
        <f>'3_Levels 1&amp;2'!AM41+'3_Levels 1&amp;2'!AU41</f>
        <v>8609.6749638108067</v>
      </c>
      <c r="E41" s="698">
        <f t="shared" si="5"/>
        <v>249680.57395051338</v>
      </c>
      <c r="F41" s="698">
        <v>537.96</v>
      </c>
      <c r="G41" s="698">
        <f t="shared" si="6"/>
        <v>15600.84</v>
      </c>
      <c r="H41" s="699">
        <f t="shared" si="7"/>
        <v>265281</v>
      </c>
      <c r="I41" s="403">
        <f>[6]Oct_LSMSA!$G41</f>
        <v>-9148</v>
      </c>
      <c r="J41" s="403">
        <f>[6]Feb_LSMSA!$G41</f>
        <v>-4574</v>
      </c>
      <c r="K41" s="407">
        <f t="shared" si="11"/>
        <v>-13722</v>
      </c>
      <c r="L41" s="699">
        <f t="shared" si="3"/>
        <v>251559</v>
      </c>
      <c r="M41" s="697"/>
      <c r="N41" s="406">
        <f t="shared" si="8"/>
        <v>251559</v>
      </c>
      <c r="O41" s="409">
        <f>('[7]5A5_LSMSA'!Q41*2)+('[9]5A5_LSMSA'!Q41*6)+('[1]5A5_LSMSA'!Q41*2)+'[11]5A5_LSMSA'!Q41</f>
        <v>232884</v>
      </c>
      <c r="P41" s="403">
        <f t="shared" si="9"/>
        <v>18675</v>
      </c>
      <c r="Q41" s="410">
        <f t="shared" si="10"/>
        <v>18675</v>
      </c>
      <c r="R41" s="406">
        <f t="shared" si="12"/>
        <v>251559</v>
      </c>
    </row>
    <row r="42" spans="1:18" ht="15.6" customHeight="1" x14ac:dyDescent="0.2">
      <c r="A42" s="685">
        <v>36</v>
      </c>
      <c r="B42" s="370" t="s">
        <v>42</v>
      </c>
      <c r="C42" s="686">
        <f>'8_2.1.18 SIS'!BA42</f>
        <v>3</v>
      </c>
      <c r="D42" s="687">
        <f>'3_Levels 1&amp;2'!AM42+'3_Levels 1&amp;2'!AU42</f>
        <v>8208.2794629465534</v>
      </c>
      <c r="E42" s="688">
        <f t="shared" si="5"/>
        <v>24624.83838883966</v>
      </c>
      <c r="F42" s="688">
        <v>746.0335616438357</v>
      </c>
      <c r="G42" s="688">
        <f t="shared" si="6"/>
        <v>2238.1006849315072</v>
      </c>
      <c r="H42" s="689">
        <f t="shared" si="7"/>
        <v>26863</v>
      </c>
      <c r="I42" s="372">
        <f>[6]Oct_LSMSA!$G42</f>
        <v>8954</v>
      </c>
      <c r="J42" s="372">
        <f>[6]Feb_LSMSA!$G42</f>
        <v>-4477</v>
      </c>
      <c r="K42" s="376">
        <f t="shared" si="11"/>
        <v>4477</v>
      </c>
      <c r="L42" s="689">
        <f t="shared" si="3"/>
        <v>31340</v>
      </c>
      <c r="M42" s="687"/>
      <c r="N42" s="375">
        <f t="shared" si="8"/>
        <v>31340</v>
      </c>
      <c r="O42" s="372">
        <f>('[7]5A5_LSMSA'!Q42*2)+('[9]5A5_LSMSA'!Q42*6)+('[1]5A5_LSMSA'!Q42*2)+'[11]5A5_LSMSA'!Q42</f>
        <v>27983</v>
      </c>
      <c r="P42" s="372">
        <f t="shared" si="9"/>
        <v>3357</v>
      </c>
      <c r="Q42" s="375">
        <f t="shared" si="10"/>
        <v>3357</v>
      </c>
      <c r="R42" s="377">
        <f t="shared" si="12"/>
        <v>31340</v>
      </c>
    </row>
    <row r="43" spans="1:18" ht="15.6" customHeight="1" x14ac:dyDescent="0.2">
      <c r="A43" s="690">
        <v>37</v>
      </c>
      <c r="B43" s="387" t="s">
        <v>43</v>
      </c>
      <c r="C43" s="691">
        <f>'8_2.1.18 SIS'!BA43</f>
        <v>7</v>
      </c>
      <c r="D43" s="692">
        <f>'3_Levels 1&amp;2'!AM43+'3_Levels 1&amp;2'!AU43</f>
        <v>8771.5733025984919</v>
      </c>
      <c r="E43" s="693">
        <f t="shared" si="5"/>
        <v>61401.013118189439</v>
      </c>
      <c r="F43" s="693">
        <v>653.61</v>
      </c>
      <c r="G43" s="693">
        <f t="shared" si="6"/>
        <v>4575.2700000000004</v>
      </c>
      <c r="H43" s="694">
        <f t="shared" si="7"/>
        <v>65976</v>
      </c>
      <c r="I43" s="389">
        <f>[6]Oct_LSMSA!$G43</f>
        <v>-18850</v>
      </c>
      <c r="J43" s="389">
        <f>[6]Feb_LSMSA!$G43</f>
        <v>-4713</v>
      </c>
      <c r="K43" s="393">
        <f t="shared" si="11"/>
        <v>-23563</v>
      </c>
      <c r="L43" s="694">
        <f t="shared" si="3"/>
        <v>42413</v>
      </c>
      <c r="M43" s="692"/>
      <c r="N43" s="392">
        <f t="shared" si="8"/>
        <v>42413</v>
      </c>
      <c r="O43" s="389">
        <f>('[7]5A5_LSMSA'!Q43*2)+('[9]5A5_LSMSA'!Q43*6)+('[1]5A5_LSMSA'!Q43*2)+'[11]5A5_LSMSA'!Q43</f>
        <v>42805</v>
      </c>
      <c r="P43" s="389">
        <f t="shared" si="9"/>
        <v>-392</v>
      </c>
      <c r="Q43" s="392">
        <f t="shared" si="10"/>
        <v>-392</v>
      </c>
      <c r="R43" s="392">
        <f t="shared" si="12"/>
        <v>42413</v>
      </c>
    </row>
    <row r="44" spans="1:18" ht="15.6" customHeight="1" x14ac:dyDescent="0.2">
      <c r="A44" s="690">
        <v>38</v>
      </c>
      <c r="B44" s="387" t="s">
        <v>44</v>
      </c>
      <c r="C44" s="691">
        <f>'8_2.1.18 SIS'!BA44</f>
        <v>1</v>
      </c>
      <c r="D44" s="692">
        <f>'3_Levels 1&amp;2'!AM44+'3_Levels 1&amp;2'!AU44</f>
        <v>8521.8890848500378</v>
      </c>
      <c r="E44" s="693">
        <f t="shared" si="5"/>
        <v>8521.8890848500378</v>
      </c>
      <c r="F44" s="693">
        <v>829.92000000000007</v>
      </c>
      <c r="G44" s="693">
        <f t="shared" si="6"/>
        <v>829.92000000000007</v>
      </c>
      <c r="H44" s="694">
        <f t="shared" si="7"/>
        <v>9352</v>
      </c>
      <c r="I44" s="389">
        <f>[6]Oct_LSMSA!$G44</f>
        <v>0</v>
      </c>
      <c r="J44" s="389">
        <f>[6]Feb_LSMSA!$G44</f>
        <v>0</v>
      </c>
      <c r="K44" s="393">
        <f t="shared" si="11"/>
        <v>0</v>
      </c>
      <c r="L44" s="694">
        <f t="shared" si="3"/>
        <v>9352</v>
      </c>
      <c r="M44" s="692"/>
      <c r="N44" s="392">
        <f t="shared" si="8"/>
        <v>9352</v>
      </c>
      <c r="O44" s="389">
        <f>('[7]5A5_LSMSA'!Q44*2)+('[9]5A5_LSMSA'!Q44*6)+('[1]5A5_LSMSA'!Q44*2)+'[11]5A5_LSMSA'!Q44</f>
        <v>8572</v>
      </c>
      <c r="P44" s="389">
        <f t="shared" si="9"/>
        <v>780</v>
      </c>
      <c r="Q44" s="392">
        <f t="shared" si="10"/>
        <v>780</v>
      </c>
      <c r="R44" s="392">
        <f t="shared" si="12"/>
        <v>9352</v>
      </c>
    </row>
    <row r="45" spans="1:18" ht="15.6" customHeight="1" x14ac:dyDescent="0.2">
      <c r="A45" s="690">
        <v>39</v>
      </c>
      <c r="B45" s="387" t="s">
        <v>45</v>
      </c>
      <c r="C45" s="691">
        <f>'8_2.1.18 SIS'!BA45</f>
        <v>2</v>
      </c>
      <c r="D45" s="692">
        <f>'3_Levels 1&amp;2'!AM45+'3_Levels 1&amp;2'!AU45</f>
        <v>8393.5314492753623</v>
      </c>
      <c r="E45" s="693">
        <f t="shared" si="5"/>
        <v>16787.062898550725</v>
      </c>
      <c r="F45" s="693">
        <v>779.65573042776396</v>
      </c>
      <c r="G45" s="693">
        <f t="shared" si="6"/>
        <v>1559.3114608555279</v>
      </c>
      <c r="H45" s="694">
        <f t="shared" si="7"/>
        <v>18346</v>
      </c>
      <c r="I45" s="389">
        <f>[6]Oct_LSMSA!$G45</f>
        <v>27520</v>
      </c>
      <c r="J45" s="389">
        <f>[6]Feb_LSMSA!$G45</f>
        <v>0</v>
      </c>
      <c r="K45" s="393">
        <f t="shared" si="11"/>
        <v>27520</v>
      </c>
      <c r="L45" s="694">
        <f t="shared" si="3"/>
        <v>45866</v>
      </c>
      <c r="M45" s="692"/>
      <c r="N45" s="392">
        <f t="shared" si="8"/>
        <v>45866</v>
      </c>
      <c r="O45" s="389">
        <f>('[7]5A5_LSMSA'!Q45*2)+('[9]5A5_LSMSA'!Q45*6)+('[1]5A5_LSMSA'!Q45*2)+'[11]5A5_LSMSA'!Q45</f>
        <v>37458</v>
      </c>
      <c r="P45" s="389">
        <f t="shared" si="9"/>
        <v>8408</v>
      </c>
      <c r="Q45" s="392">
        <f t="shared" si="10"/>
        <v>8408</v>
      </c>
      <c r="R45" s="392">
        <f t="shared" si="12"/>
        <v>45866</v>
      </c>
    </row>
    <row r="46" spans="1:18" ht="15.6" customHeight="1" x14ac:dyDescent="0.2">
      <c r="A46" s="695">
        <v>40</v>
      </c>
      <c r="B46" s="401" t="s">
        <v>46</v>
      </c>
      <c r="C46" s="696">
        <f>'8_2.1.18 SIS'!BA46</f>
        <v>6</v>
      </c>
      <c r="D46" s="697">
        <f>'3_Levels 1&amp;2'!AM46+'3_Levels 1&amp;2'!AU46</f>
        <v>8675.751319924575</v>
      </c>
      <c r="E46" s="698">
        <f t="shared" si="5"/>
        <v>52054.507919547454</v>
      </c>
      <c r="F46" s="698">
        <v>700.2700000000001</v>
      </c>
      <c r="G46" s="698">
        <f t="shared" si="6"/>
        <v>4201.6200000000008</v>
      </c>
      <c r="H46" s="699">
        <f t="shared" si="7"/>
        <v>56256</v>
      </c>
      <c r="I46" s="403">
        <f>[6]Oct_LSMSA!$G46</f>
        <v>28128</v>
      </c>
      <c r="J46" s="403">
        <f>[6]Feb_LSMSA!$G46</f>
        <v>0</v>
      </c>
      <c r="K46" s="407">
        <f t="shared" si="11"/>
        <v>28128</v>
      </c>
      <c r="L46" s="699">
        <f t="shared" si="3"/>
        <v>84384</v>
      </c>
      <c r="M46" s="697"/>
      <c r="N46" s="406">
        <f t="shared" si="8"/>
        <v>84384</v>
      </c>
      <c r="O46" s="409">
        <f>('[7]5A5_LSMSA'!Q46*2)+('[9]5A5_LSMSA'!Q46*6)+('[1]5A5_LSMSA'!Q46*2)+'[11]5A5_LSMSA'!Q46</f>
        <v>72664</v>
      </c>
      <c r="P46" s="403">
        <f t="shared" si="9"/>
        <v>11720</v>
      </c>
      <c r="Q46" s="410">
        <f t="shared" si="10"/>
        <v>11720</v>
      </c>
      <c r="R46" s="406">
        <f t="shared" si="12"/>
        <v>84384</v>
      </c>
    </row>
    <row r="47" spans="1:18" ht="15.6" customHeight="1" x14ac:dyDescent="0.2">
      <c r="A47" s="685">
        <v>41</v>
      </c>
      <c r="B47" s="370" t="s">
        <v>47</v>
      </c>
      <c r="C47" s="686">
        <f>'8_2.1.18 SIS'!BA47</f>
        <v>1</v>
      </c>
      <c r="D47" s="687">
        <f>'3_Levels 1&amp;2'!AM47+'3_Levels 1&amp;2'!AU47</f>
        <v>8630.336645525018</v>
      </c>
      <c r="E47" s="688">
        <f t="shared" si="5"/>
        <v>8630.336645525018</v>
      </c>
      <c r="F47" s="688">
        <v>886.22</v>
      </c>
      <c r="G47" s="688">
        <f t="shared" si="6"/>
        <v>886.22</v>
      </c>
      <c r="H47" s="689">
        <f t="shared" si="7"/>
        <v>9517</v>
      </c>
      <c r="I47" s="372">
        <f>[6]Oct_LSMSA!$G47</f>
        <v>0</v>
      </c>
      <c r="J47" s="372">
        <f>[6]Feb_LSMSA!$G47</f>
        <v>-4758</v>
      </c>
      <c r="K47" s="376">
        <f t="shared" si="11"/>
        <v>-4758</v>
      </c>
      <c r="L47" s="689">
        <f t="shared" si="3"/>
        <v>4759</v>
      </c>
      <c r="M47" s="687"/>
      <c r="N47" s="375">
        <f t="shared" si="8"/>
        <v>4759</v>
      </c>
      <c r="O47" s="372">
        <f>('[7]5A5_LSMSA'!Q47*2)+('[9]5A5_LSMSA'!Q47*6)+('[1]5A5_LSMSA'!Q47*2)+'[11]5A5_LSMSA'!Q47</f>
        <v>5155</v>
      </c>
      <c r="P47" s="372">
        <f t="shared" si="9"/>
        <v>-396</v>
      </c>
      <c r="Q47" s="375">
        <f t="shared" si="10"/>
        <v>-396</v>
      </c>
      <c r="R47" s="377">
        <f t="shared" si="12"/>
        <v>4759</v>
      </c>
    </row>
    <row r="48" spans="1:18" ht="15.6" customHeight="1" x14ac:dyDescent="0.2">
      <c r="A48" s="690">
        <v>42</v>
      </c>
      <c r="B48" s="387" t="s">
        <v>48</v>
      </c>
      <c r="C48" s="691">
        <f>'8_2.1.18 SIS'!BA48</f>
        <v>1</v>
      </c>
      <c r="D48" s="692">
        <f>'3_Levels 1&amp;2'!AM48+'3_Levels 1&amp;2'!AU48</f>
        <v>9212.2133450580368</v>
      </c>
      <c r="E48" s="693">
        <f t="shared" si="5"/>
        <v>9212.2133450580368</v>
      </c>
      <c r="F48" s="693">
        <v>534.28</v>
      </c>
      <c r="G48" s="693">
        <f t="shared" si="6"/>
        <v>534.28</v>
      </c>
      <c r="H48" s="694">
        <f t="shared" si="7"/>
        <v>9746</v>
      </c>
      <c r="I48" s="389">
        <f>[6]Oct_LSMSA!$G48</f>
        <v>19493</v>
      </c>
      <c r="J48" s="389">
        <f>[6]Feb_LSMSA!$G48</f>
        <v>-4873</v>
      </c>
      <c r="K48" s="393">
        <f t="shared" si="11"/>
        <v>14620</v>
      </c>
      <c r="L48" s="694">
        <f t="shared" si="3"/>
        <v>24366</v>
      </c>
      <c r="M48" s="692"/>
      <c r="N48" s="392">
        <f t="shared" si="8"/>
        <v>24366</v>
      </c>
      <c r="O48" s="389">
        <f>('[7]5A5_LSMSA'!Q48*2)+('[9]5A5_LSMSA'!Q48*6)+('[1]5A5_LSMSA'!Q48*2)+'[11]5A5_LSMSA'!Q48</f>
        <v>19899</v>
      </c>
      <c r="P48" s="389">
        <f t="shared" si="9"/>
        <v>4467</v>
      </c>
      <c r="Q48" s="392">
        <f t="shared" si="10"/>
        <v>4467</v>
      </c>
      <c r="R48" s="392">
        <f t="shared" si="12"/>
        <v>24366</v>
      </c>
    </row>
    <row r="49" spans="1:18" ht="15.6" customHeight="1" x14ac:dyDescent="0.2">
      <c r="A49" s="690">
        <v>43</v>
      </c>
      <c r="B49" s="387" t="s">
        <v>49</v>
      </c>
      <c r="C49" s="691">
        <f>'8_2.1.18 SIS'!BA49</f>
        <v>2</v>
      </c>
      <c r="D49" s="692">
        <f>'3_Levels 1&amp;2'!AM49+'3_Levels 1&amp;2'!AU49</f>
        <v>9523.8089158969378</v>
      </c>
      <c r="E49" s="693">
        <f t="shared" si="5"/>
        <v>19047.617831793876</v>
      </c>
      <c r="F49" s="693">
        <v>574.6099999999999</v>
      </c>
      <c r="G49" s="693">
        <f t="shared" si="6"/>
        <v>1149.2199999999998</v>
      </c>
      <c r="H49" s="694">
        <f t="shared" si="7"/>
        <v>20197</v>
      </c>
      <c r="I49" s="389">
        <f>[6]Oct_LSMSA!$G49</f>
        <v>70689</v>
      </c>
      <c r="J49" s="389">
        <f>[6]Feb_LSMSA!$G49</f>
        <v>0</v>
      </c>
      <c r="K49" s="393">
        <f t="shared" si="11"/>
        <v>70689</v>
      </c>
      <c r="L49" s="694">
        <f t="shared" si="3"/>
        <v>90886</v>
      </c>
      <c r="M49" s="692"/>
      <c r="N49" s="392">
        <f t="shared" si="8"/>
        <v>90886</v>
      </c>
      <c r="O49" s="389">
        <f>('[7]5A5_LSMSA'!Q49*2)+('[9]5A5_LSMSA'!Q49*6)+('[1]5A5_LSMSA'!Q49*2)+'[11]5A5_LSMSA'!Q49</f>
        <v>71531</v>
      </c>
      <c r="P49" s="389">
        <f t="shared" si="9"/>
        <v>19355</v>
      </c>
      <c r="Q49" s="392">
        <f t="shared" si="10"/>
        <v>19355</v>
      </c>
      <c r="R49" s="392">
        <f t="shared" si="12"/>
        <v>90886</v>
      </c>
    </row>
    <row r="50" spans="1:18" ht="15.6" customHeight="1" x14ac:dyDescent="0.2">
      <c r="A50" s="690">
        <v>44</v>
      </c>
      <c r="B50" s="387" t="s">
        <v>50</v>
      </c>
      <c r="C50" s="691">
        <f>'8_2.1.18 SIS'!BA50</f>
        <v>1</v>
      </c>
      <c r="D50" s="692">
        <f>'3_Levels 1&amp;2'!AM50+'3_Levels 1&amp;2'!AU50</f>
        <v>8602.7525946317965</v>
      </c>
      <c r="E50" s="693">
        <f t="shared" si="5"/>
        <v>8602.7525946317965</v>
      </c>
      <c r="F50" s="693">
        <v>663.16000000000008</v>
      </c>
      <c r="G50" s="693">
        <f t="shared" si="6"/>
        <v>663.16000000000008</v>
      </c>
      <c r="H50" s="694">
        <f t="shared" si="7"/>
        <v>9266</v>
      </c>
      <c r="I50" s="389">
        <f>[6]Oct_LSMSA!$G50</f>
        <v>0</v>
      </c>
      <c r="J50" s="389">
        <f>[6]Feb_LSMSA!$G50</f>
        <v>0</v>
      </c>
      <c r="K50" s="393">
        <f t="shared" si="11"/>
        <v>0</v>
      </c>
      <c r="L50" s="694">
        <f t="shared" si="3"/>
        <v>9266</v>
      </c>
      <c r="M50" s="692"/>
      <c r="N50" s="392">
        <f t="shared" si="8"/>
        <v>9266</v>
      </c>
      <c r="O50" s="389">
        <f>('[7]5A5_LSMSA'!Q50*2)+('[9]5A5_LSMSA'!Q50*6)+('[1]5A5_LSMSA'!Q50*2)+'[11]5A5_LSMSA'!Q50</f>
        <v>8494</v>
      </c>
      <c r="P50" s="389">
        <f t="shared" si="9"/>
        <v>772</v>
      </c>
      <c r="Q50" s="392">
        <f t="shared" si="10"/>
        <v>772</v>
      </c>
      <c r="R50" s="392">
        <f t="shared" si="12"/>
        <v>9266</v>
      </c>
    </row>
    <row r="51" spans="1:18" ht="15.6" customHeight="1" x14ac:dyDescent="0.2">
      <c r="A51" s="695">
        <v>45</v>
      </c>
      <c r="B51" s="401" t="s">
        <v>51</v>
      </c>
      <c r="C51" s="696">
        <f>'8_2.1.18 SIS'!BA51</f>
        <v>1</v>
      </c>
      <c r="D51" s="697">
        <f>'3_Levels 1&amp;2'!AM51+'3_Levels 1&amp;2'!AU51</f>
        <v>7664.8813228482177</v>
      </c>
      <c r="E51" s="698">
        <f t="shared" si="5"/>
        <v>7664.8813228482177</v>
      </c>
      <c r="F51" s="698">
        <v>753.96000000000015</v>
      </c>
      <c r="G51" s="698">
        <f t="shared" si="6"/>
        <v>753.96000000000015</v>
      </c>
      <c r="H51" s="699">
        <f t="shared" si="7"/>
        <v>8419</v>
      </c>
      <c r="I51" s="403">
        <f>[6]Oct_LSMSA!$G51</f>
        <v>16838</v>
      </c>
      <c r="J51" s="403">
        <f>[6]Feb_LSMSA!$G51</f>
        <v>0</v>
      </c>
      <c r="K51" s="407">
        <f t="shared" si="11"/>
        <v>16838</v>
      </c>
      <c r="L51" s="699">
        <f t="shared" si="3"/>
        <v>25257</v>
      </c>
      <c r="M51" s="697"/>
      <c r="N51" s="406">
        <f t="shared" si="8"/>
        <v>25257</v>
      </c>
      <c r="O51" s="409">
        <f>('[7]5A5_LSMSA'!Q51*2)+('[9]5A5_LSMSA'!Q51*6)+('[1]5A5_LSMSA'!Q51*2)+'[11]5A5_LSMSA'!Q51</f>
        <v>20347</v>
      </c>
      <c r="P51" s="403">
        <f t="shared" si="9"/>
        <v>4910</v>
      </c>
      <c r="Q51" s="410">
        <f t="shared" si="10"/>
        <v>4910</v>
      </c>
      <c r="R51" s="406">
        <f t="shared" si="12"/>
        <v>25257</v>
      </c>
    </row>
    <row r="52" spans="1:18" ht="15.6" customHeight="1" x14ac:dyDescent="0.2">
      <c r="A52" s="685">
        <v>46</v>
      </c>
      <c r="B52" s="370" t="s">
        <v>52</v>
      </c>
      <c r="C52" s="686">
        <f>'8_2.1.18 SIS'!BA52</f>
        <v>0</v>
      </c>
      <c r="D52" s="687">
        <f>'3_Levels 1&amp;2'!AM52+'3_Levels 1&amp;2'!AU52</f>
        <v>10096.342068965518</v>
      </c>
      <c r="E52" s="688">
        <f t="shared" si="5"/>
        <v>0</v>
      </c>
      <c r="F52" s="688">
        <v>728.06</v>
      </c>
      <c r="G52" s="688">
        <f t="shared" si="6"/>
        <v>0</v>
      </c>
      <c r="H52" s="689">
        <f t="shared" si="7"/>
        <v>0</v>
      </c>
      <c r="I52" s="372">
        <f>[6]Oct_LSMSA!$G52</f>
        <v>0</v>
      </c>
      <c r="J52" s="372">
        <f>[6]Feb_LSMSA!$G52</f>
        <v>0</v>
      </c>
      <c r="K52" s="376">
        <f t="shared" si="11"/>
        <v>0</v>
      </c>
      <c r="L52" s="689">
        <f t="shared" si="3"/>
        <v>0</v>
      </c>
      <c r="M52" s="687"/>
      <c r="N52" s="375">
        <f t="shared" si="8"/>
        <v>0</v>
      </c>
      <c r="O52" s="372">
        <f>('[7]5A5_LSMSA'!Q52*2)+('[9]5A5_LSMSA'!Q52*6)+('[1]5A5_LSMSA'!Q52*2)+'[11]5A5_LSMSA'!Q52</f>
        <v>0</v>
      </c>
      <c r="P52" s="372">
        <f t="shared" si="9"/>
        <v>0</v>
      </c>
      <c r="Q52" s="375">
        <f t="shared" si="10"/>
        <v>0</v>
      </c>
      <c r="R52" s="377">
        <f t="shared" si="12"/>
        <v>0</v>
      </c>
    </row>
    <row r="53" spans="1:18" ht="15.6" customHeight="1" x14ac:dyDescent="0.2">
      <c r="A53" s="690">
        <v>47</v>
      </c>
      <c r="B53" s="387" t="s">
        <v>53</v>
      </c>
      <c r="C53" s="691">
        <f>'8_2.1.18 SIS'!BA53</f>
        <v>0</v>
      </c>
      <c r="D53" s="692">
        <f>'3_Levels 1&amp;2'!AM53+'3_Levels 1&amp;2'!AU53</f>
        <v>8425.1747325102879</v>
      </c>
      <c r="E53" s="693">
        <f t="shared" si="5"/>
        <v>0</v>
      </c>
      <c r="F53" s="693">
        <v>910.76</v>
      </c>
      <c r="G53" s="693">
        <f t="shared" si="6"/>
        <v>0</v>
      </c>
      <c r="H53" s="694">
        <f t="shared" si="7"/>
        <v>0</v>
      </c>
      <c r="I53" s="389">
        <f>[6]Oct_LSMSA!$G53</f>
        <v>0</v>
      </c>
      <c r="J53" s="389">
        <f>[6]Feb_LSMSA!$G53</f>
        <v>0</v>
      </c>
      <c r="K53" s="393">
        <f t="shared" si="11"/>
        <v>0</v>
      </c>
      <c r="L53" s="694">
        <f t="shared" si="3"/>
        <v>0</v>
      </c>
      <c r="M53" s="692"/>
      <c r="N53" s="392">
        <f t="shared" si="8"/>
        <v>0</v>
      </c>
      <c r="O53" s="389">
        <f>('[7]5A5_LSMSA'!Q53*2)+('[9]5A5_LSMSA'!Q53*6)+('[1]5A5_LSMSA'!Q53*2)+'[11]5A5_LSMSA'!Q53</f>
        <v>0</v>
      </c>
      <c r="P53" s="389">
        <f t="shared" si="9"/>
        <v>0</v>
      </c>
      <c r="Q53" s="392">
        <f t="shared" si="10"/>
        <v>0</v>
      </c>
      <c r="R53" s="392">
        <f t="shared" si="12"/>
        <v>0</v>
      </c>
    </row>
    <row r="54" spans="1:18" ht="15.6" customHeight="1" x14ac:dyDescent="0.2">
      <c r="A54" s="690">
        <v>48</v>
      </c>
      <c r="B54" s="387" t="s">
        <v>91</v>
      </c>
      <c r="C54" s="691">
        <f>'8_2.1.18 SIS'!BA54</f>
        <v>5</v>
      </c>
      <c r="D54" s="692">
        <f>'3_Levels 1&amp;2'!AM54+'3_Levels 1&amp;2'!AU54</f>
        <v>8781.1231918505946</v>
      </c>
      <c r="E54" s="693">
        <f t="shared" si="5"/>
        <v>43905.615959252973</v>
      </c>
      <c r="F54" s="693">
        <v>871.07</v>
      </c>
      <c r="G54" s="693">
        <f t="shared" si="6"/>
        <v>4355.3500000000004</v>
      </c>
      <c r="H54" s="694">
        <f t="shared" si="7"/>
        <v>48261</v>
      </c>
      <c r="I54" s="389">
        <f>[6]Oct_LSMSA!$G54</f>
        <v>-38609</v>
      </c>
      <c r="J54" s="389">
        <f>[6]Feb_LSMSA!$G54</f>
        <v>0</v>
      </c>
      <c r="K54" s="393">
        <f t="shared" si="11"/>
        <v>-38609</v>
      </c>
      <c r="L54" s="694">
        <f t="shared" si="3"/>
        <v>9652</v>
      </c>
      <c r="M54" s="692"/>
      <c r="N54" s="392">
        <f t="shared" si="8"/>
        <v>9652</v>
      </c>
      <c r="O54" s="389">
        <f>('[7]5A5_LSMSA'!Q54*2)+('[9]5A5_LSMSA'!Q54*6)+('[1]5A5_LSMSA'!Q54*2)+'[11]5A5_LSMSA'!Q54</f>
        <v>15283</v>
      </c>
      <c r="P54" s="389">
        <f t="shared" si="9"/>
        <v>-5631</v>
      </c>
      <c r="Q54" s="392">
        <f t="shared" si="10"/>
        <v>-5631</v>
      </c>
      <c r="R54" s="392">
        <f t="shared" si="12"/>
        <v>9652</v>
      </c>
    </row>
    <row r="55" spans="1:18" ht="15.6" customHeight="1" x14ac:dyDescent="0.2">
      <c r="A55" s="690">
        <v>49</v>
      </c>
      <c r="B55" s="387" t="s">
        <v>54</v>
      </c>
      <c r="C55" s="691">
        <f>'8_2.1.18 SIS'!BA55</f>
        <v>6</v>
      </c>
      <c r="D55" s="692">
        <f>'3_Levels 1&amp;2'!AM55+'3_Levels 1&amp;2'!AU55</f>
        <v>7901.6572993611862</v>
      </c>
      <c r="E55" s="693">
        <f t="shared" si="5"/>
        <v>47409.943796167121</v>
      </c>
      <c r="F55" s="693">
        <v>574.43999999999994</v>
      </c>
      <c r="G55" s="693">
        <f t="shared" si="6"/>
        <v>3446.6399999999994</v>
      </c>
      <c r="H55" s="694">
        <f t="shared" si="7"/>
        <v>50857</v>
      </c>
      <c r="I55" s="389">
        <f>[6]Oct_LSMSA!$G55</f>
        <v>0</v>
      </c>
      <c r="J55" s="389">
        <f>[6]Feb_LSMSA!$G55</f>
        <v>0</v>
      </c>
      <c r="K55" s="393">
        <f t="shared" si="11"/>
        <v>0</v>
      </c>
      <c r="L55" s="694">
        <f t="shared" si="3"/>
        <v>50857</v>
      </c>
      <c r="M55" s="692"/>
      <c r="N55" s="392">
        <f t="shared" si="8"/>
        <v>50857</v>
      </c>
      <c r="O55" s="389">
        <f>('[7]5A5_LSMSA'!Q55*2)+('[9]5A5_LSMSA'!Q55*6)+('[1]5A5_LSMSA'!Q55*2)+'[11]5A5_LSMSA'!Q55</f>
        <v>46619</v>
      </c>
      <c r="P55" s="389">
        <f t="shared" si="9"/>
        <v>4238</v>
      </c>
      <c r="Q55" s="392">
        <f t="shared" si="10"/>
        <v>4238</v>
      </c>
      <c r="R55" s="392">
        <f t="shared" si="12"/>
        <v>50857</v>
      </c>
    </row>
    <row r="56" spans="1:18" ht="15.6" customHeight="1" x14ac:dyDescent="0.2">
      <c r="A56" s="695">
        <v>50</v>
      </c>
      <c r="B56" s="401" t="s">
        <v>55</v>
      </c>
      <c r="C56" s="696">
        <f>'8_2.1.18 SIS'!BA56</f>
        <v>6</v>
      </c>
      <c r="D56" s="697">
        <f>'3_Levels 1&amp;2'!AM56+'3_Levels 1&amp;2'!AU56</f>
        <v>8705.7197149889871</v>
      </c>
      <c r="E56" s="698">
        <f t="shared" si="5"/>
        <v>52234.318289933923</v>
      </c>
      <c r="F56" s="698">
        <v>634.46</v>
      </c>
      <c r="G56" s="698">
        <f t="shared" si="6"/>
        <v>3806.76</v>
      </c>
      <c r="H56" s="699">
        <f t="shared" si="7"/>
        <v>56041</v>
      </c>
      <c r="I56" s="403">
        <f>[6]Oct_LSMSA!$G56</f>
        <v>-9340</v>
      </c>
      <c r="J56" s="403">
        <f>[6]Feb_LSMSA!$G56</f>
        <v>0</v>
      </c>
      <c r="K56" s="407">
        <f t="shared" si="11"/>
        <v>-9340</v>
      </c>
      <c r="L56" s="699">
        <f t="shared" si="3"/>
        <v>46701</v>
      </c>
      <c r="M56" s="697"/>
      <c r="N56" s="406">
        <f t="shared" si="8"/>
        <v>46701</v>
      </c>
      <c r="O56" s="409">
        <f>('[7]5A5_LSMSA'!Q56*2)+('[9]5A5_LSMSA'!Q56*6)+('[1]5A5_LSMSA'!Q56*2)+'[11]5A5_LSMSA'!Q56</f>
        <v>44366</v>
      </c>
      <c r="P56" s="403">
        <f t="shared" si="9"/>
        <v>2335</v>
      </c>
      <c r="Q56" s="410">
        <f t="shared" si="10"/>
        <v>2335</v>
      </c>
      <c r="R56" s="406">
        <f t="shared" si="12"/>
        <v>46701</v>
      </c>
    </row>
    <row r="57" spans="1:18" ht="15.6" customHeight="1" x14ac:dyDescent="0.2">
      <c r="A57" s="685">
        <v>51</v>
      </c>
      <c r="B57" s="370" t="s">
        <v>56</v>
      </c>
      <c r="C57" s="686">
        <f>'8_2.1.18 SIS'!BA57</f>
        <v>6</v>
      </c>
      <c r="D57" s="687">
        <f>'3_Levels 1&amp;2'!AM57+'3_Levels 1&amp;2'!AU57</f>
        <v>8837.9145861107754</v>
      </c>
      <c r="E57" s="688">
        <f t="shared" si="5"/>
        <v>53027.487516664653</v>
      </c>
      <c r="F57" s="688">
        <v>706.66</v>
      </c>
      <c r="G57" s="688">
        <f t="shared" si="6"/>
        <v>4239.96</v>
      </c>
      <c r="H57" s="689">
        <f t="shared" si="7"/>
        <v>57267</v>
      </c>
      <c r="I57" s="372">
        <f>[6]Oct_LSMSA!$G57</f>
        <v>-38178</v>
      </c>
      <c r="J57" s="372">
        <f>[6]Feb_LSMSA!$G57</f>
        <v>0</v>
      </c>
      <c r="K57" s="376">
        <f t="shared" si="11"/>
        <v>-38178</v>
      </c>
      <c r="L57" s="689">
        <f t="shared" si="3"/>
        <v>19089</v>
      </c>
      <c r="M57" s="687"/>
      <c r="N57" s="375">
        <f t="shared" si="8"/>
        <v>19089</v>
      </c>
      <c r="O57" s="372">
        <f>('[7]5A5_LSMSA'!Q57*2)+('[9]5A5_LSMSA'!Q57*6)+('[1]5A5_LSMSA'!Q57*2)+'[11]5A5_LSMSA'!Q57</f>
        <v>23860</v>
      </c>
      <c r="P57" s="372">
        <f t="shared" si="9"/>
        <v>-4771</v>
      </c>
      <c r="Q57" s="375">
        <f t="shared" si="10"/>
        <v>-4771</v>
      </c>
      <c r="R57" s="377">
        <f t="shared" si="12"/>
        <v>19089</v>
      </c>
    </row>
    <row r="58" spans="1:18" ht="15.6" customHeight="1" x14ac:dyDescent="0.2">
      <c r="A58" s="690">
        <v>52</v>
      </c>
      <c r="B58" s="387" t="s">
        <v>57</v>
      </c>
      <c r="C58" s="691">
        <f>'8_2.1.18 SIS'!BA58</f>
        <v>27</v>
      </c>
      <c r="D58" s="692">
        <f>'3_Levels 1&amp;2'!AM58+'3_Levels 1&amp;2'!AU58</f>
        <v>8821.1641127966595</v>
      </c>
      <c r="E58" s="693">
        <f t="shared" si="5"/>
        <v>238171.43104550982</v>
      </c>
      <c r="F58" s="693">
        <v>658.37</v>
      </c>
      <c r="G58" s="693">
        <f t="shared" si="6"/>
        <v>17775.990000000002</v>
      </c>
      <c r="H58" s="694">
        <f t="shared" si="7"/>
        <v>255947</v>
      </c>
      <c r="I58" s="389">
        <f>[6]Oct_LSMSA!$G58</f>
        <v>66357</v>
      </c>
      <c r="J58" s="389">
        <f>[6]Feb_LSMSA!$G58</f>
        <v>-4740</v>
      </c>
      <c r="K58" s="393">
        <f t="shared" si="11"/>
        <v>61617</v>
      </c>
      <c r="L58" s="694">
        <f t="shared" si="3"/>
        <v>317564</v>
      </c>
      <c r="M58" s="692"/>
      <c r="N58" s="392">
        <f t="shared" si="8"/>
        <v>317564</v>
      </c>
      <c r="O58" s="389">
        <f>('[7]5A5_LSMSA'!Q58*2)+('[9]5A5_LSMSA'!Q58*6)+('[1]5A5_LSMSA'!Q58*2)+'[11]5A5_LSMSA'!Q58</f>
        <v>280831</v>
      </c>
      <c r="P58" s="389">
        <f t="shared" si="9"/>
        <v>36733</v>
      </c>
      <c r="Q58" s="392">
        <f t="shared" si="10"/>
        <v>36733</v>
      </c>
      <c r="R58" s="392">
        <f t="shared" si="12"/>
        <v>317564</v>
      </c>
    </row>
    <row r="59" spans="1:18" ht="15.6" customHeight="1" x14ac:dyDescent="0.2">
      <c r="A59" s="690">
        <v>53</v>
      </c>
      <c r="B59" s="387" t="s">
        <v>58</v>
      </c>
      <c r="C59" s="691">
        <f>'8_2.1.18 SIS'!BA59</f>
        <v>8</v>
      </c>
      <c r="D59" s="692">
        <f>'3_Levels 1&amp;2'!AM59+'3_Levels 1&amp;2'!AU59</f>
        <v>7882.0288437369081</v>
      </c>
      <c r="E59" s="693">
        <f t="shared" si="5"/>
        <v>63056.230749895265</v>
      </c>
      <c r="F59" s="693">
        <v>689.74</v>
      </c>
      <c r="G59" s="693">
        <f t="shared" si="6"/>
        <v>5517.92</v>
      </c>
      <c r="H59" s="694">
        <f t="shared" si="7"/>
        <v>68574</v>
      </c>
      <c r="I59" s="389">
        <f>[6]Oct_LSMSA!$G59</f>
        <v>34287</v>
      </c>
      <c r="J59" s="389">
        <f>[6]Feb_LSMSA!$G59</f>
        <v>-4286</v>
      </c>
      <c r="K59" s="393">
        <f t="shared" si="11"/>
        <v>30001</v>
      </c>
      <c r="L59" s="694">
        <f t="shared" si="3"/>
        <v>98575</v>
      </c>
      <c r="M59" s="692"/>
      <c r="N59" s="392">
        <f t="shared" si="8"/>
        <v>98575</v>
      </c>
      <c r="O59" s="389">
        <f>('[7]5A5_LSMSA'!Q59*2)+('[9]5A5_LSMSA'!Q59*6)+('[1]5A5_LSMSA'!Q59*2)+'[11]5A5_LSMSA'!Q59</f>
        <v>85360</v>
      </c>
      <c r="P59" s="389">
        <f t="shared" si="9"/>
        <v>13215</v>
      </c>
      <c r="Q59" s="392">
        <f t="shared" si="10"/>
        <v>13215</v>
      </c>
      <c r="R59" s="392">
        <f t="shared" si="12"/>
        <v>98575</v>
      </c>
    </row>
    <row r="60" spans="1:18" ht="15.6" customHeight="1" x14ac:dyDescent="0.2">
      <c r="A60" s="690">
        <v>54</v>
      </c>
      <c r="B60" s="387" t="s">
        <v>59</v>
      </c>
      <c r="C60" s="691">
        <f>'8_2.1.18 SIS'!BA60</f>
        <v>0</v>
      </c>
      <c r="D60" s="692">
        <f>'3_Levels 1&amp;2'!AM60+'3_Levels 1&amp;2'!AU60</f>
        <v>10403.886441947565</v>
      </c>
      <c r="E60" s="693">
        <f t="shared" si="5"/>
        <v>0</v>
      </c>
      <c r="F60" s="693">
        <v>951.45</v>
      </c>
      <c r="G60" s="693">
        <f t="shared" si="6"/>
        <v>0</v>
      </c>
      <c r="H60" s="694">
        <f t="shared" si="7"/>
        <v>0</v>
      </c>
      <c r="I60" s="389">
        <f>[6]Oct_LSMSA!$G60</f>
        <v>0</v>
      </c>
      <c r="J60" s="389">
        <f>[6]Feb_LSMSA!$G60</f>
        <v>0</v>
      </c>
      <c r="K60" s="393">
        <f t="shared" si="11"/>
        <v>0</v>
      </c>
      <c r="L60" s="694">
        <f t="shared" si="3"/>
        <v>0</v>
      </c>
      <c r="M60" s="692"/>
      <c r="N60" s="392">
        <f t="shared" si="8"/>
        <v>0</v>
      </c>
      <c r="O60" s="389">
        <f>('[7]5A5_LSMSA'!Q60*2)+('[9]5A5_LSMSA'!Q60*6)+('[1]5A5_LSMSA'!Q60*2)+'[11]5A5_LSMSA'!Q60</f>
        <v>0</v>
      </c>
      <c r="P60" s="389">
        <f t="shared" si="9"/>
        <v>0</v>
      </c>
      <c r="Q60" s="392">
        <f t="shared" si="10"/>
        <v>0</v>
      </c>
      <c r="R60" s="392">
        <f t="shared" si="12"/>
        <v>0</v>
      </c>
    </row>
    <row r="61" spans="1:18" ht="15.6" customHeight="1" x14ac:dyDescent="0.2">
      <c r="A61" s="695">
        <v>55</v>
      </c>
      <c r="B61" s="401" t="s">
        <v>60</v>
      </c>
      <c r="C61" s="696">
        <f>'8_2.1.18 SIS'!BA61</f>
        <v>9</v>
      </c>
      <c r="D61" s="697">
        <f>'3_Levels 1&amp;2'!AM61+'3_Levels 1&amp;2'!AU61</f>
        <v>8344.2405373831789</v>
      </c>
      <c r="E61" s="698">
        <f t="shared" si="5"/>
        <v>75098.164836448617</v>
      </c>
      <c r="F61" s="698">
        <v>795.14</v>
      </c>
      <c r="G61" s="698">
        <f t="shared" si="6"/>
        <v>7156.26</v>
      </c>
      <c r="H61" s="699">
        <f t="shared" si="7"/>
        <v>82254</v>
      </c>
      <c r="I61" s="403">
        <f>[6]Oct_LSMSA!$G61</f>
        <v>-9139</v>
      </c>
      <c r="J61" s="403">
        <f>[6]Feb_LSMSA!$G61</f>
        <v>0</v>
      </c>
      <c r="K61" s="407">
        <f t="shared" si="11"/>
        <v>-9139</v>
      </c>
      <c r="L61" s="699">
        <f t="shared" si="3"/>
        <v>73115</v>
      </c>
      <c r="M61" s="697"/>
      <c r="N61" s="406">
        <f t="shared" si="8"/>
        <v>73115</v>
      </c>
      <c r="O61" s="409">
        <f>('[7]5A5_LSMSA'!Q61*2)+('[9]5A5_LSMSA'!Q61*6)+('[1]5A5_LSMSA'!Q61*2)+'[11]5A5_LSMSA'!Q61</f>
        <v>68545</v>
      </c>
      <c r="P61" s="403">
        <f t="shared" si="9"/>
        <v>4570</v>
      </c>
      <c r="Q61" s="410">
        <f t="shared" si="10"/>
        <v>4570</v>
      </c>
      <c r="R61" s="406">
        <f t="shared" si="12"/>
        <v>73115</v>
      </c>
    </row>
    <row r="62" spans="1:18" ht="15.6" customHeight="1" x14ac:dyDescent="0.2">
      <c r="A62" s="685">
        <v>56</v>
      </c>
      <c r="B62" s="370" t="s">
        <v>61</v>
      </c>
      <c r="C62" s="686">
        <f>'8_2.1.18 SIS'!BA62</f>
        <v>1</v>
      </c>
      <c r="D62" s="687">
        <f>'3_Levels 1&amp;2'!AM62+'3_Levels 1&amp;2'!AU62</f>
        <v>9354.3454581151818</v>
      </c>
      <c r="E62" s="688">
        <f t="shared" si="5"/>
        <v>9354.3454581151818</v>
      </c>
      <c r="F62" s="688">
        <v>614.66000000000008</v>
      </c>
      <c r="G62" s="688">
        <f t="shared" si="6"/>
        <v>614.66000000000008</v>
      </c>
      <c r="H62" s="689">
        <f t="shared" si="7"/>
        <v>9969</v>
      </c>
      <c r="I62" s="372">
        <f>[6]Oct_LSMSA!$G62</f>
        <v>-9969</v>
      </c>
      <c r="J62" s="372">
        <f>[6]Feb_LSMSA!$G62</f>
        <v>0</v>
      </c>
      <c r="K62" s="376">
        <f t="shared" si="11"/>
        <v>-9969</v>
      </c>
      <c r="L62" s="689">
        <f t="shared" si="3"/>
        <v>0</v>
      </c>
      <c r="M62" s="687"/>
      <c r="N62" s="375">
        <f t="shared" si="8"/>
        <v>0</v>
      </c>
      <c r="O62" s="372">
        <f>('[7]5A5_LSMSA'!Q62*2)+('[9]5A5_LSMSA'!Q62*6)+('[1]5A5_LSMSA'!Q62*2)+'[11]5A5_LSMSA'!Q62</f>
        <v>1662</v>
      </c>
      <c r="P62" s="372">
        <f t="shared" si="9"/>
        <v>-1662</v>
      </c>
      <c r="Q62" s="375">
        <f t="shared" si="10"/>
        <v>-1662</v>
      </c>
      <c r="R62" s="377">
        <f t="shared" si="12"/>
        <v>0</v>
      </c>
    </row>
    <row r="63" spans="1:18" ht="15.6" customHeight="1" x14ac:dyDescent="0.2">
      <c r="A63" s="690">
        <v>57</v>
      </c>
      <c r="B63" s="387" t="s">
        <v>62</v>
      </c>
      <c r="C63" s="691">
        <f>'8_2.1.18 SIS'!BA63</f>
        <v>1</v>
      </c>
      <c r="D63" s="692">
        <f>'3_Levels 1&amp;2'!AM63+'3_Levels 1&amp;2'!AU63</f>
        <v>7843.2406230133502</v>
      </c>
      <c r="E63" s="693">
        <f t="shared" si="5"/>
        <v>7843.2406230133502</v>
      </c>
      <c r="F63" s="693">
        <v>764.51</v>
      </c>
      <c r="G63" s="693">
        <f t="shared" si="6"/>
        <v>764.51</v>
      </c>
      <c r="H63" s="694">
        <f t="shared" si="7"/>
        <v>8608</v>
      </c>
      <c r="I63" s="389">
        <f>[6]Oct_LSMSA!$G63</f>
        <v>17216</v>
      </c>
      <c r="J63" s="389">
        <f>[6]Feb_LSMSA!$G63</f>
        <v>0</v>
      </c>
      <c r="K63" s="393">
        <f t="shared" si="11"/>
        <v>17216</v>
      </c>
      <c r="L63" s="694">
        <f t="shared" si="3"/>
        <v>25824</v>
      </c>
      <c r="M63" s="692"/>
      <c r="N63" s="392">
        <f t="shared" si="8"/>
        <v>25824</v>
      </c>
      <c r="O63" s="389">
        <f>('[7]5A5_LSMSA'!Q63*2)+('[9]5A5_LSMSA'!Q63*6)+('[1]5A5_LSMSA'!Q63*2)+'[11]5A5_LSMSA'!Q63</f>
        <v>20802</v>
      </c>
      <c r="P63" s="389">
        <f t="shared" si="9"/>
        <v>5022</v>
      </c>
      <c r="Q63" s="392">
        <f t="shared" si="10"/>
        <v>5022</v>
      </c>
      <c r="R63" s="392">
        <f t="shared" si="12"/>
        <v>25824</v>
      </c>
    </row>
    <row r="64" spans="1:18" ht="15.6" customHeight="1" x14ac:dyDescent="0.2">
      <c r="A64" s="690">
        <v>58</v>
      </c>
      <c r="B64" s="387" t="s">
        <v>63</v>
      </c>
      <c r="C64" s="691">
        <f>'8_2.1.18 SIS'!BA64</f>
        <v>13</v>
      </c>
      <c r="D64" s="692">
        <f>'3_Levels 1&amp;2'!AM64+'3_Levels 1&amp;2'!AU64</f>
        <v>8263.6749250868997</v>
      </c>
      <c r="E64" s="693">
        <f t="shared" si="5"/>
        <v>107427.7740261297</v>
      </c>
      <c r="F64" s="693">
        <v>697.04</v>
      </c>
      <c r="G64" s="693">
        <f t="shared" si="6"/>
        <v>9061.52</v>
      </c>
      <c r="H64" s="694">
        <f t="shared" si="7"/>
        <v>116489</v>
      </c>
      <c r="I64" s="389">
        <f>[6]Oct_LSMSA!$G64</f>
        <v>-17921</v>
      </c>
      <c r="J64" s="389">
        <f>[6]Feb_LSMSA!$G64</f>
        <v>0</v>
      </c>
      <c r="K64" s="393">
        <f t="shared" si="11"/>
        <v>-17921</v>
      </c>
      <c r="L64" s="694">
        <f t="shared" si="3"/>
        <v>98568</v>
      </c>
      <c r="M64" s="692"/>
      <c r="N64" s="392">
        <f t="shared" si="8"/>
        <v>98568</v>
      </c>
      <c r="O64" s="389">
        <f>('[7]5A5_LSMSA'!Q64*2)+('[9]5A5_LSMSA'!Q64*6)+('[1]5A5_LSMSA'!Q64*2)+'[11]5A5_LSMSA'!Q64</f>
        <v>93342</v>
      </c>
      <c r="P64" s="389">
        <f t="shared" si="9"/>
        <v>5226</v>
      </c>
      <c r="Q64" s="392">
        <f t="shared" si="10"/>
        <v>5226</v>
      </c>
      <c r="R64" s="392">
        <f t="shared" si="12"/>
        <v>98568</v>
      </c>
    </row>
    <row r="65" spans="1:18" ht="15.6" customHeight="1" x14ac:dyDescent="0.2">
      <c r="A65" s="690">
        <v>59</v>
      </c>
      <c r="B65" s="387" t="s">
        <v>64</v>
      </c>
      <c r="C65" s="691">
        <f>'8_2.1.18 SIS'!BA65</f>
        <v>0</v>
      </c>
      <c r="D65" s="692">
        <f>'3_Levels 1&amp;2'!AM65+'3_Levels 1&amp;2'!AU65</f>
        <v>8118.8792674350461</v>
      </c>
      <c r="E65" s="693">
        <f t="shared" si="5"/>
        <v>0</v>
      </c>
      <c r="F65" s="693">
        <v>689.52</v>
      </c>
      <c r="G65" s="693">
        <f t="shared" si="6"/>
        <v>0</v>
      </c>
      <c r="H65" s="694">
        <f t="shared" si="7"/>
        <v>0</v>
      </c>
      <c r="I65" s="389">
        <f>[6]Oct_LSMSA!$G65</f>
        <v>0</v>
      </c>
      <c r="J65" s="389">
        <f>[6]Feb_LSMSA!$G65</f>
        <v>0</v>
      </c>
      <c r="K65" s="393">
        <f t="shared" si="11"/>
        <v>0</v>
      </c>
      <c r="L65" s="694">
        <f t="shared" si="3"/>
        <v>0</v>
      </c>
      <c r="M65" s="692"/>
      <c r="N65" s="392">
        <f t="shared" si="8"/>
        <v>0</v>
      </c>
      <c r="O65" s="389">
        <f>('[7]5A5_LSMSA'!Q65*2)+('[9]5A5_LSMSA'!Q65*6)+('[1]5A5_LSMSA'!Q65*2)+'[11]5A5_LSMSA'!Q65</f>
        <v>0</v>
      </c>
      <c r="P65" s="389">
        <f t="shared" si="9"/>
        <v>0</v>
      </c>
      <c r="Q65" s="392">
        <f t="shared" si="10"/>
        <v>0</v>
      </c>
      <c r="R65" s="392">
        <f t="shared" si="12"/>
        <v>0</v>
      </c>
    </row>
    <row r="66" spans="1:18" ht="15.6" customHeight="1" x14ac:dyDescent="0.2">
      <c r="A66" s="695">
        <v>60</v>
      </c>
      <c r="B66" s="401" t="s">
        <v>65</v>
      </c>
      <c r="C66" s="696">
        <f>'8_2.1.18 SIS'!BA66</f>
        <v>1</v>
      </c>
      <c r="D66" s="697">
        <f>'3_Levels 1&amp;2'!AM66+'3_Levels 1&amp;2'!AU66</f>
        <v>9039.8039796921057</v>
      </c>
      <c r="E66" s="698">
        <f t="shared" si="5"/>
        <v>9039.8039796921057</v>
      </c>
      <c r="F66" s="698">
        <v>594.04</v>
      </c>
      <c r="G66" s="698">
        <f t="shared" si="6"/>
        <v>594.04</v>
      </c>
      <c r="H66" s="699">
        <f t="shared" si="7"/>
        <v>9634</v>
      </c>
      <c r="I66" s="403">
        <f>[6]Oct_LSMSA!$G66</f>
        <v>9634</v>
      </c>
      <c r="J66" s="403">
        <f>[6]Feb_LSMSA!$G66</f>
        <v>0</v>
      </c>
      <c r="K66" s="407">
        <f t="shared" si="11"/>
        <v>9634</v>
      </c>
      <c r="L66" s="699">
        <f t="shared" si="3"/>
        <v>19268</v>
      </c>
      <c r="M66" s="697"/>
      <c r="N66" s="406">
        <f t="shared" si="8"/>
        <v>19268</v>
      </c>
      <c r="O66" s="409">
        <f>('[7]5A5_LSMSA'!Q66*2)+('[9]5A5_LSMSA'!Q66*6)+('[1]5A5_LSMSA'!Q66*2)+'[11]5A5_LSMSA'!Q66</f>
        <v>16057</v>
      </c>
      <c r="P66" s="403">
        <f t="shared" si="9"/>
        <v>3211</v>
      </c>
      <c r="Q66" s="410">
        <f t="shared" si="10"/>
        <v>3211</v>
      </c>
      <c r="R66" s="406">
        <f t="shared" si="12"/>
        <v>19268</v>
      </c>
    </row>
    <row r="67" spans="1:18" ht="15.6" customHeight="1" x14ac:dyDescent="0.2">
      <c r="A67" s="685">
        <v>61</v>
      </c>
      <c r="B67" s="370" t="s">
        <v>66</v>
      </c>
      <c r="C67" s="686">
        <f>'8_2.1.18 SIS'!BA67</f>
        <v>3</v>
      </c>
      <c r="D67" s="687">
        <f>'3_Levels 1&amp;2'!AM67+'3_Levels 1&amp;2'!AU67</f>
        <v>8162.1083065613948</v>
      </c>
      <c r="E67" s="688">
        <f t="shared" si="5"/>
        <v>24486.324919684186</v>
      </c>
      <c r="F67" s="688">
        <v>833.70999999999992</v>
      </c>
      <c r="G67" s="688">
        <f t="shared" si="6"/>
        <v>2501.1299999999997</v>
      </c>
      <c r="H67" s="689">
        <f t="shared" si="7"/>
        <v>26987</v>
      </c>
      <c r="I67" s="372">
        <f>[6]Oct_LSMSA!$G67</f>
        <v>-8996</v>
      </c>
      <c r="J67" s="372">
        <f>[6]Feb_LSMSA!$G67</f>
        <v>0</v>
      </c>
      <c r="K67" s="376">
        <f t="shared" si="11"/>
        <v>-8996</v>
      </c>
      <c r="L67" s="689">
        <f t="shared" si="3"/>
        <v>17991</v>
      </c>
      <c r="M67" s="687"/>
      <c r="N67" s="375">
        <f t="shared" si="8"/>
        <v>17991</v>
      </c>
      <c r="O67" s="372">
        <f>('[7]5A5_LSMSA'!Q67*2)+('[9]5A5_LSMSA'!Q67*6)+('[1]5A5_LSMSA'!Q67*2)+'[11]5A5_LSMSA'!Q67</f>
        <v>17991</v>
      </c>
      <c r="P67" s="372">
        <f t="shared" si="9"/>
        <v>0</v>
      </c>
      <c r="Q67" s="375">
        <f t="shared" si="10"/>
        <v>0</v>
      </c>
      <c r="R67" s="377">
        <f t="shared" si="12"/>
        <v>17991</v>
      </c>
    </row>
    <row r="68" spans="1:18" ht="15.6" customHeight="1" x14ac:dyDescent="0.2">
      <c r="A68" s="690">
        <v>62</v>
      </c>
      <c r="B68" s="387" t="s">
        <v>67</v>
      </c>
      <c r="C68" s="691">
        <f>'8_2.1.18 SIS'!BA68</f>
        <v>0</v>
      </c>
      <c r="D68" s="692">
        <f>'3_Levels 1&amp;2'!AM68+'3_Levels 1&amp;2'!AU68</f>
        <v>8363.8627927927937</v>
      </c>
      <c r="E68" s="693">
        <f t="shared" si="5"/>
        <v>0</v>
      </c>
      <c r="F68" s="693">
        <v>516.08000000000004</v>
      </c>
      <c r="G68" s="693">
        <f t="shared" si="6"/>
        <v>0</v>
      </c>
      <c r="H68" s="694">
        <f t="shared" si="7"/>
        <v>0</v>
      </c>
      <c r="I68" s="389">
        <f>[6]Oct_LSMSA!$G68</f>
        <v>0</v>
      </c>
      <c r="J68" s="389">
        <f>[6]Feb_LSMSA!$G68</f>
        <v>0</v>
      </c>
      <c r="K68" s="393">
        <f t="shared" si="11"/>
        <v>0</v>
      </c>
      <c r="L68" s="694">
        <f t="shared" si="3"/>
        <v>0</v>
      </c>
      <c r="M68" s="692"/>
      <c r="N68" s="392">
        <f t="shared" si="8"/>
        <v>0</v>
      </c>
      <c r="O68" s="389">
        <f>('[7]5A5_LSMSA'!Q68*2)+('[9]5A5_LSMSA'!Q68*6)+('[1]5A5_LSMSA'!Q68*2)+'[11]5A5_LSMSA'!Q68</f>
        <v>0</v>
      </c>
      <c r="P68" s="389">
        <f t="shared" si="9"/>
        <v>0</v>
      </c>
      <c r="Q68" s="392">
        <f t="shared" si="10"/>
        <v>0</v>
      </c>
      <c r="R68" s="392">
        <f t="shared" si="12"/>
        <v>0</v>
      </c>
    </row>
    <row r="69" spans="1:18" ht="15.6" customHeight="1" x14ac:dyDescent="0.2">
      <c r="A69" s="690">
        <v>63</v>
      </c>
      <c r="B69" s="387" t="s">
        <v>68</v>
      </c>
      <c r="C69" s="691">
        <f>'8_2.1.18 SIS'!BA69</f>
        <v>1</v>
      </c>
      <c r="D69" s="692">
        <f>'3_Levels 1&amp;2'!AM69+'3_Levels 1&amp;2'!AU69</f>
        <v>8939.8797149643706</v>
      </c>
      <c r="E69" s="693">
        <f t="shared" si="5"/>
        <v>8939.8797149643706</v>
      </c>
      <c r="F69" s="693">
        <v>756.79</v>
      </c>
      <c r="G69" s="693">
        <f t="shared" si="6"/>
        <v>756.79</v>
      </c>
      <c r="H69" s="694">
        <f t="shared" si="7"/>
        <v>9697</v>
      </c>
      <c r="I69" s="389">
        <f>[6]Oct_LSMSA!$G69</f>
        <v>19393</v>
      </c>
      <c r="J69" s="389">
        <f>[6]Feb_LSMSA!$G69</f>
        <v>-4848</v>
      </c>
      <c r="K69" s="393">
        <f t="shared" si="11"/>
        <v>14545</v>
      </c>
      <c r="L69" s="694">
        <f t="shared" si="3"/>
        <v>24242</v>
      </c>
      <c r="M69" s="692"/>
      <c r="N69" s="392">
        <f t="shared" si="8"/>
        <v>24242</v>
      </c>
      <c r="O69" s="389">
        <f>('[7]5A5_LSMSA'!Q69*2)+('[9]5A5_LSMSA'!Q69*6)+('[1]5A5_LSMSA'!Q69*2)+'[11]5A5_LSMSA'!Q69</f>
        <v>19798</v>
      </c>
      <c r="P69" s="389">
        <f t="shared" si="9"/>
        <v>4444</v>
      </c>
      <c r="Q69" s="392">
        <f t="shared" si="10"/>
        <v>4444</v>
      </c>
      <c r="R69" s="392">
        <f t="shared" si="12"/>
        <v>24242</v>
      </c>
    </row>
    <row r="70" spans="1:18" ht="15.6" customHeight="1" x14ac:dyDescent="0.2">
      <c r="A70" s="690">
        <v>64</v>
      </c>
      <c r="B70" s="387" t="s">
        <v>69</v>
      </c>
      <c r="C70" s="691">
        <f>'8_2.1.18 SIS'!BA70</f>
        <v>0</v>
      </c>
      <c r="D70" s="692">
        <f>'3_Levels 1&amp;2'!AM70+'3_Levels 1&amp;2'!AU70</f>
        <v>9804.914555659494</v>
      </c>
      <c r="E70" s="693">
        <f t="shared" si="5"/>
        <v>0</v>
      </c>
      <c r="F70" s="693">
        <v>592.66</v>
      </c>
      <c r="G70" s="693">
        <f t="shared" si="6"/>
        <v>0</v>
      </c>
      <c r="H70" s="694">
        <f t="shared" si="7"/>
        <v>0</v>
      </c>
      <c r="I70" s="389">
        <f>[6]Oct_LSMSA!$G70</f>
        <v>0</v>
      </c>
      <c r="J70" s="389">
        <f>[6]Feb_LSMSA!$G70</f>
        <v>0</v>
      </c>
      <c r="K70" s="393">
        <f t="shared" si="11"/>
        <v>0</v>
      </c>
      <c r="L70" s="694">
        <f t="shared" si="3"/>
        <v>0</v>
      </c>
      <c r="M70" s="692"/>
      <c r="N70" s="392">
        <f t="shared" si="8"/>
        <v>0</v>
      </c>
      <c r="O70" s="389">
        <f>('[7]5A5_LSMSA'!Q70*2)+('[9]5A5_LSMSA'!Q70*6)+('[1]5A5_LSMSA'!Q70*2)+'[11]5A5_LSMSA'!Q70</f>
        <v>0</v>
      </c>
      <c r="P70" s="389">
        <f t="shared" si="9"/>
        <v>0</v>
      </c>
      <c r="Q70" s="392">
        <f t="shared" si="10"/>
        <v>0</v>
      </c>
      <c r="R70" s="392">
        <f t="shared" si="12"/>
        <v>0</v>
      </c>
    </row>
    <row r="71" spans="1:18" ht="15.6" customHeight="1" x14ac:dyDescent="0.2">
      <c r="A71" s="695">
        <v>65</v>
      </c>
      <c r="B71" s="401" t="s">
        <v>70</v>
      </c>
      <c r="C71" s="696">
        <f>'8_2.1.18 SIS'!BA71</f>
        <v>0</v>
      </c>
      <c r="D71" s="697">
        <f>'3_Levels 1&amp;2'!AM71+'3_Levels 1&amp;2'!AU71</f>
        <v>9006.9074344964611</v>
      </c>
      <c r="E71" s="698">
        <f t="shared" si="5"/>
        <v>0</v>
      </c>
      <c r="F71" s="698">
        <v>829.12</v>
      </c>
      <c r="G71" s="698">
        <f t="shared" si="6"/>
        <v>0</v>
      </c>
      <c r="H71" s="699">
        <f t="shared" si="7"/>
        <v>0</v>
      </c>
      <c r="I71" s="403">
        <f>[6]Oct_LSMSA!$G71</f>
        <v>29508</v>
      </c>
      <c r="J71" s="403">
        <f>[6]Feb_LSMSA!$G71</f>
        <v>4918</v>
      </c>
      <c r="K71" s="407">
        <f>I71+J71</f>
        <v>34426</v>
      </c>
      <c r="L71" s="699">
        <f>K71+H71</f>
        <v>34426</v>
      </c>
      <c r="M71" s="697"/>
      <c r="N71" s="406">
        <f t="shared" si="8"/>
        <v>34426</v>
      </c>
      <c r="O71" s="409">
        <f>('[7]5A5_LSMSA'!Q71*2)+('[9]5A5_LSMSA'!Q71*6)+('[1]5A5_LSMSA'!Q71*2)+'[11]5A5_LSMSA'!Q71</f>
        <v>25820</v>
      </c>
      <c r="P71" s="403">
        <f t="shared" si="9"/>
        <v>8606</v>
      </c>
      <c r="Q71" s="410">
        <f t="shared" si="10"/>
        <v>8606</v>
      </c>
      <c r="R71" s="406">
        <f t="shared" si="12"/>
        <v>34426</v>
      </c>
    </row>
    <row r="72" spans="1:18" ht="15.6" customHeight="1" x14ac:dyDescent="0.2">
      <c r="A72" s="690">
        <v>66</v>
      </c>
      <c r="B72" s="387" t="s">
        <v>71</v>
      </c>
      <c r="C72" s="700">
        <f>'8_2.1.18 SIS'!BA72</f>
        <v>1</v>
      </c>
      <c r="D72" s="701">
        <f>'3_Levels 1&amp;2'!AM72+'3_Levels 1&amp;2'!AU72</f>
        <v>10848.977256189995</v>
      </c>
      <c r="E72" s="702">
        <f>C72*D72</f>
        <v>10848.977256189995</v>
      </c>
      <c r="F72" s="702">
        <v>730.06</v>
      </c>
      <c r="G72" s="702">
        <f>C72*F72</f>
        <v>730.06</v>
      </c>
      <c r="H72" s="703">
        <f>ROUND(E72+G72,0)</f>
        <v>11579</v>
      </c>
      <c r="I72" s="704">
        <f>[6]Oct_LSMSA!$G72</f>
        <v>-11579</v>
      </c>
      <c r="J72" s="704">
        <f>[6]Feb_LSMSA!$G72</f>
        <v>0</v>
      </c>
      <c r="K72" s="705">
        <f>I72+J72</f>
        <v>-11579</v>
      </c>
      <c r="L72" s="703">
        <f>K72+H72</f>
        <v>0</v>
      </c>
      <c r="M72" s="701"/>
      <c r="N72" s="706">
        <f>ROUND(SUM(L72:M72),0)</f>
        <v>0</v>
      </c>
      <c r="O72" s="389">
        <f>('[7]5A5_LSMSA'!Q72*2)+('[9]5A5_LSMSA'!Q72*6)+('[1]5A5_LSMSA'!Q72*2)+'[11]5A5_LSMSA'!Q72</f>
        <v>1930</v>
      </c>
      <c r="P72" s="704">
        <f>N72-O72</f>
        <v>-1930</v>
      </c>
      <c r="Q72" s="392">
        <f>ROUND(P72/$Q$85,0)</f>
        <v>-1930</v>
      </c>
      <c r="R72" s="706">
        <f t="shared" si="12"/>
        <v>0</v>
      </c>
    </row>
    <row r="73" spans="1:18" ht="15.6" customHeight="1" x14ac:dyDescent="0.2">
      <c r="A73" s="690">
        <v>67</v>
      </c>
      <c r="B73" s="387" t="s">
        <v>4</v>
      </c>
      <c r="C73" s="700">
        <f>'8_2.1.18 SIS'!BA73</f>
        <v>2</v>
      </c>
      <c r="D73" s="701">
        <f>'3_Levels 1&amp;2'!AM73+'3_Levels 1&amp;2'!AU73</f>
        <v>8521.3761867847916</v>
      </c>
      <c r="E73" s="702">
        <f>C73*D73</f>
        <v>17042.752373569583</v>
      </c>
      <c r="F73" s="702">
        <v>715.61</v>
      </c>
      <c r="G73" s="702">
        <f>C73*F73</f>
        <v>1431.22</v>
      </c>
      <c r="H73" s="703">
        <f>ROUND(E73+G73,0)</f>
        <v>18474</v>
      </c>
      <c r="I73" s="704">
        <f>[6]Oct_LSMSA!$G73</f>
        <v>55422</v>
      </c>
      <c r="J73" s="704">
        <f>[6]Feb_LSMSA!$G73</f>
        <v>0</v>
      </c>
      <c r="K73" s="705">
        <f>I73+J73</f>
        <v>55422</v>
      </c>
      <c r="L73" s="703">
        <f>K73+H73</f>
        <v>73896</v>
      </c>
      <c r="M73" s="701"/>
      <c r="N73" s="706">
        <f>ROUND(SUM(L73:M73),0)</f>
        <v>73896</v>
      </c>
      <c r="O73" s="389">
        <f>('[7]5A5_LSMSA'!Q73*2)+('[9]5A5_LSMSA'!Q73*6)+('[1]5A5_LSMSA'!Q73*2)+'[11]5A5_LSMSA'!Q73</f>
        <v>58501</v>
      </c>
      <c r="P73" s="704">
        <f>N73-O73</f>
        <v>15395</v>
      </c>
      <c r="Q73" s="392">
        <f>ROUND(P73/$Q$85,0)</f>
        <v>15395</v>
      </c>
      <c r="R73" s="706">
        <f t="shared" si="12"/>
        <v>73896</v>
      </c>
    </row>
    <row r="74" spans="1:18" ht="15.6" customHeight="1" x14ac:dyDescent="0.2">
      <c r="A74" s="690">
        <v>68</v>
      </c>
      <c r="B74" s="387" t="s">
        <v>3</v>
      </c>
      <c r="C74" s="700">
        <f>'8_2.1.18 SIS'!BA74</f>
        <v>0</v>
      </c>
      <c r="D74" s="701">
        <f>'3_Levels 1&amp;2'!AM74+'3_Levels 1&amp;2'!AU74</f>
        <v>9419.7484950183534</v>
      </c>
      <c r="E74" s="702">
        <f>C74*D74</f>
        <v>0</v>
      </c>
      <c r="F74" s="702">
        <v>798.7</v>
      </c>
      <c r="G74" s="702">
        <f>C74*F74</f>
        <v>0</v>
      </c>
      <c r="H74" s="703">
        <f>ROUND(E74+G74,0)</f>
        <v>0</v>
      </c>
      <c r="I74" s="704">
        <f>[6]Oct_LSMSA!$G74</f>
        <v>0</v>
      </c>
      <c r="J74" s="704">
        <f>[6]Feb_LSMSA!$G74</f>
        <v>0</v>
      </c>
      <c r="K74" s="705">
        <f>I74+J74</f>
        <v>0</v>
      </c>
      <c r="L74" s="703">
        <f>K74+H74</f>
        <v>0</v>
      </c>
      <c r="M74" s="701"/>
      <c r="N74" s="706">
        <f>ROUND(SUM(L74:M74),0)</f>
        <v>0</v>
      </c>
      <c r="O74" s="389">
        <f>('[7]5A5_LSMSA'!Q74*2)+('[9]5A5_LSMSA'!Q74*6)+('[1]5A5_LSMSA'!Q74*2)+'[11]5A5_LSMSA'!Q74</f>
        <v>0</v>
      </c>
      <c r="P74" s="704">
        <f>N74-O74</f>
        <v>0</v>
      </c>
      <c r="Q74" s="392">
        <f>ROUND(P74/$Q$85,0)</f>
        <v>0</v>
      </c>
      <c r="R74" s="706">
        <f t="shared" si="12"/>
        <v>0</v>
      </c>
    </row>
    <row r="75" spans="1:18" ht="15.6" customHeight="1" x14ac:dyDescent="0.2">
      <c r="A75" s="707">
        <v>69</v>
      </c>
      <c r="B75" s="708" t="s">
        <v>93</v>
      </c>
      <c r="C75" s="709">
        <f>'8_2.1.18 SIS'!BA75</f>
        <v>0</v>
      </c>
      <c r="D75" s="710">
        <f>'3_Levels 1&amp;2'!AM75+'3_Levels 1&amp;2'!AU75</f>
        <v>8652.8990621568191</v>
      </c>
      <c r="E75" s="711">
        <f>C75*D75</f>
        <v>0</v>
      </c>
      <c r="F75" s="711">
        <v>705.67</v>
      </c>
      <c r="G75" s="711">
        <f>C75*F75</f>
        <v>0</v>
      </c>
      <c r="H75" s="712">
        <f>ROUND(E75+G75,0)</f>
        <v>0</v>
      </c>
      <c r="I75" s="713">
        <f>[6]Oct_LSMSA!$G75</f>
        <v>0</v>
      </c>
      <c r="J75" s="713">
        <f>[6]Feb_LSMSA!$G75</f>
        <v>4679</v>
      </c>
      <c r="K75" s="714">
        <f>I75+J75</f>
        <v>4679</v>
      </c>
      <c r="L75" s="712">
        <f>K75+H75</f>
        <v>4679</v>
      </c>
      <c r="M75" s="710"/>
      <c r="N75" s="715">
        <f>ROUND(SUM(L75:M75),0)</f>
        <v>4679</v>
      </c>
      <c r="O75" s="716">
        <f>('[7]5A5_LSMSA'!Q75*2)+('[9]5A5_LSMSA'!Q75*6)+('[1]5A5_LSMSA'!Q75*2)+'[11]5A5_LSMSA'!Q75</f>
        <v>3510</v>
      </c>
      <c r="P75" s="713">
        <f>N75-O75</f>
        <v>1169</v>
      </c>
      <c r="Q75" s="717">
        <f>ROUND(P75/$Q$85,0)</f>
        <v>1169</v>
      </c>
      <c r="R75" s="715">
        <f t="shared" si="12"/>
        <v>4679</v>
      </c>
    </row>
    <row r="76" spans="1:18" s="218" customFormat="1" ht="15.6" customHeight="1" thickBot="1" x14ac:dyDescent="0.25">
      <c r="A76" s="1732" t="s">
        <v>494</v>
      </c>
      <c r="B76" s="1733"/>
      <c r="C76" s="718">
        <f>SUM(C7:C75)</f>
        <v>335</v>
      </c>
      <c r="D76" s="719"/>
      <c r="E76" s="720">
        <f>SUM(E7:E75)</f>
        <v>2815583.7418982126</v>
      </c>
      <c r="F76" s="720">
        <v>705.28672061088969</v>
      </c>
      <c r="G76" s="720">
        <f t="shared" ref="G76:O76" si="13">SUM(G7:G75)</f>
        <v>227790.47037415687</v>
      </c>
      <c r="H76" s="721">
        <f t="shared" si="13"/>
        <v>3043372</v>
      </c>
      <c r="I76" s="722">
        <f t="shared" si="13"/>
        <v>225375</v>
      </c>
      <c r="J76" s="722">
        <f>SUM(J7:J75)</f>
        <v>-67676</v>
      </c>
      <c r="K76" s="723">
        <f t="shared" si="13"/>
        <v>157699</v>
      </c>
      <c r="L76" s="724">
        <f>SUM(L7:L75)</f>
        <v>3201071</v>
      </c>
      <c r="M76" s="725">
        <f t="shared" si="13"/>
        <v>0</v>
      </c>
      <c r="N76" s="721">
        <f t="shared" si="13"/>
        <v>3201071</v>
      </c>
      <c r="O76" s="725">
        <f t="shared" si="13"/>
        <v>2908044</v>
      </c>
      <c r="P76" s="725">
        <f>SUM(P7:P75)</f>
        <v>293027</v>
      </c>
      <c r="Q76" s="726">
        <f>SUM(Q7:Q75)</f>
        <v>293027</v>
      </c>
      <c r="R76" s="721">
        <f>SUM(R7:R75)</f>
        <v>3201071</v>
      </c>
    </row>
    <row r="77" spans="1:18" ht="15.6" customHeight="1" thickTop="1" x14ac:dyDescent="0.2">
      <c r="A77" s="1765" t="s">
        <v>447</v>
      </c>
      <c r="B77" s="1766"/>
      <c r="C77" s="750"/>
      <c r="D77" s="727"/>
      <c r="E77" s="727"/>
      <c r="F77" s="727"/>
      <c r="G77" s="727"/>
      <c r="H77" s="727"/>
      <c r="I77" s="727"/>
      <c r="J77" s="728"/>
      <c r="K77" s="728"/>
      <c r="L77" s="727"/>
      <c r="M77" s="727"/>
      <c r="N77" s="729"/>
      <c r="O77" s="727"/>
      <c r="P77" s="728"/>
      <c r="Q77" s="728"/>
      <c r="R77" s="730"/>
    </row>
    <row r="78" spans="1:18" ht="15.6" customHeight="1" x14ac:dyDescent="0.2">
      <c r="A78" s="1773" t="s">
        <v>448</v>
      </c>
      <c r="B78" s="1774"/>
      <c r="C78" s="731"/>
      <c r="D78" s="732"/>
      <c r="E78" s="733"/>
      <c r="F78" s="733"/>
      <c r="G78" s="733"/>
      <c r="H78" s="733"/>
      <c r="I78" s="734"/>
      <c r="J78" s="734"/>
      <c r="K78" s="734"/>
      <c r="L78" s="734"/>
      <c r="M78" s="734"/>
      <c r="N78" s="98">
        <v>0</v>
      </c>
      <c r="O78" s="251">
        <f>('[7]5A5_LSMSA'!Q78*2)+('[9]5A5_LSMSA'!Q78*6)+('[1]5A5_LSMSA'!Q78*2)+'[11]5A5_LSMSA'!Q78</f>
        <v>0</v>
      </c>
      <c r="P78" s="246">
        <f>N78-O78</f>
        <v>0</v>
      </c>
      <c r="Q78" s="98">
        <f>ROUND(P78/$Q$85,0)</f>
        <v>0</v>
      </c>
      <c r="R78" s="98">
        <v>0</v>
      </c>
    </row>
    <row r="79" spans="1:18" ht="15.6" customHeight="1" x14ac:dyDescent="0.2">
      <c r="A79" s="1771" t="s">
        <v>466</v>
      </c>
      <c r="B79" s="1772"/>
      <c r="C79" s="749"/>
      <c r="D79" s="736"/>
      <c r="E79" s="737"/>
      <c r="F79" s="737"/>
      <c r="G79" s="737"/>
      <c r="H79" s="737"/>
      <c r="I79" s="738"/>
      <c r="J79" s="738"/>
      <c r="K79" s="738"/>
      <c r="L79" s="738"/>
      <c r="M79" s="738"/>
      <c r="N79" s="250"/>
      <c r="O79" s="251"/>
      <c r="P79" s="246"/>
      <c r="Q79" s="250"/>
      <c r="R79" s="98">
        <v>0</v>
      </c>
    </row>
    <row r="80" spans="1:18" ht="15.6" customHeight="1" x14ac:dyDescent="0.2">
      <c r="A80" s="1767" t="s">
        <v>547</v>
      </c>
      <c r="B80" s="1768"/>
      <c r="C80" s="735"/>
      <c r="D80" s="736"/>
      <c r="E80" s="737"/>
      <c r="F80" s="737"/>
      <c r="G80" s="737"/>
      <c r="H80" s="737"/>
      <c r="I80" s="738"/>
      <c r="J80" s="738"/>
      <c r="K80" s="738"/>
      <c r="L80" s="738"/>
      <c r="M80" s="738"/>
      <c r="N80" s="251"/>
      <c r="O80" s="251">
        <f>('[7]5A5_LSMSA'!Q80*2)+('[9]5A5_LSMSA'!Q80*6)+('[1]5A5_LSMSA'!Q80*2)+'[11]5A5_LSMSA'!Q80</f>
        <v>166</v>
      </c>
      <c r="P80" s="246">
        <f>N80-O80</f>
        <v>-166</v>
      </c>
      <c r="Q80" s="98">
        <f>ROUND(P80/$Q$85,0)</f>
        <v>-166</v>
      </c>
      <c r="R80" s="98">
        <v>10000</v>
      </c>
    </row>
    <row r="81" spans="1:18" ht="15.6" customHeight="1" x14ac:dyDescent="0.2">
      <c r="A81" s="1767" t="s">
        <v>465</v>
      </c>
      <c r="B81" s="1768"/>
      <c r="C81" s="735"/>
      <c r="D81" s="736"/>
      <c r="E81" s="737"/>
      <c r="F81" s="737"/>
      <c r="G81" s="737"/>
      <c r="H81" s="737"/>
      <c r="I81" s="738"/>
      <c r="J81" s="738"/>
      <c r="K81" s="738"/>
      <c r="L81" s="738"/>
      <c r="M81" s="738"/>
      <c r="N81" s="250"/>
      <c r="O81" s="251"/>
      <c r="P81" s="246"/>
      <c r="Q81" s="250"/>
      <c r="R81" s="98">
        <v>0</v>
      </c>
    </row>
    <row r="82" spans="1:18" ht="15.6" customHeight="1" x14ac:dyDescent="0.2">
      <c r="A82" s="1769" t="s">
        <v>1638</v>
      </c>
      <c r="B82" s="1770"/>
      <c r="C82" s="739"/>
      <c r="D82" s="740"/>
      <c r="E82" s="741"/>
      <c r="F82" s="741"/>
      <c r="G82" s="741"/>
      <c r="H82" s="741"/>
      <c r="I82" s="742"/>
      <c r="J82" s="742"/>
      <c r="K82" s="742"/>
      <c r="L82" s="742"/>
      <c r="M82" s="742"/>
      <c r="N82" s="96">
        <v>33386</v>
      </c>
      <c r="O82" s="54">
        <f>('[7]5A5_LSMSA'!Q82*2)+('[9]5A5_LSMSA'!Q82*6)+('[1]5A5_LSMSA'!Q82*2)+'[11]5A5_LSMSA'!Q82</f>
        <v>24928</v>
      </c>
      <c r="P82" s="247">
        <f>N82-O82</f>
        <v>8458</v>
      </c>
      <c r="Q82" s="96">
        <f>ROUND(P82/$Q$85,0)</f>
        <v>8458</v>
      </c>
      <c r="R82" s="96">
        <v>33386</v>
      </c>
    </row>
    <row r="83" spans="1:18" s="218" customFormat="1" ht="15.6" customHeight="1" thickBot="1" x14ac:dyDescent="0.25">
      <c r="A83" s="1732" t="s">
        <v>495</v>
      </c>
      <c r="B83" s="1764"/>
      <c r="C83" s="718">
        <f>SUM(C76:C82)</f>
        <v>335</v>
      </c>
      <c r="D83" s="719"/>
      <c r="E83" s="720">
        <f t="shared" ref="E83:R83" si="14">SUM(E76:E82)</f>
        <v>2815583.7418982126</v>
      </c>
      <c r="F83" s="720">
        <f t="shared" si="14"/>
        <v>705.28672061088969</v>
      </c>
      <c r="G83" s="720">
        <f t="shared" si="14"/>
        <v>227790.47037415687</v>
      </c>
      <c r="H83" s="719">
        <f t="shared" si="14"/>
        <v>3043372</v>
      </c>
      <c r="I83" s="722">
        <f t="shared" si="14"/>
        <v>225375</v>
      </c>
      <c r="J83" s="722">
        <f t="shared" si="14"/>
        <v>-67676</v>
      </c>
      <c r="K83" s="722">
        <f t="shared" si="14"/>
        <v>157699</v>
      </c>
      <c r="L83" s="743">
        <f t="shared" si="14"/>
        <v>3201071</v>
      </c>
      <c r="M83" s="744">
        <f t="shared" si="14"/>
        <v>0</v>
      </c>
      <c r="N83" s="721">
        <f t="shared" si="14"/>
        <v>3234457</v>
      </c>
      <c r="O83" s="725">
        <f t="shared" si="14"/>
        <v>2933138</v>
      </c>
      <c r="P83" s="725">
        <f t="shared" si="14"/>
        <v>301319</v>
      </c>
      <c r="Q83" s="726">
        <f t="shared" si="14"/>
        <v>301319</v>
      </c>
      <c r="R83" s="721">
        <f t="shared" si="14"/>
        <v>3244457</v>
      </c>
    </row>
    <row r="84" spans="1:18" ht="13.5" thickTop="1" x14ac:dyDescent="0.2"/>
    <row r="85" spans="1:18" hidden="1" x14ac:dyDescent="0.2">
      <c r="O85" s="647"/>
      <c r="Q85" s="112">
        <v>1</v>
      </c>
    </row>
  </sheetData>
  <mergeCells count="12">
    <mergeCell ref="L1:R1"/>
    <mergeCell ref="A83:B83"/>
    <mergeCell ref="A77:B77"/>
    <mergeCell ref="A80:B80"/>
    <mergeCell ref="A81:B81"/>
    <mergeCell ref="A82:B82"/>
    <mergeCell ref="A79:B79"/>
    <mergeCell ref="A76:B76"/>
    <mergeCell ref="A78:B78"/>
    <mergeCell ref="A1:B3"/>
    <mergeCell ref="I2:K2"/>
    <mergeCell ref="C1:K1"/>
  </mergeCells>
  <printOptions horizontalCentered="1"/>
  <pageMargins left="0.35" right="0.35" top="0.6" bottom="0.35" header="0.3" footer="0.25"/>
  <pageSetup paperSize="5" scale="65" firstPageNumber="50" fitToWidth="0" orientation="portrait" r:id="rId1"/>
  <headerFooter alignWithMargins="0">
    <oddHeader xml:space="preserve">&amp;L&amp;"Arial,Bold"&amp;20&amp;K000000FY2018-19 MFP Budget Letter - June 2019&amp;R&amp;"Arial,Bold"&amp;12&amp;KFF0000
</oddHeader>
    <oddFooter>&amp;R&amp;9&amp;P</oddFooter>
  </headerFooter>
  <colBreaks count="1" manualBreakCount="1">
    <brk id="11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R85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.7109375" style="112" customWidth="1"/>
    <col min="2" max="2" width="24.85546875" style="112" customWidth="1"/>
    <col min="3" max="3" width="13.140625" style="112" customWidth="1"/>
    <col min="4" max="4" width="12.85546875" style="112" customWidth="1"/>
    <col min="5" max="5" width="13.7109375" style="112" customWidth="1"/>
    <col min="6" max="6" width="12.5703125" style="112" bestFit="1" customWidth="1"/>
    <col min="7" max="8" width="13.7109375" style="112" customWidth="1"/>
    <col min="9" max="10" width="14.85546875" style="112" customWidth="1"/>
    <col min="11" max="11" width="13.7109375" style="112" customWidth="1"/>
    <col min="12" max="12" width="14.140625" style="112" customWidth="1"/>
    <col min="13" max="13" width="13.42578125" style="112" bestFit="1" customWidth="1"/>
    <col min="14" max="14" width="19.85546875" style="112" customWidth="1"/>
    <col min="15" max="17" width="14.5703125" style="112" customWidth="1"/>
    <col min="18" max="18" width="17.5703125" style="112" customWidth="1"/>
    <col min="19" max="16384" width="8.85546875" style="112"/>
  </cols>
  <sheetData>
    <row r="1" spans="1:18" ht="17.45" customHeight="1" x14ac:dyDescent="0.2">
      <c r="A1" s="1775" t="s">
        <v>1157</v>
      </c>
      <c r="B1" s="1775"/>
      <c r="C1" s="1761" t="s">
        <v>378</v>
      </c>
      <c r="D1" s="1762"/>
      <c r="E1" s="1762"/>
      <c r="F1" s="1762"/>
      <c r="G1" s="1762"/>
      <c r="H1" s="1762"/>
      <c r="I1" s="1762"/>
      <c r="J1" s="1762"/>
      <c r="K1" s="1763"/>
      <c r="L1" s="1761" t="s">
        <v>378</v>
      </c>
      <c r="M1" s="1762"/>
      <c r="N1" s="1762"/>
      <c r="O1" s="1762"/>
      <c r="P1" s="1762"/>
      <c r="Q1" s="1762"/>
      <c r="R1" s="1763"/>
    </row>
    <row r="2" spans="1:18" s="745" customFormat="1" ht="29.25" customHeight="1" x14ac:dyDescent="0.2">
      <c r="A2" s="1775"/>
      <c r="B2" s="1775"/>
      <c r="C2" s="208"/>
      <c r="D2" s="209"/>
      <c r="E2" s="209"/>
      <c r="F2" s="209"/>
      <c r="G2" s="209"/>
      <c r="H2" s="209"/>
      <c r="I2" s="1605" t="s">
        <v>251</v>
      </c>
      <c r="J2" s="1605"/>
      <c r="K2" s="1605"/>
      <c r="L2" s="208"/>
      <c r="M2" s="209"/>
      <c r="N2" s="209"/>
      <c r="O2" s="209"/>
      <c r="P2" s="209"/>
      <c r="Q2" s="209"/>
      <c r="R2" s="210"/>
    </row>
    <row r="3" spans="1:18" ht="138" customHeight="1" x14ac:dyDescent="0.2">
      <c r="A3" s="1775"/>
      <c r="B3" s="1775"/>
      <c r="C3" s="431" t="s">
        <v>1224</v>
      </c>
      <c r="D3" s="430" t="s">
        <v>665</v>
      </c>
      <c r="E3" s="430" t="s">
        <v>666</v>
      </c>
      <c r="F3" s="430" t="s">
        <v>452</v>
      </c>
      <c r="G3" s="430" t="s">
        <v>376</v>
      </c>
      <c r="H3" s="430" t="s">
        <v>667</v>
      </c>
      <c r="I3" s="1013" t="s">
        <v>1225</v>
      </c>
      <c r="J3" s="1013" t="s">
        <v>1226</v>
      </c>
      <c r="K3" s="1013" t="s">
        <v>253</v>
      </c>
      <c r="L3" s="430" t="s">
        <v>668</v>
      </c>
      <c r="M3" s="1320" t="s">
        <v>1483</v>
      </c>
      <c r="N3" s="207" t="s">
        <v>1325</v>
      </c>
      <c r="O3" s="207" t="s">
        <v>296</v>
      </c>
      <c r="P3" s="207" t="s">
        <v>299</v>
      </c>
      <c r="Q3" s="207" t="s">
        <v>252</v>
      </c>
      <c r="R3" s="207" t="s">
        <v>1326</v>
      </c>
    </row>
    <row r="4" spans="1:18" ht="14.25" customHeight="1" x14ac:dyDescent="0.2">
      <c r="A4" s="746"/>
      <c r="B4" s="747"/>
      <c r="C4" s="748">
        <v>1</v>
      </c>
      <c r="D4" s="748">
        <f>C4+1</f>
        <v>2</v>
      </c>
      <c r="E4" s="748">
        <f>D4+1</f>
        <v>3</v>
      </c>
      <c r="F4" s="748">
        <f t="shared" ref="F4:R4" si="0">E4+1</f>
        <v>4</v>
      </c>
      <c r="G4" s="748">
        <f t="shared" si="0"/>
        <v>5</v>
      </c>
      <c r="H4" s="748">
        <f t="shared" si="0"/>
        <v>6</v>
      </c>
      <c r="I4" s="748">
        <f t="shared" si="0"/>
        <v>7</v>
      </c>
      <c r="J4" s="748">
        <f t="shared" si="0"/>
        <v>8</v>
      </c>
      <c r="K4" s="748">
        <f t="shared" si="0"/>
        <v>9</v>
      </c>
      <c r="L4" s="748">
        <f t="shared" si="0"/>
        <v>10</v>
      </c>
      <c r="M4" s="748">
        <f t="shared" si="0"/>
        <v>11</v>
      </c>
      <c r="N4" s="748">
        <f t="shared" si="0"/>
        <v>12</v>
      </c>
      <c r="O4" s="748">
        <f t="shared" si="0"/>
        <v>13</v>
      </c>
      <c r="P4" s="748">
        <f t="shared" si="0"/>
        <v>14</v>
      </c>
      <c r="Q4" s="748">
        <f t="shared" si="0"/>
        <v>15</v>
      </c>
      <c r="R4" s="748">
        <f t="shared" si="0"/>
        <v>16</v>
      </c>
    </row>
    <row r="5" spans="1:18" s="833" customFormat="1" ht="27.75" customHeight="1" x14ac:dyDescent="0.2">
      <c r="A5" s="1216"/>
      <c r="B5" s="1216"/>
      <c r="C5" s="1019" t="s">
        <v>1047</v>
      </c>
      <c r="D5" s="1019" t="s">
        <v>1083</v>
      </c>
      <c r="E5" s="1019" t="s">
        <v>1049</v>
      </c>
      <c r="F5" s="1019" t="s">
        <v>951</v>
      </c>
      <c r="G5" s="1019" t="s">
        <v>926</v>
      </c>
      <c r="H5" s="1019" t="s">
        <v>1050</v>
      </c>
      <c r="I5" s="1019" t="s">
        <v>1294</v>
      </c>
      <c r="J5" s="1019" t="s">
        <v>1295</v>
      </c>
      <c r="K5" s="1019" t="s">
        <v>1051</v>
      </c>
      <c r="L5" s="1019" t="s">
        <v>1052</v>
      </c>
      <c r="M5" s="1022" t="s">
        <v>1055</v>
      </c>
      <c r="N5" s="1019" t="s">
        <v>1324</v>
      </c>
      <c r="O5" s="1019" t="s">
        <v>1328</v>
      </c>
      <c r="P5" s="1019" t="s">
        <v>1084</v>
      </c>
      <c r="Q5" s="1019" t="s">
        <v>1327</v>
      </c>
      <c r="R5" s="1019" t="s">
        <v>1329</v>
      </c>
    </row>
    <row r="6" spans="1:18" s="833" customFormat="1" ht="22.5" hidden="1" x14ac:dyDescent="0.2">
      <c r="A6" s="1217"/>
      <c r="B6" s="1217"/>
      <c r="C6" s="1022"/>
      <c r="D6" s="1022" t="s">
        <v>802</v>
      </c>
      <c r="E6" s="1022" t="s">
        <v>803</v>
      </c>
      <c r="F6" s="1022" t="s">
        <v>1085</v>
      </c>
      <c r="G6" s="1022" t="s">
        <v>803</v>
      </c>
      <c r="H6" s="1022" t="s">
        <v>803</v>
      </c>
      <c r="I6" s="1022" t="s">
        <v>1054</v>
      </c>
      <c r="J6" s="1022" t="s">
        <v>1054</v>
      </c>
      <c r="K6" s="1022" t="s">
        <v>803</v>
      </c>
      <c r="L6" s="1022" t="s">
        <v>803</v>
      </c>
      <c r="M6" s="1022" t="s">
        <v>1055</v>
      </c>
      <c r="N6" s="1022" t="s">
        <v>1076</v>
      </c>
      <c r="O6" s="1022" t="s">
        <v>1086</v>
      </c>
      <c r="P6" s="1022" t="s">
        <v>803</v>
      </c>
      <c r="Q6" s="1022" t="s">
        <v>803</v>
      </c>
      <c r="R6" s="1022" t="s">
        <v>1077</v>
      </c>
    </row>
    <row r="7" spans="1:18" ht="15.6" customHeight="1" x14ac:dyDescent="0.2">
      <c r="A7" s="685">
        <v>1</v>
      </c>
      <c r="B7" s="370" t="s">
        <v>7</v>
      </c>
      <c r="C7" s="686">
        <f>'8_2.1.18 SIS'!BC7</f>
        <v>0</v>
      </c>
      <c r="D7" s="687">
        <f>'3_Levels 1&amp;2'!AM7+'3_Levels 1&amp;2'!AU7</f>
        <v>7390.1599421722221</v>
      </c>
      <c r="E7" s="688">
        <f>C7*D7</f>
        <v>0</v>
      </c>
      <c r="F7" s="688">
        <v>777.48</v>
      </c>
      <c r="G7" s="688">
        <f>C7*F7</f>
        <v>0</v>
      </c>
      <c r="H7" s="689">
        <f>ROUND(E7+G7,0)</f>
        <v>0</v>
      </c>
      <c r="I7" s="372">
        <f>[6]Oct_Thrive!$G7</f>
        <v>0</v>
      </c>
      <c r="J7" s="372">
        <f>[6]Feb_Thrive!$G7</f>
        <v>0</v>
      </c>
      <c r="K7" s="376">
        <f t="shared" ref="K7:K38" si="1">I7+J7</f>
        <v>0</v>
      </c>
      <c r="L7" s="689">
        <f t="shared" ref="L7:L70" si="2">K7+H7</f>
        <v>0</v>
      </c>
      <c r="M7" s="687"/>
      <c r="N7" s="375">
        <f>ROUND(SUM(L7:M7),0)</f>
        <v>0</v>
      </c>
      <c r="O7" s="372">
        <f>('[7]5A6_Thrive'!Q7*2)+('[9]5A6_Thrive'!Q7*6)+('[1]5A6_Thrive'!Q7*2)+'[11]5A6_Thrive'!Q7</f>
        <v>0</v>
      </c>
      <c r="P7" s="372">
        <f>N7-O7</f>
        <v>0</v>
      </c>
      <c r="Q7" s="375">
        <f>ROUND(P7/$Q$85,0)</f>
        <v>0</v>
      </c>
      <c r="R7" s="377">
        <f t="shared" ref="R7:R38" si="3">N7</f>
        <v>0</v>
      </c>
    </row>
    <row r="8" spans="1:18" ht="15.6" customHeight="1" x14ac:dyDescent="0.2">
      <c r="A8" s="690">
        <v>2</v>
      </c>
      <c r="B8" s="387" t="s">
        <v>8</v>
      </c>
      <c r="C8" s="691">
        <f>'8_2.1.18 SIS'!BC8</f>
        <v>0</v>
      </c>
      <c r="D8" s="692">
        <f>'3_Levels 1&amp;2'!AM8+'3_Levels 1&amp;2'!AU8</f>
        <v>9315.177608267717</v>
      </c>
      <c r="E8" s="693">
        <f t="shared" ref="E8:E71" si="4">C8*D8</f>
        <v>0</v>
      </c>
      <c r="F8" s="693">
        <v>842.32</v>
      </c>
      <c r="G8" s="693">
        <f t="shared" ref="G8:G71" si="5">C8*F8</f>
        <v>0</v>
      </c>
      <c r="H8" s="694">
        <f t="shared" ref="H8:H71" si="6">ROUND(E8+G8,0)</f>
        <v>0</v>
      </c>
      <c r="I8" s="389">
        <f>[6]Oct_Thrive!$G8</f>
        <v>0</v>
      </c>
      <c r="J8" s="389">
        <f>[6]Feb_Thrive!$G8</f>
        <v>0</v>
      </c>
      <c r="K8" s="393">
        <f t="shared" si="1"/>
        <v>0</v>
      </c>
      <c r="L8" s="694">
        <f t="shared" si="2"/>
        <v>0</v>
      </c>
      <c r="M8" s="692"/>
      <c r="N8" s="392">
        <f t="shared" ref="N8:N71" si="7">ROUND(SUM(L8:M8),0)</f>
        <v>0</v>
      </c>
      <c r="O8" s="389">
        <f>('[7]5A6_Thrive'!Q8*2)+('[9]5A6_Thrive'!Q8*6)+('[1]5A6_Thrive'!Q8*2)+'[11]5A6_Thrive'!Q8</f>
        <v>0</v>
      </c>
      <c r="P8" s="389">
        <f t="shared" ref="P8:P71" si="8">N8-O8</f>
        <v>0</v>
      </c>
      <c r="Q8" s="392">
        <f t="shared" ref="Q8:Q71" si="9">ROUND(P8/$Q$85,0)</f>
        <v>0</v>
      </c>
      <c r="R8" s="392">
        <f t="shared" si="3"/>
        <v>0</v>
      </c>
    </row>
    <row r="9" spans="1:18" ht="15.6" customHeight="1" x14ac:dyDescent="0.2">
      <c r="A9" s="690">
        <v>3</v>
      </c>
      <c r="B9" s="387" t="s">
        <v>9</v>
      </c>
      <c r="C9" s="691">
        <f>'8_2.1.18 SIS'!BC9</f>
        <v>0</v>
      </c>
      <c r="D9" s="692">
        <f>'3_Levels 1&amp;2'!AM9+'3_Levels 1&amp;2'!AU9</f>
        <v>7651.750392513175</v>
      </c>
      <c r="E9" s="693">
        <f t="shared" si="4"/>
        <v>0</v>
      </c>
      <c r="F9" s="693">
        <v>596.84</v>
      </c>
      <c r="G9" s="693">
        <f t="shared" si="5"/>
        <v>0</v>
      </c>
      <c r="H9" s="694">
        <f t="shared" si="6"/>
        <v>0</v>
      </c>
      <c r="I9" s="389">
        <f>[6]Oct_Thrive!$G9</f>
        <v>32994</v>
      </c>
      <c r="J9" s="389">
        <f>[6]Feb_Thrive!$G9</f>
        <v>16497</v>
      </c>
      <c r="K9" s="393">
        <f t="shared" si="1"/>
        <v>49491</v>
      </c>
      <c r="L9" s="694">
        <f t="shared" si="2"/>
        <v>49491</v>
      </c>
      <c r="M9" s="692"/>
      <c r="N9" s="392">
        <f t="shared" si="7"/>
        <v>49491</v>
      </c>
      <c r="O9" s="389">
        <f>('[7]5A6_Thrive'!Q9*2)+('[9]5A6_Thrive'!Q9*6)+('[1]5A6_Thrive'!Q9*2)+'[11]5A6_Thrive'!Q9</f>
        <v>37119</v>
      </c>
      <c r="P9" s="389">
        <f t="shared" si="8"/>
        <v>12372</v>
      </c>
      <c r="Q9" s="392">
        <f t="shared" si="9"/>
        <v>12372</v>
      </c>
      <c r="R9" s="392">
        <f t="shared" si="3"/>
        <v>49491</v>
      </c>
    </row>
    <row r="10" spans="1:18" ht="15.6" customHeight="1" x14ac:dyDescent="0.2">
      <c r="A10" s="690">
        <v>4</v>
      </c>
      <c r="B10" s="387" t="s">
        <v>10</v>
      </c>
      <c r="C10" s="691">
        <f>'8_2.1.18 SIS'!BC10</f>
        <v>0</v>
      </c>
      <c r="D10" s="692">
        <f>'3_Levels 1&amp;2'!AM10+'3_Levels 1&amp;2'!AU10</f>
        <v>9668.2036391912916</v>
      </c>
      <c r="E10" s="693">
        <f t="shared" si="4"/>
        <v>0</v>
      </c>
      <c r="F10" s="693">
        <v>585.76</v>
      </c>
      <c r="G10" s="693">
        <f t="shared" si="5"/>
        <v>0</v>
      </c>
      <c r="H10" s="694">
        <f t="shared" si="6"/>
        <v>0</v>
      </c>
      <c r="I10" s="389">
        <f>[6]Oct_Thrive!$G10</f>
        <v>0</v>
      </c>
      <c r="J10" s="389">
        <f>[6]Feb_Thrive!$G10</f>
        <v>0</v>
      </c>
      <c r="K10" s="393">
        <f t="shared" si="1"/>
        <v>0</v>
      </c>
      <c r="L10" s="694">
        <f t="shared" si="2"/>
        <v>0</v>
      </c>
      <c r="M10" s="692"/>
      <c r="N10" s="392">
        <f t="shared" si="7"/>
        <v>0</v>
      </c>
      <c r="O10" s="389">
        <f>('[7]5A6_Thrive'!Q10*2)+('[9]5A6_Thrive'!Q10*6)+('[1]5A6_Thrive'!Q10*2)+'[11]5A6_Thrive'!Q10</f>
        <v>0</v>
      </c>
      <c r="P10" s="389">
        <f t="shared" si="8"/>
        <v>0</v>
      </c>
      <c r="Q10" s="392">
        <f t="shared" si="9"/>
        <v>0</v>
      </c>
      <c r="R10" s="392">
        <f t="shared" si="3"/>
        <v>0</v>
      </c>
    </row>
    <row r="11" spans="1:18" ht="15.6" customHeight="1" x14ac:dyDescent="0.2">
      <c r="A11" s="695">
        <v>5</v>
      </c>
      <c r="B11" s="401" t="s">
        <v>11</v>
      </c>
      <c r="C11" s="696">
        <f>'8_2.1.18 SIS'!BC11</f>
        <v>0</v>
      </c>
      <c r="D11" s="697">
        <f>'3_Levels 1&amp;2'!AM11+'3_Levels 1&amp;2'!AU11</f>
        <v>7688.9904658266514</v>
      </c>
      <c r="E11" s="698">
        <f t="shared" si="4"/>
        <v>0</v>
      </c>
      <c r="F11" s="698">
        <v>555.91</v>
      </c>
      <c r="G11" s="698">
        <f t="shared" si="5"/>
        <v>0</v>
      </c>
      <c r="H11" s="699">
        <f t="shared" si="6"/>
        <v>0</v>
      </c>
      <c r="I11" s="403">
        <f>[6]Oct_Thrive!$G11</f>
        <v>0</v>
      </c>
      <c r="J11" s="403">
        <f>[6]Feb_Thrive!$G11</f>
        <v>0</v>
      </c>
      <c r="K11" s="407">
        <f t="shared" si="1"/>
        <v>0</v>
      </c>
      <c r="L11" s="699">
        <f t="shared" si="2"/>
        <v>0</v>
      </c>
      <c r="M11" s="697"/>
      <c r="N11" s="406">
        <f t="shared" si="7"/>
        <v>0</v>
      </c>
      <c r="O11" s="409">
        <f>('[7]5A6_Thrive'!Q11*2)+('[9]5A6_Thrive'!Q11*6)+('[1]5A6_Thrive'!Q11*2)+'[11]5A6_Thrive'!Q11</f>
        <v>0</v>
      </c>
      <c r="P11" s="403">
        <f t="shared" si="8"/>
        <v>0</v>
      </c>
      <c r="Q11" s="410">
        <f t="shared" si="9"/>
        <v>0</v>
      </c>
      <c r="R11" s="406">
        <f t="shared" si="3"/>
        <v>0</v>
      </c>
    </row>
    <row r="12" spans="1:18" ht="15.6" customHeight="1" x14ac:dyDescent="0.2">
      <c r="A12" s="685">
        <v>6</v>
      </c>
      <c r="B12" s="370" t="s">
        <v>12</v>
      </c>
      <c r="C12" s="686">
        <f>'8_2.1.18 SIS'!BC12</f>
        <v>0</v>
      </c>
      <c r="D12" s="687">
        <f>'3_Levels 1&amp;2'!AM12+'3_Levels 1&amp;2'!AU12</f>
        <v>8928.9038053097356</v>
      </c>
      <c r="E12" s="688">
        <f t="shared" si="4"/>
        <v>0</v>
      </c>
      <c r="F12" s="688">
        <v>545.4799999999999</v>
      </c>
      <c r="G12" s="688">
        <f t="shared" si="5"/>
        <v>0</v>
      </c>
      <c r="H12" s="689">
        <f t="shared" si="6"/>
        <v>0</v>
      </c>
      <c r="I12" s="372">
        <f>[6]Oct_Thrive!$G12</f>
        <v>0</v>
      </c>
      <c r="J12" s="372">
        <f>[6]Feb_Thrive!$G12</f>
        <v>0</v>
      </c>
      <c r="K12" s="376">
        <f t="shared" si="1"/>
        <v>0</v>
      </c>
      <c r="L12" s="689">
        <f t="shared" si="2"/>
        <v>0</v>
      </c>
      <c r="M12" s="687"/>
      <c r="N12" s="375">
        <f t="shared" si="7"/>
        <v>0</v>
      </c>
      <c r="O12" s="372">
        <f>('[7]5A6_Thrive'!Q12*2)+('[9]5A6_Thrive'!Q12*6)+('[1]5A6_Thrive'!Q12*2)+'[11]5A6_Thrive'!Q12</f>
        <v>0</v>
      </c>
      <c r="P12" s="372">
        <f t="shared" si="8"/>
        <v>0</v>
      </c>
      <c r="Q12" s="375">
        <f t="shared" si="9"/>
        <v>0</v>
      </c>
      <c r="R12" s="377">
        <f t="shared" si="3"/>
        <v>0</v>
      </c>
    </row>
    <row r="13" spans="1:18" ht="15.6" customHeight="1" x14ac:dyDescent="0.2">
      <c r="A13" s="690">
        <v>7</v>
      </c>
      <c r="B13" s="387" t="s">
        <v>13</v>
      </c>
      <c r="C13" s="691">
        <f>'8_2.1.18 SIS'!BC13</f>
        <v>0</v>
      </c>
      <c r="D13" s="692">
        <f>'3_Levels 1&amp;2'!AM13+'3_Levels 1&amp;2'!AU13</f>
        <v>8567.9846089773255</v>
      </c>
      <c r="E13" s="693">
        <f t="shared" si="4"/>
        <v>0</v>
      </c>
      <c r="F13" s="693">
        <v>756.91999999999985</v>
      </c>
      <c r="G13" s="693">
        <f t="shared" si="5"/>
        <v>0</v>
      </c>
      <c r="H13" s="694">
        <f t="shared" si="6"/>
        <v>0</v>
      </c>
      <c r="I13" s="389">
        <f>[6]Oct_Thrive!$G13</f>
        <v>0</v>
      </c>
      <c r="J13" s="389">
        <f>[6]Feb_Thrive!$G13</f>
        <v>0</v>
      </c>
      <c r="K13" s="393">
        <f t="shared" si="1"/>
        <v>0</v>
      </c>
      <c r="L13" s="694">
        <f t="shared" si="2"/>
        <v>0</v>
      </c>
      <c r="M13" s="692"/>
      <c r="N13" s="392">
        <f t="shared" si="7"/>
        <v>0</v>
      </c>
      <c r="O13" s="389">
        <f>('[7]5A6_Thrive'!Q13*2)+('[9]5A6_Thrive'!Q13*6)+('[1]5A6_Thrive'!Q13*2)+'[11]5A6_Thrive'!Q13</f>
        <v>0</v>
      </c>
      <c r="P13" s="389">
        <f t="shared" si="8"/>
        <v>0</v>
      </c>
      <c r="Q13" s="392">
        <f t="shared" si="9"/>
        <v>0</v>
      </c>
      <c r="R13" s="392">
        <f t="shared" si="3"/>
        <v>0</v>
      </c>
    </row>
    <row r="14" spans="1:18" ht="15.6" customHeight="1" x14ac:dyDescent="0.2">
      <c r="A14" s="690">
        <v>8</v>
      </c>
      <c r="B14" s="387" t="s">
        <v>14</v>
      </c>
      <c r="C14" s="691">
        <f>'8_2.1.18 SIS'!BC14</f>
        <v>0</v>
      </c>
      <c r="D14" s="692">
        <f>'3_Levels 1&amp;2'!AM14+'3_Levels 1&amp;2'!AU14</f>
        <v>8434.6999018733277</v>
      </c>
      <c r="E14" s="693">
        <f t="shared" si="4"/>
        <v>0</v>
      </c>
      <c r="F14" s="693">
        <v>725.76</v>
      </c>
      <c r="G14" s="693">
        <f t="shared" si="5"/>
        <v>0</v>
      </c>
      <c r="H14" s="694">
        <f t="shared" si="6"/>
        <v>0</v>
      </c>
      <c r="I14" s="389">
        <f>[6]Oct_Thrive!$G14</f>
        <v>0</v>
      </c>
      <c r="J14" s="389">
        <f>[6]Feb_Thrive!$G14</f>
        <v>0</v>
      </c>
      <c r="K14" s="393">
        <f t="shared" si="1"/>
        <v>0</v>
      </c>
      <c r="L14" s="694">
        <f t="shared" si="2"/>
        <v>0</v>
      </c>
      <c r="M14" s="692"/>
      <c r="N14" s="392">
        <f t="shared" si="7"/>
        <v>0</v>
      </c>
      <c r="O14" s="389">
        <f>('[7]5A6_Thrive'!Q14*2)+('[9]5A6_Thrive'!Q14*6)+('[1]5A6_Thrive'!Q14*2)+'[11]5A6_Thrive'!Q14</f>
        <v>0</v>
      </c>
      <c r="P14" s="389">
        <f t="shared" si="8"/>
        <v>0</v>
      </c>
      <c r="Q14" s="392">
        <f t="shared" si="9"/>
        <v>0</v>
      </c>
      <c r="R14" s="392">
        <f t="shared" si="3"/>
        <v>0</v>
      </c>
    </row>
    <row r="15" spans="1:18" ht="15.6" customHeight="1" x14ac:dyDescent="0.2">
      <c r="A15" s="690">
        <v>9</v>
      </c>
      <c r="B15" s="387" t="s">
        <v>15</v>
      </c>
      <c r="C15" s="691">
        <f>'8_2.1.18 SIS'!BC15</f>
        <v>0</v>
      </c>
      <c r="D15" s="692">
        <f>'3_Levels 1&amp;2'!AM15+'3_Levels 1&amp;2'!AU15</f>
        <v>8295.9800530093598</v>
      </c>
      <c r="E15" s="693">
        <f t="shared" si="4"/>
        <v>0</v>
      </c>
      <c r="F15" s="693">
        <v>744.76</v>
      </c>
      <c r="G15" s="693">
        <f t="shared" si="5"/>
        <v>0</v>
      </c>
      <c r="H15" s="694">
        <f t="shared" si="6"/>
        <v>0</v>
      </c>
      <c r="I15" s="389">
        <f>[6]Oct_Thrive!$G15</f>
        <v>0</v>
      </c>
      <c r="J15" s="389">
        <f>[6]Feb_Thrive!$G15</f>
        <v>0</v>
      </c>
      <c r="K15" s="393">
        <f t="shared" si="1"/>
        <v>0</v>
      </c>
      <c r="L15" s="694">
        <f t="shared" si="2"/>
        <v>0</v>
      </c>
      <c r="M15" s="692"/>
      <c r="N15" s="392">
        <f t="shared" si="7"/>
        <v>0</v>
      </c>
      <c r="O15" s="389">
        <f>('[7]5A6_Thrive'!Q15*2)+('[9]5A6_Thrive'!Q15*6)+('[1]5A6_Thrive'!Q15*2)+'[11]5A6_Thrive'!Q15</f>
        <v>0</v>
      </c>
      <c r="P15" s="389">
        <f t="shared" si="8"/>
        <v>0</v>
      </c>
      <c r="Q15" s="392">
        <f t="shared" si="9"/>
        <v>0</v>
      </c>
      <c r="R15" s="392">
        <f t="shared" si="3"/>
        <v>0</v>
      </c>
    </row>
    <row r="16" spans="1:18" ht="15.6" customHeight="1" x14ac:dyDescent="0.2">
      <c r="A16" s="695">
        <v>10</v>
      </c>
      <c r="B16" s="401" t="s">
        <v>16</v>
      </c>
      <c r="C16" s="696">
        <f>'8_2.1.18 SIS'!BC16</f>
        <v>0</v>
      </c>
      <c r="D16" s="697">
        <f>'3_Levels 1&amp;2'!AM16+'3_Levels 1&amp;2'!AU16</f>
        <v>8149.6492702921842</v>
      </c>
      <c r="E16" s="698">
        <f t="shared" si="4"/>
        <v>0</v>
      </c>
      <c r="F16" s="698">
        <v>608.04000000000008</v>
      </c>
      <c r="G16" s="698">
        <f t="shared" si="5"/>
        <v>0</v>
      </c>
      <c r="H16" s="699">
        <f t="shared" si="6"/>
        <v>0</v>
      </c>
      <c r="I16" s="403">
        <f>[6]Oct_Thrive!$G16</f>
        <v>0</v>
      </c>
      <c r="J16" s="403">
        <f>[6]Feb_Thrive!$G16</f>
        <v>0</v>
      </c>
      <c r="K16" s="407">
        <f t="shared" si="1"/>
        <v>0</v>
      </c>
      <c r="L16" s="699">
        <f t="shared" si="2"/>
        <v>0</v>
      </c>
      <c r="M16" s="697"/>
      <c r="N16" s="406">
        <f t="shared" si="7"/>
        <v>0</v>
      </c>
      <c r="O16" s="409">
        <f>('[7]5A6_Thrive'!Q16*2)+('[9]5A6_Thrive'!Q16*6)+('[1]5A6_Thrive'!Q16*2)+'[11]5A6_Thrive'!Q16</f>
        <v>0</v>
      </c>
      <c r="P16" s="403">
        <f t="shared" si="8"/>
        <v>0</v>
      </c>
      <c r="Q16" s="410">
        <f t="shared" si="9"/>
        <v>0</v>
      </c>
      <c r="R16" s="406">
        <f t="shared" si="3"/>
        <v>0</v>
      </c>
    </row>
    <row r="17" spans="1:18" ht="15.6" customHeight="1" x14ac:dyDescent="0.2">
      <c r="A17" s="685">
        <v>11</v>
      </c>
      <c r="B17" s="370" t="s">
        <v>17</v>
      </c>
      <c r="C17" s="686">
        <f>'8_2.1.18 SIS'!BC17</f>
        <v>0</v>
      </c>
      <c r="D17" s="687">
        <f>'3_Levels 1&amp;2'!AM17+'3_Levels 1&amp;2'!AU17</f>
        <v>10465.279683744466</v>
      </c>
      <c r="E17" s="688">
        <f t="shared" si="4"/>
        <v>0</v>
      </c>
      <c r="F17" s="688">
        <v>706.55</v>
      </c>
      <c r="G17" s="688">
        <f t="shared" si="5"/>
        <v>0</v>
      </c>
      <c r="H17" s="689">
        <f t="shared" si="6"/>
        <v>0</v>
      </c>
      <c r="I17" s="372">
        <f>[6]Oct_Thrive!$G17</f>
        <v>0</v>
      </c>
      <c r="J17" s="372">
        <f>[6]Feb_Thrive!$G17</f>
        <v>0</v>
      </c>
      <c r="K17" s="376">
        <f t="shared" si="1"/>
        <v>0</v>
      </c>
      <c r="L17" s="689">
        <f t="shared" si="2"/>
        <v>0</v>
      </c>
      <c r="M17" s="687"/>
      <c r="N17" s="375">
        <f t="shared" si="7"/>
        <v>0</v>
      </c>
      <c r="O17" s="372">
        <f>('[7]5A6_Thrive'!Q17*2)+('[9]5A6_Thrive'!Q17*6)+('[1]5A6_Thrive'!Q17*2)+'[11]5A6_Thrive'!Q17</f>
        <v>0</v>
      </c>
      <c r="P17" s="372">
        <f t="shared" si="8"/>
        <v>0</v>
      </c>
      <c r="Q17" s="375">
        <f t="shared" si="9"/>
        <v>0</v>
      </c>
      <c r="R17" s="377">
        <f t="shared" si="3"/>
        <v>0</v>
      </c>
    </row>
    <row r="18" spans="1:18" ht="15.6" customHeight="1" x14ac:dyDescent="0.2">
      <c r="A18" s="690">
        <v>12</v>
      </c>
      <c r="B18" s="387" t="s">
        <v>18</v>
      </c>
      <c r="C18" s="691">
        <f>'8_2.1.18 SIS'!BC18</f>
        <v>0</v>
      </c>
      <c r="D18" s="692">
        <f>'3_Levels 1&amp;2'!AM18+'3_Levels 1&amp;2'!AU18</f>
        <v>8295.3512139605464</v>
      </c>
      <c r="E18" s="693">
        <f t="shared" si="4"/>
        <v>0</v>
      </c>
      <c r="F18" s="693">
        <v>1063.31</v>
      </c>
      <c r="G18" s="693">
        <f t="shared" si="5"/>
        <v>0</v>
      </c>
      <c r="H18" s="694">
        <f t="shared" si="6"/>
        <v>0</v>
      </c>
      <c r="I18" s="389">
        <f>[6]Oct_Thrive!$G18</f>
        <v>0</v>
      </c>
      <c r="J18" s="389">
        <f>[6]Feb_Thrive!$G18</f>
        <v>0</v>
      </c>
      <c r="K18" s="393">
        <f t="shared" si="1"/>
        <v>0</v>
      </c>
      <c r="L18" s="694">
        <f t="shared" si="2"/>
        <v>0</v>
      </c>
      <c r="M18" s="692"/>
      <c r="N18" s="392">
        <f t="shared" si="7"/>
        <v>0</v>
      </c>
      <c r="O18" s="389">
        <f>('[7]5A6_Thrive'!Q18*2)+('[9]5A6_Thrive'!Q18*6)+('[1]5A6_Thrive'!Q18*2)+'[11]5A6_Thrive'!Q18</f>
        <v>0</v>
      </c>
      <c r="P18" s="389">
        <f t="shared" si="8"/>
        <v>0</v>
      </c>
      <c r="Q18" s="392">
        <f t="shared" si="9"/>
        <v>0</v>
      </c>
      <c r="R18" s="392">
        <f t="shared" si="3"/>
        <v>0</v>
      </c>
    </row>
    <row r="19" spans="1:18" ht="15.6" customHeight="1" x14ac:dyDescent="0.2">
      <c r="A19" s="690">
        <v>13</v>
      </c>
      <c r="B19" s="387" t="s">
        <v>19</v>
      </c>
      <c r="C19" s="691">
        <f>'8_2.1.18 SIS'!BC19</f>
        <v>0</v>
      </c>
      <c r="D19" s="692">
        <f>'3_Levels 1&amp;2'!AM19+'3_Levels 1&amp;2'!AU19</f>
        <v>9497.8518181818181</v>
      </c>
      <c r="E19" s="693">
        <f t="shared" si="4"/>
        <v>0</v>
      </c>
      <c r="F19" s="693">
        <v>749.43000000000006</v>
      </c>
      <c r="G19" s="693">
        <f t="shared" si="5"/>
        <v>0</v>
      </c>
      <c r="H19" s="694">
        <f t="shared" si="6"/>
        <v>0</v>
      </c>
      <c r="I19" s="389">
        <f>[6]Oct_Thrive!$G19</f>
        <v>0</v>
      </c>
      <c r="J19" s="389">
        <f>[6]Feb_Thrive!$G19</f>
        <v>0</v>
      </c>
      <c r="K19" s="393">
        <f t="shared" si="1"/>
        <v>0</v>
      </c>
      <c r="L19" s="694">
        <f t="shared" si="2"/>
        <v>0</v>
      </c>
      <c r="M19" s="692"/>
      <c r="N19" s="392">
        <f t="shared" si="7"/>
        <v>0</v>
      </c>
      <c r="O19" s="389">
        <f>('[7]5A6_Thrive'!Q19*2)+('[9]5A6_Thrive'!Q19*6)+('[1]5A6_Thrive'!Q19*2)+'[11]5A6_Thrive'!Q19</f>
        <v>0</v>
      </c>
      <c r="P19" s="389">
        <f t="shared" si="8"/>
        <v>0</v>
      </c>
      <c r="Q19" s="392">
        <f t="shared" si="9"/>
        <v>0</v>
      </c>
      <c r="R19" s="392">
        <f t="shared" si="3"/>
        <v>0</v>
      </c>
    </row>
    <row r="20" spans="1:18" ht="15.6" customHeight="1" x14ac:dyDescent="0.2">
      <c r="A20" s="690">
        <v>14</v>
      </c>
      <c r="B20" s="387" t="s">
        <v>20</v>
      </c>
      <c r="C20" s="691">
        <f>'8_2.1.18 SIS'!BC20</f>
        <v>0</v>
      </c>
      <c r="D20" s="692">
        <f>'3_Levels 1&amp;2'!AM20+'3_Levels 1&amp;2'!AU20</f>
        <v>10135.245254237288</v>
      </c>
      <c r="E20" s="693">
        <f t="shared" si="4"/>
        <v>0</v>
      </c>
      <c r="F20" s="693">
        <v>809.9799999999999</v>
      </c>
      <c r="G20" s="693">
        <f t="shared" si="5"/>
        <v>0</v>
      </c>
      <c r="H20" s="694">
        <f t="shared" si="6"/>
        <v>0</v>
      </c>
      <c r="I20" s="389">
        <f>[6]Oct_Thrive!$G20</f>
        <v>0</v>
      </c>
      <c r="J20" s="389">
        <f>[6]Feb_Thrive!$G20</f>
        <v>0</v>
      </c>
      <c r="K20" s="393">
        <f t="shared" si="1"/>
        <v>0</v>
      </c>
      <c r="L20" s="694">
        <f t="shared" si="2"/>
        <v>0</v>
      </c>
      <c r="M20" s="692"/>
      <c r="N20" s="392">
        <f t="shared" si="7"/>
        <v>0</v>
      </c>
      <c r="O20" s="389">
        <f>('[7]5A6_Thrive'!Q20*2)+('[9]5A6_Thrive'!Q20*6)+('[1]5A6_Thrive'!Q20*2)+'[11]5A6_Thrive'!Q20</f>
        <v>0</v>
      </c>
      <c r="P20" s="389">
        <f t="shared" si="8"/>
        <v>0</v>
      </c>
      <c r="Q20" s="392">
        <f t="shared" si="9"/>
        <v>0</v>
      </c>
      <c r="R20" s="392">
        <f t="shared" si="3"/>
        <v>0</v>
      </c>
    </row>
    <row r="21" spans="1:18" ht="15.6" customHeight="1" x14ac:dyDescent="0.2">
      <c r="A21" s="695">
        <v>15</v>
      </c>
      <c r="B21" s="401" t="s">
        <v>21</v>
      </c>
      <c r="C21" s="696">
        <f>'8_2.1.18 SIS'!BC21</f>
        <v>0</v>
      </c>
      <c r="D21" s="697">
        <f>'3_Levels 1&amp;2'!AM21+'3_Levels 1&amp;2'!AU21</f>
        <v>9109.7575932578075</v>
      </c>
      <c r="E21" s="698">
        <f t="shared" si="4"/>
        <v>0</v>
      </c>
      <c r="F21" s="698">
        <v>553.79999999999995</v>
      </c>
      <c r="G21" s="698">
        <f t="shared" si="5"/>
        <v>0</v>
      </c>
      <c r="H21" s="699">
        <f t="shared" si="6"/>
        <v>0</v>
      </c>
      <c r="I21" s="403">
        <f>[6]Oct_Thrive!$G21</f>
        <v>0</v>
      </c>
      <c r="J21" s="403">
        <f>[6]Feb_Thrive!$G21</f>
        <v>0</v>
      </c>
      <c r="K21" s="407">
        <f t="shared" si="1"/>
        <v>0</v>
      </c>
      <c r="L21" s="699">
        <f t="shared" si="2"/>
        <v>0</v>
      </c>
      <c r="M21" s="697"/>
      <c r="N21" s="406">
        <f t="shared" si="7"/>
        <v>0</v>
      </c>
      <c r="O21" s="409">
        <f>('[7]5A6_Thrive'!Q21*2)+('[9]5A6_Thrive'!Q21*6)+('[1]5A6_Thrive'!Q21*2)+'[11]5A6_Thrive'!Q21</f>
        <v>0</v>
      </c>
      <c r="P21" s="403">
        <f t="shared" si="8"/>
        <v>0</v>
      </c>
      <c r="Q21" s="410">
        <f t="shared" si="9"/>
        <v>0</v>
      </c>
      <c r="R21" s="406">
        <f t="shared" si="3"/>
        <v>0</v>
      </c>
    </row>
    <row r="22" spans="1:18" ht="15.6" customHeight="1" x14ac:dyDescent="0.2">
      <c r="A22" s="685">
        <v>16</v>
      </c>
      <c r="B22" s="370" t="s">
        <v>22</v>
      </c>
      <c r="C22" s="686">
        <f>'8_2.1.18 SIS'!BC22</f>
        <v>0</v>
      </c>
      <c r="D22" s="687">
        <f>'3_Levels 1&amp;2'!AM22+'3_Levels 1&amp;2'!AU22</f>
        <v>7629.7369265123834</v>
      </c>
      <c r="E22" s="688">
        <f t="shared" si="4"/>
        <v>0</v>
      </c>
      <c r="F22" s="688">
        <v>686.73</v>
      </c>
      <c r="G22" s="688">
        <f t="shared" si="5"/>
        <v>0</v>
      </c>
      <c r="H22" s="689">
        <f t="shared" si="6"/>
        <v>0</v>
      </c>
      <c r="I22" s="372">
        <f>[6]Oct_Thrive!$G22</f>
        <v>0</v>
      </c>
      <c r="J22" s="372">
        <f>[6]Feb_Thrive!$G22</f>
        <v>0</v>
      </c>
      <c r="K22" s="376">
        <f t="shared" si="1"/>
        <v>0</v>
      </c>
      <c r="L22" s="689">
        <f t="shared" si="2"/>
        <v>0</v>
      </c>
      <c r="M22" s="687"/>
      <c r="N22" s="375">
        <f t="shared" si="7"/>
        <v>0</v>
      </c>
      <c r="O22" s="372">
        <f>('[7]5A6_Thrive'!Q22*2)+('[9]5A6_Thrive'!Q22*6)+('[1]5A6_Thrive'!Q22*2)+'[11]5A6_Thrive'!Q22</f>
        <v>0</v>
      </c>
      <c r="P22" s="372">
        <f t="shared" si="8"/>
        <v>0</v>
      </c>
      <c r="Q22" s="375">
        <f t="shared" si="9"/>
        <v>0</v>
      </c>
      <c r="R22" s="377">
        <f t="shared" si="3"/>
        <v>0</v>
      </c>
    </row>
    <row r="23" spans="1:18" ht="15.6" customHeight="1" x14ac:dyDescent="0.2">
      <c r="A23" s="690">
        <v>17</v>
      </c>
      <c r="B23" s="387" t="s">
        <v>23</v>
      </c>
      <c r="C23" s="691">
        <f>'8_2.1.18 SIS'!BC23</f>
        <v>132</v>
      </c>
      <c r="D23" s="692">
        <f>'3_Levels 1&amp;2'!AM23+'3_Levels 1&amp;2'!AU23</f>
        <v>7899.6304917587395</v>
      </c>
      <c r="E23" s="693">
        <f t="shared" si="4"/>
        <v>1042751.2249121536</v>
      </c>
      <c r="F23" s="693">
        <v>801.47762416806802</v>
      </c>
      <c r="G23" s="693">
        <f t="shared" si="5"/>
        <v>105795.04639018497</v>
      </c>
      <c r="H23" s="694">
        <f t="shared" si="6"/>
        <v>1148546</v>
      </c>
      <c r="I23" s="389">
        <f>[6]Oct_Thrive!$G23</f>
        <v>121816</v>
      </c>
      <c r="J23" s="389">
        <f>[6]Feb_Thrive!$G23</f>
        <v>-21753</v>
      </c>
      <c r="K23" s="393">
        <f t="shared" si="1"/>
        <v>100063</v>
      </c>
      <c r="L23" s="694">
        <f t="shared" si="2"/>
        <v>1248609</v>
      </c>
      <c r="M23" s="692"/>
      <c r="N23" s="392">
        <f t="shared" si="7"/>
        <v>1248609</v>
      </c>
      <c r="O23" s="389">
        <f>('[7]5A6_Thrive'!Q23*2)+('[9]5A6_Thrive'!Q23*6)+('[1]5A6_Thrive'!Q23*2)+'[11]5A6_Thrive'!Q23</f>
        <v>1127881</v>
      </c>
      <c r="P23" s="389">
        <f t="shared" si="8"/>
        <v>120728</v>
      </c>
      <c r="Q23" s="392">
        <f t="shared" si="9"/>
        <v>120728</v>
      </c>
      <c r="R23" s="392">
        <f t="shared" si="3"/>
        <v>1248609</v>
      </c>
    </row>
    <row r="24" spans="1:18" ht="15.6" customHeight="1" x14ac:dyDescent="0.2">
      <c r="A24" s="690">
        <v>18</v>
      </c>
      <c r="B24" s="387" t="s">
        <v>24</v>
      </c>
      <c r="C24" s="691">
        <f>'8_2.1.18 SIS'!BC24</f>
        <v>0</v>
      </c>
      <c r="D24" s="692">
        <f>'3_Levels 1&amp;2'!AM24+'3_Levels 1&amp;2'!AU24</f>
        <v>8973.4894818652847</v>
      </c>
      <c r="E24" s="693">
        <f t="shared" si="4"/>
        <v>0</v>
      </c>
      <c r="F24" s="693">
        <v>845.94999999999993</v>
      </c>
      <c r="G24" s="693">
        <f t="shared" si="5"/>
        <v>0</v>
      </c>
      <c r="H24" s="694">
        <f t="shared" si="6"/>
        <v>0</v>
      </c>
      <c r="I24" s="389">
        <f>[6]Oct_Thrive!$G24</f>
        <v>0</v>
      </c>
      <c r="J24" s="389">
        <f>[6]Feb_Thrive!$G24</f>
        <v>0</v>
      </c>
      <c r="K24" s="393">
        <f t="shared" si="1"/>
        <v>0</v>
      </c>
      <c r="L24" s="694">
        <f t="shared" si="2"/>
        <v>0</v>
      </c>
      <c r="M24" s="692"/>
      <c r="N24" s="392">
        <f t="shared" si="7"/>
        <v>0</v>
      </c>
      <c r="O24" s="389">
        <f>('[7]5A6_Thrive'!Q24*2)+('[9]5A6_Thrive'!Q24*6)+('[1]5A6_Thrive'!Q24*2)+'[11]5A6_Thrive'!Q24</f>
        <v>0</v>
      </c>
      <c r="P24" s="389">
        <f t="shared" si="8"/>
        <v>0</v>
      </c>
      <c r="Q24" s="392">
        <f t="shared" si="9"/>
        <v>0</v>
      </c>
      <c r="R24" s="392">
        <f t="shared" si="3"/>
        <v>0</v>
      </c>
    </row>
    <row r="25" spans="1:18" ht="15.6" customHeight="1" x14ac:dyDescent="0.2">
      <c r="A25" s="690">
        <v>19</v>
      </c>
      <c r="B25" s="387" t="s">
        <v>25</v>
      </c>
      <c r="C25" s="691">
        <f>'8_2.1.18 SIS'!BC25</f>
        <v>0</v>
      </c>
      <c r="D25" s="692">
        <f>'3_Levels 1&amp;2'!AM25+'3_Levels 1&amp;2'!AU25</f>
        <v>8447.4470752235666</v>
      </c>
      <c r="E25" s="693">
        <f t="shared" si="4"/>
        <v>0</v>
      </c>
      <c r="F25" s="693">
        <v>905.43</v>
      </c>
      <c r="G25" s="693">
        <f t="shared" si="5"/>
        <v>0</v>
      </c>
      <c r="H25" s="694">
        <f t="shared" si="6"/>
        <v>0</v>
      </c>
      <c r="I25" s="389">
        <f>[6]Oct_Thrive!$G25</f>
        <v>0</v>
      </c>
      <c r="J25" s="389">
        <f>[6]Feb_Thrive!$G25</f>
        <v>0</v>
      </c>
      <c r="K25" s="393">
        <f t="shared" si="1"/>
        <v>0</v>
      </c>
      <c r="L25" s="694">
        <f t="shared" si="2"/>
        <v>0</v>
      </c>
      <c r="M25" s="692"/>
      <c r="N25" s="392">
        <f t="shared" si="7"/>
        <v>0</v>
      </c>
      <c r="O25" s="389">
        <f>('[7]5A6_Thrive'!Q25*2)+('[9]5A6_Thrive'!Q25*6)+('[1]5A6_Thrive'!Q25*2)+'[11]5A6_Thrive'!Q25</f>
        <v>0</v>
      </c>
      <c r="P25" s="389">
        <f t="shared" si="8"/>
        <v>0</v>
      </c>
      <c r="Q25" s="392">
        <f t="shared" si="9"/>
        <v>0</v>
      </c>
      <c r="R25" s="392">
        <f t="shared" si="3"/>
        <v>0</v>
      </c>
    </row>
    <row r="26" spans="1:18" ht="15.6" customHeight="1" x14ac:dyDescent="0.2">
      <c r="A26" s="695">
        <v>20</v>
      </c>
      <c r="B26" s="401" t="s">
        <v>26</v>
      </c>
      <c r="C26" s="696">
        <f>'8_2.1.18 SIS'!BC26</f>
        <v>0</v>
      </c>
      <c r="D26" s="697">
        <f>'3_Levels 1&amp;2'!AM26+'3_Levels 1&amp;2'!AU26</f>
        <v>8344.7992993185399</v>
      </c>
      <c r="E26" s="698">
        <f t="shared" si="4"/>
        <v>0</v>
      </c>
      <c r="F26" s="698">
        <v>586.16999999999996</v>
      </c>
      <c r="G26" s="698">
        <f t="shared" si="5"/>
        <v>0</v>
      </c>
      <c r="H26" s="699">
        <f t="shared" si="6"/>
        <v>0</v>
      </c>
      <c r="I26" s="403">
        <f>[6]Oct_Thrive!$G26</f>
        <v>0</v>
      </c>
      <c r="J26" s="403">
        <f>[6]Feb_Thrive!$G26</f>
        <v>0</v>
      </c>
      <c r="K26" s="407">
        <f t="shared" si="1"/>
        <v>0</v>
      </c>
      <c r="L26" s="699">
        <f t="shared" si="2"/>
        <v>0</v>
      </c>
      <c r="M26" s="697"/>
      <c r="N26" s="406">
        <f t="shared" si="7"/>
        <v>0</v>
      </c>
      <c r="O26" s="409">
        <f>('[7]5A6_Thrive'!Q26*2)+('[9]5A6_Thrive'!Q26*6)+('[1]5A6_Thrive'!Q26*2)+'[11]5A6_Thrive'!Q26</f>
        <v>0</v>
      </c>
      <c r="P26" s="403">
        <f t="shared" si="8"/>
        <v>0</v>
      </c>
      <c r="Q26" s="410">
        <f t="shared" si="9"/>
        <v>0</v>
      </c>
      <c r="R26" s="406">
        <f t="shared" si="3"/>
        <v>0</v>
      </c>
    </row>
    <row r="27" spans="1:18" ht="15.6" customHeight="1" x14ac:dyDescent="0.2">
      <c r="A27" s="685">
        <v>21</v>
      </c>
      <c r="B27" s="370" t="s">
        <v>27</v>
      </c>
      <c r="C27" s="686">
        <f>'8_2.1.18 SIS'!BC27</f>
        <v>0</v>
      </c>
      <c r="D27" s="687">
        <f>'3_Levels 1&amp;2'!AM27+'3_Levels 1&amp;2'!AU27</f>
        <v>8888.7710980917309</v>
      </c>
      <c r="E27" s="688">
        <f t="shared" si="4"/>
        <v>0</v>
      </c>
      <c r="F27" s="688">
        <v>610.35</v>
      </c>
      <c r="G27" s="688">
        <f t="shared" si="5"/>
        <v>0</v>
      </c>
      <c r="H27" s="689">
        <f t="shared" si="6"/>
        <v>0</v>
      </c>
      <c r="I27" s="372">
        <f>[6]Oct_Thrive!$G27</f>
        <v>0</v>
      </c>
      <c r="J27" s="372">
        <f>[6]Feb_Thrive!$G27</f>
        <v>0</v>
      </c>
      <c r="K27" s="376">
        <f t="shared" si="1"/>
        <v>0</v>
      </c>
      <c r="L27" s="689">
        <f t="shared" si="2"/>
        <v>0</v>
      </c>
      <c r="M27" s="687"/>
      <c r="N27" s="375">
        <f t="shared" si="7"/>
        <v>0</v>
      </c>
      <c r="O27" s="372">
        <f>('[7]5A6_Thrive'!Q27*2)+('[9]5A6_Thrive'!Q27*6)+('[1]5A6_Thrive'!Q27*2)+'[11]5A6_Thrive'!Q27</f>
        <v>0</v>
      </c>
      <c r="P27" s="372">
        <f t="shared" si="8"/>
        <v>0</v>
      </c>
      <c r="Q27" s="375">
        <f t="shared" si="9"/>
        <v>0</v>
      </c>
      <c r="R27" s="377">
        <f t="shared" si="3"/>
        <v>0</v>
      </c>
    </row>
    <row r="28" spans="1:18" ht="15.6" customHeight="1" x14ac:dyDescent="0.2">
      <c r="A28" s="690">
        <v>22</v>
      </c>
      <c r="B28" s="387" t="s">
        <v>28</v>
      </c>
      <c r="C28" s="691">
        <f>'8_2.1.18 SIS'!BC28</f>
        <v>0</v>
      </c>
      <c r="D28" s="692">
        <f>'3_Levels 1&amp;2'!AM28+'3_Levels 1&amp;2'!AU28</f>
        <v>9036.0812145056443</v>
      </c>
      <c r="E28" s="693">
        <f t="shared" si="4"/>
        <v>0</v>
      </c>
      <c r="F28" s="693">
        <v>496.36</v>
      </c>
      <c r="G28" s="693">
        <f t="shared" si="5"/>
        <v>0</v>
      </c>
      <c r="H28" s="694">
        <f t="shared" si="6"/>
        <v>0</v>
      </c>
      <c r="I28" s="389">
        <f>[6]Oct_Thrive!$G28</f>
        <v>0</v>
      </c>
      <c r="J28" s="389">
        <f>[6]Feb_Thrive!$G28</f>
        <v>0</v>
      </c>
      <c r="K28" s="393">
        <f t="shared" si="1"/>
        <v>0</v>
      </c>
      <c r="L28" s="694">
        <f t="shared" si="2"/>
        <v>0</v>
      </c>
      <c r="M28" s="692"/>
      <c r="N28" s="392">
        <f t="shared" si="7"/>
        <v>0</v>
      </c>
      <c r="O28" s="389">
        <f>('[7]5A6_Thrive'!Q28*2)+('[9]5A6_Thrive'!Q28*6)+('[1]5A6_Thrive'!Q28*2)+'[11]5A6_Thrive'!Q28</f>
        <v>0</v>
      </c>
      <c r="P28" s="389">
        <f t="shared" si="8"/>
        <v>0</v>
      </c>
      <c r="Q28" s="392">
        <f t="shared" si="9"/>
        <v>0</v>
      </c>
      <c r="R28" s="392">
        <f t="shared" si="3"/>
        <v>0</v>
      </c>
    </row>
    <row r="29" spans="1:18" ht="15.6" customHeight="1" x14ac:dyDescent="0.2">
      <c r="A29" s="690">
        <v>23</v>
      </c>
      <c r="B29" s="387" t="s">
        <v>29</v>
      </c>
      <c r="C29" s="691">
        <f>'8_2.1.18 SIS'!BC29</f>
        <v>0</v>
      </c>
      <c r="D29" s="692">
        <f>'3_Levels 1&amp;2'!AM29+'3_Levels 1&amp;2'!AU29</f>
        <v>8834.333221059258</v>
      </c>
      <c r="E29" s="693">
        <f t="shared" si="4"/>
        <v>0</v>
      </c>
      <c r="F29" s="693">
        <v>688.58</v>
      </c>
      <c r="G29" s="693">
        <f t="shared" si="5"/>
        <v>0</v>
      </c>
      <c r="H29" s="694">
        <f t="shared" si="6"/>
        <v>0</v>
      </c>
      <c r="I29" s="389">
        <f>[6]Oct_Thrive!$G29</f>
        <v>0</v>
      </c>
      <c r="J29" s="389">
        <f>[6]Feb_Thrive!$G29</f>
        <v>0</v>
      </c>
      <c r="K29" s="393">
        <f t="shared" si="1"/>
        <v>0</v>
      </c>
      <c r="L29" s="694">
        <f t="shared" si="2"/>
        <v>0</v>
      </c>
      <c r="M29" s="692"/>
      <c r="N29" s="392">
        <f t="shared" si="7"/>
        <v>0</v>
      </c>
      <c r="O29" s="389">
        <f>('[7]5A6_Thrive'!Q29*2)+('[9]5A6_Thrive'!Q29*6)+('[1]5A6_Thrive'!Q29*2)+'[11]5A6_Thrive'!Q29</f>
        <v>0</v>
      </c>
      <c r="P29" s="389">
        <f t="shared" si="8"/>
        <v>0</v>
      </c>
      <c r="Q29" s="392">
        <f t="shared" si="9"/>
        <v>0</v>
      </c>
      <c r="R29" s="392">
        <f t="shared" si="3"/>
        <v>0</v>
      </c>
    </row>
    <row r="30" spans="1:18" ht="15.6" customHeight="1" x14ac:dyDescent="0.2">
      <c r="A30" s="690">
        <v>24</v>
      </c>
      <c r="B30" s="387" t="s">
        <v>30</v>
      </c>
      <c r="C30" s="691">
        <f>'8_2.1.18 SIS'!BC30</f>
        <v>1</v>
      </c>
      <c r="D30" s="692">
        <f>'3_Levels 1&amp;2'!AM30+'3_Levels 1&amp;2'!AU30</f>
        <v>8135.3656733828211</v>
      </c>
      <c r="E30" s="693">
        <f t="shared" si="4"/>
        <v>8135.3656733828211</v>
      </c>
      <c r="F30" s="693">
        <v>854.24999999999989</v>
      </c>
      <c r="G30" s="693">
        <f t="shared" si="5"/>
        <v>854.24999999999989</v>
      </c>
      <c r="H30" s="694">
        <f t="shared" si="6"/>
        <v>8990</v>
      </c>
      <c r="I30" s="389">
        <f>[6]Oct_Thrive!$G30</f>
        <v>17979</v>
      </c>
      <c r="J30" s="389">
        <f>[6]Feb_Thrive!$G30</f>
        <v>-8990</v>
      </c>
      <c r="K30" s="393">
        <f t="shared" si="1"/>
        <v>8989</v>
      </c>
      <c r="L30" s="694">
        <f t="shared" si="2"/>
        <v>17979</v>
      </c>
      <c r="M30" s="692"/>
      <c r="N30" s="392">
        <f t="shared" si="7"/>
        <v>17979</v>
      </c>
      <c r="O30" s="389">
        <f>('[7]5A6_Thrive'!Q30*2)+('[9]5A6_Thrive'!Q30*6)+('[1]5A6_Thrive'!Q30*2)+'[11]5A6_Thrive'!Q30</f>
        <v>14983</v>
      </c>
      <c r="P30" s="389">
        <f t="shared" si="8"/>
        <v>2996</v>
      </c>
      <c r="Q30" s="392">
        <f t="shared" si="9"/>
        <v>2996</v>
      </c>
      <c r="R30" s="392">
        <f t="shared" si="3"/>
        <v>17979</v>
      </c>
    </row>
    <row r="31" spans="1:18" ht="15.6" customHeight="1" x14ac:dyDescent="0.2">
      <c r="A31" s="695">
        <v>25</v>
      </c>
      <c r="B31" s="401" t="s">
        <v>31</v>
      </c>
      <c r="C31" s="696">
        <f>'8_2.1.18 SIS'!BC31</f>
        <v>0</v>
      </c>
      <c r="D31" s="697">
        <f>'3_Levels 1&amp;2'!AM31+'3_Levels 1&amp;2'!AU31</f>
        <v>8848.2350134048247</v>
      </c>
      <c r="E31" s="698">
        <f t="shared" si="4"/>
        <v>0</v>
      </c>
      <c r="F31" s="698">
        <v>653.73</v>
      </c>
      <c r="G31" s="698">
        <f t="shared" si="5"/>
        <v>0</v>
      </c>
      <c r="H31" s="699">
        <f t="shared" si="6"/>
        <v>0</v>
      </c>
      <c r="I31" s="403">
        <f>[6]Oct_Thrive!$G31</f>
        <v>0</v>
      </c>
      <c r="J31" s="403">
        <f>[6]Feb_Thrive!$G31</f>
        <v>0</v>
      </c>
      <c r="K31" s="407">
        <f t="shared" si="1"/>
        <v>0</v>
      </c>
      <c r="L31" s="699">
        <f t="shared" si="2"/>
        <v>0</v>
      </c>
      <c r="M31" s="697"/>
      <c r="N31" s="406">
        <f t="shared" si="7"/>
        <v>0</v>
      </c>
      <c r="O31" s="409">
        <f>('[7]5A6_Thrive'!Q31*2)+('[9]5A6_Thrive'!Q31*6)+('[1]5A6_Thrive'!Q31*2)+'[11]5A6_Thrive'!Q31</f>
        <v>0</v>
      </c>
      <c r="P31" s="403">
        <f t="shared" si="8"/>
        <v>0</v>
      </c>
      <c r="Q31" s="410">
        <f t="shared" si="9"/>
        <v>0</v>
      </c>
      <c r="R31" s="406">
        <f t="shared" si="3"/>
        <v>0</v>
      </c>
    </row>
    <row r="32" spans="1:18" ht="15.6" customHeight="1" x14ac:dyDescent="0.2">
      <c r="A32" s="685">
        <v>26</v>
      </c>
      <c r="B32" s="370" t="s">
        <v>32</v>
      </c>
      <c r="C32" s="686">
        <f>'8_2.1.18 SIS'!BC32</f>
        <v>3</v>
      </c>
      <c r="D32" s="687">
        <f>'3_Levels 1&amp;2'!AM32+'3_Levels 1&amp;2'!AU32</f>
        <v>8356.8264776333308</v>
      </c>
      <c r="E32" s="688">
        <f t="shared" si="4"/>
        <v>25070.479432899992</v>
      </c>
      <c r="F32" s="688">
        <v>836.83</v>
      </c>
      <c r="G32" s="688">
        <f t="shared" si="5"/>
        <v>2510.4900000000002</v>
      </c>
      <c r="H32" s="689">
        <f t="shared" si="6"/>
        <v>27581</v>
      </c>
      <c r="I32" s="372">
        <f>[6]Oct_Thrive!$G32</f>
        <v>9194</v>
      </c>
      <c r="J32" s="372">
        <f>[6]Feb_Thrive!$G32</f>
        <v>0</v>
      </c>
      <c r="K32" s="376">
        <f t="shared" si="1"/>
        <v>9194</v>
      </c>
      <c r="L32" s="689">
        <f t="shared" si="2"/>
        <v>36775</v>
      </c>
      <c r="M32" s="687"/>
      <c r="N32" s="375">
        <f t="shared" si="7"/>
        <v>36775</v>
      </c>
      <c r="O32" s="372">
        <f>('[7]5A6_Thrive'!Q32*2)+('[9]5A6_Thrive'!Q32*6)+('[1]5A6_Thrive'!Q32*2)+'[11]5A6_Thrive'!Q32</f>
        <v>32179</v>
      </c>
      <c r="P32" s="372">
        <f t="shared" si="8"/>
        <v>4596</v>
      </c>
      <c r="Q32" s="375">
        <f t="shared" si="9"/>
        <v>4596</v>
      </c>
      <c r="R32" s="377">
        <f t="shared" si="3"/>
        <v>36775</v>
      </c>
    </row>
    <row r="33" spans="1:18" ht="15.6" customHeight="1" x14ac:dyDescent="0.2">
      <c r="A33" s="690">
        <v>27</v>
      </c>
      <c r="B33" s="387" t="s">
        <v>33</v>
      </c>
      <c r="C33" s="691">
        <f>'8_2.1.18 SIS'!BC33</f>
        <v>0</v>
      </c>
      <c r="D33" s="692">
        <f>'3_Levels 1&amp;2'!AM33+'3_Levels 1&amp;2'!AU33</f>
        <v>9098.7491406387853</v>
      </c>
      <c r="E33" s="693">
        <f t="shared" si="4"/>
        <v>0</v>
      </c>
      <c r="F33" s="693">
        <v>693.06</v>
      </c>
      <c r="G33" s="693">
        <f t="shared" si="5"/>
        <v>0</v>
      </c>
      <c r="H33" s="694">
        <f t="shared" si="6"/>
        <v>0</v>
      </c>
      <c r="I33" s="389">
        <f>[6]Oct_Thrive!$G33</f>
        <v>0</v>
      </c>
      <c r="J33" s="389">
        <f>[6]Feb_Thrive!$G33</f>
        <v>0</v>
      </c>
      <c r="K33" s="393">
        <f t="shared" si="1"/>
        <v>0</v>
      </c>
      <c r="L33" s="694">
        <f t="shared" si="2"/>
        <v>0</v>
      </c>
      <c r="M33" s="692"/>
      <c r="N33" s="392">
        <f t="shared" si="7"/>
        <v>0</v>
      </c>
      <c r="O33" s="389">
        <f>('[7]5A6_Thrive'!Q33*2)+('[9]5A6_Thrive'!Q33*6)+('[1]5A6_Thrive'!Q33*2)+'[11]5A6_Thrive'!Q33</f>
        <v>0</v>
      </c>
      <c r="P33" s="389">
        <f t="shared" si="8"/>
        <v>0</v>
      </c>
      <c r="Q33" s="392">
        <f t="shared" si="9"/>
        <v>0</v>
      </c>
      <c r="R33" s="392">
        <f t="shared" si="3"/>
        <v>0</v>
      </c>
    </row>
    <row r="34" spans="1:18" ht="15.6" customHeight="1" x14ac:dyDescent="0.2">
      <c r="A34" s="690">
        <v>28</v>
      </c>
      <c r="B34" s="387" t="s">
        <v>34</v>
      </c>
      <c r="C34" s="691">
        <f>'8_2.1.18 SIS'!BC34</f>
        <v>0</v>
      </c>
      <c r="D34" s="692">
        <f>'3_Levels 1&amp;2'!AM34+'3_Levels 1&amp;2'!AU34</f>
        <v>7668.1229243718517</v>
      </c>
      <c r="E34" s="693">
        <f t="shared" si="4"/>
        <v>0</v>
      </c>
      <c r="F34" s="693">
        <v>694.4</v>
      </c>
      <c r="G34" s="693">
        <f t="shared" si="5"/>
        <v>0</v>
      </c>
      <c r="H34" s="694">
        <f t="shared" si="6"/>
        <v>0</v>
      </c>
      <c r="I34" s="389">
        <f>[6]Oct_Thrive!$G34</f>
        <v>0</v>
      </c>
      <c r="J34" s="389">
        <f>[6]Feb_Thrive!$G34</f>
        <v>0</v>
      </c>
      <c r="K34" s="393">
        <f t="shared" si="1"/>
        <v>0</v>
      </c>
      <c r="L34" s="694">
        <f t="shared" si="2"/>
        <v>0</v>
      </c>
      <c r="M34" s="692"/>
      <c r="N34" s="392">
        <f t="shared" si="7"/>
        <v>0</v>
      </c>
      <c r="O34" s="389">
        <f>('[7]5A6_Thrive'!Q34*2)+('[9]5A6_Thrive'!Q34*6)+('[1]5A6_Thrive'!Q34*2)+'[11]5A6_Thrive'!Q34</f>
        <v>0</v>
      </c>
      <c r="P34" s="389">
        <f t="shared" si="8"/>
        <v>0</v>
      </c>
      <c r="Q34" s="392">
        <f t="shared" si="9"/>
        <v>0</v>
      </c>
      <c r="R34" s="392">
        <f t="shared" si="3"/>
        <v>0</v>
      </c>
    </row>
    <row r="35" spans="1:18" ht="15.6" customHeight="1" x14ac:dyDescent="0.2">
      <c r="A35" s="690">
        <v>29</v>
      </c>
      <c r="B35" s="387" t="s">
        <v>35</v>
      </c>
      <c r="C35" s="691">
        <f>'8_2.1.18 SIS'!BC35</f>
        <v>0</v>
      </c>
      <c r="D35" s="692">
        <f>'3_Levels 1&amp;2'!AM35+'3_Levels 1&amp;2'!AU35</f>
        <v>7902.1293120638093</v>
      </c>
      <c r="E35" s="693">
        <f t="shared" si="4"/>
        <v>0</v>
      </c>
      <c r="F35" s="693">
        <v>754.94999999999993</v>
      </c>
      <c r="G35" s="693">
        <f t="shared" si="5"/>
        <v>0</v>
      </c>
      <c r="H35" s="694">
        <f t="shared" si="6"/>
        <v>0</v>
      </c>
      <c r="I35" s="389">
        <f>[6]Oct_Thrive!$G35</f>
        <v>0</v>
      </c>
      <c r="J35" s="389">
        <f>[6]Feb_Thrive!$G35</f>
        <v>0</v>
      </c>
      <c r="K35" s="393">
        <f t="shared" si="1"/>
        <v>0</v>
      </c>
      <c r="L35" s="694">
        <f t="shared" si="2"/>
        <v>0</v>
      </c>
      <c r="M35" s="692"/>
      <c r="N35" s="392">
        <f t="shared" si="7"/>
        <v>0</v>
      </c>
      <c r="O35" s="389">
        <f>('[7]5A6_Thrive'!Q35*2)+('[9]5A6_Thrive'!Q35*6)+('[1]5A6_Thrive'!Q35*2)+'[11]5A6_Thrive'!Q35</f>
        <v>0</v>
      </c>
      <c r="P35" s="389">
        <f t="shared" si="8"/>
        <v>0</v>
      </c>
      <c r="Q35" s="392">
        <f t="shared" si="9"/>
        <v>0</v>
      </c>
      <c r="R35" s="392">
        <f t="shared" si="3"/>
        <v>0</v>
      </c>
    </row>
    <row r="36" spans="1:18" ht="15.6" customHeight="1" x14ac:dyDescent="0.2">
      <c r="A36" s="695">
        <v>30</v>
      </c>
      <c r="B36" s="401" t="s">
        <v>36</v>
      </c>
      <c r="C36" s="696">
        <f>'8_2.1.18 SIS'!BC36</f>
        <v>0</v>
      </c>
      <c r="D36" s="697">
        <f>'3_Levels 1&amp;2'!AM36+'3_Levels 1&amp;2'!AU36</f>
        <v>9339.7739392728727</v>
      </c>
      <c r="E36" s="698">
        <f t="shared" si="4"/>
        <v>0</v>
      </c>
      <c r="F36" s="698">
        <v>727.17</v>
      </c>
      <c r="G36" s="698">
        <f t="shared" si="5"/>
        <v>0</v>
      </c>
      <c r="H36" s="699">
        <f t="shared" si="6"/>
        <v>0</v>
      </c>
      <c r="I36" s="403">
        <f>[6]Oct_Thrive!$G36</f>
        <v>0</v>
      </c>
      <c r="J36" s="403">
        <f>[6]Feb_Thrive!$G36</f>
        <v>0</v>
      </c>
      <c r="K36" s="407">
        <f t="shared" si="1"/>
        <v>0</v>
      </c>
      <c r="L36" s="699">
        <f t="shared" si="2"/>
        <v>0</v>
      </c>
      <c r="M36" s="697"/>
      <c r="N36" s="406">
        <f t="shared" si="7"/>
        <v>0</v>
      </c>
      <c r="O36" s="409">
        <f>('[7]5A6_Thrive'!Q36*2)+('[9]5A6_Thrive'!Q36*6)+('[1]5A6_Thrive'!Q36*2)+'[11]5A6_Thrive'!Q36</f>
        <v>0</v>
      </c>
      <c r="P36" s="403">
        <f t="shared" si="8"/>
        <v>0</v>
      </c>
      <c r="Q36" s="410">
        <f t="shared" si="9"/>
        <v>0</v>
      </c>
      <c r="R36" s="406">
        <f t="shared" si="3"/>
        <v>0</v>
      </c>
    </row>
    <row r="37" spans="1:18" ht="15.6" customHeight="1" x14ac:dyDescent="0.2">
      <c r="A37" s="685">
        <v>31</v>
      </c>
      <c r="B37" s="370" t="s">
        <v>37</v>
      </c>
      <c r="C37" s="686">
        <f>'8_2.1.18 SIS'!BC37</f>
        <v>0</v>
      </c>
      <c r="D37" s="687">
        <f>'3_Levels 1&amp;2'!AM37+'3_Levels 1&amp;2'!AU37</f>
        <v>8537.4565604377931</v>
      </c>
      <c r="E37" s="688">
        <f t="shared" si="4"/>
        <v>0</v>
      </c>
      <c r="F37" s="688">
        <v>620.83000000000004</v>
      </c>
      <c r="G37" s="688">
        <f t="shared" si="5"/>
        <v>0</v>
      </c>
      <c r="H37" s="689">
        <f t="shared" si="6"/>
        <v>0</v>
      </c>
      <c r="I37" s="372">
        <f>[6]Oct_Thrive!$G37</f>
        <v>0</v>
      </c>
      <c r="J37" s="372">
        <f>[6]Feb_Thrive!$G37</f>
        <v>0</v>
      </c>
      <c r="K37" s="376">
        <f t="shared" si="1"/>
        <v>0</v>
      </c>
      <c r="L37" s="689">
        <f t="shared" si="2"/>
        <v>0</v>
      </c>
      <c r="M37" s="687"/>
      <c r="N37" s="375">
        <f t="shared" si="7"/>
        <v>0</v>
      </c>
      <c r="O37" s="372">
        <f>('[7]5A6_Thrive'!Q37*2)+('[9]5A6_Thrive'!Q37*6)+('[1]5A6_Thrive'!Q37*2)+'[11]5A6_Thrive'!Q37</f>
        <v>0</v>
      </c>
      <c r="P37" s="372">
        <f t="shared" si="8"/>
        <v>0</v>
      </c>
      <c r="Q37" s="375">
        <f t="shared" si="9"/>
        <v>0</v>
      </c>
      <c r="R37" s="377">
        <f t="shared" si="3"/>
        <v>0</v>
      </c>
    </row>
    <row r="38" spans="1:18" ht="15.6" customHeight="1" x14ac:dyDescent="0.2">
      <c r="A38" s="690">
        <v>32</v>
      </c>
      <c r="B38" s="387" t="s">
        <v>38</v>
      </c>
      <c r="C38" s="691">
        <f>'8_2.1.18 SIS'!BC38</f>
        <v>1</v>
      </c>
      <c r="D38" s="692">
        <f>'3_Levels 1&amp;2'!AM38+'3_Levels 1&amp;2'!AU38</f>
        <v>8543.4269162471755</v>
      </c>
      <c r="E38" s="693">
        <f t="shared" si="4"/>
        <v>8543.4269162471755</v>
      </c>
      <c r="F38" s="693">
        <v>559.77</v>
      </c>
      <c r="G38" s="693">
        <f t="shared" si="5"/>
        <v>559.77</v>
      </c>
      <c r="H38" s="694">
        <f t="shared" si="6"/>
        <v>9103</v>
      </c>
      <c r="I38" s="389">
        <f>[6]Oct_Thrive!$G38</f>
        <v>0</v>
      </c>
      <c r="J38" s="389">
        <f>[6]Feb_Thrive!$G38</f>
        <v>0</v>
      </c>
      <c r="K38" s="393">
        <f t="shared" si="1"/>
        <v>0</v>
      </c>
      <c r="L38" s="694">
        <f t="shared" si="2"/>
        <v>9103</v>
      </c>
      <c r="M38" s="692"/>
      <c r="N38" s="392">
        <f t="shared" si="7"/>
        <v>9103</v>
      </c>
      <c r="O38" s="389">
        <f>('[7]5A6_Thrive'!Q38*2)+('[9]5A6_Thrive'!Q38*6)+('[1]5A6_Thrive'!Q38*2)+'[11]5A6_Thrive'!Q38</f>
        <v>8346</v>
      </c>
      <c r="P38" s="389">
        <f t="shared" si="8"/>
        <v>757</v>
      </c>
      <c r="Q38" s="392">
        <f t="shared" si="9"/>
        <v>757</v>
      </c>
      <c r="R38" s="392">
        <f t="shared" si="3"/>
        <v>9103</v>
      </c>
    </row>
    <row r="39" spans="1:18" ht="15.6" customHeight="1" x14ac:dyDescent="0.2">
      <c r="A39" s="690">
        <v>33</v>
      </c>
      <c r="B39" s="387" t="s">
        <v>39</v>
      </c>
      <c r="C39" s="691">
        <f>'8_2.1.18 SIS'!BC39</f>
        <v>0</v>
      </c>
      <c r="D39" s="692">
        <f>'3_Levels 1&amp;2'!AM39+'3_Levels 1&amp;2'!AU39</f>
        <v>9398.698493150685</v>
      </c>
      <c r="E39" s="693">
        <f t="shared" si="4"/>
        <v>0</v>
      </c>
      <c r="F39" s="693">
        <v>655.31000000000006</v>
      </c>
      <c r="G39" s="693">
        <f t="shared" si="5"/>
        <v>0</v>
      </c>
      <c r="H39" s="694">
        <f t="shared" si="6"/>
        <v>0</v>
      </c>
      <c r="I39" s="389">
        <f>[6]Oct_Thrive!$G39</f>
        <v>0</v>
      </c>
      <c r="J39" s="389">
        <f>[6]Feb_Thrive!$G39</f>
        <v>0</v>
      </c>
      <c r="K39" s="393">
        <f t="shared" ref="K39:K70" si="10">I39+J39</f>
        <v>0</v>
      </c>
      <c r="L39" s="694">
        <f t="shared" si="2"/>
        <v>0</v>
      </c>
      <c r="M39" s="692"/>
      <c r="N39" s="392">
        <f t="shared" si="7"/>
        <v>0</v>
      </c>
      <c r="O39" s="389">
        <f>('[7]5A6_Thrive'!Q39*2)+('[9]5A6_Thrive'!Q39*6)+('[1]5A6_Thrive'!Q39*2)+'[11]5A6_Thrive'!Q39</f>
        <v>0</v>
      </c>
      <c r="P39" s="389">
        <f t="shared" si="8"/>
        <v>0</v>
      </c>
      <c r="Q39" s="392">
        <f t="shared" si="9"/>
        <v>0</v>
      </c>
      <c r="R39" s="392">
        <f t="shared" ref="R39:R75" si="11">N39</f>
        <v>0</v>
      </c>
    </row>
    <row r="40" spans="1:18" ht="15.6" customHeight="1" x14ac:dyDescent="0.2">
      <c r="A40" s="690">
        <v>34</v>
      </c>
      <c r="B40" s="387" t="s">
        <v>40</v>
      </c>
      <c r="C40" s="691">
        <f>'8_2.1.18 SIS'!BC40</f>
        <v>0</v>
      </c>
      <c r="D40" s="692">
        <f>'3_Levels 1&amp;2'!AM40+'3_Levels 1&amp;2'!AU40</f>
        <v>9596.7711725379268</v>
      </c>
      <c r="E40" s="693">
        <f t="shared" si="4"/>
        <v>0</v>
      </c>
      <c r="F40" s="693">
        <v>644.11000000000013</v>
      </c>
      <c r="G40" s="693">
        <f t="shared" si="5"/>
        <v>0</v>
      </c>
      <c r="H40" s="694">
        <f t="shared" si="6"/>
        <v>0</v>
      </c>
      <c r="I40" s="389">
        <f>[6]Oct_Thrive!$G40</f>
        <v>0</v>
      </c>
      <c r="J40" s="389">
        <f>[6]Feb_Thrive!$G40</f>
        <v>0</v>
      </c>
      <c r="K40" s="393">
        <f t="shared" si="10"/>
        <v>0</v>
      </c>
      <c r="L40" s="694">
        <f t="shared" si="2"/>
        <v>0</v>
      </c>
      <c r="M40" s="692"/>
      <c r="N40" s="392">
        <f t="shared" si="7"/>
        <v>0</v>
      </c>
      <c r="O40" s="389">
        <f>('[7]5A6_Thrive'!Q40*2)+('[9]5A6_Thrive'!Q40*6)+('[1]5A6_Thrive'!Q40*2)+'[11]5A6_Thrive'!Q40</f>
        <v>0</v>
      </c>
      <c r="P40" s="389">
        <f t="shared" si="8"/>
        <v>0</v>
      </c>
      <c r="Q40" s="392">
        <f t="shared" si="9"/>
        <v>0</v>
      </c>
      <c r="R40" s="392">
        <f t="shared" si="11"/>
        <v>0</v>
      </c>
    </row>
    <row r="41" spans="1:18" ht="15.6" customHeight="1" x14ac:dyDescent="0.2">
      <c r="A41" s="695">
        <v>35</v>
      </c>
      <c r="B41" s="401" t="s">
        <v>41</v>
      </c>
      <c r="C41" s="696">
        <f>'8_2.1.18 SIS'!BC41</f>
        <v>0</v>
      </c>
      <c r="D41" s="697">
        <f>'3_Levels 1&amp;2'!AM41+'3_Levels 1&amp;2'!AU41</f>
        <v>8609.6749638108067</v>
      </c>
      <c r="E41" s="698">
        <f t="shared" si="4"/>
        <v>0</v>
      </c>
      <c r="F41" s="698">
        <v>537.96</v>
      </c>
      <c r="G41" s="698">
        <f t="shared" si="5"/>
        <v>0</v>
      </c>
      <c r="H41" s="699">
        <f t="shared" si="6"/>
        <v>0</v>
      </c>
      <c r="I41" s="403">
        <f>[6]Oct_Thrive!$G41</f>
        <v>0</v>
      </c>
      <c r="J41" s="403">
        <f>[6]Feb_Thrive!$G41</f>
        <v>0</v>
      </c>
      <c r="K41" s="407">
        <f t="shared" si="10"/>
        <v>0</v>
      </c>
      <c r="L41" s="699">
        <f t="shared" si="2"/>
        <v>0</v>
      </c>
      <c r="M41" s="697"/>
      <c r="N41" s="406">
        <f t="shared" si="7"/>
        <v>0</v>
      </c>
      <c r="O41" s="409">
        <f>('[7]5A6_Thrive'!Q41*2)+('[9]5A6_Thrive'!Q41*6)+('[1]5A6_Thrive'!Q41*2)+'[11]5A6_Thrive'!Q41</f>
        <v>0</v>
      </c>
      <c r="P41" s="403">
        <f t="shared" si="8"/>
        <v>0</v>
      </c>
      <c r="Q41" s="410">
        <f t="shared" si="9"/>
        <v>0</v>
      </c>
      <c r="R41" s="406">
        <f t="shared" si="11"/>
        <v>0</v>
      </c>
    </row>
    <row r="42" spans="1:18" ht="15.6" customHeight="1" x14ac:dyDescent="0.2">
      <c r="A42" s="685">
        <v>36</v>
      </c>
      <c r="B42" s="370" t="s">
        <v>42</v>
      </c>
      <c r="C42" s="686">
        <f>'8_2.1.18 SIS'!BC42</f>
        <v>1</v>
      </c>
      <c r="D42" s="687">
        <f>'3_Levels 1&amp;2'!AM42+'3_Levels 1&amp;2'!AU42</f>
        <v>8208.2794629465534</v>
      </c>
      <c r="E42" s="688">
        <f t="shared" si="4"/>
        <v>8208.2794629465534</v>
      </c>
      <c r="F42" s="688">
        <v>746.0335616438357</v>
      </c>
      <c r="G42" s="688">
        <f t="shared" si="5"/>
        <v>746.0335616438357</v>
      </c>
      <c r="H42" s="689">
        <f t="shared" si="6"/>
        <v>8954</v>
      </c>
      <c r="I42" s="372">
        <f>[6]Oct_Thrive!$G42</f>
        <v>0</v>
      </c>
      <c r="J42" s="372">
        <f>[6]Feb_Thrive!$G42</f>
        <v>0</v>
      </c>
      <c r="K42" s="376">
        <f t="shared" si="10"/>
        <v>0</v>
      </c>
      <c r="L42" s="689">
        <f t="shared" si="2"/>
        <v>8954</v>
      </c>
      <c r="M42" s="687"/>
      <c r="N42" s="375">
        <f t="shared" si="7"/>
        <v>8954</v>
      </c>
      <c r="O42" s="372">
        <f>('[7]5A6_Thrive'!Q42*2)+('[9]5A6_Thrive'!Q42*6)+('[1]5A6_Thrive'!Q42*2)+'[11]5A6_Thrive'!Q42</f>
        <v>8208</v>
      </c>
      <c r="P42" s="372">
        <f t="shared" si="8"/>
        <v>746</v>
      </c>
      <c r="Q42" s="375">
        <f t="shared" si="9"/>
        <v>746</v>
      </c>
      <c r="R42" s="377">
        <f t="shared" si="11"/>
        <v>8954</v>
      </c>
    </row>
    <row r="43" spans="1:18" ht="15.6" customHeight="1" x14ac:dyDescent="0.2">
      <c r="A43" s="690">
        <v>37</v>
      </c>
      <c r="B43" s="387" t="s">
        <v>43</v>
      </c>
      <c r="C43" s="691">
        <f>'8_2.1.18 SIS'!BC43</f>
        <v>0</v>
      </c>
      <c r="D43" s="692">
        <f>'3_Levels 1&amp;2'!AM43+'3_Levels 1&amp;2'!AU43</f>
        <v>8771.5733025984919</v>
      </c>
      <c r="E43" s="693">
        <f t="shared" si="4"/>
        <v>0</v>
      </c>
      <c r="F43" s="693">
        <v>653.61</v>
      </c>
      <c r="G43" s="693">
        <f t="shared" si="5"/>
        <v>0</v>
      </c>
      <c r="H43" s="694">
        <f t="shared" si="6"/>
        <v>0</v>
      </c>
      <c r="I43" s="389">
        <f>[6]Oct_Thrive!$G43</f>
        <v>0</v>
      </c>
      <c r="J43" s="389">
        <f>[6]Feb_Thrive!$G43</f>
        <v>0</v>
      </c>
      <c r="K43" s="393">
        <f t="shared" si="10"/>
        <v>0</v>
      </c>
      <c r="L43" s="694">
        <f t="shared" si="2"/>
        <v>0</v>
      </c>
      <c r="M43" s="692"/>
      <c r="N43" s="392">
        <f t="shared" si="7"/>
        <v>0</v>
      </c>
      <c r="O43" s="389">
        <f>('[7]5A6_Thrive'!Q43*2)+('[9]5A6_Thrive'!Q43*6)+('[1]5A6_Thrive'!Q43*2)+'[11]5A6_Thrive'!Q43</f>
        <v>0</v>
      </c>
      <c r="P43" s="389">
        <f t="shared" si="8"/>
        <v>0</v>
      </c>
      <c r="Q43" s="392">
        <f t="shared" si="9"/>
        <v>0</v>
      </c>
      <c r="R43" s="392">
        <f t="shared" si="11"/>
        <v>0</v>
      </c>
    </row>
    <row r="44" spans="1:18" ht="15.6" customHeight="1" x14ac:dyDescent="0.2">
      <c r="A44" s="690">
        <v>38</v>
      </c>
      <c r="B44" s="387" t="s">
        <v>44</v>
      </c>
      <c r="C44" s="691">
        <f>'8_2.1.18 SIS'!BC44</f>
        <v>0</v>
      </c>
      <c r="D44" s="692">
        <f>'3_Levels 1&amp;2'!AM44+'3_Levels 1&amp;2'!AU44</f>
        <v>8521.8890848500378</v>
      </c>
      <c r="E44" s="693">
        <f t="shared" si="4"/>
        <v>0</v>
      </c>
      <c r="F44" s="693">
        <v>829.92000000000007</v>
      </c>
      <c r="G44" s="693">
        <f t="shared" si="5"/>
        <v>0</v>
      </c>
      <c r="H44" s="694">
        <f t="shared" si="6"/>
        <v>0</v>
      </c>
      <c r="I44" s="389">
        <f>[6]Oct_Thrive!$G44</f>
        <v>0</v>
      </c>
      <c r="J44" s="389">
        <f>[6]Feb_Thrive!$G44</f>
        <v>0</v>
      </c>
      <c r="K44" s="393">
        <f t="shared" si="10"/>
        <v>0</v>
      </c>
      <c r="L44" s="694">
        <f t="shared" si="2"/>
        <v>0</v>
      </c>
      <c r="M44" s="692"/>
      <c r="N44" s="392">
        <f t="shared" si="7"/>
        <v>0</v>
      </c>
      <c r="O44" s="389">
        <f>('[7]5A6_Thrive'!Q44*2)+('[9]5A6_Thrive'!Q44*6)+('[1]5A6_Thrive'!Q44*2)+'[11]5A6_Thrive'!Q44</f>
        <v>0</v>
      </c>
      <c r="P44" s="389">
        <f t="shared" si="8"/>
        <v>0</v>
      </c>
      <c r="Q44" s="392">
        <f t="shared" si="9"/>
        <v>0</v>
      </c>
      <c r="R44" s="392">
        <f t="shared" si="11"/>
        <v>0</v>
      </c>
    </row>
    <row r="45" spans="1:18" ht="15.6" customHeight="1" x14ac:dyDescent="0.2">
      <c r="A45" s="690">
        <v>39</v>
      </c>
      <c r="B45" s="387" t="s">
        <v>45</v>
      </c>
      <c r="C45" s="691">
        <f>'8_2.1.18 SIS'!BC45</f>
        <v>0</v>
      </c>
      <c r="D45" s="692">
        <f>'3_Levels 1&amp;2'!AM45+'3_Levels 1&amp;2'!AU45</f>
        <v>8393.5314492753623</v>
      </c>
      <c r="E45" s="693">
        <f t="shared" si="4"/>
        <v>0</v>
      </c>
      <c r="F45" s="693">
        <v>779.65573042776396</v>
      </c>
      <c r="G45" s="693">
        <f t="shared" si="5"/>
        <v>0</v>
      </c>
      <c r="H45" s="694">
        <f t="shared" si="6"/>
        <v>0</v>
      </c>
      <c r="I45" s="389">
        <f>[6]Oct_Thrive!$G45</f>
        <v>18346</v>
      </c>
      <c r="J45" s="389">
        <f>[6]Feb_Thrive!$G45</f>
        <v>0</v>
      </c>
      <c r="K45" s="393">
        <f t="shared" si="10"/>
        <v>18346</v>
      </c>
      <c r="L45" s="694">
        <f t="shared" si="2"/>
        <v>18346</v>
      </c>
      <c r="M45" s="692"/>
      <c r="N45" s="392">
        <f t="shared" si="7"/>
        <v>18346</v>
      </c>
      <c r="O45" s="389">
        <f>('[7]5A6_Thrive'!Q45*2)+('[9]5A6_Thrive'!Q45*6)+('[1]5A6_Thrive'!Q45*2)+'[11]5A6_Thrive'!Q45</f>
        <v>13760</v>
      </c>
      <c r="P45" s="389">
        <f t="shared" si="8"/>
        <v>4586</v>
      </c>
      <c r="Q45" s="392">
        <f t="shared" si="9"/>
        <v>4586</v>
      </c>
      <c r="R45" s="392">
        <f t="shared" si="11"/>
        <v>18346</v>
      </c>
    </row>
    <row r="46" spans="1:18" ht="15.6" customHeight="1" x14ac:dyDescent="0.2">
      <c r="A46" s="695">
        <v>40</v>
      </c>
      <c r="B46" s="401" t="s">
        <v>46</v>
      </c>
      <c r="C46" s="696">
        <f>'8_2.1.18 SIS'!BC46</f>
        <v>0</v>
      </c>
      <c r="D46" s="697">
        <f>'3_Levels 1&amp;2'!AM46+'3_Levels 1&amp;2'!AU46</f>
        <v>8675.751319924575</v>
      </c>
      <c r="E46" s="698">
        <f t="shared" si="4"/>
        <v>0</v>
      </c>
      <c r="F46" s="698">
        <v>700.2700000000001</v>
      </c>
      <c r="G46" s="698">
        <f t="shared" si="5"/>
        <v>0</v>
      </c>
      <c r="H46" s="699">
        <f t="shared" si="6"/>
        <v>0</v>
      </c>
      <c r="I46" s="403">
        <f>[6]Oct_Thrive!$G46</f>
        <v>0</v>
      </c>
      <c r="J46" s="403">
        <f>[6]Feb_Thrive!$G46</f>
        <v>0</v>
      </c>
      <c r="K46" s="407">
        <f t="shared" si="10"/>
        <v>0</v>
      </c>
      <c r="L46" s="699">
        <f t="shared" si="2"/>
        <v>0</v>
      </c>
      <c r="M46" s="697"/>
      <c r="N46" s="406">
        <f t="shared" si="7"/>
        <v>0</v>
      </c>
      <c r="O46" s="409">
        <f>('[7]5A6_Thrive'!Q46*2)+('[9]5A6_Thrive'!Q46*6)+('[1]5A6_Thrive'!Q46*2)+'[11]5A6_Thrive'!Q46</f>
        <v>0</v>
      </c>
      <c r="P46" s="403">
        <f t="shared" si="8"/>
        <v>0</v>
      </c>
      <c r="Q46" s="410">
        <f t="shared" si="9"/>
        <v>0</v>
      </c>
      <c r="R46" s="406">
        <f t="shared" si="11"/>
        <v>0</v>
      </c>
    </row>
    <row r="47" spans="1:18" ht="15.6" customHeight="1" x14ac:dyDescent="0.2">
      <c r="A47" s="685">
        <v>41</v>
      </c>
      <c r="B47" s="370" t="s">
        <v>47</v>
      </c>
      <c r="C47" s="686">
        <f>'8_2.1.18 SIS'!BC47</f>
        <v>0</v>
      </c>
      <c r="D47" s="687">
        <f>'3_Levels 1&amp;2'!AM47+'3_Levels 1&amp;2'!AU47</f>
        <v>8630.336645525018</v>
      </c>
      <c r="E47" s="688">
        <f t="shared" si="4"/>
        <v>0</v>
      </c>
      <c r="F47" s="688">
        <v>886.22</v>
      </c>
      <c r="G47" s="688">
        <f t="shared" si="5"/>
        <v>0</v>
      </c>
      <c r="H47" s="689">
        <f t="shared" si="6"/>
        <v>0</v>
      </c>
      <c r="I47" s="372">
        <f>[6]Oct_Thrive!$G47</f>
        <v>0</v>
      </c>
      <c r="J47" s="372">
        <f>[6]Feb_Thrive!$G47</f>
        <v>0</v>
      </c>
      <c r="K47" s="376">
        <f t="shared" si="10"/>
        <v>0</v>
      </c>
      <c r="L47" s="689">
        <f t="shared" si="2"/>
        <v>0</v>
      </c>
      <c r="M47" s="687"/>
      <c r="N47" s="375">
        <f t="shared" si="7"/>
        <v>0</v>
      </c>
      <c r="O47" s="372">
        <f>('[7]5A6_Thrive'!Q47*2)+('[9]5A6_Thrive'!Q47*6)+('[1]5A6_Thrive'!Q47*2)+'[11]5A6_Thrive'!Q47</f>
        <v>0</v>
      </c>
      <c r="P47" s="372">
        <f t="shared" si="8"/>
        <v>0</v>
      </c>
      <c r="Q47" s="375">
        <f t="shared" si="9"/>
        <v>0</v>
      </c>
      <c r="R47" s="377">
        <f t="shared" si="11"/>
        <v>0</v>
      </c>
    </row>
    <row r="48" spans="1:18" ht="15.6" customHeight="1" x14ac:dyDescent="0.2">
      <c r="A48" s="690">
        <v>42</v>
      </c>
      <c r="B48" s="387" t="s">
        <v>48</v>
      </c>
      <c r="C48" s="691">
        <f>'8_2.1.18 SIS'!BC48</f>
        <v>0</v>
      </c>
      <c r="D48" s="692">
        <f>'3_Levels 1&amp;2'!AM48+'3_Levels 1&amp;2'!AU48</f>
        <v>9212.2133450580368</v>
      </c>
      <c r="E48" s="693">
        <f t="shared" si="4"/>
        <v>0</v>
      </c>
      <c r="F48" s="693">
        <v>534.28</v>
      </c>
      <c r="G48" s="693">
        <f t="shared" si="5"/>
        <v>0</v>
      </c>
      <c r="H48" s="694">
        <f t="shared" si="6"/>
        <v>0</v>
      </c>
      <c r="I48" s="389">
        <f>[6]Oct_Thrive!$G48</f>
        <v>0</v>
      </c>
      <c r="J48" s="389">
        <f>[6]Feb_Thrive!$G48</f>
        <v>0</v>
      </c>
      <c r="K48" s="393">
        <f t="shared" si="10"/>
        <v>0</v>
      </c>
      <c r="L48" s="694">
        <f t="shared" si="2"/>
        <v>0</v>
      </c>
      <c r="M48" s="692"/>
      <c r="N48" s="392">
        <f t="shared" si="7"/>
        <v>0</v>
      </c>
      <c r="O48" s="389">
        <f>('[7]5A6_Thrive'!Q48*2)+('[9]5A6_Thrive'!Q48*6)+('[1]5A6_Thrive'!Q48*2)+'[11]5A6_Thrive'!Q48</f>
        <v>0</v>
      </c>
      <c r="P48" s="389">
        <f t="shared" si="8"/>
        <v>0</v>
      </c>
      <c r="Q48" s="392">
        <f t="shared" si="9"/>
        <v>0</v>
      </c>
      <c r="R48" s="392">
        <f t="shared" si="11"/>
        <v>0</v>
      </c>
    </row>
    <row r="49" spans="1:18" ht="15.6" customHeight="1" x14ac:dyDescent="0.2">
      <c r="A49" s="690">
        <v>43</v>
      </c>
      <c r="B49" s="387" t="s">
        <v>49</v>
      </c>
      <c r="C49" s="691">
        <f>'8_2.1.18 SIS'!BC49</f>
        <v>0</v>
      </c>
      <c r="D49" s="692">
        <f>'3_Levels 1&amp;2'!AM49+'3_Levels 1&amp;2'!AU49</f>
        <v>9523.8089158969378</v>
      </c>
      <c r="E49" s="693">
        <f t="shared" si="4"/>
        <v>0</v>
      </c>
      <c r="F49" s="693">
        <v>574.6099999999999</v>
      </c>
      <c r="G49" s="693">
        <f t="shared" si="5"/>
        <v>0</v>
      </c>
      <c r="H49" s="694">
        <f t="shared" si="6"/>
        <v>0</v>
      </c>
      <c r="I49" s="389">
        <f>[6]Oct_Thrive!$G49</f>
        <v>0</v>
      </c>
      <c r="J49" s="389">
        <f>[6]Feb_Thrive!$G49</f>
        <v>0</v>
      </c>
      <c r="K49" s="393">
        <f t="shared" si="10"/>
        <v>0</v>
      </c>
      <c r="L49" s="694">
        <f t="shared" si="2"/>
        <v>0</v>
      </c>
      <c r="M49" s="692"/>
      <c r="N49" s="392">
        <f t="shared" si="7"/>
        <v>0</v>
      </c>
      <c r="O49" s="389">
        <f>('[7]5A6_Thrive'!Q49*2)+('[9]5A6_Thrive'!Q49*6)+('[1]5A6_Thrive'!Q49*2)+'[11]5A6_Thrive'!Q49</f>
        <v>0</v>
      </c>
      <c r="P49" s="389">
        <f t="shared" si="8"/>
        <v>0</v>
      </c>
      <c r="Q49" s="392">
        <f t="shared" si="9"/>
        <v>0</v>
      </c>
      <c r="R49" s="392">
        <f t="shared" si="11"/>
        <v>0</v>
      </c>
    </row>
    <row r="50" spans="1:18" ht="15.6" customHeight="1" x14ac:dyDescent="0.2">
      <c r="A50" s="690">
        <v>44</v>
      </c>
      <c r="B50" s="387" t="s">
        <v>50</v>
      </c>
      <c r="C50" s="691">
        <f>'8_2.1.18 SIS'!BC50</f>
        <v>0</v>
      </c>
      <c r="D50" s="692">
        <f>'3_Levels 1&amp;2'!AM50+'3_Levels 1&amp;2'!AU50</f>
        <v>8602.7525946317965</v>
      </c>
      <c r="E50" s="693">
        <f t="shared" si="4"/>
        <v>0</v>
      </c>
      <c r="F50" s="693">
        <v>663.16000000000008</v>
      </c>
      <c r="G50" s="693">
        <f t="shared" si="5"/>
        <v>0</v>
      </c>
      <c r="H50" s="694">
        <f t="shared" si="6"/>
        <v>0</v>
      </c>
      <c r="I50" s="389">
        <f>[6]Oct_Thrive!$G50</f>
        <v>0</v>
      </c>
      <c r="J50" s="389">
        <f>[6]Feb_Thrive!$G50</f>
        <v>0</v>
      </c>
      <c r="K50" s="393">
        <f t="shared" si="10"/>
        <v>0</v>
      </c>
      <c r="L50" s="694">
        <f t="shared" si="2"/>
        <v>0</v>
      </c>
      <c r="M50" s="692"/>
      <c r="N50" s="392">
        <f t="shared" si="7"/>
        <v>0</v>
      </c>
      <c r="O50" s="389">
        <f>('[7]5A6_Thrive'!Q50*2)+('[9]5A6_Thrive'!Q50*6)+('[1]5A6_Thrive'!Q50*2)+'[11]5A6_Thrive'!Q50</f>
        <v>0</v>
      </c>
      <c r="P50" s="389">
        <f t="shared" si="8"/>
        <v>0</v>
      </c>
      <c r="Q50" s="392">
        <f t="shared" si="9"/>
        <v>0</v>
      </c>
      <c r="R50" s="392">
        <f t="shared" si="11"/>
        <v>0</v>
      </c>
    </row>
    <row r="51" spans="1:18" ht="15.6" customHeight="1" x14ac:dyDescent="0.2">
      <c r="A51" s="695">
        <v>45</v>
      </c>
      <c r="B51" s="401" t="s">
        <v>51</v>
      </c>
      <c r="C51" s="696">
        <f>'8_2.1.18 SIS'!BC51</f>
        <v>0</v>
      </c>
      <c r="D51" s="697">
        <f>'3_Levels 1&amp;2'!AM51+'3_Levels 1&amp;2'!AU51</f>
        <v>7664.8813228482177</v>
      </c>
      <c r="E51" s="698">
        <f t="shared" si="4"/>
        <v>0</v>
      </c>
      <c r="F51" s="698">
        <v>753.96000000000015</v>
      </c>
      <c r="G51" s="698">
        <f t="shared" si="5"/>
        <v>0</v>
      </c>
      <c r="H51" s="699">
        <f t="shared" si="6"/>
        <v>0</v>
      </c>
      <c r="I51" s="403">
        <f>[6]Oct_Thrive!$G51</f>
        <v>0</v>
      </c>
      <c r="J51" s="403">
        <f>[6]Feb_Thrive!$G51</f>
        <v>0</v>
      </c>
      <c r="K51" s="407">
        <f t="shared" si="10"/>
        <v>0</v>
      </c>
      <c r="L51" s="699">
        <f t="shared" si="2"/>
        <v>0</v>
      </c>
      <c r="M51" s="697"/>
      <c r="N51" s="406">
        <f t="shared" si="7"/>
        <v>0</v>
      </c>
      <c r="O51" s="409">
        <f>('[7]5A6_Thrive'!Q51*2)+('[9]5A6_Thrive'!Q51*6)+('[1]5A6_Thrive'!Q51*2)+'[11]5A6_Thrive'!Q51</f>
        <v>0</v>
      </c>
      <c r="P51" s="403">
        <f t="shared" si="8"/>
        <v>0</v>
      </c>
      <c r="Q51" s="410">
        <f t="shared" si="9"/>
        <v>0</v>
      </c>
      <c r="R51" s="406">
        <f t="shared" si="11"/>
        <v>0</v>
      </c>
    </row>
    <row r="52" spans="1:18" ht="15.6" customHeight="1" x14ac:dyDescent="0.2">
      <c r="A52" s="685">
        <v>46</v>
      </c>
      <c r="B52" s="370" t="s">
        <v>52</v>
      </c>
      <c r="C52" s="686">
        <f>'8_2.1.18 SIS'!BC52</f>
        <v>0</v>
      </c>
      <c r="D52" s="687">
        <f>'3_Levels 1&amp;2'!AM52+'3_Levels 1&amp;2'!AU52</f>
        <v>10096.342068965518</v>
      </c>
      <c r="E52" s="688">
        <f t="shared" si="4"/>
        <v>0</v>
      </c>
      <c r="F52" s="688">
        <v>728.06</v>
      </c>
      <c r="G52" s="688">
        <f t="shared" si="5"/>
        <v>0</v>
      </c>
      <c r="H52" s="689">
        <f t="shared" si="6"/>
        <v>0</v>
      </c>
      <c r="I52" s="372">
        <f>[6]Oct_Thrive!$G52</f>
        <v>0</v>
      </c>
      <c r="J52" s="372">
        <f>[6]Feb_Thrive!$G52</f>
        <v>0</v>
      </c>
      <c r="K52" s="376">
        <f t="shared" si="10"/>
        <v>0</v>
      </c>
      <c r="L52" s="689">
        <f t="shared" si="2"/>
        <v>0</v>
      </c>
      <c r="M52" s="687"/>
      <c r="N52" s="375">
        <f t="shared" si="7"/>
        <v>0</v>
      </c>
      <c r="O52" s="372">
        <f>('[7]5A6_Thrive'!Q52*2)+('[9]5A6_Thrive'!Q52*6)+('[1]5A6_Thrive'!Q52*2)+'[11]5A6_Thrive'!Q52</f>
        <v>0</v>
      </c>
      <c r="P52" s="372">
        <f t="shared" si="8"/>
        <v>0</v>
      </c>
      <c r="Q52" s="375">
        <f t="shared" si="9"/>
        <v>0</v>
      </c>
      <c r="R52" s="377">
        <f t="shared" si="11"/>
        <v>0</v>
      </c>
    </row>
    <row r="53" spans="1:18" ht="15.6" customHeight="1" x14ac:dyDescent="0.2">
      <c r="A53" s="690">
        <v>47</v>
      </c>
      <c r="B53" s="387" t="s">
        <v>53</v>
      </c>
      <c r="C53" s="691">
        <f>'8_2.1.18 SIS'!BC53</f>
        <v>0</v>
      </c>
      <c r="D53" s="692">
        <f>'3_Levels 1&amp;2'!AM53+'3_Levels 1&amp;2'!AU53</f>
        <v>8425.1747325102879</v>
      </c>
      <c r="E53" s="693">
        <f t="shared" si="4"/>
        <v>0</v>
      </c>
      <c r="F53" s="693">
        <v>910.76</v>
      </c>
      <c r="G53" s="693">
        <f t="shared" si="5"/>
        <v>0</v>
      </c>
      <c r="H53" s="694">
        <f t="shared" si="6"/>
        <v>0</v>
      </c>
      <c r="I53" s="389">
        <f>[6]Oct_Thrive!$G53</f>
        <v>0</v>
      </c>
      <c r="J53" s="389">
        <f>[6]Feb_Thrive!$G53</f>
        <v>0</v>
      </c>
      <c r="K53" s="393">
        <f t="shared" si="10"/>
        <v>0</v>
      </c>
      <c r="L53" s="694">
        <f t="shared" si="2"/>
        <v>0</v>
      </c>
      <c r="M53" s="692"/>
      <c r="N53" s="392">
        <f t="shared" si="7"/>
        <v>0</v>
      </c>
      <c r="O53" s="389">
        <f>('[7]5A6_Thrive'!Q53*2)+('[9]5A6_Thrive'!Q53*6)+('[1]5A6_Thrive'!Q53*2)+'[11]5A6_Thrive'!Q53</f>
        <v>0</v>
      </c>
      <c r="P53" s="389">
        <f t="shared" si="8"/>
        <v>0</v>
      </c>
      <c r="Q53" s="392">
        <f t="shared" si="9"/>
        <v>0</v>
      </c>
      <c r="R53" s="392">
        <f t="shared" si="11"/>
        <v>0</v>
      </c>
    </row>
    <row r="54" spans="1:18" ht="15.6" customHeight="1" x14ac:dyDescent="0.2">
      <c r="A54" s="690">
        <v>48</v>
      </c>
      <c r="B54" s="387" t="s">
        <v>91</v>
      </c>
      <c r="C54" s="691">
        <f>'8_2.1.18 SIS'!BC54</f>
        <v>5</v>
      </c>
      <c r="D54" s="692">
        <f>'3_Levels 1&amp;2'!AM54+'3_Levels 1&amp;2'!AU54</f>
        <v>8781.1231918505946</v>
      </c>
      <c r="E54" s="693">
        <f t="shared" si="4"/>
        <v>43905.615959252973</v>
      </c>
      <c r="F54" s="693">
        <v>871.07</v>
      </c>
      <c r="G54" s="693">
        <f t="shared" si="5"/>
        <v>4355.3500000000004</v>
      </c>
      <c r="H54" s="694">
        <f t="shared" si="6"/>
        <v>48261</v>
      </c>
      <c r="I54" s="389">
        <f>[6]Oct_Thrive!$G54</f>
        <v>-28957</v>
      </c>
      <c r="J54" s="389">
        <f>[6]Feb_Thrive!$G54</f>
        <v>0</v>
      </c>
      <c r="K54" s="393">
        <f t="shared" si="10"/>
        <v>-28957</v>
      </c>
      <c r="L54" s="694">
        <f t="shared" si="2"/>
        <v>19304</v>
      </c>
      <c r="M54" s="692"/>
      <c r="N54" s="392">
        <f t="shared" si="7"/>
        <v>19304</v>
      </c>
      <c r="O54" s="389">
        <f>('[7]5A6_Thrive'!Q54*2)+('[9]5A6_Thrive'!Q54*6)+('[1]5A6_Thrive'!Q54*2)+'[11]5A6_Thrive'!Q54</f>
        <v>22522</v>
      </c>
      <c r="P54" s="389">
        <f t="shared" si="8"/>
        <v>-3218</v>
      </c>
      <c r="Q54" s="392">
        <f t="shared" si="9"/>
        <v>-3218</v>
      </c>
      <c r="R54" s="392">
        <f t="shared" si="11"/>
        <v>19304</v>
      </c>
    </row>
    <row r="55" spans="1:18" ht="15.6" customHeight="1" x14ac:dyDescent="0.2">
      <c r="A55" s="690">
        <v>49</v>
      </c>
      <c r="B55" s="387" t="s">
        <v>54</v>
      </c>
      <c r="C55" s="691">
        <f>'8_2.1.18 SIS'!BC55</f>
        <v>0</v>
      </c>
      <c r="D55" s="692">
        <f>'3_Levels 1&amp;2'!AM55+'3_Levels 1&amp;2'!AU55</f>
        <v>7901.6572993611862</v>
      </c>
      <c r="E55" s="693">
        <f t="shared" si="4"/>
        <v>0</v>
      </c>
      <c r="F55" s="693">
        <v>574.43999999999994</v>
      </c>
      <c r="G55" s="693">
        <f t="shared" si="5"/>
        <v>0</v>
      </c>
      <c r="H55" s="694">
        <f t="shared" si="6"/>
        <v>0</v>
      </c>
      <c r="I55" s="389">
        <f>[6]Oct_Thrive!$G55</f>
        <v>0</v>
      </c>
      <c r="J55" s="389">
        <f>[6]Feb_Thrive!$G55</f>
        <v>0</v>
      </c>
      <c r="K55" s="393">
        <f t="shared" si="10"/>
        <v>0</v>
      </c>
      <c r="L55" s="694">
        <f t="shared" si="2"/>
        <v>0</v>
      </c>
      <c r="M55" s="692"/>
      <c r="N55" s="392">
        <f t="shared" si="7"/>
        <v>0</v>
      </c>
      <c r="O55" s="389">
        <f>('[7]5A6_Thrive'!Q55*2)+('[9]5A6_Thrive'!Q55*6)+('[1]5A6_Thrive'!Q55*2)+'[11]5A6_Thrive'!Q55</f>
        <v>0</v>
      </c>
      <c r="P55" s="389">
        <f t="shared" si="8"/>
        <v>0</v>
      </c>
      <c r="Q55" s="392">
        <f t="shared" si="9"/>
        <v>0</v>
      </c>
      <c r="R55" s="392">
        <f t="shared" si="11"/>
        <v>0</v>
      </c>
    </row>
    <row r="56" spans="1:18" ht="15.6" customHeight="1" x14ac:dyDescent="0.2">
      <c r="A56" s="695">
        <v>50</v>
      </c>
      <c r="B56" s="401" t="s">
        <v>55</v>
      </c>
      <c r="C56" s="696">
        <f>'8_2.1.18 SIS'!BC56</f>
        <v>1</v>
      </c>
      <c r="D56" s="697">
        <f>'3_Levels 1&amp;2'!AM56+'3_Levels 1&amp;2'!AU56</f>
        <v>8705.7197149889871</v>
      </c>
      <c r="E56" s="698">
        <f t="shared" si="4"/>
        <v>8705.7197149889871</v>
      </c>
      <c r="F56" s="698">
        <v>634.46</v>
      </c>
      <c r="G56" s="698">
        <f t="shared" si="5"/>
        <v>634.46</v>
      </c>
      <c r="H56" s="699">
        <f t="shared" si="6"/>
        <v>9340</v>
      </c>
      <c r="I56" s="403">
        <f>[6]Oct_Thrive!$G56</f>
        <v>0</v>
      </c>
      <c r="J56" s="403">
        <f>[6]Feb_Thrive!$G56</f>
        <v>0</v>
      </c>
      <c r="K56" s="407">
        <f t="shared" si="10"/>
        <v>0</v>
      </c>
      <c r="L56" s="699">
        <f t="shared" si="2"/>
        <v>9340</v>
      </c>
      <c r="M56" s="697"/>
      <c r="N56" s="406">
        <f t="shared" si="7"/>
        <v>9340</v>
      </c>
      <c r="O56" s="409">
        <f>('[7]5A6_Thrive'!Q56*2)+('[9]5A6_Thrive'!Q56*6)+('[1]5A6_Thrive'!Q56*2)+'[11]5A6_Thrive'!Q56</f>
        <v>8561</v>
      </c>
      <c r="P56" s="403">
        <f t="shared" si="8"/>
        <v>779</v>
      </c>
      <c r="Q56" s="410">
        <f t="shared" si="9"/>
        <v>779</v>
      </c>
      <c r="R56" s="406">
        <f t="shared" si="11"/>
        <v>9340</v>
      </c>
    </row>
    <row r="57" spans="1:18" ht="15.6" customHeight="1" x14ac:dyDescent="0.2">
      <c r="A57" s="685">
        <v>51</v>
      </c>
      <c r="B57" s="370" t="s">
        <v>56</v>
      </c>
      <c r="C57" s="686">
        <f>'8_2.1.18 SIS'!BC57</f>
        <v>0</v>
      </c>
      <c r="D57" s="687">
        <f>'3_Levels 1&amp;2'!AM57+'3_Levels 1&amp;2'!AU57</f>
        <v>8837.9145861107754</v>
      </c>
      <c r="E57" s="688">
        <f t="shared" si="4"/>
        <v>0</v>
      </c>
      <c r="F57" s="688">
        <v>706.66</v>
      </c>
      <c r="G57" s="688">
        <f t="shared" si="5"/>
        <v>0</v>
      </c>
      <c r="H57" s="689">
        <f t="shared" si="6"/>
        <v>0</v>
      </c>
      <c r="I57" s="372">
        <f>[6]Oct_Thrive!$G57</f>
        <v>0</v>
      </c>
      <c r="J57" s="372">
        <f>[6]Feb_Thrive!$G57</f>
        <v>0</v>
      </c>
      <c r="K57" s="376">
        <f t="shared" si="10"/>
        <v>0</v>
      </c>
      <c r="L57" s="689">
        <f t="shared" si="2"/>
        <v>0</v>
      </c>
      <c r="M57" s="687"/>
      <c r="N57" s="375">
        <f t="shared" si="7"/>
        <v>0</v>
      </c>
      <c r="O57" s="372">
        <f>('[7]5A6_Thrive'!Q57*2)+('[9]5A6_Thrive'!Q57*6)+('[1]5A6_Thrive'!Q57*2)+'[11]5A6_Thrive'!Q57</f>
        <v>0</v>
      </c>
      <c r="P57" s="372">
        <f t="shared" si="8"/>
        <v>0</v>
      </c>
      <c r="Q57" s="375">
        <f t="shared" si="9"/>
        <v>0</v>
      </c>
      <c r="R57" s="377">
        <f t="shared" si="11"/>
        <v>0</v>
      </c>
    </row>
    <row r="58" spans="1:18" ht="15.6" customHeight="1" x14ac:dyDescent="0.2">
      <c r="A58" s="690">
        <v>52</v>
      </c>
      <c r="B58" s="387" t="s">
        <v>57</v>
      </c>
      <c r="C58" s="691">
        <f>'8_2.1.18 SIS'!BC58</f>
        <v>0</v>
      </c>
      <c r="D58" s="692">
        <f>'3_Levels 1&amp;2'!AM58+'3_Levels 1&amp;2'!AU58</f>
        <v>8821.1641127966595</v>
      </c>
      <c r="E58" s="693">
        <f t="shared" si="4"/>
        <v>0</v>
      </c>
      <c r="F58" s="693">
        <v>658.37</v>
      </c>
      <c r="G58" s="693">
        <f t="shared" si="5"/>
        <v>0</v>
      </c>
      <c r="H58" s="694">
        <f t="shared" si="6"/>
        <v>0</v>
      </c>
      <c r="I58" s="389">
        <f>[6]Oct_Thrive!$G58</f>
        <v>0</v>
      </c>
      <c r="J58" s="389">
        <f>[6]Feb_Thrive!$G58</f>
        <v>4740</v>
      </c>
      <c r="K58" s="393">
        <f t="shared" si="10"/>
        <v>4740</v>
      </c>
      <c r="L58" s="694">
        <f t="shared" si="2"/>
        <v>4740</v>
      </c>
      <c r="M58" s="692"/>
      <c r="N58" s="392">
        <f t="shared" si="7"/>
        <v>4740</v>
      </c>
      <c r="O58" s="389">
        <f>('[7]5A6_Thrive'!Q58*2)+('[9]5A6_Thrive'!Q58*6)+('[1]5A6_Thrive'!Q58*2)+'[11]5A6_Thrive'!Q58</f>
        <v>3555</v>
      </c>
      <c r="P58" s="389">
        <f t="shared" si="8"/>
        <v>1185</v>
      </c>
      <c r="Q58" s="392">
        <f t="shared" si="9"/>
        <v>1185</v>
      </c>
      <c r="R58" s="392">
        <f t="shared" si="11"/>
        <v>4740</v>
      </c>
    </row>
    <row r="59" spans="1:18" ht="15.6" customHeight="1" x14ac:dyDescent="0.2">
      <c r="A59" s="690">
        <v>53</v>
      </c>
      <c r="B59" s="387" t="s">
        <v>58</v>
      </c>
      <c r="C59" s="691">
        <f>'8_2.1.18 SIS'!BC59</f>
        <v>0</v>
      </c>
      <c r="D59" s="692">
        <f>'3_Levels 1&amp;2'!AM59+'3_Levels 1&amp;2'!AU59</f>
        <v>7882.0288437369081</v>
      </c>
      <c r="E59" s="693">
        <f t="shared" si="4"/>
        <v>0</v>
      </c>
      <c r="F59" s="693">
        <v>689.74</v>
      </c>
      <c r="G59" s="693">
        <f t="shared" si="5"/>
        <v>0</v>
      </c>
      <c r="H59" s="694">
        <f t="shared" si="6"/>
        <v>0</v>
      </c>
      <c r="I59" s="389">
        <f>[6]Oct_Thrive!$G59</f>
        <v>17144</v>
      </c>
      <c r="J59" s="389">
        <f>[6]Feb_Thrive!$G59</f>
        <v>-8572</v>
      </c>
      <c r="K59" s="393">
        <f t="shared" si="10"/>
        <v>8572</v>
      </c>
      <c r="L59" s="694">
        <f t="shared" si="2"/>
        <v>8572</v>
      </c>
      <c r="M59" s="692"/>
      <c r="N59" s="392">
        <f t="shared" si="7"/>
        <v>8572</v>
      </c>
      <c r="O59" s="389">
        <f>('[7]5A6_Thrive'!Q59*2)+('[9]5A6_Thrive'!Q59*6)+('[1]5A6_Thrive'!Q59*2)+'[11]5A6_Thrive'!Q59</f>
        <v>6429</v>
      </c>
      <c r="P59" s="389">
        <f t="shared" si="8"/>
        <v>2143</v>
      </c>
      <c r="Q59" s="392">
        <f t="shared" si="9"/>
        <v>2143</v>
      </c>
      <c r="R59" s="392">
        <f t="shared" si="11"/>
        <v>8572</v>
      </c>
    </row>
    <row r="60" spans="1:18" ht="15.6" customHeight="1" x14ac:dyDescent="0.2">
      <c r="A60" s="690">
        <v>54</v>
      </c>
      <c r="B60" s="387" t="s">
        <v>59</v>
      </c>
      <c r="C60" s="691">
        <f>'8_2.1.18 SIS'!BC60</f>
        <v>0</v>
      </c>
      <c r="D60" s="692">
        <f>'3_Levels 1&amp;2'!AM60+'3_Levels 1&amp;2'!AU60</f>
        <v>10403.886441947565</v>
      </c>
      <c r="E60" s="693">
        <f t="shared" si="4"/>
        <v>0</v>
      </c>
      <c r="F60" s="693">
        <v>951.45</v>
      </c>
      <c r="G60" s="693">
        <f t="shared" si="5"/>
        <v>0</v>
      </c>
      <c r="H60" s="694">
        <f t="shared" si="6"/>
        <v>0</v>
      </c>
      <c r="I60" s="389">
        <f>[6]Oct_Thrive!$G60</f>
        <v>0</v>
      </c>
      <c r="J60" s="389">
        <f>[6]Feb_Thrive!$G60</f>
        <v>0</v>
      </c>
      <c r="K60" s="393">
        <f t="shared" si="10"/>
        <v>0</v>
      </c>
      <c r="L60" s="694">
        <f t="shared" si="2"/>
        <v>0</v>
      </c>
      <c r="M60" s="692"/>
      <c r="N60" s="392">
        <f t="shared" si="7"/>
        <v>0</v>
      </c>
      <c r="O60" s="389">
        <f>('[7]5A6_Thrive'!Q60*2)+('[9]5A6_Thrive'!Q60*6)+('[1]5A6_Thrive'!Q60*2)+'[11]5A6_Thrive'!Q60</f>
        <v>0</v>
      </c>
      <c r="P60" s="389">
        <f t="shared" si="8"/>
        <v>0</v>
      </c>
      <c r="Q60" s="392">
        <f t="shared" si="9"/>
        <v>0</v>
      </c>
      <c r="R60" s="392">
        <f t="shared" si="11"/>
        <v>0</v>
      </c>
    </row>
    <row r="61" spans="1:18" ht="15.6" customHeight="1" x14ac:dyDescent="0.2">
      <c r="A61" s="695">
        <v>55</v>
      </c>
      <c r="B61" s="401" t="s">
        <v>60</v>
      </c>
      <c r="C61" s="696">
        <f>'8_2.1.18 SIS'!BC61</f>
        <v>0</v>
      </c>
      <c r="D61" s="697">
        <f>'3_Levels 1&amp;2'!AM61+'3_Levels 1&amp;2'!AU61</f>
        <v>8344.2405373831789</v>
      </c>
      <c r="E61" s="698">
        <f t="shared" si="4"/>
        <v>0</v>
      </c>
      <c r="F61" s="698">
        <v>795.14</v>
      </c>
      <c r="G61" s="698">
        <f t="shared" si="5"/>
        <v>0</v>
      </c>
      <c r="H61" s="699">
        <f t="shared" si="6"/>
        <v>0</v>
      </c>
      <c r="I61" s="403">
        <f>[6]Oct_Thrive!$G61</f>
        <v>0</v>
      </c>
      <c r="J61" s="403">
        <f>[6]Feb_Thrive!$G61</f>
        <v>0</v>
      </c>
      <c r="K61" s="407">
        <f t="shared" si="10"/>
        <v>0</v>
      </c>
      <c r="L61" s="699">
        <f t="shared" si="2"/>
        <v>0</v>
      </c>
      <c r="M61" s="697"/>
      <c r="N61" s="406">
        <f t="shared" si="7"/>
        <v>0</v>
      </c>
      <c r="O61" s="409">
        <f>('[7]5A6_Thrive'!Q61*2)+('[9]5A6_Thrive'!Q61*6)+('[1]5A6_Thrive'!Q61*2)+'[11]5A6_Thrive'!Q61</f>
        <v>0</v>
      </c>
      <c r="P61" s="403">
        <f t="shared" si="8"/>
        <v>0</v>
      </c>
      <c r="Q61" s="410">
        <f t="shared" si="9"/>
        <v>0</v>
      </c>
      <c r="R61" s="406">
        <f t="shared" si="11"/>
        <v>0</v>
      </c>
    </row>
    <row r="62" spans="1:18" ht="15.6" customHeight="1" x14ac:dyDescent="0.2">
      <c r="A62" s="685">
        <v>56</v>
      </c>
      <c r="B62" s="370" t="s">
        <v>61</v>
      </c>
      <c r="C62" s="686">
        <f>'8_2.1.18 SIS'!BC62</f>
        <v>0</v>
      </c>
      <c r="D62" s="687">
        <f>'3_Levels 1&amp;2'!AM62+'3_Levels 1&amp;2'!AU62</f>
        <v>9354.3454581151818</v>
      </c>
      <c r="E62" s="688">
        <f t="shared" si="4"/>
        <v>0</v>
      </c>
      <c r="F62" s="688">
        <v>614.66000000000008</v>
      </c>
      <c r="G62" s="688">
        <f t="shared" si="5"/>
        <v>0</v>
      </c>
      <c r="H62" s="689">
        <f t="shared" si="6"/>
        <v>0</v>
      </c>
      <c r="I62" s="372">
        <f>[6]Oct_Thrive!$G62</f>
        <v>0</v>
      </c>
      <c r="J62" s="372">
        <f>[6]Feb_Thrive!$G62</f>
        <v>0</v>
      </c>
      <c r="K62" s="376">
        <f t="shared" si="10"/>
        <v>0</v>
      </c>
      <c r="L62" s="689">
        <f t="shared" si="2"/>
        <v>0</v>
      </c>
      <c r="M62" s="687"/>
      <c r="N62" s="375">
        <f t="shared" si="7"/>
        <v>0</v>
      </c>
      <c r="O62" s="372">
        <f>('[7]5A6_Thrive'!Q62*2)+('[9]5A6_Thrive'!Q62*6)+('[1]5A6_Thrive'!Q62*2)+'[11]5A6_Thrive'!Q62</f>
        <v>0</v>
      </c>
      <c r="P62" s="372">
        <f t="shared" si="8"/>
        <v>0</v>
      </c>
      <c r="Q62" s="375">
        <f t="shared" si="9"/>
        <v>0</v>
      </c>
      <c r="R62" s="377">
        <f t="shared" si="11"/>
        <v>0</v>
      </c>
    </row>
    <row r="63" spans="1:18" ht="15.6" customHeight="1" x14ac:dyDescent="0.2">
      <c r="A63" s="690">
        <v>57</v>
      </c>
      <c r="B63" s="387" t="s">
        <v>62</v>
      </c>
      <c r="C63" s="691">
        <f>'8_2.1.18 SIS'!BC63</f>
        <v>0</v>
      </c>
      <c r="D63" s="692">
        <f>'3_Levels 1&amp;2'!AM63+'3_Levels 1&amp;2'!AU63</f>
        <v>7843.2406230133502</v>
      </c>
      <c r="E63" s="693">
        <f t="shared" si="4"/>
        <v>0</v>
      </c>
      <c r="F63" s="693">
        <v>764.51</v>
      </c>
      <c r="G63" s="693">
        <f t="shared" si="5"/>
        <v>0</v>
      </c>
      <c r="H63" s="694">
        <f t="shared" si="6"/>
        <v>0</v>
      </c>
      <c r="I63" s="389">
        <f>[6]Oct_Thrive!$G63</f>
        <v>0</v>
      </c>
      <c r="J63" s="389">
        <f>[6]Feb_Thrive!$G63</f>
        <v>0</v>
      </c>
      <c r="K63" s="393">
        <f t="shared" si="10"/>
        <v>0</v>
      </c>
      <c r="L63" s="694">
        <f t="shared" si="2"/>
        <v>0</v>
      </c>
      <c r="M63" s="692"/>
      <c r="N63" s="392">
        <f t="shared" si="7"/>
        <v>0</v>
      </c>
      <c r="O63" s="389">
        <f>('[7]5A6_Thrive'!Q63*2)+('[9]5A6_Thrive'!Q63*6)+('[1]5A6_Thrive'!Q63*2)+'[11]5A6_Thrive'!Q63</f>
        <v>0</v>
      </c>
      <c r="P63" s="389">
        <f t="shared" si="8"/>
        <v>0</v>
      </c>
      <c r="Q63" s="392">
        <f t="shared" si="9"/>
        <v>0</v>
      </c>
      <c r="R63" s="392">
        <f t="shared" si="11"/>
        <v>0</v>
      </c>
    </row>
    <row r="64" spans="1:18" ht="15.6" customHeight="1" x14ac:dyDescent="0.2">
      <c r="A64" s="690">
        <v>58</v>
      </c>
      <c r="B64" s="387" t="s">
        <v>63</v>
      </c>
      <c r="C64" s="691">
        <f>'8_2.1.18 SIS'!BC64</f>
        <v>0</v>
      </c>
      <c r="D64" s="692">
        <f>'3_Levels 1&amp;2'!AM64+'3_Levels 1&amp;2'!AU64</f>
        <v>8263.6749250868997</v>
      </c>
      <c r="E64" s="693">
        <f t="shared" si="4"/>
        <v>0</v>
      </c>
      <c r="F64" s="693">
        <v>697.04</v>
      </c>
      <c r="G64" s="693">
        <f t="shared" si="5"/>
        <v>0</v>
      </c>
      <c r="H64" s="694">
        <f t="shared" si="6"/>
        <v>0</v>
      </c>
      <c r="I64" s="389">
        <f>[6]Oct_Thrive!$G64</f>
        <v>0</v>
      </c>
      <c r="J64" s="389">
        <f>[6]Feb_Thrive!$G64</f>
        <v>0</v>
      </c>
      <c r="K64" s="393">
        <f t="shared" si="10"/>
        <v>0</v>
      </c>
      <c r="L64" s="694">
        <f t="shared" si="2"/>
        <v>0</v>
      </c>
      <c r="M64" s="692"/>
      <c r="N64" s="392">
        <f t="shared" si="7"/>
        <v>0</v>
      </c>
      <c r="O64" s="389">
        <f>('[7]5A6_Thrive'!Q64*2)+('[9]5A6_Thrive'!Q64*6)+('[1]5A6_Thrive'!Q64*2)+'[11]5A6_Thrive'!Q64</f>
        <v>0</v>
      </c>
      <c r="P64" s="389">
        <f t="shared" si="8"/>
        <v>0</v>
      </c>
      <c r="Q64" s="392">
        <f t="shared" si="9"/>
        <v>0</v>
      </c>
      <c r="R64" s="392">
        <f t="shared" si="11"/>
        <v>0</v>
      </c>
    </row>
    <row r="65" spans="1:18" ht="15.6" customHeight="1" x14ac:dyDescent="0.2">
      <c r="A65" s="690">
        <v>59</v>
      </c>
      <c r="B65" s="387" t="s">
        <v>64</v>
      </c>
      <c r="C65" s="691">
        <f>'8_2.1.18 SIS'!BC65</f>
        <v>0</v>
      </c>
      <c r="D65" s="692">
        <f>'3_Levels 1&amp;2'!AM65+'3_Levels 1&amp;2'!AU65</f>
        <v>8118.8792674350461</v>
      </c>
      <c r="E65" s="693">
        <f t="shared" si="4"/>
        <v>0</v>
      </c>
      <c r="F65" s="693">
        <v>689.52</v>
      </c>
      <c r="G65" s="693">
        <f t="shared" si="5"/>
        <v>0</v>
      </c>
      <c r="H65" s="694">
        <f t="shared" si="6"/>
        <v>0</v>
      </c>
      <c r="I65" s="389">
        <f>[6]Oct_Thrive!$G65</f>
        <v>0</v>
      </c>
      <c r="J65" s="389">
        <f>[6]Feb_Thrive!$G65</f>
        <v>0</v>
      </c>
      <c r="K65" s="393">
        <f t="shared" si="10"/>
        <v>0</v>
      </c>
      <c r="L65" s="694">
        <f t="shared" si="2"/>
        <v>0</v>
      </c>
      <c r="M65" s="692"/>
      <c r="N65" s="392">
        <f t="shared" si="7"/>
        <v>0</v>
      </c>
      <c r="O65" s="389">
        <f>('[7]5A6_Thrive'!Q65*2)+('[9]5A6_Thrive'!Q65*6)+('[1]5A6_Thrive'!Q65*2)+'[11]5A6_Thrive'!Q65</f>
        <v>0</v>
      </c>
      <c r="P65" s="389">
        <f t="shared" si="8"/>
        <v>0</v>
      </c>
      <c r="Q65" s="392">
        <f t="shared" si="9"/>
        <v>0</v>
      </c>
      <c r="R65" s="392">
        <f t="shared" si="11"/>
        <v>0</v>
      </c>
    </row>
    <row r="66" spans="1:18" ht="15.6" customHeight="1" x14ac:dyDescent="0.2">
      <c r="A66" s="695">
        <v>60</v>
      </c>
      <c r="B66" s="401" t="s">
        <v>65</v>
      </c>
      <c r="C66" s="696">
        <f>'8_2.1.18 SIS'!BC66</f>
        <v>0</v>
      </c>
      <c r="D66" s="697">
        <f>'3_Levels 1&amp;2'!AM66+'3_Levels 1&amp;2'!AU66</f>
        <v>9039.8039796921057</v>
      </c>
      <c r="E66" s="698">
        <f t="shared" si="4"/>
        <v>0</v>
      </c>
      <c r="F66" s="698">
        <v>594.04</v>
      </c>
      <c r="G66" s="698">
        <f t="shared" si="5"/>
        <v>0</v>
      </c>
      <c r="H66" s="699">
        <f t="shared" si="6"/>
        <v>0</v>
      </c>
      <c r="I66" s="403">
        <f>[6]Oct_Thrive!$G66</f>
        <v>0</v>
      </c>
      <c r="J66" s="403">
        <f>[6]Feb_Thrive!$G66</f>
        <v>0</v>
      </c>
      <c r="K66" s="407">
        <f t="shared" si="10"/>
        <v>0</v>
      </c>
      <c r="L66" s="699">
        <f t="shared" si="2"/>
        <v>0</v>
      </c>
      <c r="M66" s="697"/>
      <c r="N66" s="406">
        <f t="shared" si="7"/>
        <v>0</v>
      </c>
      <c r="O66" s="409">
        <f>('[7]5A6_Thrive'!Q66*2)+('[9]5A6_Thrive'!Q66*6)+('[1]5A6_Thrive'!Q66*2)+'[11]5A6_Thrive'!Q66</f>
        <v>0</v>
      </c>
      <c r="P66" s="403">
        <f t="shared" si="8"/>
        <v>0</v>
      </c>
      <c r="Q66" s="410">
        <f t="shared" si="9"/>
        <v>0</v>
      </c>
      <c r="R66" s="406">
        <f t="shared" si="11"/>
        <v>0</v>
      </c>
    </row>
    <row r="67" spans="1:18" ht="15.6" customHeight="1" x14ac:dyDescent="0.2">
      <c r="A67" s="685">
        <v>61</v>
      </c>
      <c r="B67" s="370" t="s">
        <v>66</v>
      </c>
      <c r="C67" s="686">
        <f>'8_2.1.18 SIS'!BC67</f>
        <v>7</v>
      </c>
      <c r="D67" s="687">
        <f>'3_Levels 1&amp;2'!AM67+'3_Levels 1&amp;2'!AU67</f>
        <v>8162.1083065613948</v>
      </c>
      <c r="E67" s="688">
        <f t="shared" si="4"/>
        <v>57134.758145929765</v>
      </c>
      <c r="F67" s="688">
        <v>833.70999999999992</v>
      </c>
      <c r="G67" s="688">
        <f t="shared" si="5"/>
        <v>5835.9699999999993</v>
      </c>
      <c r="H67" s="689">
        <f t="shared" si="6"/>
        <v>62971</v>
      </c>
      <c r="I67" s="372">
        <f>[6]Oct_Thrive!$G67</f>
        <v>-26987</v>
      </c>
      <c r="J67" s="372">
        <f>[6]Feb_Thrive!$G67</f>
        <v>-4498</v>
      </c>
      <c r="K67" s="376">
        <f t="shared" si="10"/>
        <v>-31485</v>
      </c>
      <c r="L67" s="689">
        <f t="shared" si="2"/>
        <v>31486</v>
      </c>
      <c r="M67" s="687"/>
      <c r="N67" s="375">
        <f t="shared" si="7"/>
        <v>31486</v>
      </c>
      <c r="O67" s="372">
        <f>('[7]5A6_Thrive'!Q67*2)+('[9]5A6_Thrive'!Q67*6)+('[1]5A6_Thrive'!Q67*2)+'[11]5A6_Thrive'!Q67</f>
        <v>34110</v>
      </c>
      <c r="P67" s="372">
        <f t="shared" si="8"/>
        <v>-2624</v>
      </c>
      <c r="Q67" s="375">
        <f t="shared" si="9"/>
        <v>-2624</v>
      </c>
      <c r="R67" s="377">
        <f t="shared" si="11"/>
        <v>31486</v>
      </c>
    </row>
    <row r="68" spans="1:18" ht="15.6" customHeight="1" x14ac:dyDescent="0.2">
      <c r="A68" s="690">
        <v>62</v>
      </c>
      <c r="B68" s="387" t="s">
        <v>67</v>
      </c>
      <c r="C68" s="691">
        <f>'8_2.1.18 SIS'!BC68</f>
        <v>0</v>
      </c>
      <c r="D68" s="692">
        <f>'3_Levels 1&amp;2'!AM68+'3_Levels 1&amp;2'!AU68</f>
        <v>8363.8627927927937</v>
      </c>
      <c r="E68" s="693">
        <f t="shared" si="4"/>
        <v>0</v>
      </c>
      <c r="F68" s="693">
        <v>516.08000000000004</v>
      </c>
      <c r="G68" s="693">
        <f t="shared" si="5"/>
        <v>0</v>
      </c>
      <c r="H68" s="694">
        <f t="shared" si="6"/>
        <v>0</v>
      </c>
      <c r="I68" s="389">
        <f>[6]Oct_Thrive!$G68</f>
        <v>0</v>
      </c>
      <c r="J68" s="389">
        <f>[6]Feb_Thrive!$G68</f>
        <v>0</v>
      </c>
      <c r="K68" s="393">
        <f t="shared" si="10"/>
        <v>0</v>
      </c>
      <c r="L68" s="694">
        <f t="shared" si="2"/>
        <v>0</v>
      </c>
      <c r="M68" s="692"/>
      <c r="N68" s="392">
        <f t="shared" si="7"/>
        <v>0</v>
      </c>
      <c r="O68" s="389">
        <f>('[7]5A6_Thrive'!Q68*2)+('[9]5A6_Thrive'!Q68*6)+('[1]5A6_Thrive'!Q68*2)+'[11]5A6_Thrive'!Q68</f>
        <v>0</v>
      </c>
      <c r="P68" s="389">
        <f t="shared" si="8"/>
        <v>0</v>
      </c>
      <c r="Q68" s="392">
        <f t="shared" si="9"/>
        <v>0</v>
      </c>
      <c r="R68" s="392">
        <f t="shared" si="11"/>
        <v>0</v>
      </c>
    </row>
    <row r="69" spans="1:18" ht="15.6" customHeight="1" x14ac:dyDescent="0.2">
      <c r="A69" s="690">
        <v>63</v>
      </c>
      <c r="B69" s="387" t="s">
        <v>68</v>
      </c>
      <c r="C69" s="691">
        <f>'8_2.1.18 SIS'!BC69</f>
        <v>2</v>
      </c>
      <c r="D69" s="692">
        <f>'3_Levels 1&amp;2'!AM69+'3_Levels 1&amp;2'!AU69</f>
        <v>8939.8797149643706</v>
      </c>
      <c r="E69" s="693">
        <f t="shared" si="4"/>
        <v>17879.759429928741</v>
      </c>
      <c r="F69" s="693">
        <v>756.79</v>
      </c>
      <c r="G69" s="693">
        <f t="shared" si="5"/>
        <v>1513.58</v>
      </c>
      <c r="H69" s="694">
        <f t="shared" si="6"/>
        <v>19393</v>
      </c>
      <c r="I69" s="389">
        <f>[6]Oct_Thrive!$G69</f>
        <v>19393</v>
      </c>
      <c r="J69" s="389">
        <f>[6]Feb_Thrive!$G69</f>
        <v>0</v>
      </c>
      <c r="K69" s="393">
        <f t="shared" si="10"/>
        <v>19393</v>
      </c>
      <c r="L69" s="694">
        <f t="shared" si="2"/>
        <v>38786</v>
      </c>
      <c r="M69" s="692"/>
      <c r="N69" s="392">
        <f t="shared" si="7"/>
        <v>38786</v>
      </c>
      <c r="O69" s="389">
        <f>('[7]5A6_Thrive'!Q69*2)+('[9]5A6_Thrive'!Q69*6)+('[1]5A6_Thrive'!Q69*2)+'[11]5A6_Thrive'!Q69</f>
        <v>32322</v>
      </c>
      <c r="P69" s="389">
        <f t="shared" si="8"/>
        <v>6464</v>
      </c>
      <c r="Q69" s="392">
        <f t="shared" si="9"/>
        <v>6464</v>
      </c>
      <c r="R69" s="392">
        <f t="shared" si="11"/>
        <v>38786</v>
      </c>
    </row>
    <row r="70" spans="1:18" ht="15.6" customHeight="1" x14ac:dyDescent="0.2">
      <c r="A70" s="690">
        <v>64</v>
      </c>
      <c r="B70" s="387" t="s">
        <v>69</v>
      </c>
      <c r="C70" s="691">
        <f>'8_2.1.18 SIS'!BC70</f>
        <v>0</v>
      </c>
      <c r="D70" s="692">
        <f>'3_Levels 1&amp;2'!AM70+'3_Levels 1&amp;2'!AU70</f>
        <v>9804.914555659494</v>
      </c>
      <c r="E70" s="693">
        <f t="shared" si="4"/>
        <v>0</v>
      </c>
      <c r="F70" s="693">
        <v>592.66</v>
      </c>
      <c r="G70" s="693">
        <f t="shared" si="5"/>
        <v>0</v>
      </c>
      <c r="H70" s="694">
        <f t="shared" si="6"/>
        <v>0</v>
      </c>
      <c r="I70" s="389">
        <f>[6]Oct_Thrive!$G70</f>
        <v>0</v>
      </c>
      <c r="J70" s="389">
        <f>[6]Feb_Thrive!$G70</f>
        <v>0</v>
      </c>
      <c r="K70" s="393">
        <f t="shared" si="10"/>
        <v>0</v>
      </c>
      <c r="L70" s="694">
        <f t="shared" si="2"/>
        <v>0</v>
      </c>
      <c r="M70" s="692"/>
      <c r="N70" s="392">
        <f t="shared" si="7"/>
        <v>0</v>
      </c>
      <c r="O70" s="389">
        <f>('[7]5A6_Thrive'!Q70*2)+('[9]5A6_Thrive'!Q70*6)+('[1]5A6_Thrive'!Q70*2)+'[11]5A6_Thrive'!Q70</f>
        <v>0</v>
      </c>
      <c r="P70" s="389">
        <f t="shared" si="8"/>
        <v>0</v>
      </c>
      <c r="Q70" s="392">
        <f t="shared" si="9"/>
        <v>0</v>
      </c>
      <c r="R70" s="392">
        <f t="shared" si="11"/>
        <v>0</v>
      </c>
    </row>
    <row r="71" spans="1:18" ht="15.6" customHeight="1" x14ac:dyDescent="0.2">
      <c r="A71" s="695">
        <v>65</v>
      </c>
      <c r="B71" s="401" t="s">
        <v>70</v>
      </c>
      <c r="C71" s="696">
        <f>'8_2.1.18 SIS'!BC71</f>
        <v>0</v>
      </c>
      <c r="D71" s="697">
        <f>'3_Levels 1&amp;2'!AM71+'3_Levels 1&amp;2'!AU71</f>
        <v>9006.9074344964611</v>
      </c>
      <c r="E71" s="698">
        <f t="shared" si="4"/>
        <v>0</v>
      </c>
      <c r="F71" s="698">
        <v>829.12</v>
      </c>
      <c r="G71" s="698">
        <f t="shared" si="5"/>
        <v>0</v>
      </c>
      <c r="H71" s="699">
        <f t="shared" si="6"/>
        <v>0</v>
      </c>
      <c r="I71" s="403">
        <f>[6]Oct_Thrive!$G71</f>
        <v>0</v>
      </c>
      <c r="J71" s="403">
        <f>[6]Feb_Thrive!$G71</f>
        <v>0</v>
      </c>
      <c r="K71" s="407">
        <f>I71+J71</f>
        <v>0</v>
      </c>
      <c r="L71" s="699">
        <f>K71+H71</f>
        <v>0</v>
      </c>
      <c r="M71" s="697"/>
      <c r="N71" s="406">
        <f t="shared" si="7"/>
        <v>0</v>
      </c>
      <c r="O71" s="409">
        <f>('[7]5A6_Thrive'!Q71*2)+('[9]5A6_Thrive'!Q71*6)+('[1]5A6_Thrive'!Q71*2)+'[11]5A6_Thrive'!Q71</f>
        <v>0</v>
      </c>
      <c r="P71" s="403">
        <f t="shared" si="8"/>
        <v>0</v>
      </c>
      <c r="Q71" s="410">
        <f t="shared" si="9"/>
        <v>0</v>
      </c>
      <c r="R71" s="406">
        <f t="shared" si="11"/>
        <v>0</v>
      </c>
    </row>
    <row r="72" spans="1:18" ht="15.6" customHeight="1" x14ac:dyDescent="0.2">
      <c r="A72" s="690">
        <v>66</v>
      </c>
      <c r="B72" s="387" t="s">
        <v>71</v>
      </c>
      <c r="C72" s="700">
        <f>'8_2.1.18 SIS'!BC72</f>
        <v>0</v>
      </c>
      <c r="D72" s="701">
        <f>'3_Levels 1&amp;2'!AM72+'3_Levels 1&amp;2'!AU72</f>
        <v>10848.977256189995</v>
      </c>
      <c r="E72" s="702">
        <f>C72*D72</f>
        <v>0</v>
      </c>
      <c r="F72" s="702">
        <v>730.06</v>
      </c>
      <c r="G72" s="702">
        <f>C72*F72</f>
        <v>0</v>
      </c>
      <c r="H72" s="703">
        <f>ROUND(E72+G72,0)</f>
        <v>0</v>
      </c>
      <c r="I72" s="704">
        <f>[6]Oct_Thrive!$G72</f>
        <v>0</v>
      </c>
      <c r="J72" s="704">
        <f>[6]Feb_Thrive!$G72</f>
        <v>0</v>
      </c>
      <c r="K72" s="705">
        <f>I72+J72</f>
        <v>0</v>
      </c>
      <c r="L72" s="703">
        <f>K72+H72</f>
        <v>0</v>
      </c>
      <c r="M72" s="701"/>
      <c r="N72" s="706">
        <f>ROUND(SUM(L72:M72),0)</f>
        <v>0</v>
      </c>
      <c r="O72" s="389">
        <f>('[7]5A6_Thrive'!Q72*2)+('[9]5A6_Thrive'!Q72*6)+('[1]5A6_Thrive'!Q72*2)+'[11]5A6_Thrive'!Q72</f>
        <v>0</v>
      </c>
      <c r="P72" s="704">
        <f>N72-O72</f>
        <v>0</v>
      </c>
      <c r="Q72" s="392">
        <f>ROUND(P72/$Q$85,0)</f>
        <v>0</v>
      </c>
      <c r="R72" s="706">
        <f t="shared" si="11"/>
        <v>0</v>
      </c>
    </row>
    <row r="73" spans="1:18" ht="15.6" customHeight="1" x14ac:dyDescent="0.2">
      <c r="A73" s="690">
        <v>67</v>
      </c>
      <c r="B73" s="387" t="s">
        <v>4</v>
      </c>
      <c r="C73" s="700">
        <f>'8_2.1.18 SIS'!BC73</f>
        <v>2</v>
      </c>
      <c r="D73" s="701">
        <f>'3_Levels 1&amp;2'!AM73+'3_Levels 1&amp;2'!AU73</f>
        <v>8521.3761867847916</v>
      </c>
      <c r="E73" s="702">
        <f>C73*D73</f>
        <v>17042.752373569583</v>
      </c>
      <c r="F73" s="702">
        <v>715.61</v>
      </c>
      <c r="G73" s="702">
        <f>C73*F73</f>
        <v>1431.22</v>
      </c>
      <c r="H73" s="703">
        <f>ROUND(E73+G73,0)</f>
        <v>18474</v>
      </c>
      <c r="I73" s="704">
        <f>[6]Oct_Thrive!$G73</f>
        <v>-9237</v>
      </c>
      <c r="J73" s="704">
        <f>[6]Feb_Thrive!$G73</f>
        <v>9237</v>
      </c>
      <c r="K73" s="705">
        <f>I73+J73</f>
        <v>0</v>
      </c>
      <c r="L73" s="703">
        <f>K73+H73</f>
        <v>18474</v>
      </c>
      <c r="M73" s="701"/>
      <c r="N73" s="706">
        <f>ROUND(SUM(L73:M73),0)</f>
        <v>18474</v>
      </c>
      <c r="O73" s="389">
        <f>('[7]5A6_Thrive'!Q73*2)+('[9]5A6_Thrive'!Q73*6)+('[1]5A6_Thrive'!Q73*2)+'[11]5A6_Thrive'!Q73</f>
        <v>16934</v>
      </c>
      <c r="P73" s="704">
        <f>N73-O73</f>
        <v>1540</v>
      </c>
      <c r="Q73" s="392">
        <f>ROUND(P73/$Q$85,0)</f>
        <v>1540</v>
      </c>
      <c r="R73" s="706">
        <f t="shared" si="11"/>
        <v>18474</v>
      </c>
    </row>
    <row r="74" spans="1:18" ht="15.6" customHeight="1" x14ac:dyDescent="0.2">
      <c r="A74" s="690">
        <v>68</v>
      </c>
      <c r="B74" s="387" t="s">
        <v>3</v>
      </c>
      <c r="C74" s="700">
        <f>'8_2.1.18 SIS'!BC74</f>
        <v>1</v>
      </c>
      <c r="D74" s="701">
        <f>'3_Levels 1&amp;2'!AM74+'3_Levels 1&amp;2'!AU74</f>
        <v>9419.7484950183534</v>
      </c>
      <c r="E74" s="702">
        <f>C74*D74</f>
        <v>9419.7484950183534</v>
      </c>
      <c r="F74" s="702">
        <v>798.7</v>
      </c>
      <c r="G74" s="702">
        <f>C74*F74</f>
        <v>798.7</v>
      </c>
      <c r="H74" s="703">
        <f>ROUND(E74+G74,0)</f>
        <v>10218</v>
      </c>
      <c r="I74" s="704">
        <f>[6]Oct_Thrive!$G74</f>
        <v>0</v>
      </c>
      <c r="J74" s="704">
        <f>[6]Feb_Thrive!$G74</f>
        <v>5109</v>
      </c>
      <c r="K74" s="705">
        <f>I74+J74</f>
        <v>5109</v>
      </c>
      <c r="L74" s="703">
        <f>K74+H74</f>
        <v>15327</v>
      </c>
      <c r="M74" s="701"/>
      <c r="N74" s="706">
        <f>ROUND(SUM(L74:M74),0)</f>
        <v>15327</v>
      </c>
      <c r="O74" s="389">
        <f>('[7]5A6_Thrive'!Q74*2)+('[9]5A6_Thrive'!Q74*6)+('[1]5A6_Thrive'!Q74*2)+'[11]5A6_Thrive'!Q74</f>
        <v>13198</v>
      </c>
      <c r="P74" s="704">
        <f>N74-O74</f>
        <v>2129</v>
      </c>
      <c r="Q74" s="392">
        <f>ROUND(P74/$Q$85,0)</f>
        <v>2129</v>
      </c>
      <c r="R74" s="706">
        <f t="shared" si="11"/>
        <v>15327</v>
      </c>
    </row>
    <row r="75" spans="1:18" ht="15.6" customHeight="1" x14ac:dyDescent="0.2">
      <c r="A75" s="707">
        <v>69</v>
      </c>
      <c r="B75" s="708" t="s">
        <v>93</v>
      </c>
      <c r="C75" s="709">
        <f>'8_2.1.18 SIS'!BC75</f>
        <v>2</v>
      </c>
      <c r="D75" s="710">
        <f>'3_Levels 1&amp;2'!AM75+'3_Levels 1&amp;2'!AU75</f>
        <v>8652.8990621568191</v>
      </c>
      <c r="E75" s="711">
        <f>C75*D75</f>
        <v>17305.798124313638</v>
      </c>
      <c r="F75" s="711">
        <v>705.67</v>
      </c>
      <c r="G75" s="711">
        <f>C75*F75</f>
        <v>1411.34</v>
      </c>
      <c r="H75" s="712">
        <f>ROUND(E75+G75,0)</f>
        <v>18717</v>
      </c>
      <c r="I75" s="713">
        <f>[6]Oct_Thrive!$G75</f>
        <v>-9359</v>
      </c>
      <c r="J75" s="713">
        <f>[6]Feb_Thrive!$G75</f>
        <v>0</v>
      </c>
      <c r="K75" s="714">
        <f>I75+J75</f>
        <v>-9359</v>
      </c>
      <c r="L75" s="712">
        <f>K75+H75</f>
        <v>9358</v>
      </c>
      <c r="M75" s="710"/>
      <c r="N75" s="715">
        <f>ROUND(SUM(L75:M75),0)</f>
        <v>9358</v>
      </c>
      <c r="O75" s="716">
        <f>('[7]5A6_Thrive'!Q75*2)+('[9]5A6_Thrive'!Q75*6)+('[1]5A6_Thrive'!Q75*2)+'[11]5A6_Thrive'!Q75</f>
        <v>10138</v>
      </c>
      <c r="P75" s="713">
        <f>N75-O75</f>
        <v>-780</v>
      </c>
      <c r="Q75" s="717">
        <f>ROUND(P75/$Q$85,0)</f>
        <v>-780</v>
      </c>
      <c r="R75" s="715">
        <f t="shared" si="11"/>
        <v>9358</v>
      </c>
    </row>
    <row r="76" spans="1:18" s="218" customFormat="1" ht="15.6" customHeight="1" thickBot="1" x14ac:dyDescent="0.25">
      <c r="A76" s="1732" t="s">
        <v>494</v>
      </c>
      <c r="B76" s="1733"/>
      <c r="C76" s="718">
        <f>SUM(C7:C75)</f>
        <v>158</v>
      </c>
      <c r="D76" s="719"/>
      <c r="E76" s="720">
        <f>SUM(E7:E75)</f>
        <v>1264102.9286406322</v>
      </c>
      <c r="F76" s="720">
        <v>705.28672061088969</v>
      </c>
      <c r="G76" s="720">
        <f t="shared" ref="G76:O76" si="12">SUM(G7:G75)</f>
        <v>126446.20995182883</v>
      </c>
      <c r="H76" s="721">
        <f t="shared" si="12"/>
        <v>1390548</v>
      </c>
      <c r="I76" s="722">
        <f t="shared" si="12"/>
        <v>162326</v>
      </c>
      <c r="J76" s="722">
        <f>SUM(J7:J75)</f>
        <v>-8230</v>
      </c>
      <c r="K76" s="723">
        <f t="shared" si="12"/>
        <v>154096</v>
      </c>
      <c r="L76" s="724">
        <f>SUM(L7:L75)</f>
        <v>1544644</v>
      </c>
      <c r="M76" s="725">
        <f t="shared" si="12"/>
        <v>0</v>
      </c>
      <c r="N76" s="721">
        <f t="shared" si="12"/>
        <v>1544644</v>
      </c>
      <c r="O76" s="725">
        <f t="shared" si="12"/>
        <v>1390245</v>
      </c>
      <c r="P76" s="725">
        <f>SUM(P7:P75)</f>
        <v>154399</v>
      </c>
      <c r="Q76" s="726">
        <f>SUM(Q7:Q75)</f>
        <v>154399</v>
      </c>
      <c r="R76" s="721">
        <f>SUM(R7:R75)</f>
        <v>1544644</v>
      </c>
    </row>
    <row r="77" spans="1:18" ht="15.6" customHeight="1" thickTop="1" x14ac:dyDescent="0.2">
      <c r="A77" s="1765" t="s">
        <v>447</v>
      </c>
      <c r="B77" s="1766"/>
      <c r="C77" s="750"/>
      <c r="D77" s="727"/>
      <c r="E77" s="727"/>
      <c r="F77" s="727"/>
      <c r="G77" s="727"/>
      <c r="H77" s="727"/>
      <c r="I77" s="727"/>
      <c r="J77" s="728"/>
      <c r="K77" s="728"/>
      <c r="L77" s="727"/>
      <c r="M77" s="727"/>
      <c r="N77" s="729"/>
      <c r="O77" s="727"/>
      <c r="P77" s="728"/>
      <c r="Q77" s="728"/>
      <c r="R77" s="730"/>
    </row>
    <row r="78" spans="1:18" ht="15.6" customHeight="1" x14ac:dyDescent="0.2">
      <c r="A78" s="1773" t="s">
        <v>448</v>
      </c>
      <c r="B78" s="1774"/>
      <c r="C78" s="731"/>
      <c r="D78" s="732"/>
      <c r="E78" s="733"/>
      <c r="F78" s="733"/>
      <c r="G78" s="733"/>
      <c r="H78" s="733"/>
      <c r="I78" s="734"/>
      <c r="J78" s="734"/>
      <c r="K78" s="734"/>
      <c r="L78" s="734"/>
      <c r="M78" s="734"/>
      <c r="N78" s="98">
        <v>0</v>
      </c>
      <c r="O78" s="251">
        <f>('[7]5A6_Thrive'!Q78*2)+('[9]5A6_Thrive'!Q78*6)+('[1]5A6_Thrive'!Q78*2)+'[11]5A6_Thrive'!Q78</f>
        <v>0</v>
      </c>
      <c r="P78" s="246">
        <f>N78-O78</f>
        <v>0</v>
      </c>
      <c r="Q78" s="98">
        <f>ROUND(P78/$Q$85,0)</f>
        <v>0</v>
      </c>
      <c r="R78" s="98">
        <v>0</v>
      </c>
    </row>
    <row r="79" spans="1:18" ht="15.6" customHeight="1" x14ac:dyDescent="0.2">
      <c r="A79" s="1771" t="s">
        <v>466</v>
      </c>
      <c r="B79" s="1772"/>
      <c r="C79" s="749"/>
      <c r="D79" s="736"/>
      <c r="E79" s="737"/>
      <c r="F79" s="737"/>
      <c r="G79" s="737"/>
      <c r="H79" s="737"/>
      <c r="I79" s="738"/>
      <c r="J79" s="738"/>
      <c r="K79" s="738"/>
      <c r="L79" s="738"/>
      <c r="M79" s="738"/>
      <c r="N79" s="250"/>
      <c r="O79" s="251"/>
      <c r="P79" s="246"/>
      <c r="Q79" s="250"/>
      <c r="R79" s="98">
        <v>0</v>
      </c>
    </row>
    <row r="80" spans="1:18" ht="15.6" customHeight="1" x14ac:dyDescent="0.2">
      <c r="A80" s="1767" t="s">
        <v>547</v>
      </c>
      <c r="B80" s="1768"/>
      <c r="C80" s="735"/>
      <c r="D80" s="736"/>
      <c r="E80" s="737"/>
      <c r="F80" s="737"/>
      <c r="G80" s="737"/>
      <c r="H80" s="737"/>
      <c r="I80" s="738"/>
      <c r="J80" s="738"/>
      <c r="K80" s="738"/>
      <c r="L80" s="738"/>
      <c r="M80" s="738"/>
      <c r="N80" s="251"/>
      <c r="O80" s="251">
        <f>('[7]5A6_Thrive'!Q80*2)+('[9]5A6_Thrive'!Q80*6)+('[1]5A6_Thrive'!Q80*2)+'[11]5A6_Thrive'!Q80</f>
        <v>166</v>
      </c>
      <c r="P80" s="246">
        <f>N80-O80</f>
        <v>-166</v>
      </c>
      <c r="Q80" s="98">
        <f>ROUND(P80/$Q$85,0)</f>
        <v>-166</v>
      </c>
      <c r="R80" s="98">
        <v>10000</v>
      </c>
    </row>
    <row r="81" spans="1:18" ht="15.6" customHeight="1" x14ac:dyDescent="0.2">
      <c r="A81" s="1767" t="s">
        <v>465</v>
      </c>
      <c r="B81" s="1768"/>
      <c r="C81" s="735"/>
      <c r="D81" s="736"/>
      <c r="E81" s="737"/>
      <c r="F81" s="737"/>
      <c r="G81" s="737"/>
      <c r="H81" s="737"/>
      <c r="I81" s="738"/>
      <c r="J81" s="738"/>
      <c r="K81" s="738"/>
      <c r="L81" s="738"/>
      <c r="M81" s="738"/>
      <c r="N81" s="250"/>
      <c r="O81" s="251"/>
      <c r="P81" s="246"/>
      <c r="Q81" s="250"/>
      <c r="R81" s="98">
        <v>0</v>
      </c>
    </row>
    <row r="82" spans="1:18" ht="15.6" customHeight="1" x14ac:dyDescent="0.2">
      <c r="A82" s="1769" t="s">
        <v>1638</v>
      </c>
      <c r="B82" s="1770"/>
      <c r="C82" s="739"/>
      <c r="D82" s="740"/>
      <c r="E82" s="741"/>
      <c r="F82" s="741"/>
      <c r="G82" s="741"/>
      <c r="H82" s="741"/>
      <c r="I82" s="742"/>
      <c r="J82" s="742"/>
      <c r="K82" s="742"/>
      <c r="L82" s="742"/>
      <c r="M82" s="742"/>
      <c r="N82" s="96">
        <v>13996</v>
      </c>
      <c r="O82" s="54">
        <f>('[7]5A6_Thrive'!Q82*2)+('[9]5A6_Thrive'!Q82*6)+('[1]5A6_Thrive'!Q82*2)+'[11]5A6_Thrive'!Q82</f>
        <v>10293</v>
      </c>
      <c r="P82" s="247">
        <f>N82-O82</f>
        <v>3703</v>
      </c>
      <c r="Q82" s="96">
        <f>ROUND(P82/$Q$85,0)</f>
        <v>3703</v>
      </c>
      <c r="R82" s="96">
        <v>13996</v>
      </c>
    </row>
    <row r="83" spans="1:18" s="218" customFormat="1" ht="15.6" customHeight="1" thickBot="1" x14ac:dyDescent="0.25">
      <c r="A83" s="1732" t="s">
        <v>495</v>
      </c>
      <c r="B83" s="1764"/>
      <c r="C83" s="718">
        <f>SUM(C76:C82)</f>
        <v>158</v>
      </c>
      <c r="D83" s="719"/>
      <c r="E83" s="720">
        <f t="shared" ref="E83:R83" si="13">SUM(E76:E82)</f>
        <v>1264102.9286406322</v>
      </c>
      <c r="F83" s="720">
        <f t="shared" si="13"/>
        <v>705.28672061088969</v>
      </c>
      <c r="G83" s="720">
        <f t="shared" si="13"/>
        <v>126446.20995182883</v>
      </c>
      <c r="H83" s="719">
        <f t="shared" si="13"/>
        <v>1390548</v>
      </c>
      <c r="I83" s="722">
        <f t="shared" si="13"/>
        <v>162326</v>
      </c>
      <c r="J83" s="722">
        <f t="shared" si="13"/>
        <v>-8230</v>
      </c>
      <c r="K83" s="722">
        <f t="shared" si="13"/>
        <v>154096</v>
      </c>
      <c r="L83" s="743">
        <f t="shared" si="13"/>
        <v>1544644</v>
      </c>
      <c r="M83" s="744">
        <f t="shared" si="13"/>
        <v>0</v>
      </c>
      <c r="N83" s="721">
        <f t="shared" si="13"/>
        <v>1558640</v>
      </c>
      <c r="O83" s="725">
        <f t="shared" si="13"/>
        <v>1400704</v>
      </c>
      <c r="P83" s="725">
        <f t="shared" si="13"/>
        <v>157936</v>
      </c>
      <c r="Q83" s="726">
        <f t="shared" si="13"/>
        <v>157936</v>
      </c>
      <c r="R83" s="721">
        <f t="shared" si="13"/>
        <v>1568640</v>
      </c>
    </row>
    <row r="84" spans="1:18" ht="13.5" thickTop="1" x14ac:dyDescent="0.2"/>
    <row r="85" spans="1:18" hidden="1" x14ac:dyDescent="0.2">
      <c r="O85" s="647"/>
      <c r="Q85" s="112">
        <v>1</v>
      </c>
    </row>
  </sheetData>
  <mergeCells count="12">
    <mergeCell ref="A83:B83"/>
    <mergeCell ref="A1:B3"/>
    <mergeCell ref="C1:K1"/>
    <mergeCell ref="L1:R1"/>
    <mergeCell ref="I2:K2"/>
    <mergeCell ref="A76:B76"/>
    <mergeCell ref="A77:B77"/>
    <mergeCell ref="A78:B78"/>
    <mergeCell ref="A79:B79"/>
    <mergeCell ref="A80:B80"/>
    <mergeCell ref="A81:B81"/>
    <mergeCell ref="A82:B82"/>
  </mergeCells>
  <printOptions horizontalCentered="1"/>
  <pageMargins left="0.35" right="0.35" top="0.6" bottom="0.35" header="0.3" footer="0.25"/>
  <pageSetup paperSize="5" scale="65" firstPageNumber="50" fitToWidth="0" orientation="portrait" r:id="rId1"/>
  <headerFooter alignWithMargins="0">
    <oddHeader xml:space="preserve">&amp;L&amp;"Arial,Bold"&amp;20&amp;K000000FY2018-19 MFP Budget Letter - June 2019&amp;R&amp;"Arial,Bold"&amp;12&amp;KFF0000
</oddHeader>
    <oddFooter>&amp;R&amp;9&amp;P</oddFooter>
  </headerFooter>
  <colBreaks count="1" manualBreakCount="1">
    <brk id="11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T30"/>
  <sheetViews>
    <sheetView zoomScaleNormal="10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D7" sqref="D7"/>
    </sheetView>
  </sheetViews>
  <sheetFormatPr defaultColWidth="8.85546875" defaultRowHeight="12.75" x14ac:dyDescent="0.2"/>
  <cols>
    <col min="1" max="1" width="9.42578125" style="191" customWidth="1"/>
    <col min="2" max="2" width="9" style="191" hidden="1" customWidth="1"/>
    <col min="3" max="3" width="33.5703125" style="110" customWidth="1"/>
    <col min="4" max="4" width="13.140625" style="110" customWidth="1"/>
    <col min="5" max="5" width="13.5703125" style="110" customWidth="1"/>
    <col min="6" max="6" width="16.140625" style="110" bestFit="1" customWidth="1"/>
    <col min="7" max="8" width="12.85546875" style="110" customWidth="1"/>
    <col min="9" max="9" width="14.28515625" style="110" customWidth="1"/>
    <col min="10" max="13" width="15" style="110" customWidth="1"/>
    <col min="14" max="16" width="12.7109375" style="110" customWidth="1"/>
    <col min="17" max="17" width="15" style="110" customWidth="1"/>
    <col min="18" max="19" width="15.5703125" style="110" customWidth="1"/>
    <col min="20" max="21" width="16.28515625" style="110" customWidth="1"/>
    <col min="22" max="22" width="17.140625" style="110" customWidth="1"/>
    <col min="23" max="23" width="15.28515625" style="110" customWidth="1"/>
    <col min="24" max="24" width="14.42578125" style="110" bestFit="1" customWidth="1"/>
    <col min="25" max="25" width="16" style="110" customWidth="1"/>
    <col min="26" max="28" width="16.5703125" style="110" customWidth="1"/>
    <col min="29" max="29" width="17.140625" style="110" customWidth="1"/>
    <col min="30" max="37" width="16.28515625" style="110" customWidth="1"/>
    <col min="38" max="40" width="15.28515625" style="110" customWidth="1"/>
    <col min="41" max="46" width="17.28515625" style="110" customWidth="1"/>
    <col min="47" max="16384" width="8.85546875" style="110"/>
  </cols>
  <sheetData>
    <row r="1" spans="1:46" ht="22.15" customHeight="1" x14ac:dyDescent="0.2">
      <c r="A1" s="1720" t="s">
        <v>1342</v>
      </c>
      <c r="B1" s="1720"/>
      <c r="C1" s="1783"/>
      <c r="D1" s="1786" t="s">
        <v>378</v>
      </c>
      <c r="E1" s="1730"/>
      <c r="F1" s="1730"/>
      <c r="G1" s="1730"/>
      <c r="H1" s="1730"/>
      <c r="I1" s="1730"/>
      <c r="J1" s="1730"/>
      <c r="K1" s="1730"/>
      <c r="L1" s="1730"/>
      <c r="M1" s="1730"/>
      <c r="N1" s="1730"/>
      <c r="O1" s="1730"/>
      <c r="P1" s="1730"/>
      <c r="Q1" s="1787"/>
      <c r="R1" s="1786" t="s">
        <v>378</v>
      </c>
      <c r="S1" s="1730"/>
      <c r="T1" s="1730"/>
      <c r="U1" s="1730"/>
      <c r="V1" s="1730"/>
      <c r="W1" s="1730"/>
      <c r="X1" s="1730"/>
      <c r="Y1" s="1730"/>
      <c r="Z1" s="1730"/>
      <c r="AA1" s="1730"/>
      <c r="AB1" s="1730"/>
      <c r="AC1" s="1787"/>
      <c r="AD1" s="1779" t="s">
        <v>485</v>
      </c>
      <c r="AE1" s="1780"/>
      <c r="AF1" s="1780"/>
      <c r="AG1" s="1780"/>
      <c r="AH1" s="1780"/>
      <c r="AI1" s="1780"/>
      <c r="AJ1" s="1780"/>
      <c r="AK1" s="1780"/>
      <c r="AL1" s="1780"/>
      <c r="AM1" s="1780"/>
      <c r="AN1" s="1781"/>
      <c r="AO1" s="1779" t="s">
        <v>485</v>
      </c>
      <c r="AP1" s="1780"/>
      <c r="AQ1" s="1780"/>
      <c r="AR1" s="1780"/>
      <c r="AS1" s="1780"/>
      <c r="AT1" s="1781"/>
    </row>
    <row r="2" spans="1:46" ht="21.6" customHeight="1" x14ac:dyDescent="0.25">
      <c r="A2" s="1783"/>
      <c r="B2" s="1783"/>
      <c r="C2" s="1783"/>
      <c r="D2" s="1223"/>
      <c r="E2" s="1224"/>
      <c r="F2" s="1225"/>
      <c r="G2" s="1226"/>
      <c r="H2" s="1227"/>
      <c r="I2" s="1222"/>
      <c r="J2" s="1621" t="s">
        <v>251</v>
      </c>
      <c r="K2" s="1621"/>
      <c r="L2" s="1621"/>
      <c r="M2" s="1222"/>
      <c r="N2" s="1228"/>
      <c r="O2" s="1228"/>
      <c r="P2" s="1228"/>
      <c r="Q2" s="1229"/>
      <c r="R2" s="1220"/>
      <c r="S2" s="1221"/>
      <c r="T2" s="1785" t="s">
        <v>375</v>
      </c>
      <c r="U2" s="1785"/>
      <c r="V2" s="1222"/>
      <c r="W2" s="1222"/>
      <c r="X2" s="1222"/>
      <c r="Y2" s="1222"/>
      <c r="Z2" s="1785" t="s">
        <v>377</v>
      </c>
      <c r="AA2" s="1785"/>
      <c r="AB2" s="1785"/>
      <c r="AC2" s="1221"/>
      <c r="AD2" s="1231"/>
      <c r="AE2" s="1230"/>
      <c r="AF2" s="1784" t="s">
        <v>251</v>
      </c>
      <c r="AG2" s="1784"/>
      <c r="AH2" s="1784"/>
      <c r="AI2" s="1784"/>
      <c r="AJ2" s="1784"/>
      <c r="AK2" s="1230"/>
      <c r="AL2" s="1232"/>
      <c r="AM2" s="1232"/>
      <c r="AN2" s="1233"/>
      <c r="AO2" s="1231"/>
      <c r="AP2" s="1230"/>
      <c r="AQ2" s="1230"/>
      <c r="AR2" s="1230"/>
      <c r="AS2" s="1230"/>
      <c r="AT2" s="1234"/>
    </row>
    <row r="3" spans="1:46" ht="136.9" customHeight="1" x14ac:dyDescent="0.2">
      <c r="A3" s="1783"/>
      <c r="B3" s="1783"/>
      <c r="C3" s="1783"/>
      <c r="D3" s="502" t="s">
        <v>1230</v>
      </c>
      <c r="E3" s="943" t="s">
        <v>530</v>
      </c>
      <c r="F3" s="943" t="s">
        <v>531</v>
      </c>
      <c r="G3" s="942" t="s">
        <v>452</v>
      </c>
      <c r="H3" s="942" t="s">
        <v>454</v>
      </c>
      <c r="I3" s="942" t="s">
        <v>523</v>
      </c>
      <c r="J3" s="1098" t="s">
        <v>1225</v>
      </c>
      <c r="K3" s="1098" t="s">
        <v>1226</v>
      </c>
      <c r="L3" s="1098" t="s">
        <v>253</v>
      </c>
      <c r="M3" s="949" t="s">
        <v>540</v>
      </c>
      <c r="N3" s="942" t="s">
        <v>536</v>
      </c>
      <c r="O3" s="942" t="s">
        <v>546</v>
      </c>
      <c r="P3" s="942" t="s">
        <v>533</v>
      </c>
      <c r="Q3" s="942" t="s">
        <v>541</v>
      </c>
      <c r="R3" s="1320" t="s">
        <v>1483</v>
      </c>
      <c r="S3" s="942" t="s">
        <v>543</v>
      </c>
      <c r="T3" s="460" t="s">
        <v>370</v>
      </c>
      <c r="U3" s="460" t="s">
        <v>374</v>
      </c>
      <c r="V3" s="459" t="s">
        <v>1336</v>
      </c>
      <c r="W3" s="459" t="s">
        <v>296</v>
      </c>
      <c r="X3" s="459" t="s">
        <v>297</v>
      </c>
      <c r="Y3" s="459" t="s">
        <v>403</v>
      </c>
      <c r="Z3" s="461" t="s">
        <v>1627</v>
      </c>
      <c r="AA3" s="461" t="s">
        <v>1572</v>
      </c>
      <c r="AB3" s="461" t="s">
        <v>460</v>
      </c>
      <c r="AC3" s="459" t="s">
        <v>1337</v>
      </c>
      <c r="AD3" s="947" t="s">
        <v>1590</v>
      </c>
      <c r="AE3" s="948" t="s">
        <v>1338</v>
      </c>
      <c r="AF3" s="945" t="s">
        <v>1234</v>
      </c>
      <c r="AG3" s="945" t="s">
        <v>1235</v>
      </c>
      <c r="AH3" s="945" t="s">
        <v>1233</v>
      </c>
      <c r="AI3" s="945" t="s">
        <v>1238</v>
      </c>
      <c r="AJ3" s="945" t="s">
        <v>253</v>
      </c>
      <c r="AK3" s="507" t="s">
        <v>1339</v>
      </c>
      <c r="AL3" s="948" t="s">
        <v>538</v>
      </c>
      <c r="AM3" s="948" t="s">
        <v>537</v>
      </c>
      <c r="AN3" s="948" t="s">
        <v>534</v>
      </c>
      <c r="AO3" s="948" t="s">
        <v>1340</v>
      </c>
      <c r="AP3" s="1320" t="s">
        <v>1483</v>
      </c>
      <c r="AQ3" s="503" t="s">
        <v>1341</v>
      </c>
      <c r="AR3" s="948" t="s">
        <v>356</v>
      </c>
      <c r="AS3" s="948" t="s">
        <v>297</v>
      </c>
      <c r="AT3" s="948" t="s">
        <v>535</v>
      </c>
    </row>
    <row r="4" spans="1:46" x14ac:dyDescent="0.2">
      <c r="A4" s="504"/>
      <c r="B4" s="504"/>
      <c r="C4" s="505"/>
      <c r="D4" s="506">
        <v>1</v>
      </c>
      <c r="E4" s="506">
        <f t="shared" ref="E4:AT4" si="0">D4+1</f>
        <v>2</v>
      </c>
      <c r="F4" s="506">
        <f t="shared" si="0"/>
        <v>3</v>
      </c>
      <c r="G4" s="506">
        <f t="shared" si="0"/>
        <v>4</v>
      </c>
      <c r="H4" s="506">
        <f t="shared" si="0"/>
        <v>5</v>
      </c>
      <c r="I4" s="506">
        <f t="shared" si="0"/>
        <v>6</v>
      </c>
      <c r="J4" s="506">
        <f t="shared" si="0"/>
        <v>7</v>
      </c>
      <c r="K4" s="506">
        <f t="shared" si="0"/>
        <v>8</v>
      </c>
      <c r="L4" s="506">
        <f t="shared" si="0"/>
        <v>9</v>
      </c>
      <c r="M4" s="506">
        <f t="shared" si="0"/>
        <v>10</v>
      </c>
      <c r="N4" s="506">
        <f t="shared" si="0"/>
        <v>11</v>
      </c>
      <c r="O4" s="506">
        <f t="shared" si="0"/>
        <v>12</v>
      </c>
      <c r="P4" s="506">
        <f t="shared" si="0"/>
        <v>13</v>
      </c>
      <c r="Q4" s="506">
        <f t="shared" si="0"/>
        <v>14</v>
      </c>
      <c r="R4" s="506">
        <f t="shared" si="0"/>
        <v>15</v>
      </c>
      <c r="S4" s="506">
        <f t="shared" si="0"/>
        <v>16</v>
      </c>
      <c r="T4" s="506">
        <f t="shared" si="0"/>
        <v>17</v>
      </c>
      <c r="U4" s="506">
        <f t="shared" ref="U4:AB4" si="1">T4+1</f>
        <v>18</v>
      </c>
      <c r="V4" s="506">
        <f t="shared" si="1"/>
        <v>19</v>
      </c>
      <c r="W4" s="506">
        <f t="shared" si="1"/>
        <v>20</v>
      </c>
      <c r="X4" s="506">
        <f t="shared" si="1"/>
        <v>21</v>
      </c>
      <c r="Y4" s="506">
        <f t="shared" si="1"/>
        <v>22</v>
      </c>
      <c r="Z4" s="506">
        <f t="shared" si="1"/>
        <v>23</v>
      </c>
      <c r="AA4" s="506">
        <f t="shared" si="1"/>
        <v>24</v>
      </c>
      <c r="AB4" s="506">
        <f t="shared" si="1"/>
        <v>25</v>
      </c>
      <c r="AC4" s="506">
        <f t="shared" si="0"/>
        <v>26</v>
      </c>
      <c r="AD4" s="506">
        <f t="shared" si="0"/>
        <v>27</v>
      </c>
      <c r="AE4" s="506">
        <f t="shared" si="0"/>
        <v>28</v>
      </c>
      <c r="AF4" s="506">
        <f t="shared" si="0"/>
        <v>29</v>
      </c>
      <c r="AG4" s="506">
        <f t="shared" si="0"/>
        <v>30</v>
      </c>
      <c r="AH4" s="506">
        <f t="shared" si="0"/>
        <v>31</v>
      </c>
      <c r="AI4" s="506">
        <f t="shared" si="0"/>
        <v>32</v>
      </c>
      <c r="AJ4" s="506">
        <f t="shared" si="0"/>
        <v>33</v>
      </c>
      <c r="AK4" s="506">
        <f t="shared" si="0"/>
        <v>34</v>
      </c>
      <c r="AL4" s="506">
        <f t="shared" si="0"/>
        <v>35</v>
      </c>
      <c r="AM4" s="506">
        <f t="shared" si="0"/>
        <v>36</v>
      </c>
      <c r="AN4" s="506">
        <f t="shared" si="0"/>
        <v>37</v>
      </c>
      <c r="AO4" s="506">
        <f t="shared" si="0"/>
        <v>38</v>
      </c>
      <c r="AP4" s="506">
        <f t="shared" si="0"/>
        <v>39</v>
      </c>
      <c r="AQ4" s="506">
        <f t="shared" si="0"/>
        <v>40</v>
      </c>
      <c r="AR4" s="506">
        <f t="shared" si="0"/>
        <v>41</v>
      </c>
      <c r="AS4" s="506">
        <f t="shared" si="0"/>
        <v>42</v>
      </c>
      <c r="AT4" s="506">
        <f t="shared" si="0"/>
        <v>43</v>
      </c>
    </row>
    <row r="5" spans="1:46" s="1210" customFormat="1" ht="25.5" customHeight="1" x14ac:dyDescent="0.2">
      <c r="A5" s="1218"/>
      <c r="B5" s="1218"/>
      <c r="C5" s="1219"/>
      <c r="D5" s="1183" t="s">
        <v>1093</v>
      </c>
      <c r="E5" s="1183" t="s">
        <v>1330</v>
      </c>
      <c r="F5" s="1183" t="s">
        <v>1049</v>
      </c>
      <c r="G5" s="1183" t="s">
        <v>951</v>
      </c>
      <c r="H5" s="1183" t="s">
        <v>926</v>
      </c>
      <c r="I5" s="1183" t="s">
        <v>1050</v>
      </c>
      <c r="J5" s="1019" t="s">
        <v>1294</v>
      </c>
      <c r="K5" s="1019" t="s">
        <v>1295</v>
      </c>
      <c r="L5" s="1183" t="s">
        <v>1051</v>
      </c>
      <c r="M5" s="1183" t="s">
        <v>1052</v>
      </c>
      <c r="N5" s="1019" t="s">
        <v>1094</v>
      </c>
      <c r="O5" s="1019" t="s">
        <v>1095</v>
      </c>
      <c r="P5" s="1019" t="s">
        <v>1096</v>
      </c>
      <c r="Q5" s="1019" t="s">
        <v>1097</v>
      </c>
      <c r="R5" s="1183" t="s">
        <v>1055</v>
      </c>
      <c r="S5" s="1183" t="s">
        <v>1098</v>
      </c>
      <c r="T5" s="1019" t="s">
        <v>271</v>
      </c>
      <c r="U5" s="1019" t="s">
        <v>503</v>
      </c>
      <c r="V5" s="1183" t="s">
        <v>1331</v>
      </c>
      <c r="W5" s="1183" t="s">
        <v>1344</v>
      </c>
      <c r="X5" s="1183" t="s">
        <v>1332</v>
      </c>
      <c r="Y5" s="1183" t="s">
        <v>1333</v>
      </c>
      <c r="Z5" s="1019" t="s">
        <v>327</v>
      </c>
      <c r="AA5" s="1019" t="s">
        <v>352</v>
      </c>
      <c r="AB5" s="1019" t="s">
        <v>451</v>
      </c>
      <c r="AC5" s="1183" t="s">
        <v>1334</v>
      </c>
      <c r="AD5" s="1019" t="s">
        <v>1087</v>
      </c>
      <c r="AE5" s="1019" t="s">
        <v>1099</v>
      </c>
      <c r="AF5" s="1019" t="s">
        <v>1294</v>
      </c>
      <c r="AG5" s="1019" t="s">
        <v>1089</v>
      </c>
      <c r="AH5" s="1019" t="s">
        <v>1295</v>
      </c>
      <c r="AI5" s="1019" t="s">
        <v>1090</v>
      </c>
      <c r="AJ5" s="1019" t="s">
        <v>1100</v>
      </c>
      <c r="AK5" s="1019" t="s">
        <v>1101</v>
      </c>
      <c r="AL5" s="1019" t="s">
        <v>1102</v>
      </c>
      <c r="AM5" s="1019" t="s">
        <v>1103</v>
      </c>
      <c r="AN5" s="1019" t="s">
        <v>1104</v>
      </c>
      <c r="AO5" s="1019" t="s">
        <v>1105</v>
      </c>
      <c r="AP5" s="1019" t="s">
        <v>1055</v>
      </c>
      <c r="AQ5" s="1019" t="s">
        <v>1106</v>
      </c>
      <c r="AR5" s="1019" t="s">
        <v>1343</v>
      </c>
      <c r="AS5" s="1019" t="s">
        <v>1108</v>
      </c>
      <c r="AT5" s="1019" t="s">
        <v>1335</v>
      </c>
    </row>
    <row r="6" spans="1:46" s="1210" customFormat="1" ht="11.25" hidden="1" x14ac:dyDescent="0.2">
      <c r="A6" s="1218"/>
      <c r="B6" s="1218"/>
      <c r="C6" s="1219"/>
      <c r="D6" s="1183" t="s">
        <v>802</v>
      </c>
      <c r="E6" s="1183" t="s">
        <v>802</v>
      </c>
      <c r="F6" s="1183" t="s">
        <v>803</v>
      </c>
      <c r="G6" s="1183" t="s">
        <v>958</v>
      </c>
      <c r="H6" s="1183" t="s">
        <v>803</v>
      </c>
      <c r="I6" s="1183" t="s">
        <v>803</v>
      </c>
      <c r="J6" s="1183" t="s">
        <v>1054</v>
      </c>
      <c r="K6" s="1183" t="s">
        <v>1054</v>
      </c>
      <c r="L6" s="1183" t="s">
        <v>803</v>
      </c>
      <c r="M6" s="1183" t="s">
        <v>803</v>
      </c>
      <c r="N6" s="1183" t="s">
        <v>803</v>
      </c>
      <c r="O6" s="1183" t="s">
        <v>803</v>
      </c>
      <c r="P6" s="1183" t="s">
        <v>803</v>
      </c>
      <c r="Q6" s="1183" t="s">
        <v>803</v>
      </c>
      <c r="R6" s="1183" t="s">
        <v>1055</v>
      </c>
      <c r="S6" s="1183" t="s">
        <v>803</v>
      </c>
      <c r="T6" s="1183" t="s">
        <v>802</v>
      </c>
      <c r="U6" s="1183" t="s">
        <v>802</v>
      </c>
      <c r="V6" s="1183" t="s">
        <v>803</v>
      </c>
      <c r="W6" s="1183" t="s">
        <v>1086</v>
      </c>
      <c r="X6" s="1183" t="s">
        <v>803</v>
      </c>
      <c r="Y6" s="1183" t="s">
        <v>803</v>
      </c>
      <c r="Z6" s="1183" t="s">
        <v>802</v>
      </c>
      <c r="AA6" s="1183" t="s">
        <v>802</v>
      </c>
      <c r="AB6" s="1183" t="s">
        <v>802</v>
      </c>
      <c r="AC6" s="1183" t="s">
        <v>803</v>
      </c>
      <c r="AD6" s="1183" t="s">
        <v>802</v>
      </c>
      <c r="AE6" s="1183" t="s">
        <v>803</v>
      </c>
      <c r="AF6" s="1183" t="s">
        <v>1054</v>
      </c>
      <c r="AG6" s="1183" t="s">
        <v>803</v>
      </c>
      <c r="AH6" s="1183" t="s">
        <v>1054</v>
      </c>
      <c r="AI6" s="1183" t="s">
        <v>803</v>
      </c>
      <c r="AJ6" s="1183" t="s">
        <v>803</v>
      </c>
      <c r="AK6" s="1183" t="s">
        <v>803</v>
      </c>
      <c r="AL6" s="1183" t="s">
        <v>803</v>
      </c>
      <c r="AM6" s="1183" t="s">
        <v>803</v>
      </c>
      <c r="AN6" s="1183" t="s">
        <v>803</v>
      </c>
      <c r="AO6" s="1183" t="s">
        <v>803</v>
      </c>
      <c r="AP6" s="1183" t="s">
        <v>1055</v>
      </c>
      <c r="AQ6" s="1183" t="s">
        <v>803</v>
      </c>
      <c r="AR6" s="1183" t="s">
        <v>1086</v>
      </c>
      <c r="AS6" s="1183" t="s">
        <v>803</v>
      </c>
      <c r="AT6" s="1183" t="s">
        <v>803</v>
      </c>
    </row>
    <row r="7" spans="1:46" s="199" customFormat="1" ht="30" customHeight="1" x14ac:dyDescent="0.2">
      <c r="A7" s="465">
        <v>396211</v>
      </c>
      <c r="B7" s="465" t="s">
        <v>609</v>
      </c>
      <c r="C7" s="466" t="s">
        <v>1475</v>
      </c>
      <c r="D7" s="467">
        <f>VLOOKUP(A7,'8A_2.1.18 RSD Op &amp; 5s'!$A$4:$F$12,6,FALSE)</f>
        <v>851</v>
      </c>
      <c r="E7" s="468">
        <f>'3_Levels 1&amp;2'!$AM$15</f>
        <v>4812.3300530093593</v>
      </c>
      <c r="F7" s="469">
        <f>D7*E7</f>
        <v>4095292.8751109648</v>
      </c>
      <c r="G7" s="501">
        <v>744.76</v>
      </c>
      <c r="H7" s="469">
        <f>G7*D7</f>
        <v>633790.76</v>
      </c>
      <c r="I7" s="471">
        <f>ROUND(F7+H7,0)</f>
        <v>4729084</v>
      </c>
      <c r="J7" s="472">
        <f>VLOOKUP($A7,'[6]Oct_MidYear Adj'!$A$133:$J$152,10,FALSE)</f>
        <v>766878</v>
      </c>
      <c r="K7" s="472">
        <f>VLOOKUP($A7,'[6]Feb_MidYear Adj'!$A$133:$J$152,10,FALSE)</f>
        <v>-80578</v>
      </c>
      <c r="L7" s="473">
        <f>SUM(J7:K7)</f>
        <v>686300</v>
      </c>
      <c r="M7" s="471">
        <f>L7+I7</f>
        <v>5415384</v>
      </c>
      <c r="N7" s="470">
        <f>-N18</f>
        <v>149697</v>
      </c>
      <c r="O7" s="1139"/>
      <c r="P7" s="472">
        <f>N7+O7</f>
        <v>149697</v>
      </c>
      <c r="Q7" s="471">
        <f>M7+P7</f>
        <v>5565081</v>
      </c>
      <c r="R7" s="472">
        <f>VLOOKUP($A7,[3]Summary!$A$128:$U$136,13,FALSE)</f>
        <v>-334718</v>
      </c>
      <c r="S7" s="471">
        <f>SUM(Q7:R7)</f>
        <v>5230363</v>
      </c>
      <c r="T7" s="472">
        <f>VLOOKUP($A7,'4_Level 4'!$A$78:$R$146,5,FALSE)</f>
        <v>0</v>
      </c>
      <c r="U7" s="472">
        <f>VLOOKUP($A7,'4_Level 4'!$A$78:$R$146,17,FALSE)</f>
        <v>0</v>
      </c>
      <c r="V7" s="474">
        <f>ROUND(SUM(S7:U7),0)</f>
        <v>5230363</v>
      </c>
      <c r="W7" s="470">
        <f>('[7]5B2_RSD LA'!Z7*2)+('[9]5B2_RSD LA'!Y7*2)+('[14]5B2_RSD LA'!Y7*2)+('[10]5B2_RSD LA'!Y7*2)+('[1]5B2_RSD LA'!Y7*2)+'[11]5B2_RSD LA'!Y7</f>
        <v>4676685</v>
      </c>
      <c r="X7" s="470">
        <f>V7-W7</f>
        <v>553678</v>
      </c>
      <c r="Y7" s="471">
        <f>ROUND(X7/$Y$25,0)</f>
        <v>553678</v>
      </c>
      <c r="Z7" s="472">
        <f>VLOOKUP($A7,'4_Level 4'!$A$78:$R$146,10,FALSE)</f>
        <v>0</v>
      </c>
      <c r="AA7" s="472">
        <f>VLOOKUP($A7,'4_Level 4'!$A$78:$R$146,12,FALSE)</f>
        <v>0</v>
      </c>
      <c r="AB7" s="472">
        <f>VLOOKUP($A7,'4_Level 4'!$A$78:$R$146,13,FALSE)</f>
        <v>0</v>
      </c>
      <c r="AC7" s="474">
        <f>V7+Z7+AA7+AB7</f>
        <v>5230363</v>
      </c>
      <c r="AD7" s="472">
        <f>'Source Data'!M15</f>
        <v>4576</v>
      </c>
      <c r="AE7" s="475">
        <f>AD7*D7</f>
        <v>3894176</v>
      </c>
      <c r="AF7" s="476">
        <f>VLOOKUP($A7,'[6]Oct_MidYear Adj'!$A$133:$J$152,6,FALSE)</f>
        <v>138</v>
      </c>
      <c r="AG7" s="469">
        <f>ROUND(AD7*AF7,0)</f>
        <v>631488</v>
      </c>
      <c r="AH7" s="476">
        <f>VLOOKUP($A7,'[6]Feb_MidYear Adj'!$A$133:$J$152,6,FALSE)</f>
        <v>-29</v>
      </c>
      <c r="AI7" s="469">
        <f>ROUND(AD7*AH7*0.5,0)</f>
        <v>-66352</v>
      </c>
      <c r="AJ7" s="473">
        <f>AI7+AG7</f>
        <v>565136</v>
      </c>
      <c r="AK7" s="475">
        <f t="shared" ref="AK7" si="2">AE7+AJ7</f>
        <v>4459312</v>
      </c>
      <c r="AL7" s="470">
        <f>-AL18</f>
        <v>253750</v>
      </c>
      <c r="AM7" s="1139"/>
      <c r="AN7" s="469">
        <f>AL7+AM7</f>
        <v>253750</v>
      </c>
      <c r="AO7" s="475">
        <f>AK7+AN7</f>
        <v>4713062</v>
      </c>
      <c r="AP7" s="472">
        <f>VLOOKUP($A7,[3]Summary!$A$128:$U$136,21,FALSE)</f>
        <v>2093</v>
      </c>
      <c r="AQ7" s="475">
        <f>ROUND(SUM(AO7:AP7),0)</f>
        <v>4715155</v>
      </c>
      <c r="AR7" s="470">
        <f>('[7]5B2_RSD LA'!AT7*2)+('[9]5B2_RSD LA'!AT7*2)+('[14]5B2_RSD LA'!AT7*2)+('[10]5B2_RSD LA'!AT7*2)+('[1]5B2_RSD LA'!AT7*2)+'[11]5B2_RSD LA'!AT7</f>
        <v>4202468</v>
      </c>
      <c r="AS7" s="470">
        <f>AQ7-AR7</f>
        <v>512687</v>
      </c>
      <c r="AT7" s="475">
        <f>ROUND(AS7/$AT$25,0)</f>
        <v>512687</v>
      </c>
    </row>
    <row r="8" spans="1:46" s="200" customFormat="1" ht="30" customHeight="1" x14ac:dyDescent="0.2">
      <c r="A8" s="1144"/>
      <c r="B8" s="536"/>
      <c r="C8" s="489" t="s">
        <v>1092</v>
      </c>
      <c r="D8" s="490">
        <f>SUM(D7:D7)</f>
        <v>851</v>
      </c>
      <c r="E8" s="491"/>
      <c r="F8" s="492">
        <f>SUM(F7:F7)</f>
        <v>4095292.8751109648</v>
      </c>
      <c r="G8" s="494"/>
      <c r="H8" s="492">
        <f t="shared" ref="H8:AK8" si="3">SUM(H7:H7)</f>
        <v>633790.76</v>
      </c>
      <c r="I8" s="493">
        <f t="shared" si="3"/>
        <v>4729084</v>
      </c>
      <c r="J8" s="494">
        <f t="shared" si="3"/>
        <v>766878</v>
      </c>
      <c r="K8" s="494">
        <f t="shared" si="3"/>
        <v>-80578</v>
      </c>
      <c r="L8" s="495">
        <f t="shared" si="3"/>
        <v>686300</v>
      </c>
      <c r="M8" s="493">
        <f t="shared" si="3"/>
        <v>5415384</v>
      </c>
      <c r="N8" s="494">
        <f t="shared" si="3"/>
        <v>149697</v>
      </c>
      <c r="O8" s="494">
        <f t="shared" si="3"/>
        <v>0</v>
      </c>
      <c r="P8" s="494">
        <f t="shared" si="3"/>
        <v>149697</v>
      </c>
      <c r="Q8" s="493">
        <f>SUM(Q7:Q7)</f>
        <v>5565081</v>
      </c>
      <c r="R8" s="492">
        <f t="shared" si="3"/>
        <v>-334718</v>
      </c>
      <c r="S8" s="493">
        <f>SUM(S7:S7)</f>
        <v>5230363</v>
      </c>
      <c r="T8" s="492">
        <f t="shared" ref="T8:AB8" si="4">SUM(T7:T7)</f>
        <v>0</v>
      </c>
      <c r="U8" s="492">
        <f t="shared" si="4"/>
        <v>0</v>
      </c>
      <c r="V8" s="496">
        <f t="shared" si="4"/>
        <v>5230363</v>
      </c>
      <c r="W8" s="500">
        <f t="shared" si="4"/>
        <v>4676685</v>
      </c>
      <c r="X8" s="500">
        <f t="shared" si="4"/>
        <v>553678</v>
      </c>
      <c r="Y8" s="493">
        <f t="shared" si="4"/>
        <v>553678</v>
      </c>
      <c r="Z8" s="492">
        <f t="shared" si="4"/>
        <v>0</v>
      </c>
      <c r="AA8" s="492">
        <f t="shared" si="4"/>
        <v>0</v>
      </c>
      <c r="AB8" s="492">
        <f t="shared" si="4"/>
        <v>0</v>
      </c>
      <c r="AC8" s="496">
        <f t="shared" si="3"/>
        <v>5230363</v>
      </c>
      <c r="AD8" s="492"/>
      <c r="AE8" s="497">
        <f t="shared" si="3"/>
        <v>3894176</v>
      </c>
      <c r="AF8" s="499">
        <f t="shared" si="3"/>
        <v>138</v>
      </c>
      <c r="AG8" s="492">
        <f t="shared" si="3"/>
        <v>631488</v>
      </c>
      <c r="AH8" s="499">
        <f t="shared" si="3"/>
        <v>-29</v>
      </c>
      <c r="AI8" s="492">
        <f t="shared" si="3"/>
        <v>-66352</v>
      </c>
      <c r="AJ8" s="495">
        <f t="shared" si="3"/>
        <v>565136</v>
      </c>
      <c r="AK8" s="497">
        <f t="shared" si="3"/>
        <v>4459312</v>
      </c>
      <c r="AL8" s="492">
        <f t="shared" ref="AL8:AT8" si="5">SUM(AL7:AL7)</f>
        <v>253750</v>
      </c>
      <c r="AM8" s="492">
        <f t="shared" si="5"/>
        <v>0</v>
      </c>
      <c r="AN8" s="492">
        <f t="shared" si="5"/>
        <v>253750</v>
      </c>
      <c r="AO8" s="497">
        <f t="shared" si="5"/>
        <v>4713062</v>
      </c>
      <c r="AP8" s="492">
        <f t="shared" si="5"/>
        <v>2093</v>
      </c>
      <c r="AQ8" s="497">
        <f t="shared" si="5"/>
        <v>4715155</v>
      </c>
      <c r="AR8" s="500">
        <f t="shared" si="5"/>
        <v>4202468</v>
      </c>
      <c r="AS8" s="500">
        <f t="shared" si="5"/>
        <v>512687</v>
      </c>
      <c r="AT8" s="497">
        <f t="shared" si="5"/>
        <v>512687</v>
      </c>
    </row>
    <row r="9" spans="1:46" s="199" customFormat="1" ht="15" customHeight="1" x14ac:dyDescent="0.2">
      <c r="A9" s="1305"/>
      <c r="B9" s="1305"/>
      <c r="C9" s="1304"/>
      <c r="D9" s="1306"/>
      <c r="E9" s="1307"/>
      <c r="F9" s="1307"/>
      <c r="G9" s="1307"/>
      <c r="H9" s="1307"/>
      <c r="I9" s="1307"/>
      <c r="J9" s="1307"/>
      <c r="K9" s="1307"/>
      <c r="L9" s="1307"/>
      <c r="M9" s="1307"/>
      <c r="N9" s="1307"/>
      <c r="O9" s="1307"/>
      <c r="P9" s="1307"/>
      <c r="Q9" s="1308"/>
      <c r="R9" s="1140"/>
      <c r="S9" s="1141"/>
      <c r="T9" s="1142"/>
      <c r="U9" s="1140"/>
      <c r="V9" s="1140"/>
      <c r="W9" s="1140"/>
      <c r="X9" s="1140"/>
      <c r="Y9" s="1140"/>
      <c r="Z9" s="1140"/>
      <c r="AA9" s="1140"/>
      <c r="AB9" s="1140"/>
      <c r="AC9" s="1308"/>
      <c r="AD9" s="1142"/>
      <c r="AE9" s="1140"/>
      <c r="AF9" s="1143"/>
      <c r="AG9" s="1140"/>
      <c r="AH9" s="1143"/>
      <c r="AI9" s="1140"/>
      <c r="AJ9" s="1140"/>
      <c r="AK9" s="1140"/>
      <c r="AL9" s="1140"/>
      <c r="AM9" s="1140"/>
      <c r="AN9" s="1308"/>
      <c r="AO9" s="1140"/>
      <c r="AP9" s="1140"/>
      <c r="AQ9" s="1140"/>
      <c r="AR9" s="1140"/>
      <c r="AS9" s="1140"/>
      <c r="AT9" s="1308"/>
    </row>
    <row r="10" spans="1:46" s="199" customFormat="1" ht="29.45" customHeight="1" x14ac:dyDescent="0.2">
      <c r="A10" s="477" t="s">
        <v>612</v>
      </c>
      <c r="B10" s="478" t="s">
        <v>365</v>
      </c>
      <c r="C10" s="466" t="s">
        <v>444</v>
      </c>
      <c r="D10" s="467">
        <f>VLOOKUP(A10,'8A_2.1.18 RSD Op &amp; 5s'!$A$4:$F$12,6,FALSE)</f>
        <v>96</v>
      </c>
      <c r="E10" s="468">
        <f>'3_Levels 1&amp;2'!$AM$23</f>
        <v>3102.7104917587394</v>
      </c>
      <c r="F10" s="469">
        <f t="shared" ref="F10:F17" si="6">D10*E10</f>
        <v>297860.20720883901</v>
      </c>
      <c r="G10" s="470">
        <v>801.47762416806802</v>
      </c>
      <c r="H10" s="469">
        <f t="shared" ref="H10:H17" si="7">G10*D10</f>
        <v>76941.851920134533</v>
      </c>
      <c r="I10" s="471">
        <f t="shared" ref="I10:I17" si="8">ROUND(F10+H10,0)</f>
        <v>374802</v>
      </c>
      <c r="J10" s="472">
        <f>VLOOKUP($A10,'[6]Oct_MidYear Adj'!$A$133:$J$152,10,FALSE)</f>
        <v>39042</v>
      </c>
      <c r="K10" s="472">
        <f>VLOOKUP($A10,'[6]Feb_MidYear Adj'!$A$133:$J$152,10,FALSE)</f>
        <v>-7808</v>
      </c>
      <c r="L10" s="473">
        <f t="shared" ref="L10:L17" si="9">SUM(J10:K10)</f>
        <v>31234</v>
      </c>
      <c r="M10" s="471">
        <f t="shared" ref="M10:M17" si="10">L10+I10</f>
        <v>406036</v>
      </c>
      <c r="N10" s="472">
        <f t="shared" ref="N10:N16" si="11">ROUND(M10*-1.75%,0)</f>
        <v>-7106</v>
      </c>
      <c r="O10" s="472">
        <f t="shared" ref="O10:O16" si="12">ROUND(M10*-0.25%,0)</f>
        <v>-1015</v>
      </c>
      <c r="P10" s="472">
        <f t="shared" ref="P10:P16" si="13">N10+O10</f>
        <v>-8121</v>
      </c>
      <c r="Q10" s="471">
        <f t="shared" ref="Q10:Q16" si="14">M10+P10</f>
        <v>397915</v>
      </c>
      <c r="R10" s="472">
        <f>VLOOKUP($A10,[3]Summary!$A$128:$U$136,13,FALSE)</f>
        <v>0</v>
      </c>
      <c r="S10" s="471">
        <f t="shared" ref="S10:S16" si="15">SUM(Q10:R10)</f>
        <v>397915</v>
      </c>
      <c r="T10" s="472">
        <f>VLOOKUP($A10,'4_Level 4'!$A$78:$R$146,5,FALSE)</f>
        <v>0</v>
      </c>
      <c r="U10" s="472">
        <f>VLOOKUP($A10,'4_Level 4'!$A$78:$R$146,17,FALSE)</f>
        <v>0</v>
      </c>
      <c r="V10" s="474">
        <f t="shared" ref="V10:V16" si="16">ROUND(SUM(S10:U10),0)</f>
        <v>397915</v>
      </c>
      <c r="W10" s="470">
        <f>('[7]5B2_RSD LA'!Z10*2)+('[9]5B2_RSD LA'!Y10*2)+('[14]5B2_RSD LA'!Y10*2)+('[10]5B2_RSD LA'!Y10*2)+('[1]5B2_RSD LA'!Y10*2)+'[11]5B2_RSD LA'!Y10</f>
        <v>360024</v>
      </c>
      <c r="X10" s="470">
        <f t="shared" ref="X10:X16" si="17">V10-W10</f>
        <v>37891</v>
      </c>
      <c r="Y10" s="471">
        <f t="shared" ref="Y10:Y16" si="18">ROUND(X10/$Y$25,0)</f>
        <v>37891</v>
      </c>
      <c r="Z10" s="472">
        <f>VLOOKUP($A10,'4_Level 4'!$A$78:$R$146,10,FALSE)</f>
        <v>0</v>
      </c>
      <c r="AA10" s="472">
        <f>VLOOKUP($A10,'4_Level 4'!$A$78:$R$146,12,FALSE)</f>
        <v>0</v>
      </c>
      <c r="AB10" s="472">
        <f>VLOOKUP($A10,'4_Level 4'!$A$78:$R$146,13,FALSE)</f>
        <v>0</v>
      </c>
      <c r="AC10" s="474">
        <f t="shared" ref="AC10:AC16" si="19">V10+Z10+AA10+AB10</f>
        <v>397915</v>
      </c>
      <c r="AD10" s="472">
        <f>'Source Data'!$M$23</f>
        <v>6618</v>
      </c>
      <c r="AE10" s="475">
        <f t="shared" ref="AE10:AE16" si="20">AD10*D10</f>
        <v>635328</v>
      </c>
      <c r="AF10" s="476">
        <f>VLOOKUP($A10,'[6]Oct_MidYear Adj'!$A$133:$J$152,6,FALSE)</f>
        <v>10</v>
      </c>
      <c r="AG10" s="469">
        <f t="shared" ref="AG10:AG16" si="21">ROUND(AD10*AF10,0)</f>
        <v>66180</v>
      </c>
      <c r="AH10" s="476">
        <f>VLOOKUP($A10,'[6]Feb_MidYear Adj'!$A$133:$J$152,6,FALSE)</f>
        <v>-4</v>
      </c>
      <c r="AI10" s="469">
        <f t="shared" ref="AI10:AI16" si="22">ROUND(AD10*AH10*0.5,0)</f>
        <v>-13236</v>
      </c>
      <c r="AJ10" s="473">
        <f t="shared" ref="AJ10:AJ16" si="23">AI10+AG10</f>
        <v>52944</v>
      </c>
      <c r="AK10" s="475">
        <f t="shared" ref="AK10:AK16" si="24">AE10+AJ10</f>
        <v>688272</v>
      </c>
      <c r="AL10" s="469">
        <f t="shared" ref="AL10:AL16" si="25">ROUND(-AK10*0.0175,0)</f>
        <v>-12045</v>
      </c>
      <c r="AM10" s="469">
        <f t="shared" ref="AM10:AM16" si="26">ROUND(-AK10*0.0025,0)</f>
        <v>-1721</v>
      </c>
      <c r="AN10" s="469">
        <f t="shared" ref="AN10:AN16" si="27">AL10+AM10</f>
        <v>-13766</v>
      </c>
      <c r="AO10" s="475">
        <f t="shared" ref="AO10:AO16" si="28">AK10+AN10</f>
        <v>674506</v>
      </c>
      <c r="AP10" s="472">
        <f>VLOOKUP($A10,[3]Summary!$A$128:$U$136,21,FALSE)</f>
        <v>0</v>
      </c>
      <c r="AQ10" s="475">
        <f t="shared" ref="AQ10:AQ16" si="29">ROUND(SUM(AO10:AP10),0)</f>
        <v>674506</v>
      </c>
      <c r="AR10" s="470">
        <f>('[7]5B2_RSD LA'!AT10*2)+('[9]5B2_RSD LA'!AT10*2)+('[14]5B2_RSD LA'!AT10*2)+('[10]5B2_RSD LA'!AT10*2)+('[1]5B2_RSD LA'!AT10*2)+'[11]5B2_RSD LA'!AT10</f>
        <v>611156</v>
      </c>
      <c r="AS10" s="470">
        <f t="shared" ref="AS10:AS16" si="30">AQ10-AR10</f>
        <v>63350</v>
      </c>
      <c r="AT10" s="475">
        <f t="shared" ref="AT10:AT16" si="31">ROUND(AS10/$AT$25,0)</f>
        <v>63350</v>
      </c>
    </row>
    <row r="11" spans="1:46" s="199" customFormat="1" ht="29.45" customHeight="1" x14ac:dyDescent="0.2">
      <c r="A11" s="477" t="s">
        <v>615</v>
      </c>
      <c r="B11" s="478" t="s">
        <v>366</v>
      </c>
      <c r="C11" s="466" t="s">
        <v>446</v>
      </c>
      <c r="D11" s="467">
        <f>VLOOKUP(A11,'8A_2.1.18 RSD Op &amp; 5s'!$A$4:$F$12,6,FALSE)</f>
        <v>397</v>
      </c>
      <c r="E11" s="468">
        <f>'3_Levels 1&amp;2'!$AM$23</f>
        <v>3102.7104917587394</v>
      </c>
      <c r="F11" s="469">
        <f t="shared" si="6"/>
        <v>1231776.0652282196</v>
      </c>
      <c r="G11" s="470">
        <v>801.47762416806802</v>
      </c>
      <c r="H11" s="469">
        <f t="shared" si="7"/>
        <v>318186.61679472303</v>
      </c>
      <c r="I11" s="471">
        <f t="shared" si="8"/>
        <v>1549963</v>
      </c>
      <c r="J11" s="472">
        <f>VLOOKUP($A11,'[6]Oct_MidYear Adj'!$A$133:$J$152,10,FALSE)</f>
        <v>-124934</v>
      </c>
      <c r="K11" s="472">
        <f>VLOOKUP($A11,'[6]Feb_MidYear Adj'!$A$133:$J$152,10,FALSE)</f>
        <v>33186</v>
      </c>
      <c r="L11" s="473">
        <f t="shared" si="9"/>
        <v>-91748</v>
      </c>
      <c r="M11" s="471">
        <f t="shared" si="10"/>
        <v>1458215</v>
      </c>
      <c r="N11" s="472">
        <f t="shared" si="11"/>
        <v>-25519</v>
      </c>
      <c r="O11" s="472">
        <f t="shared" si="12"/>
        <v>-3646</v>
      </c>
      <c r="P11" s="472">
        <f t="shared" si="13"/>
        <v>-29165</v>
      </c>
      <c r="Q11" s="471">
        <f t="shared" si="14"/>
        <v>1429050</v>
      </c>
      <c r="R11" s="472">
        <f>VLOOKUP($A11,[3]Summary!$A$128:$U$136,13,FALSE)</f>
        <v>-115696</v>
      </c>
      <c r="S11" s="471">
        <f t="shared" si="15"/>
        <v>1313354</v>
      </c>
      <c r="T11" s="472">
        <f>VLOOKUP($A11,'4_Level 4'!$A$78:$R$146,5,FALSE)</f>
        <v>0</v>
      </c>
      <c r="U11" s="472">
        <f>VLOOKUP($A11,'4_Level 4'!$A$78:$R$146,17,FALSE)</f>
        <v>22935</v>
      </c>
      <c r="V11" s="474">
        <f t="shared" si="16"/>
        <v>1336289</v>
      </c>
      <c r="W11" s="470">
        <f>('[7]5B2_RSD LA'!Z11*2)+('[9]5B2_RSD LA'!Y11*2)+('[14]5B2_RSD LA'!Y11*2)+('[10]5B2_RSD LA'!Y11*2)+('[1]5B2_RSD LA'!Y11*2)+'[11]5B2_RSD LA'!Y11</f>
        <v>1222980</v>
      </c>
      <c r="X11" s="470">
        <f t="shared" si="17"/>
        <v>113309</v>
      </c>
      <c r="Y11" s="471">
        <f t="shared" si="18"/>
        <v>113309</v>
      </c>
      <c r="Z11" s="472">
        <f>VLOOKUP($A11,'4_Level 4'!$A$78:$R$146,10,FALSE)</f>
        <v>0</v>
      </c>
      <c r="AA11" s="472">
        <f>VLOOKUP($A11,'4_Level 4'!$A$78:$R$146,12,FALSE)</f>
        <v>10000</v>
      </c>
      <c r="AB11" s="472">
        <f>VLOOKUP($A11,'4_Level 4'!$A$78:$R$146,13,FALSE)</f>
        <v>0</v>
      </c>
      <c r="AC11" s="474">
        <f t="shared" si="19"/>
        <v>1346289</v>
      </c>
      <c r="AD11" s="472">
        <f>'Source Data'!$M$23</f>
        <v>6618</v>
      </c>
      <c r="AE11" s="475">
        <f t="shared" si="20"/>
        <v>2627346</v>
      </c>
      <c r="AF11" s="476">
        <f>VLOOKUP($A11,'[6]Oct_MidYear Adj'!$A$133:$J$152,6,FALSE)</f>
        <v>-32</v>
      </c>
      <c r="AG11" s="469">
        <f t="shared" si="21"/>
        <v>-211776</v>
      </c>
      <c r="AH11" s="476">
        <f>VLOOKUP($A11,'[6]Feb_MidYear Adj'!$A$133:$J$152,6,FALSE)</f>
        <v>17</v>
      </c>
      <c r="AI11" s="469">
        <f t="shared" si="22"/>
        <v>56253</v>
      </c>
      <c r="AJ11" s="473">
        <f t="shared" si="23"/>
        <v>-155523</v>
      </c>
      <c r="AK11" s="475">
        <f t="shared" si="24"/>
        <v>2471823</v>
      </c>
      <c r="AL11" s="469">
        <f t="shared" si="25"/>
        <v>-43257</v>
      </c>
      <c r="AM11" s="469">
        <f t="shared" si="26"/>
        <v>-6180</v>
      </c>
      <c r="AN11" s="469">
        <f t="shared" si="27"/>
        <v>-49437</v>
      </c>
      <c r="AO11" s="475">
        <f t="shared" si="28"/>
        <v>2422386</v>
      </c>
      <c r="AP11" s="472">
        <f>VLOOKUP($A11,[3]Summary!$A$128:$U$136,21,FALSE)</f>
        <v>-7040</v>
      </c>
      <c r="AQ11" s="475">
        <f t="shared" si="29"/>
        <v>2415346</v>
      </c>
      <c r="AR11" s="470">
        <f>('[7]5B2_RSD LA'!AT11*2)+('[9]5B2_RSD LA'!AT11*2)+('[14]5B2_RSD LA'!AT11*2)+('[10]5B2_RSD LA'!AT11*2)+('[1]5B2_RSD LA'!AT11*2)+'[11]5B2_RSD LA'!AT11</f>
        <v>2213827</v>
      </c>
      <c r="AS11" s="470">
        <f t="shared" si="30"/>
        <v>201519</v>
      </c>
      <c r="AT11" s="475">
        <f t="shared" si="31"/>
        <v>201519</v>
      </c>
    </row>
    <row r="12" spans="1:46" s="199" customFormat="1" ht="29.45" customHeight="1" x14ac:dyDescent="0.2">
      <c r="A12" s="477" t="s">
        <v>613</v>
      </c>
      <c r="B12" s="478" t="s">
        <v>406</v>
      </c>
      <c r="C12" s="466" t="s">
        <v>445</v>
      </c>
      <c r="D12" s="467">
        <f>VLOOKUP(A12,'8A_2.1.18 RSD Op &amp; 5s'!$A$4:$F$12,6,FALSE)</f>
        <v>394</v>
      </c>
      <c r="E12" s="468">
        <f>'3_Levels 1&amp;2'!$AM$23</f>
        <v>3102.7104917587394</v>
      </c>
      <c r="F12" s="469">
        <f t="shared" si="6"/>
        <v>1222467.9337529433</v>
      </c>
      <c r="G12" s="470">
        <v>801.47762416806802</v>
      </c>
      <c r="H12" s="469">
        <f t="shared" si="7"/>
        <v>315782.1839222188</v>
      </c>
      <c r="I12" s="471">
        <f t="shared" si="8"/>
        <v>1538250</v>
      </c>
      <c r="J12" s="472">
        <f>VLOOKUP($A12,'[6]Oct_MidYear Adj'!$A$133:$J$152,10,FALSE)</f>
        <v>-300622</v>
      </c>
      <c r="K12" s="472">
        <f>VLOOKUP($A12,'[6]Feb_MidYear Adj'!$A$133:$J$152,10,FALSE)</f>
        <v>-23425</v>
      </c>
      <c r="L12" s="473">
        <f t="shared" si="9"/>
        <v>-324047</v>
      </c>
      <c r="M12" s="471">
        <f t="shared" si="10"/>
        <v>1214203</v>
      </c>
      <c r="N12" s="472">
        <f t="shared" si="11"/>
        <v>-21249</v>
      </c>
      <c r="O12" s="472">
        <f t="shared" si="12"/>
        <v>-3036</v>
      </c>
      <c r="P12" s="472">
        <f t="shared" si="13"/>
        <v>-24285</v>
      </c>
      <c r="Q12" s="471">
        <f t="shared" si="14"/>
        <v>1189918</v>
      </c>
      <c r="R12" s="472">
        <f>VLOOKUP($A12,[3]Summary!$A$128:$U$136,13,FALSE)</f>
        <v>-13339</v>
      </c>
      <c r="S12" s="471">
        <f t="shared" si="15"/>
        <v>1176579</v>
      </c>
      <c r="T12" s="472">
        <f>VLOOKUP($A12,'4_Level 4'!$A$78:$R$146,5,FALSE)</f>
        <v>0</v>
      </c>
      <c r="U12" s="472">
        <f>VLOOKUP($A12,'4_Level 4'!$A$78:$R$146,17,FALSE)</f>
        <v>0</v>
      </c>
      <c r="V12" s="474">
        <f t="shared" si="16"/>
        <v>1176579</v>
      </c>
      <c r="W12" s="470">
        <f>('[7]5B2_RSD LA'!Z12*2)+('[9]5B2_RSD LA'!Y12*2)+('[14]5B2_RSD LA'!Y12*2)+('[10]5B2_RSD LA'!Y12*2)+('[1]5B2_RSD LA'!Y12*2)+'[11]5B2_RSD LA'!Y12</f>
        <v>1107706</v>
      </c>
      <c r="X12" s="470">
        <f t="shared" si="17"/>
        <v>68873</v>
      </c>
      <c r="Y12" s="471">
        <f t="shared" si="18"/>
        <v>68873</v>
      </c>
      <c r="Z12" s="472">
        <f>VLOOKUP($A12,'4_Level 4'!$A$78:$R$146,10,FALSE)</f>
        <v>0</v>
      </c>
      <c r="AA12" s="472">
        <f>VLOOKUP($A12,'4_Level 4'!$A$78:$R$146,12,FALSE)</f>
        <v>0</v>
      </c>
      <c r="AB12" s="472">
        <f>VLOOKUP($A12,'4_Level 4'!$A$78:$R$146,13,FALSE)</f>
        <v>0</v>
      </c>
      <c r="AC12" s="474">
        <f t="shared" si="19"/>
        <v>1176579</v>
      </c>
      <c r="AD12" s="472">
        <f>'Source Data'!$M$23</f>
        <v>6618</v>
      </c>
      <c r="AE12" s="475">
        <f t="shared" si="20"/>
        <v>2607492</v>
      </c>
      <c r="AF12" s="476">
        <f>VLOOKUP($A12,'[6]Oct_MidYear Adj'!$A$133:$J$152,6,FALSE)</f>
        <v>-77</v>
      </c>
      <c r="AG12" s="469">
        <f t="shared" si="21"/>
        <v>-509586</v>
      </c>
      <c r="AH12" s="476">
        <f>VLOOKUP($A12,'[6]Feb_MidYear Adj'!$A$133:$J$152,6,FALSE)</f>
        <v>-12</v>
      </c>
      <c r="AI12" s="469">
        <f t="shared" si="22"/>
        <v>-39708</v>
      </c>
      <c r="AJ12" s="473">
        <f t="shared" si="23"/>
        <v>-549294</v>
      </c>
      <c r="AK12" s="475">
        <f t="shared" si="24"/>
        <v>2058198</v>
      </c>
      <c r="AL12" s="469">
        <f t="shared" si="25"/>
        <v>-36018</v>
      </c>
      <c r="AM12" s="469">
        <f t="shared" si="26"/>
        <v>-5145</v>
      </c>
      <c r="AN12" s="469">
        <f t="shared" si="27"/>
        <v>-41163</v>
      </c>
      <c r="AO12" s="475">
        <f t="shared" si="28"/>
        <v>2017035</v>
      </c>
      <c r="AP12" s="472">
        <f>VLOOKUP($A12,[3]Summary!$A$128:$U$136,21,FALSE)</f>
        <v>6201</v>
      </c>
      <c r="AQ12" s="475">
        <f t="shared" si="29"/>
        <v>2023236</v>
      </c>
      <c r="AR12" s="470">
        <f>('[7]5B2_RSD LA'!AT12*2)+('[9]5B2_RSD LA'!AT12*2)+('[14]5B2_RSD LA'!AT12*2)+('[10]5B2_RSD LA'!AT12*2)+('[1]5B2_RSD LA'!AT12*2)+'[11]5B2_RSD LA'!AT12</f>
        <v>1907276</v>
      </c>
      <c r="AS12" s="470">
        <f t="shared" si="30"/>
        <v>115960</v>
      </c>
      <c r="AT12" s="475">
        <f t="shared" si="31"/>
        <v>115960</v>
      </c>
    </row>
    <row r="13" spans="1:46" s="199" customFormat="1" ht="29.45" customHeight="1" x14ac:dyDescent="0.2">
      <c r="A13" s="477" t="s">
        <v>611</v>
      </c>
      <c r="B13" s="478" t="s">
        <v>364</v>
      </c>
      <c r="C13" s="466" t="s">
        <v>443</v>
      </c>
      <c r="D13" s="467">
        <f>VLOOKUP(A13,'8A_2.1.18 RSD Op &amp; 5s'!$A$4:$F$12,6,FALSE)</f>
        <v>247</v>
      </c>
      <c r="E13" s="468">
        <f>'3_Levels 1&amp;2'!$AM$23</f>
        <v>3102.7104917587394</v>
      </c>
      <c r="F13" s="469">
        <f t="shared" si="6"/>
        <v>766369.49146440858</v>
      </c>
      <c r="G13" s="469">
        <v>801.47762416806802</v>
      </c>
      <c r="H13" s="469">
        <f t="shared" si="7"/>
        <v>197964.97316951281</v>
      </c>
      <c r="I13" s="471">
        <f t="shared" si="8"/>
        <v>964334</v>
      </c>
      <c r="J13" s="472">
        <f>VLOOKUP($A13,'[6]Oct_MidYear Adj'!$A$133:$J$152,10,FALSE)</f>
        <v>74180</v>
      </c>
      <c r="K13" s="472">
        <f>VLOOKUP($A13,'[6]Feb_MidYear Adj'!$A$133:$J$152,10,FALSE)</f>
        <v>-11713</v>
      </c>
      <c r="L13" s="473">
        <f t="shared" si="9"/>
        <v>62467</v>
      </c>
      <c r="M13" s="471">
        <f t="shared" si="10"/>
        <v>1026801</v>
      </c>
      <c r="N13" s="472">
        <f t="shared" si="11"/>
        <v>-17969</v>
      </c>
      <c r="O13" s="472">
        <f t="shared" si="12"/>
        <v>-2567</v>
      </c>
      <c r="P13" s="472">
        <f t="shared" si="13"/>
        <v>-20536</v>
      </c>
      <c r="Q13" s="471">
        <f t="shared" si="14"/>
        <v>1006265</v>
      </c>
      <c r="R13" s="472">
        <f>VLOOKUP($A13,[3]Summary!$A$128:$U$136,13,FALSE)</f>
        <v>-7179</v>
      </c>
      <c r="S13" s="471">
        <f t="shared" si="15"/>
        <v>999086</v>
      </c>
      <c r="T13" s="472">
        <f>VLOOKUP($A13,'4_Level 4'!$A$78:$R$146,5,FALSE)</f>
        <v>0</v>
      </c>
      <c r="U13" s="472">
        <f>VLOOKUP($A13,'4_Level 4'!$A$78:$R$146,17,FALSE)</f>
        <v>0</v>
      </c>
      <c r="V13" s="474">
        <f t="shared" si="16"/>
        <v>999086</v>
      </c>
      <c r="W13" s="470">
        <f>('[7]5B2_RSD LA'!Z13*2)+('[9]5B2_RSD LA'!Y13*2)+('[14]5B2_RSD LA'!Y13*2)+('[10]5B2_RSD LA'!Y13*2)+('[1]5B2_RSD LA'!Y13*2)+'[11]5B2_RSD LA'!Y13</f>
        <v>906314</v>
      </c>
      <c r="X13" s="470">
        <f t="shared" si="17"/>
        <v>92772</v>
      </c>
      <c r="Y13" s="471">
        <f t="shared" si="18"/>
        <v>92772</v>
      </c>
      <c r="Z13" s="472">
        <f>VLOOKUP($A13,'4_Level 4'!$A$78:$R$146,10,FALSE)</f>
        <v>0</v>
      </c>
      <c r="AA13" s="472">
        <f>VLOOKUP($A13,'4_Level 4'!$A$78:$R$146,12,FALSE)</f>
        <v>0</v>
      </c>
      <c r="AB13" s="472">
        <f>VLOOKUP($A13,'4_Level 4'!$A$78:$R$146,13,FALSE)</f>
        <v>0</v>
      </c>
      <c r="AC13" s="474">
        <f t="shared" si="19"/>
        <v>999086</v>
      </c>
      <c r="AD13" s="472">
        <f>'Source Data'!$M$23</f>
        <v>6618</v>
      </c>
      <c r="AE13" s="475">
        <f t="shared" si="20"/>
        <v>1634646</v>
      </c>
      <c r="AF13" s="476">
        <f>VLOOKUP($A13,'[6]Oct_MidYear Adj'!$A$133:$J$152,6,FALSE)</f>
        <v>19</v>
      </c>
      <c r="AG13" s="469">
        <f t="shared" si="21"/>
        <v>125742</v>
      </c>
      <c r="AH13" s="476">
        <f>VLOOKUP($A13,'[6]Feb_MidYear Adj'!$A$133:$J$152,6,FALSE)</f>
        <v>-6</v>
      </c>
      <c r="AI13" s="469">
        <f t="shared" si="22"/>
        <v>-19854</v>
      </c>
      <c r="AJ13" s="473">
        <f t="shared" si="23"/>
        <v>105888</v>
      </c>
      <c r="AK13" s="475">
        <f t="shared" si="24"/>
        <v>1740534</v>
      </c>
      <c r="AL13" s="469">
        <f t="shared" si="25"/>
        <v>-30459</v>
      </c>
      <c r="AM13" s="469">
        <f t="shared" si="26"/>
        <v>-4351</v>
      </c>
      <c r="AN13" s="469">
        <f t="shared" si="27"/>
        <v>-34810</v>
      </c>
      <c r="AO13" s="475">
        <f t="shared" si="28"/>
        <v>1705724</v>
      </c>
      <c r="AP13" s="472">
        <f>VLOOKUP($A13,[3]Summary!$A$128:$U$136,21,FALSE)</f>
        <v>0</v>
      </c>
      <c r="AQ13" s="475">
        <f t="shared" si="29"/>
        <v>1705724</v>
      </c>
      <c r="AR13" s="470">
        <f>('[7]5B2_RSD LA'!AT13*2)+('[9]5B2_RSD LA'!AT13*2)+('[14]5B2_RSD LA'!AT13*2)+('[10]5B2_RSD LA'!AT13*2)+('[1]5B2_RSD LA'!AT13*2)+'[11]5B2_RSD LA'!AT13</f>
        <v>1550159</v>
      </c>
      <c r="AS13" s="470">
        <f t="shared" si="30"/>
        <v>155565</v>
      </c>
      <c r="AT13" s="475">
        <f t="shared" si="31"/>
        <v>155565</v>
      </c>
    </row>
    <row r="14" spans="1:46" s="199" customFormat="1" ht="29.45" customHeight="1" x14ac:dyDescent="0.2">
      <c r="A14" s="477" t="s">
        <v>461</v>
      </c>
      <c r="B14" s="478" t="s">
        <v>461</v>
      </c>
      <c r="C14" s="466" t="s">
        <v>425</v>
      </c>
      <c r="D14" s="467">
        <f>VLOOKUP(A14,'8A_2.1.18 RSD Op &amp; 5s'!$A$4:$F$12,6,FALSE)</f>
        <v>393</v>
      </c>
      <c r="E14" s="468">
        <f>'3_Levels 1&amp;2'!$AM$23</f>
        <v>3102.7104917587394</v>
      </c>
      <c r="F14" s="469">
        <f t="shared" si="6"/>
        <v>1219365.2232611845</v>
      </c>
      <c r="G14" s="470">
        <v>801.47762416806802</v>
      </c>
      <c r="H14" s="469">
        <f t="shared" si="7"/>
        <v>314980.7062980507</v>
      </c>
      <c r="I14" s="471">
        <f t="shared" si="8"/>
        <v>1534346</v>
      </c>
      <c r="J14" s="472">
        <f>VLOOKUP($A14,'[6]Oct_MidYear Adj'!$A$133:$J$152,10,FALSE)</f>
        <v>558299</v>
      </c>
      <c r="K14" s="472">
        <f>VLOOKUP($A14,'[6]Feb_MidYear Adj'!$A$133:$J$152,10,FALSE)</f>
        <v>-27329</v>
      </c>
      <c r="L14" s="473">
        <f t="shared" si="9"/>
        <v>530970</v>
      </c>
      <c r="M14" s="471">
        <f t="shared" si="10"/>
        <v>2065316</v>
      </c>
      <c r="N14" s="472">
        <f t="shared" si="11"/>
        <v>-36143</v>
      </c>
      <c r="O14" s="472">
        <f t="shared" si="12"/>
        <v>-5163</v>
      </c>
      <c r="P14" s="472">
        <f t="shared" si="13"/>
        <v>-41306</v>
      </c>
      <c r="Q14" s="471">
        <f t="shared" si="14"/>
        <v>2024010</v>
      </c>
      <c r="R14" s="472">
        <f>VLOOKUP($A14,[3]Summary!$A$128:$U$136,13,FALSE)</f>
        <v>7595</v>
      </c>
      <c r="S14" s="471">
        <f t="shared" si="15"/>
        <v>2031605</v>
      </c>
      <c r="T14" s="472">
        <f>VLOOKUP($A14,'4_Level 4'!$A$78:$R$146,5,FALSE)</f>
        <v>0</v>
      </c>
      <c r="U14" s="472">
        <f>VLOOKUP($A14,'4_Level 4'!$A$78:$R$146,17,FALSE)</f>
        <v>0</v>
      </c>
      <c r="V14" s="474">
        <f t="shared" si="16"/>
        <v>2031605</v>
      </c>
      <c r="W14" s="470">
        <f>('[7]5B2_RSD LA'!Z14*2)+('[9]5B2_RSD LA'!Y14*2)+('[14]5B2_RSD LA'!Y14*2)+('[10]5B2_RSD LA'!Y14*2)+('[1]5B2_RSD LA'!Y14*2)+'[11]5B2_RSD LA'!Y14</f>
        <v>1845561</v>
      </c>
      <c r="X14" s="470">
        <f t="shared" si="17"/>
        <v>186044</v>
      </c>
      <c r="Y14" s="471">
        <f t="shared" si="18"/>
        <v>186044</v>
      </c>
      <c r="Z14" s="472">
        <f>VLOOKUP($A14,'4_Level 4'!$A$78:$R$146,10,FALSE)</f>
        <v>0</v>
      </c>
      <c r="AA14" s="472">
        <f>VLOOKUP($A14,'4_Level 4'!$A$78:$R$146,12,FALSE)</f>
        <v>0</v>
      </c>
      <c r="AB14" s="472">
        <f>VLOOKUP($A14,'4_Level 4'!$A$78:$R$146,13,FALSE)</f>
        <v>0</v>
      </c>
      <c r="AC14" s="474">
        <f t="shared" si="19"/>
        <v>2031605</v>
      </c>
      <c r="AD14" s="472">
        <f>'Source Data'!$M$23</f>
        <v>6618</v>
      </c>
      <c r="AE14" s="475">
        <f t="shared" si="20"/>
        <v>2600874</v>
      </c>
      <c r="AF14" s="476">
        <f>VLOOKUP($A14,'[6]Oct_MidYear Adj'!$A$133:$J$152,6,FALSE)</f>
        <v>143</v>
      </c>
      <c r="AG14" s="469">
        <f t="shared" si="21"/>
        <v>946374</v>
      </c>
      <c r="AH14" s="476">
        <f>VLOOKUP($A14,'[6]Feb_MidYear Adj'!$A$133:$J$152,6,FALSE)</f>
        <v>-14</v>
      </c>
      <c r="AI14" s="469">
        <f t="shared" si="22"/>
        <v>-46326</v>
      </c>
      <c r="AJ14" s="473">
        <f t="shared" si="23"/>
        <v>900048</v>
      </c>
      <c r="AK14" s="475">
        <f t="shared" si="24"/>
        <v>3500922</v>
      </c>
      <c r="AL14" s="469">
        <f t="shared" si="25"/>
        <v>-61266</v>
      </c>
      <c r="AM14" s="469">
        <f t="shared" si="26"/>
        <v>-8752</v>
      </c>
      <c r="AN14" s="469">
        <f t="shared" si="27"/>
        <v>-70018</v>
      </c>
      <c r="AO14" s="475">
        <f t="shared" si="28"/>
        <v>3430904</v>
      </c>
      <c r="AP14" s="472">
        <f>VLOOKUP($A14,[3]Summary!$A$128:$U$136,21,FALSE)</f>
        <v>3190</v>
      </c>
      <c r="AQ14" s="475">
        <f t="shared" si="29"/>
        <v>3434094</v>
      </c>
      <c r="AR14" s="470">
        <f>('[7]5B2_RSD LA'!AT14*2)+('[9]5B2_RSD LA'!AT14*2)+('[14]5B2_RSD LA'!AT14*2)+('[10]5B2_RSD LA'!AT14*2)+('[1]5B2_RSD LA'!AT14*2)+'[11]5B2_RSD LA'!AT14</f>
        <v>3122220</v>
      </c>
      <c r="AS14" s="470">
        <f t="shared" si="30"/>
        <v>311874</v>
      </c>
      <c r="AT14" s="475">
        <f t="shared" si="31"/>
        <v>311874</v>
      </c>
    </row>
    <row r="15" spans="1:46" s="199" customFormat="1" ht="29.45" customHeight="1" x14ac:dyDescent="0.2">
      <c r="A15" s="477" t="s">
        <v>463</v>
      </c>
      <c r="B15" s="478" t="s">
        <v>463</v>
      </c>
      <c r="C15" s="466" t="s">
        <v>426</v>
      </c>
      <c r="D15" s="467">
        <f>VLOOKUP(A15,'8A_2.1.18 RSD Op &amp; 5s'!$A$4:$F$12,6,FALSE)</f>
        <v>238</v>
      </c>
      <c r="E15" s="468">
        <f>'3_Levels 1&amp;2'!$AM$23</f>
        <v>3102.7104917587394</v>
      </c>
      <c r="F15" s="469">
        <f t="shared" si="6"/>
        <v>738445.09703857999</v>
      </c>
      <c r="G15" s="470">
        <v>801.47762416806802</v>
      </c>
      <c r="H15" s="469">
        <f t="shared" si="7"/>
        <v>190751.67455200019</v>
      </c>
      <c r="I15" s="471">
        <f t="shared" si="8"/>
        <v>929197</v>
      </c>
      <c r="J15" s="472">
        <f>VLOOKUP($A15,'[6]Oct_MidYear Adj'!$A$133:$J$152,10,FALSE)</f>
        <v>-46850</v>
      </c>
      <c r="K15" s="472">
        <f>VLOOKUP($A15,'[6]Feb_MidYear Adj'!$A$133:$J$152,10,FALSE)</f>
        <v>-21473</v>
      </c>
      <c r="L15" s="473">
        <f t="shared" si="9"/>
        <v>-68323</v>
      </c>
      <c r="M15" s="471">
        <f t="shared" si="10"/>
        <v>860874</v>
      </c>
      <c r="N15" s="472">
        <f t="shared" si="11"/>
        <v>-15065</v>
      </c>
      <c r="O15" s="472">
        <f t="shared" si="12"/>
        <v>-2152</v>
      </c>
      <c r="P15" s="472">
        <f t="shared" si="13"/>
        <v>-17217</v>
      </c>
      <c r="Q15" s="471">
        <f t="shared" si="14"/>
        <v>843657</v>
      </c>
      <c r="R15" s="472">
        <f>VLOOKUP($A15,[3]Summary!$A$128:$U$136,13,FALSE)</f>
        <v>7950</v>
      </c>
      <c r="S15" s="471">
        <f t="shared" si="15"/>
        <v>851607</v>
      </c>
      <c r="T15" s="472">
        <f>VLOOKUP($A15,'4_Level 4'!$A$78:$R$146,5,FALSE)</f>
        <v>0</v>
      </c>
      <c r="U15" s="472">
        <f>VLOOKUP($A15,'4_Level 4'!$A$78:$R$146,17,FALSE)</f>
        <v>0</v>
      </c>
      <c r="V15" s="474">
        <f t="shared" si="16"/>
        <v>851607</v>
      </c>
      <c r="W15" s="470">
        <f>('[7]5B2_RSD LA'!Z15*2)+('[9]5B2_RSD LA'!Y15*2)+('[14]5B2_RSD LA'!Y15*2)+('[10]5B2_RSD LA'!Y15*2)+('[1]5B2_RSD LA'!Y15*2)+'[11]5B2_RSD LA'!Y15</f>
        <v>791514</v>
      </c>
      <c r="X15" s="470">
        <f t="shared" si="17"/>
        <v>60093</v>
      </c>
      <c r="Y15" s="471">
        <f t="shared" si="18"/>
        <v>60093</v>
      </c>
      <c r="Z15" s="472">
        <f>VLOOKUP($A15,'4_Level 4'!$A$78:$R$146,10,FALSE)</f>
        <v>0</v>
      </c>
      <c r="AA15" s="472">
        <f>VLOOKUP($A15,'4_Level 4'!$A$78:$R$146,12,FALSE)</f>
        <v>0</v>
      </c>
      <c r="AB15" s="472">
        <f>VLOOKUP($A15,'4_Level 4'!$A$78:$R$146,13,FALSE)</f>
        <v>0</v>
      </c>
      <c r="AC15" s="474">
        <f t="shared" si="19"/>
        <v>851607</v>
      </c>
      <c r="AD15" s="472">
        <f>'Source Data'!$M$23</f>
        <v>6618</v>
      </c>
      <c r="AE15" s="475">
        <f t="shared" si="20"/>
        <v>1575084</v>
      </c>
      <c r="AF15" s="476">
        <f>VLOOKUP($A15,'[6]Oct_MidYear Adj'!$A$133:$J$152,6,FALSE)</f>
        <v>-12</v>
      </c>
      <c r="AG15" s="469">
        <f t="shared" si="21"/>
        <v>-79416</v>
      </c>
      <c r="AH15" s="476">
        <f>VLOOKUP($A15,'[6]Feb_MidYear Adj'!$A$133:$J$152,6,FALSE)</f>
        <v>-11</v>
      </c>
      <c r="AI15" s="469">
        <f t="shared" si="22"/>
        <v>-36399</v>
      </c>
      <c r="AJ15" s="473">
        <f t="shared" si="23"/>
        <v>-115815</v>
      </c>
      <c r="AK15" s="475">
        <f t="shared" si="24"/>
        <v>1459269</v>
      </c>
      <c r="AL15" s="469">
        <f t="shared" si="25"/>
        <v>-25537</v>
      </c>
      <c r="AM15" s="469">
        <f t="shared" si="26"/>
        <v>-3648</v>
      </c>
      <c r="AN15" s="469">
        <f t="shared" si="27"/>
        <v>-29185</v>
      </c>
      <c r="AO15" s="475">
        <f t="shared" si="28"/>
        <v>1430084</v>
      </c>
      <c r="AP15" s="472">
        <f>VLOOKUP($A15,[3]Summary!$A$128:$U$136,21,FALSE)</f>
        <v>3190</v>
      </c>
      <c r="AQ15" s="475">
        <f t="shared" si="29"/>
        <v>1433274</v>
      </c>
      <c r="AR15" s="470">
        <f>('[7]5B2_RSD LA'!AT15*2)+('[9]5B2_RSD LA'!AT15*2)+('[14]5B2_RSD LA'!AT15*2)+('[10]5B2_RSD LA'!AT15*2)+('[1]5B2_RSD LA'!AT15*2)+'[11]5B2_RSD LA'!AT15</f>
        <v>1329903</v>
      </c>
      <c r="AS15" s="470">
        <f t="shared" si="30"/>
        <v>103371</v>
      </c>
      <c r="AT15" s="475">
        <f t="shared" si="31"/>
        <v>103371</v>
      </c>
    </row>
    <row r="16" spans="1:46" s="199" customFormat="1" ht="29.45" customHeight="1" x14ac:dyDescent="0.2">
      <c r="A16" s="535" t="s">
        <v>610</v>
      </c>
      <c r="B16" s="535">
        <v>389002</v>
      </c>
      <c r="C16" s="479" t="s">
        <v>442</v>
      </c>
      <c r="D16" s="480">
        <f>VLOOKUP(A16,'8A_2.1.18 RSD Op &amp; 5s'!$A$4:$F$12,6,FALSE)</f>
        <v>433</v>
      </c>
      <c r="E16" s="481">
        <f>'3_Levels 1&amp;2'!$AM$23</f>
        <v>3102.7104917587394</v>
      </c>
      <c r="F16" s="482">
        <f t="shared" si="6"/>
        <v>1343473.6429315342</v>
      </c>
      <c r="G16" s="483">
        <v>801.47762416806802</v>
      </c>
      <c r="H16" s="482">
        <f t="shared" si="7"/>
        <v>347039.81126477342</v>
      </c>
      <c r="I16" s="474">
        <f t="shared" si="8"/>
        <v>1690513</v>
      </c>
      <c r="J16" s="484">
        <f>VLOOKUP($A16,'[6]Oct_MidYear Adj'!$A$133:$J$152,10,FALSE)</f>
        <v>-132742</v>
      </c>
      <c r="K16" s="484">
        <f>VLOOKUP($A16,'[6]Feb_MidYear Adj'!$A$133:$J$152,10,FALSE)</f>
        <v>-35138</v>
      </c>
      <c r="L16" s="485">
        <f t="shared" si="9"/>
        <v>-167880</v>
      </c>
      <c r="M16" s="474">
        <f t="shared" si="10"/>
        <v>1522633</v>
      </c>
      <c r="N16" s="484">
        <f t="shared" si="11"/>
        <v>-26646</v>
      </c>
      <c r="O16" s="484">
        <f t="shared" si="12"/>
        <v>-3807</v>
      </c>
      <c r="P16" s="484">
        <f t="shared" si="13"/>
        <v>-30453</v>
      </c>
      <c r="Q16" s="474">
        <f t="shared" si="14"/>
        <v>1492180</v>
      </c>
      <c r="R16" s="484">
        <f>VLOOKUP($A16,[3]Summary!$A$128:$U$136,13,FALSE)</f>
        <v>0</v>
      </c>
      <c r="S16" s="474">
        <f t="shared" si="15"/>
        <v>1492180</v>
      </c>
      <c r="T16" s="484">
        <f>VLOOKUP($A16,'4_Level 4'!$A$78:$R$146,5,FALSE)</f>
        <v>0</v>
      </c>
      <c r="U16" s="484">
        <f>VLOOKUP($A16,'4_Level 4'!$A$78:$R$146,17,FALSE)</f>
        <v>4063</v>
      </c>
      <c r="V16" s="474">
        <f t="shared" si="16"/>
        <v>1496243</v>
      </c>
      <c r="W16" s="483">
        <f>('[7]5B2_RSD LA'!Z16*2)+('[9]5B2_RSD LA'!Y16*2)+('[14]5B2_RSD LA'!Y16*2)+('[10]5B2_RSD LA'!Y16*2)+('[1]5B2_RSD LA'!Y16*2)+'[11]5B2_RSD LA'!Y16</f>
        <v>1393671</v>
      </c>
      <c r="X16" s="483">
        <f t="shared" si="17"/>
        <v>102572</v>
      </c>
      <c r="Y16" s="474">
        <f t="shared" si="18"/>
        <v>102572</v>
      </c>
      <c r="Z16" s="484">
        <f>VLOOKUP($A16,'4_Level 4'!$A$78:$R$146,10,FALSE)</f>
        <v>0</v>
      </c>
      <c r="AA16" s="484">
        <f>VLOOKUP($A16,'4_Level 4'!$A$78:$R$146,12,FALSE)</f>
        <v>0</v>
      </c>
      <c r="AB16" s="484">
        <f>VLOOKUP($A16,'4_Level 4'!$A$78:$R$146,13,FALSE)</f>
        <v>0</v>
      </c>
      <c r="AC16" s="474">
        <f t="shared" si="19"/>
        <v>1496243</v>
      </c>
      <c r="AD16" s="484">
        <f>'Source Data'!$M$23</f>
        <v>6618</v>
      </c>
      <c r="AE16" s="486">
        <f t="shared" si="20"/>
        <v>2865594</v>
      </c>
      <c r="AF16" s="487">
        <f>VLOOKUP($A16,'[6]Oct_MidYear Adj'!$A$133:$J$152,6,FALSE)</f>
        <v>-34</v>
      </c>
      <c r="AG16" s="482">
        <f t="shared" si="21"/>
        <v>-225012</v>
      </c>
      <c r="AH16" s="487">
        <f>VLOOKUP($A16,'[6]Feb_MidYear Adj'!$A$133:$J$152,6,FALSE)</f>
        <v>-18</v>
      </c>
      <c r="AI16" s="482">
        <f t="shared" si="22"/>
        <v>-59562</v>
      </c>
      <c r="AJ16" s="485">
        <f t="shared" si="23"/>
        <v>-284574</v>
      </c>
      <c r="AK16" s="486">
        <f t="shared" si="24"/>
        <v>2581020</v>
      </c>
      <c r="AL16" s="482">
        <f t="shared" si="25"/>
        <v>-45168</v>
      </c>
      <c r="AM16" s="482">
        <f t="shared" si="26"/>
        <v>-6453</v>
      </c>
      <c r="AN16" s="482">
        <f t="shared" si="27"/>
        <v>-51621</v>
      </c>
      <c r="AO16" s="486">
        <f t="shared" si="28"/>
        <v>2529399</v>
      </c>
      <c r="AP16" s="484">
        <f>VLOOKUP($A16,[3]Summary!$A$128:$U$136,21,FALSE)</f>
        <v>0</v>
      </c>
      <c r="AQ16" s="486">
        <f t="shared" si="29"/>
        <v>2529399</v>
      </c>
      <c r="AR16" s="483">
        <f>('[7]5B2_RSD LA'!AT16*2)+('[9]5B2_RSD LA'!AT16*2)+('[14]5B2_RSD LA'!AT16*2)+('[10]5B2_RSD LA'!AT16*2)+('[1]5B2_RSD LA'!AT16*2)+'[11]5B2_RSD LA'!AT16</f>
        <v>2353243</v>
      </c>
      <c r="AS16" s="483">
        <f t="shared" si="30"/>
        <v>176156</v>
      </c>
      <c r="AT16" s="486">
        <f t="shared" si="31"/>
        <v>176156</v>
      </c>
    </row>
    <row r="17" spans="1:46" s="199" customFormat="1" ht="29.45" customHeight="1" x14ac:dyDescent="0.2">
      <c r="A17" s="478" t="s">
        <v>462</v>
      </c>
      <c r="B17" s="478" t="s">
        <v>462</v>
      </c>
      <c r="C17" s="479" t="s">
        <v>1479</v>
      </c>
      <c r="D17" s="480">
        <f>VLOOKUP(A17,'8A_2.1.18 RSD Op &amp; 5s'!$A$4:$F$12,6,FALSE)</f>
        <v>183</v>
      </c>
      <c r="E17" s="481">
        <f>'3_Levels 1&amp;2'!$AM$23</f>
        <v>3102.7104917587394</v>
      </c>
      <c r="F17" s="482">
        <f t="shared" si="6"/>
        <v>567796.01999184932</v>
      </c>
      <c r="G17" s="483">
        <v>801.47762416806802</v>
      </c>
      <c r="H17" s="482">
        <f t="shared" si="7"/>
        <v>146670.40522275644</v>
      </c>
      <c r="I17" s="474">
        <f t="shared" si="8"/>
        <v>714466</v>
      </c>
      <c r="J17" s="484">
        <f>VLOOKUP($A17,'[6]Oct_MidYear Adj'!$A$133:$J$152,10,FALSE)</f>
        <v>-714466</v>
      </c>
      <c r="K17" s="484"/>
      <c r="L17" s="485">
        <f t="shared" si="9"/>
        <v>-714466</v>
      </c>
      <c r="M17" s="474">
        <f t="shared" si="10"/>
        <v>0</v>
      </c>
      <c r="N17" s="484"/>
      <c r="O17" s="484"/>
      <c r="P17" s="484"/>
      <c r="Q17" s="474"/>
      <c r="R17" s="484"/>
      <c r="S17" s="474"/>
      <c r="T17" s="484"/>
      <c r="U17" s="484"/>
      <c r="V17" s="474"/>
      <c r="W17" s="483"/>
      <c r="X17" s="483"/>
      <c r="Y17" s="474"/>
      <c r="Z17" s="484"/>
      <c r="AA17" s="484"/>
      <c r="AB17" s="484"/>
      <c r="AC17" s="474"/>
      <c r="AD17" s="484"/>
      <c r="AE17" s="486"/>
      <c r="AF17" s="487">
        <f>VLOOKUP($A17,'[6]Oct_MidYear Adj'!$A$133:$J$152,6,FALSE)</f>
        <v>-183</v>
      </c>
      <c r="AG17" s="482"/>
      <c r="AH17" s="487"/>
      <c r="AI17" s="482"/>
      <c r="AJ17" s="485"/>
      <c r="AK17" s="486"/>
      <c r="AL17" s="482"/>
      <c r="AM17" s="482"/>
      <c r="AN17" s="482"/>
      <c r="AO17" s="486"/>
      <c r="AP17" s="484"/>
      <c r="AQ17" s="486"/>
      <c r="AR17" s="483"/>
      <c r="AS17" s="483"/>
      <c r="AT17" s="486"/>
    </row>
    <row r="18" spans="1:46" s="200" customFormat="1" ht="29.45" customHeight="1" x14ac:dyDescent="0.2">
      <c r="A18" s="488"/>
      <c r="B18" s="536"/>
      <c r="C18" s="489" t="s">
        <v>101</v>
      </c>
      <c r="D18" s="490">
        <f>SUM(D10:D17)</f>
        <v>2381</v>
      </c>
      <c r="E18" s="491"/>
      <c r="F18" s="492">
        <f>SUM(F10:F17)</f>
        <v>7387553.6808775589</v>
      </c>
      <c r="G18" s="492"/>
      <c r="H18" s="492">
        <f t="shared" ref="H18:AC18" si="32">SUM(H10:H17)</f>
        <v>1908318.2231441699</v>
      </c>
      <c r="I18" s="493">
        <f t="shared" si="32"/>
        <v>9295871</v>
      </c>
      <c r="J18" s="494">
        <f t="shared" si="32"/>
        <v>-648093</v>
      </c>
      <c r="K18" s="494">
        <f t="shared" si="32"/>
        <v>-93700</v>
      </c>
      <c r="L18" s="495">
        <f t="shared" si="32"/>
        <v>-741793</v>
      </c>
      <c r="M18" s="493">
        <f t="shared" si="32"/>
        <v>8554078</v>
      </c>
      <c r="N18" s="494">
        <f t="shared" si="32"/>
        <v>-149697</v>
      </c>
      <c r="O18" s="494">
        <f t="shared" si="32"/>
        <v>-21386</v>
      </c>
      <c r="P18" s="494">
        <f t="shared" si="32"/>
        <v>-171083</v>
      </c>
      <c r="Q18" s="493">
        <f t="shared" si="32"/>
        <v>8382995</v>
      </c>
      <c r="R18" s="492">
        <f t="shared" si="32"/>
        <v>-120669</v>
      </c>
      <c r="S18" s="493">
        <f t="shared" si="32"/>
        <v>8262326</v>
      </c>
      <c r="T18" s="492">
        <f t="shared" si="32"/>
        <v>0</v>
      </c>
      <c r="U18" s="492">
        <f t="shared" si="32"/>
        <v>26998</v>
      </c>
      <c r="V18" s="496">
        <f t="shared" si="32"/>
        <v>8289324</v>
      </c>
      <c r="W18" s="492">
        <f t="shared" si="32"/>
        <v>7627770</v>
      </c>
      <c r="X18" s="492">
        <f t="shared" si="32"/>
        <v>661554</v>
      </c>
      <c r="Y18" s="493">
        <f t="shared" si="32"/>
        <v>661554</v>
      </c>
      <c r="Z18" s="492">
        <f t="shared" si="32"/>
        <v>0</v>
      </c>
      <c r="AA18" s="492">
        <f>SUM(AA10:AA17)</f>
        <v>10000</v>
      </c>
      <c r="AB18" s="492">
        <f t="shared" si="32"/>
        <v>0</v>
      </c>
      <c r="AC18" s="496">
        <f t="shared" si="32"/>
        <v>8299324</v>
      </c>
      <c r="AD18" s="492"/>
      <c r="AE18" s="497">
        <f>SUM(AE10:AE17)</f>
        <v>14546364</v>
      </c>
      <c r="AF18" s="498">
        <f t="shared" ref="AF18:AT18" si="33">SUM(AF10:AF17)</f>
        <v>-166</v>
      </c>
      <c r="AG18" s="492">
        <f t="shared" si="33"/>
        <v>112506</v>
      </c>
      <c r="AH18" s="499">
        <f t="shared" si="33"/>
        <v>-48</v>
      </c>
      <c r="AI18" s="492">
        <f t="shared" si="33"/>
        <v>-158832</v>
      </c>
      <c r="AJ18" s="495">
        <f t="shared" si="33"/>
        <v>-46326</v>
      </c>
      <c r="AK18" s="497">
        <f t="shared" si="33"/>
        <v>14500038</v>
      </c>
      <c r="AL18" s="492">
        <f t="shared" si="33"/>
        <v>-253750</v>
      </c>
      <c r="AM18" s="492">
        <f t="shared" si="33"/>
        <v>-36250</v>
      </c>
      <c r="AN18" s="492">
        <f t="shared" si="33"/>
        <v>-290000</v>
      </c>
      <c r="AO18" s="497">
        <f t="shared" si="33"/>
        <v>14210038</v>
      </c>
      <c r="AP18" s="492">
        <f t="shared" si="33"/>
        <v>5541</v>
      </c>
      <c r="AQ18" s="497">
        <f t="shared" si="33"/>
        <v>14215579</v>
      </c>
      <c r="AR18" s="500">
        <f t="shared" si="33"/>
        <v>13087784</v>
      </c>
      <c r="AS18" s="500">
        <f t="shared" si="33"/>
        <v>1127795</v>
      </c>
      <c r="AT18" s="497">
        <f t="shared" si="33"/>
        <v>1127795</v>
      </c>
    </row>
    <row r="19" spans="1:46" s="199" customFormat="1" ht="15" customHeight="1" x14ac:dyDescent="0.2">
      <c r="A19" s="1305"/>
      <c r="B19" s="1309"/>
      <c r="C19" s="1304"/>
      <c r="D19" s="1306"/>
      <c r="E19" s="1307"/>
      <c r="F19" s="1307"/>
      <c r="G19" s="1307"/>
      <c r="H19" s="1307"/>
      <c r="I19" s="1307"/>
      <c r="J19" s="1307"/>
      <c r="K19" s="1307"/>
      <c r="L19" s="1307"/>
      <c r="M19" s="1307"/>
      <c r="N19" s="1307"/>
      <c r="O19" s="1307"/>
      <c r="P19" s="1307"/>
      <c r="Q19" s="1308"/>
      <c r="R19" s="1140"/>
      <c r="S19" s="1141"/>
      <c r="T19" s="1142"/>
      <c r="U19" s="1140"/>
      <c r="V19" s="1140"/>
      <c r="W19" s="1140"/>
      <c r="X19" s="1140"/>
      <c r="Y19" s="1140"/>
      <c r="Z19" s="1140"/>
      <c r="AA19" s="1140"/>
      <c r="AB19" s="1140"/>
      <c r="AC19" s="1308"/>
      <c r="AD19" s="1142"/>
      <c r="AE19" s="1140"/>
      <c r="AF19" s="1143"/>
      <c r="AG19" s="1140"/>
      <c r="AH19" s="1143"/>
      <c r="AI19" s="1140"/>
      <c r="AJ19" s="1140"/>
      <c r="AK19" s="1140"/>
      <c r="AL19" s="1140"/>
      <c r="AM19" s="1140"/>
      <c r="AN19" s="1308"/>
      <c r="AO19" s="1140"/>
      <c r="AP19" s="1140"/>
      <c r="AQ19" s="1140"/>
      <c r="AR19" s="1140"/>
      <c r="AS19" s="1140"/>
      <c r="AT19" s="1308"/>
    </row>
    <row r="20" spans="1:46" s="200" customFormat="1" ht="30" customHeight="1" x14ac:dyDescent="0.2">
      <c r="A20" s="580"/>
      <c r="B20" s="580"/>
      <c r="C20" s="534" t="s">
        <v>102</v>
      </c>
      <c r="D20" s="581">
        <f>D18+D8</f>
        <v>3232</v>
      </c>
      <c r="E20" s="582"/>
      <c r="F20" s="583">
        <f>F18+F8</f>
        <v>11482846.555988524</v>
      </c>
      <c r="G20" s="583"/>
      <c r="H20" s="583">
        <f t="shared" ref="H20:AC20" si="34">H18+H8</f>
        <v>2542108.9831441697</v>
      </c>
      <c r="I20" s="584">
        <f t="shared" si="34"/>
        <v>14024955</v>
      </c>
      <c r="J20" s="585">
        <f t="shared" si="34"/>
        <v>118785</v>
      </c>
      <c r="K20" s="585">
        <f t="shared" si="34"/>
        <v>-174278</v>
      </c>
      <c r="L20" s="586">
        <f t="shared" si="34"/>
        <v>-55493</v>
      </c>
      <c r="M20" s="584">
        <f t="shared" si="34"/>
        <v>13969462</v>
      </c>
      <c r="N20" s="585">
        <f t="shared" si="34"/>
        <v>0</v>
      </c>
      <c r="O20" s="585">
        <f t="shared" si="34"/>
        <v>-21386</v>
      </c>
      <c r="P20" s="585">
        <f t="shared" si="34"/>
        <v>-21386</v>
      </c>
      <c r="Q20" s="584">
        <f t="shared" si="34"/>
        <v>13948076</v>
      </c>
      <c r="R20" s="587">
        <f t="shared" si="34"/>
        <v>-455387</v>
      </c>
      <c r="S20" s="584">
        <f t="shared" si="34"/>
        <v>13492689</v>
      </c>
      <c r="T20" s="587">
        <f t="shared" si="34"/>
        <v>0</v>
      </c>
      <c r="U20" s="587">
        <f t="shared" si="34"/>
        <v>26998</v>
      </c>
      <c r="V20" s="584">
        <f t="shared" si="34"/>
        <v>13519687</v>
      </c>
      <c r="W20" s="583">
        <f t="shared" si="34"/>
        <v>12304455</v>
      </c>
      <c r="X20" s="583">
        <f t="shared" si="34"/>
        <v>1215232</v>
      </c>
      <c r="Y20" s="584">
        <f t="shared" si="34"/>
        <v>1215232</v>
      </c>
      <c r="Z20" s="587">
        <f t="shared" si="34"/>
        <v>0</v>
      </c>
      <c r="AA20" s="587">
        <f>AA18+AA8</f>
        <v>10000</v>
      </c>
      <c r="AB20" s="587">
        <f t="shared" si="34"/>
        <v>0</v>
      </c>
      <c r="AC20" s="584">
        <f t="shared" si="34"/>
        <v>13529687</v>
      </c>
      <c r="AD20" s="583"/>
      <c r="AE20" s="588">
        <f t="shared" ref="AE20:AT20" si="35">AE18+AE8</f>
        <v>18440540</v>
      </c>
      <c r="AF20" s="589">
        <f t="shared" si="35"/>
        <v>-28</v>
      </c>
      <c r="AG20" s="583">
        <f t="shared" si="35"/>
        <v>743994</v>
      </c>
      <c r="AH20" s="590">
        <f t="shared" si="35"/>
        <v>-77</v>
      </c>
      <c r="AI20" s="583">
        <f t="shared" si="35"/>
        <v>-225184</v>
      </c>
      <c r="AJ20" s="586">
        <f t="shared" si="35"/>
        <v>518810</v>
      </c>
      <c r="AK20" s="588">
        <f t="shared" si="35"/>
        <v>18959350</v>
      </c>
      <c r="AL20" s="583">
        <f t="shared" si="35"/>
        <v>0</v>
      </c>
      <c r="AM20" s="583">
        <f t="shared" si="35"/>
        <v>-36250</v>
      </c>
      <c r="AN20" s="583">
        <f t="shared" si="35"/>
        <v>-36250</v>
      </c>
      <c r="AO20" s="588">
        <f t="shared" si="35"/>
        <v>18923100</v>
      </c>
      <c r="AP20" s="583">
        <f t="shared" si="35"/>
        <v>7634</v>
      </c>
      <c r="AQ20" s="588">
        <f t="shared" si="35"/>
        <v>18930734</v>
      </c>
      <c r="AR20" s="583">
        <f t="shared" si="35"/>
        <v>17290252</v>
      </c>
      <c r="AS20" s="583">
        <f t="shared" si="35"/>
        <v>1640482</v>
      </c>
      <c r="AT20" s="588">
        <f t="shared" si="35"/>
        <v>1640482</v>
      </c>
    </row>
    <row r="21" spans="1:46" s="520" customFormat="1" ht="16.149999999999999" hidden="1" customHeight="1" x14ac:dyDescent="0.25">
      <c r="A21" s="508"/>
      <c r="B21" s="508"/>
      <c r="C21" s="509"/>
      <c r="D21" s="510"/>
      <c r="E21" s="511"/>
      <c r="F21" s="512"/>
      <c r="G21" s="512"/>
      <c r="H21" s="512"/>
      <c r="I21" s="513"/>
      <c r="J21" s="514"/>
      <c r="K21" s="514"/>
      <c r="L21" s="515"/>
      <c r="M21" s="513"/>
      <c r="N21" s="514"/>
      <c r="O21" s="514">
        <f>-O20</f>
        <v>21386</v>
      </c>
      <c r="P21" s="514"/>
      <c r="Q21" s="513"/>
      <c r="R21" s="516"/>
      <c r="S21" s="513"/>
      <c r="T21" s="516"/>
      <c r="U21" s="516"/>
      <c r="V21" s="513"/>
      <c r="W21" s="512"/>
      <c r="X21" s="512"/>
      <c r="Y21" s="513"/>
      <c r="Z21" s="516"/>
      <c r="AA21" s="516"/>
      <c r="AB21" s="516"/>
      <c r="AC21" s="513"/>
      <c r="AD21" s="512"/>
      <c r="AE21" s="517"/>
      <c r="AF21" s="518"/>
      <c r="AG21" s="512"/>
      <c r="AH21" s="519"/>
      <c r="AI21" s="512"/>
      <c r="AJ21" s="515"/>
      <c r="AK21" s="517"/>
      <c r="AL21" s="514"/>
      <c r="AM21" s="514">
        <f>-AM20</f>
        <v>36250</v>
      </c>
      <c r="AN21" s="514"/>
      <c r="AO21" s="517"/>
      <c r="AP21" s="512"/>
      <c r="AQ21" s="517"/>
      <c r="AR21" s="512"/>
      <c r="AS21" s="512"/>
      <c r="AT21" s="517"/>
    </row>
    <row r="22" spans="1:46" s="520" customFormat="1" ht="16.149999999999999" hidden="1" customHeight="1" x14ac:dyDescent="0.25">
      <c r="A22" s="508"/>
      <c r="B22" s="508"/>
      <c r="C22" s="509"/>
      <c r="D22" s="510"/>
      <c r="E22" s="511"/>
      <c r="F22" s="512"/>
      <c r="G22" s="512"/>
      <c r="H22" s="512"/>
      <c r="I22" s="513"/>
      <c r="J22" s="514"/>
      <c r="K22" s="514"/>
      <c r="L22" s="515"/>
      <c r="M22" s="513"/>
      <c r="N22" s="1342"/>
      <c r="O22" s="521">
        <v>21386</v>
      </c>
      <c r="P22" s="522"/>
      <c r="Q22" s="513"/>
      <c r="R22" s="516"/>
      <c r="S22" s="513"/>
      <c r="T22" s="516"/>
      <c r="U22" s="516"/>
      <c r="V22" s="513"/>
      <c r="W22" s="512"/>
      <c r="X22" s="512"/>
      <c r="Y22" s="513"/>
      <c r="Z22" s="516"/>
      <c r="AA22" s="516"/>
      <c r="AB22" s="516"/>
      <c r="AC22" s="513"/>
      <c r="AD22" s="512"/>
      <c r="AE22" s="517"/>
      <c r="AF22" s="518"/>
      <c r="AG22" s="512"/>
      <c r="AH22" s="519"/>
      <c r="AI22" s="512"/>
      <c r="AJ22" s="515"/>
      <c r="AK22" s="517"/>
      <c r="AL22" s="1342"/>
      <c r="AM22" s="521">
        <v>36250</v>
      </c>
      <c r="AN22" s="522"/>
      <c r="AO22" s="517"/>
      <c r="AP22" s="512"/>
      <c r="AQ22" s="517"/>
      <c r="AR22" s="512"/>
      <c r="AS22" s="512"/>
      <c r="AT22" s="517"/>
    </row>
    <row r="23" spans="1:46" s="520" customFormat="1" ht="16.149999999999999" hidden="1" customHeight="1" x14ac:dyDescent="0.25">
      <c r="A23" s="508"/>
      <c r="B23" s="508"/>
      <c r="C23" s="509"/>
      <c r="D23" s="510"/>
      <c r="E23" s="511"/>
      <c r="F23" s="512"/>
      <c r="G23" s="512"/>
      <c r="H23" s="512"/>
      <c r="I23" s="513"/>
      <c r="J23" s="514"/>
      <c r="K23" s="514"/>
      <c r="L23" s="515"/>
      <c r="M23" s="513"/>
      <c r="N23" s="521"/>
      <c r="O23" s="521">
        <f>O21-O22</f>
        <v>0</v>
      </c>
      <c r="P23" s="522"/>
      <c r="Q23" s="513"/>
      <c r="R23" s="516"/>
      <c r="S23" s="513"/>
      <c r="T23" s="516"/>
      <c r="U23" s="516"/>
      <c r="V23" s="513"/>
      <c r="W23" s="512"/>
      <c r="X23" s="512"/>
      <c r="Y23" s="513"/>
      <c r="Z23" s="516"/>
      <c r="AA23" s="516"/>
      <c r="AB23" s="516"/>
      <c r="AC23" s="513"/>
      <c r="AD23" s="512"/>
      <c r="AE23" s="517"/>
      <c r="AF23" s="518"/>
      <c r="AG23" s="512"/>
      <c r="AH23" s="519"/>
      <c r="AI23" s="512"/>
      <c r="AJ23" s="515"/>
      <c r="AK23" s="517"/>
      <c r="AL23" s="521"/>
      <c r="AM23" s="521">
        <f>AM21-AM22</f>
        <v>0</v>
      </c>
      <c r="AN23" s="522"/>
      <c r="AO23" s="517"/>
      <c r="AP23" s="512"/>
      <c r="AQ23" s="517"/>
      <c r="AR23" s="512"/>
      <c r="AS23" s="512"/>
      <c r="AT23" s="517"/>
    </row>
    <row r="24" spans="1:46" s="520" customFormat="1" ht="16.149999999999999" hidden="1" customHeight="1" x14ac:dyDescent="0.25">
      <c r="A24" s="508"/>
      <c r="B24" s="508"/>
      <c r="C24" s="509"/>
      <c r="D24" s="510"/>
      <c r="E24" s="511"/>
      <c r="F24" s="512"/>
      <c r="G24" s="512"/>
      <c r="H24" s="512"/>
      <c r="I24" s="513"/>
      <c r="J24" s="514"/>
      <c r="K24" s="514"/>
      <c r="L24" s="515"/>
      <c r="M24" s="513"/>
      <c r="N24" s="512"/>
      <c r="O24" s="512"/>
      <c r="P24" s="512"/>
      <c r="Q24" s="513"/>
      <c r="R24" s="516"/>
      <c r="S24" s="513"/>
      <c r="T24" s="516"/>
      <c r="U24" s="516"/>
      <c r="V24" s="513"/>
      <c r="W24" s="512"/>
      <c r="X24" s="512"/>
      <c r="Y24" s="513"/>
      <c r="Z24" s="516"/>
      <c r="AA24" s="516"/>
      <c r="AB24" s="516"/>
      <c r="AC24" s="513"/>
      <c r="AD24" s="512"/>
      <c r="AE24" s="517"/>
      <c r="AF24" s="518"/>
      <c r="AG24" s="512"/>
      <c r="AH24" s="519"/>
      <c r="AI24" s="512"/>
      <c r="AJ24" s="515"/>
      <c r="AK24" s="517"/>
      <c r="AL24" s="512"/>
      <c r="AM24" s="512"/>
      <c r="AN24" s="512"/>
      <c r="AO24" s="517"/>
      <c r="AP24" s="512"/>
      <c r="AQ24" s="517"/>
      <c r="AR24" s="512"/>
      <c r="AS24" s="512"/>
      <c r="AT24" s="517"/>
    </row>
    <row r="25" spans="1:46" s="342" customFormat="1" ht="20.45" hidden="1" customHeight="1" x14ac:dyDescent="0.25">
      <c r="A25" s="523"/>
      <c r="B25" s="523"/>
      <c r="C25" s="1782"/>
      <c r="D25" s="1782"/>
      <c r="E25" s="1782"/>
      <c r="F25" s="1782"/>
      <c r="G25" s="1782"/>
      <c r="H25" s="1782"/>
      <c r="I25" s="1782"/>
      <c r="J25" s="526"/>
      <c r="K25" s="526"/>
      <c r="L25" s="526"/>
      <c r="M25" s="526"/>
      <c r="N25" s="526"/>
      <c r="O25" s="526"/>
      <c r="P25" s="526"/>
      <c r="Q25" s="526"/>
      <c r="R25" s="229"/>
      <c r="S25" s="526"/>
      <c r="T25" s="526"/>
      <c r="U25" s="526"/>
      <c r="V25" s="526"/>
      <c r="W25" s="526"/>
      <c r="X25" s="526"/>
      <c r="Y25" s="229">
        <v>1</v>
      </c>
      <c r="Z25" s="229"/>
      <c r="AA25" s="229"/>
      <c r="AB25" s="229"/>
      <c r="AC25" s="229"/>
      <c r="AD25" s="229"/>
      <c r="AE25" s="229"/>
      <c r="AF25" s="229"/>
      <c r="AG25" s="229"/>
      <c r="AH25" s="229"/>
      <c r="AI25" s="229"/>
      <c r="AJ25" s="229"/>
      <c r="AK25" s="229"/>
      <c r="AL25" s="229"/>
      <c r="AM25" s="229"/>
      <c r="AN25" s="229"/>
      <c r="AO25" s="229"/>
      <c r="AP25" s="229"/>
      <c r="AQ25" s="229"/>
      <c r="AR25" s="229"/>
      <c r="AS25" s="229"/>
      <c r="AT25" s="229">
        <f>Y25</f>
        <v>1</v>
      </c>
    </row>
    <row r="26" spans="1:46" s="342" customFormat="1" ht="16.149999999999999" customHeight="1" x14ac:dyDescent="0.2">
      <c r="A26" s="523"/>
      <c r="B26" s="523"/>
      <c r="F26" s="524"/>
      <c r="G26" s="525"/>
      <c r="H26" s="525"/>
      <c r="I26" s="525"/>
      <c r="J26" s="525"/>
      <c r="K26" s="525"/>
      <c r="L26" s="525"/>
      <c r="M26" s="525"/>
      <c r="N26" s="521"/>
      <c r="O26" s="521"/>
      <c r="P26" s="522"/>
      <c r="Q26" s="525"/>
      <c r="R26" s="525"/>
      <c r="S26" s="525"/>
      <c r="T26" s="525"/>
      <c r="U26" s="525"/>
      <c r="V26" s="525"/>
      <c r="W26" s="525"/>
      <c r="X26" s="525"/>
      <c r="Y26" s="525"/>
      <c r="Z26" s="525"/>
      <c r="AA26" s="525"/>
      <c r="AB26" s="525"/>
      <c r="AC26" s="525"/>
      <c r="AD26" s="525"/>
      <c r="AE26" s="525"/>
      <c r="AF26" s="525"/>
      <c r="AG26" s="525"/>
      <c r="AH26" s="525"/>
      <c r="AI26" s="525"/>
      <c r="AJ26" s="525"/>
      <c r="AK26" s="525"/>
      <c r="AL26" s="521"/>
      <c r="AM26" s="521"/>
      <c r="AN26" s="522"/>
      <c r="AO26" s="525"/>
      <c r="AP26" s="525"/>
      <c r="AQ26" s="525"/>
      <c r="AR26" s="525"/>
      <c r="AS26" s="525"/>
      <c r="AT26" s="525"/>
    </row>
    <row r="28" spans="1:46" ht="19.5" customHeight="1" x14ac:dyDescent="0.2"/>
    <row r="30" spans="1:46" x14ac:dyDescent="0.2">
      <c r="G30" s="114"/>
    </row>
  </sheetData>
  <sortState ref="A10:AV17">
    <sortCondition sortBy="cellColor" ref="A10:A17" dxfId="70"/>
  </sortState>
  <mergeCells count="10">
    <mergeCell ref="AO1:AT1"/>
    <mergeCell ref="C25:I25"/>
    <mergeCell ref="A1:C3"/>
    <mergeCell ref="AF2:AJ2"/>
    <mergeCell ref="J2:L2"/>
    <mergeCell ref="T2:U2"/>
    <mergeCell ref="Z2:AB2"/>
    <mergeCell ref="R1:AC1"/>
    <mergeCell ref="D1:Q1"/>
    <mergeCell ref="AD1:AN1"/>
  </mergeCells>
  <phoneticPr fontId="0" type="noConversion"/>
  <printOptions horizontalCentered="1"/>
  <pageMargins left="0.25" right="0.25" top="1" bottom="0.75" header="0.24" footer="0.31"/>
  <pageSetup paperSize="5" scale="70" firstPageNumber="48" orientation="landscape" r:id="rId1"/>
  <headerFooter alignWithMargins="0">
    <oddHeader xml:space="preserve">&amp;L&amp;"Arial,Bold"&amp;22&amp;K000000FY2018-19 MFP Budget Letter - June 2019&amp;R
</oddHeader>
    <oddFooter>&amp;R&amp;12&amp;P</oddFooter>
  </headerFooter>
  <colBreaks count="3" manualBreakCount="3">
    <brk id="17" max="19" man="1"/>
    <brk id="29" max="1048575" man="1"/>
    <brk id="40" max="19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48"/>
  <sheetViews>
    <sheetView zoomScaleNormal="10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D7" sqref="D7"/>
    </sheetView>
  </sheetViews>
  <sheetFormatPr defaultColWidth="8.85546875" defaultRowHeight="12.75" x14ac:dyDescent="0.2"/>
  <cols>
    <col min="1" max="1" width="9" style="193" customWidth="1"/>
    <col min="2" max="2" width="8.42578125" style="193" hidden="1" customWidth="1"/>
    <col min="3" max="3" width="35.140625" style="112" customWidth="1"/>
    <col min="4" max="4" width="14.7109375" style="112" customWidth="1"/>
    <col min="5" max="5" width="7.28515625" style="112" customWidth="1"/>
    <col min="6" max="6" width="14.7109375" style="112" customWidth="1"/>
    <col min="7" max="7" width="10.7109375" style="112" customWidth="1"/>
    <col min="8" max="8" width="7.28515625" style="112" customWidth="1"/>
    <col min="9" max="9" width="13.28515625" style="112" customWidth="1"/>
    <col min="10" max="10" width="10.7109375" style="112" customWidth="1"/>
    <col min="11" max="11" width="7.28515625" style="112" customWidth="1"/>
    <col min="12" max="12" width="13.28515625" style="112" customWidth="1"/>
    <col min="13" max="13" width="10.7109375" style="112" customWidth="1"/>
    <col min="14" max="14" width="7.28515625" style="112" customWidth="1"/>
    <col min="15" max="15" width="13.28515625" style="112" customWidth="1"/>
    <col min="16" max="16" width="10.7109375" style="112" customWidth="1"/>
    <col min="17" max="17" width="7.28515625" style="112" customWidth="1"/>
    <col min="18" max="18" width="13.28515625" style="112" customWidth="1"/>
    <col min="19" max="19" width="16.42578125" style="112" customWidth="1"/>
    <col min="20" max="22" width="14.85546875" style="112" customWidth="1"/>
    <col min="23" max="23" width="15.85546875" style="112" customWidth="1"/>
    <col min="24" max="24" width="13.28515625" style="112" customWidth="1"/>
    <col min="25" max="26" width="15.85546875" style="112" customWidth="1"/>
    <col min="27" max="27" width="13.42578125" style="112" customWidth="1"/>
    <col min="28" max="28" width="18.140625" style="112" customWidth="1"/>
    <col min="29" max="33" width="13.28515625" style="112" customWidth="1"/>
    <col min="34" max="34" width="12.28515625" style="112" customWidth="1"/>
    <col min="35" max="35" width="16.42578125" style="112" bestFit="1" customWidth="1"/>
    <col min="36" max="36" width="14.85546875" style="112" bestFit="1" customWidth="1"/>
    <col min="37" max="37" width="15.5703125" style="112" customWidth="1"/>
    <col min="38" max="38" width="13.85546875" style="112" customWidth="1"/>
    <col min="39" max="39" width="14.7109375" style="112" customWidth="1"/>
    <col min="40" max="40" width="13.85546875" style="112" customWidth="1"/>
    <col min="41" max="42" width="14.7109375" style="112" customWidth="1"/>
    <col min="43" max="43" width="14.85546875" style="112" bestFit="1" customWidth="1"/>
    <col min="44" max="44" width="13.85546875" style="112" customWidth="1"/>
    <col min="45" max="45" width="16.85546875" style="112" customWidth="1"/>
    <col min="46" max="46" width="15.28515625" style="112" customWidth="1"/>
    <col min="47" max="47" width="14.85546875" style="112" bestFit="1" customWidth="1"/>
    <col min="48" max="49" width="13.28515625" style="112" customWidth="1"/>
    <col min="50" max="50" width="14.85546875" style="112" bestFit="1" customWidth="1"/>
    <col min="51" max="16384" width="8.85546875" style="112"/>
  </cols>
  <sheetData>
    <row r="1" spans="1:50" ht="21" customHeight="1" x14ac:dyDescent="0.2">
      <c r="A1" s="1797" t="s">
        <v>524</v>
      </c>
      <c r="B1" s="1797"/>
      <c r="C1" s="1798"/>
      <c r="D1" s="1791" t="s">
        <v>378</v>
      </c>
      <c r="E1" s="1792"/>
      <c r="F1" s="1792"/>
      <c r="G1" s="1792"/>
      <c r="H1" s="1792"/>
      <c r="I1" s="1792"/>
      <c r="J1" s="1792"/>
      <c r="K1" s="1792"/>
      <c r="L1" s="1792"/>
      <c r="M1" s="1792"/>
      <c r="N1" s="1792"/>
      <c r="O1" s="1792"/>
      <c r="P1" s="1792"/>
      <c r="Q1" s="1792"/>
      <c r="R1" s="1792"/>
      <c r="S1" s="1793"/>
      <c r="T1" s="1791" t="s">
        <v>378</v>
      </c>
      <c r="U1" s="1792"/>
      <c r="V1" s="1792"/>
      <c r="W1" s="1792"/>
      <c r="X1" s="1792"/>
      <c r="Y1" s="1792"/>
      <c r="Z1" s="1792"/>
      <c r="AA1" s="1792"/>
      <c r="AB1" s="1792"/>
      <c r="AC1" s="1792"/>
      <c r="AD1" s="1792"/>
      <c r="AE1" s="1792"/>
      <c r="AF1" s="1792"/>
      <c r="AG1" s="1792"/>
      <c r="AH1" s="1792"/>
      <c r="AI1" s="1793"/>
      <c r="AJ1" s="1788" t="s">
        <v>485</v>
      </c>
      <c r="AK1" s="1789"/>
      <c r="AL1" s="1789"/>
      <c r="AM1" s="1789"/>
      <c r="AN1" s="1789"/>
      <c r="AO1" s="1789"/>
      <c r="AP1" s="1789"/>
      <c r="AQ1" s="1789"/>
      <c r="AR1" s="1789"/>
      <c r="AS1" s="1789"/>
      <c r="AT1" s="1789"/>
      <c r="AU1" s="1789"/>
      <c r="AV1" s="1789"/>
      <c r="AW1" s="1789"/>
      <c r="AX1" s="1790"/>
    </row>
    <row r="2" spans="1:50" ht="18.75" customHeight="1" x14ac:dyDescent="0.2">
      <c r="A2" s="1798"/>
      <c r="B2" s="1798"/>
      <c r="C2" s="1798"/>
      <c r="D2" s="1742" t="s">
        <v>1230</v>
      </c>
      <c r="E2" s="1796" t="s">
        <v>713</v>
      </c>
      <c r="F2" s="1796"/>
      <c r="G2" s="1796" t="s">
        <v>1307</v>
      </c>
      <c r="H2" s="1796"/>
      <c r="I2" s="1796"/>
      <c r="J2" s="1796" t="s">
        <v>1304</v>
      </c>
      <c r="K2" s="1796"/>
      <c r="L2" s="1796"/>
      <c r="M2" s="1796" t="s">
        <v>1305</v>
      </c>
      <c r="N2" s="1796"/>
      <c r="O2" s="1796"/>
      <c r="P2" s="1796" t="s">
        <v>1306</v>
      </c>
      <c r="Q2" s="1796"/>
      <c r="R2" s="1796"/>
      <c r="S2" s="1742" t="s">
        <v>539</v>
      </c>
      <c r="T2" s="1621" t="s">
        <v>251</v>
      </c>
      <c r="U2" s="1621"/>
      <c r="V2" s="1621"/>
      <c r="W2" s="1742" t="s">
        <v>540</v>
      </c>
      <c r="X2" s="1742" t="s">
        <v>1353</v>
      </c>
      <c r="Y2" s="1742" t="s">
        <v>541</v>
      </c>
      <c r="Z2" s="1621" t="s">
        <v>1484</v>
      </c>
      <c r="AA2" s="1795" t="s">
        <v>500</v>
      </c>
      <c r="AB2" s="1742" t="s">
        <v>1313</v>
      </c>
      <c r="AC2" s="1742" t="s">
        <v>296</v>
      </c>
      <c r="AD2" s="1742" t="s">
        <v>297</v>
      </c>
      <c r="AE2" s="1742" t="s">
        <v>403</v>
      </c>
      <c r="AF2" s="1742" t="s">
        <v>1647</v>
      </c>
      <c r="AG2" s="1742" t="s">
        <v>1646</v>
      </c>
      <c r="AH2" s="1795" t="s">
        <v>514</v>
      </c>
      <c r="AI2" s="1742" t="s">
        <v>1314</v>
      </c>
      <c r="AJ2" s="1794" t="s">
        <v>1591</v>
      </c>
      <c r="AK2" s="1794" t="s">
        <v>400</v>
      </c>
      <c r="AL2" s="1784" t="s">
        <v>251</v>
      </c>
      <c r="AM2" s="1784"/>
      <c r="AN2" s="1784"/>
      <c r="AO2" s="1784"/>
      <c r="AP2" s="1784"/>
      <c r="AQ2" s="1794" t="s">
        <v>520</v>
      </c>
      <c r="AR2" s="1794" t="s">
        <v>1354</v>
      </c>
      <c r="AS2" s="1794" t="s">
        <v>521</v>
      </c>
      <c r="AT2" s="1621" t="s">
        <v>1484</v>
      </c>
      <c r="AU2" s="1794" t="s">
        <v>522</v>
      </c>
      <c r="AV2" s="1794" t="s">
        <v>356</v>
      </c>
      <c r="AW2" s="1794" t="s">
        <v>297</v>
      </c>
      <c r="AX2" s="1794" t="s">
        <v>396</v>
      </c>
    </row>
    <row r="3" spans="1:50" ht="96.75" customHeight="1" x14ac:dyDescent="0.2">
      <c r="A3" s="1798"/>
      <c r="B3" s="1798"/>
      <c r="C3" s="1798"/>
      <c r="D3" s="1742"/>
      <c r="E3" s="1235" t="s">
        <v>489</v>
      </c>
      <c r="F3" s="1235" t="s">
        <v>717</v>
      </c>
      <c r="G3" s="1235" t="s">
        <v>1229</v>
      </c>
      <c r="H3" s="1235" t="s">
        <v>489</v>
      </c>
      <c r="I3" s="1235" t="s">
        <v>397</v>
      </c>
      <c r="J3" s="1235" t="s">
        <v>1228</v>
      </c>
      <c r="K3" s="1235" t="s">
        <v>489</v>
      </c>
      <c r="L3" s="1235" t="s">
        <v>397</v>
      </c>
      <c r="M3" s="1235" t="s">
        <v>1227</v>
      </c>
      <c r="N3" s="1235" t="s">
        <v>512</v>
      </c>
      <c r="O3" s="1235" t="s">
        <v>397</v>
      </c>
      <c r="P3" s="1235" t="s">
        <v>1227</v>
      </c>
      <c r="Q3" s="1235" t="s">
        <v>512</v>
      </c>
      <c r="R3" s="1235" t="s">
        <v>397</v>
      </c>
      <c r="S3" s="1742"/>
      <c r="T3" s="1103" t="s">
        <v>1225</v>
      </c>
      <c r="U3" s="1103" t="s">
        <v>1226</v>
      </c>
      <c r="V3" s="1103" t="s">
        <v>253</v>
      </c>
      <c r="W3" s="1742"/>
      <c r="X3" s="1742"/>
      <c r="Y3" s="1742"/>
      <c r="Z3" s="1621"/>
      <c r="AA3" s="1795"/>
      <c r="AB3" s="1742"/>
      <c r="AC3" s="1742"/>
      <c r="AD3" s="1742"/>
      <c r="AE3" s="1742"/>
      <c r="AF3" s="1742"/>
      <c r="AG3" s="1742"/>
      <c r="AH3" s="1795"/>
      <c r="AI3" s="1742"/>
      <c r="AJ3" s="1794"/>
      <c r="AK3" s="1794"/>
      <c r="AL3" s="1103" t="s">
        <v>1234</v>
      </c>
      <c r="AM3" s="1103" t="s">
        <v>1235</v>
      </c>
      <c r="AN3" s="1103" t="s">
        <v>1233</v>
      </c>
      <c r="AO3" s="1103" t="s">
        <v>1238</v>
      </c>
      <c r="AP3" s="1103" t="s">
        <v>253</v>
      </c>
      <c r="AQ3" s="1794"/>
      <c r="AR3" s="1794"/>
      <c r="AS3" s="1794"/>
      <c r="AT3" s="1621"/>
      <c r="AU3" s="1794"/>
      <c r="AV3" s="1794"/>
      <c r="AW3" s="1794"/>
      <c r="AX3" s="1794"/>
    </row>
    <row r="4" spans="1:50" ht="14.25" customHeight="1" x14ac:dyDescent="0.2">
      <c r="A4" s="1241"/>
      <c r="B4" s="1242"/>
      <c r="C4" s="1239"/>
      <c r="D4" s="1236">
        <v>1</v>
      </c>
      <c r="E4" s="1236">
        <f t="shared" ref="E4:Z4" si="0">D4+1</f>
        <v>2</v>
      </c>
      <c r="F4" s="1236">
        <f t="shared" si="0"/>
        <v>3</v>
      </c>
      <c r="G4" s="1236">
        <f t="shared" si="0"/>
        <v>4</v>
      </c>
      <c r="H4" s="1236">
        <f t="shared" si="0"/>
        <v>5</v>
      </c>
      <c r="I4" s="1236">
        <f t="shared" si="0"/>
        <v>6</v>
      </c>
      <c r="J4" s="1236">
        <f t="shared" si="0"/>
        <v>7</v>
      </c>
      <c r="K4" s="1236">
        <f t="shared" si="0"/>
        <v>8</v>
      </c>
      <c r="L4" s="1236">
        <f t="shared" si="0"/>
        <v>9</v>
      </c>
      <c r="M4" s="1236">
        <f t="shared" si="0"/>
        <v>10</v>
      </c>
      <c r="N4" s="1236">
        <f t="shared" si="0"/>
        <v>11</v>
      </c>
      <c r="O4" s="1236">
        <f t="shared" si="0"/>
        <v>12</v>
      </c>
      <c r="P4" s="1236">
        <f t="shared" si="0"/>
        <v>13</v>
      </c>
      <c r="Q4" s="1236">
        <f t="shared" si="0"/>
        <v>14</v>
      </c>
      <c r="R4" s="1236">
        <f t="shared" si="0"/>
        <v>15</v>
      </c>
      <c r="S4" s="1236">
        <f t="shared" si="0"/>
        <v>16</v>
      </c>
      <c r="T4" s="1236">
        <f t="shared" si="0"/>
        <v>17</v>
      </c>
      <c r="U4" s="1236">
        <f t="shared" si="0"/>
        <v>18</v>
      </c>
      <c r="V4" s="1236">
        <f t="shared" si="0"/>
        <v>19</v>
      </c>
      <c r="W4" s="1236">
        <f t="shared" si="0"/>
        <v>20</v>
      </c>
      <c r="X4" s="1236">
        <f t="shared" si="0"/>
        <v>21</v>
      </c>
      <c r="Y4" s="1236">
        <f t="shared" si="0"/>
        <v>22</v>
      </c>
      <c r="Z4" s="1236">
        <f t="shared" si="0"/>
        <v>23</v>
      </c>
      <c r="AA4" s="1236" t="s">
        <v>1109</v>
      </c>
      <c r="AB4" s="1236">
        <v>24</v>
      </c>
      <c r="AC4" s="1236">
        <f>AB4+1</f>
        <v>25</v>
      </c>
      <c r="AD4" s="1236">
        <f>AC4+1</f>
        <v>26</v>
      </c>
      <c r="AE4" s="1236">
        <f>AD4+1</f>
        <v>27</v>
      </c>
      <c r="AF4" s="1236" t="s">
        <v>1644</v>
      </c>
      <c r="AG4" s="1415" t="s">
        <v>1645</v>
      </c>
      <c r="AH4" s="1236" t="s">
        <v>1110</v>
      </c>
      <c r="AI4" s="1236">
        <v>28</v>
      </c>
      <c r="AJ4" s="1236">
        <f t="shared" ref="AJ4:AX4" si="1">AI4+1</f>
        <v>29</v>
      </c>
      <c r="AK4" s="1236">
        <f t="shared" si="1"/>
        <v>30</v>
      </c>
      <c r="AL4" s="1236">
        <f t="shared" si="1"/>
        <v>31</v>
      </c>
      <c r="AM4" s="1236">
        <f t="shared" si="1"/>
        <v>32</v>
      </c>
      <c r="AN4" s="1236">
        <f t="shared" si="1"/>
        <v>33</v>
      </c>
      <c r="AO4" s="1236">
        <f t="shared" si="1"/>
        <v>34</v>
      </c>
      <c r="AP4" s="1236">
        <f t="shared" si="1"/>
        <v>35</v>
      </c>
      <c r="AQ4" s="1236">
        <f t="shared" si="1"/>
        <v>36</v>
      </c>
      <c r="AR4" s="1236">
        <f t="shared" si="1"/>
        <v>37</v>
      </c>
      <c r="AS4" s="1236">
        <f t="shared" si="1"/>
        <v>38</v>
      </c>
      <c r="AT4" s="1236">
        <f t="shared" si="1"/>
        <v>39</v>
      </c>
      <c r="AU4" s="1236">
        <f t="shared" si="1"/>
        <v>40</v>
      </c>
      <c r="AV4" s="1236">
        <f t="shared" si="1"/>
        <v>41</v>
      </c>
      <c r="AW4" s="1236">
        <f t="shared" si="1"/>
        <v>42</v>
      </c>
      <c r="AX4" s="1236">
        <f t="shared" si="1"/>
        <v>43</v>
      </c>
    </row>
    <row r="5" spans="1:50" s="833" customFormat="1" ht="33" customHeight="1" x14ac:dyDescent="0.2">
      <c r="A5" s="1243"/>
      <c r="B5" s="1244"/>
      <c r="C5" s="1255"/>
      <c r="D5" s="1237" t="s">
        <v>1047</v>
      </c>
      <c r="E5" s="1020" t="s">
        <v>1115</v>
      </c>
      <c r="F5" s="1020" t="s">
        <v>1049</v>
      </c>
      <c r="G5" s="1237" t="s">
        <v>1303</v>
      </c>
      <c r="H5" s="1237" t="s">
        <v>1060</v>
      </c>
      <c r="I5" s="1237" t="s">
        <v>1116</v>
      </c>
      <c r="J5" s="1237" t="s">
        <v>1302</v>
      </c>
      <c r="K5" s="1237" t="s">
        <v>1062</v>
      </c>
      <c r="L5" s="1237" t="s">
        <v>1117</v>
      </c>
      <c r="M5" s="1237" t="s">
        <v>1300</v>
      </c>
      <c r="N5" s="1237" t="s">
        <v>1064</v>
      </c>
      <c r="O5" s="1237" t="s">
        <v>1118</v>
      </c>
      <c r="P5" s="1237" t="s">
        <v>1301</v>
      </c>
      <c r="Q5" s="1237" t="s">
        <v>1066</v>
      </c>
      <c r="R5" s="1237" t="s">
        <v>1119</v>
      </c>
      <c r="S5" s="1237" t="s">
        <v>1352</v>
      </c>
      <c r="T5" s="1237" t="s">
        <v>1294</v>
      </c>
      <c r="U5" s="1237" t="s">
        <v>1295</v>
      </c>
      <c r="V5" s="1237" t="s">
        <v>1121</v>
      </c>
      <c r="W5" s="1237" t="s">
        <v>1122</v>
      </c>
      <c r="X5" s="1237" t="s">
        <v>1123</v>
      </c>
      <c r="Y5" s="1237" t="s">
        <v>1124</v>
      </c>
      <c r="Z5" s="1237" t="s">
        <v>1055</v>
      </c>
      <c r="AA5" s="1237" t="s">
        <v>1531</v>
      </c>
      <c r="AB5" s="1237" t="s">
        <v>1347</v>
      </c>
      <c r="AC5" s="1237" t="s">
        <v>1348</v>
      </c>
      <c r="AD5" s="1237" t="s">
        <v>1127</v>
      </c>
      <c r="AE5" s="1237" t="s">
        <v>1349</v>
      </c>
      <c r="AF5" s="1237"/>
      <c r="AG5" s="1394"/>
      <c r="AH5" s="1237" t="s">
        <v>1532</v>
      </c>
      <c r="AI5" s="1237" t="s">
        <v>1350</v>
      </c>
      <c r="AJ5" s="1237" t="s">
        <v>1088</v>
      </c>
      <c r="AK5" s="1237" t="s">
        <v>1130</v>
      </c>
      <c r="AL5" s="1237" t="s">
        <v>1294</v>
      </c>
      <c r="AM5" s="1237" t="s">
        <v>1131</v>
      </c>
      <c r="AN5" s="1237" t="s">
        <v>1295</v>
      </c>
      <c r="AO5" s="1237" t="s">
        <v>1132</v>
      </c>
      <c r="AP5" s="1237" t="s">
        <v>1133</v>
      </c>
      <c r="AQ5" s="1237" t="s">
        <v>1134</v>
      </c>
      <c r="AR5" s="1237" t="s">
        <v>1135</v>
      </c>
      <c r="AS5" s="1237" t="s">
        <v>1136</v>
      </c>
      <c r="AT5" s="1237" t="s">
        <v>1055</v>
      </c>
      <c r="AU5" s="1237" t="s">
        <v>1106</v>
      </c>
      <c r="AV5" s="1237" t="s">
        <v>1343</v>
      </c>
      <c r="AW5" s="1237" t="s">
        <v>1108</v>
      </c>
      <c r="AX5" s="1237" t="s">
        <v>1351</v>
      </c>
    </row>
    <row r="6" spans="1:50" s="833" customFormat="1" ht="11.25" hidden="1" x14ac:dyDescent="0.2">
      <c r="A6" s="1238"/>
      <c r="B6" s="1238"/>
      <c r="C6" s="1240"/>
      <c r="D6" s="1209" t="s">
        <v>802</v>
      </c>
      <c r="E6" s="1209"/>
      <c r="F6" s="1209" t="s">
        <v>802</v>
      </c>
      <c r="G6" s="1209" t="s">
        <v>802</v>
      </c>
      <c r="H6" s="1209"/>
      <c r="I6" s="1209" t="s">
        <v>802</v>
      </c>
      <c r="J6" s="1209" t="s">
        <v>802</v>
      </c>
      <c r="K6" s="1209"/>
      <c r="L6" s="1209" t="s">
        <v>802</v>
      </c>
      <c r="M6" s="1209" t="s">
        <v>802</v>
      </c>
      <c r="N6" s="1209"/>
      <c r="O6" s="1209" t="s">
        <v>802</v>
      </c>
      <c r="P6" s="1209" t="s">
        <v>802</v>
      </c>
      <c r="Q6" s="1209"/>
      <c r="R6" s="1209" t="s">
        <v>802</v>
      </c>
      <c r="S6" s="1209" t="s">
        <v>802</v>
      </c>
      <c r="T6" s="1209" t="s">
        <v>802</v>
      </c>
      <c r="U6" s="1209" t="s">
        <v>802</v>
      </c>
      <c r="V6" s="1209" t="s">
        <v>802</v>
      </c>
      <c r="W6" s="1209" t="s">
        <v>802</v>
      </c>
      <c r="X6" s="1209" t="s">
        <v>802</v>
      </c>
      <c r="Y6" s="1209" t="s">
        <v>802</v>
      </c>
      <c r="Z6" s="1209" t="s">
        <v>802</v>
      </c>
      <c r="AA6" s="1209" t="s">
        <v>802</v>
      </c>
      <c r="AB6" s="1209" t="s">
        <v>802</v>
      </c>
      <c r="AC6" s="1209" t="s">
        <v>802</v>
      </c>
      <c r="AD6" s="1209" t="s">
        <v>802</v>
      </c>
      <c r="AE6" s="1209" t="s">
        <v>802</v>
      </c>
      <c r="AF6" s="1366"/>
      <c r="AG6" s="1366"/>
      <c r="AH6" s="1209" t="s">
        <v>802</v>
      </c>
      <c r="AI6" s="1209" t="s">
        <v>802</v>
      </c>
      <c r="AJ6" s="1209"/>
      <c r="AK6" s="1209" t="s">
        <v>802</v>
      </c>
      <c r="AL6" s="1209" t="s">
        <v>802</v>
      </c>
      <c r="AM6" s="1209" t="s">
        <v>802</v>
      </c>
      <c r="AN6" s="1209" t="s">
        <v>802</v>
      </c>
      <c r="AO6" s="1209" t="s">
        <v>802</v>
      </c>
      <c r="AP6" s="1209" t="s">
        <v>802</v>
      </c>
      <c r="AQ6" s="1209" t="s">
        <v>802</v>
      </c>
      <c r="AR6" s="1209" t="s">
        <v>802</v>
      </c>
      <c r="AS6" s="1209" t="s">
        <v>802</v>
      </c>
      <c r="AT6" s="1209" t="s">
        <v>802</v>
      </c>
      <c r="AU6" s="1209" t="s">
        <v>802</v>
      </c>
      <c r="AV6" s="1209" t="s">
        <v>802</v>
      </c>
      <c r="AW6" s="1209" t="s">
        <v>802</v>
      </c>
      <c r="AX6" s="1209" t="s">
        <v>802</v>
      </c>
    </row>
    <row r="7" spans="1:50" ht="16.5" customHeight="1" x14ac:dyDescent="0.2">
      <c r="A7" s="1248">
        <v>341001</v>
      </c>
      <c r="B7" s="1249">
        <v>341001</v>
      </c>
      <c r="C7" s="1250" t="s">
        <v>282</v>
      </c>
      <c r="D7" s="1245">
        <f>'5C1B_DArbonne'!$C$84</f>
        <v>955</v>
      </c>
      <c r="E7" s="372"/>
      <c r="F7" s="373">
        <f>'5C1B_DArbonne'!$E$84</f>
        <v>4729242.1891095461</v>
      </c>
      <c r="G7" s="374">
        <f>'5C1B_DArbonne'!$F$84</f>
        <v>557</v>
      </c>
      <c r="H7" s="372"/>
      <c r="I7" s="373">
        <f>'5C1B_DArbonne'!$H$84</f>
        <v>368503.98940714775</v>
      </c>
      <c r="J7" s="374">
        <f>'5C1B_DArbonne'!$I$84</f>
        <v>460</v>
      </c>
      <c r="K7" s="372"/>
      <c r="L7" s="373">
        <f>'5C1B_DArbonne'!$K$84</f>
        <v>82921.130132972467</v>
      </c>
      <c r="M7" s="374">
        <f>'5C1B_DArbonne'!$L$84</f>
        <v>66</v>
      </c>
      <c r="N7" s="372"/>
      <c r="O7" s="373">
        <f>'5C1B_DArbonne'!$N$84</f>
        <v>295469.76868016261</v>
      </c>
      <c r="P7" s="374">
        <f>'5C1B_DArbonne'!$O$84</f>
        <v>8</v>
      </c>
      <c r="Q7" s="372"/>
      <c r="R7" s="373">
        <f>'5C1B_DArbonne'!$Q$84</f>
        <v>14134.403961209597</v>
      </c>
      <c r="S7" s="375">
        <f>'5C1B_DArbonne'!$R$84</f>
        <v>5490272</v>
      </c>
      <c r="T7" s="372">
        <f>'5C1B_DArbonne'!$S$84</f>
        <v>67495</v>
      </c>
      <c r="U7" s="372">
        <f>'5C1B_DArbonne'!$T$84</f>
        <v>-33955</v>
      </c>
      <c r="V7" s="376">
        <f>'5C1B_DArbonne'!$U$84</f>
        <v>33540</v>
      </c>
      <c r="W7" s="375">
        <f>'5C1B_DArbonne'!$V$84</f>
        <v>5523812</v>
      </c>
      <c r="X7" s="373">
        <f>'5C1B_DArbonne'!$W$84</f>
        <v>-13810</v>
      </c>
      <c r="Y7" s="375">
        <f>'5C1B_DArbonne'!$X$84</f>
        <v>5510002</v>
      </c>
      <c r="Z7" s="372">
        <f>'5C1B_DArbonne'!$Y$84</f>
        <v>3001</v>
      </c>
      <c r="AA7" s="386">
        <f>('5C1B_DArbonne'!$Z$78+'5C1B_DArbonne'!$Z$82)</f>
        <v>15071</v>
      </c>
      <c r="AB7" s="375">
        <f>'5C1B_DArbonne'!$Z$84</f>
        <v>5528074</v>
      </c>
      <c r="AC7" s="372">
        <f>'5C1B_DArbonne'!$AA$84</f>
        <v>5065309</v>
      </c>
      <c r="AD7" s="372">
        <f>'5C1B_DArbonne'!$AB$84</f>
        <v>462765</v>
      </c>
      <c r="AE7" s="375">
        <f>'5C1B_DArbonne'!$AC$84</f>
        <v>462765</v>
      </c>
      <c r="AF7" s="1529">
        <v>0</v>
      </c>
      <c r="AG7" s="1529">
        <f>'5C1B_DArbonne'!$AC$84</f>
        <v>462765</v>
      </c>
      <c r="AH7" s="386">
        <f>('5C1B_DArbonne'!$AD$79+'5C1B_DArbonne'!$AD$80+'5C1B_DArbonne'!$AD$81)</f>
        <v>38080</v>
      </c>
      <c r="AI7" s="377">
        <f>'5C1B_DArbonne'!$AD$84</f>
        <v>5566154</v>
      </c>
      <c r="AJ7" s="378"/>
      <c r="AK7" s="379">
        <f>'5C1B_DArbonne'!$AF$84</f>
        <v>3521775</v>
      </c>
      <c r="AL7" s="371">
        <f>'5C1B_DArbonne'!$AG$84</f>
        <v>13</v>
      </c>
      <c r="AM7" s="378">
        <f>'5C1B_DArbonne'!$AH$84</f>
        <v>79010</v>
      </c>
      <c r="AN7" s="371">
        <f>'5C1B_DArbonne'!$AI$84</f>
        <v>-20</v>
      </c>
      <c r="AO7" s="380">
        <f>'5C1B_DArbonne'!$AJ$84</f>
        <v>-35454</v>
      </c>
      <c r="AP7" s="381">
        <f>'5C1B_DArbonne'!$AK$84</f>
        <v>43556</v>
      </c>
      <c r="AQ7" s="379">
        <f>'5C1B_DArbonne'!$AL$84</f>
        <v>3565331</v>
      </c>
      <c r="AR7" s="382">
        <f>'5C1B_DArbonne'!$AM$84</f>
        <v>-8912</v>
      </c>
      <c r="AS7" s="379">
        <f>'5C1B_DArbonne'!$AN$84</f>
        <v>3556419</v>
      </c>
      <c r="AT7" s="380">
        <f>'5C1B_DArbonne'!$AO$84</f>
        <v>0</v>
      </c>
      <c r="AU7" s="379">
        <f>'5C1B_DArbonne'!$AP$84</f>
        <v>3556419</v>
      </c>
      <c r="AV7" s="380">
        <f>'5C1B_DArbonne'!$AQ$84</f>
        <v>3344853</v>
      </c>
      <c r="AW7" s="380">
        <f>'5C1B_DArbonne'!$AR$84</f>
        <v>211566</v>
      </c>
      <c r="AX7" s="379">
        <f>'5C1B_DArbonne'!$AS$84</f>
        <v>211566</v>
      </c>
    </row>
    <row r="8" spans="1:50" ht="16.5" customHeight="1" x14ac:dyDescent="0.2">
      <c r="A8" s="384">
        <v>343001</v>
      </c>
      <c r="B8" s="538">
        <v>343001</v>
      </c>
      <c r="C8" s="1251" t="s">
        <v>435</v>
      </c>
      <c r="D8" s="1246">
        <f>'5C1A_Madison'!$C$84</f>
        <v>569</v>
      </c>
      <c r="E8" s="389"/>
      <c r="F8" s="390">
        <f>'5C1A_Madison'!$E$84</f>
        <v>1857882.731323774</v>
      </c>
      <c r="G8" s="391">
        <f>'5C1A_Madison'!$F$84</f>
        <v>441</v>
      </c>
      <c r="H8" s="389"/>
      <c r="I8" s="390">
        <f>'5C1A_Madison'!$H$84</f>
        <v>181806.74739537822</v>
      </c>
      <c r="J8" s="391">
        <f>'5C1A_Madison'!$I$84</f>
        <v>747.5</v>
      </c>
      <c r="K8" s="389"/>
      <c r="L8" s="390">
        <f>'5C1A_Madison'!$K$84</f>
        <v>84676.328039504675</v>
      </c>
      <c r="M8" s="391">
        <f>'5C1A_Madison'!$L$84</f>
        <v>32</v>
      </c>
      <c r="N8" s="389"/>
      <c r="O8" s="390">
        <f>'5C1A_Madison'!$N$84</f>
        <v>90387.56675552862</v>
      </c>
      <c r="P8" s="391">
        <f>'5C1A_Madison'!$O$84</f>
        <v>0</v>
      </c>
      <c r="Q8" s="389"/>
      <c r="R8" s="390">
        <f>'5C1A_Madison'!$Q$84</f>
        <v>0</v>
      </c>
      <c r="S8" s="392">
        <f>'5C1A_Madison'!$R$84</f>
        <v>2214754</v>
      </c>
      <c r="T8" s="389">
        <f>'5C1A_Madison'!$S$84</f>
        <v>-16232</v>
      </c>
      <c r="U8" s="389">
        <f>'5C1A_Madison'!$T$84</f>
        <v>-8816</v>
      </c>
      <c r="V8" s="393">
        <f>'5C1A_Madison'!$U$84</f>
        <v>-25048</v>
      </c>
      <c r="W8" s="392">
        <f>'5C1A_Madison'!$V$84</f>
        <v>2189706</v>
      </c>
      <c r="X8" s="390">
        <f>'5C1A_Madison'!$W$84</f>
        <v>-5474</v>
      </c>
      <c r="Y8" s="392">
        <f>'5C1A_Madison'!$X$84</f>
        <v>2184232</v>
      </c>
      <c r="Z8" s="389">
        <f>'5C1A_Madison'!$Y$84</f>
        <v>-40309</v>
      </c>
      <c r="AA8" s="394">
        <f>('5C1A_Madison'!$Z$78+'5C1A_Madison'!$Z$82)</f>
        <v>16829</v>
      </c>
      <c r="AB8" s="392">
        <f>'5C1A_Madison'!$Z$84</f>
        <v>2160752</v>
      </c>
      <c r="AC8" s="389">
        <f>'5C1A_Madison'!$AA$84</f>
        <v>1991396</v>
      </c>
      <c r="AD8" s="389">
        <f>'5C1A_Madison'!$AB$84</f>
        <v>169356</v>
      </c>
      <c r="AE8" s="392">
        <f>'5C1A_Madison'!$AC$84</f>
        <v>169356</v>
      </c>
      <c r="AF8" s="1367">
        <v>0</v>
      </c>
      <c r="AG8" s="1367">
        <f>'5C1A_Madison'!$AC$84</f>
        <v>169356</v>
      </c>
      <c r="AH8" s="394">
        <f>('5C1A_Madison'!$AD$79+'5C1A_Madison'!$AD$80+'5C1A_Madison'!$AD$81)</f>
        <v>55216</v>
      </c>
      <c r="AI8" s="395">
        <f>'5C1A_Madison'!$AD$84</f>
        <v>2215968</v>
      </c>
      <c r="AJ8" s="396"/>
      <c r="AK8" s="397">
        <f>'5C1A_Madison'!$AF$84</f>
        <v>4239088</v>
      </c>
      <c r="AL8" s="388">
        <f>'5C1A_Madison'!$AG$84</f>
        <v>-12</v>
      </c>
      <c r="AM8" s="396">
        <f>'5C1A_Madison'!$AH$84</f>
        <v>-139895</v>
      </c>
      <c r="AN8" s="388">
        <f>'5C1A_Madison'!$AI$84</f>
        <v>-5</v>
      </c>
      <c r="AO8" s="398">
        <f>'5C1A_Madison'!$AJ$84</f>
        <v>-22719</v>
      </c>
      <c r="AP8" s="399">
        <f>'5C1A_Madison'!$AK$84</f>
        <v>-162614</v>
      </c>
      <c r="AQ8" s="397">
        <f>'5C1A_Madison'!$AL$84</f>
        <v>4076474</v>
      </c>
      <c r="AR8" s="400">
        <f>'5C1A_Madison'!$AM$84</f>
        <v>-10191</v>
      </c>
      <c r="AS8" s="397">
        <f>'5C1A_Madison'!$AN$84</f>
        <v>4066283</v>
      </c>
      <c r="AT8" s="398">
        <f>'5C1A_Madison'!$AO$84</f>
        <v>-15028</v>
      </c>
      <c r="AU8" s="397">
        <f>'5C1A_Madison'!$AP$84</f>
        <v>4051255</v>
      </c>
      <c r="AV8" s="398">
        <f>'5C1A_Madison'!$AQ$84</f>
        <v>3749362</v>
      </c>
      <c r="AW8" s="398">
        <f>'5C1A_Madison'!$AR$84</f>
        <v>301893</v>
      </c>
      <c r="AX8" s="397">
        <f>'5C1A_Madison'!$AS$84</f>
        <v>301893</v>
      </c>
    </row>
    <row r="9" spans="1:50" ht="16.5" customHeight="1" x14ac:dyDescent="0.2">
      <c r="A9" s="384">
        <v>344001</v>
      </c>
      <c r="B9" s="538">
        <v>344001</v>
      </c>
      <c r="C9" s="1251" t="s">
        <v>283</v>
      </c>
      <c r="D9" s="1246">
        <f>'5C1C_Intl High'!$C$84</f>
        <v>565</v>
      </c>
      <c r="E9" s="389"/>
      <c r="F9" s="390">
        <f>'5C1C_Intl High'!$E$84</f>
        <v>1947922.1922995772</v>
      </c>
      <c r="G9" s="391">
        <f>'5C1C_Intl High'!$F$84</f>
        <v>424</v>
      </c>
      <c r="H9" s="389"/>
      <c r="I9" s="390">
        <f>'5C1C_Intl High'!$H$84</f>
        <v>196606.84598497904</v>
      </c>
      <c r="J9" s="391">
        <f>'5C1C_Intl High'!$I$84</f>
        <v>0</v>
      </c>
      <c r="K9" s="389"/>
      <c r="L9" s="390">
        <f>'5C1C_Intl High'!$K$84</f>
        <v>0</v>
      </c>
      <c r="M9" s="391">
        <f>'5C1C_Intl High'!$L$84</f>
        <v>58</v>
      </c>
      <c r="N9" s="389"/>
      <c r="O9" s="390">
        <f>'5C1C_Intl High'!$N$84</f>
        <v>184463.30701369166</v>
      </c>
      <c r="P9" s="391">
        <f>'5C1C_Intl High'!$O$84</f>
        <v>0</v>
      </c>
      <c r="Q9" s="389"/>
      <c r="R9" s="390">
        <f>'5C1C_Intl High'!$Q$84</f>
        <v>0</v>
      </c>
      <c r="S9" s="392">
        <f>'5C1C_Intl High'!$R$84</f>
        <v>2328994</v>
      </c>
      <c r="T9" s="389">
        <f>'5C1C_Intl High'!$S$84</f>
        <v>-235025</v>
      </c>
      <c r="U9" s="389">
        <f>'5C1C_Intl High'!$T$84</f>
        <v>2631</v>
      </c>
      <c r="V9" s="393">
        <f>'5C1C_Intl High'!$U$84</f>
        <v>-232394</v>
      </c>
      <c r="W9" s="392">
        <f>'5C1C_Intl High'!$V$84</f>
        <v>2096600</v>
      </c>
      <c r="X9" s="390">
        <f>'5C1C_Intl High'!$W$84</f>
        <v>-5241</v>
      </c>
      <c r="Y9" s="392">
        <f>'5C1C_Intl High'!$X$84</f>
        <v>2091359</v>
      </c>
      <c r="Z9" s="389">
        <f>'5C1C_Intl High'!$Y$84</f>
        <v>8697</v>
      </c>
      <c r="AA9" s="394">
        <f>('5C1C_Intl High'!$Z$78+'5C1C_Intl High'!$Z$82)</f>
        <v>39501</v>
      </c>
      <c r="AB9" s="392">
        <f>'5C1C_Intl High'!$Z$84</f>
        <v>2139557</v>
      </c>
      <c r="AC9" s="389">
        <f>'5C1C_Intl High'!$AA$84</f>
        <v>1975927</v>
      </c>
      <c r="AD9" s="389">
        <f>'5C1C_Intl High'!$AB$84</f>
        <v>163630</v>
      </c>
      <c r="AE9" s="392">
        <f>'5C1C_Intl High'!$AC$84</f>
        <v>163630</v>
      </c>
      <c r="AF9" s="1367">
        <v>0</v>
      </c>
      <c r="AG9" s="1367">
        <f>'5C1C_Intl High'!$AC$84</f>
        <v>163630</v>
      </c>
      <c r="AH9" s="394">
        <f>('5C1C_Intl High'!$AD$79+'5C1C_Intl High'!$AD$80+'5C1C_Intl High'!$AD$81)</f>
        <v>42450</v>
      </c>
      <c r="AI9" s="395">
        <f>'5C1C_Intl High'!$AD$84</f>
        <v>2182007</v>
      </c>
      <c r="AJ9" s="396"/>
      <c r="AK9" s="397">
        <f>'5C1C_Intl High'!$AF$84</f>
        <v>3113273</v>
      </c>
      <c r="AL9" s="388">
        <f>'5C1C_Intl High'!$AG$84</f>
        <v>-58</v>
      </c>
      <c r="AM9" s="396">
        <f>'5C1C_Intl High'!$AH$84</f>
        <v>-317403</v>
      </c>
      <c r="AN9" s="388">
        <f>'5C1C_Intl High'!$AI$84</f>
        <v>1</v>
      </c>
      <c r="AO9" s="398">
        <f>'5C1C_Intl High'!$AJ$84</f>
        <v>1552</v>
      </c>
      <c r="AP9" s="399">
        <f>'5C1C_Intl High'!$AK$84</f>
        <v>-315851</v>
      </c>
      <c r="AQ9" s="397">
        <f>'5C1C_Intl High'!$AL$84</f>
        <v>2797422</v>
      </c>
      <c r="AR9" s="400">
        <f>'5C1C_Intl High'!$AM$84</f>
        <v>-6994</v>
      </c>
      <c r="AS9" s="397">
        <f>'5C1C_Intl High'!$AN$84</f>
        <v>2790428</v>
      </c>
      <c r="AT9" s="398">
        <f>'5C1C_Intl High'!$AO$84</f>
        <v>9618</v>
      </c>
      <c r="AU9" s="397">
        <f>'5C1C_Intl High'!$AP$84</f>
        <v>2800046</v>
      </c>
      <c r="AV9" s="398">
        <f>'5C1C_Intl High'!$AQ$84</f>
        <v>2582677</v>
      </c>
      <c r="AW9" s="398">
        <f>'5C1C_Intl High'!$AR$84</f>
        <v>217369</v>
      </c>
      <c r="AX9" s="397">
        <f>'5C1C_Intl High'!$AS$84</f>
        <v>217369</v>
      </c>
    </row>
    <row r="10" spans="1:50" ht="16.5" customHeight="1" x14ac:dyDescent="0.2">
      <c r="A10" s="384">
        <v>345001</v>
      </c>
      <c r="B10" s="538">
        <v>345001</v>
      </c>
      <c r="C10" s="1251" t="s">
        <v>726</v>
      </c>
      <c r="D10" s="1246">
        <f>'5C3_UnvView'!$C$84</f>
        <v>2358</v>
      </c>
      <c r="E10" s="389"/>
      <c r="F10" s="390">
        <f>'5C3_UnvView'!$E$84</f>
        <v>9067358.3675694019</v>
      </c>
      <c r="G10" s="391">
        <f>'5C3_UnvView'!$F$84</f>
        <v>1330</v>
      </c>
      <c r="H10" s="389"/>
      <c r="I10" s="390">
        <f>'5C3_UnvView'!$H$84</f>
        <v>696185.79851678188</v>
      </c>
      <c r="J10" s="391">
        <f>'5C3_UnvView'!$I$84</f>
        <v>2082</v>
      </c>
      <c r="K10" s="389"/>
      <c r="L10" s="390">
        <f>'5C3_UnvView'!$K$84</f>
        <v>294688.20356035751</v>
      </c>
      <c r="M10" s="391">
        <f>'5C3_UnvView'!$L$84</f>
        <v>248</v>
      </c>
      <c r="N10" s="389"/>
      <c r="O10" s="390">
        <f>'5C3_UnvView'!$N$84</f>
        <v>889189.12584781658</v>
      </c>
      <c r="P10" s="391">
        <f>'5C3_UnvView'!$O$84</f>
        <v>67</v>
      </c>
      <c r="Q10" s="389"/>
      <c r="R10" s="390">
        <f>'5C3_UnvView'!$Q$84</f>
        <v>91685.66230101281</v>
      </c>
      <c r="S10" s="392">
        <f>'5C3_UnvView'!$R$84</f>
        <v>11039106</v>
      </c>
      <c r="T10" s="389">
        <f>'5C3_UnvView'!$T$84</f>
        <v>2959030</v>
      </c>
      <c r="U10" s="389">
        <f>'5C3_UnvView'!$U$84</f>
        <v>178928</v>
      </c>
      <c r="V10" s="393">
        <f>'5C3_UnvView'!$V$84</f>
        <v>3137958</v>
      </c>
      <c r="W10" s="392">
        <f>'5C3_UnvView'!$W$84</f>
        <v>14177064</v>
      </c>
      <c r="X10" s="390">
        <f>'5C3_UnvView'!$X$84</f>
        <v>-35444</v>
      </c>
      <c r="Y10" s="392">
        <f>'5C3_UnvView'!$Y$84</f>
        <v>14141620</v>
      </c>
      <c r="Z10" s="389">
        <f>'5C3_UnvView'!$Z$84</f>
        <v>13485</v>
      </c>
      <c r="AA10" s="394">
        <f>('5C3_UnvView'!$AA$78+'5C3_UnvView'!$AA$82)</f>
        <v>119364</v>
      </c>
      <c r="AB10" s="392">
        <f>'5C3_UnvView'!$AA$84</f>
        <v>14274469</v>
      </c>
      <c r="AC10" s="389">
        <f>'5C3_UnvView'!$AB$84</f>
        <v>12939277</v>
      </c>
      <c r="AD10" s="389">
        <f>'5C3_UnvView'!$AC$84</f>
        <v>1335192</v>
      </c>
      <c r="AE10" s="392">
        <f>'5C3_UnvView'!$AD$84</f>
        <v>1335192</v>
      </c>
      <c r="AF10" s="1367">
        <v>0</v>
      </c>
      <c r="AG10" s="1367">
        <f>'5C3_UnvView'!$AD$84</f>
        <v>1335192</v>
      </c>
      <c r="AH10" s="394">
        <f>'5C3_UnvView'!$AE$79+'5C3_UnvView'!$AE$80+'5C3_UnvView'!$AE$81</f>
        <v>37842</v>
      </c>
      <c r="AI10" s="395">
        <f>'5C3_UnvView'!$AE$84</f>
        <v>14312311</v>
      </c>
      <c r="AJ10" s="396"/>
      <c r="AK10" s="397">
        <f>'5C3_UnvView'!$AG$84</f>
        <v>10430642</v>
      </c>
      <c r="AL10" s="388">
        <f>'5C3_UnvView'!$AH$84</f>
        <v>611</v>
      </c>
      <c r="AM10" s="396">
        <f>'5C3_UnvView'!$AI$84</f>
        <v>2429214</v>
      </c>
      <c r="AN10" s="388">
        <f>'5C3_UnvView'!$AJ$84</f>
        <v>31</v>
      </c>
      <c r="AO10" s="398">
        <f>'5C3_UnvView'!$AK$84</f>
        <v>102586</v>
      </c>
      <c r="AP10" s="399">
        <f>'5C3_UnvView'!$AL$84</f>
        <v>2531800</v>
      </c>
      <c r="AQ10" s="397">
        <f>'5C3_UnvView'!$AM$84</f>
        <v>12962442</v>
      </c>
      <c r="AR10" s="400">
        <f>'5C3_UnvView'!$AN$84</f>
        <v>-32406</v>
      </c>
      <c r="AS10" s="397">
        <f>'5C3_UnvView'!$AO$84</f>
        <v>12930036</v>
      </c>
      <c r="AT10" s="398">
        <f>'5C3_UnvView'!$AP$84</f>
        <v>-11458</v>
      </c>
      <c r="AU10" s="397">
        <f>'5C3_UnvView'!$AQ$84</f>
        <v>12918578</v>
      </c>
      <c r="AV10" s="398">
        <f>'5C3_UnvView'!$AR$84</f>
        <v>11722324</v>
      </c>
      <c r="AW10" s="398">
        <f>'5C3_UnvView'!$AS$84</f>
        <v>1196254</v>
      </c>
      <c r="AX10" s="397">
        <f>'5C3_UnvView'!$AT$84</f>
        <v>1196254</v>
      </c>
    </row>
    <row r="11" spans="1:50" ht="16.5" customHeight="1" x14ac:dyDescent="0.2">
      <c r="A11" s="1252">
        <v>346001</v>
      </c>
      <c r="B11" s="1253">
        <v>346001</v>
      </c>
      <c r="C11" s="1254" t="s">
        <v>284</v>
      </c>
      <c r="D11" s="1247">
        <f>'5C1F_L.C. Charter'!$C$84</f>
        <v>850</v>
      </c>
      <c r="E11" s="403"/>
      <c r="F11" s="404">
        <f>'5C1F_L.C. Charter'!$E$84</f>
        <v>2937397.0320618474</v>
      </c>
      <c r="G11" s="405">
        <f>'5C1F_L.C. Charter'!$F$84</f>
        <v>836</v>
      </c>
      <c r="H11" s="403"/>
      <c r="I11" s="404">
        <f>'5C1F_L.C. Charter'!$H$84</f>
        <v>407541.6634412182</v>
      </c>
      <c r="J11" s="405">
        <f>'5C1F_L.C. Charter'!$I$84</f>
        <v>81</v>
      </c>
      <c r="K11" s="403"/>
      <c r="L11" s="404">
        <f>'5C1F_L.C. Charter'!$K$84</f>
        <v>10757.290876630354</v>
      </c>
      <c r="M11" s="405">
        <f>'5C1F_L.C. Charter'!$L$84</f>
        <v>112</v>
      </c>
      <c r="N11" s="403"/>
      <c r="O11" s="404">
        <f>'5C1F_L.C. Charter'!$N$84</f>
        <v>371856.96857487649</v>
      </c>
      <c r="P11" s="405">
        <f>'5C1F_L.C. Charter'!$O$84</f>
        <v>17</v>
      </c>
      <c r="Q11" s="403"/>
      <c r="R11" s="404">
        <f>'5C1F_L.C. Charter'!$Q$84</f>
        <v>22577.03023490321</v>
      </c>
      <c r="S11" s="406">
        <f>'5C1F_L.C. Charter'!$R$84</f>
        <v>3750130</v>
      </c>
      <c r="T11" s="403">
        <f>'5C1F_L.C. Charter'!$S$84</f>
        <v>472856</v>
      </c>
      <c r="U11" s="403">
        <f>'5C1F_L.C. Charter'!$T$84</f>
        <v>-94242</v>
      </c>
      <c r="V11" s="407">
        <f>'5C1F_L.C. Charter'!$U$84</f>
        <v>378614</v>
      </c>
      <c r="W11" s="406">
        <f>'5C1F_L.C. Charter'!$V$84</f>
        <v>4128744</v>
      </c>
      <c r="X11" s="404">
        <f>'5C1F_L.C. Charter'!$W$84</f>
        <v>-10322</v>
      </c>
      <c r="Y11" s="406">
        <f>'5C1F_L.C. Charter'!$X$84</f>
        <v>4118422</v>
      </c>
      <c r="Z11" s="403">
        <f>'5C1F_L.C. Charter'!$Y$84</f>
        <v>-2149</v>
      </c>
      <c r="AA11" s="408">
        <f>('5C1F_L.C. Charter'!$Z$78+'5C1F_L.C. Charter'!$Z$82)</f>
        <v>0</v>
      </c>
      <c r="AB11" s="406">
        <f>'5C1F_L.C. Charter'!$Z$84</f>
        <v>4116273</v>
      </c>
      <c r="AC11" s="409">
        <f>'5C1F_L.C. Charter'!$AA$84</f>
        <v>3714877</v>
      </c>
      <c r="AD11" s="403">
        <f>'5C1F_L.C. Charter'!$AB$84</f>
        <v>401396</v>
      </c>
      <c r="AE11" s="410">
        <f>'5C1F_L.C. Charter'!$AC$84</f>
        <v>401396</v>
      </c>
      <c r="AF11" s="1530">
        <v>0</v>
      </c>
      <c r="AG11" s="1530">
        <f>'5C1F_L.C. Charter'!$AC$84</f>
        <v>401396</v>
      </c>
      <c r="AH11" s="408">
        <f>('5C1F_L.C. Charter'!$AD$79+'5C1F_L.C. Charter'!$AD$80+'5C1F_L.C. Charter'!$AD$81)</f>
        <v>0</v>
      </c>
      <c r="AI11" s="410">
        <f>'5C1F_L.C. Charter'!$AD$84</f>
        <v>4116273</v>
      </c>
      <c r="AJ11" s="411"/>
      <c r="AK11" s="412">
        <f>'5C1F_L.C. Charter'!$AF$84</f>
        <v>6633926</v>
      </c>
      <c r="AL11" s="402">
        <f>'5C1F_L.C. Charter'!$AG$84</f>
        <v>130</v>
      </c>
      <c r="AM11" s="411">
        <f>'5C1F_L.C. Charter'!$AH$84</f>
        <v>1006054</v>
      </c>
      <c r="AN11" s="402">
        <f>'5C1F_L.C. Charter'!$AI$84</f>
        <v>-60</v>
      </c>
      <c r="AO11" s="413">
        <f>'5C1F_L.C. Charter'!$AJ$84</f>
        <v>-235099</v>
      </c>
      <c r="AP11" s="414">
        <f>'5C1F_L.C. Charter'!$AK$84</f>
        <v>770955</v>
      </c>
      <c r="AQ11" s="412">
        <f>'5C1F_L.C. Charter'!$AL$84</f>
        <v>7404881</v>
      </c>
      <c r="AR11" s="415">
        <f>'5C1F_L.C. Charter'!$AM$84</f>
        <v>-18513</v>
      </c>
      <c r="AS11" s="412">
        <f>'5C1F_L.C. Charter'!$AN$84</f>
        <v>7386368</v>
      </c>
      <c r="AT11" s="413">
        <f>'5C1F_L.C. Charter'!$AO$84</f>
        <v>-3198</v>
      </c>
      <c r="AU11" s="412">
        <f>'5C1F_L.C. Charter'!$AP$84</f>
        <v>7383170</v>
      </c>
      <c r="AV11" s="413">
        <f>'5C1F_L.C. Charter'!$AQ$84</f>
        <v>6630374</v>
      </c>
      <c r="AW11" s="413">
        <f>'5C1F_L.C. Charter'!$AR$84</f>
        <v>752796</v>
      </c>
      <c r="AX11" s="412">
        <f>'5C1F_L.C. Charter'!$AS$84</f>
        <v>752796</v>
      </c>
    </row>
    <row r="12" spans="1:50" ht="16.5" customHeight="1" x14ac:dyDescent="0.2">
      <c r="A12" s="383">
        <v>347001</v>
      </c>
      <c r="B12" s="537">
        <v>347001</v>
      </c>
      <c r="C12" s="370" t="s">
        <v>285</v>
      </c>
      <c r="D12" s="371">
        <f>'5C1E_LFNO'!$C$84</f>
        <v>764</v>
      </c>
      <c r="E12" s="372"/>
      <c r="F12" s="373">
        <f>'5C1E_LFNO'!$E$84</f>
        <v>2663959.5158516332</v>
      </c>
      <c r="G12" s="374">
        <f>'5C1E_LFNO'!$F$84</f>
        <v>364</v>
      </c>
      <c r="H12" s="372"/>
      <c r="I12" s="373">
        <f>'5C1E_LFNO'!$H$84</f>
        <v>169786.93489683757</v>
      </c>
      <c r="J12" s="374">
        <f>'5C1E_LFNO'!$I$84</f>
        <v>0</v>
      </c>
      <c r="K12" s="372"/>
      <c r="L12" s="373">
        <f>'5C1E_LFNO'!$K$84</f>
        <v>0</v>
      </c>
      <c r="M12" s="374">
        <f>'5C1E_LFNO'!$L$84</f>
        <v>76</v>
      </c>
      <c r="N12" s="372"/>
      <c r="O12" s="373">
        <f>'5C1E_LFNO'!$N$84</f>
        <v>237500.47216987831</v>
      </c>
      <c r="P12" s="374">
        <f>'5C1E_LFNO'!$O$84</f>
        <v>60</v>
      </c>
      <c r="Q12" s="372"/>
      <c r="R12" s="373">
        <f>'5C1E_LFNO'!$Q$84</f>
        <v>75895.969464786249</v>
      </c>
      <c r="S12" s="375">
        <f>'5C1E_LFNO'!$R$84</f>
        <v>3147142</v>
      </c>
      <c r="T12" s="372">
        <f>'5C1E_LFNO'!$S$84</f>
        <v>250485</v>
      </c>
      <c r="U12" s="372">
        <f>'5C1E_LFNO'!$T$84</f>
        <v>67028</v>
      </c>
      <c r="V12" s="376">
        <f>'5C1E_LFNO'!$U$84</f>
        <v>317513</v>
      </c>
      <c r="W12" s="375">
        <f>'5C1E_LFNO'!$V$84</f>
        <v>3464655</v>
      </c>
      <c r="X12" s="373">
        <f>'5C1E_LFNO'!$W$84</f>
        <v>-8663</v>
      </c>
      <c r="Y12" s="375">
        <f>'5C1E_LFNO'!$X$84</f>
        <v>3455992</v>
      </c>
      <c r="Z12" s="372">
        <f>'5C1E_LFNO'!$Y$84</f>
        <v>53382</v>
      </c>
      <c r="AA12" s="386">
        <f>('5C1E_LFNO'!$Z$78+'5C1E_LFNO'!$Z$82)</f>
        <v>735000</v>
      </c>
      <c r="AB12" s="375">
        <f>'5C1E_LFNO'!$Z$84</f>
        <v>4244374</v>
      </c>
      <c r="AC12" s="372">
        <f>'5C1E_LFNO'!$AA$84</f>
        <v>3865354</v>
      </c>
      <c r="AD12" s="372">
        <f>'5C1E_LFNO'!$AB$84</f>
        <v>379020</v>
      </c>
      <c r="AE12" s="375">
        <f>'5C1E_LFNO'!$AC$84</f>
        <v>379020</v>
      </c>
      <c r="AF12" s="1529">
        <v>0</v>
      </c>
      <c r="AG12" s="1529">
        <f>'5C1E_LFNO'!$AC$84</f>
        <v>379020</v>
      </c>
      <c r="AH12" s="386">
        <f>('5C1E_LFNO'!$AD$79+'5C1E_LFNO'!$AD$80+'5C1E_LFNO'!$AD$81)</f>
        <v>141353</v>
      </c>
      <c r="AI12" s="377">
        <f>'5C1E_LFNO'!$AD$84</f>
        <v>4385727</v>
      </c>
      <c r="AJ12" s="378"/>
      <c r="AK12" s="379">
        <f>'5C1E_LFNO'!$AF$84</f>
        <v>4724264</v>
      </c>
      <c r="AL12" s="371">
        <f>'5C1E_LFNO'!$AG$84</f>
        <v>61</v>
      </c>
      <c r="AM12" s="378">
        <f>'5C1E_LFNO'!$AH$84</f>
        <v>72494</v>
      </c>
      <c r="AN12" s="371">
        <f>'5C1E_LFNO'!$AI$84</f>
        <v>27</v>
      </c>
      <c r="AO12" s="380">
        <f>'5C1E_LFNO'!$AJ$84</f>
        <v>80618</v>
      </c>
      <c r="AP12" s="381">
        <f>'5C1E_LFNO'!$AK$84</f>
        <v>153112</v>
      </c>
      <c r="AQ12" s="379">
        <f>'5C1E_LFNO'!$AL$84</f>
        <v>4877376</v>
      </c>
      <c r="AR12" s="382">
        <f>'5C1E_LFNO'!$AM$84</f>
        <v>-12193</v>
      </c>
      <c r="AS12" s="379">
        <f>'5C1E_LFNO'!$AN$84</f>
        <v>4865183</v>
      </c>
      <c r="AT12" s="380">
        <f>'5C1E_LFNO'!$AO$84</f>
        <v>89469</v>
      </c>
      <c r="AU12" s="379">
        <f>'5C1E_LFNO'!$AP$84</f>
        <v>4954652</v>
      </c>
      <c r="AV12" s="380">
        <f>'5C1E_LFNO'!$AQ$84</f>
        <v>4542315</v>
      </c>
      <c r="AW12" s="380">
        <f>'5C1E_LFNO'!$AR$84</f>
        <v>412337</v>
      </c>
      <c r="AX12" s="379">
        <f>'5C1E_LFNO'!$AS$84</f>
        <v>412337</v>
      </c>
    </row>
    <row r="13" spans="1:50" ht="16.5" customHeight="1" x14ac:dyDescent="0.2">
      <c r="A13" s="384">
        <v>348001</v>
      </c>
      <c r="B13" s="538">
        <v>348001</v>
      </c>
      <c r="C13" s="387" t="s">
        <v>651</v>
      </c>
      <c r="D13" s="388">
        <f>'5C1D_NOMMA'!$C$84</f>
        <v>754</v>
      </c>
      <c r="E13" s="389"/>
      <c r="F13" s="390">
        <f>'5C1D_NOMMA'!$E$84</f>
        <v>2728888.3755368665</v>
      </c>
      <c r="G13" s="391">
        <f>'5C1D_NOMMA'!$F$84</f>
        <v>542</v>
      </c>
      <c r="H13" s="389"/>
      <c r="I13" s="390">
        <f>'5C1D_NOMMA'!$H$84</f>
        <v>251746.7990960211</v>
      </c>
      <c r="J13" s="391">
        <f>'5C1D_NOMMA'!$I$84</f>
        <v>1106</v>
      </c>
      <c r="K13" s="389"/>
      <c r="L13" s="390">
        <f>'5C1D_NOMMA'!$K$84</f>
        <v>140302.70175716365</v>
      </c>
      <c r="M13" s="391">
        <f>'5C1D_NOMMA'!$L$84</f>
        <v>58</v>
      </c>
      <c r="N13" s="389"/>
      <c r="O13" s="390">
        <f>'5C1D_NOMMA'!$N$84</f>
        <v>183468.20511463832</v>
      </c>
      <c r="P13" s="391">
        <f>'5C1D_NOMMA'!$O$84</f>
        <v>0</v>
      </c>
      <c r="Q13" s="389"/>
      <c r="R13" s="390">
        <f>'5C1D_NOMMA'!$Q$84</f>
        <v>0</v>
      </c>
      <c r="S13" s="392">
        <f>'5C1D_NOMMA'!$R$84</f>
        <v>3304406</v>
      </c>
      <c r="T13" s="389">
        <f>'5C1D_NOMMA'!$S$84</f>
        <v>498187</v>
      </c>
      <c r="U13" s="389">
        <f>'5C1D_NOMMA'!$T$84</f>
        <v>13501</v>
      </c>
      <c r="V13" s="393">
        <f>'5C1D_NOMMA'!$U$84</f>
        <v>511688</v>
      </c>
      <c r="W13" s="392">
        <f>'5C1D_NOMMA'!$V$84</f>
        <v>3816094</v>
      </c>
      <c r="X13" s="390">
        <f>'5C1D_NOMMA'!$W$84</f>
        <v>-9541</v>
      </c>
      <c r="Y13" s="392">
        <f>'5C1D_NOMMA'!$X$84</f>
        <v>3806553</v>
      </c>
      <c r="Z13" s="389">
        <f>'5C1D_NOMMA'!$Y$84</f>
        <v>7375</v>
      </c>
      <c r="AA13" s="394">
        <f>('5C1D_NOMMA'!$Z$78+'5C1D_NOMMA'!$Z$82)</f>
        <v>35460</v>
      </c>
      <c r="AB13" s="392">
        <f>'5C1D_NOMMA'!$Z$84</f>
        <v>3849388</v>
      </c>
      <c r="AC13" s="389">
        <f>'5C1D_NOMMA'!$AA$84</f>
        <v>3512946</v>
      </c>
      <c r="AD13" s="389">
        <f>'5C1D_NOMMA'!$AB$84</f>
        <v>336442</v>
      </c>
      <c r="AE13" s="392">
        <f>'5C1D_NOMMA'!$AC$84</f>
        <v>336442</v>
      </c>
      <c r="AF13" s="1367">
        <v>0</v>
      </c>
      <c r="AG13" s="1367">
        <f>'5C1D_NOMMA'!$AC$84</f>
        <v>336442</v>
      </c>
      <c r="AH13" s="394">
        <f>('5C1D_NOMMA'!$AD$79+'5C1D_NOMMA'!$AD$80+'5C1D_NOMMA'!$AD$81)</f>
        <v>10000</v>
      </c>
      <c r="AI13" s="395">
        <f>'5C1D_NOMMA'!$AD$84</f>
        <v>3859388</v>
      </c>
      <c r="AJ13" s="396"/>
      <c r="AK13" s="397">
        <f>'5C1D_NOMMA'!$AF$84</f>
        <v>4343224</v>
      </c>
      <c r="AL13" s="388">
        <f>'5C1D_NOMMA'!$AG$84</f>
        <v>111</v>
      </c>
      <c r="AM13" s="396">
        <f>'5C1D_NOMMA'!$AH$84</f>
        <v>597420</v>
      </c>
      <c r="AN13" s="388">
        <f>'5C1D_NOMMA'!$AI$84</f>
        <v>5</v>
      </c>
      <c r="AO13" s="398">
        <f>'5C1D_NOMMA'!$AJ$84</f>
        <v>16959</v>
      </c>
      <c r="AP13" s="399">
        <f>'5C1D_NOMMA'!$AK$84</f>
        <v>614379</v>
      </c>
      <c r="AQ13" s="397">
        <f>'5C1D_NOMMA'!$AL$84</f>
        <v>4957603</v>
      </c>
      <c r="AR13" s="400">
        <f>'5C1D_NOMMA'!$AM$84</f>
        <v>-12393</v>
      </c>
      <c r="AS13" s="397">
        <f>'5C1D_NOMMA'!$AN$84</f>
        <v>4945210</v>
      </c>
      <c r="AT13" s="398">
        <f>'5C1D_NOMMA'!$AO$84</f>
        <v>8650</v>
      </c>
      <c r="AU13" s="397">
        <f>'5C1D_NOMMA'!$AP$84</f>
        <v>4953860</v>
      </c>
      <c r="AV13" s="398">
        <f>'5C1D_NOMMA'!$AQ$84</f>
        <v>4522466</v>
      </c>
      <c r="AW13" s="398">
        <f>'5C1D_NOMMA'!$AR$84</f>
        <v>431394</v>
      </c>
      <c r="AX13" s="397">
        <f>'5C1D_NOMMA'!$AS$84</f>
        <v>431394</v>
      </c>
    </row>
    <row r="14" spans="1:50" ht="16.5" customHeight="1" x14ac:dyDescent="0.2">
      <c r="A14" s="384" t="s">
        <v>911</v>
      </c>
      <c r="B14" s="538" t="s">
        <v>911</v>
      </c>
      <c r="C14" s="387" t="s">
        <v>761</v>
      </c>
      <c r="D14" s="388">
        <f>'5C1AE_Noble Minds'!$C$84</f>
        <v>37</v>
      </c>
      <c r="E14" s="389"/>
      <c r="F14" s="390">
        <f>'5C1AE_Noble Minds'!$E$84</f>
        <v>128909.56784401152</v>
      </c>
      <c r="G14" s="391">
        <f>'5C1AE_Noble Minds'!$F$84</f>
        <v>30</v>
      </c>
      <c r="H14" s="389"/>
      <c r="I14" s="390">
        <f>'5C1AE_Noble Minds'!$H$84</f>
        <v>14093.975847194848</v>
      </c>
      <c r="J14" s="391">
        <f>'5C1AE_Noble Minds'!$I$84</f>
        <v>0</v>
      </c>
      <c r="K14" s="389"/>
      <c r="L14" s="390">
        <f>'5C1AE_Noble Minds'!$K$84</f>
        <v>0</v>
      </c>
      <c r="M14" s="391">
        <f>'5C1AE_Noble Minds'!$L$84</f>
        <v>6</v>
      </c>
      <c r="N14" s="389"/>
      <c r="O14" s="390">
        <f>'5C1AE_Noble Minds'!$N$84</f>
        <v>18985.599221619006</v>
      </c>
      <c r="P14" s="391">
        <f>'5C1AE_Noble Minds'!$O$84</f>
        <v>0</v>
      </c>
      <c r="Q14" s="389"/>
      <c r="R14" s="390">
        <f>'5C1AE_Noble Minds'!$Q$84</f>
        <v>0</v>
      </c>
      <c r="S14" s="392">
        <f>'5C1AE_Noble Minds'!$R$84</f>
        <v>161989</v>
      </c>
      <c r="T14" s="389">
        <f>'5C1AE_Noble Minds'!$S$84</f>
        <v>90255</v>
      </c>
      <c r="U14" s="389">
        <f>'5C1AE_Noble Minds'!$T$84</f>
        <v>18261</v>
      </c>
      <c r="V14" s="393">
        <f>'5C1AE_Noble Minds'!$U$84</f>
        <v>108516</v>
      </c>
      <c r="W14" s="392">
        <f>'5C1AE_Noble Minds'!$V$84</f>
        <v>270505</v>
      </c>
      <c r="X14" s="390">
        <f>'5C1AE_Noble Minds'!$W$84</f>
        <v>-677</v>
      </c>
      <c r="Y14" s="392">
        <f>'5C1AE_Noble Minds'!$X$84</f>
        <v>269828</v>
      </c>
      <c r="Z14" s="389">
        <f>'5C1AE_Noble Minds'!$Y$84</f>
        <v>-130438</v>
      </c>
      <c r="AA14" s="394">
        <f>'5C1AE_Noble Minds'!$Z$78+'5C1AE_Noble Minds'!$Z$82</f>
        <v>0</v>
      </c>
      <c r="AB14" s="392">
        <f>'5C1AE_Noble Minds'!$Z$84</f>
        <v>139390</v>
      </c>
      <c r="AC14" s="389">
        <f>'5C1AE_Noble Minds'!$AA$84</f>
        <v>119186</v>
      </c>
      <c r="AD14" s="389">
        <f>'5C1AE_Noble Minds'!$AB$84</f>
        <v>20204</v>
      </c>
      <c r="AE14" s="392">
        <f>'5C1AE_Noble Minds'!$AC$84</f>
        <v>20204</v>
      </c>
      <c r="AF14" s="1367">
        <v>0</v>
      </c>
      <c r="AG14" s="1367">
        <f>'5C1AE_Noble Minds'!$AC$84</f>
        <v>20204</v>
      </c>
      <c r="AH14" s="394">
        <f>'5C1AE_Noble Minds'!$AD$79+'5C1AE_Noble Minds'!$AD$80+'5C1AE_Noble Minds'!$AD$81</f>
        <v>35434</v>
      </c>
      <c r="AI14" s="395">
        <f>'5C1AE_Noble Minds'!$AD$84</f>
        <v>174824</v>
      </c>
      <c r="AJ14" s="396"/>
      <c r="AK14" s="397">
        <f>'5C1AE_Noble Minds'!$AF$84</f>
        <v>228735</v>
      </c>
      <c r="AL14" s="388">
        <f>'5C1AE_Noble Minds'!$AG$84</f>
        <v>19</v>
      </c>
      <c r="AM14" s="396">
        <f>'5C1AE_Noble Minds'!$AH$84</f>
        <v>118301</v>
      </c>
      <c r="AN14" s="388">
        <f>'5C1AE_Noble Minds'!$AI$84</f>
        <v>11</v>
      </c>
      <c r="AO14" s="398">
        <f>'5C1AE_Noble Minds'!$AJ$84</f>
        <v>35239</v>
      </c>
      <c r="AP14" s="399">
        <f>'5C1AE_Noble Minds'!$AK$84</f>
        <v>153540</v>
      </c>
      <c r="AQ14" s="397">
        <f>'5C1AE_Noble Minds'!$AL$84</f>
        <v>382275</v>
      </c>
      <c r="AR14" s="400">
        <f>'5C1AE_Noble Minds'!$AM$84</f>
        <v>-956</v>
      </c>
      <c r="AS14" s="397">
        <f>'5C1AE_Noble Minds'!$AN$84</f>
        <v>381319</v>
      </c>
      <c r="AT14" s="398">
        <f>'5C1AE_Noble Minds'!$AO$84</f>
        <v>0</v>
      </c>
      <c r="AU14" s="397">
        <f>'5C1AE_Noble Minds'!$AP$84</f>
        <v>381319</v>
      </c>
      <c r="AV14" s="398">
        <f>'5C1AE_Noble Minds'!$AQ$84</f>
        <v>336901</v>
      </c>
      <c r="AW14" s="398">
        <f>'5C1AE_Noble Minds'!$AR$84</f>
        <v>44418</v>
      </c>
      <c r="AX14" s="397">
        <f>'5C1AE_Noble Minds'!$AS$84</f>
        <v>44418</v>
      </c>
    </row>
    <row r="15" spans="1:50" ht="16.5" customHeight="1" x14ac:dyDescent="0.2">
      <c r="A15" s="384" t="s">
        <v>585</v>
      </c>
      <c r="B15" s="538" t="s">
        <v>341</v>
      </c>
      <c r="C15" s="387" t="s">
        <v>1215</v>
      </c>
      <c r="D15" s="388">
        <f>'5C1J_Jeff Chamber'!$C$84</f>
        <v>270</v>
      </c>
      <c r="E15" s="389"/>
      <c r="F15" s="390">
        <f>'5C1J_Jeff Chamber'!$E$84</f>
        <v>992435.1084131595</v>
      </c>
      <c r="G15" s="391">
        <f>'5C1J_Jeff Chamber'!$F$84</f>
        <v>235</v>
      </c>
      <c r="H15" s="389"/>
      <c r="I15" s="390">
        <f>'5C1J_Jeff Chamber'!$H$84</f>
        <v>109650.2576239926</v>
      </c>
      <c r="J15" s="391">
        <f>'5C1J_Jeff Chamber'!$I$84</f>
        <v>87.5</v>
      </c>
      <c r="K15" s="389"/>
      <c r="L15" s="390">
        <f>'5C1J_Jeff Chamber'!$K$84</f>
        <v>11168.851498564038</v>
      </c>
      <c r="M15" s="391">
        <f>'5C1J_Jeff Chamber'!$L$84</f>
        <v>28</v>
      </c>
      <c r="N15" s="389"/>
      <c r="O15" s="390">
        <f>'5C1J_Jeff Chamber'!$N$84</f>
        <v>89633.196272279441</v>
      </c>
      <c r="P15" s="391">
        <f>'5C1J_Jeff Chamber'!$O$84</f>
        <v>0</v>
      </c>
      <c r="Q15" s="389"/>
      <c r="R15" s="390">
        <f>'5C1J_Jeff Chamber'!$Q$84</f>
        <v>0</v>
      </c>
      <c r="S15" s="392">
        <f>'5C1J_Jeff Chamber'!$R$84</f>
        <v>1202887</v>
      </c>
      <c r="T15" s="389">
        <f>'5C1J_Jeff Chamber'!$S$84</f>
        <v>-94248</v>
      </c>
      <c r="U15" s="389">
        <f>'5C1J_Jeff Chamber'!$T$84</f>
        <v>36333</v>
      </c>
      <c r="V15" s="393">
        <f>'5C1J_Jeff Chamber'!$U$84</f>
        <v>-57915</v>
      </c>
      <c r="W15" s="392">
        <f>'5C1J_Jeff Chamber'!$V$84</f>
        <v>1144972</v>
      </c>
      <c r="X15" s="390">
        <f>'5C1J_Jeff Chamber'!$W$84</f>
        <v>-2864</v>
      </c>
      <c r="Y15" s="392">
        <f>'5C1J_Jeff Chamber'!$X$84</f>
        <v>1142108</v>
      </c>
      <c r="Z15" s="389">
        <f>'5C1J_Jeff Chamber'!$Y$84</f>
        <v>-22371</v>
      </c>
      <c r="AA15" s="394">
        <f>('5C1J_Jeff Chamber'!$Z$78+'5C1J_Jeff Chamber'!$Z$82)</f>
        <v>27001</v>
      </c>
      <c r="AB15" s="392">
        <f>'5C1J_Jeff Chamber'!$Z$84</f>
        <v>1146738</v>
      </c>
      <c r="AC15" s="389">
        <f>'5C1J_Jeff Chamber'!$AA$84</f>
        <v>1046509</v>
      </c>
      <c r="AD15" s="389">
        <f>'5C1J_Jeff Chamber'!$AB$84</f>
        <v>100229</v>
      </c>
      <c r="AE15" s="392">
        <f>'5C1J_Jeff Chamber'!$AC$84</f>
        <v>100229</v>
      </c>
      <c r="AF15" s="1367">
        <v>0</v>
      </c>
      <c r="AG15" s="1367">
        <f>'5C1J_Jeff Chamber'!$AC$84</f>
        <v>100229</v>
      </c>
      <c r="AH15" s="394">
        <f>('5C1J_Jeff Chamber'!$AD$79+'5C1J_Jeff Chamber'!$AD$80+'5C1J_Jeff Chamber'!$AD$81)</f>
        <v>16184</v>
      </c>
      <c r="AI15" s="395">
        <f>'5C1J_Jeff Chamber'!$AD$84</f>
        <v>1162922</v>
      </c>
      <c r="AJ15" s="396"/>
      <c r="AK15" s="397">
        <f>'5C1J_Jeff Chamber'!$AF$84</f>
        <v>1518734</v>
      </c>
      <c r="AL15" s="388">
        <f>'5C1J_Jeff Chamber'!$AG$84</f>
        <v>-24</v>
      </c>
      <c r="AM15" s="396">
        <f>'5C1J_Jeff Chamber'!$AH$84</f>
        <v>-155223</v>
      </c>
      <c r="AN15" s="388">
        <f>'5C1J_Jeff Chamber'!$AI$84</f>
        <v>18</v>
      </c>
      <c r="AO15" s="398">
        <f>'5C1J_Jeff Chamber'!$AJ$84</f>
        <v>54707</v>
      </c>
      <c r="AP15" s="399">
        <f>'5C1J_Jeff Chamber'!$AK$84</f>
        <v>-100516</v>
      </c>
      <c r="AQ15" s="397">
        <f>'5C1J_Jeff Chamber'!$AL$84</f>
        <v>1418218</v>
      </c>
      <c r="AR15" s="400">
        <f>'5C1J_Jeff Chamber'!$AM$84</f>
        <v>-3546</v>
      </c>
      <c r="AS15" s="397">
        <f>'5C1J_Jeff Chamber'!$AN$84</f>
        <v>1414672</v>
      </c>
      <c r="AT15" s="398">
        <f>'5C1J_Jeff Chamber'!$AO$84</f>
        <v>-6870</v>
      </c>
      <c r="AU15" s="397">
        <f>'5C1J_Jeff Chamber'!$AP$84</f>
        <v>1407802</v>
      </c>
      <c r="AV15" s="398">
        <f>'5C1J_Jeff Chamber'!$AQ$84</f>
        <v>1290802</v>
      </c>
      <c r="AW15" s="398">
        <f>'5C1J_Jeff Chamber'!$AR$84</f>
        <v>117000</v>
      </c>
      <c r="AX15" s="397">
        <f>'5C1J_Jeff Chamber'!$AS$84</f>
        <v>117000</v>
      </c>
    </row>
    <row r="16" spans="1:50" ht="16.5" customHeight="1" x14ac:dyDescent="0.2">
      <c r="A16" s="385" t="s">
        <v>586</v>
      </c>
      <c r="B16" s="539" t="s">
        <v>359</v>
      </c>
      <c r="C16" s="401" t="s">
        <v>289</v>
      </c>
      <c r="D16" s="402">
        <f>'5C1Q_Advantage'!$C$84</f>
        <v>615</v>
      </c>
      <c r="E16" s="403"/>
      <c r="F16" s="404">
        <f>'5C1Q_Advantage'!$E$84</f>
        <v>2799355.6976926685</v>
      </c>
      <c r="G16" s="405">
        <f>'5C1Q_Advantage'!$F$84</f>
        <v>523</v>
      </c>
      <c r="H16" s="403"/>
      <c r="I16" s="404">
        <f>'5C1Q_Advantage'!$H$84</f>
        <v>307692.04607983783</v>
      </c>
      <c r="J16" s="405">
        <f>'5C1Q_Advantage'!$I$84</f>
        <v>165</v>
      </c>
      <c r="K16" s="403"/>
      <c r="L16" s="404">
        <f>'5C1Q_Advantage'!$K$84</f>
        <v>26330.286489758226</v>
      </c>
      <c r="M16" s="405">
        <f>'5C1Q_Advantage'!$L$84</f>
        <v>54</v>
      </c>
      <c r="N16" s="403"/>
      <c r="O16" s="404">
        <f>'5C1Q_Advantage'!$N$84</f>
        <v>219321.23980037813</v>
      </c>
      <c r="P16" s="405">
        <f>'5C1Q_Advantage'!$O$84</f>
        <v>0</v>
      </c>
      <c r="Q16" s="403"/>
      <c r="R16" s="404">
        <f>'5C1Q_Advantage'!$Q$84</f>
        <v>0</v>
      </c>
      <c r="S16" s="406">
        <f>'5C1Q_Advantage'!$R$84</f>
        <v>3352698</v>
      </c>
      <c r="T16" s="403">
        <f>'5C1Q_Advantage'!$S$84</f>
        <v>228847</v>
      </c>
      <c r="U16" s="403">
        <f>'5C1Q_Advantage'!$T$84</f>
        <v>-137324</v>
      </c>
      <c r="V16" s="407">
        <f>'5C1Q_Advantage'!$U$84</f>
        <v>91523</v>
      </c>
      <c r="W16" s="406">
        <f>'5C1Q_Advantage'!$V$84</f>
        <v>3444221</v>
      </c>
      <c r="X16" s="404">
        <f>'5C1Q_Advantage'!$W$84</f>
        <v>-8612</v>
      </c>
      <c r="Y16" s="406">
        <f>'5C1Q_Advantage'!$X$84</f>
        <v>3435609</v>
      </c>
      <c r="Z16" s="403">
        <f>'5C1Q_Advantage'!$Y$84</f>
        <v>-66725</v>
      </c>
      <c r="AA16" s="408">
        <f>('5C1Q_Advantage'!$Z$78+'5C1Q_Advantage'!$Z$82)</f>
        <v>0</v>
      </c>
      <c r="AB16" s="406">
        <f>'5C1Q_Advantage'!$Z$84</f>
        <v>3368884</v>
      </c>
      <c r="AC16" s="409">
        <f>'5C1Q_Advantage'!$AA$84</f>
        <v>3086564</v>
      </c>
      <c r="AD16" s="403">
        <f>'5C1Q_Advantage'!$AB$84</f>
        <v>282320</v>
      </c>
      <c r="AE16" s="410">
        <f>'5C1Q_Advantage'!$AC$84</f>
        <v>282320</v>
      </c>
      <c r="AF16" s="1530">
        <v>0</v>
      </c>
      <c r="AG16" s="1530">
        <f>'5C1Q_Advantage'!$AC$84</f>
        <v>282320</v>
      </c>
      <c r="AH16" s="408">
        <f>('5C1Q_Advantage'!$AD$79+'5C1Q_Advantage'!$AD$80+'5C1Q_Advantage'!$AD$81)</f>
        <v>0</v>
      </c>
      <c r="AI16" s="410">
        <f>'5C1Q_Advantage'!$AD$84</f>
        <v>3368884</v>
      </c>
      <c r="AJ16" s="411"/>
      <c r="AK16" s="412">
        <f>'5C1Q_Advantage'!$AF$84</f>
        <v>2963922</v>
      </c>
      <c r="AL16" s="402">
        <f>'5C1Q_Advantage'!$AG$84</f>
        <v>45</v>
      </c>
      <c r="AM16" s="411">
        <f>'5C1Q_Advantage'!$AH$84</f>
        <v>273276</v>
      </c>
      <c r="AN16" s="402">
        <f>'5C1Q_Advantage'!$AI$84</f>
        <v>-58</v>
      </c>
      <c r="AO16" s="413">
        <f>'5C1Q_Advantage'!$AJ$84</f>
        <v>-127273</v>
      </c>
      <c r="AP16" s="414">
        <f>'5C1Q_Advantage'!$AK$84</f>
        <v>146003</v>
      </c>
      <c r="AQ16" s="412">
        <f>'5C1Q_Advantage'!$AL$84</f>
        <v>3109925</v>
      </c>
      <c r="AR16" s="415">
        <f>'5C1Q_Advantage'!$AM$84</f>
        <v>-7775</v>
      </c>
      <c r="AS16" s="412">
        <f>'5C1Q_Advantage'!$AN$84</f>
        <v>3102150</v>
      </c>
      <c r="AT16" s="413">
        <f>'5C1Q_Advantage'!$AO$84</f>
        <v>-29178</v>
      </c>
      <c r="AU16" s="412">
        <f>'5C1Q_Advantage'!$AP$84</f>
        <v>3072972</v>
      </c>
      <c r="AV16" s="413">
        <f>'5C1Q_Advantage'!$AQ$84</f>
        <v>2790368</v>
      </c>
      <c r="AW16" s="413">
        <f>'5C1Q_Advantage'!$AR$84</f>
        <v>282604</v>
      </c>
      <c r="AX16" s="412">
        <f>'5C1Q_Advantage'!$AS$84</f>
        <v>282604</v>
      </c>
    </row>
    <row r="17" spans="1:50" ht="16.5" customHeight="1" x14ac:dyDescent="0.2">
      <c r="A17" s="383" t="s">
        <v>913</v>
      </c>
      <c r="B17" s="537" t="s">
        <v>913</v>
      </c>
      <c r="C17" s="370" t="s">
        <v>1160</v>
      </c>
      <c r="D17" s="371">
        <f>'5C1AF_JCFA-Laf'!$C$84</f>
        <v>54</v>
      </c>
      <c r="E17" s="372"/>
      <c r="F17" s="373">
        <f>'5C1AF_JCFA-Laf'!$E$84</f>
        <v>193632.33516987722</v>
      </c>
      <c r="G17" s="374">
        <f>'5C1AF_JCFA-Laf'!$F$84</f>
        <v>46</v>
      </c>
      <c r="H17" s="372"/>
      <c r="I17" s="373">
        <f>'5C1AF_JCFA-Laf'!$H$84</f>
        <v>22505.789770068619</v>
      </c>
      <c r="J17" s="374">
        <f>'5C1AF_JCFA-Laf'!$I$84</f>
        <v>1</v>
      </c>
      <c r="K17" s="372"/>
      <c r="L17" s="373">
        <f>'5C1AF_JCFA-Laf'!$K$84</f>
        <v>127.26870103228291</v>
      </c>
      <c r="M17" s="374">
        <f>'5C1AF_JCFA-Laf'!$L$84</f>
        <v>15</v>
      </c>
      <c r="N17" s="372"/>
      <c r="O17" s="373">
        <f>'5C1AF_JCFA-Laf'!$N$84</f>
        <v>49037.040610468925</v>
      </c>
      <c r="P17" s="374">
        <f>'5C1AF_JCFA-Laf'!$O$84</f>
        <v>0</v>
      </c>
      <c r="Q17" s="372"/>
      <c r="R17" s="373">
        <f>'5C1AF_JCFA-Laf'!$Q$84</f>
        <v>0</v>
      </c>
      <c r="S17" s="375">
        <f>'5C1AF_JCFA-Laf'!$R$84</f>
        <v>265302</v>
      </c>
      <c r="T17" s="372">
        <f>'5C1AF_JCFA-Laf'!$S$84</f>
        <v>35536</v>
      </c>
      <c r="U17" s="372">
        <f>'5C1AF_JCFA-Laf'!$T$84</f>
        <v>4482</v>
      </c>
      <c r="V17" s="376">
        <f>'5C1AF_JCFA-Laf'!$U$84</f>
        <v>40018</v>
      </c>
      <c r="W17" s="375">
        <f>'5C1AF_JCFA-Laf'!$V$84</f>
        <v>305320</v>
      </c>
      <c r="X17" s="373">
        <f>'5C1AF_JCFA-Laf'!$W$84</f>
        <v>-763</v>
      </c>
      <c r="Y17" s="375">
        <f>'5C1AF_JCFA-Laf'!$X$84</f>
        <v>304557</v>
      </c>
      <c r="Z17" s="372">
        <f>'5C1AF_JCFA-Laf'!$Y$84</f>
        <v>-64743</v>
      </c>
      <c r="AA17" s="386">
        <f>'5C1AF_JCFA-Laf'!$Z$78+'5C1AF_JCFA-Laf'!$Z$82</f>
        <v>0</v>
      </c>
      <c r="AB17" s="375">
        <f>'5C1AF_JCFA-Laf'!$Z$84</f>
        <v>239814</v>
      </c>
      <c r="AC17" s="372">
        <f>'5C1AF_JCFA-Laf'!$AA$84</f>
        <v>214670</v>
      </c>
      <c r="AD17" s="372">
        <f>'5C1AF_JCFA-Laf'!$AB$84</f>
        <v>25144</v>
      </c>
      <c r="AE17" s="375">
        <f>'5C1AF_JCFA-Laf'!$AC$84</f>
        <v>25144</v>
      </c>
      <c r="AF17" s="1529">
        <v>0</v>
      </c>
      <c r="AG17" s="1529">
        <f>'5C1AF_JCFA-Laf'!$AC$84</f>
        <v>25144</v>
      </c>
      <c r="AH17" s="386">
        <f>'5C1AF_JCFA-Laf'!$AD$79+'5C1AF_JCFA-Laf'!$AD$80+'5C1AF_JCFA-Laf'!$AD$81</f>
        <v>10000</v>
      </c>
      <c r="AI17" s="377">
        <f>'5C1AF_JCFA-Laf'!$AD$84</f>
        <v>249814</v>
      </c>
      <c r="AJ17" s="378"/>
      <c r="AK17" s="379">
        <f>'5C1AF_JCFA-Laf'!$AF$84</f>
        <v>291375</v>
      </c>
      <c r="AL17" s="371">
        <f>'5C1AF_JCFA-Laf'!$AG$84</f>
        <v>10</v>
      </c>
      <c r="AM17" s="378">
        <f>'5C1AF_JCFA-Laf'!$AH$84</f>
        <v>48362</v>
      </c>
      <c r="AN17" s="371">
        <f>'5C1AF_JCFA-Laf'!$AI$84</f>
        <v>0</v>
      </c>
      <c r="AO17" s="380">
        <f>'5C1AF_JCFA-Laf'!$AJ$84</f>
        <v>-1341</v>
      </c>
      <c r="AP17" s="381">
        <f>'5C1AF_JCFA-Laf'!$AK$84</f>
        <v>47021</v>
      </c>
      <c r="AQ17" s="379">
        <f>'5C1AF_JCFA-Laf'!$AL$84</f>
        <v>338396</v>
      </c>
      <c r="AR17" s="382">
        <f>'5C1AF_JCFA-Laf'!$AM$84</f>
        <v>-846</v>
      </c>
      <c r="AS17" s="379">
        <f>'5C1AF_JCFA-Laf'!$AN$84</f>
        <v>337550</v>
      </c>
      <c r="AT17" s="380">
        <f>'5C1AF_JCFA-Laf'!$AO$84</f>
        <v>0</v>
      </c>
      <c r="AU17" s="379">
        <f>'5C1AF_JCFA-Laf'!$AP$84</f>
        <v>337550</v>
      </c>
      <c r="AV17" s="380">
        <f>'5C1AF_JCFA-Laf'!$AQ$84</f>
        <v>300407</v>
      </c>
      <c r="AW17" s="380">
        <f>'5C1AF_JCFA-Laf'!$AR$84</f>
        <v>37143</v>
      </c>
      <c r="AX17" s="379">
        <f>'5C1AF_JCFA-Laf'!$AS$84</f>
        <v>37143</v>
      </c>
    </row>
    <row r="18" spans="1:50" ht="16.5" customHeight="1" x14ac:dyDescent="0.2">
      <c r="A18" s="384" t="s">
        <v>588</v>
      </c>
      <c r="B18" s="538" t="s">
        <v>368</v>
      </c>
      <c r="C18" s="387" t="s">
        <v>428</v>
      </c>
      <c r="D18" s="388">
        <f>'5C1W_Willow'!$C$84</f>
        <v>482</v>
      </c>
      <c r="E18" s="389"/>
      <c r="F18" s="390">
        <f>'5C1W_Willow'!$E$84</f>
        <v>1735924.4061073738</v>
      </c>
      <c r="G18" s="391">
        <f>'5C1W_Willow'!$F$84</f>
        <v>435</v>
      </c>
      <c r="H18" s="389"/>
      <c r="I18" s="390">
        <f>'5C1W_Willow'!$H$84</f>
        <v>215697.41611640187</v>
      </c>
      <c r="J18" s="391">
        <f>'5C1W_Willow'!$I$84</f>
        <v>9</v>
      </c>
      <c r="K18" s="389"/>
      <c r="L18" s="390">
        <f>'5C1W_Willow'!$K$84</f>
        <v>1292.3472036913495</v>
      </c>
      <c r="M18" s="391">
        <f>'5C1W_Willow'!$L$84</f>
        <v>42</v>
      </c>
      <c r="N18" s="389"/>
      <c r="O18" s="390">
        <f>'5C1W_Willow'!$N$84</f>
        <v>138494.07988656961</v>
      </c>
      <c r="P18" s="391">
        <f>'5C1W_Willow'!$O$84</f>
        <v>0</v>
      </c>
      <c r="Q18" s="389"/>
      <c r="R18" s="390">
        <f>'5C1W_Willow'!$Q$84</f>
        <v>0</v>
      </c>
      <c r="S18" s="392">
        <f>'5C1W_Willow'!$R$84</f>
        <v>2091408</v>
      </c>
      <c r="T18" s="389">
        <f>'5C1W_Willow'!$S$84</f>
        <v>595978</v>
      </c>
      <c r="U18" s="389">
        <f>'5C1W_Willow'!$T$84</f>
        <v>-22891</v>
      </c>
      <c r="V18" s="393">
        <f>'5C1W_Willow'!$U$84</f>
        <v>573087</v>
      </c>
      <c r="W18" s="392">
        <f>'5C1W_Willow'!$V$84</f>
        <v>2664495</v>
      </c>
      <c r="X18" s="390">
        <f>'5C1W_Willow'!$W$84</f>
        <v>-6663</v>
      </c>
      <c r="Y18" s="392">
        <f>'5C1W_Willow'!$X$84</f>
        <v>2657832</v>
      </c>
      <c r="Z18" s="389">
        <f>'5C1W_Willow'!$Y$84</f>
        <v>167555</v>
      </c>
      <c r="AA18" s="394">
        <f>('5C1W_Willow'!$Z$78+'5C1W_Willow'!$Z$82)</f>
        <v>0</v>
      </c>
      <c r="AB18" s="392">
        <f>'5C1W_Willow'!$Z$84</f>
        <v>2825387</v>
      </c>
      <c r="AC18" s="389">
        <f>'5C1W_Willow'!$AA$84</f>
        <v>2468607</v>
      </c>
      <c r="AD18" s="389">
        <f>'5C1W_Willow'!$AB$84</f>
        <v>356780</v>
      </c>
      <c r="AE18" s="392">
        <f>'5C1W_Willow'!$AC$84</f>
        <v>356780</v>
      </c>
      <c r="AF18" s="1367">
        <v>0</v>
      </c>
      <c r="AG18" s="1367">
        <f>'5C1W_Willow'!$AC$84</f>
        <v>356780</v>
      </c>
      <c r="AH18" s="394">
        <f>('5C1W_Willow'!$AD$79+'5C1W_Willow'!$AD$80+'5C1W_Willow'!$AD$81)</f>
        <v>0</v>
      </c>
      <c r="AI18" s="395">
        <f>'5C1W_Willow'!$AD$84</f>
        <v>2825387</v>
      </c>
      <c r="AJ18" s="396"/>
      <c r="AK18" s="397">
        <f>'5C1W_Willow'!$AF$84</f>
        <v>2584044</v>
      </c>
      <c r="AL18" s="388">
        <f>'5C1W_Willow'!$AG$84</f>
        <v>134</v>
      </c>
      <c r="AM18" s="396">
        <f>'5C1W_Willow'!$AH$84</f>
        <v>788710</v>
      </c>
      <c r="AN18" s="388">
        <f>'5C1W_Willow'!$AI$84</f>
        <v>-17</v>
      </c>
      <c r="AO18" s="398">
        <f>'5C1W_Willow'!$AJ$84</f>
        <v>-52989</v>
      </c>
      <c r="AP18" s="399">
        <f>'5C1W_Willow'!$AK$84</f>
        <v>735721</v>
      </c>
      <c r="AQ18" s="397">
        <f>'5C1W_Willow'!$AL$84</f>
        <v>3319765</v>
      </c>
      <c r="AR18" s="400">
        <f>'5C1W_Willow'!$AM$84</f>
        <v>-8300</v>
      </c>
      <c r="AS18" s="397">
        <f>'5C1W_Willow'!$AN$84</f>
        <v>3311465</v>
      </c>
      <c r="AT18" s="398">
        <f>'5C1W_Willow'!$AO$84</f>
        <v>0</v>
      </c>
      <c r="AU18" s="397">
        <f>'5C1W_Willow'!$AP$84</f>
        <v>3311465</v>
      </c>
      <c r="AV18" s="398">
        <f>'5C1W_Willow'!$AQ$84</f>
        <v>2864513</v>
      </c>
      <c r="AW18" s="398">
        <f>'5C1W_Willow'!$AR$84</f>
        <v>446952</v>
      </c>
      <c r="AX18" s="397">
        <f>'5C1W_Willow'!$AS$84</f>
        <v>446952</v>
      </c>
    </row>
    <row r="19" spans="1:50" ht="16.5" customHeight="1" x14ac:dyDescent="0.2">
      <c r="A19" s="384" t="s">
        <v>652</v>
      </c>
      <c r="B19" s="538" t="s">
        <v>652</v>
      </c>
      <c r="C19" s="387" t="s">
        <v>659</v>
      </c>
      <c r="D19" s="388">
        <f>'5C1Z_Lincoln Prep'!$C$84</f>
        <v>423</v>
      </c>
      <c r="E19" s="389"/>
      <c r="F19" s="390">
        <f>'5C1Z_Lincoln Prep'!$E$84</f>
        <v>1719627.2731769024</v>
      </c>
      <c r="G19" s="391">
        <f>'5C1Z_Lincoln Prep'!$F$84</f>
        <v>345</v>
      </c>
      <c r="H19" s="389"/>
      <c r="I19" s="390">
        <f>'5C1Z_Lincoln Prep'!$H$84</f>
        <v>190205.53519353355</v>
      </c>
      <c r="J19" s="391">
        <f>'5C1Z_Lincoln Prep'!$I$84</f>
        <v>185</v>
      </c>
      <c r="K19" s="389"/>
      <c r="L19" s="390">
        <f>'5C1Z_Lincoln Prep'!$K$84</f>
        <v>28575.564181226</v>
      </c>
      <c r="M19" s="391">
        <f>'5C1Z_Lincoln Prep'!$L$84</f>
        <v>50</v>
      </c>
      <c r="N19" s="389"/>
      <c r="O19" s="390">
        <f>'5C1Z_Lincoln Prep'!$N$84</f>
        <v>190986.07436840225</v>
      </c>
      <c r="P19" s="391">
        <f>'5C1Z_Lincoln Prep'!$O$84</f>
        <v>6</v>
      </c>
      <c r="Q19" s="389"/>
      <c r="R19" s="390">
        <f>'5C1Z_Lincoln Prep'!$Q$84</f>
        <v>8368.7692379825312</v>
      </c>
      <c r="S19" s="392">
        <f>'5C1Z_Lincoln Prep'!$R$84</f>
        <v>2137763</v>
      </c>
      <c r="T19" s="389">
        <f>'5C1Z_Lincoln Prep'!$S$84</f>
        <v>184871</v>
      </c>
      <c r="U19" s="389">
        <f>'5C1Z_Lincoln Prep'!$T$84</f>
        <v>10361</v>
      </c>
      <c r="V19" s="393">
        <f>'5C1Z_Lincoln Prep'!$U$84</f>
        <v>195232</v>
      </c>
      <c r="W19" s="392">
        <f>'5C1Z_Lincoln Prep'!$V$84</f>
        <v>2332995</v>
      </c>
      <c r="X19" s="390">
        <f>'5C1Z_Lincoln Prep'!$W$84</f>
        <v>-5832</v>
      </c>
      <c r="Y19" s="392">
        <f>'5C1Z_Lincoln Prep'!$X$84</f>
        <v>2327163</v>
      </c>
      <c r="Z19" s="389">
        <f>'5C1Z_Lincoln Prep'!$Y$84</f>
        <v>0</v>
      </c>
      <c r="AA19" s="394">
        <f>('5C1Z_Lincoln Prep'!$Z$78+'5C1Z_Lincoln Prep'!$Z$82)</f>
        <v>49768</v>
      </c>
      <c r="AB19" s="392">
        <f>'5C1Z_Lincoln Prep'!$Z$84</f>
        <v>2376931</v>
      </c>
      <c r="AC19" s="389">
        <f>'5C1Z_Lincoln Prep'!$AA$84</f>
        <v>2130968</v>
      </c>
      <c r="AD19" s="389">
        <f>'5C1Z_Lincoln Prep'!$AB$84</f>
        <v>245963</v>
      </c>
      <c r="AE19" s="392">
        <f>'5C1Z_Lincoln Prep'!$AC$84</f>
        <v>245963</v>
      </c>
      <c r="AF19" s="1367">
        <v>0</v>
      </c>
      <c r="AG19" s="1367">
        <f>'5C1Z_Lincoln Prep'!$AC$84</f>
        <v>245963</v>
      </c>
      <c r="AH19" s="394">
        <f>('5C1Z_Lincoln Prep'!$AD$79+'5C1Z_Lincoln Prep'!$AD$80+'5C1Z_Lincoln Prep'!$AD$81)</f>
        <v>13447</v>
      </c>
      <c r="AI19" s="395">
        <f>'5C1Z_Lincoln Prep'!$AD$84</f>
        <v>2390378</v>
      </c>
      <c r="AJ19" s="396"/>
      <c r="AK19" s="397">
        <f>'5C1Z_Lincoln Prep'!$AF$84</f>
        <v>2531207</v>
      </c>
      <c r="AL19" s="388">
        <f>'5C1Z_Lincoln Prep'!$AG$84</f>
        <v>33</v>
      </c>
      <c r="AM19" s="396">
        <f>'5C1Z_Lincoln Prep'!$AH$84</f>
        <v>253579</v>
      </c>
      <c r="AN19" s="388">
        <f>'5C1Z_Lincoln Prep'!$AI$84</f>
        <v>0</v>
      </c>
      <c r="AO19" s="398">
        <f>'5C1Z_Lincoln Prep'!$AJ$84</f>
        <v>14225</v>
      </c>
      <c r="AP19" s="399">
        <f>'5C1Z_Lincoln Prep'!$AK$84</f>
        <v>267804</v>
      </c>
      <c r="AQ19" s="397">
        <f>'5C1Z_Lincoln Prep'!$AL$84</f>
        <v>2799011</v>
      </c>
      <c r="AR19" s="400">
        <f>'5C1Z_Lincoln Prep'!$AM$84</f>
        <v>-6998</v>
      </c>
      <c r="AS19" s="397">
        <f>'5C1Z_Lincoln Prep'!$AN$84</f>
        <v>2792013</v>
      </c>
      <c r="AT19" s="398">
        <f>'5C1Z_Lincoln Prep'!$AO$84</f>
        <v>0</v>
      </c>
      <c r="AU19" s="397">
        <f>'5C1Z_Lincoln Prep'!$AP$84</f>
        <v>2792013</v>
      </c>
      <c r="AV19" s="398">
        <f>'5C1Z_Lincoln Prep'!$AQ$84</f>
        <v>2481552</v>
      </c>
      <c r="AW19" s="398">
        <f>'5C1Z_Lincoln Prep'!$AR$84</f>
        <v>310461</v>
      </c>
      <c r="AX19" s="397">
        <f>'5C1Z_Lincoln Prep'!$AS$84</f>
        <v>310461</v>
      </c>
    </row>
    <row r="20" spans="1:50" ht="16.5" customHeight="1" x14ac:dyDescent="0.2">
      <c r="A20" s="384" t="s">
        <v>653</v>
      </c>
      <c r="B20" s="538" t="s">
        <v>653</v>
      </c>
      <c r="C20" s="387" t="s">
        <v>759</v>
      </c>
      <c r="D20" s="388">
        <f>'5C1AA_Laurel'!$C$84</f>
        <v>70</v>
      </c>
      <c r="E20" s="389"/>
      <c r="F20" s="390">
        <f>'5C1AA_Laurel'!$E$84</f>
        <v>223849.94005357556</v>
      </c>
      <c r="G20" s="391">
        <f>'5C1AA_Laurel'!$F$84</f>
        <v>67</v>
      </c>
      <c r="H20" s="389"/>
      <c r="I20" s="390">
        <f>'5C1AA_Laurel'!$H$84</f>
        <v>27134.8395092596</v>
      </c>
      <c r="J20" s="391">
        <f>'5C1AA_Laurel'!$I$84</f>
        <v>0</v>
      </c>
      <c r="K20" s="389"/>
      <c r="L20" s="390">
        <f>'5C1AA_Laurel'!$K$84</f>
        <v>0</v>
      </c>
      <c r="M20" s="391">
        <f>'5C1AA_Laurel'!$L$84</f>
        <v>6</v>
      </c>
      <c r="N20" s="389"/>
      <c r="O20" s="390">
        <f>'5C1AA_Laurel'!$N$84</f>
        <v>16568.083825192425</v>
      </c>
      <c r="P20" s="391">
        <f>'5C1AA_Laurel'!$O$84</f>
        <v>0</v>
      </c>
      <c r="Q20" s="389"/>
      <c r="R20" s="390">
        <f>'5C1AA_Laurel'!$Q$84</f>
        <v>0</v>
      </c>
      <c r="S20" s="392">
        <f>'5C1AA_Laurel'!$R$84</f>
        <v>267553</v>
      </c>
      <c r="T20" s="389">
        <f>'5C1AA_Laurel'!$S$84</f>
        <v>64178</v>
      </c>
      <c r="U20" s="389">
        <f>'5C1AA_Laurel'!$T$84</f>
        <v>3597</v>
      </c>
      <c r="V20" s="393">
        <f>'5C1AA_Laurel'!$U$84</f>
        <v>67775</v>
      </c>
      <c r="W20" s="392">
        <f>'5C1AA_Laurel'!$V$84</f>
        <v>335328</v>
      </c>
      <c r="X20" s="390">
        <f>'5C1AA_Laurel'!$W$84</f>
        <v>-838</v>
      </c>
      <c r="Y20" s="392">
        <f>'5C1AA_Laurel'!$X$84</f>
        <v>334490</v>
      </c>
      <c r="Z20" s="389">
        <f>'5C1AA_Laurel'!$Y$84</f>
        <v>0</v>
      </c>
      <c r="AA20" s="394">
        <f>('5C1AA_Laurel'!$Z$78+'5C1AA_Laurel'!$Z$82)</f>
        <v>0</v>
      </c>
      <c r="AB20" s="392">
        <f>'5C1AA_Laurel'!$Z$84</f>
        <v>334490</v>
      </c>
      <c r="AC20" s="389">
        <f>'5C1AA_Laurel'!$AA$84</f>
        <v>295348</v>
      </c>
      <c r="AD20" s="389">
        <f>'5C1AA_Laurel'!$AB$84</f>
        <v>39142</v>
      </c>
      <c r="AE20" s="392">
        <f>'5C1AA_Laurel'!$AC$84</f>
        <v>39142</v>
      </c>
      <c r="AF20" s="1367">
        <v>0</v>
      </c>
      <c r="AG20" s="1367">
        <f>'5C1AA_Laurel'!$AC$84</f>
        <v>39142</v>
      </c>
      <c r="AH20" s="394">
        <f>('5C1AA_Laurel'!$AD$79+'5C1AA_Laurel'!$AD$80+'5C1AA_Laurel'!$AD$81)</f>
        <v>0</v>
      </c>
      <c r="AI20" s="395">
        <f>'5C1AA_Laurel'!$AD$84</f>
        <v>334490</v>
      </c>
      <c r="AJ20" s="396"/>
      <c r="AK20" s="397">
        <f>'5C1AA_Laurel'!$AF$84</f>
        <v>529340</v>
      </c>
      <c r="AL20" s="388">
        <f>'5C1AA_Laurel'!$AG$84</f>
        <v>20</v>
      </c>
      <c r="AM20" s="396">
        <f>'5C1AA_Laurel'!$AH$84</f>
        <v>151240</v>
      </c>
      <c r="AN20" s="388">
        <f>'5C1AA_Laurel'!$AI$84</f>
        <v>2</v>
      </c>
      <c r="AO20" s="398">
        <f>'5C1AA_Laurel'!$AJ$84</f>
        <v>8794</v>
      </c>
      <c r="AP20" s="399">
        <f>'5C1AA_Laurel'!$AK$84</f>
        <v>160034</v>
      </c>
      <c r="AQ20" s="397">
        <f>'5C1AA_Laurel'!$AL$84</f>
        <v>689374</v>
      </c>
      <c r="AR20" s="400">
        <f>'5C1AA_Laurel'!$AM$84</f>
        <v>-1724</v>
      </c>
      <c r="AS20" s="397">
        <f>'5C1AA_Laurel'!$AN$84</f>
        <v>687650</v>
      </c>
      <c r="AT20" s="398">
        <f>'5C1AA_Laurel'!$AO$84</f>
        <v>0</v>
      </c>
      <c r="AU20" s="397">
        <f>'5C1AA_Laurel'!$AP$84</f>
        <v>687650</v>
      </c>
      <c r="AV20" s="398">
        <f>'5C1AA_Laurel'!$AQ$84</f>
        <v>604962</v>
      </c>
      <c r="AW20" s="398">
        <f>'5C1AA_Laurel'!$AR$84</f>
        <v>82688</v>
      </c>
      <c r="AX20" s="397">
        <f>'5C1AA_Laurel'!$AS$84</f>
        <v>82688</v>
      </c>
    </row>
    <row r="21" spans="1:50" ht="16.5" customHeight="1" x14ac:dyDescent="0.2">
      <c r="A21" s="385" t="s">
        <v>654</v>
      </c>
      <c r="B21" s="539" t="s">
        <v>654</v>
      </c>
      <c r="C21" s="401" t="s">
        <v>660</v>
      </c>
      <c r="D21" s="402">
        <f>'5C1AB_Apex'!$C$84</f>
        <v>110</v>
      </c>
      <c r="E21" s="403"/>
      <c r="F21" s="404">
        <f>'5C1AB_Apex'!$E$84</f>
        <v>370039.98037667677</v>
      </c>
      <c r="G21" s="405">
        <f>'5C1AB_Apex'!$F$84</f>
        <v>110</v>
      </c>
      <c r="H21" s="403"/>
      <c r="I21" s="404">
        <f>'5C1AB_Apex'!$H$84</f>
        <v>47084.725054177296</v>
      </c>
      <c r="J21" s="405">
        <f>'5C1AB_Apex'!$I$84</f>
        <v>0</v>
      </c>
      <c r="K21" s="403"/>
      <c r="L21" s="404">
        <f>'5C1AB_Apex'!$K$84</f>
        <v>0</v>
      </c>
      <c r="M21" s="405">
        <f>'5C1AB_Apex'!$L$84</f>
        <v>8</v>
      </c>
      <c r="N21" s="403"/>
      <c r="O21" s="404">
        <f>'5C1AB_Apex'!$N$84</f>
        <v>24193.690545449961</v>
      </c>
      <c r="P21" s="405">
        <f>'5C1AB_Apex'!$O$84</f>
        <v>0</v>
      </c>
      <c r="Q21" s="403"/>
      <c r="R21" s="404">
        <f>'5C1AB_Apex'!$Q$84</f>
        <v>0</v>
      </c>
      <c r="S21" s="406">
        <f>'5C1AB_Apex'!$R$84</f>
        <v>441318</v>
      </c>
      <c r="T21" s="403">
        <f>'5C1AB_Apex'!$S$84</f>
        <v>301484</v>
      </c>
      <c r="U21" s="403">
        <f>'5C1AB_Apex'!$T$84</f>
        <v>-3396</v>
      </c>
      <c r="V21" s="407">
        <f>'5C1AB_Apex'!$U$84</f>
        <v>298088</v>
      </c>
      <c r="W21" s="406">
        <f>'5C1AB_Apex'!$V$84</f>
        <v>739406</v>
      </c>
      <c r="X21" s="404">
        <f>'5C1AB_Apex'!$W$84</f>
        <v>-1849</v>
      </c>
      <c r="Y21" s="406">
        <f>'5C1AB_Apex'!$X$84</f>
        <v>737557</v>
      </c>
      <c r="Z21" s="403">
        <f>'5C1AB_Apex'!$Y$84</f>
        <v>-4276</v>
      </c>
      <c r="AA21" s="408">
        <f>('5C1AB_Apex'!$Z$78+'5C1AB_Apex'!$Z$82)</f>
        <v>0</v>
      </c>
      <c r="AB21" s="406">
        <f>'5C1AB_Apex'!$Z$84</f>
        <v>733281</v>
      </c>
      <c r="AC21" s="409">
        <f>'5C1AB_Apex'!$AA$84</f>
        <v>675013</v>
      </c>
      <c r="AD21" s="403">
        <f>'5C1AB_Apex'!$AB$84</f>
        <v>58268</v>
      </c>
      <c r="AE21" s="410">
        <f>'5C1AB_Apex'!$AC$84</f>
        <v>58268</v>
      </c>
      <c r="AF21" s="1530">
        <v>0</v>
      </c>
      <c r="AG21" s="1530">
        <f>'5C1AB_Apex'!$AC$84</f>
        <v>58268</v>
      </c>
      <c r="AH21" s="408">
        <f>('5C1AB_Apex'!$AD$79+'5C1AB_Apex'!$AD$80+'5C1AB_Apex'!$AD$81)</f>
        <v>6000</v>
      </c>
      <c r="AI21" s="410">
        <f>'5C1AB_Apex'!$AD$84</f>
        <v>739281</v>
      </c>
      <c r="AJ21" s="411"/>
      <c r="AK21" s="412">
        <f>'5C1AB_Apex'!$AF$84</f>
        <v>794125</v>
      </c>
      <c r="AL21" s="402">
        <f>'5C1AB_Apex'!$AG$84</f>
        <v>76</v>
      </c>
      <c r="AM21" s="411">
        <f>'5C1AB_Apex'!$AH$84</f>
        <v>586474</v>
      </c>
      <c r="AN21" s="402">
        <f>'5C1AB_Apex'!$AI$84</f>
        <v>-3</v>
      </c>
      <c r="AO21" s="413">
        <f>'5C1AB_Apex'!$AJ$84</f>
        <v>-15067</v>
      </c>
      <c r="AP21" s="414">
        <f>'5C1AB_Apex'!$AK$84</f>
        <v>571407</v>
      </c>
      <c r="AQ21" s="412">
        <f>'5C1AB_Apex'!$AL$84</f>
        <v>1365532</v>
      </c>
      <c r="AR21" s="415">
        <f>'5C1AB_Apex'!$AM$84</f>
        <v>-3413</v>
      </c>
      <c r="AS21" s="412">
        <f>'5C1AB_Apex'!$AN$84</f>
        <v>1362119</v>
      </c>
      <c r="AT21" s="413">
        <f>'5C1AB_Apex'!$AO$84</f>
        <v>0</v>
      </c>
      <c r="AU21" s="412">
        <f>'5C1AB_Apex'!$AP$84</f>
        <v>1362119</v>
      </c>
      <c r="AV21" s="413">
        <f>'5C1AB_Apex'!$AQ$84</f>
        <v>1251453</v>
      </c>
      <c r="AW21" s="413">
        <f>'5C1AB_Apex'!$AR$84</f>
        <v>110666</v>
      </c>
      <c r="AX21" s="412">
        <f>'5C1AB_Apex'!$AS$84</f>
        <v>110666</v>
      </c>
    </row>
    <row r="22" spans="1:50" ht="16.5" customHeight="1" x14ac:dyDescent="0.2">
      <c r="A22" s="383" t="s">
        <v>655</v>
      </c>
      <c r="B22" s="537" t="s">
        <v>655</v>
      </c>
      <c r="C22" s="370" t="s">
        <v>661</v>
      </c>
      <c r="D22" s="371">
        <f>'5C1AC_Smothers'!$C$84</f>
        <v>432</v>
      </c>
      <c r="E22" s="372"/>
      <c r="F22" s="373">
        <f>'5C1AC_Smothers'!$E$84</f>
        <v>1596039.4141524686</v>
      </c>
      <c r="G22" s="374">
        <f>'5C1AC_Smothers'!$F$84</f>
        <v>345</v>
      </c>
      <c r="H22" s="372"/>
      <c r="I22" s="373">
        <f>'5C1AC_Smothers'!$H$84</f>
        <v>162196.12613170542</v>
      </c>
      <c r="J22" s="374">
        <f>'5C1AC_Smothers'!$I$84</f>
        <v>0</v>
      </c>
      <c r="K22" s="372"/>
      <c r="L22" s="373">
        <f>'5C1AC_Smothers'!$K$84</f>
        <v>0</v>
      </c>
      <c r="M22" s="374">
        <f>'5C1AC_Smothers'!$L$84</f>
        <v>29</v>
      </c>
      <c r="N22" s="372"/>
      <c r="O22" s="373">
        <f>'5C1AC_Smothers'!$N$84</f>
        <v>92389.21011336791</v>
      </c>
      <c r="P22" s="374">
        <f>'5C1AC_Smothers'!$O$84</f>
        <v>4</v>
      </c>
      <c r="Q22" s="372"/>
      <c r="R22" s="373">
        <f>'5C1AC_Smothers'!$Q$84</f>
        <v>5114.4124831981444</v>
      </c>
      <c r="S22" s="375">
        <f>'5C1AC_Smothers'!$R$84</f>
        <v>1855738</v>
      </c>
      <c r="T22" s="372">
        <f>'5C1AC_Smothers'!$S$84</f>
        <v>149026</v>
      </c>
      <c r="U22" s="372">
        <f>'5C1AC_Smothers'!$T$84</f>
        <v>-30361</v>
      </c>
      <c r="V22" s="376">
        <f>'5C1AC_Smothers'!$U$84</f>
        <v>118665</v>
      </c>
      <c r="W22" s="375">
        <f>'5C1AC_Smothers'!$V$84</f>
        <v>1974403</v>
      </c>
      <c r="X22" s="373">
        <f>'5C1AC_Smothers'!$W$84</f>
        <v>-4937</v>
      </c>
      <c r="Y22" s="375">
        <f>'5C1AC_Smothers'!$X$84</f>
        <v>1969466</v>
      </c>
      <c r="Z22" s="372">
        <f>'5C1AC_Smothers'!$Y$84</f>
        <v>6181</v>
      </c>
      <c r="AA22" s="386">
        <f>('5C1AC_Smothers'!$Z$78+'5C1AC_Smothers'!$Z$82)</f>
        <v>0</v>
      </c>
      <c r="AB22" s="375">
        <f>'5C1AC_Smothers'!$Z$84</f>
        <v>1975647</v>
      </c>
      <c r="AC22" s="372">
        <f>'5C1AC_Smothers'!$AA$84</f>
        <v>1813692</v>
      </c>
      <c r="AD22" s="372">
        <f>'5C1AC_Smothers'!$AB$84</f>
        <v>161955</v>
      </c>
      <c r="AE22" s="375">
        <f>'5C1AC_Smothers'!$AC$84</f>
        <v>161955</v>
      </c>
      <c r="AF22" s="1529">
        <v>0</v>
      </c>
      <c r="AG22" s="1529">
        <f>'5C1AC_Smothers'!$AC$84</f>
        <v>161955</v>
      </c>
      <c r="AH22" s="386">
        <f>('5C1AC_Smothers'!$AD$79+'5C1AC_Smothers'!$AD$80+'5C1AC_Smothers'!$AD$81)</f>
        <v>0</v>
      </c>
      <c r="AI22" s="377">
        <f>'5C1AC_Smothers'!$AD$84</f>
        <v>1975647</v>
      </c>
      <c r="AJ22" s="378"/>
      <c r="AK22" s="379">
        <f>'5C1AC_Smothers'!$AF$84</f>
        <v>2402916</v>
      </c>
      <c r="AL22" s="371">
        <f>'5C1AC_Smothers'!$AG$84</f>
        <v>31</v>
      </c>
      <c r="AM22" s="378">
        <f>'5C1AC_Smothers'!$AH$84</f>
        <v>227065</v>
      </c>
      <c r="AN22" s="371">
        <f>'5C1AC_Smothers'!$AI$84</f>
        <v>-19</v>
      </c>
      <c r="AO22" s="380">
        <f>'5C1AC_Smothers'!$AJ$84</f>
        <v>-63295</v>
      </c>
      <c r="AP22" s="381">
        <f>'5C1AC_Smothers'!$AK$84</f>
        <v>163770</v>
      </c>
      <c r="AQ22" s="379">
        <f>'5C1AC_Smothers'!$AL$84</f>
        <v>2566686</v>
      </c>
      <c r="AR22" s="382">
        <f>'5C1AC_Smothers'!$AM$84</f>
        <v>-6417</v>
      </c>
      <c r="AS22" s="379">
        <f>'5C1AC_Smothers'!$AN$84</f>
        <v>2560269</v>
      </c>
      <c r="AT22" s="380">
        <f>'5C1AC_Smothers'!$AO$84</f>
        <v>7775</v>
      </c>
      <c r="AU22" s="379">
        <f>'5C1AC_Smothers'!$AP$84</f>
        <v>2568044</v>
      </c>
      <c r="AV22" s="380">
        <f>'5C1AC_Smothers'!$AQ$84</f>
        <v>2359102</v>
      </c>
      <c r="AW22" s="380">
        <f>'5C1AC_Smothers'!$AR$84</f>
        <v>208942</v>
      </c>
      <c r="AX22" s="379">
        <f>'5C1AC_Smothers'!$AS$84</f>
        <v>208942</v>
      </c>
    </row>
    <row r="23" spans="1:50" ht="16.5" customHeight="1" x14ac:dyDescent="0.2">
      <c r="A23" s="384" t="s">
        <v>706</v>
      </c>
      <c r="B23" s="538" t="s">
        <v>706</v>
      </c>
      <c r="C23" s="387" t="s">
        <v>760</v>
      </c>
      <c r="D23" s="388">
        <f>'5C1AD_Greater'!$C$84</f>
        <v>82</v>
      </c>
      <c r="E23" s="389"/>
      <c r="F23" s="390">
        <f>'5C1AD_Greater'!$E$84</f>
        <v>250062.73769734974</v>
      </c>
      <c r="G23" s="391">
        <f>'5C1AD_Greater'!$F$84</f>
        <v>71</v>
      </c>
      <c r="H23" s="389"/>
      <c r="I23" s="390">
        <f>'5C1AD_Greater'!$H$84</f>
        <v>26573.34736770366</v>
      </c>
      <c r="J23" s="391">
        <f>'5C1AD_Greater'!$I$84</f>
        <v>0</v>
      </c>
      <c r="K23" s="389"/>
      <c r="L23" s="390">
        <f>'5C1AD_Greater'!$K$84</f>
        <v>0</v>
      </c>
      <c r="M23" s="391">
        <f>'5C1AD_Greater'!$L$84</f>
        <v>17</v>
      </c>
      <c r="N23" s="389"/>
      <c r="O23" s="390">
        <f>'5C1AD_Greater'!$N$84</f>
        <v>41901.711168813483</v>
      </c>
      <c r="P23" s="391">
        <f>'5C1AD_Greater'!$O$84</f>
        <v>0</v>
      </c>
      <c r="Q23" s="389"/>
      <c r="R23" s="390">
        <f>'5C1AD_Greater'!$Q$84</f>
        <v>0</v>
      </c>
      <c r="S23" s="392">
        <f>'5C1AD_Greater'!$R$84</f>
        <v>318538</v>
      </c>
      <c r="T23" s="389">
        <f>'5C1AD_Greater'!$S$84</f>
        <v>-31600</v>
      </c>
      <c r="U23" s="389">
        <f>'5C1AD_Greater'!$T$84</f>
        <v>17337</v>
      </c>
      <c r="V23" s="393">
        <f>'5C1AD_Greater'!$U$84</f>
        <v>-14263</v>
      </c>
      <c r="W23" s="392">
        <f>'5C1AD_Greater'!$V$84</f>
        <v>304275</v>
      </c>
      <c r="X23" s="390">
        <f>'5C1AD_Greater'!$W$84</f>
        <v>-761</v>
      </c>
      <c r="Y23" s="392">
        <f>'5C1AD_Greater'!$X$84</f>
        <v>303514</v>
      </c>
      <c r="Z23" s="389">
        <f>'5C1AD_Greater'!$Y$84</f>
        <v>1140</v>
      </c>
      <c r="AA23" s="394">
        <f>'5C1AD_Greater'!$Z$78+'5C1AD_Greater'!$Z$82</f>
        <v>0</v>
      </c>
      <c r="AB23" s="392">
        <f>'5C1AD_Greater'!$Z$84</f>
        <v>304654</v>
      </c>
      <c r="AC23" s="389">
        <f>'5C1AD_Greater'!$AA$84</f>
        <v>279357</v>
      </c>
      <c r="AD23" s="389">
        <f>'5C1AD_Greater'!$AB$84</f>
        <v>25297</v>
      </c>
      <c r="AE23" s="392">
        <f>'5C1AD_Greater'!$AC$84</f>
        <v>25297</v>
      </c>
      <c r="AF23" s="1367">
        <f>'5C1AD_Greater'!$AC$85</f>
        <v>-16666</v>
      </c>
      <c r="AG23" s="1367">
        <f>'5C1AD_Greater'!$AC$86</f>
        <v>8631</v>
      </c>
      <c r="AH23" s="394">
        <f>'5C1AD_Greater'!$AD$79+'5C1AD_Greater'!$AD$80+'5C1AD_Greater'!$AD$81</f>
        <v>0</v>
      </c>
      <c r="AI23" s="395">
        <f>'5C1AD_Greater'!$AD$84</f>
        <v>304654</v>
      </c>
      <c r="AJ23" s="396"/>
      <c r="AK23" s="397">
        <f>'5C1AD_Greater'!$AF$84</f>
        <v>949245</v>
      </c>
      <c r="AL23" s="388">
        <f>'5C1AD_Greater'!$AG$84</f>
        <v>-10</v>
      </c>
      <c r="AM23" s="396">
        <f>'5C1AD_Greater'!$AH$84</f>
        <v>-121862</v>
      </c>
      <c r="AN23" s="388">
        <f>'5C1AD_Greater'!$AI$84</f>
        <v>7</v>
      </c>
      <c r="AO23" s="398">
        <f>'5C1AD_Greater'!$AJ$84</f>
        <v>30280</v>
      </c>
      <c r="AP23" s="399">
        <f>'5C1AD_Greater'!$AK$84</f>
        <v>-91582</v>
      </c>
      <c r="AQ23" s="397">
        <f>'5C1AD_Greater'!$AL$84</f>
        <v>857663</v>
      </c>
      <c r="AR23" s="400">
        <f>'5C1AD_Greater'!$AM$84</f>
        <v>-2145</v>
      </c>
      <c r="AS23" s="397">
        <f>'5C1AD_Greater'!$AN$84</f>
        <v>855518</v>
      </c>
      <c r="AT23" s="398">
        <f>'5C1AD_Greater'!$AO$84</f>
        <v>0</v>
      </c>
      <c r="AU23" s="397">
        <f>'5C1AD_Greater'!$AP$84</f>
        <v>855518</v>
      </c>
      <c r="AV23" s="398">
        <f>'5C1AD_Greater'!$AQ$84</f>
        <v>790393</v>
      </c>
      <c r="AW23" s="398">
        <f>'5C1AD_Greater'!$AR$84</f>
        <v>65125</v>
      </c>
      <c r="AX23" s="397">
        <f>'5C1AD_Greater'!$AS$84</f>
        <v>65125</v>
      </c>
    </row>
    <row r="24" spans="1:50" ht="16.5" customHeight="1" x14ac:dyDescent="0.2">
      <c r="A24" s="384" t="s">
        <v>590</v>
      </c>
      <c r="B24" s="538" t="s">
        <v>360</v>
      </c>
      <c r="C24" s="387" t="s">
        <v>330</v>
      </c>
      <c r="D24" s="388">
        <f>'5C1R_Iberville'!$C$84</f>
        <v>238</v>
      </c>
      <c r="E24" s="389"/>
      <c r="F24" s="390">
        <f>'5C1R_Iberville'!$E$84</f>
        <v>598065.15584588656</v>
      </c>
      <c r="G24" s="391">
        <f>'5C1R_Iberville'!$F$84</f>
        <v>217</v>
      </c>
      <c r="H24" s="389"/>
      <c r="I24" s="390">
        <f>'5C1R_Iberville'!$H$84</f>
        <v>59060.959669152558</v>
      </c>
      <c r="J24" s="391">
        <f>'5C1R_Iberville'!$I$84</f>
        <v>64</v>
      </c>
      <c r="K24" s="389"/>
      <c r="L24" s="390">
        <f>'5C1R_Iberville'!$K$84</f>
        <v>5157.5476605389231</v>
      </c>
      <c r="M24" s="391">
        <f>'5C1R_Iberville'!$L$84</f>
        <v>33</v>
      </c>
      <c r="N24" s="389"/>
      <c r="O24" s="390">
        <f>'5C1R_Iberville'!$N$84</f>
        <v>63987.367317962169</v>
      </c>
      <c r="P24" s="391">
        <f>'5C1R_Iberville'!$O$84</f>
        <v>0</v>
      </c>
      <c r="Q24" s="389"/>
      <c r="R24" s="390">
        <f>'5C1R_Iberville'!$Q$84</f>
        <v>0</v>
      </c>
      <c r="S24" s="392">
        <f>'5C1R_Iberville'!$R$84</f>
        <v>726270</v>
      </c>
      <c r="T24" s="389">
        <f>'5C1R_Iberville'!$S$84</f>
        <v>86225</v>
      </c>
      <c r="U24" s="389">
        <f>'5C1R_Iberville'!$T$84</f>
        <v>5899</v>
      </c>
      <c r="V24" s="393">
        <f>'5C1R_Iberville'!$U$84</f>
        <v>92124</v>
      </c>
      <c r="W24" s="392">
        <f>'5C1R_Iberville'!$V$84</f>
        <v>818394</v>
      </c>
      <c r="X24" s="390">
        <f>'5C1R_Iberville'!$W$84</f>
        <v>-2046</v>
      </c>
      <c r="Y24" s="392">
        <f>'5C1R_Iberville'!$X$84</f>
        <v>816348</v>
      </c>
      <c r="Z24" s="389">
        <f>'5C1R_Iberville'!$Y$84</f>
        <v>141831</v>
      </c>
      <c r="AA24" s="394">
        <f>('5C1R_Iberville'!$Z$78+'5C1R_Iberville'!$Z$82)</f>
        <v>3312</v>
      </c>
      <c r="AB24" s="392">
        <f>'5C1R_Iberville'!$Z$84</f>
        <v>961491</v>
      </c>
      <c r="AC24" s="389">
        <f>'5C1R_Iberville'!$AA$84</f>
        <v>838328</v>
      </c>
      <c r="AD24" s="389">
        <f>'5C1R_Iberville'!$AB$84</f>
        <v>123163</v>
      </c>
      <c r="AE24" s="392">
        <f>'5C1R_Iberville'!$AC$84</f>
        <v>123163</v>
      </c>
      <c r="AF24" s="1367">
        <v>0</v>
      </c>
      <c r="AG24" s="1367">
        <f>'5C1R_Iberville'!$AC$84</f>
        <v>123163</v>
      </c>
      <c r="AH24" s="394">
        <f>('5C1R_Iberville'!$AD$79+'5C1R_Iberville'!$AD$80+'5C1R_Iberville'!$AD$81)</f>
        <v>0</v>
      </c>
      <c r="AI24" s="395">
        <f>'5C1R_Iberville'!$AD$84</f>
        <v>961491</v>
      </c>
      <c r="AJ24" s="396"/>
      <c r="AK24" s="397">
        <f>'5C1R_Iberville'!$AF$84</f>
        <v>2743324</v>
      </c>
      <c r="AL24" s="388">
        <f>'5C1R_Iberville'!$AG$84</f>
        <v>28</v>
      </c>
      <c r="AM24" s="396">
        <f>'5C1R_Iberville'!$AH$84</f>
        <v>274346</v>
      </c>
      <c r="AN24" s="388">
        <f>'5C1R_Iberville'!$AI$84</f>
        <v>4</v>
      </c>
      <c r="AO24" s="398">
        <f>'5C1R_Iberville'!$AJ$84</f>
        <v>23663</v>
      </c>
      <c r="AP24" s="399">
        <f>'5C1R_Iberville'!$AK$84</f>
        <v>298009</v>
      </c>
      <c r="AQ24" s="397">
        <f>'5C1R_Iberville'!$AL$84</f>
        <v>3041333</v>
      </c>
      <c r="AR24" s="400">
        <f>'5C1R_Iberville'!$AM$84</f>
        <v>-7603</v>
      </c>
      <c r="AS24" s="397">
        <f>'5C1R_Iberville'!$AN$84</f>
        <v>3033730</v>
      </c>
      <c r="AT24" s="398">
        <f>'5C1R_Iberville'!$AO$84</f>
        <v>-17110</v>
      </c>
      <c r="AU24" s="397">
        <f>'5C1R_Iberville'!$AP$84</f>
        <v>3016620</v>
      </c>
      <c r="AV24" s="398">
        <f>'5C1R_Iberville'!$AQ$84</f>
        <v>2628801</v>
      </c>
      <c r="AW24" s="398">
        <f>'5C1R_Iberville'!$AR$84</f>
        <v>387819</v>
      </c>
      <c r="AX24" s="397">
        <f>'5C1R_Iberville'!$AS$84</f>
        <v>387819</v>
      </c>
    </row>
    <row r="25" spans="1:50" ht="16.5" customHeight="1" x14ac:dyDescent="0.2">
      <c r="A25" s="384" t="s">
        <v>591</v>
      </c>
      <c r="B25" s="538" t="s">
        <v>344</v>
      </c>
      <c r="C25" s="387" t="s">
        <v>279</v>
      </c>
      <c r="D25" s="388">
        <f>'5C1N_Delta'!$C$84</f>
        <v>461</v>
      </c>
      <c r="E25" s="389"/>
      <c r="F25" s="390">
        <f>'5C1N_Delta'!$E$84</f>
        <v>2358553.7190183573</v>
      </c>
      <c r="G25" s="391">
        <f>'5C1N_Delta'!$F$84</f>
        <v>268</v>
      </c>
      <c r="H25" s="389"/>
      <c r="I25" s="390">
        <f>'5C1N_Delta'!$H$84</f>
        <v>186118.44152300811</v>
      </c>
      <c r="J25" s="391">
        <f>'5C1N_Delta'!$I$84</f>
        <v>218</v>
      </c>
      <c r="K25" s="389"/>
      <c r="L25" s="390">
        <f>'5C1N_Delta'!$K$84</f>
        <v>41359.562199110776</v>
      </c>
      <c r="M25" s="391">
        <f>'5C1N_Delta'!$L$84</f>
        <v>41</v>
      </c>
      <c r="N25" s="389"/>
      <c r="O25" s="390">
        <f>'5C1N_Delta'!$N$84</f>
        <v>191118.81276920371</v>
      </c>
      <c r="P25" s="391">
        <f>'5C1N_Delta'!$O$84</f>
        <v>8</v>
      </c>
      <c r="Q25" s="389"/>
      <c r="R25" s="390">
        <f>'5C1N_Delta'!$Q$84</f>
        <v>14975.068376752421</v>
      </c>
      <c r="S25" s="392">
        <f>'5C1N_Delta'!$R$84</f>
        <v>2792126</v>
      </c>
      <c r="T25" s="389">
        <f>'5C1N_Delta'!$S$84</f>
        <v>174831</v>
      </c>
      <c r="U25" s="389">
        <f>'5C1N_Delta'!$T$84</f>
        <v>-20164</v>
      </c>
      <c r="V25" s="393">
        <f>'5C1N_Delta'!$U$84</f>
        <v>154667</v>
      </c>
      <c r="W25" s="392">
        <f>'5C1N_Delta'!$V$84</f>
        <v>2946793</v>
      </c>
      <c r="X25" s="390">
        <f>'5C1N_Delta'!$W$84</f>
        <v>-7367</v>
      </c>
      <c r="Y25" s="392">
        <f>'5C1N_Delta'!$X$84</f>
        <v>2939426</v>
      </c>
      <c r="Z25" s="389">
        <f>'5C1N_Delta'!$Y$84</f>
        <v>-66102</v>
      </c>
      <c r="AA25" s="394">
        <f>('5C1N_Delta'!$Z$78+'5C1N_Delta'!$Z$82)</f>
        <v>12197</v>
      </c>
      <c r="AB25" s="392">
        <f>'5C1N_Delta'!$Z$84</f>
        <v>2885521</v>
      </c>
      <c r="AC25" s="389">
        <f>'5C1N_Delta'!$AA$84</f>
        <v>2631893</v>
      </c>
      <c r="AD25" s="389">
        <f>'5C1N_Delta'!$AB$84</f>
        <v>253628</v>
      </c>
      <c r="AE25" s="392">
        <f>'5C1N_Delta'!$AC$84</f>
        <v>253628</v>
      </c>
      <c r="AF25" s="1367">
        <v>0</v>
      </c>
      <c r="AG25" s="1367">
        <f>'5C1N_Delta'!$AC$84</f>
        <v>253628</v>
      </c>
      <c r="AH25" s="394">
        <f>('5C1N_Delta'!$AD$79+'5C1N_Delta'!$AD$80+'5C1N_Delta'!$AD$81)</f>
        <v>10000</v>
      </c>
      <c r="AI25" s="395">
        <f>'5C1N_Delta'!$AD$84</f>
        <v>2895521</v>
      </c>
      <c r="AJ25" s="396"/>
      <c r="AK25" s="397">
        <f>'5C1N_Delta'!$AF$84</f>
        <v>1434312</v>
      </c>
      <c r="AL25" s="388">
        <f>'5C1N_Delta'!$AG$84</f>
        <v>24</v>
      </c>
      <c r="AM25" s="396">
        <f>'5C1N_Delta'!$AH$84</f>
        <v>99870</v>
      </c>
      <c r="AN25" s="388">
        <f>'5C1N_Delta'!$AI$84</f>
        <v>-3</v>
      </c>
      <c r="AO25" s="398">
        <f>'5C1N_Delta'!$AJ$84</f>
        <v>1766</v>
      </c>
      <c r="AP25" s="399">
        <f>'5C1N_Delta'!$AK$84</f>
        <v>101636</v>
      </c>
      <c r="AQ25" s="397">
        <f>'5C1N_Delta'!$AL$84</f>
        <v>1535948</v>
      </c>
      <c r="AR25" s="400">
        <f>'5C1N_Delta'!$AM$84</f>
        <v>-3840</v>
      </c>
      <c r="AS25" s="397">
        <f>'5C1N_Delta'!$AN$84</f>
        <v>1532108</v>
      </c>
      <c r="AT25" s="398">
        <f>'5C1N_Delta'!$AO$84</f>
        <v>-21240</v>
      </c>
      <c r="AU25" s="397">
        <f>'5C1N_Delta'!$AP$84</f>
        <v>1510868</v>
      </c>
      <c r="AV25" s="398">
        <f>'5C1N_Delta'!$AQ$84</f>
        <v>1364711</v>
      </c>
      <c r="AW25" s="398">
        <f>'5C1N_Delta'!$AR$84</f>
        <v>146157</v>
      </c>
      <c r="AX25" s="397">
        <f>'5C1N_Delta'!$AS$84</f>
        <v>146157</v>
      </c>
    </row>
    <row r="26" spans="1:50" ht="16.5" customHeight="1" x14ac:dyDescent="0.2">
      <c r="A26" s="385" t="s">
        <v>592</v>
      </c>
      <c r="B26" s="539">
        <v>328002</v>
      </c>
      <c r="C26" s="401" t="s">
        <v>290</v>
      </c>
      <c r="D26" s="402">
        <f>'5C1S_LC Col Prep'!$C$84</f>
        <v>437</v>
      </c>
      <c r="E26" s="403"/>
      <c r="F26" s="404">
        <f>'5C1S_LC Col Prep'!$E$84</f>
        <v>1509601.5761223785</v>
      </c>
      <c r="G26" s="405">
        <f>'5C1S_LC Col Prep'!$F$84</f>
        <v>417</v>
      </c>
      <c r="H26" s="403"/>
      <c r="I26" s="404">
        <f>'5C1S_LC Col Prep'!$H$84</f>
        <v>203260.9141242012</v>
      </c>
      <c r="J26" s="405">
        <f>'5C1S_LC Col Prep'!$I$84</f>
        <v>487</v>
      </c>
      <c r="K26" s="403"/>
      <c r="L26" s="404">
        <f>'5C1S_LC Col Prep'!$K$84</f>
        <v>64676.551319987433</v>
      </c>
      <c r="M26" s="405">
        <f>'5C1S_LC Col Prep'!$L$84</f>
        <v>38</v>
      </c>
      <c r="N26" s="403"/>
      <c r="O26" s="404">
        <f>'5C1S_LC Col Prep'!$N$84</f>
        <v>126165.75719504738</v>
      </c>
      <c r="P26" s="405">
        <f>'5C1S_LC Col Prep'!$O$84</f>
        <v>1</v>
      </c>
      <c r="Q26" s="403"/>
      <c r="R26" s="404">
        <f>'5C1S_LC Col Prep'!$Q$84</f>
        <v>1328.06060205313</v>
      </c>
      <c r="S26" s="406">
        <f>'5C1S_LC Col Prep'!$R$84</f>
        <v>1905033</v>
      </c>
      <c r="T26" s="403">
        <f>'5C1S_LC Col Prep'!$S$84</f>
        <v>48046</v>
      </c>
      <c r="U26" s="403">
        <f>'5C1S_LC Col Prep'!$T$84</f>
        <v>6177</v>
      </c>
      <c r="V26" s="407">
        <f>'5C1S_LC Col Prep'!$U$84</f>
        <v>54223</v>
      </c>
      <c r="W26" s="406">
        <f>'5C1S_LC Col Prep'!$V$84</f>
        <v>1959256</v>
      </c>
      <c r="X26" s="404">
        <f>'5C1S_LC Col Prep'!$W$84</f>
        <v>-4898</v>
      </c>
      <c r="Y26" s="406">
        <f>'5C1S_LC Col Prep'!$X$84</f>
        <v>1954358</v>
      </c>
      <c r="Z26" s="403">
        <f>'5C1S_LC Col Prep'!$Y$84</f>
        <v>-5044</v>
      </c>
      <c r="AA26" s="408">
        <f>('5C1S_LC Col Prep'!$Z$78+'5C1S_LC Col Prep'!$Z$82)</f>
        <v>16650</v>
      </c>
      <c r="AB26" s="406">
        <f>'5C1S_LC Col Prep'!$Z$84</f>
        <v>1965964</v>
      </c>
      <c r="AC26" s="409">
        <f>'5C1S_LC Col Prep'!$AA$84</f>
        <v>1797933</v>
      </c>
      <c r="AD26" s="403">
        <f>'5C1S_LC Col Prep'!$AB$84</f>
        <v>168031</v>
      </c>
      <c r="AE26" s="410">
        <f>'5C1S_LC Col Prep'!$AC$84</f>
        <v>168031</v>
      </c>
      <c r="AF26" s="1530">
        <v>0</v>
      </c>
      <c r="AG26" s="1530">
        <f>'5C1S_LC Col Prep'!$AC$84</f>
        <v>168031</v>
      </c>
      <c r="AH26" s="408">
        <f>('5C1S_LC Col Prep'!$AD$79+'5C1S_LC Col Prep'!$AD$80+'5C1S_LC Col Prep'!$AD$81)</f>
        <v>10000</v>
      </c>
      <c r="AI26" s="410">
        <f>'5C1S_LC Col Prep'!$AD$84</f>
        <v>1975964</v>
      </c>
      <c r="AJ26" s="411"/>
      <c r="AK26" s="412">
        <f>'5C1S_LC Col Prep'!$AF$84</f>
        <v>3410091</v>
      </c>
      <c r="AL26" s="402">
        <f>'5C1S_LC Col Prep'!$AG$84</f>
        <v>17</v>
      </c>
      <c r="AM26" s="411">
        <f>'5C1S_LC Col Prep'!$AH$84</f>
        <v>137011</v>
      </c>
      <c r="AN26" s="402">
        <f>'5C1S_LC Col Prep'!$AI$84</f>
        <v>-1</v>
      </c>
      <c r="AO26" s="413">
        <f>'5C1S_LC Col Prep'!$AJ$84</f>
        <v>-3907</v>
      </c>
      <c r="AP26" s="414">
        <f>'5C1S_LC Col Prep'!$AK$84</f>
        <v>133104</v>
      </c>
      <c r="AQ26" s="412">
        <f>'5C1S_LC Col Prep'!$AL$84</f>
        <v>3543195</v>
      </c>
      <c r="AR26" s="415">
        <f>'5C1S_LC Col Prep'!$AM$84</f>
        <v>-8858</v>
      </c>
      <c r="AS26" s="412">
        <f>'5C1S_LC Col Prep'!$AN$84</f>
        <v>3534337</v>
      </c>
      <c r="AT26" s="413">
        <f>'5C1S_LC Col Prep'!$AO$84</f>
        <v>-5125</v>
      </c>
      <c r="AU26" s="412">
        <f>'5C1S_LC Col Prep'!$AP$84</f>
        <v>3529212</v>
      </c>
      <c r="AV26" s="413">
        <f>'5C1S_LC Col Prep'!$AQ$84</f>
        <v>3209019</v>
      </c>
      <c r="AW26" s="413">
        <f>'5C1S_LC Col Prep'!$AR$84</f>
        <v>320193</v>
      </c>
      <c r="AX26" s="412">
        <f>'5C1S_LC Col Prep'!$AS$84</f>
        <v>320193</v>
      </c>
    </row>
    <row r="27" spans="1:50" ht="16.5" customHeight="1" x14ac:dyDescent="0.2">
      <c r="A27" s="383" t="s">
        <v>593</v>
      </c>
      <c r="B27" s="537" t="s">
        <v>361</v>
      </c>
      <c r="C27" s="370" t="s">
        <v>291</v>
      </c>
      <c r="D27" s="371">
        <f>'5C1T_Northeast'!$C$84</f>
        <v>180</v>
      </c>
      <c r="E27" s="372"/>
      <c r="F27" s="373">
        <f>'5C1T_Northeast'!$E$84</f>
        <v>898559.8394199711</v>
      </c>
      <c r="G27" s="374">
        <f>'5C1T_Northeast'!$F$84</f>
        <v>146</v>
      </c>
      <c r="H27" s="372"/>
      <c r="I27" s="373">
        <f>'5C1T_Northeast'!$H$84</f>
        <v>96101.362561293499</v>
      </c>
      <c r="J27" s="374">
        <f>'5C1T_Northeast'!$I$84</f>
        <v>154.5</v>
      </c>
      <c r="K27" s="372"/>
      <c r="L27" s="373">
        <f>'5C1T_Northeast'!$K$84</f>
        <v>27665.800920165326</v>
      </c>
      <c r="M27" s="374">
        <f>'5C1T_Northeast'!$L$84</f>
        <v>23</v>
      </c>
      <c r="N27" s="372"/>
      <c r="O27" s="373">
        <f>'5C1T_Northeast'!$N$84</f>
        <v>101796.87096058401</v>
      </c>
      <c r="P27" s="374">
        <f>'5C1T_Northeast'!$O$84</f>
        <v>0</v>
      </c>
      <c r="Q27" s="372"/>
      <c r="R27" s="373">
        <f>'5C1T_Northeast'!$Q$84</f>
        <v>0</v>
      </c>
      <c r="S27" s="375">
        <f>'5C1T_Northeast'!$R$84</f>
        <v>1124123</v>
      </c>
      <c r="T27" s="372">
        <f>'5C1T_Northeast'!$S$84</f>
        <v>-2065</v>
      </c>
      <c r="U27" s="372">
        <f>'5C1T_Northeast'!$T$84</f>
        <v>11</v>
      </c>
      <c r="V27" s="376">
        <f>'5C1T_Northeast'!$U$84</f>
        <v>-2054</v>
      </c>
      <c r="W27" s="375">
        <f>'5C1T_Northeast'!$V$84</f>
        <v>1122069</v>
      </c>
      <c r="X27" s="373">
        <f>'5C1T_Northeast'!$W$84</f>
        <v>-2805</v>
      </c>
      <c r="Y27" s="375">
        <f>'5C1T_Northeast'!$X$84</f>
        <v>1119264</v>
      </c>
      <c r="Z27" s="372">
        <f>'5C1T_Northeast'!$Y$84</f>
        <v>-6961</v>
      </c>
      <c r="AA27" s="386">
        <f>('5C1T_Northeast'!$Z$78+'5C1T_Northeast'!$Z$82)</f>
        <v>4854</v>
      </c>
      <c r="AB27" s="375">
        <f>'5C1T_Northeast'!$Z$84</f>
        <v>1117157</v>
      </c>
      <c r="AC27" s="372">
        <f>'5C1T_Northeast'!$AA$84</f>
        <v>1023133</v>
      </c>
      <c r="AD27" s="372">
        <f>'5C1T_Northeast'!$AB$84</f>
        <v>94024</v>
      </c>
      <c r="AE27" s="375">
        <f>'5C1T_Northeast'!$AC$84</f>
        <v>94024</v>
      </c>
      <c r="AF27" s="1529">
        <v>0</v>
      </c>
      <c r="AG27" s="1529">
        <f>'5C1T_Northeast'!$AC$84</f>
        <v>94024</v>
      </c>
      <c r="AH27" s="386">
        <f>('5C1T_Northeast'!$AD$79+'5C1T_Northeast'!$AD$80+'5C1T_Northeast'!$AD$81)</f>
        <v>10000</v>
      </c>
      <c r="AI27" s="377">
        <f>'5C1T_Northeast'!$AD$84</f>
        <v>1127157</v>
      </c>
      <c r="AJ27" s="378"/>
      <c r="AK27" s="379">
        <f>'5C1T_Northeast'!$AF$84</f>
        <v>635839</v>
      </c>
      <c r="AL27" s="371">
        <f>'5C1T_Northeast'!$AG$84</f>
        <v>0</v>
      </c>
      <c r="AM27" s="378">
        <f>'5C1T_Northeast'!$AH$84</f>
        <v>2469</v>
      </c>
      <c r="AN27" s="371">
        <f>'5C1T_Northeast'!$AI$84</f>
        <v>0</v>
      </c>
      <c r="AO27" s="380">
        <f>'5C1T_Northeast'!$AJ$84</f>
        <v>-508</v>
      </c>
      <c r="AP27" s="381">
        <f>'5C1T_Northeast'!$AK$84</f>
        <v>1961</v>
      </c>
      <c r="AQ27" s="379">
        <f>'5C1T_Northeast'!$AL$84</f>
        <v>637800</v>
      </c>
      <c r="AR27" s="382">
        <f>'5C1T_Northeast'!$AM$84</f>
        <v>-1594</v>
      </c>
      <c r="AS27" s="379">
        <f>'5C1T_Northeast'!$AN$84</f>
        <v>636206</v>
      </c>
      <c r="AT27" s="380">
        <f>'5C1T_Northeast'!$AO$84</f>
        <v>42254</v>
      </c>
      <c r="AU27" s="379">
        <f>'5C1T_Northeast'!$AP$84</f>
        <v>678460</v>
      </c>
      <c r="AV27" s="380">
        <f>'5C1T_Northeast'!$AQ$84</f>
        <v>635136</v>
      </c>
      <c r="AW27" s="380">
        <f>'5C1T_Northeast'!$AR$84</f>
        <v>43324</v>
      </c>
      <c r="AX27" s="379">
        <f>'5C1T_Northeast'!$AS$84</f>
        <v>43324</v>
      </c>
    </row>
    <row r="28" spans="1:50" ht="16.5" customHeight="1" x14ac:dyDescent="0.2">
      <c r="A28" s="384" t="s">
        <v>594</v>
      </c>
      <c r="B28" s="538" t="s">
        <v>362</v>
      </c>
      <c r="C28" s="387" t="s">
        <v>292</v>
      </c>
      <c r="D28" s="388">
        <f>'5C1U_Acadiana Ren'!$C$84</f>
        <v>883</v>
      </c>
      <c r="E28" s="389"/>
      <c r="F28" s="390">
        <f>'5C1U_Acadiana Ren'!$E$84</f>
        <v>3203057.4070045948</v>
      </c>
      <c r="G28" s="391">
        <f>'5C1U_Acadiana Ren'!$F$84</f>
        <v>304</v>
      </c>
      <c r="H28" s="389"/>
      <c r="I28" s="390">
        <f>'5C1U_Acadiana Ren'!$H$84</f>
        <v>154192.69509532329</v>
      </c>
      <c r="J28" s="391">
        <f>'5C1U_Acadiana Ren'!$I$84</f>
        <v>249</v>
      </c>
      <c r="K28" s="389"/>
      <c r="L28" s="390">
        <f>'5C1U_Acadiana Ren'!$K$84</f>
        <v>33626.836144387118</v>
      </c>
      <c r="M28" s="391">
        <f>'5C1U_Acadiana Ren'!$L$84</f>
        <v>49</v>
      </c>
      <c r="N28" s="389"/>
      <c r="O28" s="390">
        <f>'5C1U_Acadiana Ren'!$N$84</f>
        <v>167820.85908749053</v>
      </c>
      <c r="P28" s="391">
        <f>'5C1U_Acadiana Ren'!$O$84</f>
        <v>31</v>
      </c>
      <c r="Q28" s="389"/>
      <c r="R28" s="390">
        <f>'5C1U_Acadiana Ren'!$Q$84</f>
        <v>39453.29732000771</v>
      </c>
      <c r="S28" s="392">
        <f>'5C1U_Acadiana Ren'!$R$84</f>
        <v>3598151</v>
      </c>
      <c r="T28" s="389">
        <f>'5C1U_Acadiana Ren'!$S$84</f>
        <v>79697</v>
      </c>
      <c r="U28" s="389">
        <f>'5C1U_Acadiana Ren'!$T$84</f>
        <v>8240</v>
      </c>
      <c r="V28" s="393">
        <f>'5C1U_Acadiana Ren'!$U$84</f>
        <v>87937</v>
      </c>
      <c r="W28" s="392">
        <f>'5C1U_Acadiana Ren'!$V$84</f>
        <v>3686088</v>
      </c>
      <c r="X28" s="390">
        <f>'5C1U_Acadiana Ren'!$W$84</f>
        <v>-9215</v>
      </c>
      <c r="Y28" s="392">
        <f>'5C1U_Acadiana Ren'!$X$84</f>
        <v>3676873</v>
      </c>
      <c r="Z28" s="389">
        <f>'5C1U_Acadiana Ren'!$Y$84</f>
        <v>-53981</v>
      </c>
      <c r="AA28" s="394">
        <f>('5C1U_Acadiana Ren'!$Z$78+'5C1U_Acadiana Ren'!$Z$82)</f>
        <v>0</v>
      </c>
      <c r="AB28" s="392">
        <f>'5C1U_Acadiana Ren'!$Z$84</f>
        <v>3622892</v>
      </c>
      <c r="AC28" s="389">
        <f>'5C1U_Acadiana Ren'!$AA$84</f>
        <v>3319985</v>
      </c>
      <c r="AD28" s="389">
        <f>'5C1U_Acadiana Ren'!$AB$84</f>
        <v>302907</v>
      </c>
      <c r="AE28" s="392">
        <f>'5C1U_Acadiana Ren'!$AC$84</f>
        <v>302907</v>
      </c>
      <c r="AF28" s="1367">
        <v>0</v>
      </c>
      <c r="AG28" s="1367">
        <f>'5C1U_Acadiana Ren'!$AC$84</f>
        <v>302907</v>
      </c>
      <c r="AH28" s="394">
        <f>('5C1U_Acadiana Ren'!$AD$79+'5C1U_Acadiana Ren'!$AD$80+'5C1U_Acadiana Ren'!$AD$81)</f>
        <v>0</v>
      </c>
      <c r="AI28" s="395">
        <f>'5C1U_Acadiana Ren'!$AD$84</f>
        <v>3622892</v>
      </c>
      <c r="AJ28" s="396"/>
      <c r="AK28" s="397">
        <f>'5C1U_Acadiana Ren'!$AF$84</f>
        <v>4741301</v>
      </c>
      <c r="AL28" s="388">
        <f>'5C1U_Acadiana Ren'!$AG$84</f>
        <v>8</v>
      </c>
      <c r="AM28" s="396">
        <f>'5C1U_Acadiana Ren'!$AH$84</f>
        <v>32232</v>
      </c>
      <c r="AN28" s="388">
        <f>'5C1U_Acadiana Ren'!$AI$84</f>
        <v>1</v>
      </c>
      <c r="AO28" s="398">
        <f>'5C1U_Acadiana Ren'!$AJ$84</f>
        <v>4733</v>
      </c>
      <c r="AP28" s="399">
        <f>'5C1U_Acadiana Ren'!$AK$84</f>
        <v>36965</v>
      </c>
      <c r="AQ28" s="397">
        <f>'5C1U_Acadiana Ren'!$AL$84</f>
        <v>4778266</v>
      </c>
      <c r="AR28" s="400">
        <f>'5C1U_Acadiana Ren'!$AM$84</f>
        <v>-11945</v>
      </c>
      <c r="AS28" s="397">
        <f>'5C1U_Acadiana Ren'!$AN$84</f>
        <v>4766321</v>
      </c>
      <c r="AT28" s="398">
        <f>'5C1U_Acadiana Ren'!$AO$84</f>
        <v>10358</v>
      </c>
      <c r="AU28" s="397">
        <f>'5C1U_Acadiana Ren'!$AP$84</f>
        <v>4776679</v>
      </c>
      <c r="AV28" s="398">
        <f>'5C1U_Acadiana Ren'!$AQ$84</f>
        <v>4350365</v>
      </c>
      <c r="AW28" s="398">
        <f>'5C1U_Acadiana Ren'!$AR$84</f>
        <v>426314</v>
      </c>
      <c r="AX28" s="397">
        <f>'5C1U_Acadiana Ren'!$AS$84</f>
        <v>426314</v>
      </c>
    </row>
    <row r="29" spans="1:50" ht="16.5" customHeight="1" x14ac:dyDescent="0.2">
      <c r="A29" s="384" t="s">
        <v>595</v>
      </c>
      <c r="B29" s="538" t="s">
        <v>345</v>
      </c>
      <c r="C29" s="387" t="s">
        <v>278</v>
      </c>
      <c r="D29" s="388">
        <f>'5C1I_LA Key'!$C$84</f>
        <v>336</v>
      </c>
      <c r="E29" s="389"/>
      <c r="F29" s="390">
        <f>'5C1I_LA Key'!$E$84</f>
        <v>1151883.3898277613</v>
      </c>
      <c r="G29" s="391">
        <f>'5C1I_LA Key'!$F$84</f>
        <v>237</v>
      </c>
      <c r="H29" s="389"/>
      <c r="I29" s="390">
        <f>'5C1I_LA Key'!$H$84</f>
        <v>101364.78925703303</v>
      </c>
      <c r="J29" s="391">
        <f>'5C1I_LA Key'!$I$84</f>
        <v>0</v>
      </c>
      <c r="K29" s="389"/>
      <c r="L29" s="390">
        <f>'5C1I_LA Key'!$K$84</f>
        <v>0</v>
      </c>
      <c r="M29" s="391">
        <f>'5C1I_LA Key'!$L$84</f>
        <v>179</v>
      </c>
      <c r="N29" s="389"/>
      <c r="O29" s="390">
        <f>'5C1I_LA Key'!$N$84</f>
        <v>532427.416242545</v>
      </c>
      <c r="P29" s="391">
        <f>'5C1I_LA Key'!$O$84</f>
        <v>0</v>
      </c>
      <c r="Q29" s="389"/>
      <c r="R29" s="390">
        <f>'5C1I_LA Key'!$Q$84</f>
        <v>0</v>
      </c>
      <c r="S29" s="392">
        <f>'5C1I_LA Key'!$R$84</f>
        <v>1785675</v>
      </c>
      <c r="T29" s="389">
        <f>'5C1I_LA Key'!$S$84</f>
        <v>34787</v>
      </c>
      <c r="U29" s="389">
        <f>'5C1I_LA Key'!$T$84</f>
        <v>57928</v>
      </c>
      <c r="V29" s="393">
        <f>'5C1I_LA Key'!$U$84</f>
        <v>92715</v>
      </c>
      <c r="W29" s="392">
        <f>'5C1I_LA Key'!$V$84</f>
        <v>1878390</v>
      </c>
      <c r="X29" s="390">
        <f>'5C1I_LA Key'!$W$84</f>
        <v>-4695</v>
      </c>
      <c r="Y29" s="392">
        <f>'5C1I_LA Key'!$X$84</f>
        <v>1873695</v>
      </c>
      <c r="Z29" s="389">
        <f>'5C1I_LA Key'!$Y$84</f>
        <v>-38684</v>
      </c>
      <c r="AA29" s="394">
        <f>('5C1I_LA Key'!$Z$78+'5C1I_LA Key'!$Z$82)</f>
        <v>0</v>
      </c>
      <c r="AB29" s="392">
        <f>'5C1I_LA Key'!$Z$84</f>
        <v>1835011</v>
      </c>
      <c r="AC29" s="389">
        <f>'5C1I_LA Key'!$AA$84</f>
        <v>1673129</v>
      </c>
      <c r="AD29" s="389">
        <f>'5C1I_LA Key'!$AB$84</f>
        <v>161882</v>
      </c>
      <c r="AE29" s="392">
        <f>'5C1I_LA Key'!$AC$84</f>
        <v>161882</v>
      </c>
      <c r="AF29" s="1367">
        <v>0</v>
      </c>
      <c r="AG29" s="1367">
        <f>'5C1I_LA Key'!$AC$84</f>
        <v>161882</v>
      </c>
      <c r="AH29" s="394">
        <f>('5C1I_LA Key'!$AD$79+'5C1I_LA Key'!$AD$80+'5C1I_LA Key'!$AD$81)</f>
        <v>0</v>
      </c>
      <c r="AI29" s="395">
        <f>'5C1I_LA Key'!$AD$84</f>
        <v>1835011</v>
      </c>
      <c r="AJ29" s="396"/>
      <c r="AK29" s="397">
        <f>'5C1I_LA Key'!$AF$84</f>
        <v>2403370</v>
      </c>
      <c r="AL29" s="388">
        <f>'5C1I_LA Key'!$AG$84</f>
        <v>3</v>
      </c>
      <c r="AM29" s="396">
        <f>'5C1I_LA Key'!$AH$84</f>
        <v>21111</v>
      </c>
      <c r="AN29" s="388">
        <f>'5C1I_LA Key'!$AI$84</f>
        <v>9</v>
      </c>
      <c r="AO29" s="398">
        <f>'5C1I_LA Key'!$AJ$84</f>
        <v>26779</v>
      </c>
      <c r="AP29" s="399">
        <f>'5C1I_LA Key'!$AK$84</f>
        <v>47890</v>
      </c>
      <c r="AQ29" s="397">
        <f>'5C1I_LA Key'!$AL$84</f>
        <v>2451260</v>
      </c>
      <c r="AR29" s="400">
        <f>'5C1I_LA Key'!$AM$84</f>
        <v>-6130</v>
      </c>
      <c r="AS29" s="397">
        <f>'5C1I_LA Key'!$AN$84</f>
        <v>2445130</v>
      </c>
      <c r="AT29" s="398">
        <f>'5C1I_LA Key'!$AO$84</f>
        <v>0</v>
      </c>
      <c r="AU29" s="397">
        <f>'5C1I_LA Key'!$AP$84</f>
        <v>2445130</v>
      </c>
      <c r="AV29" s="398">
        <f>'5C1I_LA Key'!$AQ$84</f>
        <v>2233692</v>
      </c>
      <c r="AW29" s="398">
        <f>'5C1I_LA Key'!$AR$84</f>
        <v>211438</v>
      </c>
      <c r="AX29" s="397">
        <f>'5C1I_LA Key'!$AS$84</f>
        <v>211438</v>
      </c>
    </row>
    <row r="30" spans="1:50" ht="16.5" customHeight="1" x14ac:dyDescent="0.2">
      <c r="A30" s="384" t="s">
        <v>596</v>
      </c>
      <c r="B30" s="538" t="s">
        <v>363</v>
      </c>
      <c r="C30" s="387" t="s">
        <v>293</v>
      </c>
      <c r="D30" s="388">
        <f>'5C1V_Laf Ren'!$C$84</f>
        <v>846</v>
      </c>
      <c r="E30" s="389"/>
      <c r="F30" s="390">
        <f>'5C1V_Laf Ren'!$E$84</f>
        <v>3118872.8978281054</v>
      </c>
      <c r="G30" s="391">
        <f>'5C1V_Laf Ren'!$F$84</f>
        <v>646</v>
      </c>
      <c r="H30" s="389"/>
      <c r="I30" s="390">
        <f>'5C1V_Laf Ren'!$H$84</f>
        <v>327189.49731516524</v>
      </c>
      <c r="J30" s="391">
        <f>'5C1V_Laf Ren'!$I$84</f>
        <v>0</v>
      </c>
      <c r="K30" s="389"/>
      <c r="L30" s="390">
        <f>'5C1V_Laf Ren'!$K$84</f>
        <v>0</v>
      </c>
      <c r="M30" s="391">
        <f>'5C1V_Laf Ren'!$L$84</f>
        <v>62</v>
      </c>
      <c r="N30" s="389"/>
      <c r="O30" s="390">
        <f>'5C1V_Laf Ren'!$N$84</f>
        <v>215050.04782612305</v>
      </c>
      <c r="P30" s="391">
        <f>'5C1V_Laf Ren'!$O$84</f>
        <v>11</v>
      </c>
      <c r="Q30" s="389"/>
      <c r="R30" s="390">
        <f>'5C1V_Laf Ren'!$Q$84</f>
        <v>16636.993812608624</v>
      </c>
      <c r="S30" s="392">
        <f>'5C1V_Laf Ren'!$R$84</f>
        <v>3677750</v>
      </c>
      <c r="T30" s="389">
        <f>'5C1V_Laf Ren'!$S$84</f>
        <v>312706</v>
      </c>
      <c r="U30" s="389">
        <f>'5C1V_Laf Ren'!$T$84</f>
        <v>-45213</v>
      </c>
      <c r="V30" s="393">
        <f>'5C1V_Laf Ren'!$U$84</f>
        <v>267493</v>
      </c>
      <c r="W30" s="392">
        <f>'5C1V_Laf Ren'!$V$84</f>
        <v>3945243</v>
      </c>
      <c r="X30" s="390">
        <f>'5C1V_Laf Ren'!$W$84</f>
        <v>-9864</v>
      </c>
      <c r="Y30" s="392">
        <f>'5C1V_Laf Ren'!$X$84</f>
        <v>3935379</v>
      </c>
      <c r="Z30" s="389">
        <f>'5C1V_Laf Ren'!$Y$84</f>
        <v>-12856</v>
      </c>
      <c r="AA30" s="394">
        <f>('5C1V_Laf Ren'!$Z$78+'5C1V_Laf Ren'!$Z$82)</f>
        <v>0</v>
      </c>
      <c r="AB30" s="392">
        <f>'5C1V_Laf Ren'!$Z$84</f>
        <v>3922523</v>
      </c>
      <c r="AC30" s="389">
        <f>'5C1V_Laf Ren'!$AA$84</f>
        <v>3557377</v>
      </c>
      <c r="AD30" s="389">
        <f>'5C1V_Laf Ren'!$AB$84</f>
        <v>365146</v>
      </c>
      <c r="AE30" s="392">
        <f>'5C1V_Laf Ren'!$AC$84</f>
        <v>365146</v>
      </c>
      <c r="AF30" s="1367">
        <v>0</v>
      </c>
      <c r="AG30" s="1367">
        <f>'5C1V_Laf Ren'!$AC$84</f>
        <v>365146</v>
      </c>
      <c r="AH30" s="394">
        <f>('5C1V_Laf Ren'!$AD$79+'5C1V_Laf Ren'!$AD$80+'5C1V_Laf Ren'!$AD$81)</f>
        <v>0</v>
      </c>
      <c r="AI30" s="395">
        <f>'5C1V_Laf Ren'!$AD$84</f>
        <v>3922523</v>
      </c>
      <c r="AJ30" s="396"/>
      <c r="AK30" s="397">
        <f>'5C1V_Laf Ren'!$AF$84</f>
        <v>4305952</v>
      </c>
      <c r="AL30" s="388">
        <f>'5C1V_Laf Ren'!$AG$84</f>
        <v>83</v>
      </c>
      <c r="AM30" s="396">
        <f>'5C1V_Laf Ren'!$AH$84</f>
        <v>534629</v>
      </c>
      <c r="AN30" s="388">
        <f>'5C1V_Laf Ren'!$AI$84</f>
        <v>-23</v>
      </c>
      <c r="AO30" s="398">
        <f>'5C1V_Laf Ren'!$AJ$84</f>
        <v>-50872</v>
      </c>
      <c r="AP30" s="399">
        <f>'5C1V_Laf Ren'!$AK$84</f>
        <v>483757</v>
      </c>
      <c r="AQ30" s="397">
        <f>'5C1V_Laf Ren'!$AL$84</f>
        <v>4789709</v>
      </c>
      <c r="AR30" s="400">
        <f>'5C1V_Laf Ren'!$AM$84</f>
        <v>-11974</v>
      </c>
      <c r="AS30" s="397">
        <f>'5C1V_Laf Ren'!$AN$84</f>
        <v>4777735</v>
      </c>
      <c r="AT30" s="398">
        <f>'5C1V_Laf Ren'!$AO$84</f>
        <v>44740</v>
      </c>
      <c r="AU30" s="397">
        <f>'5C1V_Laf Ren'!$AP$84</f>
        <v>4822475</v>
      </c>
      <c r="AV30" s="398">
        <f>'5C1V_Laf Ren'!$AQ$84</f>
        <v>4314271</v>
      </c>
      <c r="AW30" s="398">
        <f>'5C1V_Laf Ren'!$AR$84</f>
        <v>508204</v>
      </c>
      <c r="AX30" s="397">
        <f>'5C1V_Laf Ren'!$AS$84</f>
        <v>508204</v>
      </c>
    </row>
    <row r="31" spans="1:50" ht="16.5" customHeight="1" x14ac:dyDescent="0.2">
      <c r="A31" s="385" t="s">
        <v>597</v>
      </c>
      <c r="B31" s="539" t="s">
        <v>357</v>
      </c>
      <c r="C31" s="401" t="s">
        <v>287</v>
      </c>
      <c r="D31" s="402">
        <f>'5C1O_Impact'!$C$84</f>
        <v>369</v>
      </c>
      <c r="E31" s="403"/>
      <c r="F31" s="404">
        <f>'5C1O_Impact'!$E$84</f>
        <v>1555793.7695636586</v>
      </c>
      <c r="G31" s="405">
        <f>'5C1O_Impact'!$F$84</f>
        <v>315</v>
      </c>
      <c r="H31" s="403"/>
      <c r="I31" s="404">
        <f>'5C1O_Impact'!$H$84</f>
        <v>168036.87883111692</v>
      </c>
      <c r="J31" s="405">
        <f>'5C1O_Impact'!$I$84</f>
        <v>25</v>
      </c>
      <c r="K31" s="403"/>
      <c r="L31" s="404">
        <f>'5C1O_Impact'!$K$84</f>
        <v>3728.9925825187629</v>
      </c>
      <c r="M31" s="405">
        <f>'5C1O_Impact'!$L$84</f>
        <v>29</v>
      </c>
      <c r="N31" s="403"/>
      <c r="O31" s="404">
        <f>'5C1O_Impact'!$N$84</f>
        <v>106373.11589162407</v>
      </c>
      <c r="P31" s="405">
        <f>'5C1O_Impact'!$O$84</f>
        <v>0</v>
      </c>
      <c r="Q31" s="403"/>
      <c r="R31" s="404">
        <f>'5C1O_Impact'!$Q$84</f>
        <v>0</v>
      </c>
      <c r="S31" s="406">
        <f>'5C1O_Impact'!$R$84</f>
        <v>1833932</v>
      </c>
      <c r="T31" s="403">
        <f>'5C1O_Impact'!$S$84</f>
        <v>-26226</v>
      </c>
      <c r="U31" s="403">
        <f>'5C1O_Impact'!$T$84</f>
        <v>-24363</v>
      </c>
      <c r="V31" s="407">
        <f>'5C1O_Impact'!$U$84</f>
        <v>-50589</v>
      </c>
      <c r="W31" s="406">
        <f>'5C1O_Impact'!$V$84</f>
        <v>1783343</v>
      </c>
      <c r="X31" s="404">
        <f>'5C1O_Impact'!$W$84</f>
        <v>-4457</v>
      </c>
      <c r="Y31" s="406">
        <f>'5C1O_Impact'!$X$84</f>
        <v>1778886</v>
      </c>
      <c r="Z31" s="403">
        <f>'5C1O_Impact'!$Y$84</f>
        <v>9721</v>
      </c>
      <c r="AA31" s="408">
        <f>('5C1O_Impact'!$Z$78+'5C1O_Impact'!$Z$82)</f>
        <v>0</v>
      </c>
      <c r="AB31" s="406">
        <f>'5C1O_Impact'!$Z$84</f>
        <v>1788607</v>
      </c>
      <c r="AC31" s="409">
        <f>'5C1O_Impact'!$AA$84</f>
        <v>1644384</v>
      </c>
      <c r="AD31" s="403">
        <f>'5C1O_Impact'!$AB$84</f>
        <v>144223</v>
      </c>
      <c r="AE31" s="410">
        <f>'5C1O_Impact'!$AC$84</f>
        <v>144223</v>
      </c>
      <c r="AF31" s="1530">
        <v>0</v>
      </c>
      <c r="AG31" s="1530">
        <f>'5C1O_Impact'!$AC$84</f>
        <v>144223</v>
      </c>
      <c r="AH31" s="408">
        <f>('5C1O_Impact'!$AD$79+'5C1O_Impact'!$AD$80+'5C1O_Impact'!$AD$81)</f>
        <v>0</v>
      </c>
      <c r="AI31" s="410">
        <f>'5C1O_Impact'!$AD$84</f>
        <v>1788607</v>
      </c>
      <c r="AJ31" s="411"/>
      <c r="AK31" s="412">
        <f>'5C1O_Impact'!$AF$84</f>
        <v>2046357</v>
      </c>
      <c r="AL31" s="402">
        <f>'5C1O_Impact'!$AG$84</f>
        <v>-25</v>
      </c>
      <c r="AM31" s="411">
        <f>'5C1O_Impact'!$AH$84</f>
        <v>-231832</v>
      </c>
      <c r="AN31" s="402">
        <f>'5C1O_Impact'!$AI$84</f>
        <v>-7</v>
      </c>
      <c r="AO31" s="413">
        <f>'5C1O_Impact'!$AJ$84</f>
        <v>-487</v>
      </c>
      <c r="AP31" s="414">
        <f>'5C1O_Impact'!$AK$84</f>
        <v>-232319</v>
      </c>
      <c r="AQ31" s="412">
        <f>'5C1O_Impact'!$AL$84</f>
        <v>1814038</v>
      </c>
      <c r="AR31" s="415">
        <f>'5C1O_Impact'!$AM$84</f>
        <v>-4535</v>
      </c>
      <c r="AS31" s="412">
        <f>'5C1O_Impact'!$AN$84</f>
        <v>1809503</v>
      </c>
      <c r="AT31" s="413">
        <f>'5C1O_Impact'!$AO$84</f>
        <v>-1979</v>
      </c>
      <c r="AU31" s="412">
        <f>'5C1O_Impact'!$AP$84</f>
        <v>1807524</v>
      </c>
      <c r="AV31" s="413">
        <f>'5C1O_Impact'!$AQ$84</f>
        <v>1674883</v>
      </c>
      <c r="AW31" s="413">
        <f>'5C1O_Impact'!$AR$84</f>
        <v>132641</v>
      </c>
      <c r="AX31" s="412">
        <f>'5C1O_Impact'!$AS$84</f>
        <v>132641</v>
      </c>
    </row>
    <row r="32" spans="1:50" ht="16.5" customHeight="1" x14ac:dyDescent="0.2">
      <c r="A32" s="383" t="s">
        <v>598</v>
      </c>
      <c r="B32" s="537" t="s">
        <v>358</v>
      </c>
      <c r="C32" s="370" t="s">
        <v>288</v>
      </c>
      <c r="D32" s="371">
        <f>'5C1P_Vision'!$C$84</f>
        <v>133</v>
      </c>
      <c r="E32" s="372"/>
      <c r="F32" s="373">
        <f>'5C1P_Vision'!$E$84</f>
        <v>617068.75479647354</v>
      </c>
      <c r="G32" s="374">
        <f>'5C1P_Vision'!$F$84</f>
        <v>132</v>
      </c>
      <c r="H32" s="372"/>
      <c r="I32" s="373">
        <f>'5C1P_Vision'!$H$84</f>
        <v>80209.689237395141</v>
      </c>
      <c r="J32" s="374">
        <f>'5C1P_Vision'!$I$84</f>
        <v>195</v>
      </c>
      <c r="K32" s="372"/>
      <c r="L32" s="373">
        <f>'5C1P_Vision'!$K$84</f>
        <v>32418.76587629912</v>
      </c>
      <c r="M32" s="374">
        <f>'5C1P_Vision'!$L$84</f>
        <v>8</v>
      </c>
      <c r="N32" s="372"/>
      <c r="O32" s="373">
        <f>'5C1P_Vision'!$N$84</f>
        <v>31710.231505424024</v>
      </c>
      <c r="P32" s="374">
        <f>'5C1P_Vision'!$O$84</f>
        <v>1</v>
      </c>
      <c r="Q32" s="372"/>
      <c r="R32" s="373">
        <f>'5C1P_Vision'!$Q$84</f>
        <v>1545.6381956591365</v>
      </c>
      <c r="S32" s="375">
        <f>'5C1P_Vision'!$R$84</f>
        <v>762953</v>
      </c>
      <c r="T32" s="372">
        <f>'5C1P_Vision'!$S$84</f>
        <v>320138</v>
      </c>
      <c r="U32" s="372">
        <f>'5C1P_Vision'!$T$84</f>
        <v>-99719</v>
      </c>
      <c r="V32" s="376">
        <f>'5C1P_Vision'!$U$84</f>
        <v>220419</v>
      </c>
      <c r="W32" s="375">
        <f>'5C1P_Vision'!$V$84</f>
        <v>983372</v>
      </c>
      <c r="X32" s="373">
        <f>'5C1P_Vision'!$W$84</f>
        <v>-2459</v>
      </c>
      <c r="Y32" s="375">
        <f>'5C1P_Vision'!$X$84</f>
        <v>980913</v>
      </c>
      <c r="Z32" s="372">
        <f>'5C1P_Vision'!$Y$84</f>
        <v>-107461</v>
      </c>
      <c r="AA32" s="386">
        <f>('5C1P_Vision'!$Z$78+'5C1P_Vision'!$Z$82)</f>
        <v>0</v>
      </c>
      <c r="AB32" s="375">
        <f>'5C1P_Vision'!$Z$84</f>
        <v>873452</v>
      </c>
      <c r="AC32" s="372">
        <f>'5C1P_Vision'!$AA$84</f>
        <v>785365</v>
      </c>
      <c r="AD32" s="372">
        <f>'5C1P_Vision'!$AB$84</f>
        <v>88087</v>
      </c>
      <c r="AE32" s="375">
        <f>'5C1P_Vision'!$AC$84</f>
        <v>88087</v>
      </c>
      <c r="AF32" s="1529">
        <v>0</v>
      </c>
      <c r="AG32" s="1529">
        <f>'5C1P_Vision'!$AC$84</f>
        <v>88087</v>
      </c>
      <c r="AH32" s="386">
        <f>('5C1P_Vision'!$AD$79+'5C1P_Vision'!$AD$80+'5C1P_Vision'!$AD$81)</f>
        <v>11424</v>
      </c>
      <c r="AI32" s="377">
        <f>'5C1P_Vision'!$AD$84</f>
        <v>884876</v>
      </c>
      <c r="AJ32" s="378"/>
      <c r="AK32" s="379">
        <f>'5C1P_Vision'!$AF$84</f>
        <v>666301</v>
      </c>
      <c r="AL32" s="371">
        <f>'5C1P_Vision'!$AG$84</f>
        <v>53</v>
      </c>
      <c r="AM32" s="378">
        <f>'5C1P_Vision'!$AH$84</f>
        <v>290298</v>
      </c>
      <c r="AN32" s="371">
        <f>'5C1P_Vision'!$AI$84</f>
        <v>-33</v>
      </c>
      <c r="AO32" s="380">
        <f>'5C1P_Vision'!$AJ$84</f>
        <v>-79561</v>
      </c>
      <c r="AP32" s="381">
        <f>'5C1P_Vision'!$AK$84</f>
        <v>210737</v>
      </c>
      <c r="AQ32" s="379">
        <f>'5C1P_Vision'!$AL$84</f>
        <v>877038</v>
      </c>
      <c r="AR32" s="382">
        <f>'5C1P_Vision'!$AM$84</f>
        <v>-2193</v>
      </c>
      <c r="AS32" s="379">
        <f>'5C1P_Vision'!$AN$84</f>
        <v>874845</v>
      </c>
      <c r="AT32" s="380">
        <f>'5C1P_Vision'!$AO$84</f>
        <v>-35256</v>
      </c>
      <c r="AU32" s="379">
        <f>'5C1P_Vision'!$AP$84</f>
        <v>839589</v>
      </c>
      <c r="AV32" s="380">
        <f>'5C1P_Vision'!$AQ$84</f>
        <v>734379</v>
      </c>
      <c r="AW32" s="380">
        <f>'5C1P_Vision'!$AR$84</f>
        <v>105210</v>
      </c>
      <c r="AX32" s="379">
        <f>'5C1P_Vision'!$AS$84</f>
        <v>105210</v>
      </c>
    </row>
    <row r="33" spans="1:50" ht="16.5" customHeight="1" x14ac:dyDescent="0.2">
      <c r="A33" s="384" t="s">
        <v>599</v>
      </c>
      <c r="B33" s="538">
        <v>343002</v>
      </c>
      <c r="C33" s="387" t="s">
        <v>513</v>
      </c>
      <c r="D33" s="388">
        <f>'5C2_LAVCA'!$C$84</f>
        <v>1911</v>
      </c>
      <c r="E33" s="389"/>
      <c r="F33" s="390">
        <f>'5C2_LAVCA'!$E$84</f>
        <v>7351620.4729285343</v>
      </c>
      <c r="G33" s="391">
        <f>'5C2_LAVCA'!$F$84</f>
        <v>1486</v>
      </c>
      <c r="H33" s="389"/>
      <c r="I33" s="390">
        <f>'5C2_LAVCA'!$H$84</f>
        <v>773465.23992418963</v>
      </c>
      <c r="J33" s="391">
        <f>'5C2_LAVCA'!$I$84</f>
        <v>211.5</v>
      </c>
      <c r="K33" s="389"/>
      <c r="L33" s="390">
        <f>'5C2_LAVCA'!$K$84</f>
        <v>29201.70818271294</v>
      </c>
      <c r="M33" s="391">
        <f>'5C2_LAVCA'!$L$84</f>
        <v>228</v>
      </c>
      <c r="N33" s="389"/>
      <c r="O33" s="390">
        <f>'5C2_LAVCA'!$N$84</f>
        <v>822300.9814492726</v>
      </c>
      <c r="P33" s="391">
        <f>'5C2_LAVCA'!$O$84</f>
        <v>49</v>
      </c>
      <c r="Q33" s="389"/>
      <c r="R33" s="390">
        <f>'5C2_LAVCA'!$Q$84</f>
        <v>70931.306238748759</v>
      </c>
      <c r="S33" s="392">
        <f>'5C2_LAVCA'!$R$84</f>
        <v>9047519</v>
      </c>
      <c r="T33" s="389">
        <f>'5C2_LAVCA'!$T$84</f>
        <v>308206</v>
      </c>
      <c r="U33" s="389">
        <f>'5C2_LAVCA'!$U$84</f>
        <v>-39851</v>
      </c>
      <c r="V33" s="393">
        <f>'5C2_LAVCA'!$V$84</f>
        <v>268355</v>
      </c>
      <c r="W33" s="392">
        <f>'5C2_LAVCA'!$W$84</f>
        <v>9315874</v>
      </c>
      <c r="X33" s="390">
        <f>'5C2_LAVCA'!$X$84</f>
        <v>-23291</v>
      </c>
      <c r="Y33" s="392">
        <f>'5C2_LAVCA'!$Y$84</f>
        <v>9292583</v>
      </c>
      <c r="Z33" s="389">
        <f>'5C2_LAVCA'!$Z$84</f>
        <v>83527</v>
      </c>
      <c r="AA33" s="394">
        <f>'5C2_LAVCA'!$AA$78+'5C2_LAVCA'!$AA$82</f>
        <v>14566</v>
      </c>
      <c r="AB33" s="392">
        <f>'5C2_LAVCA'!$AA$84</f>
        <v>9390676</v>
      </c>
      <c r="AC33" s="389">
        <f>'5C2_LAVCA'!$AB$84</f>
        <v>8570212</v>
      </c>
      <c r="AD33" s="389">
        <f>'5C2_LAVCA'!$AC$84</f>
        <v>820464</v>
      </c>
      <c r="AE33" s="392">
        <f>'5C2_LAVCA'!$AD$84</f>
        <v>820464</v>
      </c>
      <c r="AF33" s="1367">
        <v>0</v>
      </c>
      <c r="AG33" s="1367">
        <f>'5C2_LAVCA'!$AD$84</f>
        <v>820464</v>
      </c>
      <c r="AH33" s="394">
        <f>'5C2_LAVCA'!$AE$79+'5C2_LAVCA'!$AE$80+'5C2_LAVCA'!$AE$81</f>
        <v>10000</v>
      </c>
      <c r="AI33" s="395">
        <f>'5C2_LAVCA'!$AE$84</f>
        <v>9400676</v>
      </c>
      <c r="AJ33" s="396"/>
      <c r="AK33" s="397">
        <f>'5C2_LAVCA'!$AG$84</f>
        <v>8610521</v>
      </c>
      <c r="AL33" s="388">
        <f>'5C2_LAVCA'!$AH$84</f>
        <v>4</v>
      </c>
      <c r="AM33" s="396">
        <f>'5C2_LAVCA'!$AI$84</f>
        <v>-19226</v>
      </c>
      <c r="AN33" s="388">
        <f>'5C2_LAVCA'!$AJ$84</f>
        <v>-4</v>
      </c>
      <c r="AO33" s="398">
        <f>'5C2_LAVCA'!$AK$84</f>
        <v>-25148</v>
      </c>
      <c r="AP33" s="399">
        <f>'5C2_LAVCA'!$AL$84</f>
        <v>-44374</v>
      </c>
      <c r="AQ33" s="397">
        <f>'5C2_LAVCA'!$AM$84</f>
        <v>8566147</v>
      </c>
      <c r="AR33" s="400">
        <f>'5C2_LAVCA'!$AN$84</f>
        <v>-21417</v>
      </c>
      <c r="AS33" s="397">
        <f>'5C2_LAVCA'!$AO$84</f>
        <v>8544730</v>
      </c>
      <c r="AT33" s="398">
        <f>'5C2_LAVCA'!$AP$84</f>
        <v>56633</v>
      </c>
      <c r="AU33" s="397">
        <f>'5C2_LAVCA'!$AQ$84</f>
        <v>8601363</v>
      </c>
      <c r="AV33" s="398">
        <f>'5C2_LAVCA'!$AR$84</f>
        <v>7845693</v>
      </c>
      <c r="AW33" s="398">
        <f>'5C2_LAVCA'!$AS$84</f>
        <v>755670</v>
      </c>
      <c r="AX33" s="397">
        <f>'5C2_LAVCA'!$AT$84</f>
        <v>755670</v>
      </c>
    </row>
    <row r="34" spans="1:50" ht="16.5" customHeight="1" x14ac:dyDescent="0.2">
      <c r="A34" s="384" t="s">
        <v>600</v>
      </c>
      <c r="B34" s="538">
        <v>328001</v>
      </c>
      <c r="C34" s="387" t="s">
        <v>281</v>
      </c>
      <c r="D34" s="388">
        <f>'5C1H_Southwest'!$C$84</f>
        <v>543</v>
      </c>
      <c r="E34" s="389"/>
      <c r="F34" s="390">
        <f>'5C1H_Southwest'!$E$84</f>
        <v>1872563.2645428164</v>
      </c>
      <c r="G34" s="391">
        <f>'5C1H_Southwest'!$F$84</f>
        <v>524</v>
      </c>
      <c r="H34" s="389"/>
      <c r="I34" s="390">
        <f>'5C1H_Southwest'!$H$84</f>
        <v>254918.61871593169</v>
      </c>
      <c r="J34" s="391">
        <f>'5C1H_Southwest'!$I$84</f>
        <v>73</v>
      </c>
      <c r="K34" s="389"/>
      <c r="L34" s="390">
        <f>'5C1H_Southwest'!$K$84</f>
        <v>9694.8423949878488</v>
      </c>
      <c r="M34" s="391">
        <f>'5C1H_Southwest'!$L$84</f>
        <v>60</v>
      </c>
      <c r="N34" s="389"/>
      <c r="O34" s="390">
        <f>'5C1H_Southwest'!$N$84</f>
        <v>199209.09030796954</v>
      </c>
      <c r="P34" s="391">
        <f>'5C1H_Southwest'!$O$84</f>
        <v>3</v>
      </c>
      <c r="Q34" s="389"/>
      <c r="R34" s="390">
        <f>'5C1H_Southwest'!$Q$84</f>
        <v>3984.1818061593899</v>
      </c>
      <c r="S34" s="392">
        <f>'5C1H_Southwest'!$R$84</f>
        <v>2340370</v>
      </c>
      <c r="T34" s="389">
        <f>'5C1H_Southwest'!$S$84</f>
        <v>451408</v>
      </c>
      <c r="U34" s="389">
        <f>'5C1H_Southwest'!$T$84</f>
        <v>25706</v>
      </c>
      <c r="V34" s="393">
        <f>'5C1H_Southwest'!$U$84</f>
        <v>477114</v>
      </c>
      <c r="W34" s="392">
        <f>'5C1H_Southwest'!$V$84</f>
        <v>2817484</v>
      </c>
      <c r="X34" s="390">
        <f>'5C1H_Southwest'!$W$84</f>
        <v>-7044</v>
      </c>
      <c r="Y34" s="392">
        <f>'5C1H_Southwest'!$X$84</f>
        <v>2810440</v>
      </c>
      <c r="Z34" s="389">
        <f>'5C1H_Southwest'!$Y$84</f>
        <v>4298</v>
      </c>
      <c r="AA34" s="394">
        <f>('5C1H_Southwest'!$Z$78+'5C1H_Southwest'!$Z$82)</f>
        <v>0</v>
      </c>
      <c r="AB34" s="392">
        <f>'5C1H_Southwest'!$Z$84</f>
        <v>2814738</v>
      </c>
      <c r="AC34" s="389">
        <f>'5C1H_Southwest'!$AA$84</f>
        <v>2504248</v>
      </c>
      <c r="AD34" s="389">
        <f>'5C1H_Southwest'!$AB$84</f>
        <v>310490</v>
      </c>
      <c r="AE34" s="392">
        <f>'5C1H_Southwest'!$AC$84</f>
        <v>310490</v>
      </c>
      <c r="AF34" s="1367">
        <v>0</v>
      </c>
      <c r="AG34" s="1367">
        <f>'5C1H_Southwest'!$AC$84</f>
        <v>310490</v>
      </c>
      <c r="AH34" s="394">
        <f>('5C1H_Southwest'!$AD$79+'5C1H_Southwest'!$AD$80+'5C1H_Southwest'!$AD$81)</f>
        <v>0</v>
      </c>
      <c r="AI34" s="395">
        <f>'5C1H_Southwest'!$AD$84</f>
        <v>2814738</v>
      </c>
      <c r="AJ34" s="396"/>
      <c r="AK34" s="397">
        <f>'5C1H_Southwest'!$AF$84</f>
        <v>4238566</v>
      </c>
      <c r="AL34" s="388">
        <f>'5C1H_Southwest'!$AG$84</f>
        <v>107</v>
      </c>
      <c r="AM34" s="396">
        <f>'5C1H_Southwest'!$AH$84</f>
        <v>839884</v>
      </c>
      <c r="AN34" s="388">
        <f>'5C1H_Southwest'!$AI$84</f>
        <v>11</v>
      </c>
      <c r="AO34" s="398">
        <f>'5C1H_Southwest'!$AJ$84</f>
        <v>42972</v>
      </c>
      <c r="AP34" s="399">
        <f>'5C1H_Southwest'!$AK$84</f>
        <v>882856</v>
      </c>
      <c r="AQ34" s="397">
        <f>'5C1H_Southwest'!$AL$84</f>
        <v>5121422</v>
      </c>
      <c r="AR34" s="400">
        <f>'5C1H_Southwest'!$AM$84</f>
        <v>-12804</v>
      </c>
      <c r="AS34" s="397">
        <f>'5C1H_Southwest'!$AN$84</f>
        <v>5108618</v>
      </c>
      <c r="AT34" s="398">
        <f>'5C1H_Southwest'!$AO$84</f>
        <v>6395</v>
      </c>
      <c r="AU34" s="397">
        <f>'5C1H_Southwest'!$AP$84</f>
        <v>5115013</v>
      </c>
      <c r="AV34" s="398">
        <f>'5C1H_Southwest'!$AQ$84</f>
        <v>4535876</v>
      </c>
      <c r="AW34" s="398">
        <f>'5C1H_Southwest'!$AR$84</f>
        <v>579137</v>
      </c>
      <c r="AX34" s="397">
        <f>'5C1H_Southwest'!$AS$84</f>
        <v>579137</v>
      </c>
    </row>
    <row r="35" spans="1:50" ht="16.5" customHeight="1" x14ac:dyDescent="0.2">
      <c r="A35" s="384" t="s">
        <v>601</v>
      </c>
      <c r="B35" s="538">
        <v>349001</v>
      </c>
      <c r="C35" s="387" t="s">
        <v>286</v>
      </c>
      <c r="D35" s="388">
        <f>'5C1G_JS Clark'!$C$84</f>
        <v>249</v>
      </c>
      <c r="E35" s="389"/>
      <c r="F35" s="390">
        <f>'5C1G_JS Clark'!$E$84</f>
        <v>1119495.8838493635</v>
      </c>
      <c r="G35" s="391">
        <f>'5C1G_JS Clark'!$F$84</f>
        <v>234</v>
      </c>
      <c r="H35" s="389"/>
      <c r="I35" s="390">
        <f>'5C1G_JS Clark'!$H$84</f>
        <v>153975.77609011449</v>
      </c>
      <c r="J35" s="391">
        <f>'5C1G_JS Clark'!$I$84</f>
        <v>238</v>
      </c>
      <c r="K35" s="389"/>
      <c r="L35" s="390">
        <f>'5C1G_JS Clark'!$K$84</f>
        <v>42838.42555658448</v>
      </c>
      <c r="M35" s="391">
        <f>'5C1G_JS Clark'!$L$84</f>
        <v>13</v>
      </c>
      <c r="N35" s="389"/>
      <c r="O35" s="390">
        <f>'5C1G_JS Clark'!$N$84</f>
        <v>58800.381654976423</v>
      </c>
      <c r="P35" s="391">
        <f>'5C1G_JS Clark'!$O$84</f>
        <v>1</v>
      </c>
      <c r="Q35" s="389"/>
      <c r="R35" s="390">
        <f>'5C1G_JS Clark'!$Q$84</f>
        <v>1802.158517111907</v>
      </c>
      <c r="S35" s="392">
        <f>'5C1G_JS Clark'!$R$84</f>
        <v>1376912</v>
      </c>
      <c r="T35" s="389">
        <f>'5C1G_JS Clark'!$S$84</f>
        <v>-65254</v>
      </c>
      <c r="U35" s="389">
        <f>'5C1G_JS Clark'!$T$84</f>
        <v>-22609</v>
      </c>
      <c r="V35" s="393">
        <f>'5C1G_JS Clark'!$U$84</f>
        <v>-87863</v>
      </c>
      <c r="W35" s="392">
        <f>'5C1G_JS Clark'!$V$84</f>
        <v>1289049</v>
      </c>
      <c r="X35" s="390">
        <f>'5C1G_JS Clark'!$W$84</f>
        <v>-3222</v>
      </c>
      <c r="Y35" s="392">
        <f>'5C1G_JS Clark'!$X$84</f>
        <v>1285827</v>
      </c>
      <c r="Z35" s="389">
        <f>'5C1G_JS Clark'!$Y$84</f>
        <v>31671</v>
      </c>
      <c r="AA35" s="394">
        <f>('5C1G_JS Clark'!$Z$78+'5C1G_JS Clark'!$Z$82)</f>
        <v>29769</v>
      </c>
      <c r="AB35" s="392">
        <f>'5C1G_JS Clark'!$Z$84</f>
        <v>1347267</v>
      </c>
      <c r="AC35" s="389">
        <f>'5C1G_JS Clark'!$AA$84</f>
        <v>1237050</v>
      </c>
      <c r="AD35" s="389">
        <f>'5C1G_JS Clark'!$AB$84</f>
        <v>110217</v>
      </c>
      <c r="AE35" s="392">
        <f>'5C1G_JS Clark'!$AC$84</f>
        <v>110217</v>
      </c>
      <c r="AF35" s="1367">
        <v>0</v>
      </c>
      <c r="AG35" s="1367">
        <f>'5C1G_JS Clark'!$AC$84</f>
        <v>110217</v>
      </c>
      <c r="AH35" s="394">
        <f>('5C1G_JS Clark'!$AD$79+'5C1G_JS Clark'!$AD$80+'5C1G_JS Clark'!$AD$81)</f>
        <v>34272</v>
      </c>
      <c r="AI35" s="395">
        <f>'5C1G_JS Clark'!$AD$84</f>
        <v>1381539</v>
      </c>
      <c r="AJ35" s="396"/>
      <c r="AK35" s="397">
        <f>'5C1G_JS Clark'!$AF$84</f>
        <v>694229</v>
      </c>
      <c r="AL35" s="388">
        <f>'5C1G_JS Clark'!$AG$84</f>
        <v>-17</v>
      </c>
      <c r="AM35" s="396">
        <f>'5C1G_JS Clark'!$AH$84</f>
        <v>-64460</v>
      </c>
      <c r="AN35" s="388">
        <f>'5C1G_JS Clark'!$AI$84</f>
        <v>-8</v>
      </c>
      <c r="AO35" s="398">
        <f>'5C1G_JS Clark'!$AJ$84</f>
        <v>-10864</v>
      </c>
      <c r="AP35" s="399">
        <f>'5C1G_JS Clark'!$AK$84</f>
        <v>-75324</v>
      </c>
      <c r="AQ35" s="397">
        <f>'5C1G_JS Clark'!$AL$84</f>
        <v>618905</v>
      </c>
      <c r="AR35" s="400">
        <f>'5C1G_JS Clark'!$AM$84</f>
        <v>-1547</v>
      </c>
      <c r="AS35" s="397">
        <f>'5C1G_JS Clark'!$AN$84</f>
        <v>617358</v>
      </c>
      <c r="AT35" s="398">
        <f>'5C1G_JS Clark'!$AO$84</f>
        <v>13323</v>
      </c>
      <c r="AU35" s="397">
        <f>'5C1G_JS Clark'!$AP$84</f>
        <v>630681</v>
      </c>
      <c r="AV35" s="398">
        <f>'5C1G_JS Clark'!$AQ$84</f>
        <v>582419</v>
      </c>
      <c r="AW35" s="398">
        <f>'5C1G_JS Clark'!$AR$84</f>
        <v>48262</v>
      </c>
      <c r="AX35" s="397">
        <f>'5C1G_JS Clark'!$AS$84</f>
        <v>48262</v>
      </c>
    </row>
    <row r="36" spans="1:50" ht="16.5" customHeight="1" x14ac:dyDescent="0.2">
      <c r="A36" s="385" t="s">
        <v>614</v>
      </c>
      <c r="B36" s="539" t="s">
        <v>614</v>
      </c>
      <c r="C36" s="401" t="s">
        <v>437</v>
      </c>
      <c r="D36" s="402">
        <f>'5C1AH_BRUP'!$C$84</f>
        <v>266</v>
      </c>
      <c r="E36" s="403"/>
      <c r="F36" s="404">
        <f>'5C1AH_BRUP'!$E$84</f>
        <v>852919.37791900372</v>
      </c>
      <c r="G36" s="405">
        <f>'5C1AH_BRUP'!$F$84</f>
        <v>259</v>
      </c>
      <c r="H36" s="403"/>
      <c r="I36" s="404">
        <f>'5C1AH_BRUP'!$H$84</f>
        <v>105202.80670523553</v>
      </c>
      <c r="J36" s="405">
        <f>'5C1AH_BRUP'!$I$84</f>
        <v>0</v>
      </c>
      <c r="K36" s="403"/>
      <c r="L36" s="404">
        <f>'5C1AH_BRUP'!$K$84</f>
        <v>0</v>
      </c>
      <c r="M36" s="405">
        <f>'5C1AH_BRUP'!$L$84</f>
        <v>29</v>
      </c>
      <c r="N36" s="403"/>
      <c r="O36" s="404">
        <f>'5C1AH_BRUP'!$N$84</f>
        <v>80079.071821763398</v>
      </c>
      <c r="P36" s="405">
        <f>'5C1AH_BRUP'!$O$84</f>
        <v>0</v>
      </c>
      <c r="Q36" s="403"/>
      <c r="R36" s="404">
        <f>'5C1AH_BRUP'!$Q$84</f>
        <v>0</v>
      </c>
      <c r="S36" s="406">
        <f>'5C1AH_BRUP'!$R$84</f>
        <v>1038201</v>
      </c>
      <c r="T36" s="403">
        <f>'5C1AH_BRUP'!$S$84</f>
        <v>118437</v>
      </c>
      <c r="U36" s="403">
        <f>'5C1AH_BRUP'!$T$84</f>
        <v>29851</v>
      </c>
      <c r="V36" s="407">
        <f>'5C1AH_BRUP'!$U$84</f>
        <v>148288</v>
      </c>
      <c r="W36" s="406">
        <f>'5C1AH_BRUP'!$V$84</f>
        <v>1186489</v>
      </c>
      <c r="X36" s="404">
        <f>'5C1AH_BRUP'!$W$84</f>
        <v>-2967</v>
      </c>
      <c r="Y36" s="406">
        <f>'5C1AH_BRUP'!$X$84</f>
        <v>1183522</v>
      </c>
      <c r="Z36" s="403">
        <f>'5C1AH_BRUP'!$Y$84</f>
        <v>-113622</v>
      </c>
      <c r="AA36" s="408">
        <f>'5C1AH_BRUP'!$Z$78+'5C1AH_BRUP'!$Z$82</f>
        <v>0</v>
      </c>
      <c r="AB36" s="406">
        <f>'5C1AH_BRUP'!$Z$84</f>
        <v>1069900</v>
      </c>
      <c r="AC36" s="409">
        <f>'5C1AH_BRUP'!$AA$84</f>
        <v>955743</v>
      </c>
      <c r="AD36" s="403">
        <f>'5C1AH_BRUP'!$AB$84</f>
        <v>114157</v>
      </c>
      <c r="AE36" s="410">
        <f>'5C1AH_BRUP'!$AC$84</f>
        <v>114157</v>
      </c>
      <c r="AF36" s="1530">
        <v>0</v>
      </c>
      <c r="AG36" s="1530">
        <f>'5C1AH_BRUP'!$AC$84</f>
        <v>114157</v>
      </c>
      <c r="AH36" s="408">
        <f>'5C1AH_BRUP'!$AD$79+'5C1AH_BRUP'!$AD$80+'5C1AH_BRUP'!$AD$81</f>
        <v>0</v>
      </c>
      <c r="AI36" s="410">
        <f>'5C1AH_BRUP'!$AD$84</f>
        <v>1069900</v>
      </c>
      <c r="AJ36" s="411"/>
      <c r="AK36" s="412">
        <f>'5C1AH_BRUP'!$AF$84</f>
        <v>2006879</v>
      </c>
      <c r="AL36" s="402">
        <f>'5C1AH_BRUP'!$AG$84</f>
        <v>23</v>
      </c>
      <c r="AM36" s="411">
        <f>'5C1AH_BRUP'!$AH$84</f>
        <v>164700</v>
      </c>
      <c r="AN36" s="402">
        <f>'5C1AH_BRUP'!$AI$84</f>
        <v>17</v>
      </c>
      <c r="AO36" s="413">
        <f>'5C1AH_BRUP'!$AJ$84</f>
        <v>64277</v>
      </c>
      <c r="AP36" s="414">
        <f>'5C1AH_BRUP'!$AK$84</f>
        <v>228977</v>
      </c>
      <c r="AQ36" s="412">
        <f>'5C1AH_BRUP'!$AL$84</f>
        <v>2235856</v>
      </c>
      <c r="AR36" s="415">
        <f>'5C1AH_BRUP'!$AM$84</f>
        <v>-5590</v>
      </c>
      <c r="AS36" s="412">
        <f>'5C1AH_BRUP'!$AN$84</f>
        <v>2230266</v>
      </c>
      <c r="AT36" s="413">
        <f>'5C1AH_BRUP'!$AO$84</f>
        <v>6223</v>
      </c>
      <c r="AU36" s="412">
        <f>'5C1AH_BRUP'!$AP$84</f>
        <v>2236489</v>
      </c>
      <c r="AV36" s="413">
        <f>'5C1AH_BRUP'!$AQ$84</f>
        <v>2016142</v>
      </c>
      <c r="AW36" s="413">
        <f>'5C1AH_BRUP'!$AR$84</f>
        <v>220347</v>
      </c>
      <c r="AX36" s="412">
        <f>'5C1AH_BRUP'!$AS$84</f>
        <v>220347</v>
      </c>
    </row>
    <row r="37" spans="1:50" ht="16.5" customHeight="1" x14ac:dyDescent="0.2">
      <c r="A37" s="383" t="s">
        <v>581</v>
      </c>
      <c r="B37" s="537" t="s">
        <v>581</v>
      </c>
      <c r="C37" s="370" t="s">
        <v>441</v>
      </c>
      <c r="D37" s="371">
        <f>'5C1X_Tangi'!$C$84</f>
        <v>321</v>
      </c>
      <c r="E37" s="372"/>
      <c r="F37" s="373">
        <f>'5C1X_Tangi'!$E$84</f>
        <v>1507382.9724232941</v>
      </c>
      <c r="G37" s="374">
        <f>'5C1X_Tangi'!$F$84</f>
        <v>235</v>
      </c>
      <c r="H37" s="372"/>
      <c r="I37" s="373">
        <f>'5C1X_Tangi'!$H$84</f>
        <v>156314.25245034689</v>
      </c>
      <c r="J37" s="374">
        <f>'5C1X_Tangi'!$I$84</f>
        <v>51</v>
      </c>
      <c r="K37" s="372"/>
      <c r="L37" s="373">
        <f>'5C1X_Tangi'!$K$84</f>
        <v>9226.2468202824894</v>
      </c>
      <c r="M37" s="374">
        <f>'5C1X_Tangi'!$L$84</f>
        <v>28</v>
      </c>
      <c r="N37" s="372"/>
      <c r="O37" s="373">
        <f>'5C1X_Tangi'!$N$84</f>
        <v>126212.47961439032</v>
      </c>
      <c r="P37" s="374">
        <f>'5C1X_Tangi'!$O$84</f>
        <v>0</v>
      </c>
      <c r="Q37" s="372"/>
      <c r="R37" s="373">
        <f>'5C1X_Tangi'!$Q$84</f>
        <v>0</v>
      </c>
      <c r="S37" s="375">
        <f>'5C1X_Tangi'!$R$84</f>
        <v>1799137</v>
      </c>
      <c r="T37" s="372">
        <f>'5C1X_Tangi'!$S$84</f>
        <v>-115832</v>
      </c>
      <c r="U37" s="372">
        <f>'5C1X_Tangi'!$T$84</f>
        <v>-43128</v>
      </c>
      <c r="V37" s="376">
        <f>'5C1X_Tangi'!$U$84</f>
        <v>-158960</v>
      </c>
      <c r="W37" s="375">
        <f>'5C1X_Tangi'!$V$84</f>
        <v>1640177</v>
      </c>
      <c r="X37" s="373">
        <f>'5C1X_Tangi'!$W$84</f>
        <v>-4101</v>
      </c>
      <c r="Y37" s="375">
        <f>'5C1X_Tangi'!$X$84</f>
        <v>1636076</v>
      </c>
      <c r="Z37" s="372">
        <f>'5C1X_Tangi'!$Y$84</f>
        <v>465</v>
      </c>
      <c r="AA37" s="386">
        <f>('5C1X_Tangi'!$Z$78+'5C1X_Tangi'!$Z$82)</f>
        <v>0</v>
      </c>
      <c r="AB37" s="375">
        <f>'5C1X_Tangi'!$Z$84</f>
        <v>1636541</v>
      </c>
      <c r="AC37" s="372">
        <f>'5C1X_Tangi'!$AA$84</f>
        <v>1516484</v>
      </c>
      <c r="AD37" s="372">
        <f>'5C1X_Tangi'!$AB$84</f>
        <v>120057</v>
      </c>
      <c r="AE37" s="375">
        <f>'5C1X_Tangi'!$AC$84</f>
        <v>120057</v>
      </c>
      <c r="AF37" s="1529">
        <v>0</v>
      </c>
      <c r="AG37" s="1529">
        <f>'5C1X_Tangi'!$AC$84</f>
        <v>120057</v>
      </c>
      <c r="AH37" s="386">
        <f>('5C1X_Tangi'!$AD$79+'5C1X_Tangi'!$AD$80+'5C1X_Tangi'!$AD$81)</f>
        <v>0</v>
      </c>
      <c r="AI37" s="377">
        <f>'5C1X_Tangi'!$AD$84</f>
        <v>1636541</v>
      </c>
      <c r="AJ37" s="378"/>
      <c r="AK37" s="379">
        <f>'5C1X_Tangi'!$AF$84</f>
        <v>867698</v>
      </c>
      <c r="AL37" s="371">
        <f>'5C1X_Tangi'!$AG$84</f>
        <v>-14</v>
      </c>
      <c r="AM37" s="378">
        <f>'5C1X_Tangi'!$AH$84</f>
        <v>-39997</v>
      </c>
      <c r="AN37" s="371">
        <f>'5C1X_Tangi'!$AI$84</f>
        <v>-18</v>
      </c>
      <c r="AO37" s="380">
        <f>'5C1X_Tangi'!$AJ$84</f>
        <v>-22163</v>
      </c>
      <c r="AP37" s="381">
        <f>'5C1X_Tangi'!$AK$84</f>
        <v>-62160</v>
      </c>
      <c r="AQ37" s="379">
        <f>'5C1X_Tangi'!$AL$84</f>
        <v>805538</v>
      </c>
      <c r="AR37" s="382">
        <f>'5C1X_Tangi'!$AM$84</f>
        <v>-2014</v>
      </c>
      <c r="AS37" s="379">
        <f>'5C1X_Tangi'!$AN$84</f>
        <v>803524</v>
      </c>
      <c r="AT37" s="380">
        <f>'5C1X_Tangi'!$AO$84</f>
        <v>-357</v>
      </c>
      <c r="AU37" s="379">
        <f>'5C1X_Tangi'!$AP$84</f>
        <v>803167</v>
      </c>
      <c r="AV37" s="380">
        <f>'5C1X_Tangi'!$AQ$84</f>
        <v>742069</v>
      </c>
      <c r="AW37" s="380">
        <f>'5C1X_Tangi'!$AR$84</f>
        <v>61098</v>
      </c>
      <c r="AX37" s="379">
        <f>'5C1X_Tangi'!$AS$84</f>
        <v>61098</v>
      </c>
    </row>
    <row r="38" spans="1:50" ht="16.5" customHeight="1" x14ac:dyDescent="0.2">
      <c r="A38" s="384" t="s">
        <v>464</v>
      </c>
      <c r="B38" s="538" t="s">
        <v>464</v>
      </c>
      <c r="C38" s="387" t="s">
        <v>618</v>
      </c>
      <c r="D38" s="388">
        <f>'5C1Y_GEO'!$C$84</f>
        <v>286</v>
      </c>
      <c r="E38" s="389"/>
      <c r="F38" s="390">
        <f>'5C1Y_GEO'!$E$84</f>
        <v>964997.95049598673</v>
      </c>
      <c r="G38" s="391">
        <f>'5C1Y_GEO'!$F$84</f>
        <v>231</v>
      </c>
      <c r="H38" s="389"/>
      <c r="I38" s="390">
        <f>'5C1Y_GEO'!$H$84</f>
        <v>98704.167353273122</v>
      </c>
      <c r="J38" s="391">
        <f>'5C1Y_GEO'!$I$84</f>
        <v>0</v>
      </c>
      <c r="K38" s="389"/>
      <c r="L38" s="390">
        <f>'5C1Y_GEO'!$K$84</f>
        <v>0</v>
      </c>
      <c r="M38" s="391">
        <f>'5C1Y_GEO'!$L$84</f>
        <v>41</v>
      </c>
      <c r="N38" s="389"/>
      <c r="O38" s="390">
        <f>'5C1Y_GEO'!$N$84</f>
        <v>119367.05762634633</v>
      </c>
      <c r="P38" s="391">
        <f>'5C1Y_GEO'!$O$84</f>
        <v>3</v>
      </c>
      <c r="Q38" s="389"/>
      <c r="R38" s="390">
        <f>'5C1Y_GEO'!$Q$84</f>
        <v>4964.5628182501105</v>
      </c>
      <c r="S38" s="392">
        <f>'5C1Y_GEO'!$R$84</f>
        <v>1188034</v>
      </c>
      <c r="T38" s="389">
        <f>'5C1Y_GEO'!$S$84</f>
        <v>908300</v>
      </c>
      <c r="U38" s="389">
        <f>'5C1Y_GEO'!$T$84</f>
        <v>-4201</v>
      </c>
      <c r="V38" s="393">
        <f>'5C1Y_GEO'!$U$84</f>
        <v>904099</v>
      </c>
      <c r="W38" s="392">
        <f>'5C1Y_GEO'!$V$84</f>
        <v>2092133</v>
      </c>
      <c r="X38" s="390">
        <f>'5C1Y_GEO'!$W$84</f>
        <v>-5231</v>
      </c>
      <c r="Y38" s="392">
        <f>'5C1Y_GEO'!$X$84</f>
        <v>2086902</v>
      </c>
      <c r="Z38" s="389">
        <f>'5C1Y_GEO'!$Y$84</f>
        <v>1008</v>
      </c>
      <c r="AA38" s="394">
        <f>('5C1Y_GEO'!$Z$78+'5C1Y_GEO'!$Z$82)</f>
        <v>0</v>
      </c>
      <c r="AB38" s="392">
        <f>'5C1Y_GEO'!$Z$84</f>
        <v>2087910</v>
      </c>
      <c r="AC38" s="389">
        <f>'5C1Y_GEO'!$AA$84</f>
        <v>1902874</v>
      </c>
      <c r="AD38" s="389">
        <f>'5C1Y_GEO'!$AB$84</f>
        <v>185036</v>
      </c>
      <c r="AE38" s="392">
        <f>'5C1Y_GEO'!$AC$84</f>
        <v>185036</v>
      </c>
      <c r="AF38" s="1367">
        <v>0</v>
      </c>
      <c r="AG38" s="1367">
        <f>'5C1Y_GEO'!$AC$84</f>
        <v>185036</v>
      </c>
      <c r="AH38" s="394">
        <f>('5C1Y_GEO'!$AD$79+'5C1Y_GEO'!$AD$80+'5C1Y_GEO'!$AD$81)</f>
        <v>0</v>
      </c>
      <c r="AI38" s="395">
        <f>'5C1Y_GEO'!$AD$84</f>
        <v>2087910</v>
      </c>
      <c r="AJ38" s="396"/>
      <c r="AK38" s="397">
        <f>'5C1Y_GEO'!$AF$84</f>
        <v>2064380</v>
      </c>
      <c r="AL38" s="388">
        <f>'5C1Y_GEO'!$AG$84</f>
        <v>237</v>
      </c>
      <c r="AM38" s="396">
        <f>'5C1Y_GEO'!$AH$84</f>
        <v>1786768</v>
      </c>
      <c r="AN38" s="388">
        <f>'5C1Y_GEO'!$AI$84</f>
        <v>-10</v>
      </c>
      <c r="AO38" s="398">
        <f>'5C1Y_GEO'!$AJ$84</f>
        <v>-66324</v>
      </c>
      <c r="AP38" s="399">
        <f>'5C1Y_GEO'!$AK$84</f>
        <v>1720444</v>
      </c>
      <c r="AQ38" s="397">
        <f>'5C1Y_GEO'!$AL$84</f>
        <v>3784824</v>
      </c>
      <c r="AR38" s="400">
        <f>'5C1Y_GEO'!$AM$84</f>
        <v>-9461</v>
      </c>
      <c r="AS38" s="397">
        <f>'5C1Y_GEO'!$AN$84</f>
        <v>3775363</v>
      </c>
      <c r="AT38" s="398">
        <f>'5C1Y_GEO'!$AO$84</f>
        <v>-2383</v>
      </c>
      <c r="AU38" s="397">
        <f>'5C1Y_GEO'!$AP$84</f>
        <v>3772980</v>
      </c>
      <c r="AV38" s="398">
        <f>'5C1Y_GEO'!$AQ$84</f>
        <v>3467193</v>
      </c>
      <c r="AW38" s="398">
        <f>'5C1Y_GEO'!$AR$84</f>
        <v>305787</v>
      </c>
      <c r="AX38" s="397">
        <f>'5C1Y_GEO'!$AS$84</f>
        <v>305787</v>
      </c>
    </row>
    <row r="39" spans="1:50" ht="16.5" customHeight="1" x14ac:dyDescent="0.2">
      <c r="A39" s="384" t="s">
        <v>1240</v>
      </c>
      <c r="B39" s="538" t="s">
        <v>1240</v>
      </c>
      <c r="C39" s="387" t="s">
        <v>1220</v>
      </c>
      <c r="D39" s="388">
        <f>'5C1AI_Harmony'!$C$84</f>
        <v>0</v>
      </c>
      <c r="E39" s="389"/>
      <c r="F39" s="390">
        <f>'5C1AI_Harmony'!$E$84</f>
        <v>0</v>
      </c>
      <c r="G39" s="391">
        <f>'5C1AI_Harmony'!$F$84</f>
        <v>0</v>
      </c>
      <c r="H39" s="389"/>
      <c r="I39" s="390">
        <f>'5C1AI_Harmony'!$H$84</f>
        <v>0</v>
      </c>
      <c r="J39" s="391">
        <f>'5C1AI_Harmony'!$I$84</f>
        <v>0</v>
      </c>
      <c r="K39" s="389"/>
      <c r="L39" s="390">
        <f>'5C1AI_Harmony'!$K$84</f>
        <v>0</v>
      </c>
      <c r="M39" s="391">
        <f>'5C1AI_Harmony'!$L$84</f>
        <v>0</v>
      </c>
      <c r="N39" s="389"/>
      <c r="O39" s="390">
        <f>'5C1AI_Harmony'!$N$84</f>
        <v>0</v>
      </c>
      <c r="P39" s="391">
        <f>'5C1AI_Harmony'!$O$84</f>
        <v>0</v>
      </c>
      <c r="Q39" s="389"/>
      <c r="R39" s="390">
        <f>'5C1AI_Harmony'!$Q$84</f>
        <v>0</v>
      </c>
      <c r="S39" s="392">
        <f>'5C1AI_Harmony'!$R$84</f>
        <v>0</v>
      </c>
      <c r="T39" s="389">
        <f>'5C1AI_Harmony'!$S$84</f>
        <v>200231</v>
      </c>
      <c r="U39" s="389">
        <f>'5C1AI_Harmony'!$T$84</f>
        <v>3860</v>
      </c>
      <c r="V39" s="393">
        <f>'5C1AI_Harmony'!$U$84</f>
        <v>204091</v>
      </c>
      <c r="W39" s="392">
        <f>'5C1AI_Harmony'!$V$84</f>
        <v>204091</v>
      </c>
      <c r="X39" s="390">
        <f>'5C1AI_Harmony'!$W$84</f>
        <v>-510</v>
      </c>
      <c r="Y39" s="392">
        <f>'5C1AI_Harmony'!$X$84</f>
        <v>203581</v>
      </c>
      <c r="Z39" s="389">
        <f>'5C1AI_Harmony'!$Y$84</f>
        <v>0</v>
      </c>
      <c r="AA39" s="394">
        <f>('5C1AI_Harmony'!$Z$78+'5C1AI_Harmony'!$Z$82)</f>
        <v>0</v>
      </c>
      <c r="AB39" s="392">
        <f>'5C1AI_Harmony'!$Z$84</f>
        <v>203581</v>
      </c>
      <c r="AC39" s="389">
        <f>'5C1AI_Harmony'!$AA$84</f>
        <v>182965</v>
      </c>
      <c r="AD39" s="389">
        <f>'5C1AI_Harmony'!$AB$84</f>
        <v>20616</v>
      </c>
      <c r="AE39" s="392">
        <f>'5C1AI_Harmony'!$AC$84</f>
        <v>20616</v>
      </c>
      <c r="AF39" s="1367">
        <v>0</v>
      </c>
      <c r="AG39" s="1367">
        <f>'5C1AI_Harmony'!$AC$84</f>
        <v>20616</v>
      </c>
      <c r="AH39" s="394">
        <f>('5C1AI_Harmony'!$AD$79+'5C1AI_Harmony'!$AD$80+'5C1AI_Harmony'!$AD$81)</f>
        <v>10000</v>
      </c>
      <c r="AI39" s="395">
        <f>'5C1AI_Harmony'!$AD$84</f>
        <v>213581</v>
      </c>
      <c r="AJ39" s="396"/>
      <c r="AK39" s="397">
        <f>'5C1AI_Harmony'!$AF$84</f>
        <v>0</v>
      </c>
      <c r="AL39" s="388">
        <f>'5C1AI_Harmony'!$AG$84</f>
        <v>43</v>
      </c>
      <c r="AM39" s="396">
        <f>'5C1AI_Harmony'!$AH$84</f>
        <v>272364</v>
      </c>
      <c r="AN39" s="388">
        <f>'5C1AI_Harmony'!$AI$84</f>
        <v>2</v>
      </c>
      <c r="AO39" s="398">
        <f>'5C1AI_Harmony'!$AJ$84</f>
        <v>6407</v>
      </c>
      <c r="AP39" s="399">
        <f>'5C1AI_Harmony'!$AK$84</f>
        <v>278771</v>
      </c>
      <c r="AQ39" s="397">
        <f>'5C1AI_Harmony'!$AL$84</f>
        <v>278771</v>
      </c>
      <c r="AR39" s="400">
        <f>'5C1AI_Harmony'!$AM$84</f>
        <v>-697</v>
      </c>
      <c r="AS39" s="397">
        <f>'5C1AI_Harmony'!$AN$84</f>
        <v>278074</v>
      </c>
      <c r="AT39" s="398">
        <f>'5C1AI_Harmony'!$AO$84</f>
        <v>0</v>
      </c>
      <c r="AU39" s="397">
        <f>'5C1AI_Harmony'!$AP$84</f>
        <v>278074</v>
      </c>
      <c r="AV39" s="398">
        <f>'5C1AI_Harmony'!$AQ$84</f>
        <v>255422</v>
      </c>
      <c r="AW39" s="398">
        <f>'5C1AI_Harmony'!$AR$84</f>
        <v>22652</v>
      </c>
      <c r="AX39" s="397">
        <f>'5C1AI_Harmony'!$AS$84</f>
        <v>22652</v>
      </c>
    </row>
    <row r="40" spans="1:50" ht="16.5" customHeight="1" x14ac:dyDescent="0.2">
      <c r="A40" s="384" t="s">
        <v>1242</v>
      </c>
      <c r="B40" s="538" t="s">
        <v>1242</v>
      </c>
      <c r="C40" s="387" t="s">
        <v>1219</v>
      </c>
      <c r="D40" s="388">
        <f>'5C1AJ_Athlos'!$C$84</f>
        <v>0</v>
      </c>
      <c r="E40" s="389"/>
      <c r="F40" s="390">
        <f>'5C1AJ_Athlos'!$E$84</f>
        <v>0</v>
      </c>
      <c r="G40" s="391">
        <f>'5C1AJ_Athlos'!$F$84</f>
        <v>0</v>
      </c>
      <c r="H40" s="389"/>
      <c r="I40" s="390">
        <f>'5C1AJ_Athlos'!$H$84</f>
        <v>0</v>
      </c>
      <c r="J40" s="391">
        <f>'5C1AJ_Athlos'!$I$84</f>
        <v>0</v>
      </c>
      <c r="K40" s="389"/>
      <c r="L40" s="390">
        <f>'5C1AJ_Athlos'!$K$84</f>
        <v>0</v>
      </c>
      <c r="M40" s="391">
        <f>'5C1AJ_Athlos'!$L$84</f>
        <v>0</v>
      </c>
      <c r="N40" s="389"/>
      <c r="O40" s="390">
        <f>'5C1AJ_Athlos'!$N$84</f>
        <v>0</v>
      </c>
      <c r="P40" s="391">
        <f>'5C1AJ_Athlos'!$O$84</f>
        <v>0</v>
      </c>
      <c r="Q40" s="389"/>
      <c r="R40" s="390">
        <f>'5C1AJ_Athlos'!$Q$84</f>
        <v>0</v>
      </c>
      <c r="S40" s="392">
        <f>'5C1AJ_Athlos'!$R$84</f>
        <v>0</v>
      </c>
      <c r="T40" s="389">
        <f>'5C1AJ_Athlos'!$S$84</f>
        <v>4278768</v>
      </c>
      <c r="U40" s="389">
        <f>'5C1AJ_Athlos'!$T$84</f>
        <v>51730</v>
      </c>
      <c r="V40" s="393">
        <f>'5C1AJ_Athlos'!$U$84</f>
        <v>4330498</v>
      </c>
      <c r="W40" s="392">
        <f>'5C1AJ_Athlos'!$V$84</f>
        <v>4330498</v>
      </c>
      <c r="X40" s="390">
        <f>'5C1AJ_Athlos'!$W$84</f>
        <v>-10826</v>
      </c>
      <c r="Y40" s="392">
        <f>'5C1AJ_Athlos'!$X$84</f>
        <v>4319672</v>
      </c>
      <c r="Z40" s="389">
        <f>'5C1AJ_Athlos'!$Y$84</f>
        <v>0</v>
      </c>
      <c r="AA40" s="394">
        <f>('5C1AJ_Athlos'!$Z$78+'5C1AJ_Athlos'!$Z$82)</f>
        <v>0</v>
      </c>
      <c r="AB40" s="392">
        <f>'5C1AJ_Athlos'!$Z$84</f>
        <v>4319672</v>
      </c>
      <c r="AC40" s="389">
        <f>'5C1AJ_Athlos'!$AA$84</f>
        <v>3955638</v>
      </c>
      <c r="AD40" s="389">
        <f>'5C1AJ_Athlos'!$AB$84</f>
        <v>364034</v>
      </c>
      <c r="AE40" s="392">
        <f>'5C1AJ_Athlos'!$AC$84</f>
        <v>364034</v>
      </c>
      <c r="AF40" s="1367">
        <v>0</v>
      </c>
      <c r="AG40" s="1367">
        <f>'5C1AJ_Athlos'!$AC$84</f>
        <v>364034</v>
      </c>
      <c r="AH40" s="394">
        <f>('5C1AJ_Athlos'!$AD$79+'5C1AJ_Athlos'!$AD$80+'5C1AJ_Athlos'!$AD$81)</f>
        <v>0</v>
      </c>
      <c r="AI40" s="395">
        <f>'5C1AJ_Athlos'!$AD$84</f>
        <v>4319672</v>
      </c>
      <c r="AJ40" s="396"/>
      <c r="AK40" s="397">
        <f>'5C1AJ_Athlos'!$AF$84</f>
        <v>0</v>
      </c>
      <c r="AL40" s="388">
        <f>'5C1AJ_Athlos'!$AG$84</f>
        <v>969</v>
      </c>
      <c r="AM40" s="396">
        <f>'5C1AJ_Athlos'!$AH$84</f>
        <v>5216881</v>
      </c>
      <c r="AN40" s="388">
        <f>'5C1AJ_Athlos'!$AI$84</f>
        <v>5</v>
      </c>
      <c r="AO40" s="398">
        <f>'5C1AJ_Athlos'!$AJ$84</f>
        <v>10723</v>
      </c>
      <c r="AP40" s="399">
        <f>'5C1AJ_Athlos'!$AK$84</f>
        <v>5227604</v>
      </c>
      <c r="AQ40" s="397">
        <f>'5C1AJ_Athlos'!$AL$84</f>
        <v>5227604</v>
      </c>
      <c r="AR40" s="400">
        <f>'5C1AJ_Athlos'!$AM$84</f>
        <v>-13070</v>
      </c>
      <c r="AS40" s="397">
        <f>'5C1AJ_Athlos'!$AN$84</f>
        <v>5214534</v>
      </c>
      <c r="AT40" s="398">
        <f>'5C1AJ_Athlos'!$AO$84</f>
        <v>0</v>
      </c>
      <c r="AU40" s="397">
        <f>'5C1AJ_Athlos'!$AP$84</f>
        <v>5214534</v>
      </c>
      <c r="AV40" s="398">
        <f>'5C1AJ_Athlos'!$AQ$84</f>
        <v>4761301</v>
      </c>
      <c r="AW40" s="398">
        <f>'5C1AJ_Athlos'!$AR$84</f>
        <v>453233</v>
      </c>
      <c r="AX40" s="397">
        <f>'5C1AJ_Athlos'!$AS$84</f>
        <v>453233</v>
      </c>
    </row>
    <row r="41" spans="1:50" ht="16.5" customHeight="1" x14ac:dyDescent="0.2">
      <c r="A41" s="385" t="s">
        <v>914</v>
      </c>
      <c r="B41" s="539" t="s">
        <v>914</v>
      </c>
      <c r="C41" s="401" t="s">
        <v>763</v>
      </c>
      <c r="D41" s="402">
        <f>'5C1AG_Collegiate'!$C$84</f>
        <v>124</v>
      </c>
      <c r="E41" s="403"/>
      <c r="F41" s="404">
        <f>'5C1AG_Collegiate'!$E$84</f>
        <v>412561.41953139263</v>
      </c>
      <c r="G41" s="405">
        <f>'5C1AG_Collegiate'!$F$84</f>
        <v>89</v>
      </c>
      <c r="H41" s="403"/>
      <c r="I41" s="404">
        <f>'5C1AG_Collegiate'!$H$84</f>
        <v>37278.49524976543</v>
      </c>
      <c r="J41" s="405">
        <f>'5C1AG_Collegiate'!$I$84</f>
        <v>122</v>
      </c>
      <c r="K41" s="403"/>
      <c r="L41" s="404">
        <f>'5C1AG_Collegiate'!$K$84</f>
        <v>13811.840782387451</v>
      </c>
      <c r="M41" s="405">
        <f>'5C1AG_Collegiate'!$L$84</f>
        <v>23</v>
      </c>
      <c r="N41" s="403"/>
      <c r="O41" s="404">
        <f>'5C1AG_Collegiate'!$N$84</f>
        <v>67716.812220291089</v>
      </c>
      <c r="P41" s="405">
        <f>'5C1AG_Collegiate'!$O$84</f>
        <v>0</v>
      </c>
      <c r="Q41" s="403"/>
      <c r="R41" s="404">
        <f>'5C1AG_Collegiate'!$Q$84</f>
        <v>0</v>
      </c>
      <c r="S41" s="406">
        <f>'5C1AG_Collegiate'!$R$84</f>
        <v>531369</v>
      </c>
      <c r="T41" s="403">
        <f>'5C1AG_Collegiate'!$S$84</f>
        <v>633259</v>
      </c>
      <c r="U41" s="403">
        <f>'5C1AG_Collegiate'!$T$84</f>
        <v>-65206</v>
      </c>
      <c r="V41" s="407">
        <f>'5C1AG_Collegiate'!$U$84</f>
        <v>568053</v>
      </c>
      <c r="W41" s="406">
        <f>'5C1AG_Collegiate'!$V$84</f>
        <v>1099422</v>
      </c>
      <c r="X41" s="404">
        <f>'5C1AG_Collegiate'!$W$84</f>
        <v>-2749</v>
      </c>
      <c r="Y41" s="406">
        <f>'5C1AG_Collegiate'!$X$84</f>
        <v>1096673</v>
      </c>
      <c r="Z41" s="403">
        <f>'5C1AG_Collegiate'!$Y$84</f>
        <v>-57762</v>
      </c>
      <c r="AA41" s="408">
        <f>'5C1AG_Collegiate'!$Z$78+'5C1AG_Collegiate'!$Z$82</f>
        <v>0</v>
      </c>
      <c r="AB41" s="406">
        <f>'5C1AG_Collegiate'!$Z$84</f>
        <v>1038911</v>
      </c>
      <c r="AC41" s="409">
        <f>'5C1AG_Collegiate'!$AA$84</f>
        <v>861115</v>
      </c>
      <c r="AD41" s="403">
        <f>'5C1AG_Collegiate'!$AB$84</f>
        <v>177796</v>
      </c>
      <c r="AE41" s="410">
        <f>'5C1AG_Collegiate'!$AC$84</f>
        <v>177796</v>
      </c>
      <c r="AF41" s="1530">
        <v>0</v>
      </c>
      <c r="AG41" s="1530">
        <f>'5C1AG_Collegiate'!$AC$84</f>
        <v>177796</v>
      </c>
      <c r="AH41" s="408">
        <f>'5C1AG_Collegiate'!$AD$79+'5C1AG_Collegiate'!$AD$80+'5C1AG_Collegiate'!$AD$81</f>
        <v>50038</v>
      </c>
      <c r="AI41" s="410">
        <f>'5C1AG_Collegiate'!$AD$84</f>
        <v>1088949</v>
      </c>
      <c r="AJ41" s="411"/>
      <c r="AK41" s="412">
        <f>'5C1AG_Collegiate'!$AF$84</f>
        <v>905397</v>
      </c>
      <c r="AL41" s="402">
        <f>'5C1AG_Collegiate'!$AG$84</f>
        <v>151</v>
      </c>
      <c r="AM41" s="411">
        <f>'5C1AG_Collegiate'!$AH$84</f>
        <v>1113906</v>
      </c>
      <c r="AN41" s="402">
        <f>'5C1AG_Collegiate'!$AI$84</f>
        <v>-24</v>
      </c>
      <c r="AO41" s="413">
        <f>'5C1AG_Collegiate'!$AJ$84</f>
        <v>-60621</v>
      </c>
      <c r="AP41" s="414">
        <f>'5C1AG_Collegiate'!$AK$84</f>
        <v>1053285</v>
      </c>
      <c r="AQ41" s="412">
        <f>'5C1AG_Collegiate'!$AL$84</f>
        <v>1958682</v>
      </c>
      <c r="AR41" s="415">
        <f>'5C1AG_Collegiate'!$AM$84</f>
        <v>-4896</v>
      </c>
      <c r="AS41" s="412">
        <f>'5C1AG_Collegiate'!$AN$84</f>
        <v>1953786</v>
      </c>
      <c r="AT41" s="413">
        <f>'5C1AG_Collegiate'!$AO$84</f>
        <v>0</v>
      </c>
      <c r="AU41" s="412">
        <f>'5C1AG_Collegiate'!$AP$84</f>
        <v>1953786</v>
      </c>
      <c r="AV41" s="413">
        <f>'5C1AG_Collegiate'!$AQ$84</f>
        <v>1617722</v>
      </c>
      <c r="AW41" s="413">
        <f>'5C1AG_Collegiate'!$AR$84</f>
        <v>336064</v>
      </c>
      <c r="AX41" s="412">
        <f>'5C1AG_Collegiate'!$AS$84</f>
        <v>336064</v>
      </c>
    </row>
    <row r="42" spans="1:50" ht="16.5" customHeight="1" x14ac:dyDescent="0.2">
      <c r="A42" s="384" t="s">
        <v>915</v>
      </c>
      <c r="B42" s="538" t="s">
        <v>343</v>
      </c>
      <c r="C42" s="387" t="s">
        <v>1167</v>
      </c>
      <c r="D42" s="388">
        <f>'5C1M_GEO Mid'!$C$84</f>
        <v>690</v>
      </c>
      <c r="E42" s="389"/>
      <c r="F42" s="390">
        <f>'5C1M_GEO Mid'!$E$84</f>
        <v>2242924.8715943419</v>
      </c>
      <c r="G42" s="391">
        <f>'5C1M_GEO Mid'!$F$84</f>
        <v>607</v>
      </c>
      <c r="H42" s="389"/>
      <c r="I42" s="390">
        <f>'5C1M_GEO Mid'!$H$84</f>
        <v>249993.30796799765</v>
      </c>
      <c r="J42" s="391">
        <f>'5C1M_GEO Mid'!$I$84</f>
        <v>144</v>
      </c>
      <c r="K42" s="389"/>
      <c r="L42" s="390">
        <f>'5C1M_GEO Mid'!$K$84</f>
        <v>16157.70992560794</v>
      </c>
      <c r="M42" s="391">
        <f>'5C1M_GEO Mid'!$L$84</f>
        <v>68</v>
      </c>
      <c r="N42" s="389"/>
      <c r="O42" s="390">
        <f>'5C1M_GEO Mid'!$N$84</f>
        <v>189869.35835021705</v>
      </c>
      <c r="P42" s="391">
        <f>'5C1M_GEO Mid'!$O$84</f>
        <v>1</v>
      </c>
      <c r="Q42" s="389"/>
      <c r="R42" s="390">
        <f>'5C1M_GEO Mid'!$Q$84</f>
        <v>1104.5389216794952</v>
      </c>
      <c r="S42" s="392">
        <f>'5C1M_GEO Mid'!$R$84</f>
        <v>2700050</v>
      </c>
      <c r="T42" s="389">
        <f>'5C1M_GEO Mid'!$S$84</f>
        <v>-43108</v>
      </c>
      <c r="U42" s="389">
        <f>'5C1M_GEO Mid'!$T$84</f>
        <v>-84558</v>
      </c>
      <c r="V42" s="393">
        <f>'5C1M_GEO Mid'!$U$84</f>
        <v>-127666</v>
      </c>
      <c r="W42" s="392">
        <f>'5C1M_GEO Mid'!$V$84</f>
        <v>2572384</v>
      </c>
      <c r="X42" s="390">
        <f>'5C1M_GEO Mid'!$W$84</f>
        <v>-6431</v>
      </c>
      <c r="Y42" s="392">
        <f>'5C1M_GEO Mid'!$X$84</f>
        <v>2565953</v>
      </c>
      <c r="Z42" s="389">
        <f>'5C1M_GEO Mid'!$Y$84</f>
        <v>105238</v>
      </c>
      <c r="AA42" s="394">
        <f>('5C1M_GEO Mid'!$Z$78+'5C1M_GEO Mid'!$Z$82)</f>
        <v>0</v>
      </c>
      <c r="AB42" s="392">
        <f>'5C1M_GEO Mid'!$Z$84</f>
        <v>2671191</v>
      </c>
      <c r="AC42" s="389">
        <f>'5C1M_GEO Mid'!$AA$84</f>
        <v>2472446</v>
      </c>
      <c r="AD42" s="389">
        <f>'5C1M_GEO Mid'!$AB$84</f>
        <v>198745</v>
      </c>
      <c r="AE42" s="392">
        <f>'5C1M_GEO Mid'!$AC$84</f>
        <v>198745</v>
      </c>
      <c r="AF42" s="1367">
        <v>0</v>
      </c>
      <c r="AG42" s="1367">
        <f>'5C1M_GEO Mid'!$AC$84</f>
        <v>198745</v>
      </c>
      <c r="AH42" s="394">
        <f>('5C1M_GEO Mid'!$AD$79+'5C1M_GEO Mid'!$AD$80+'5C1M_GEO Mid'!$AD$81)</f>
        <v>0</v>
      </c>
      <c r="AI42" s="395">
        <f>'5C1M_GEO Mid'!$AD$84</f>
        <v>2671191</v>
      </c>
      <c r="AJ42" s="396"/>
      <c r="AK42" s="397">
        <f>'5C1M_GEO Mid'!$AF$84</f>
        <v>5150026</v>
      </c>
      <c r="AL42" s="388">
        <f>'5C1M_GEO Mid'!$AG$84</f>
        <v>-12</v>
      </c>
      <c r="AM42" s="396">
        <f>'5C1M_GEO Mid'!$AH$84</f>
        <v>-74127</v>
      </c>
      <c r="AN42" s="388">
        <f>'5C1M_GEO Mid'!$AI$84</f>
        <v>-42</v>
      </c>
      <c r="AO42" s="398">
        <f>'5C1M_GEO Mid'!$AJ$84</f>
        <v>-165387</v>
      </c>
      <c r="AP42" s="399">
        <f>'5C1M_GEO Mid'!$AK$84</f>
        <v>-239514</v>
      </c>
      <c r="AQ42" s="397">
        <f>'5C1M_GEO Mid'!$AL$84</f>
        <v>4910512</v>
      </c>
      <c r="AR42" s="400">
        <f>'5C1M_GEO Mid'!$AM$84</f>
        <v>-12276</v>
      </c>
      <c r="AS42" s="397">
        <f>'5C1M_GEO Mid'!$AN$84</f>
        <v>4898236</v>
      </c>
      <c r="AT42" s="398">
        <f>'5C1M_GEO Mid'!$AO$84</f>
        <v>0</v>
      </c>
      <c r="AU42" s="397">
        <f>'5C1M_GEO Mid'!$AP$84</f>
        <v>4898236</v>
      </c>
      <c r="AV42" s="398">
        <f>'5C1M_GEO Mid'!$AQ$84</f>
        <v>4541239</v>
      </c>
      <c r="AW42" s="398">
        <f>'5C1M_GEO Mid'!$AR$84</f>
        <v>356997</v>
      </c>
      <c r="AX42" s="397">
        <f>'5C1M_GEO Mid'!$AS$84</f>
        <v>356997</v>
      </c>
    </row>
    <row r="43" spans="1:50" x14ac:dyDescent="0.2">
      <c r="A43" s="385" t="s">
        <v>587</v>
      </c>
      <c r="B43" s="539" t="s">
        <v>342</v>
      </c>
      <c r="C43" s="401" t="s">
        <v>1265</v>
      </c>
      <c r="D43" s="402">
        <f>Placeholder_Tallulah!$C$84</f>
        <v>408</v>
      </c>
      <c r="E43" s="403"/>
      <c r="F43" s="404">
        <f>Placeholder_Tallulah!$E$84</f>
        <v>1920053.2342949526</v>
      </c>
      <c r="G43" s="405">
        <f>Placeholder_Tallulah!$F$84</f>
        <v>385</v>
      </c>
      <c r="H43" s="403"/>
      <c r="I43" s="404">
        <f>Placeholder_Tallulah!$H$84</f>
        <v>240706.0902010799</v>
      </c>
      <c r="J43" s="405">
        <f>Placeholder_Tallulah!$I$84</f>
        <v>161</v>
      </c>
      <c r="K43" s="403"/>
      <c r="L43" s="404">
        <f>Placeholder_Tallulah!$K$84</f>
        <v>27413.970142297116</v>
      </c>
      <c r="M43" s="405">
        <f>Placeholder_Tallulah!$L$84</f>
        <v>21</v>
      </c>
      <c r="N43" s="403"/>
      <c r="O43" s="404">
        <f>Placeholder_Tallulah!$N$84</f>
        <v>89466.553333400807</v>
      </c>
      <c r="P43" s="405">
        <f>Placeholder_Tallulah!$O$84</f>
        <v>5</v>
      </c>
      <c r="Q43" s="403"/>
      <c r="R43" s="404">
        <f>Placeholder_Tallulah!$Q$84</f>
        <v>8520.6241269905531</v>
      </c>
      <c r="S43" s="406">
        <f>Placeholder_Tallulah!$R$84</f>
        <v>2286161</v>
      </c>
      <c r="T43" s="403">
        <f>Placeholder_Tallulah!$S$84</f>
        <v>-2286161</v>
      </c>
      <c r="U43" s="403">
        <f>Placeholder_Tallulah!$T$84</f>
        <v>0</v>
      </c>
      <c r="V43" s="407">
        <f>Placeholder_Tallulah!$U$84</f>
        <v>-2286161</v>
      </c>
      <c r="W43" s="406">
        <f>Placeholder_Tallulah!$V$84</f>
        <v>0</v>
      </c>
      <c r="X43" s="404">
        <f>Placeholder_Tallulah!$W$84</f>
        <v>0</v>
      </c>
      <c r="Y43" s="406">
        <f>Placeholder_Tallulah!$X$84</f>
        <v>0</v>
      </c>
      <c r="Z43" s="403">
        <f>Placeholder_Tallulah!$Y$84</f>
        <v>0</v>
      </c>
      <c r="AA43" s="408">
        <f>(Placeholder_Tallulah!$Z$78+Placeholder_Tallulah!$Z$82)</f>
        <v>0</v>
      </c>
      <c r="AB43" s="406">
        <f>Placeholder_Tallulah!$Z$84</f>
        <v>0</v>
      </c>
      <c r="AC43" s="409">
        <f>Placeholder_Tallulah!$AA$84</f>
        <v>0</v>
      </c>
      <c r="AD43" s="403">
        <f>Placeholder_Tallulah!$AB$84</f>
        <v>0</v>
      </c>
      <c r="AE43" s="410">
        <f>Placeholder_Tallulah!$AC$84</f>
        <v>0</v>
      </c>
      <c r="AF43" s="1530">
        <v>0</v>
      </c>
      <c r="AG43" s="1530">
        <f>Placeholder_Tallulah!$AC$84</f>
        <v>0</v>
      </c>
      <c r="AH43" s="408">
        <f>(Placeholder_Tallulah!$AD$79+Placeholder_Tallulah!$AD$80+Placeholder_Tallulah!$AD$81)</f>
        <v>0</v>
      </c>
      <c r="AI43" s="410">
        <f>Placeholder_Tallulah!$AD$84</f>
        <v>0</v>
      </c>
      <c r="AJ43" s="411"/>
      <c r="AK43" s="412">
        <f>Placeholder_Tallulah!$AF$84</f>
        <v>0</v>
      </c>
      <c r="AL43" s="402">
        <f>Placeholder_Tallulah!$AG$84</f>
        <v>-408</v>
      </c>
      <c r="AM43" s="411">
        <f>Placeholder_Tallulah!$AH$84</f>
        <v>0</v>
      </c>
      <c r="AN43" s="402">
        <f>Placeholder_Tallulah!$AI$84</f>
        <v>0</v>
      </c>
      <c r="AO43" s="413">
        <f>Placeholder_Tallulah!$AJ$84</f>
        <v>0</v>
      </c>
      <c r="AP43" s="414">
        <f>Placeholder_Tallulah!$AK$84</f>
        <v>0</v>
      </c>
      <c r="AQ43" s="412">
        <f>Placeholder_Tallulah!$AL$84</f>
        <v>0</v>
      </c>
      <c r="AR43" s="415">
        <f>Placeholder_Tallulah!$AM$84</f>
        <v>0</v>
      </c>
      <c r="AS43" s="412">
        <f>Placeholder_Tallulah!$AN$84</f>
        <v>0</v>
      </c>
      <c r="AT43" s="413">
        <f>Placeholder_Tallulah!$AO$84</f>
        <v>0</v>
      </c>
      <c r="AU43" s="412">
        <f>Placeholder_Tallulah!$AP$84</f>
        <v>0</v>
      </c>
      <c r="AV43" s="413">
        <f>Placeholder_Tallulah!$AQ$84</f>
        <v>0</v>
      </c>
      <c r="AW43" s="413">
        <f>Placeholder_Tallulah!$AR$84</f>
        <v>0</v>
      </c>
      <c r="AX43" s="412">
        <f>Placeholder_Tallulah!$AS$84</f>
        <v>0</v>
      </c>
    </row>
    <row r="44" spans="1:50" s="218" customFormat="1" ht="16.5" customHeight="1" thickBot="1" x14ac:dyDescent="0.25">
      <c r="A44" s="1732" t="s">
        <v>467</v>
      </c>
      <c r="B44" s="1764"/>
      <c r="C44" s="1733"/>
      <c r="D44" s="416">
        <f>SUM(D7:D43)</f>
        <v>18071</v>
      </c>
      <c r="E44" s="417"/>
      <c r="F44" s="418">
        <f>SUM(F7:F43)</f>
        <v>69198502.821443558</v>
      </c>
      <c r="G44" s="416">
        <f>SUM(G7:G43)</f>
        <v>13433</v>
      </c>
      <c r="H44" s="417"/>
      <c r="I44" s="418">
        <f>SUM(I7:I43)</f>
        <v>6841106.8197038621</v>
      </c>
      <c r="J44" s="416">
        <f>SUM(J7:J43)</f>
        <v>7317</v>
      </c>
      <c r="K44" s="417"/>
      <c r="L44" s="418">
        <f>SUM(L7:L43)</f>
        <v>1037818.772948768</v>
      </c>
      <c r="M44" s="416">
        <f>SUM(M7:M43)</f>
        <v>1878</v>
      </c>
      <c r="N44" s="417"/>
      <c r="O44" s="418">
        <f>SUM(O7:O43)</f>
        <v>6423317.6051437659</v>
      </c>
      <c r="P44" s="416">
        <f>SUM(P7:P43)</f>
        <v>276</v>
      </c>
      <c r="Q44" s="417"/>
      <c r="R44" s="418">
        <f t="shared" ref="R44:AI44" si="2">SUM(R7:R43)</f>
        <v>383022.6784191138</v>
      </c>
      <c r="S44" s="419">
        <f t="shared" si="2"/>
        <v>83883764</v>
      </c>
      <c r="T44" s="417">
        <f t="shared" si="2"/>
        <v>10937516</v>
      </c>
      <c r="U44" s="417">
        <f t="shared" si="2"/>
        <v>-238136</v>
      </c>
      <c r="V44" s="420">
        <f t="shared" si="2"/>
        <v>10699380</v>
      </c>
      <c r="W44" s="419">
        <f t="shared" si="2"/>
        <v>94583144</v>
      </c>
      <c r="X44" s="418">
        <f t="shared" si="2"/>
        <v>-236469</v>
      </c>
      <c r="Y44" s="419">
        <f t="shared" si="2"/>
        <v>94346675</v>
      </c>
      <c r="Z44" s="418">
        <f t="shared" si="2"/>
        <v>-154909</v>
      </c>
      <c r="AA44" s="421">
        <f t="shared" si="2"/>
        <v>1119342</v>
      </c>
      <c r="AB44" s="419">
        <f t="shared" si="2"/>
        <v>95311108</v>
      </c>
      <c r="AC44" s="417">
        <f t="shared" si="2"/>
        <v>86625302</v>
      </c>
      <c r="AD44" s="417">
        <f t="shared" si="2"/>
        <v>8685806</v>
      </c>
      <c r="AE44" s="419">
        <f t="shared" si="2"/>
        <v>8685806</v>
      </c>
      <c r="AF44" s="1531">
        <f t="shared" si="2"/>
        <v>-16666</v>
      </c>
      <c r="AG44" s="1531">
        <f t="shared" si="2"/>
        <v>8669140</v>
      </c>
      <c r="AH44" s="421">
        <f t="shared" si="2"/>
        <v>551740</v>
      </c>
      <c r="AI44" s="422">
        <f t="shared" si="2"/>
        <v>95862848</v>
      </c>
      <c r="AJ44" s="423"/>
      <c r="AK44" s="424">
        <f t="shared" ref="AK44:AX44" si="3">SUM(AK7:AK43)</f>
        <v>98724378</v>
      </c>
      <c r="AL44" s="416">
        <f t="shared" si="3"/>
        <v>2464</v>
      </c>
      <c r="AM44" s="423">
        <f t="shared" si="3"/>
        <v>16253643</v>
      </c>
      <c r="AN44" s="416">
        <f t="shared" si="3"/>
        <v>-204</v>
      </c>
      <c r="AO44" s="425">
        <f t="shared" si="3"/>
        <v>-512799</v>
      </c>
      <c r="AP44" s="426">
        <f t="shared" si="3"/>
        <v>15740844</v>
      </c>
      <c r="AQ44" s="424">
        <f t="shared" si="3"/>
        <v>114465222</v>
      </c>
      <c r="AR44" s="427">
        <f t="shared" si="3"/>
        <v>-286166</v>
      </c>
      <c r="AS44" s="424">
        <f t="shared" si="3"/>
        <v>114179056</v>
      </c>
      <c r="AT44" s="425">
        <f t="shared" si="3"/>
        <v>146256</v>
      </c>
      <c r="AU44" s="424">
        <f t="shared" si="3"/>
        <v>114325312</v>
      </c>
      <c r="AV44" s="425">
        <f t="shared" si="3"/>
        <v>103675157</v>
      </c>
      <c r="AW44" s="425">
        <f t="shared" si="3"/>
        <v>10650155</v>
      </c>
      <c r="AX44" s="424">
        <f t="shared" si="3"/>
        <v>10650155</v>
      </c>
    </row>
    <row r="45" spans="1:50" ht="13.5" thickTop="1" x14ac:dyDescent="0.2"/>
    <row r="48" spans="1:50" x14ac:dyDescent="0.2">
      <c r="S48" s="1349"/>
    </row>
  </sheetData>
  <sheetProtection formatCells="0" formatColumns="0" formatRows="0" sort="0"/>
  <sortState ref="A7:BF41">
    <sortCondition ref="A7"/>
  </sortState>
  <mergeCells count="37">
    <mergeCell ref="A44:C44"/>
    <mergeCell ref="W2:W3"/>
    <mergeCell ref="X2:X3"/>
    <mergeCell ref="AA2:AA3"/>
    <mergeCell ref="A1:C3"/>
    <mergeCell ref="T2:V2"/>
    <mergeCell ref="P2:R2"/>
    <mergeCell ref="S2:S3"/>
    <mergeCell ref="D2:D3"/>
    <mergeCell ref="E2:F2"/>
    <mergeCell ref="G2:I2"/>
    <mergeCell ref="J2:L2"/>
    <mergeCell ref="M2:O2"/>
    <mergeCell ref="AW2:AW3"/>
    <mergeCell ref="AX2:AX3"/>
    <mergeCell ref="Y2:Y3"/>
    <mergeCell ref="Z2:Z3"/>
    <mergeCell ref="AB2:AB3"/>
    <mergeCell ref="AQ2:AQ3"/>
    <mergeCell ref="AG2:AG3"/>
    <mergeCell ref="AF2:AF3"/>
    <mergeCell ref="AJ1:AX1"/>
    <mergeCell ref="T1:AI1"/>
    <mergeCell ref="D1:S1"/>
    <mergeCell ref="AU2:AU3"/>
    <mergeCell ref="AV2:AV3"/>
    <mergeCell ref="AC2:AC3"/>
    <mergeCell ref="AH2:AH3"/>
    <mergeCell ref="AT2:AT3"/>
    <mergeCell ref="AD2:AD3"/>
    <mergeCell ref="AE2:AE3"/>
    <mergeCell ref="AS2:AS3"/>
    <mergeCell ref="AI2:AI3"/>
    <mergeCell ref="AJ2:AJ3"/>
    <mergeCell ref="AK2:AK3"/>
    <mergeCell ref="AL2:AP2"/>
    <mergeCell ref="AR2:AR3"/>
  </mergeCells>
  <printOptions horizontalCentered="1"/>
  <pageMargins left="0.3" right="0.3" top="0.75" bottom="0.55000000000000004" header="0.3" footer="0.3"/>
  <pageSetup paperSize="5" scale="65" firstPageNumber="50" fitToWidth="0" fitToHeight="0" orientation="landscape" r:id="rId1"/>
  <headerFooter alignWithMargins="0">
    <oddHeader>&amp;L&amp;"Arial,Bold"&amp;20&amp;K000000FY2018-19 Budget Letter - June 2019</oddHeader>
    <oddFooter>&amp;R&amp;P</oddFooter>
  </headerFooter>
  <colBreaks count="2" manualBreakCount="2">
    <brk id="22" max="43" man="1"/>
    <brk id="35" max="43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S93"/>
  <sheetViews>
    <sheetView view="pageBreakPreview" zoomScaleNormal="100" zoomScaleSheetLayoutView="100" workbookViewId="0">
      <pane xSplit="2" ySplit="6" topLeftCell="C79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3.28515625" style="110" bestFit="1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42578125" style="110" customWidth="1"/>
    <col min="42" max="42" width="16.28515625" style="110" customWidth="1"/>
    <col min="43" max="44" width="13.85546875" style="110" customWidth="1"/>
    <col min="45" max="45" width="14.42578125" style="110" bestFit="1" customWidth="1"/>
    <col min="46" max="16384" width="8.85546875" style="110"/>
  </cols>
  <sheetData>
    <row r="1" spans="1:45" ht="19.899999999999999" customHeight="1" x14ac:dyDescent="0.2">
      <c r="A1" s="1591" t="s">
        <v>484</v>
      </c>
      <c r="B1" s="1591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591"/>
      <c r="B2" s="1591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591"/>
      <c r="B3" s="1591"/>
      <c r="C3" s="1598"/>
      <c r="D3" s="943" t="s">
        <v>692</v>
      </c>
      <c r="E3" s="943" t="s">
        <v>397</v>
      </c>
      <c r="F3" s="943" t="s">
        <v>1229</v>
      </c>
      <c r="G3" s="943" t="s">
        <v>489</v>
      </c>
      <c r="H3" s="943" t="s">
        <v>397</v>
      </c>
      <c r="I3" s="943" t="s">
        <v>1228</v>
      </c>
      <c r="J3" s="943" t="s">
        <v>489</v>
      </c>
      <c r="K3" s="943" t="s">
        <v>397</v>
      </c>
      <c r="L3" s="943" t="s">
        <v>1227</v>
      </c>
      <c r="M3" s="943" t="s">
        <v>512</v>
      </c>
      <c r="N3" s="943" t="s">
        <v>397</v>
      </c>
      <c r="O3" s="943" t="s">
        <v>1227</v>
      </c>
      <c r="P3" s="943" t="s">
        <v>512</v>
      </c>
      <c r="Q3" s="943" t="s">
        <v>397</v>
      </c>
      <c r="R3" s="1598"/>
      <c r="S3" s="946" t="s">
        <v>1225</v>
      </c>
      <c r="T3" s="946" t="s">
        <v>1226</v>
      </c>
      <c r="U3" s="946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946" t="s">
        <v>1234</v>
      </c>
      <c r="AH3" s="946" t="s">
        <v>1235</v>
      </c>
      <c r="AI3" s="946" t="s">
        <v>1233</v>
      </c>
      <c r="AJ3" s="1098" t="s">
        <v>1237</v>
      </c>
      <c r="AK3" s="946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07"/>
      <c r="B5" s="1207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9">
        <v>0</v>
      </c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78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11660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18525</v>
      </c>
      <c r="AM9" s="80"/>
      <c r="AN9" s="91"/>
      <c r="AO9" s="78">
        <v>0</v>
      </c>
      <c r="AP9" s="91"/>
      <c r="AQ9" s="78"/>
      <c r="AR9" s="78"/>
      <c r="AS9" s="91">
        <v>1485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78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73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9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78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78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78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73">
        <v>0</v>
      </c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9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78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78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78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73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9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2065452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3883087</v>
      </c>
      <c r="AM23" s="80"/>
      <c r="AN23" s="91"/>
      <c r="AO23" s="78">
        <v>-15028</v>
      </c>
      <c r="AP23" s="91"/>
      <c r="AQ23" s="78"/>
      <c r="AR23" s="78"/>
      <c r="AS23" s="91">
        <v>277512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78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78">
        <v>0</v>
      </c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73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9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78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78">
        <v>0</v>
      </c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5353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6079</v>
      </c>
      <c r="AM30" s="80"/>
      <c r="AN30" s="91"/>
      <c r="AO30" s="78">
        <v>0</v>
      </c>
      <c r="AP30" s="91"/>
      <c r="AQ30" s="78"/>
      <c r="AR30" s="78"/>
      <c r="AS30" s="91">
        <v>-2358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73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9">
        <v>0</v>
      </c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78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78">
        <v>0</v>
      </c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78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73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9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23144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12020</v>
      </c>
      <c r="AM38" s="80"/>
      <c r="AN38" s="91"/>
      <c r="AO38" s="78">
        <v>0</v>
      </c>
      <c r="AP38" s="91"/>
      <c r="AQ38" s="78"/>
      <c r="AR38" s="78"/>
      <c r="AS38" s="91">
        <v>1235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78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78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73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9">
        <v>0</v>
      </c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78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78">
        <v>0</v>
      </c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78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73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9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78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78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78">
        <v>0</v>
      </c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73">
        <v>0</v>
      </c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9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78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3445</v>
      </c>
      <c r="AM54" s="80"/>
      <c r="AN54" s="91"/>
      <c r="AO54" s="78">
        <v>0</v>
      </c>
      <c r="AP54" s="91"/>
      <c r="AQ54" s="78"/>
      <c r="AR54" s="78"/>
      <c r="AS54" s="91">
        <v>859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78">
        <v>0</v>
      </c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73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9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78">
        <v>0</v>
      </c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2690</v>
      </c>
      <c r="AM59" s="80"/>
      <c r="AN59" s="91"/>
      <c r="AO59" s="78">
        <v>0</v>
      </c>
      <c r="AP59" s="91"/>
      <c r="AQ59" s="78"/>
      <c r="AR59" s="78"/>
      <c r="AS59" s="91">
        <v>670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78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73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9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78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78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78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73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13195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60156</v>
      </c>
      <c r="AM67" s="71"/>
      <c r="AN67" s="90"/>
      <c r="AO67" s="69">
        <v>0</v>
      </c>
      <c r="AP67" s="90"/>
      <c r="AQ67" s="69"/>
      <c r="AR67" s="69"/>
      <c r="AS67" s="90">
        <v>8633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78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78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78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73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9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16197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26023</v>
      </c>
      <c r="AM73" s="80"/>
      <c r="AN73" s="91"/>
      <c r="AO73" s="78">
        <v>0</v>
      </c>
      <c r="AP73" s="91"/>
      <c r="AQ73" s="78"/>
      <c r="AR73" s="78"/>
      <c r="AS73" s="91">
        <v>3693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62917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53082</v>
      </c>
      <c r="AM74" s="80"/>
      <c r="AN74" s="91"/>
      <c r="AO74" s="78">
        <v>0</v>
      </c>
      <c r="AP74" s="91"/>
      <c r="AQ74" s="78"/>
      <c r="AR74" s="78"/>
      <c r="AS74" s="91">
        <v>8593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16836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11367</v>
      </c>
      <c r="AM75" s="80"/>
      <c r="AN75" s="91"/>
      <c r="AO75" s="78">
        <v>0</v>
      </c>
      <c r="AP75" s="91"/>
      <c r="AQ75" s="78"/>
      <c r="AR75" s="78"/>
      <c r="AS75" s="91">
        <v>1571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569</v>
      </c>
      <c r="D76" s="330"/>
      <c r="E76" s="347">
        <v>1857882.731323774</v>
      </c>
      <c r="F76" s="357">
        <v>441</v>
      </c>
      <c r="G76" s="330"/>
      <c r="H76" s="347">
        <v>181806.74739537822</v>
      </c>
      <c r="I76" s="357">
        <v>747.5</v>
      </c>
      <c r="J76" s="330"/>
      <c r="K76" s="347">
        <v>84676.328039504675</v>
      </c>
      <c r="L76" s="357">
        <v>32</v>
      </c>
      <c r="M76" s="330"/>
      <c r="N76" s="347">
        <v>90387.56675552862</v>
      </c>
      <c r="O76" s="357">
        <v>0</v>
      </c>
      <c r="P76" s="330"/>
      <c r="Q76" s="347">
        <v>0</v>
      </c>
      <c r="R76" s="358">
        <v>2214754</v>
      </c>
      <c r="S76" s="330">
        <v>-16232</v>
      </c>
      <c r="T76" s="330">
        <v>-8816</v>
      </c>
      <c r="U76" s="359">
        <v>-25048</v>
      </c>
      <c r="V76" s="358">
        <v>2189706</v>
      </c>
      <c r="W76" s="347">
        <v>-5474</v>
      </c>
      <c r="X76" s="358">
        <v>2184232</v>
      </c>
      <c r="Y76" s="347">
        <v>-3581</v>
      </c>
      <c r="Z76" s="358">
        <v>2180651</v>
      </c>
      <c r="AA76" s="330">
        <v>2002409</v>
      </c>
      <c r="AB76" s="330">
        <v>178242</v>
      </c>
      <c r="AC76" s="358">
        <v>178242</v>
      </c>
      <c r="AD76" s="327">
        <v>2180651</v>
      </c>
      <c r="AE76" s="360">
        <v>5302</v>
      </c>
      <c r="AF76" s="361">
        <v>4239088</v>
      </c>
      <c r="AG76" s="357">
        <v>-12</v>
      </c>
      <c r="AH76" s="360">
        <v>-139895</v>
      </c>
      <c r="AI76" s="357">
        <v>-5</v>
      </c>
      <c r="AJ76" s="362">
        <v>-22719</v>
      </c>
      <c r="AK76" s="363">
        <v>-162614</v>
      </c>
      <c r="AL76" s="361">
        <v>4076474</v>
      </c>
      <c r="AM76" s="364">
        <v>-10191</v>
      </c>
      <c r="AN76" s="361">
        <v>4066283</v>
      </c>
      <c r="AO76" s="362">
        <v>-15028</v>
      </c>
      <c r="AP76" s="361">
        <v>4051255</v>
      </c>
      <c r="AQ76" s="362">
        <v>3749362</v>
      </c>
      <c r="AR76" s="362">
        <v>301893</v>
      </c>
      <c r="AS76" s="361">
        <v>301893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252</v>
      </c>
      <c r="AB80" s="246">
        <v>-252</v>
      </c>
      <c r="AC80" s="98">
        <v>-252</v>
      </c>
      <c r="AD80" s="98">
        <v>55216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16829</v>
      </c>
      <c r="AA82" s="54">
        <v>22403</v>
      </c>
      <c r="AB82" s="247">
        <v>-5574</v>
      </c>
      <c r="AC82" s="96">
        <v>-5574</v>
      </c>
      <c r="AD82" s="96">
        <v>16829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-36728</v>
      </c>
      <c r="Z83" s="1130">
        <v>-36728</v>
      </c>
      <c r="AA83" s="1131">
        <v>-33668</v>
      </c>
      <c r="AB83" s="1129">
        <v>-3060</v>
      </c>
      <c r="AC83" s="1130">
        <v>-3060</v>
      </c>
      <c r="AD83" s="1130">
        <v>-36728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569</v>
      </c>
      <c r="D84" s="325"/>
      <c r="E84" s="338">
        <v>1857882.731323774</v>
      </c>
      <c r="F84" s="326">
        <v>441</v>
      </c>
      <c r="G84" s="325"/>
      <c r="H84" s="338">
        <v>181806.74739537822</v>
      </c>
      <c r="I84" s="326">
        <v>747.5</v>
      </c>
      <c r="J84" s="325"/>
      <c r="K84" s="338">
        <v>84676.328039504675</v>
      </c>
      <c r="L84" s="326">
        <v>32</v>
      </c>
      <c r="M84" s="325"/>
      <c r="N84" s="338">
        <v>90387.56675552862</v>
      </c>
      <c r="O84" s="326">
        <v>0</v>
      </c>
      <c r="P84" s="325"/>
      <c r="Q84" s="338">
        <v>0</v>
      </c>
      <c r="R84" s="325">
        <v>2214754</v>
      </c>
      <c r="S84" s="325">
        <v>-16232</v>
      </c>
      <c r="T84" s="325">
        <v>-8816</v>
      </c>
      <c r="U84" s="325">
        <v>-25048</v>
      </c>
      <c r="V84" s="325">
        <v>2189706</v>
      </c>
      <c r="W84" s="325">
        <v>-5474</v>
      </c>
      <c r="X84" s="325">
        <v>2184232</v>
      </c>
      <c r="Y84" s="338">
        <v>-40309</v>
      </c>
      <c r="Z84" s="327">
        <v>2160752</v>
      </c>
      <c r="AA84" s="325">
        <v>1991396</v>
      </c>
      <c r="AB84" s="325">
        <v>169356</v>
      </c>
      <c r="AC84" s="327">
        <v>169356</v>
      </c>
      <c r="AD84" s="327">
        <v>2215968</v>
      </c>
      <c r="AE84" s="252"/>
      <c r="AF84" s="325">
        <v>4239088</v>
      </c>
      <c r="AG84" s="326">
        <v>-12</v>
      </c>
      <c r="AH84" s="252">
        <v>-139895</v>
      </c>
      <c r="AI84" s="326">
        <v>-5</v>
      </c>
      <c r="AJ84" s="325">
        <v>-22719</v>
      </c>
      <c r="AK84" s="325">
        <v>-162614</v>
      </c>
      <c r="AL84" s="325">
        <v>4076474</v>
      </c>
      <c r="AM84" s="325">
        <v>-10191</v>
      </c>
      <c r="AN84" s="325">
        <v>4066283</v>
      </c>
      <c r="AO84" s="325">
        <v>-15028</v>
      </c>
      <c r="AP84" s="325">
        <v>4051255</v>
      </c>
      <c r="AQ84" s="325">
        <v>3749362</v>
      </c>
      <c r="AR84" s="325">
        <v>301893</v>
      </c>
      <c r="AS84" s="325">
        <v>301893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99" t="s">
        <v>1583</v>
      </c>
      <c r="B88" s="199" t="s">
        <v>1583</v>
      </c>
      <c r="C88" s="199" t="s">
        <v>1583</v>
      </c>
      <c r="D88" s="199" t="s">
        <v>1583</v>
      </c>
      <c r="E88" s="199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1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J87:J88"/>
    <mergeCell ref="M87:M88"/>
    <mergeCell ref="P87:P88"/>
    <mergeCell ref="AS2:AS3"/>
    <mergeCell ref="AN2:AN3"/>
    <mergeCell ref="AO2:AO3"/>
    <mergeCell ref="AP2:AP3"/>
    <mergeCell ref="AQ2:AQ3"/>
    <mergeCell ref="AR2:AR3"/>
    <mergeCell ref="AD2:AD3"/>
    <mergeCell ref="AE2:AE3"/>
    <mergeCell ref="AM2:AM3"/>
    <mergeCell ref="AB2:AB3"/>
    <mergeCell ref="AC2:AC3"/>
    <mergeCell ref="AL1:AS1"/>
    <mergeCell ref="X2:X3"/>
    <mergeCell ref="C2:C3"/>
    <mergeCell ref="D2:E2"/>
    <mergeCell ref="F2:H2"/>
    <mergeCell ref="I2:K2"/>
    <mergeCell ref="L2:N2"/>
    <mergeCell ref="AF2:AF3"/>
    <mergeCell ref="AL2:AL3"/>
    <mergeCell ref="S2:U2"/>
    <mergeCell ref="AG2:AK2"/>
    <mergeCell ref="V1:AD1"/>
    <mergeCell ref="AE1:AK1"/>
    <mergeCell ref="Y2:Y3"/>
    <mergeCell ref="Z2:Z3"/>
    <mergeCell ref="AA2:AA3"/>
    <mergeCell ref="L1:U1"/>
    <mergeCell ref="O2:Q2"/>
    <mergeCell ref="R2:R3"/>
    <mergeCell ref="V2:V3"/>
    <mergeCell ref="W2:W3"/>
    <mergeCell ref="C1:K1"/>
    <mergeCell ref="A84:B84"/>
    <mergeCell ref="A78:B78"/>
    <mergeCell ref="A1:B3"/>
    <mergeCell ref="A77:B77"/>
    <mergeCell ref="A79:B79"/>
    <mergeCell ref="A80:B80"/>
    <mergeCell ref="A81:B81"/>
    <mergeCell ref="A82:B82"/>
    <mergeCell ref="A83:B83"/>
    <mergeCell ref="A76:B76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3.28515625" style="110" bestFit="1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4257812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43" t="s">
        <v>493</v>
      </c>
      <c r="B1" s="1737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738"/>
      <c r="B2" s="1739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740"/>
      <c r="B3" s="1741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098" t="s">
        <v>1225</v>
      </c>
      <c r="T3" s="1098" t="s">
        <v>1226</v>
      </c>
      <c r="U3" s="1098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098" t="s">
        <v>1234</v>
      </c>
      <c r="AH3" s="1098" t="s">
        <v>1235</v>
      </c>
      <c r="AI3" s="1098" t="s">
        <v>1233</v>
      </c>
      <c r="AJ3" s="1098" t="s">
        <v>1237</v>
      </c>
      <c r="AK3" s="1098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07"/>
      <c r="B5" s="1207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>
        <v>0</v>
      </c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>
        <v>0</v>
      </c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9891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-602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3502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24402</v>
      </c>
      <c r="AM13" s="80"/>
      <c r="AN13" s="91"/>
      <c r="AO13" s="57">
        <v>0</v>
      </c>
      <c r="AP13" s="91"/>
      <c r="AQ13" s="78"/>
      <c r="AR13" s="78"/>
      <c r="AS13" s="91">
        <v>4117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>
        <v>0</v>
      </c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35111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11697</v>
      </c>
      <c r="AM20" s="80"/>
      <c r="AN20" s="91"/>
      <c r="AO20" s="57">
        <v>0</v>
      </c>
      <c r="AP20" s="91"/>
      <c r="AQ20" s="78"/>
      <c r="AR20" s="78"/>
      <c r="AS20" s="91">
        <v>251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0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0</v>
      </c>
      <c r="AM23" s="80"/>
      <c r="AN23" s="91"/>
      <c r="AO23" s="57">
        <v>0</v>
      </c>
      <c r="AP23" s="91"/>
      <c r="AQ23" s="78"/>
      <c r="AR23" s="78"/>
      <c r="AS23" s="91">
        <v>0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>
        <v>0</v>
      </c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>
        <v>0</v>
      </c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>
        <v>0</v>
      </c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>
        <v>0</v>
      </c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3875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>
        <v>0</v>
      </c>
      <c r="AP34" s="91"/>
      <c r="AQ34" s="78"/>
      <c r="AR34" s="78"/>
      <c r="AS34" s="91">
        <v>-930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182212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338173</v>
      </c>
      <c r="AM37" s="71"/>
      <c r="AN37" s="90"/>
      <c r="AO37" s="61">
        <v>0</v>
      </c>
      <c r="AP37" s="90"/>
      <c r="AQ37" s="69"/>
      <c r="AR37" s="69"/>
      <c r="AS37" s="90">
        <v>45460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>
        <v>0</v>
      </c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>
        <v>0</v>
      </c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38013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37782</v>
      </c>
      <c r="AM43" s="80"/>
      <c r="AN43" s="91"/>
      <c r="AO43" s="57">
        <v>0</v>
      </c>
      <c r="AP43" s="91"/>
      <c r="AQ43" s="78"/>
      <c r="AR43" s="78"/>
      <c r="AS43" s="91">
        <v>4912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>
        <v>0</v>
      </c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>
        <v>0</v>
      </c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>
        <v>0</v>
      </c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>
        <v>0</v>
      </c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>
        <v>0</v>
      </c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>
        <v>0</v>
      </c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5202346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3153277</v>
      </c>
      <c r="AM62" s="71"/>
      <c r="AN62" s="90"/>
      <c r="AO62" s="61">
        <v>0</v>
      </c>
      <c r="AP62" s="90"/>
      <c r="AQ62" s="69"/>
      <c r="AR62" s="69"/>
      <c r="AS62" s="90">
        <v>160968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>
        <v>0</v>
      </c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15322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-2610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>
        <v>0</v>
      </c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>
        <v>0</v>
      </c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>
        <v>0</v>
      </c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955</v>
      </c>
      <c r="D76" s="330"/>
      <c r="E76" s="347">
        <v>4729242.1891095461</v>
      </c>
      <c r="F76" s="357">
        <v>557</v>
      </c>
      <c r="G76" s="330"/>
      <c r="H76" s="347">
        <v>368503.98940714775</v>
      </c>
      <c r="I76" s="357">
        <v>460</v>
      </c>
      <c r="J76" s="330"/>
      <c r="K76" s="347">
        <v>82921.130132972467</v>
      </c>
      <c r="L76" s="357">
        <v>66</v>
      </c>
      <c r="M76" s="330"/>
      <c r="N76" s="347">
        <v>295469.76868016261</v>
      </c>
      <c r="O76" s="357">
        <v>8</v>
      </c>
      <c r="P76" s="330"/>
      <c r="Q76" s="347">
        <v>14134.403961209597</v>
      </c>
      <c r="R76" s="358">
        <v>5490272</v>
      </c>
      <c r="S76" s="330">
        <v>67495</v>
      </c>
      <c r="T76" s="330">
        <v>-33955</v>
      </c>
      <c r="U76" s="359">
        <v>33540</v>
      </c>
      <c r="V76" s="358">
        <v>5523812</v>
      </c>
      <c r="W76" s="347">
        <v>-13810</v>
      </c>
      <c r="X76" s="358">
        <v>5510002</v>
      </c>
      <c r="Y76" s="347">
        <v>3001</v>
      </c>
      <c r="Z76" s="358">
        <v>5513003</v>
      </c>
      <c r="AA76" s="330">
        <v>5047512</v>
      </c>
      <c r="AB76" s="330">
        <v>465491</v>
      </c>
      <c r="AC76" s="358">
        <v>465491</v>
      </c>
      <c r="AD76" s="327">
        <v>5513003</v>
      </c>
      <c r="AE76" s="360">
        <v>5302</v>
      </c>
      <c r="AF76" s="361">
        <v>3521775</v>
      </c>
      <c r="AG76" s="357">
        <v>13</v>
      </c>
      <c r="AH76" s="360">
        <v>79010</v>
      </c>
      <c r="AI76" s="357">
        <v>-20</v>
      </c>
      <c r="AJ76" s="362">
        <v>-35454</v>
      </c>
      <c r="AK76" s="363">
        <v>43556</v>
      </c>
      <c r="AL76" s="361">
        <v>3565331</v>
      </c>
      <c r="AM76" s="364">
        <v>-8912</v>
      </c>
      <c r="AN76" s="361">
        <v>3556419</v>
      </c>
      <c r="AO76" s="347">
        <v>0</v>
      </c>
      <c r="AP76" s="361">
        <v>3556419</v>
      </c>
      <c r="AQ76" s="362">
        <v>3344853</v>
      </c>
      <c r="AR76" s="362">
        <v>211566</v>
      </c>
      <c r="AS76" s="361">
        <v>211566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182</v>
      </c>
      <c r="AB80" s="246">
        <v>-182</v>
      </c>
      <c r="AC80" s="98">
        <v>-182</v>
      </c>
      <c r="AD80" s="98">
        <v>38080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15071</v>
      </c>
      <c r="AA82" s="54">
        <v>17615</v>
      </c>
      <c r="AB82" s="247">
        <v>-2544</v>
      </c>
      <c r="AC82" s="96">
        <v>-2544</v>
      </c>
      <c r="AD82" s="96">
        <v>15071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955</v>
      </c>
      <c r="D84" s="325"/>
      <c r="E84" s="338">
        <v>4729242.1891095461</v>
      </c>
      <c r="F84" s="326">
        <v>557</v>
      </c>
      <c r="G84" s="325"/>
      <c r="H84" s="338">
        <v>368503.98940714775</v>
      </c>
      <c r="I84" s="326">
        <v>460</v>
      </c>
      <c r="J84" s="325"/>
      <c r="K84" s="338">
        <v>82921.130132972467</v>
      </c>
      <c r="L84" s="326">
        <v>66</v>
      </c>
      <c r="M84" s="325"/>
      <c r="N84" s="338">
        <v>295469.76868016261</v>
      </c>
      <c r="O84" s="326">
        <v>8</v>
      </c>
      <c r="P84" s="325"/>
      <c r="Q84" s="338">
        <v>14134.403961209597</v>
      </c>
      <c r="R84" s="325">
        <v>5490272</v>
      </c>
      <c r="S84" s="325">
        <v>67495</v>
      </c>
      <c r="T84" s="325">
        <v>-33955</v>
      </c>
      <c r="U84" s="325">
        <v>33540</v>
      </c>
      <c r="V84" s="325">
        <v>5523812</v>
      </c>
      <c r="W84" s="325">
        <v>-13810</v>
      </c>
      <c r="X84" s="325">
        <v>5510002</v>
      </c>
      <c r="Y84" s="338">
        <v>3001</v>
      </c>
      <c r="Z84" s="327">
        <v>5528074</v>
      </c>
      <c r="AA84" s="325">
        <v>5065309</v>
      </c>
      <c r="AB84" s="325">
        <v>462765</v>
      </c>
      <c r="AC84" s="327">
        <v>462765</v>
      </c>
      <c r="AD84" s="327">
        <v>5566154</v>
      </c>
      <c r="AE84" s="252"/>
      <c r="AF84" s="325">
        <v>3521775</v>
      </c>
      <c r="AG84" s="326">
        <v>13</v>
      </c>
      <c r="AH84" s="252">
        <v>79010</v>
      </c>
      <c r="AI84" s="326">
        <v>-20</v>
      </c>
      <c r="AJ84" s="325">
        <v>-35454</v>
      </c>
      <c r="AK84" s="325">
        <v>43556</v>
      </c>
      <c r="AL84" s="325">
        <v>3565331</v>
      </c>
      <c r="AM84" s="325">
        <v>-8912</v>
      </c>
      <c r="AN84" s="325">
        <v>3556419</v>
      </c>
      <c r="AO84" s="325">
        <v>0</v>
      </c>
      <c r="AP84" s="325">
        <v>3556419</v>
      </c>
      <c r="AQ84" s="325">
        <v>3344853</v>
      </c>
      <c r="AR84" s="325">
        <v>211566</v>
      </c>
      <c r="AS84" s="325">
        <v>211566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1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3.28515625" style="110" bestFit="1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4257812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45" t="s">
        <v>1490</v>
      </c>
      <c r="B1" s="1746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747"/>
      <c r="B2" s="1748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749"/>
      <c r="B3" s="1750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07"/>
      <c r="B5" s="1207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>
        <v>0</v>
      </c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>
        <v>0</v>
      </c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>
        <v>0</v>
      </c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0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0</v>
      </c>
      <c r="AM23" s="80"/>
      <c r="AN23" s="91"/>
      <c r="AO23" s="57">
        <v>0</v>
      </c>
      <c r="AP23" s="91"/>
      <c r="AQ23" s="78"/>
      <c r="AR23" s="78"/>
      <c r="AS23" s="91">
        <v>0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>
        <v>0</v>
      </c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9238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>
        <v>0</v>
      </c>
      <c r="AP29" s="91"/>
      <c r="AQ29" s="78"/>
      <c r="AR29" s="78"/>
      <c r="AS29" s="91">
        <v>-280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>
        <v>0</v>
      </c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251625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281571</v>
      </c>
      <c r="AM32" s="71"/>
      <c r="AN32" s="90"/>
      <c r="AO32" s="61">
        <v>0</v>
      </c>
      <c r="AP32" s="90"/>
      <c r="AQ32" s="69"/>
      <c r="AR32" s="69"/>
      <c r="AS32" s="90">
        <v>20395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>
        <v>0</v>
      </c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5070</v>
      </c>
      <c r="AM35" s="80"/>
      <c r="AN35" s="91"/>
      <c r="AO35" s="57">
        <v>0</v>
      </c>
      <c r="AP35" s="91"/>
      <c r="AQ35" s="78"/>
      <c r="AR35" s="78"/>
      <c r="AS35" s="91">
        <v>860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>
        <v>0</v>
      </c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2049648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464"/>
      <c r="AF42" s="90"/>
      <c r="AG42" s="335"/>
      <c r="AH42" s="67"/>
      <c r="AI42" s="335"/>
      <c r="AJ42" s="69"/>
      <c r="AK42" s="68"/>
      <c r="AL42" s="90">
        <v>2480403</v>
      </c>
      <c r="AM42" s="71"/>
      <c r="AN42" s="90"/>
      <c r="AO42" s="61">
        <v>9618</v>
      </c>
      <c r="AP42" s="90"/>
      <c r="AQ42" s="69"/>
      <c r="AR42" s="69"/>
      <c r="AS42" s="90">
        <v>193094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>
        <v>0</v>
      </c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9527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9508</v>
      </c>
      <c r="AM50" s="80"/>
      <c r="AN50" s="91"/>
      <c r="AO50" s="57">
        <v>0</v>
      </c>
      <c r="AP50" s="91"/>
      <c r="AQ50" s="78"/>
      <c r="AR50" s="78"/>
      <c r="AS50" s="91">
        <v>1051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>
        <v>0</v>
      </c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>
        <v>0</v>
      </c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>
        <v>0</v>
      </c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8956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20870</v>
      </c>
      <c r="AM58" s="80"/>
      <c r="AN58" s="91"/>
      <c r="AO58" s="57">
        <v>0</v>
      </c>
      <c r="AP58" s="91"/>
      <c r="AQ58" s="78"/>
      <c r="AR58" s="78"/>
      <c r="AS58" s="91">
        <v>2249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>
        <v>0</v>
      </c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>
        <v>0</v>
      </c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>
        <v>0</v>
      </c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>
        <v>0</v>
      </c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565</v>
      </c>
      <c r="D76" s="330"/>
      <c r="E76" s="347">
        <v>1947922.1922995772</v>
      </c>
      <c r="F76" s="357">
        <v>424</v>
      </c>
      <c r="G76" s="330"/>
      <c r="H76" s="347">
        <v>196606.84598497904</v>
      </c>
      <c r="I76" s="357">
        <v>0</v>
      </c>
      <c r="J76" s="330"/>
      <c r="K76" s="347">
        <v>0</v>
      </c>
      <c r="L76" s="357">
        <v>58</v>
      </c>
      <c r="M76" s="330"/>
      <c r="N76" s="347">
        <v>184463.30701369166</v>
      </c>
      <c r="O76" s="357">
        <v>0</v>
      </c>
      <c r="P76" s="330"/>
      <c r="Q76" s="347">
        <v>0</v>
      </c>
      <c r="R76" s="358">
        <v>2328994</v>
      </c>
      <c r="S76" s="330">
        <v>-235025</v>
      </c>
      <c r="T76" s="330">
        <v>2631</v>
      </c>
      <c r="U76" s="359">
        <v>-232394</v>
      </c>
      <c r="V76" s="358">
        <v>2096600</v>
      </c>
      <c r="W76" s="347">
        <v>-5241</v>
      </c>
      <c r="X76" s="358">
        <v>2091359</v>
      </c>
      <c r="Y76" s="347">
        <v>8697</v>
      </c>
      <c r="Z76" s="358">
        <v>2100056</v>
      </c>
      <c r="AA76" s="330">
        <v>1942120</v>
      </c>
      <c r="AB76" s="330">
        <v>157936</v>
      </c>
      <c r="AC76" s="358">
        <v>157936</v>
      </c>
      <c r="AD76" s="327">
        <v>2100056</v>
      </c>
      <c r="AE76" s="360">
        <v>5302</v>
      </c>
      <c r="AF76" s="361">
        <v>3113273</v>
      </c>
      <c r="AG76" s="357">
        <v>-58</v>
      </c>
      <c r="AH76" s="360">
        <v>-317403</v>
      </c>
      <c r="AI76" s="357">
        <v>1</v>
      </c>
      <c r="AJ76" s="362">
        <v>1552</v>
      </c>
      <c r="AK76" s="363">
        <v>-315851</v>
      </c>
      <c r="AL76" s="361">
        <v>2797422</v>
      </c>
      <c r="AM76" s="364">
        <v>-6994</v>
      </c>
      <c r="AN76" s="361">
        <v>2790428</v>
      </c>
      <c r="AO76" s="347">
        <v>9618</v>
      </c>
      <c r="AP76" s="361">
        <v>2800046</v>
      </c>
      <c r="AQ76" s="362">
        <v>2582677</v>
      </c>
      <c r="AR76" s="362">
        <v>217369</v>
      </c>
      <c r="AS76" s="361">
        <v>217369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166</v>
      </c>
      <c r="AB80" s="246">
        <v>-166</v>
      </c>
      <c r="AC80" s="98">
        <v>-166</v>
      </c>
      <c r="AD80" s="98">
        <v>10000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32450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39501</v>
      </c>
      <c r="AA82" s="54">
        <v>33641</v>
      </c>
      <c r="AB82" s="247">
        <v>5860</v>
      </c>
      <c r="AC82" s="96">
        <v>5860</v>
      </c>
      <c r="AD82" s="96">
        <v>39501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565</v>
      </c>
      <c r="D84" s="325"/>
      <c r="E84" s="338">
        <v>1947922.1922995772</v>
      </c>
      <c r="F84" s="326">
        <v>424</v>
      </c>
      <c r="G84" s="325"/>
      <c r="H84" s="338">
        <v>196606.84598497904</v>
      </c>
      <c r="I84" s="326">
        <v>0</v>
      </c>
      <c r="J84" s="325"/>
      <c r="K84" s="338">
        <v>0</v>
      </c>
      <c r="L84" s="326">
        <v>58</v>
      </c>
      <c r="M84" s="325"/>
      <c r="N84" s="338">
        <v>184463.30701369166</v>
      </c>
      <c r="O84" s="326">
        <v>0</v>
      </c>
      <c r="P84" s="325"/>
      <c r="Q84" s="338">
        <v>0</v>
      </c>
      <c r="R84" s="325">
        <v>2328994</v>
      </c>
      <c r="S84" s="325">
        <v>-235025</v>
      </c>
      <c r="T84" s="325">
        <v>2631</v>
      </c>
      <c r="U84" s="325">
        <v>-232394</v>
      </c>
      <c r="V84" s="325">
        <v>2096600</v>
      </c>
      <c r="W84" s="325">
        <v>-5241</v>
      </c>
      <c r="X84" s="325">
        <v>2091359</v>
      </c>
      <c r="Y84" s="338">
        <v>8697</v>
      </c>
      <c r="Z84" s="327">
        <v>2139557</v>
      </c>
      <c r="AA84" s="325">
        <v>1975927</v>
      </c>
      <c r="AB84" s="325">
        <v>163630</v>
      </c>
      <c r="AC84" s="327">
        <v>163630</v>
      </c>
      <c r="AD84" s="327">
        <v>2182007</v>
      </c>
      <c r="AE84" s="252"/>
      <c r="AF84" s="325">
        <v>3113273</v>
      </c>
      <c r="AG84" s="326">
        <v>-58</v>
      </c>
      <c r="AH84" s="252">
        <v>-317403</v>
      </c>
      <c r="AI84" s="326">
        <v>1</v>
      </c>
      <c r="AJ84" s="325">
        <v>1552</v>
      </c>
      <c r="AK84" s="325">
        <v>-315851</v>
      </c>
      <c r="AL84" s="325">
        <v>2797422</v>
      </c>
      <c r="AM84" s="325">
        <v>-6994</v>
      </c>
      <c r="AN84" s="325">
        <v>2790428</v>
      </c>
      <c r="AO84" s="325">
        <v>9618</v>
      </c>
      <c r="AP84" s="325">
        <v>2800046</v>
      </c>
      <c r="AQ84" s="325">
        <v>2582677</v>
      </c>
      <c r="AR84" s="325">
        <v>217369</v>
      </c>
      <c r="AS84" s="325">
        <v>217369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  <c r="AQ85" s="192"/>
    </row>
    <row r="86" spans="1:45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  <c r="AQ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2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Z93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1.7109375" style="110" bestFit="1" customWidth="1"/>
    <col min="19" max="19" width="10.7109375" style="110" customWidth="1"/>
    <col min="20" max="22" width="13.85546875" style="110" customWidth="1"/>
    <col min="23" max="23" width="11.85546875" style="110" bestFit="1" customWidth="1"/>
    <col min="24" max="24" width="10.85546875" style="110" bestFit="1" customWidth="1"/>
    <col min="25" max="25" width="12.7109375" style="110" customWidth="1"/>
    <col min="26" max="26" width="13.28515625" style="110" bestFit="1" customWidth="1"/>
    <col min="27" max="27" width="17.5703125" style="110" customWidth="1"/>
    <col min="28" max="28" width="11.7109375" style="110" bestFit="1" customWidth="1"/>
    <col min="29" max="29" width="12.28515625" style="110" bestFit="1" customWidth="1"/>
    <col min="30" max="30" width="11.28515625" style="110" bestFit="1" customWidth="1"/>
    <col min="31" max="31" width="16.42578125" style="110" customWidth="1"/>
    <col min="32" max="33" width="15.85546875" style="110" customWidth="1"/>
    <col min="34" max="38" width="15.7109375" style="110" customWidth="1"/>
    <col min="39" max="39" width="15.140625" style="110" customWidth="1"/>
    <col min="40" max="40" width="10.85546875" style="110" customWidth="1"/>
    <col min="41" max="41" width="15" style="110" customWidth="1"/>
    <col min="42" max="42" width="13.42578125" style="110" customWidth="1"/>
    <col min="43" max="43" width="16.28515625" style="110" customWidth="1"/>
    <col min="44" max="45" width="13.85546875" style="110" customWidth="1"/>
    <col min="46" max="48" width="14.42578125" style="110" bestFit="1" customWidth="1"/>
    <col min="49" max="49" width="8.85546875" style="110"/>
    <col min="50" max="51" width="12.28515625" style="110" customWidth="1"/>
    <col min="52" max="52" width="10" style="110" bestFit="1" customWidth="1"/>
    <col min="53" max="16384" width="8.85546875" style="110"/>
  </cols>
  <sheetData>
    <row r="1" spans="1:52" ht="19.899999999999999" customHeight="1" x14ac:dyDescent="0.2">
      <c r="A1" s="1590" t="s">
        <v>524</v>
      </c>
      <c r="B1" s="1591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628"/>
      <c r="T1" s="1596"/>
      <c r="U1" s="1596"/>
      <c r="V1" s="1597"/>
      <c r="W1" s="1592" t="s">
        <v>378</v>
      </c>
      <c r="X1" s="1593"/>
      <c r="Y1" s="1593"/>
      <c r="Z1" s="1593"/>
      <c r="AA1" s="1593"/>
      <c r="AB1" s="1593"/>
      <c r="AC1" s="1593"/>
      <c r="AD1" s="1593"/>
      <c r="AE1" s="1594"/>
      <c r="AF1" s="1629" t="s">
        <v>485</v>
      </c>
      <c r="AG1" s="1629"/>
      <c r="AH1" s="1629"/>
      <c r="AI1" s="1629"/>
      <c r="AJ1" s="1629"/>
      <c r="AK1" s="1629"/>
      <c r="AL1" s="1629"/>
      <c r="AM1" s="1630" t="s">
        <v>485</v>
      </c>
      <c r="AN1" s="1630"/>
      <c r="AO1" s="1630"/>
      <c r="AP1" s="1630"/>
      <c r="AQ1" s="1630"/>
      <c r="AR1" s="1630"/>
      <c r="AS1" s="1630"/>
      <c r="AT1" s="1630"/>
      <c r="AU1" s="1622" t="s">
        <v>398</v>
      </c>
      <c r="AV1" s="1622" t="s">
        <v>399</v>
      </c>
      <c r="AX1" s="348"/>
      <c r="AY1" s="348"/>
      <c r="AZ1" s="348"/>
    </row>
    <row r="2" spans="1:52" ht="30" customHeight="1" x14ac:dyDescent="0.2">
      <c r="A2" s="1591"/>
      <c r="B2" s="1591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579" t="s">
        <v>492</v>
      </c>
      <c r="T2" s="1605" t="s">
        <v>251</v>
      </c>
      <c r="U2" s="1605"/>
      <c r="V2" s="1605"/>
      <c r="W2" s="1598" t="s">
        <v>540</v>
      </c>
      <c r="X2" s="1598" t="s">
        <v>487</v>
      </c>
      <c r="Y2" s="1598" t="s">
        <v>541</v>
      </c>
      <c r="Z2" s="1621" t="s">
        <v>1484</v>
      </c>
      <c r="AA2" s="1598" t="s">
        <v>1313</v>
      </c>
      <c r="AB2" s="1598" t="s">
        <v>296</v>
      </c>
      <c r="AC2" s="1598" t="s">
        <v>297</v>
      </c>
      <c r="AD2" s="1598" t="s">
        <v>254</v>
      </c>
      <c r="AE2" s="1598" t="s">
        <v>1314</v>
      </c>
      <c r="AF2" s="1624" t="s">
        <v>1590</v>
      </c>
      <c r="AG2" s="1623" t="s">
        <v>1370</v>
      </c>
      <c r="AH2" s="1631" t="s">
        <v>251</v>
      </c>
      <c r="AI2" s="1631"/>
      <c r="AJ2" s="1631"/>
      <c r="AK2" s="1631"/>
      <c r="AL2" s="1631"/>
      <c r="AM2" s="1623" t="s">
        <v>1371</v>
      </c>
      <c r="AN2" s="1623" t="s">
        <v>1375</v>
      </c>
      <c r="AO2" s="1623" t="s">
        <v>1372</v>
      </c>
      <c r="AP2" s="1621" t="s">
        <v>1484</v>
      </c>
      <c r="AQ2" s="1623" t="s">
        <v>1373</v>
      </c>
      <c r="AR2" s="1623" t="s">
        <v>356</v>
      </c>
      <c r="AS2" s="1623" t="s">
        <v>297</v>
      </c>
      <c r="AT2" s="1623" t="s">
        <v>1374</v>
      </c>
      <c r="AU2" s="1622"/>
      <c r="AV2" s="1622"/>
      <c r="AX2" s="349"/>
      <c r="AY2" s="349"/>
      <c r="AZ2" s="349"/>
    </row>
    <row r="3" spans="1:52" ht="95.25" customHeight="1" x14ac:dyDescent="0.2">
      <c r="A3" s="1591"/>
      <c r="B3" s="1591"/>
      <c r="C3" s="1598"/>
      <c r="D3" s="1379" t="s">
        <v>692</v>
      </c>
      <c r="E3" s="1379" t="s">
        <v>397</v>
      </c>
      <c r="F3" s="1379" t="s">
        <v>1229</v>
      </c>
      <c r="G3" s="1379" t="s">
        <v>489</v>
      </c>
      <c r="H3" s="1379" t="s">
        <v>397</v>
      </c>
      <c r="I3" s="1379" t="s">
        <v>1228</v>
      </c>
      <c r="J3" s="1379" t="s">
        <v>489</v>
      </c>
      <c r="K3" s="1379" t="s">
        <v>397</v>
      </c>
      <c r="L3" s="1379" t="s">
        <v>1227</v>
      </c>
      <c r="M3" s="1379" t="s">
        <v>512</v>
      </c>
      <c r="N3" s="1379" t="s">
        <v>397</v>
      </c>
      <c r="O3" s="1379" t="s">
        <v>1227</v>
      </c>
      <c r="P3" s="1379" t="s">
        <v>512</v>
      </c>
      <c r="Q3" s="1379" t="s">
        <v>397</v>
      </c>
      <c r="R3" s="1598"/>
      <c r="S3" s="1579"/>
      <c r="T3" s="1377" t="s">
        <v>1225</v>
      </c>
      <c r="U3" s="1377" t="s">
        <v>1226</v>
      </c>
      <c r="V3" s="1377" t="s">
        <v>253</v>
      </c>
      <c r="W3" s="1598"/>
      <c r="X3" s="1598"/>
      <c r="Y3" s="1598"/>
      <c r="Z3" s="1621"/>
      <c r="AA3" s="1598"/>
      <c r="AB3" s="1598"/>
      <c r="AC3" s="1598"/>
      <c r="AD3" s="1598"/>
      <c r="AE3" s="1598"/>
      <c r="AF3" s="1625"/>
      <c r="AG3" s="1623"/>
      <c r="AH3" s="1377" t="s">
        <v>1234</v>
      </c>
      <c r="AI3" s="1377" t="s">
        <v>1235</v>
      </c>
      <c r="AJ3" s="1377" t="s">
        <v>1233</v>
      </c>
      <c r="AK3" s="1377" t="s">
        <v>1237</v>
      </c>
      <c r="AL3" s="1377" t="s">
        <v>253</v>
      </c>
      <c r="AM3" s="1623"/>
      <c r="AN3" s="1623"/>
      <c r="AO3" s="1623"/>
      <c r="AP3" s="1621"/>
      <c r="AQ3" s="1623"/>
      <c r="AR3" s="1623"/>
      <c r="AS3" s="1623"/>
      <c r="AT3" s="1623"/>
      <c r="AU3" s="1622"/>
      <c r="AV3" s="1622"/>
      <c r="AX3" s="1378" t="s">
        <v>548</v>
      </c>
      <c r="AY3" s="1378" t="s">
        <v>549</v>
      </c>
      <c r="AZ3" s="1378" t="s">
        <v>468</v>
      </c>
    </row>
    <row r="4" spans="1:52" ht="16.149999999999999" customHeight="1" x14ac:dyDescent="0.2">
      <c r="A4" s="350"/>
      <c r="B4" s="351"/>
      <c r="C4" s="352">
        <v>1</v>
      </c>
      <c r="D4" s="352">
        <f t="shared" ref="D4:AZ4" si="0">C4+1</f>
        <v>2</v>
      </c>
      <c r="E4" s="352">
        <f t="shared" si="0"/>
        <v>3</v>
      </c>
      <c r="F4" s="352">
        <f t="shared" si="0"/>
        <v>4</v>
      </c>
      <c r="G4" s="352">
        <f t="shared" si="0"/>
        <v>5</v>
      </c>
      <c r="H4" s="352">
        <f t="shared" si="0"/>
        <v>6</v>
      </c>
      <c r="I4" s="352">
        <f t="shared" si="0"/>
        <v>7</v>
      </c>
      <c r="J4" s="352">
        <f t="shared" si="0"/>
        <v>8</v>
      </c>
      <c r="K4" s="352">
        <f t="shared" si="0"/>
        <v>9</v>
      </c>
      <c r="L4" s="352">
        <f t="shared" si="0"/>
        <v>10</v>
      </c>
      <c r="M4" s="352">
        <f t="shared" si="0"/>
        <v>11</v>
      </c>
      <c r="N4" s="352">
        <f t="shared" si="0"/>
        <v>12</v>
      </c>
      <c r="O4" s="352">
        <f t="shared" si="0"/>
        <v>13</v>
      </c>
      <c r="P4" s="352">
        <f t="shared" si="0"/>
        <v>14</v>
      </c>
      <c r="Q4" s="352">
        <f t="shared" si="0"/>
        <v>15</v>
      </c>
      <c r="R4" s="352">
        <f t="shared" si="0"/>
        <v>16</v>
      </c>
      <c r="S4" s="1393">
        <f>R4+1</f>
        <v>17</v>
      </c>
      <c r="T4" s="352">
        <f>R4+1</f>
        <v>17</v>
      </c>
      <c r="U4" s="352">
        <f t="shared" si="0"/>
        <v>18</v>
      </c>
      <c r="V4" s="352">
        <f t="shared" si="0"/>
        <v>19</v>
      </c>
      <c r="W4" s="352">
        <f t="shared" si="0"/>
        <v>20</v>
      </c>
      <c r="X4" s="352">
        <f t="shared" si="0"/>
        <v>21</v>
      </c>
      <c r="Y4" s="352">
        <f t="shared" si="0"/>
        <v>22</v>
      </c>
      <c r="Z4" s="352">
        <f t="shared" si="0"/>
        <v>23</v>
      </c>
      <c r="AA4" s="352">
        <f t="shared" si="0"/>
        <v>24</v>
      </c>
      <c r="AB4" s="352">
        <f t="shared" si="0"/>
        <v>25</v>
      </c>
      <c r="AC4" s="352">
        <f t="shared" si="0"/>
        <v>26</v>
      </c>
      <c r="AD4" s="352">
        <f t="shared" si="0"/>
        <v>27</v>
      </c>
      <c r="AE4" s="352">
        <f t="shared" si="0"/>
        <v>28</v>
      </c>
      <c r="AF4" s="352">
        <f t="shared" si="0"/>
        <v>29</v>
      </c>
      <c r="AG4" s="352">
        <f t="shared" si="0"/>
        <v>30</v>
      </c>
      <c r="AH4" s="352">
        <f t="shared" si="0"/>
        <v>31</v>
      </c>
      <c r="AI4" s="352">
        <f t="shared" si="0"/>
        <v>32</v>
      </c>
      <c r="AJ4" s="352">
        <f t="shared" si="0"/>
        <v>33</v>
      </c>
      <c r="AK4" s="352">
        <f t="shared" si="0"/>
        <v>34</v>
      </c>
      <c r="AL4" s="352">
        <f t="shared" si="0"/>
        <v>35</v>
      </c>
      <c r="AM4" s="352">
        <f t="shared" si="0"/>
        <v>36</v>
      </c>
      <c r="AN4" s="352">
        <f t="shared" si="0"/>
        <v>37</v>
      </c>
      <c r="AO4" s="352">
        <f t="shared" si="0"/>
        <v>38</v>
      </c>
      <c r="AP4" s="352">
        <f t="shared" si="0"/>
        <v>39</v>
      </c>
      <c r="AQ4" s="352">
        <f t="shared" si="0"/>
        <v>40</v>
      </c>
      <c r="AR4" s="352">
        <f t="shared" si="0"/>
        <v>41</v>
      </c>
      <c r="AS4" s="352">
        <f t="shared" si="0"/>
        <v>42</v>
      </c>
      <c r="AT4" s="352">
        <f t="shared" si="0"/>
        <v>43</v>
      </c>
      <c r="AU4" s="352">
        <f t="shared" si="0"/>
        <v>44</v>
      </c>
      <c r="AV4" s="352">
        <f t="shared" si="0"/>
        <v>45</v>
      </c>
      <c r="AW4" s="352">
        <f t="shared" si="0"/>
        <v>46</v>
      </c>
      <c r="AX4" s="352">
        <f t="shared" si="0"/>
        <v>47</v>
      </c>
      <c r="AY4" s="352">
        <f t="shared" si="0"/>
        <v>48</v>
      </c>
      <c r="AZ4" s="352">
        <f t="shared" si="0"/>
        <v>49</v>
      </c>
    </row>
    <row r="5" spans="1:52" s="1210" customFormat="1" ht="31.5" customHeight="1" x14ac:dyDescent="0.2">
      <c r="A5" s="1207"/>
      <c r="B5" s="1207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394"/>
      <c r="T5" s="1237" t="s">
        <v>1294</v>
      </c>
      <c r="U5" s="1237" t="s">
        <v>1295</v>
      </c>
      <c r="V5" s="1237" t="s">
        <v>1121</v>
      </c>
      <c r="W5" s="1237" t="s">
        <v>1122</v>
      </c>
      <c r="X5" s="1237" t="s">
        <v>1123</v>
      </c>
      <c r="Y5" s="1237" t="s">
        <v>1124</v>
      </c>
      <c r="Z5" s="1237" t="s">
        <v>1055</v>
      </c>
      <c r="AA5" s="1019" t="s">
        <v>1450</v>
      </c>
      <c r="AB5" s="1019" t="s">
        <v>1348</v>
      </c>
      <c r="AC5" s="1019" t="s">
        <v>1127</v>
      </c>
      <c r="AD5" s="1019" t="s">
        <v>1355</v>
      </c>
      <c r="AE5" s="1019" t="s">
        <v>1451</v>
      </c>
      <c r="AF5" s="1019" t="s">
        <v>1088</v>
      </c>
      <c r="AG5" s="1019" t="s">
        <v>1130</v>
      </c>
      <c r="AH5" s="1019" t="s">
        <v>1294</v>
      </c>
      <c r="AI5" s="1019" t="s">
        <v>1131</v>
      </c>
      <c r="AJ5" s="1019" t="s">
        <v>1295</v>
      </c>
      <c r="AK5" s="1019" t="s">
        <v>1132</v>
      </c>
      <c r="AL5" s="1019" t="s">
        <v>1133</v>
      </c>
      <c r="AM5" s="1019" t="s">
        <v>1134</v>
      </c>
      <c r="AN5" s="1019" t="s">
        <v>1135</v>
      </c>
      <c r="AO5" s="1019" t="s">
        <v>1136</v>
      </c>
      <c r="AP5" s="1019" t="s">
        <v>1055</v>
      </c>
      <c r="AQ5" s="1019" t="s">
        <v>1106</v>
      </c>
      <c r="AR5" s="1019" t="s">
        <v>1343</v>
      </c>
      <c r="AS5" s="1019" t="s">
        <v>1108</v>
      </c>
      <c r="AT5" s="1019" t="s">
        <v>1351</v>
      </c>
      <c r="AU5" s="1019" t="s">
        <v>1111</v>
      </c>
      <c r="AV5" s="1019" t="s">
        <v>1112</v>
      </c>
      <c r="AW5" s="1019"/>
      <c r="AX5" s="1019" t="s">
        <v>1138</v>
      </c>
      <c r="AY5" s="1019" t="s">
        <v>1114</v>
      </c>
      <c r="AZ5" s="1019" t="s">
        <v>1113</v>
      </c>
    </row>
    <row r="6" spans="1:52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395"/>
      <c r="T6" s="1022" t="s">
        <v>1054</v>
      </c>
      <c r="U6" s="1022" t="s">
        <v>1054</v>
      </c>
      <c r="V6" s="1022" t="s">
        <v>803</v>
      </c>
      <c r="W6" s="1022" t="s">
        <v>803</v>
      </c>
      <c r="X6" s="1022" t="s">
        <v>803</v>
      </c>
      <c r="Y6" s="1022" t="s">
        <v>803</v>
      </c>
      <c r="Z6" s="1022" t="s">
        <v>1055</v>
      </c>
      <c r="AA6" s="1022" t="s">
        <v>1076</v>
      </c>
      <c r="AB6" s="1022" t="s">
        <v>1086</v>
      </c>
      <c r="AC6" s="1022" t="s">
        <v>803</v>
      </c>
      <c r="AD6" s="1022" t="s">
        <v>803</v>
      </c>
      <c r="AE6" s="1022" t="s">
        <v>1077</v>
      </c>
      <c r="AF6" s="1022" t="s">
        <v>802</v>
      </c>
      <c r="AG6" s="1022" t="s">
        <v>803</v>
      </c>
      <c r="AH6" s="1022" t="s">
        <v>1054</v>
      </c>
      <c r="AI6" s="1022" t="s">
        <v>803</v>
      </c>
      <c r="AJ6" s="1022" t="s">
        <v>1054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803</v>
      </c>
      <c r="AP6" s="1022" t="s">
        <v>1055</v>
      </c>
      <c r="AQ6" s="1022" t="s">
        <v>803</v>
      </c>
      <c r="AR6" s="1022" t="s">
        <v>1086</v>
      </c>
      <c r="AS6" s="1022" t="s">
        <v>803</v>
      </c>
      <c r="AT6" s="1022" t="s">
        <v>803</v>
      </c>
      <c r="AU6" s="1022" t="s">
        <v>803</v>
      </c>
      <c r="AV6" s="1022" t="s">
        <v>803</v>
      </c>
      <c r="AW6" s="1022"/>
      <c r="AX6" s="1022" t="s">
        <v>1085</v>
      </c>
      <c r="AY6" s="1022" t="s">
        <v>803</v>
      </c>
      <c r="AZ6" s="1022" t="s">
        <v>803</v>
      </c>
    </row>
    <row r="7" spans="1:52" ht="16.149999999999999" customHeight="1" x14ac:dyDescent="0.2">
      <c r="A7" s="59">
        <v>1</v>
      </c>
      <c r="B7" s="60" t="s">
        <v>7</v>
      </c>
      <c r="C7" s="335">
        <f>'5C1B_DArbonne'!C7+'5C1A_Madison'!C7+'5C1C_Intl High'!C7+'5C3_UnvView'!C7+'5C1F_L.C. Charter'!C7+'5C1E_LFNO'!C7+'5C1D_NOMMA'!C7+'5C1AE_Noble Minds'!C7+'5C1J_Jeff Chamber'!C7+'5C1Q_Advantage'!C7+'5C1AF_JCFA-Laf'!C7+'5C1W_Willow'!C7+'5C1Z_Lincoln Prep'!C7+'5C1AA_Laurel'!C7+'5C1AB_Apex'!C7+'5C1AC_Smothers'!C7+'5C1AD_Greater'!C7+'5C1R_Iberville'!C7+'5C1N_Delta'!C7+'5C1S_LC Col Prep'!C7+'5C1T_Northeast'!C7+'5C1U_Acadiana Ren'!C7+'5C1I_LA Key'!C7+'5C1V_Laf Ren'!C7+'5C1O_Impact'!C7+'5C1P_Vision'!C7+'5C2_LAVCA'!C7+'5C1H_Southwest'!C7+'5C1G_JS Clark'!C7+'5C1AH_BRUP'!C7+'5C1X_Tangi'!C7+'5C1Y_GEO'!C7+'5C1AI_Harmony'!C7+'5C1AJ_Athlos'!C7+'5C1AG_Collegiate'!C7+'5C1M_GEO Mid'!C7+Placeholder_Tallulah!C7</f>
        <v>0</v>
      </c>
      <c r="D7" s="61">
        <f>'Source Data'!H7</f>
        <v>4656.7326768902658</v>
      </c>
      <c r="E7" s="66">
        <f>'5C1B_DArbonne'!E7+'5C1A_Madison'!E7+'5C1C_Intl High'!E7+'5C3_UnvView'!E7+'5C1F_L.C. Charter'!E7+'5C1E_LFNO'!E7+'5C1D_NOMMA'!E7+'5C1AE_Noble Minds'!E7+'5C1J_Jeff Chamber'!E7+'5C1Q_Advantage'!E7+'5C1AF_JCFA-Laf'!E7+'5C1W_Willow'!E7+'5C1Z_Lincoln Prep'!E7+'5C1AA_Laurel'!E7+'5C1AB_Apex'!E7+'5C1AC_Smothers'!E7+'5C1AD_Greater'!E7+'5C1R_Iberville'!E7+'5C1N_Delta'!E7+'5C1S_LC Col Prep'!E7+'5C1T_Northeast'!E7+'5C1U_Acadiana Ren'!E7+'5C1I_LA Key'!E7+'5C1V_Laf Ren'!E7+'5C1O_Impact'!E7+'5C1P_Vision'!E7+'5C2_LAVCA'!E7+'5C1H_Southwest'!E7+'5C1G_JS Clark'!E7+'5C1AH_BRUP'!E7+'5C1X_Tangi'!E7+'5C1Y_GEO'!E7+'5C1AI_Harmony'!E7+'5C1AJ_Athlos'!E7+'5C1AG_Collegiate'!E7+'5C1M_GEO Mid'!E7+Placeholder_Tallulah!E7</f>
        <v>0</v>
      </c>
      <c r="F7" s="354">
        <f>'5C1B_DArbonne'!F7+'5C1A_Madison'!F7+'5C1C_Intl High'!F7+'5C3_UnvView'!F7+'5C1F_L.C. Charter'!F7+'5C1E_LFNO'!F7+'5C1D_NOMMA'!F7+'5C1AE_Noble Minds'!F7+'5C1J_Jeff Chamber'!F7+'5C1Q_Advantage'!F7+'5C1AF_JCFA-Laf'!F7+'5C1W_Willow'!F7+'5C1Z_Lincoln Prep'!F7+'5C1AA_Laurel'!F7+'5C1AB_Apex'!F7+'5C1AC_Smothers'!F7+'5C1AD_Greater'!F7+'5C1R_Iberville'!F7+'5C1N_Delta'!F7+'5C1S_LC Col Prep'!F7+'5C1T_Northeast'!F7+'5C1U_Acadiana Ren'!F7+'5C1I_LA Key'!F7+'5C1V_Laf Ren'!F7+'5C1O_Impact'!F7+'5C1P_Vision'!F7+'5C2_LAVCA'!F7+'5C1H_Southwest'!F7+'5C1G_JS Clark'!F7+'5C1AH_BRUP'!F7+'5C1X_Tangi'!F7+'5C1Y_GEO'!F7+'5C1AI_Harmony'!F7+'5C1AJ_Athlos'!F7+'5C1AG_Collegiate'!F7+'5C1M_GEO Mid'!F7+Placeholder_Tallulah!F7</f>
        <v>0</v>
      </c>
      <c r="G7" s="61">
        <f>'Source Data'!I7</f>
        <v>658.97263654491974</v>
      </c>
      <c r="H7" s="66">
        <f>'5C1B_DArbonne'!H7+'5C1A_Madison'!H7+'5C1C_Intl High'!H7+'5C3_UnvView'!H7+'5C1F_L.C. Charter'!H7+'5C1E_LFNO'!H7+'5C1D_NOMMA'!H7+'5C1AE_Noble Minds'!H7+'5C1J_Jeff Chamber'!H7+'5C1Q_Advantage'!H7+'5C1AF_JCFA-Laf'!H7+'5C1W_Willow'!H7+'5C1Z_Lincoln Prep'!H7+'5C1AA_Laurel'!H7+'5C1AB_Apex'!H7+'5C1AC_Smothers'!H7+'5C1AD_Greater'!H7+'5C1R_Iberville'!H7+'5C1N_Delta'!H7+'5C1S_LC Col Prep'!H7+'5C1T_Northeast'!H7+'5C1U_Acadiana Ren'!H7+'5C1I_LA Key'!H7+'5C1V_Laf Ren'!H7+'5C1O_Impact'!H7+'5C1P_Vision'!H7+'5C2_LAVCA'!H7+'5C1H_Southwest'!H7+'5C1G_JS Clark'!H7+'5C1AH_BRUP'!H7+'5C1X_Tangi'!H7+'5C1Y_GEO'!H7+'5C1AI_Harmony'!H7+'5C1AJ_Athlos'!H7+'5C1AG_Collegiate'!H7+'5C1M_GEO Mid'!H7+Placeholder_Tallulah!H7</f>
        <v>0</v>
      </c>
      <c r="I7" s="354">
        <f>'5C1B_DArbonne'!I7+'5C1A_Madison'!I7+'5C1C_Intl High'!I7+'5C3_UnvView'!I7+'5C1F_L.C. Charter'!I7+'5C1E_LFNO'!I7+'5C1D_NOMMA'!I7+'5C1AE_Noble Minds'!I7+'5C1J_Jeff Chamber'!I7+'5C1Q_Advantage'!I7+'5C1AF_JCFA-Laf'!I7+'5C1W_Willow'!I7+'5C1Z_Lincoln Prep'!I7+'5C1AA_Laurel'!I7+'5C1AB_Apex'!I7+'5C1AC_Smothers'!I7+'5C1AD_Greater'!I7+'5C1R_Iberville'!I7+'5C1N_Delta'!I7+'5C1S_LC Col Prep'!I7+'5C1T_Northeast'!I7+'5C1U_Acadiana Ren'!I7+'5C1I_LA Key'!I7+'5C1V_Laf Ren'!I7+'5C1O_Impact'!I7+'5C1P_Vision'!I7+'5C2_LAVCA'!I7+'5C1H_Southwest'!I7+'5C1G_JS Clark'!I7+'5C1AH_BRUP'!I7+'5C1X_Tangi'!I7+'5C1Y_GEO'!I7+'5C1AI_Harmony'!I7+'5C1AJ_Athlos'!I7+'5C1AG_Collegiate'!I7+'5C1M_GEO Mid'!I7+Placeholder_Tallulah!I7</f>
        <v>0</v>
      </c>
      <c r="J7" s="61">
        <f>'Source Data'!J7</f>
        <v>179.71980996679628</v>
      </c>
      <c r="K7" s="66">
        <f>'5C1B_DArbonne'!K7+'5C1A_Madison'!K7+'5C1C_Intl High'!K7+'5C3_UnvView'!K7+'5C1F_L.C. Charter'!K7+'5C1E_LFNO'!K7+'5C1D_NOMMA'!K7+'5C1AE_Noble Minds'!K7+'5C1J_Jeff Chamber'!K7+'5C1Q_Advantage'!K7+'5C1AF_JCFA-Laf'!K7+'5C1W_Willow'!K7+'5C1Z_Lincoln Prep'!K7+'5C1AA_Laurel'!K7+'5C1AB_Apex'!K7+'5C1AC_Smothers'!K7+'5C1AD_Greater'!K7+'5C1R_Iberville'!K7+'5C1N_Delta'!K7+'5C1S_LC Col Prep'!K7+'5C1T_Northeast'!K7+'5C1U_Acadiana Ren'!K7+'5C1I_LA Key'!K7+'5C1V_Laf Ren'!K7+'5C1O_Impact'!K7+'5C1P_Vision'!K7+'5C2_LAVCA'!K7+'5C1H_Southwest'!K7+'5C1G_JS Clark'!K7+'5C1AH_BRUP'!K7+'5C1X_Tangi'!K7+'5C1Y_GEO'!K7+'5C1AI_Harmony'!K7+'5C1AJ_Athlos'!K7+'5C1AG_Collegiate'!K7+'5C1M_GEO Mid'!K7+Placeholder_Tallulah!K7</f>
        <v>0</v>
      </c>
      <c r="L7" s="354">
        <f>'5C1B_DArbonne'!L7+'5C1A_Madison'!L7+'5C1C_Intl High'!L7+'5C3_UnvView'!L7+'5C1F_L.C. Charter'!L7+'5C1E_LFNO'!L7+'5C1D_NOMMA'!L7+'5C1AE_Noble Minds'!L7+'5C1J_Jeff Chamber'!L7+'5C1Q_Advantage'!L7+'5C1AF_JCFA-Laf'!L7+'5C1W_Willow'!L7+'5C1Z_Lincoln Prep'!L7+'5C1AA_Laurel'!L7+'5C1AB_Apex'!L7+'5C1AC_Smothers'!L7+'5C1AD_Greater'!L7+'5C1R_Iberville'!L7+'5C1N_Delta'!L7+'5C1S_LC Col Prep'!L7+'5C1T_Northeast'!L7+'5C1U_Acadiana Ren'!L7+'5C1I_LA Key'!L7+'5C1V_Laf Ren'!L7+'5C1O_Impact'!L7+'5C1P_Vision'!L7+'5C2_LAVCA'!L7+'5C1H_Southwest'!L7+'5C1G_JS Clark'!L7+'5C1AH_BRUP'!L7+'5C1X_Tangi'!L7+'5C1Y_GEO'!L7+'5C1AI_Harmony'!L7+'5C1AJ_Athlos'!L7+'5C1AG_Collegiate'!L7+'5C1M_GEO Mid'!L7+Placeholder_Tallulah!L7</f>
        <v>0</v>
      </c>
      <c r="M7" s="61">
        <f>'Source Data'!K7</f>
        <v>4492.9952491699069</v>
      </c>
      <c r="N7" s="66">
        <f>'5C1B_DArbonne'!N7+'5C1A_Madison'!N7+'5C1C_Intl High'!N7+'5C3_UnvView'!N7+'5C1F_L.C. Charter'!N7+'5C1E_LFNO'!N7+'5C1D_NOMMA'!N7+'5C1AE_Noble Minds'!N7+'5C1J_Jeff Chamber'!N7+'5C1Q_Advantage'!N7+'5C1AF_JCFA-Laf'!N7+'5C1W_Willow'!N7+'5C1Z_Lincoln Prep'!N7+'5C1AA_Laurel'!N7+'5C1AB_Apex'!N7+'5C1AC_Smothers'!N7+'5C1AD_Greater'!N7+'5C1R_Iberville'!N7+'5C1N_Delta'!N7+'5C1S_LC Col Prep'!N7+'5C1T_Northeast'!N7+'5C1U_Acadiana Ren'!N7+'5C1I_LA Key'!N7+'5C1V_Laf Ren'!N7+'5C1O_Impact'!N7+'5C1P_Vision'!N7+'5C2_LAVCA'!N7+'5C1H_Southwest'!N7+'5C1G_JS Clark'!N7+'5C1AH_BRUP'!N7+'5C1X_Tangi'!N7+'5C1Y_GEO'!N7+'5C1AI_Harmony'!N7+'5C1AJ_Athlos'!N7+'5C1AG_Collegiate'!N7+'5C1M_GEO Mid'!N7+Placeholder_Tallulah!N7</f>
        <v>0</v>
      </c>
      <c r="O7" s="354">
        <f>'5C1B_DArbonne'!O7+'5C1A_Madison'!O7+'5C1C_Intl High'!O7+'5C3_UnvView'!O7+'5C1F_L.C. Charter'!O7+'5C1E_LFNO'!O7+'5C1D_NOMMA'!O7+'5C1AE_Noble Minds'!O7+'5C1J_Jeff Chamber'!O7+'5C1Q_Advantage'!O7+'5C1AF_JCFA-Laf'!O7+'5C1W_Willow'!O7+'5C1Z_Lincoln Prep'!O7+'5C1AA_Laurel'!O7+'5C1AB_Apex'!O7+'5C1AC_Smothers'!O7+'5C1AD_Greater'!O7+'5C1R_Iberville'!O7+'5C1N_Delta'!O7+'5C1S_LC Col Prep'!O7+'5C1T_Northeast'!O7+'5C1U_Acadiana Ren'!O7+'5C1I_LA Key'!O7+'5C1V_Laf Ren'!O7+'5C1O_Impact'!O7+'5C1P_Vision'!O7+'5C2_LAVCA'!O7+'5C1H_Southwest'!O7+'5C1G_JS Clark'!O7+'5C1AH_BRUP'!O7+'5C1X_Tangi'!O7+'5C1Y_GEO'!O7+'5C1AI_Harmony'!O7+'5C1AJ_Athlos'!O7+'5C1AG_Collegiate'!O7+'5C1M_GEO Mid'!O7+Placeholder_Tallulah!O7</f>
        <v>0</v>
      </c>
      <c r="P7" s="61">
        <f>'Source Data'!L7</f>
        <v>1797.1980996679629</v>
      </c>
      <c r="Q7" s="66">
        <f>'5C1B_DArbonne'!Q7+'5C1A_Madison'!Q7+'5C1C_Intl High'!Q7+'5C3_UnvView'!Q7+'5C1F_L.C. Charter'!Q7+'5C1E_LFNO'!Q7+'5C1D_NOMMA'!Q7+'5C1AE_Noble Minds'!Q7+'5C1J_Jeff Chamber'!Q7+'5C1Q_Advantage'!Q7+'5C1AF_JCFA-Laf'!Q7+'5C1W_Willow'!Q7+'5C1Z_Lincoln Prep'!Q7+'5C1AA_Laurel'!Q7+'5C1AB_Apex'!Q7+'5C1AC_Smothers'!Q7+'5C1AD_Greater'!Q7+'5C1R_Iberville'!Q7+'5C1N_Delta'!Q7+'5C1S_LC Col Prep'!Q7+'5C1T_Northeast'!Q7+'5C1U_Acadiana Ren'!Q7+'5C1I_LA Key'!Q7+'5C1V_Laf Ren'!Q7+'5C1O_Impact'!Q7+'5C1P_Vision'!Q7+'5C2_LAVCA'!Q7+'5C1H_Southwest'!Q7+'5C1G_JS Clark'!Q7+'5C1AH_BRUP'!Q7+'5C1X_Tangi'!Q7+'5C1Y_GEO'!Q7+'5C1AI_Harmony'!Q7+'5C1AJ_Athlos'!Q7+'5C1AG_Collegiate'!Q7+'5C1M_GEO Mid'!Q7+Placeholder_Tallulah!Q7</f>
        <v>0</v>
      </c>
      <c r="R7" s="93">
        <f>'5C1B_DArbonne'!R7+'5C1A_Madison'!R7+'5C1C_Intl High'!R7+'5C3_UnvView'!R7+'5C1F_L.C. Charter'!R7+'5C1E_LFNO'!R7+'5C1D_NOMMA'!R7+'5C1AE_Noble Minds'!R7+'5C1J_Jeff Chamber'!R7+'5C1Q_Advantage'!R7+'5C1AF_JCFA-Laf'!R7+'5C1W_Willow'!R7+'5C1Z_Lincoln Prep'!R7+'5C1AA_Laurel'!R7+'5C1AB_Apex'!R7+'5C1AC_Smothers'!R7+'5C1AD_Greater'!R7+'5C1R_Iberville'!R7+'5C1N_Delta'!R7+'5C1S_LC Col Prep'!R7+'5C1T_Northeast'!R7+'5C1U_Acadiana Ren'!R7+'5C1I_LA Key'!R7+'5C1V_Laf Ren'!R7+'5C1O_Impact'!R7+'5C1P_Vision'!R7+'5C2_LAVCA'!R7+'5C1H_Southwest'!R7+'5C1G_JS Clark'!R7+'5C1AH_BRUP'!R7+'5C1X_Tangi'!R7+'5C1Y_GEO'!R7+'5C1AI_Harmony'!R7+'5C1AJ_Athlos'!R7+'5C1AG_Collegiate'!R7+'5C1M_GEO Mid'!R7+Placeholder_Tallulah!R7</f>
        <v>596201</v>
      </c>
      <c r="S7" s="1396">
        <f>'5C3_UnvView'!S7+'5C2_LAVCA'!S7</f>
        <v>40826</v>
      </c>
      <c r="T7" s="61">
        <f>'5C1B_DArbonne'!S7+'5C1A_Madison'!S7+'5C1C_Intl High'!S7+'5C3_UnvView'!T7+'5C1F_L.C. Charter'!S7+'5C1E_LFNO'!S7+'5C1D_NOMMA'!S7+'5C1AE_Noble Minds'!S7+'5C1J_Jeff Chamber'!S7+'5C1Q_Advantage'!S7+'5C1AF_JCFA-Laf'!S7+'5C1W_Willow'!S7+'5C1Z_Lincoln Prep'!S7+'5C1AA_Laurel'!S7+'5C1AB_Apex'!S7+'5C1AC_Smothers'!S7+'5C1AD_Greater'!S7+'5C1R_Iberville'!S7+'5C1N_Delta'!S7+'5C1S_LC Col Prep'!S7+'5C1T_Northeast'!S7+'5C1U_Acadiana Ren'!S7+'5C1I_LA Key'!S7+'5C1V_Laf Ren'!S7+'5C1O_Impact'!S7+'5C1P_Vision'!S7+'5C2_LAVCA'!T7+'5C1H_Southwest'!S7+'5C1G_JS Clark'!S7+'5C1AH_BRUP'!S7+'5C1X_Tangi'!S7+'5C1Y_GEO'!S7+'5C1AI_Harmony'!S7+'5C1AJ_Athlos'!S7+'5C1AG_Collegiate'!S7+'5C1M_GEO Mid'!S7+Placeholder_Tallulah!S7</f>
        <v>0</v>
      </c>
      <c r="U7" s="61">
        <f>'5C1B_DArbonne'!T7+'5C1A_Madison'!T7+'5C1C_Intl High'!T7+'5C3_UnvView'!U7+'5C1F_L.C. Charter'!T7+'5C1E_LFNO'!T7+'5C1D_NOMMA'!T7+'5C1AE_Noble Minds'!T7+'5C1J_Jeff Chamber'!T7+'5C1Q_Advantage'!T7+'5C1AF_JCFA-Laf'!T7+'5C1W_Willow'!T7+'5C1Z_Lincoln Prep'!T7+'5C1AA_Laurel'!T7+'5C1AB_Apex'!T7+'5C1AC_Smothers'!T7+'5C1AD_Greater'!T7+'5C1R_Iberville'!T7+'5C1N_Delta'!T7+'5C1S_LC Col Prep'!T7+'5C1T_Northeast'!T7+'5C1U_Acadiana Ren'!T7+'5C1I_LA Key'!T7+'5C1V_Laf Ren'!T7+'5C1O_Impact'!T7+'5C1P_Vision'!T7+'5C2_LAVCA'!U7+'5C1H_Southwest'!T7+'5C1G_JS Clark'!T7+'5C1AH_BRUP'!T7+'5C1X_Tangi'!T7+'5C1Y_GEO'!T7+'5C1AI_Harmony'!T7+'5C1AJ_Athlos'!T7+'5C1AG_Collegiate'!T7+'5C1M_GEO Mid'!T7+Placeholder_Tallulah!T7</f>
        <v>0</v>
      </c>
      <c r="V7" s="62">
        <f>'5C1B_DArbonne'!U7+'5C1A_Madison'!U7+'5C1C_Intl High'!U7+'5C3_UnvView'!V7+'5C1F_L.C. Charter'!U7+'5C1E_LFNO'!U7+'5C1D_NOMMA'!U7+'5C1AE_Noble Minds'!U7+'5C1J_Jeff Chamber'!U7+'5C1Q_Advantage'!U7+'5C1AF_JCFA-Laf'!U7+'5C1W_Willow'!U7+'5C1Z_Lincoln Prep'!U7+'5C1AA_Laurel'!U7+'5C1AB_Apex'!U7+'5C1AC_Smothers'!U7+'5C1AD_Greater'!U7+'5C1R_Iberville'!U7+'5C1N_Delta'!U7+'5C1S_LC Col Prep'!U7+'5C1T_Northeast'!U7+'5C1U_Acadiana Ren'!U7+'5C1I_LA Key'!U7+'5C1V_Laf Ren'!U7+'5C1O_Impact'!U7+'5C1P_Vision'!U7+'5C2_LAVCA'!V7+'5C1H_Southwest'!U7+'5C1G_JS Clark'!U7+'5C1AH_BRUP'!U7+'5C1X_Tangi'!U7+'5C1Y_GEO'!U7+'5C1AI_Harmony'!U7+'5C1AJ_Athlos'!U7+'5C1AG_Collegiate'!U7+'5C1M_GEO Mid'!U7+Placeholder_Tallulah!U7</f>
        <v>0</v>
      </c>
      <c r="W7" s="93">
        <f>'5C1B_DArbonne'!V7+'5C1A_Madison'!V7+'5C1C_Intl High'!V7+'5C3_UnvView'!W7+'5C1F_L.C. Charter'!V7+'5C1E_LFNO'!V7+'5C1D_NOMMA'!V7+'5C1AE_Noble Minds'!V7+'5C1J_Jeff Chamber'!V7+'5C1Q_Advantage'!V7+'5C1AF_JCFA-Laf'!V7+'5C1W_Willow'!V7+'5C1Z_Lincoln Prep'!V7+'5C1AA_Laurel'!V7+'5C1AB_Apex'!V7+'5C1AC_Smothers'!V7+'5C1AD_Greater'!V7+'5C1R_Iberville'!V7+'5C1N_Delta'!V7+'5C1S_LC Col Prep'!V7+'5C1T_Northeast'!V7+'5C1U_Acadiana Ren'!V7+'5C1I_LA Key'!V7+'5C1V_Laf Ren'!V7+'5C1O_Impact'!V7+'5C1P_Vision'!V7+'5C2_LAVCA'!W7+'5C1H_Southwest'!V7+'5C1G_JS Clark'!V7+'5C1AH_BRUP'!V7+'5C1X_Tangi'!V7+'5C1Y_GEO'!V7+'5C1AI_Harmony'!V7+'5C1AJ_Athlos'!V7+'5C1AG_Collegiate'!V7+'5C1M_GEO Mid'!V7+Placeholder_Tallulah!V7</f>
        <v>0</v>
      </c>
      <c r="X7" s="66">
        <f>'5C1B_DArbonne'!W7+'5C1A_Madison'!W7+'5C1C_Intl High'!W7+'5C3_UnvView'!X7+'5C1F_L.C. Charter'!W7+'5C1E_LFNO'!W7+'5C1D_NOMMA'!W7+'5C1AE_Noble Minds'!W7+'5C1J_Jeff Chamber'!W7+'5C1Q_Advantage'!W7+'5C1AF_JCFA-Laf'!W7+'5C1W_Willow'!W7+'5C1Z_Lincoln Prep'!W7+'5C1AA_Laurel'!W7+'5C1AB_Apex'!W7+'5C1AC_Smothers'!W7+'5C1AD_Greater'!W7+'5C1R_Iberville'!W7+'5C1N_Delta'!W7+'5C1S_LC Col Prep'!W7+'5C1T_Northeast'!W7+'5C1U_Acadiana Ren'!W7+'5C1I_LA Key'!W7+'5C1V_Laf Ren'!W7+'5C1O_Impact'!W7+'5C1P_Vision'!W7+'5C2_LAVCA'!X7+'5C1H_Southwest'!W7+'5C1G_JS Clark'!W7+'5C1AH_BRUP'!W7+'5C1X_Tangi'!W7+'5C1Y_GEO'!W7+'5C1AI_Harmony'!W7+'5C1AJ_Athlos'!W7+'5C1AG_Collegiate'!W7+'5C1M_GEO Mid'!W7+Placeholder_Tallulah!W7</f>
        <v>0</v>
      </c>
      <c r="Y7" s="93">
        <f>'5C1B_DArbonne'!X7+'5C1A_Madison'!X7+'5C1C_Intl High'!X7+'5C3_UnvView'!Y7+'5C1F_L.C. Charter'!X7+'5C1E_LFNO'!X7+'5C1D_NOMMA'!X7+'5C1AE_Noble Minds'!X7+'5C1J_Jeff Chamber'!X7+'5C1Q_Advantage'!X7+'5C1AF_JCFA-Laf'!X7+'5C1W_Willow'!X7+'5C1Z_Lincoln Prep'!X7+'5C1AA_Laurel'!X7+'5C1AB_Apex'!X7+'5C1AC_Smothers'!X7+'5C1AD_Greater'!X7+'5C1R_Iberville'!X7+'5C1N_Delta'!X7+'5C1S_LC Col Prep'!X7+'5C1T_Northeast'!X7+'5C1U_Acadiana Ren'!X7+'5C1I_LA Key'!X7+'5C1V_Laf Ren'!X7+'5C1O_Impact'!X7+'5C1P_Vision'!X7+'5C2_LAVCA'!Y7+'5C1H_Southwest'!X7+'5C1G_JS Clark'!X7+'5C1AH_BRUP'!X7+'5C1X_Tangi'!X7+'5C1Y_GEO'!X7+'5C1AI_Harmony'!X7+'5C1AJ_Athlos'!X7+'5C1AG_Collegiate'!X7+'5C1M_GEO Mid'!X7+Placeholder_Tallulah!X7</f>
        <v>0</v>
      </c>
      <c r="Z7" s="61">
        <f>'5C1B_DArbonne'!Y7+'5C1A_Madison'!Y7+'5C1C_Intl High'!Y7+'5C3_UnvView'!Z7+'5C1F_L.C. Charter'!Y7+'5C1E_LFNO'!Y7+'5C1D_NOMMA'!Y7+'5C1AE_Noble Minds'!Y7+'5C1J_Jeff Chamber'!Y7+'5C1Q_Advantage'!Y7+'5C1AF_JCFA-Laf'!Y7+'5C1W_Willow'!Y7+'5C1Z_Lincoln Prep'!Y7+'5C1AA_Laurel'!Y7+'5C1AB_Apex'!Y7+'5C1AC_Smothers'!Y7+'5C1AD_Greater'!Y7+'5C1R_Iberville'!Y7+'5C1N_Delta'!Y7+'5C1S_LC Col Prep'!Y7+'5C1T_Northeast'!Y7+'5C1U_Acadiana Ren'!Y7+'5C1I_LA Key'!Y7+'5C1V_Laf Ren'!Y7+'5C1O_Impact'!Y7+'5C1P_Vision'!Y7+'5C2_LAVCA'!Z7+'5C1H_Southwest'!Y7+'5C1G_JS Clark'!Y7+'5C1AH_BRUP'!Y7+'5C1X_Tangi'!Y7+'5C1Y_GEO'!Y7+'5C1AI_Harmony'!Y7+'5C1AJ_Athlos'!Y7+'5C1AG_Collegiate'!Y7+'5C1M_GEO Mid'!Y7+Placeholder_Tallulah!Y7</f>
        <v>0</v>
      </c>
      <c r="AA7" s="93">
        <f>'5C1B_DArbonne'!Z7+'5C1A_Madison'!Z7+'5C1C_Intl High'!Z7+'5C3_UnvView'!AA7+'5C1F_L.C. Charter'!Z7+'5C1E_LFNO'!Z7+'5C1D_NOMMA'!Z7+'5C1AE_Noble Minds'!Z7+'5C1J_Jeff Chamber'!Z7+'5C1Q_Advantage'!Z7+'5C1AF_JCFA-Laf'!Z7+'5C1W_Willow'!Z7+'5C1Z_Lincoln Prep'!Z7+'5C1AA_Laurel'!Z7+'5C1AB_Apex'!Z7+'5C1AC_Smothers'!Z7+'5C1AD_Greater'!Z7+'5C1R_Iberville'!Z7+'5C1N_Delta'!Z7+'5C1S_LC Col Prep'!Z7+'5C1T_Northeast'!Z7+'5C1U_Acadiana Ren'!Z7+'5C1I_LA Key'!Z7+'5C1V_Laf Ren'!Z7+'5C1O_Impact'!Z7+'5C1P_Vision'!Z7+'5C2_LAVCA'!AA7+'5C1H_Southwest'!Z7+'5C1G_JS Clark'!Z7+'5C1AH_BRUP'!Z7+'5C1X_Tangi'!Z7+'5C1Y_GEO'!Z7+'5C1AI_Harmony'!Z7+'5C1AJ_Athlos'!Z7+'5C1AG_Collegiate'!Z7+'5C1M_GEO Mid'!Z7+Placeholder_Tallulah!Z7</f>
        <v>0</v>
      </c>
      <c r="AB7" s="61">
        <f>'5C1B_DArbonne'!AA7+'5C1A_Madison'!AA7+'5C1C_Intl High'!AA7+'5C3_UnvView'!AB7+'5C1F_L.C. Charter'!AA7+'5C1E_LFNO'!AA7+'5C1D_NOMMA'!AA7+'5C1AE_Noble Minds'!AA7+'5C1J_Jeff Chamber'!AA7+'5C1Q_Advantage'!AA7+'5C1AF_JCFA-Laf'!AA7+'5C1W_Willow'!AA7+'5C1Z_Lincoln Prep'!AA7+'5C1AA_Laurel'!AA7+'5C1AB_Apex'!AA7+'5C1AC_Smothers'!AA7+'5C1AD_Greater'!AA7+'5C1R_Iberville'!AA7+'5C1N_Delta'!AA7+'5C1S_LC Col Prep'!AA7+'5C1T_Northeast'!AA7+'5C1U_Acadiana Ren'!AA7+'5C1I_LA Key'!AA7+'5C1V_Laf Ren'!AA7+'5C1O_Impact'!AA7+'5C1P_Vision'!AA7+'5C2_LAVCA'!AB7+'5C1H_Southwest'!AA7+'5C1G_JS Clark'!AA7+'5C1AH_BRUP'!AA7+'5C1X_Tangi'!AA7+'5C1Y_GEO'!AA7+'5C1AI_Harmony'!AA7+'5C1AJ_Athlos'!AA7+'5C1AG_Collegiate'!AA7+'5C1M_GEO Mid'!AA7+Placeholder_Tallulah!AA7</f>
        <v>0</v>
      </c>
      <c r="AC7" s="61">
        <f>'5C1B_DArbonne'!AB7+'5C1A_Madison'!AB7+'5C1C_Intl High'!AB7+'5C3_UnvView'!AC7+'5C1F_L.C. Charter'!AB7+'5C1E_LFNO'!AB7+'5C1D_NOMMA'!AB7+'5C1AE_Noble Minds'!AB7+'5C1J_Jeff Chamber'!AB7+'5C1Q_Advantage'!AB7+'5C1AF_JCFA-Laf'!AB7+'5C1W_Willow'!AB7+'5C1Z_Lincoln Prep'!AB7+'5C1AA_Laurel'!AB7+'5C1AB_Apex'!AB7+'5C1AC_Smothers'!AB7+'5C1AD_Greater'!AB7+'5C1R_Iberville'!AB7+'5C1N_Delta'!AB7+'5C1S_LC Col Prep'!AB7+'5C1T_Northeast'!AB7+'5C1U_Acadiana Ren'!AB7+'5C1I_LA Key'!AB7+'5C1V_Laf Ren'!AB7+'5C1O_Impact'!AB7+'5C1P_Vision'!AB7+'5C2_LAVCA'!AC7+'5C1H_Southwest'!AB7+'5C1G_JS Clark'!AB7+'5C1AH_BRUP'!AB7+'5C1X_Tangi'!AB7+'5C1Y_GEO'!AB7+'5C1AI_Harmony'!AB7+'5C1AJ_Athlos'!AB7+'5C1AG_Collegiate'!AB7+'5C1M_GEO Mid'!AB7+Placeholder_Tallulah!AB7</f>
        <v>0</v>
      </c>
      <c r="AD7" s="93">
        <f>'5C1B_DArbonne'!AC7+'5C1A_Madison'!AC7+'5C1C_Intl High'!AC7+'5C3_UnvView'!AD7+'5C1F_L.C. Charter'!AC7+'5C1E_LFNO'!AC7+'5C1D_NOMMA'!AC7+'5C1AE_Noble Minds'!AC7+'5C1J_Jeff Chamber'!AC7+'5C1Q_Advantage'!AC7+'5C1AF_JCFA-Laf'!AC7+'5C1W_Willow'!AC7+'5C1Z_Lincoln Prep'!AC7+'5C1AA_Laurel'!AC7+'5C1AB_Apex'!AC7+'5C1AC_Smothers'!AC7+'5C1AD_Greater'!AC7+'5C1R_Iberville'!AC7+'5C1N_Delta'!AC7+'5C1S_LC Col Prep'!AC7+'5C1T_Northeast'!AC7+'5C1U_Acadiana Ren'!AC7+'5C1I_LA Key'!AC7+'5C1V_Laf Ren'!AC7+'5C1O_Impact'!AC7+'5C1P_Vision'!AC7+'5C2_LAVCA'!AD7+'5C1H_Southwest'!AC7+'5C1G_JS Clark'!AC7+'5C1AH_BRUP'!AC7+'5C1X_Tangi'!AC7+'5C1Y_GEO'!AC7+'5C1AI_Harmony'!AC7+'5C1AJ_Athlos'!AC7+'5C1AG_Collegiate'!AC7+'5C1M_GEO Mid'!AC7+Placeholder_Tallulah!AC7</f>
        <v>0</v>
      </c>
      <c r="AE7" s="97">
        <f>'5C1B_DArbonne'!AD7+'5C1A_Madison'!AD7+'5C1C_Intl High'!AD7+'5C3_UnvView'!AE7+'5C1F_L.C. Charter'!AD7+'5C1E_LFNO'!AD7+'5C1D_NOMMA'!AD7+'5C1AE_Noble Minds'!AD7+'5C1J_Jeff Chamber'!AD7+'5C1Q_Advantage'!AD7+'5C1AF_JCFA-Laf'!AD7+'5C1W_Willow'!AD7+'5C1Z_Lincoln Prep'!AD7+'5C1AA_Laurel'!AD7+'5C1AB_Apex'!AD7+'5C1AC_Smothers'!AD7+'5C1AD_Greater'!AD7+'5C1R_Iberville'!AD7+'5C1N_Delta'!AD7+'5C1S_LC Col Prep'!AD7+'5C1T_Northeast'!AD7+'5C1U_Acadiana Ren'!AD7+'5C1I_LA Key'!AD7+'5C1V_Laf Ren'!AD7+'5C1O_Impact'!AD7+'5C1P_Vision'!AD7+'5C2_LAVCA'!AE7+'5C1H_Southwest'!AD7+'5C1G_JS Clark'!AD7+'5C1AH_BRUP'!AD7+'5C1X_Tangi'!AD7+'5C1Y_GEO'!AD7+'5C1AI_Harmony'!AD7+'5C1AJ_Athlos'!AD7+'5C1AG_Collegiate'!AD7+'5C1M_GEO Mid'!AD7+Placeholder_Tallulah!AD7</f>
        <v>0</v>
      </c>
      <c r="AF7" s="67">
        <f>'Source Data'!N7</f>
        <v>2561</v>
      </c>
      <c r="AG7" s="90">
        <f>'5C1B_DArbonne'!AF7+'5C1A_Madison'!AF7+'5C1C_Intl High'!AF7+'5C3_UnvView'!AG7+'5C1F_L.C. Charter'!AF7+'5C1E_LFNO'!AF7+'5C1D_NOMMA'!AF7+'5C1AE_Noble Minds'!AF7+'5C1J_Jeff Chamber'!AF7+'5C1Q_Advantage'!AF7+'5C1AF_JCFA-Laf'!AF7+'5C1W_Willow'!AF7+'5C1Z_Lincoln Prep'!AF7+'5C1AA_Laurel'!AF7+'5C1AB_Apex'!AF7+'5C1AC_Smothers'!AF7+'5C1AD_Greater'!AF7+'5C1R_Iberville'!AF7+'5C1N_Delta'!AF7+'5C1S_LC Col Prep'!AF7+'5C1T_Northeast'!AF7+'5C1U_Acadiana Ren'!AF7+'5C1I_LA Key'!AF7+'5C1V_Laf Ren'!AF7+'5C1O_Impact'!AF7+'5C1P_Vision'!AF7+'5C2_LAVCA'!AG7+'5C1H_Southwest'!AF7+'5C1G_JS Clark'!AF7+'5C1AH_BRUP'!AF7+'5C1X_Tangi'!AF7+'5C1Y_GEO'!AF7+'5C1AI_Harmony'!AF7+'5C1AJ_Athlos'!AF7+'5C1AG_Collegiate'!AF7+'5C1M_GEO Mid'!AF7+Placeholder_Tallulah!AF7</f>
        <v>0</v>
      </c>
      <c r="AH7" s="335">
        <f>'5C1B_DArbonne'!AG7+'5C1A_Madison'!AG7+'5C1C_Intl High'!AG7+'5C3_UnvView'!AH7+'5C1F_L.C. Charter'!AG7+'5C1E_LFNO'!AG7+'5C1D_NOMMA'!AG7+'5C1AE_Noble Minds'!AG7+'5C1J_Jeff Chamber'!AG7+'5C1Q_Advantage'!AG7+'5C1AF_JCFA-Laf'!AG7+'5C1W_Willow'!AG7+'5C1Z_Lincoln Prep'!AG7+'5C1AA_Laurel'!AG7+'5C1AB_Apex'!AG7+'5C1AC_Smothers'!AG7+'5C1AD_Greater'!AG7+'5C1R_Iberville'!AG7+'5C1N_Delta'!AG7+'5C1S_LC Col Prep'!AG7+'5C1T_Northeast'!AG7+'5C1U_Acadiana Ren'!AG7+'5C1I_LA Key'!AG7+'5C1V_Laf Ren'!AG7+'5C1O_Impact'!AG7+'5C1P_Vision'!AG7+'5C2_LAVCA'!AH7+'5C1H_Southwest'!AG7+'5C1G_JS Clark'!AG7+'5C1AH_BRUP'!AG7+'5C1X_Tangi'!AG7+'5C1Y_GEO'!AG7+'5C1AI_Harmony'!AG7+'5C1AJ_Athlos'!AG7+'5C1AG_Collegiate'!AG7+'5C1M_GEO Mid'!AG7+Placeholder_Tallulah!AG7</f>
        <v>0</v>
      </c>
      <c r="AI7" s="67">
        <f>'5C1B_DArbonne'!AH7+'5C1A_Madison'!AH7+'5C1C_Intl High'!AH7+'5C3_UnvView'!AI7+'5C1F_L.C. Charter'!AH7+'5C1E_LFNO'!AH7+'5C1D_NOMMA'!AH7+'5C1AE_Noble Minds'!AH7+'5C1J_Jeff Chamber'!AH7+'5C1Q_Advantage'!AH7+'5C1AF_JCFA-Laf'!AH7+'5C1W_Willow'!AH7+'5C1Z_Lincoln Prep'!AH7+'5C1AA_Laurel'!AH7+'5C1AB_Apex'!AH7+'5C1AC_Smothers'!AH7+'5C1AD_Greater'!AH7+'5C1R_Iberville'!AH7+'5C1N_Delta'!AH7+'5C1S_LC Col Prep'!AH7+'5C1T_Northeast'!AH7+'5C1U_Acadiana Ren'!AH7+'5C1I_LA Key'!AH7+'5C1V_Laf Ren'!AH7+'5C1O_Impact'!AH7+'5C1P_Vision'!AH7+'5C2_LAVCA'!AI7+'5C1H_Southwest'!AH7+'5C1G_JS Clark'!AH7+'5C1AH_BRUP'!AH7+'5C1X_Tangi'!AH7+'5C1Y_GEO'!AH7+'5C1AI_Harmony'!AH7+'5C1AJ_Athlos'!AH7+'5C1AG_Collegiate'!AH7+'5C1M_GEO Mid'!AH7+Placeholder_Tallulah!AH7</f>
        <v>0</v>
      </c>
      <c r="AJ7" s="335">
        <f>'5C1B_DArbonne'!AI7+'5C1A_Madison'!AI7+'5C1C_Intl High'!AI7+'5C3_UnvView'!AJ7+'5C1F_L.C. Charter'!AI7+'5C1E_LFNO'!AI7+'5C1D_NOMMA'!AI7+'5C1AE_Noble Minds'!AI7+'5C1J_Jeff Chamber'!AI7+'5C1Q_Advantage'!AI7+'5C1AF_JCFA-Laf'!AI7+'5C1W_Willow'!AI7+'5C1Z_Lincoln Prep'!AI7+'5C1AA_Laurel'!AI7+'5C1AB_Apex'!AI7+'5C1AC_Smothers'!AI7+'5C1AD_Greater'!AI7+'5C1R_Iberville'!AI7+'5C1N_Delta'!AI7+'5C1S_LC Col Prep'!AI7+'5C1T_Northeast'!AI7+'5C1U_Acadiana Ren'!AI7+'5C1I_LA Key'!AI7+'5C1V_Laf Ren'!AI7+'5C1O_Impact'!AI7+'5C1P_Vision'!AI7+'5C2_LAVCA'!AJ7+'5C1H_Southwest'!AI7+'5C1G_JS Clark'!AI7+'5C1AH_BRUP'!AI7+'5C1X_Tangi'!AI7+'5C1Y_GEO'!AI7+'5C1AI_Harmony'!AI7+'5C1AJ_Athlos'!AI7+'5C1AG_Collegiate'!AI7+'5C1M_GEO Mid'!AI7+Placeholder_Tallulah!AI7</f>
        <v>0</v>
      </c>
      <c r="AK7" s="69">
        <f>'5C1B_DArbonne'!AJ7+'5C1A_Madison'!AJ7+'5C1C_Intl High'!AJ7+'5C3_UnvView'!AK7+'5C1F_L.C. Charter'!AJ7+'5C1E_LFNO'!AJ7+'5C1D_NOMMA'!AJ7+'5C1AE_Noble Minds'!AJ7+'5C1J_Jeff Chamber'!AJ7+'5C1Q_Advantage'!AJ7+'5C1AF_JCFA-Laf'!AJ7+'5C1W_Willow'!AJ7+'5C1Z_Lincoln Prep'!AJ7+'5C1AA_Laurel'!AJ7+'5C1AB_Apex'!AJ7+'5C1AC_Smothers'!AJ7+'5C1AD_Greater'!AJ7+'5C1R_Iberville'!AJ7+'5C1N_Delta'!AJ7+'5C1S_LC Col Prep'!AJ7+'5C1T_Northeast'!AJ7+'5C1U_Acadiana Ren'!AJ7+'5C1I_LA Key'!AJ7+'5C1V_Laf Ren'!AJ7+'5C1O_Impact'!AJ7+'5C1P_Vision'!AJ7+'5C2_LAVCA'!AK7+'5C1H_Southwest'!AJ7+'5C1G_JS Clark'!AJ7+'5C1AH_BRUP'!AJ7+'5C1X_Tangi'!AJ7+'5C1Y_GEO'!AJ7+'5C1AI_Harmony'!AJ7+'5C1AJ_Athlos'!AJ7+'5C1AG_Collegiate'!AJ7+'5C1M_GEO Mid'!AJ7+Placeholder_Tallulah!AJ7</f>
        <v>0</v>
      </c>
      <c r="AL7" s="68">
        <f>'5C1B_DArbonne'!AK7+'5C1A_Madison'!AK7+'5C1C_Intl High'!AK7+'5C3_UnvView'!AL7+'5C1F_L.C. Charter'!AK7+'5C1E_LFNO'!AK7+'5C1D_NOMMA'!AK7+'5C1AE_Noble Minds'!AK7+'5C1J_Jeff Chamber'!AK7+'5C1Q_Advantage'!AK7+'5C1AF_JCFA-Laf'!AK7+'5C1W_Willow'!AK7+'5C1Z_Lincoln Prep'!AK7+'5C1AA_Laurel'!AK7+'5C1AB_Apex'!AK7+'5C1AC_Smothers'!AK7+'5C1AD_Greater'!AK7+'5C1R_Iberville'!AK7+'5C1N_Delta'!AK7+'5C1S_LC Col Prep'!AK7+'5C1T_Northeast'!AK7+'5C1U_Acadiana Ren'!AK7+'5C1I_LA Key'!AK7+'5C1V_Laf Ren'!AK7+'5C1O_Impact'!AK7+'5C1P_Vision'!AK7+'5C2_LAVCA'!AL7+'5C1H_Southwest'!AK7+'5C1G_JS Clark'!AK7+'5C1AH_BRUP'!AK7+'5C1X_Tangi'!AK7+'5C1Y_GEO'!AK7+'5C1AI_Harmony'!AK7+'5C1AJ_Athlos'!AK7+'5C1AG_Collegiate'!AK7+'5C1M_GEO Mid'!AK7+Placeholder_Tallulah!AK7</f>
        <v>0</v>
      </c>
      <c r="AM7" s="90">
        <f>'5C1B_DArbonne'!AL7+'5C1A_Madison'!AL7+'5C1C_Intl High'!AL7+'5C3_UnvView'!AM7+'5C1F_L.C. Charter'!AL7+'5C1E_LFNO'!AL7+'5C1D_NOMMA'!AL7+'5C1AE_Noble Minds'!AL7+'5C1J_Jeff Chamber'!AL7+'5C1Q_Advantage'!AL7+'5C1AF_JCFA-Laf'!AL7+'5C1W_Willow'!AL7+'5C1Z_Lincoln Prep'!AL7+'5C1AA_Laurel'!AL7+'5C1AB_Apex'!AL7+'5C1AC_Smothers'!AL7+'5C1AD_Greater'!AL7+'5C1R_Iberville'!AL7+'5C1N_Delta'!AL7+'5C1S_LC Col Prep'!AL7+'5C1T_Northeast'!AL7+'5C1U_Acadiana Ren'!AL7+'5C1I_LA Key'!AL7+'5C1V_Laf Ren'!AL7+'5C1O_Impact'!AL7+'5C1P_Vision'!AL7+'5C2_LAVCA'!AM7+'5C1H_Southwest'!AL7+'5C1G_JS Clark'!AL7+'5C1AH_BRUP'!AL7+'5C1X_Tangi'!AL7+'5C1Y_GEO'!AL7+'5C1AI_Harmony'!AL7+'5C1AJ_Athlos'!AL7+'5C1AG_Collegiate'!AL7+'5C1M_GEO Mid'!AL7+Placeholder_Tallulah!AL7</f>
        <v>265190</v>
      </c>
      <c r="AN7" s="71">
        <f>'5C1B_DArbonne'!AM7+'5C1A_Madison'!AM7+'5C1C_Intl High'!AM7+'5C3_UnvView'!AN7+'5C1F_L.C. Charter'!AM7+'5C1E_LFNO'!AM7+'5C1D_NOMMA'!AM7+'5C1AE_Noble Minds'!AM7+'5C1J_Jeff Chamber'!AM7+'5C1Q_Advantage'!AM7+'5C1AF_JCFA-Laf'!AM7+'5C1W_Willow'!AM7+'5C1Z_Lincoln Prep'!AM7+'5C1AA_Laurel'!AM7+'5C1AB_Apex'!AM7+'5C1AC_Smothers'!AM7+'5C1AD_Greater'!AM7+'5C1R_Iberville'!AM7+'5C1N_Delta'!AM7+'5C1S_LC Col Prep'!AM7+'5C1T_Northeast'!AM7+'5C1U_Acadiana Ren'!AM7+'5C1I_LA Key'!AM7+'5C1V_Laf Ren'!AM7+'5C1O_Impact'!AM7+'5C1P_Vision'!AM7+'5C2_LAVCA'!AN7+'5C1H_Southwest'!AM7+'5C1G_JS Clark'!AM7+'5C1AH_BRUP'!AM7+'5C1X_Tangi'!AM7+'5C1Y_GEO'!AM7+'5C1AI_Harmony'!AM7+'5C1AJ_Athlos'!AM7+'5C1AG_Collegiate'!AM7+'5C1M_GEO Mid'!AM7+Placeholder_Tallulah!AM7</f>
        <v>0</v>
      </c>
      <c r="AO7" s="90">
        <f>'5C1B_DArbonne'!AN7+'5C1A_Madison'!AN7+'5C1C_Intl High'!AN7+'5C3_UnvView'!AO7+'5C1F_L.C. Charter'!AN7+'5C1E_LFNO'!AN7+'5C1D_NOMMA'!AN7+'5C1AE_Noble Minds'!AN7+'5C1J_Jeff Chamber'!AN7+'5C1Q_Advantage'!AN7+'5C1AF_JCFA-Laf'!AN7+'5C1W_Willow'!AN7+'5C1Z_Lincoln Prep'!AN7+'5C1AA_Laurel'!AN7+'5C1AB_Apex'!AN7+'5C1AC_Smothers'!AN7+'5C1AD_Greater'!AN7+'5C1R_Iberville'!AN7+'5C1N_Delta'!AN7+'5C1S_LC Col Prep'!AN7+'5C1T_Northeast'!AN7+'5C1U_Acadiana Ren'!AN7+'5C1I_LA Key'!AN7+'5C1V_Laf Ren'!AN7+'5C1O_Impact'!AN7+'5C1P_Vision'!AN7+'5C2_LAVCA'!AO7+'5C1H_Southwest'!AN7+'5C1G_JS Clark'!AN7+'5C1AH_BRUP'!AN7+'5C1X_Tangi'!AN7+'5C1Y_GEO'!AN7+'5C1AI_Harmony'!AN7+'5C1AJ_Athlos'!AN7+'5C1AG_Collegiate'!AN7+'5C1M_GEO Mid'!AN7+Placeholder_Tallulah!AN7</f>
        <v>0</v>
      </c>
      <c r="AP7" s="69">
        <f>'5C1B_DArbonne'!AO7+'5C1A_Madison'!AO7+'5C1C_Intl High'!AO7+'5C3_UnvView'!AP7+'5C1F_L.C. Charter'!AO7+'5C1E_LFNO'!AO7+'5C1D_NOMMA'!AO7+'5C1AE_Noble Minds'!AO7+'5C1J_Jeff Chamber'!AO7+'5C1Q_Advantage'!AO7+'5C1AF_JCFA-Laf'!AO7+'5C1W_Willow'!AO7+'5C1Z_Lincoln Prep'!AO7+'5C1AA_Laurel'!AO7+'5C1AB_Apex'!AO7+'5C1AC_Smothers'!AO7+'5C1AD_Greater'!AO7+'5C1R_Iberville'!AO7+'5C1N_Delta'!AO7+'5C1S_LC Col Prep'!AO7+'5C1T_Northeast'!AO7+'5C1U_Acadiana Ren'!AO7+'5C1I_LA Key'!AO7+'5C1V_Laf Ren'!AO7+'5C1O_Impact'!AO7+'5C1P_Vision'!AO7+'5C2_LAVCA'!AP7+'5C1H_Southwest'!AO7+'5C1G_JS Clark'!AO7+'5C1AH_BRUP'!AO7+'5C1X_Tangi'!AO7+'5C1Y_GEO'!AO7+'5C1AI_Harmony'!AO7+'5C1AJ_Athlos'!AO7+'5C1AG_Collegiate'!AO7+'5C1M_GEO Mid'!AO7+Placeholder_Tallulah!AO7</f>
        <v>1434</v>
      </c>
      <c r="AQ7" s="90">
        <f>'5C1B_DArbonne'!AP7+'5C1A_Madison'!AP7+'5C1C_Intl High'!AP7+'5C3_UnvView'!AQ7+'5C1F_L.C. Charter'!AP7+'5C1E_LFNO'!AP7+'5C1D_NOMMA'!AP7+'5C1AE_Noble Minds'!AP7+'5C1J_Jeff Chamber'!AP7+'5C1Q_Advantage'!AP7+'5C1AF_JCFA-Laf'!AP7+'5C1W_Willow'!AP7+'5C1Z_Lincoln Prep'!AP7+'5C1AA_Laurel'!AP7+'5C1AB_Apex'!AP7+'5C1AC_Smothers'!AP7+'5C1AD_Greater'!AP7+'5C1R_Iberville'!AP7+'5C1N_Delta'!AP7+'5C1S_LC Col Prep'!AP7+'5C1T_Northeast'!AP7+'5C1U_Acadiana Ren'!AP7+'5C1I_LA Key'!AP7+'5C1V_Laf Ren'!AP7+'5C1O_Impact'!AP7+'5C1P_Vision'!AP7+'5C2_LAVCA'!AQ7+'5C1H_Southwest'!AP7+'5C1G_JS Clark'!AP7+'5C1AH_BRUP'!AP7+'5C1X_Tangi'!AP7+'5C1Y_GEO'!AP7+'5C1AI_Harmony'!AP7+'5C1AJ_Athlos'!AP7+'5C1AG_Collegiate'!AP7+'5C1M_GEO Mid'!AP7+Placeholder_Tallulah!AP7</f>
        <v>0</v>
      </c>
      <c r="AR7" s="69">
        <f>'5C1B_DArbonne'!AQ7+'5C1A_Madison'!AQ7+'5C1C_Intl High'!AQ7+'5C3_UnvView'!AR7+'5C1F_L.C. Charter'!AQ7+'5C1E_LFNO'!AQ7+'5C1D_NOMMA'!AQ7+'5C1AE_Noble Minds'!AQ7+'5C1J_Jeff Chamber'!AQ7+'5C1Q_Advantage'!AQ7+'5C1AF_JCFA-Laf'!AQ7+'5C1W_Willow'!AQ7+'5C1Z_Lincoln Prep'!AQ7+'5C1AA_Laurel'!AQ7+'5C1AB_Apex'!AQ7+'5C1AC_Smothers'!AQ7+'5C1AD_Greater'!AQ7+'5C1R_Iberville'!AQ7+'5C1N_Delta'!AQ7+'5C1S_LC Col Prep'!AQ7+'5C1T_Northeast'!AQ7+'5C1U_Acadiana Ren'!AQ7+'5C1I_LA Key'!AQ7+'5C1V_Laf Ren'!AQ7+'5C1O_Impact'!AQ7+'5C1P_Vision'!AQ7+'5C2_LAVCA'!AR7+'5C1H_Southwest'!AQ7+'5C1G_JS Clark'!AQ7+'5C1AH_BRUP'!AQ7+'5C1X_Tangi'!AQ7+'5C1Y_GEO'!AQ7+'5C1AI_Harmony'!AQ7+'5C1AJ_Athlos'!AQ7+'5C1AG_Collegiate'!AQ7+'5C1M_GEO Mid'!AQ7+Placeholder_Tallulah!AQ7</f>
        <v>0</v>
      </c>
      <c r="AS7" s="69">
        <f>'5C1B_DArbonne'!AR7+'5C1A_Madison'!AR7+'5C1C_Intl High'!AR7+'5C3_UnvView'!AS7+'5C1F_L.C. Charter'!AR7+'5C1E_LFNO'!AR7+'5C1D_NOMMA'!AR7+'5C1AE_Noble Minds'!AR7+'5C1J_Jeff Chamber'!AR7+'5C1Q_Advantage'!AR7+'5C1AF_JCFA-Laf'!AR7+'5C1W_Willow'!AR7+'5C1Z_Lincoln Prep'!AR7+'5C1AA_Laurel'!AR7+'5C1AB_Apex'!AR7+'5C1AC_Smothers'!AR7+'5C1AD_Greater'!AR7+'5C1R_Iberville'!AR7+'5C1N_Delta'!AR7+'5C1S_LC Col Prep'!AR7+'5C1T_Northeast'!AR7+'5C1U_Acadiana Ren'!AR7+'5C1I_LA Key'!AR7+'5C1V_Laf Ren'!AR7+'5C1O_Impact'!AR7+'5C1P_Vision'!AR7+'5C2_LAVCA'!AS7+'5C1H_Southwest'!AR7+'5C1G_JS Clark'!AR7+'5C1AH_BRUP'!AR7+'5C1X_Tangi'!AR7+'5C1Y_GEO'!AR7+'5C1AI_Harmony'!AR7+'5C1AJ_Athlos'!AR7+'5C1AG_Collegiate'!AR7+'5C1M_GEO Mid'!AR7+Placeholder_Tallulah!AR7</f>
        <v>0</v>
      </c>
      <c r="AT7" s="90">
        <f>'5C1B_DArbonne'!AS7+'5C1A_Madison'!AS7+'5C1C_Intl High'!AS7+'5C3_UnvView'!AT7+'5C1F_L.C. Charter'!AS7+'5C1E_LFNO'!AS7+'5C1D_NOMMA'!AS7+'5C1AE_Noble Minds'!AS7+'5C1J_Jeff Chamber'!AS7+'5C1Q_Advantage'!AS7+'5C1AF_JCFA-Laf'!AS7+'5C1W_Willow'!AS7+'5C1Z_Lincoln Prep'!AS7+'5C1AA_Laurel'!AS7+'5C1AB_Apex'!AS7+'5C1AC_Smothers'!AS7+'5C1AD_Greater'!AS7+'5C1R_Iberville'!AS7+'5C1N_Delta'!AS7+'5C1S_LC Col Prep'!AS7+'5C1T_Northeast'!AS7+'5C1U_Acadiana Ren'!AS7+'5C1I_LA Key'!AS7+'5C1V_Laf Ren'!AS7+'5C1O_Impact'!AS7+'5C1P_Vision'!AS7+'5C2_LAVCA'!AT7+'5C1H_Southwest'!AS7+'5C1G_JS Clark'!AS7+'5C1AH_BRUP'!AS7+'5C1X_Tangi'!AS7+'5C1Y_GEO'!AS7+'5C1AI_Harmony'!AS7+'5C1AJ_Athlos'!AS7+'5C1AG_Collegiate'!AS7+'5C1M_GEO Mid'!AS7+Placeholder_Tallulah!AS7</f>
        <v>22843</v>
      </c>
      <c r="AU7" s="70">
        <f t="shared" ref="AU7:AU70" si="1">AA7+AQ7</f>
        <v>0</v>
      </c>
      <c r="AV7" s="87">
        <f t="shared" ref="AV7:AV70" si="2">AD7+AT7</f>
        <v>22843</v>
      </c>
      <c r="AW7" s="192"/>
      <c r="AX7" s="66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Mid'!#REF!+Placeholder_Tallulah!AW7</f>
        <v>#REF!</v>
      </c>
      <c r="AY7" s="66">
        <f t="shared" ref="AY7:AY70" si="3">-AN7</f>
        <v>0</v>
      </c>
      <c r="AZ7" s="66" t="e">
        <f t="shared" ref="AZ7:AZ70" si="4">AY7-AX7</f>
        <v>#REF!</v>
      </c>
    </row>
    <row r="8" spans="1:52" ht="16.149999999999999" customHeight="1" x14ac:dyDescent="0.2">
      <c r="A8" s="55">
        <v>2</v>
      </c>
      <c r="B8" s="56" t="s">
        <v>8</v>
      </c>
      <c r="C8" s="336">
        <f>'5C1B_DArbonne'!C8+'5C1A_Madison'!C8+'5C1C_Intl High'!C8+'5C3_UnvView'!C8+'5C1F_L.C. Charter'!C8+'5C1E_LFNO'!C8+'5C1D_NOMMA'!C8+'5C1AE_Noble Minds'!C8+'5C1J_Jeff Chamber'!C8+'5C1Q_Advantage'!C8+'5C1AF_JCFA-Laf'!C8+'5C1W_Willow'!C8+'5C1Z_Lincoln Prep'!C8+'5C1AA_Laurel'!C8+'5C1AB_Apex'!C8+'5C1AC_Smothers'!C8+'5C1AD_Greater'!C8+'5C1R_Iberville'!C8+'5C1N_Delta'!C8+'5C1S_LC Col Prep'!C8+'5C1T_Northeast'!C8+'5C1U_Acadiana Ren'!C8+'5C1I_LA Key'!C8+'5C1V_Laf Ren'!C8+'5C1O_Impact'!C8+'5C1P_Vision'!C8+'5C2_LAVCA'!C8+'5C1H_Southwest'!C8+'5C1G_JS Clark'!C8+'5C1AH_BRUP'!C8+'5C1X_Tangi'!C8+'5C1Y_GEO'!C8+'5C1AI_Harmony'!C8+'5C1AJ_Athlos'!C8+'5C1AG_Collegiate'!C8+'5C1M_GEO Mid'!C8+Placeholder_Tallulah!C8</f>
        <v>0</v>
      </c>
      <c r="D8" s="57">
        <f>'Source Data'!H8</f>
        <v>5855.7282403587005</v>
      </c>
      <c r="E8" s="75">
        <f>'5C1B_DArbonne'!E8+'5C1A_Madison'!E8+'5C1C_Intl High'!E8+'5C3_UnvView'!E8+'5C1F_L.C. Charter'!E8+'5C1E_LFNO'!E8+'5C1D_NOMMA'!E8+'5C1AE_Noble Minds'!E8+'5C1J_Jeff Chamber'!E8+'5C1Q_Advantage'!E8+'5C1AF_JCFA-Laf'!E8+'5C1W_Willow'!E8+'5C1Z_Lincoln Prep'!E8+'5C1AA_Laurel'!E8+'5C1AB_Apex'!E8+'5C1AC_Smothers'!E8+'5C1AD_Greater'!E8+'5C1R_Iberville'!E8+'5C1N_Delta'!E8+'5C1S_LC Col Prep'!E8+'5C1T_Northeast'!E8+'5C1U_Acadiana Ren'!E8+'5C1I_LA Key'!E8+'5C1V_Laf Ren'!E8+'5C1O_Impact'!E8+'5C1P_Vision'!E8+'5C2_LAVCA'!E8+'5C1H_Southwest'!E8+'5C1G_JS Clark'!E8+'5C1AH_BRUP'!E8+'5C1X_Tangi'!E8+'5C1Y_GEO'!E8+'5C1AI_Harmony'!E8+'5C1AJ_Athlos'!E8+'5C1AG_Collegiate'!E8+'5C1M_GEO Mid'!E8+Placeholder_Tallulah!E8</f>
        <v>0</v>
      </c>
      <c r="F8" s="355">
        <f>'5C1B_DArbonne'!F8+'5C1A_Madison'!F8+'5C1C_Intl High'!F8+'5C3_UnvView'!F8+'5C1F_L.C. Charter'!F8+'5C1E_LFNO'!F8+'5C1D_NOMMA'!F8+'5C1AE_Noble Minds'!F8+'5C1J_Jeff Chamber'!F8+'5C1Q_Advantage'!F8+'5C1AF_JCFA-Laf'!F8+'5C1W_Willow'!F8+'5C1Z_Lincoln Prep'!F8+'5C1AA_Laurel'!F8+'5C1AB_Apex'!F8+'5C1AC_Smothers'!F8+'5C1AD_Greater'!F8+'5C1R_Iberville'!F8+'5C1N_Delta'!F8+'5C1S_LC Col Prep'!F8+'5C1T_Northeast'!F8+'5C1U_Acadiana Ren'!F8+'5C1I_LA Key'!F8+'5C1V_Laf Ren'!F8+'5C1O_Impact'!F8+'5C1P_Vision'!F8+'5C2_LAVCA'!F8+'5C1H_Southwest'!F8+'5C1G_JS Clark'!F8+'5C1AH_BRUP'!F8+'5C1X_Tangi'!F8+'5C1Y_GEO'!F8+'5C1AI_Harmony'!F8+'5C1AJ_Athlos'!F8+'5C1AG_Collegiate'!F8+'5C1M_GEO Mid'!F8+Placeholder_Tallulah!F8</f>
        <v>0</v>
      </c>
      <c r="G8" s="57">
        <f>'Source Data'!I8</f>
        <v>744.36686504426837</v>
      </c>
      <c r="H8" s="75">
        <f>'5C1B_DArbonne'!H8+'5C1A_Madison'!H8+'5C1C_Intl High'!H8+'5C3_UnvView'!H8+'5C1F_L.C. Charter'!H8+'5C1E_LFNO'!H8+'5C1D_NOMMA'!H8+'5C1AE_Noble Minds'!H8+'5C1J_Jeff Chamber'!H8+'5C1Q_Advantage'!H8+'5C1AF_JCFA-Laf'!H8+'5C1W_Willow'!H8+'5C1Z_Lincoln Prep'!H8+'5C1AA_Laurel'!H8+'5C1AB_Apex'!H8+'5C1AC_Smothers'!H8+'5C1AD_Greater'!H8+'5C1R_Iberville'!H8+'5C1N_Delta'!H8+'5C1S_LC Col Prep'!H8+'5C1T_Northeast'!H8+'5C1U_Acadiana Ren'!H8+'5C1I_LA Key'!H8+'5C1V_Laf Ren'!H8+'5C1O_Impact'!H8+'5C1P_Vision'!H8+'5C2_LAVCA'!H8+'5C1H_Southwest'!H8+'5C1G_JS Clark'!H8+'5C1AH_BRUP'!H8+'5C1X_Tangi'!H8+'5C1Y_GEO'!H8+'5C1AI_Harmony'!H8+'5C1AJ_Athlos'!H8+'5C1AG_Collegiate'!H8+'5C1M_GEO Mid'!H8+Placeholder_Tallulah!H8</f>
        <v>0</v>
      </c>
      <c r="I8" s="355">
        <f>'5C1B_DArbonne'!I8+'5C1A_Madison'!I8+'5C1C_Intl High'!I8+'5C3_UnvView'!I8+'5C1F_L.C. Charter'!I8+'5C1E_LFNO'!I8+'5C1D_NOMMA'!I8+'5C1AE_Noble Minds'!I8+'5C1J_Jeff Chamber'!I8+'5C1Q_Advantage'!I8+'5C1AF_JCFA-Laf'!I8+'5C1W_Willow'!I8+'5C1Z_Lincoln Prep'!I8+'5C1AA_Laurel'!I8+'5C1AB_Apex'!I8+'5C1AC_Smothers'!I8+'5C1AD_Greater'!I8+'5C1R_Iberville'!I8+'5C1N_Delta'!I8+'5C1S_LC Col Prep'!I8+'5C1T_Northeast'!I8+'5C1U_Acadiana Ren'!I8+'5C1I_LA Key'!I8+'5C1V_Laf Ren'!I8+'5C1O_Impact'!I8+'5C1P_Vision'!I8+'5C2_LAVCA'!I8+'5C1H_Southwest'!I8+'5C1G_JS Clark'!I8+'5C1AH_BRUP'!I8+'5C1X_Tangi'!I8+'5C1Y_GEO'!I8+'5C1AI_Harmony'!I8+'5C1AJ_Athlos'!I8+'5C1AG_Collegiate'!I8+'5C1M_GEO Mid'!I8+Placeholder_Tallulah!I8</f>
        <v>0</v>
      </c>
      <c r="J8" s="57">
        <f>'Source Data'!J8</f>
        <v>203.00914501207316</v>
      </c>
      <c r="K8" s="75">
        <f>'5C1B_DArbonne'!K8+'5C1A_Madison'!K8+'5C1C_Intl High'!K8+'5C3_UnvView'!K8+'5C1F_L.C. Charter'!K8+'5C1E_LFNO'!K8+'5C1D_NOMMA'!K8+'5C1AE_Noble Minds'!K8+'5C1J_Jeff Chamber'!K8+'5C1Q_Advantage'!K8+'5C1AF_JCFA-Laf'!K8+'5C1W_Willow'!K8+'5C1Z_Lincoln Prep'!K8+'5C1AA_Laurel'!K8+'5C1AB_Apex'!K8+'5C1AC_Smothers'!K8+'5C1AD_Greater'!K8+'5C1R_Iberville'!K8+'5C1N_Delta'!K8+'5C1S_LC Col Prep'!K8+'5C1T_Northeast'!K8+'5C1U_Acadiana Ren'!K8+'5C1I_LA Key'!K8+'5C1V_Laf Ren'!K8+'5C1O_Impact'!K8+'5C1P_Vision'!K8+'5C2_LAVCA'!K8+'5C1H_Southwest'!K8+'5C1G_JS Clark'!K8+'5C1AH_BRUP'!K8+'5C1X_Tangi'!K8+'5C1Y_GEO'!K8+'5C1AI_Harmony'!K8+'5C1AJ_Athlos'!K8+'5C1AG_Collegiate'!K8+'5C1M_GEO Mid'!K8+Placeholder_Tallulah!K8</f>
        <v>0</v>
      </c>
      <c r="L8" s="355">
        <f>'5C1B_DArbonne'!L8+'5C1A_Madison'!L8+'5C1C_Intl High'!L8+'5C3_UnvView'!L8+'5C1F_L.C. Charter'!L8+'5C1E_LFNO'!L8+'5C1D_NOMMA'!L8+'5C1AE_Noble Minds'!L8+'5C1J_Jeff Chamber'!L8+'5C1Q_Advantage'!L8+'5C1AF_JCFA-Laf'!L8+'5C1W_Willow'!L8+'5C1Z_Lincoln Prep'!L8+'5C1AA_Laurel'!L8+'5C1AB_Apex'!L8+'5C1AC_Smothers'!L8+'5C1AD_Greater'!L8+'5C1R_Iberville'!L8+'5C1N_Delta'!L8+'5C1S_LC Col Prep'!L8+'5C1T_Northeast'!L8+'5C1U_Acadiana Ren'!L8+'5C1I_LA Key'!L8+'5C1V_Laf Ren'!L8+'5C1O_Impact'!L8+'5C1P_Vision'!L8+'5C2_LAVCA'!L8+'5C1H_Southwest'!L8+'5C1G_JS Clark'!L8+'5C1AH_BRUP'!L8+'5C1X_Tangi'!L8+'5C1Y_GEO'!L8+'5C1AI_Harmony'!L8+'5C1AJ_Athlos'!L8+'5C1AG_Collegiate'!L8+'5C1M_GEO Mid'!L8+Placeholder_Tallulah!L8</f>
        <v>0</v>
      </c>
      <c r="M8" s="57">
        <f>'Source Data'!K8</f>
        <v>5075.2286253018301</v>
      </c>
      <c r="N8" s="75">
        <f>'5C1B_DArbonne'!N8+'5C1A_Madison'!N8+'5C1C_Intl High'!N8+'5C3_UnvView'!N8+'5C1F_L.C. Charter'!N8+'5C1E_LFNO'!N8+'5C1D_NOMMA'!N8+'5C1AE_Noble Minds'!N8+'5C1J_Jeff Chamber'!N8+'5C1Q_Advantage'!N8+'5C1AF_JCFA-Laf'!N8+'5C1W_Willow'!N8+'5C1Z_Lincoln Prep'!N8+'5C1AA_Laurel'!N8+'5C1AB_Apex'!N8+'5C1AC_Smothers'!N8+'5C1AD_Greater'!N8+'5C1R_Iberville'!N8+'5C1N_Delta'!N8+'5C1S_LC Col Prep'!N8+'5C1T_Northeast'!N8+'5C1U_Acadiana Ren'!N8+'5C1I_LA Key'!N8+'5C1V_Laf Ren'!N8+'5C1O_Impact'!N8+'5C1P_Vision'!N8+'5C2_LAVCA'!N8+'5C1H_Southwest'!N8+'5C1G_JS Clark'!N8+'5C1AH_BRUP'!N8+'5C1X_Tangi'!N8+'5C1Y_GEO'!N8+'5C1AI_Harmony'!N8+'5C1AJ_Athlos'!N8+'5C1AG_Collegiate'!N8+'5C1M_GEO Mid'!N8+Placeholder_Tallulah!N8</f>
        <v>0</v>
      </c>
      <c r="O8" s="355">
        <f>'5C1B_DArbonne'!O8+'5C1A_Madison'!O8+'5C1C_Intl High'!O8+'5C3_UnvView'!O8+'5C1F_L.C. Charter'!O8+'5C1E_LFNO'!O8+'5C1D_NOMMA'!O8+'5C1AE_Noble Minds'!O8+'5C1J_Jeff Chamber'!O8+'5C1Q_Advantage'!O8+'5C1AF_JCFA-Laf'!O8+'5C1W_Willow'!O8+'5C1Z_Lincoln Prep'!O8+'5C1AA_Laurel'!O8+'5C1AB_Apex'!O8+'5C1AC_Smothers'!O8+'5C1AD_Greater'!O8+'5C1R_Iberville'!O8+'5C1N_Delta'!O8+'5C1S_LC Col Prep'!O8+'5C1T_Northeast'!O8+'5C1U_Acadiana Ren'!O8+'5C1I_LA Key'!O8+'5C1V_Laf Ren'!O8+'5C1O_Impact'!O8+'5C1P_Vision'!O8+'5C2_LAVCA'!O8+'5C1H_Southwest'!O8+'5C1G_JS Clark'!O8+'5C1AH_BRUP'!O8+'5C1X_Tangi'!O8+'5C1Y_GEO'!O8+'5C1AI_Harmony'!O8+'5C1AJ_Athlos'!O8+'5C1AG_Collegiate'!O8+'5C1M_GEO Mid'!O8+Placeholder_Tallulah!O8</f>
        <v>0</v>
      </c>
      <c r="P8" s="57">
        <f>'Source Data'!L8</f>
        <v>2030.0914501207317</v>
      </c>
      <c r="Q8" s="75">
        <f>'5C1B_DArbonne'!Q8+'5C1A_Madison'!Q8+'5C1C_Intl High'!Q8+'5C3_UnvView'!Q8+'5C1F_L.C. Charter'!Q8+'5C1E_LFNO'!Q8+'5C1D_NOMMA'!Q8+'5C1AE_Noble Minds'!Q8+'5C1J_Jeff Chamber'!Q8+'5C1Q_Advantage'!Q8+'5C1AF_JCFA-Laf'!Q8+'5C1W_Willow'!Q8+'5C1Z_Lincoln Prep'!Q8+'5C1AA_Laurel'!Q8+'5C1AB_Apex'!Q8+'5C1AC_Smothers'!Q8+'5C1AD_Greater'!Q8+'5C1R_Iberville'!Q8+'5C1N_Delta'!Q8+'5C1S_LC Col Prep'!Q8+'5C1T_Northeast'!Q8+'5C1U_Acadiana Ren'!Q8+'5C1I_LA Key'!Q8+'5C1V_Laf Ren'!Q8+'5C1O_Impact'!Q8+'5C1P_Vision'!Q8+'5C2_LAVCA'!Q8+'5C1H_Southwest'!Q8+'5C1G_JS Clark'!Q8+'5C1AH_BRUP'!Q8+'5C1X_Tangi'!Q8+'5C1Y_GEO'!Q8+'5C1AI_Harmony'!Q8+'5C1AJ_Athlos'!Q8+'5C1AG_Collegiate'!Q8+'5C1M_GEO Mid'!Q8+Placeholder_Tallulah!Q8</f>
        <v>0</v>
      </c>
      <c r="R8" s="94">
        <f>'5C1B_DArbonne'!R8+'5C1A_Madison'!R8+'5C1C_Intl High'!R8+'5C3_UnvView'!R8+'5C1F_L.C. Charter'!R8+'5C1E_LFNO'!R8+'5C1D_NOMMA'!R8+'5C1AE_Noble Minds'!R8+'5C1J_Jeff Chamber'!R8+'5C1Q_Advantage'!R8+'5C1AF_JCFA-Laf'!R8+'5C1W_Willow'!R8+'5C1Z_Lincoln Prep'!R8+'5C1AA_Laurel'!R8+'5C1AB_Apex'!R8+'5C1AC_Smothers'!R8+'5C1AD_Greater'!R8+'5C1R_Iberville'!R8+'5C1N_Delta'!R8+'5C1S_LC Col Prep'!R8+'5C1T_Northeast'!R8+'5C1U_Acadiana Ren'!R8+'5C1I_LA Key'!R8+'5C1V_Laf Ren'!R8+'5C1O_Impact'!R8+'5C1P_Vision'!R8+'5C2_LAVCA'!R8+'5C1H_Southwest'!R8+'5C1G_JS Clark'!R8+'5C1AH_BRUP'!R8+'5C1X_Tangi'!R8+'5C1Y_GEO'!R8+'5C1AI_Harmony'!R8+'5C1AJ_Athlos'!R8+'5C1AG_Collegiate'!R8+'5C1M_GEO Mid'!R8+Placeholder_Tallulah!R8</f>
        <v>114896</v>
      </c>
      <c r="S8" s="1397">
        <f>'5C3_UnvView'!S8+'5C2_LAVCA'!S8</f>
        <v>12766</v>
      </c>
      <c r="T8" s="57">
        <f>'5C1B_DArbonne'!S8+'5C1A_Madison'!S8+'5C1C_Intl High'!S8+'5C3_UnvView'!T8+'5C1F_L.C. Charter'!S8+'5C1E_LFNO'!S8+'5C1D_NOMMA'!S8+'5C1AE_Noble Minds'!S8+'5C1J_Jeff Chamber'!S8+'5C1Q_Advantage'!S8+'5C1AF_JCFA-Laf'!S8+'5C1W_Willow'!S8+'5C1Z_Lincoln Prep'!S8+'5C1AA_Laurel'!S8+'5C1AB_Apex'!S8+'5C1AC_Smothers'!S8+'5C1AD_Greater'!S8+'5C1R_Iberville'!S8+'5C1N_Delta'!S8+'5C1S_LC Col Prep'!S8+'5C1T_Northeast'!S8+'5C1U_Acadiana Ren'!S8+'5C1I_LA Key'!S8+'5C1V_Laf Ren'!S8+'5C1O_Impact'!S8+'5C1P_Vision'!S8+'5C2_LAVCA'!T8+'5C1H_Southwest'!S8+'5C1G_JS Clark'!S8+'5C1AH_BRUP'!S8+'5C1X_Tangi'!S8+'5C1Y_GEO'!S8+'5C1AI_Harmony'!S8+'5C1AJ_Athlos'!S8+'5C1AG_Collegiate'!S8+'5C1M_GEO Mid'!S8+Placeholder_Tallulah!S8</f>
        <v>0</v>
      </c>
      <c r="U8" s="57">
        <f>'5C1B_DArbonne'!T8+'5C1A_Madison'!T8+'5C1C_Intl High'!T8+'5C3_UnvView'!U8+'5C1F_L.C. Charter'!T8+'5C1E_LFNO'!T8+'5C1D_NOMMA'!T8+'5C1AE_Noble Minds'!T8+'5C1J_Jeff Chamber'!T8+'5C1Q_Advantage'!T8+'5C1AF_JCFA-Laf'!T8+'5C1W_Willow'!T8+'5C1Z_Lincoln Prep'!T8+'5C1AA_Laurel'!T8+'5C1AB_Apex'!T8+'5C1AC_Smothers'!T8+'5C1AD_Greater'!T8+'5C1R_Iberville'!T8+'5C1N_Delta'!T8+'5C1S_LC Col Prep'!T8+'5C1T_Northeast'!T8+'5C1U_Acadiana Ren'!T8+'5C1I_LA Key'!T8+'5C1V_Laf Ren'!T8+'5C1O_Impact'!T8+'5C1P_Vision'!T8+'5C2_LAVCA'!U8+'5C1H_Southwest'!T8+'5C1G_JS Clark'!T8+'5C1AH_BRUP'!T8+'5C1X_Tangi'!T8+'5C1Y_GEO'!T8+'5C1AI_Harmony'!T8+'5C1AJ_Athlos'!T8+'5C1AG_Collegiate'!T8+'5C1M_GEO Mid'!T8+Placeholder_Tallulah!T8</f>
        <v>0</v>
      </c>
      <c r="V8" s="58">
        <f>'5C1B_DArbonne'!U8+'5C1A_Madison'!U8+'5C1C_Intl High'!U8+'5C3_UnvView'!V8+'5C1F_L.C. Charter'!U8+'5C1E_LFNO'!U8+'5C1D_NOMMA'!U8+'5C1AE_Noble Minds'!U8+'5C1J_Jeff Chamber'!U8+'5C1Q_Advantage'!U8+'5C1AF_JCFA-Laf'!U8+'5C1W_Willow'!U8+'5C1Z_Lincoln Prep'!U8+'5C1AA_Laurel'!U8+'5C1AB_Apex'!U8+'5C1AC_Smothers'!U8+'5C1AD_Greater'!U8+'5C1R_Iberville'!U8+'5C1N_Delta'!U8+'5C1S_LC Col Prep'!U8+'5C1T_Northeast'!U8+'5C1U_Acadiana Ren'!U8+'5C1I_LA Key'!U8+'5C1V_Laf Ren'!U8+'5C1O_Impact'!U8+'5C1P_Vision'!U8+'5C2_LAVCA'!V8+'5C1H_Southwest'!U8+'5C1G_JS Clark'!U8+'5C1AH_BRUP'!U8+'5C1X_Tangi'!U8+'5C1Y_GEO'!U8+'5C1AI_Harmony'!U8+'5C1AJ_Athlos'!U8+'5C1AG_Collegiate'!U8+'5C1M_GEO Mid'!U8+Placeholder_Tallulah!U8</f>
        <v>0</v>
      </c>
      <c r="W8" s="94">
        <f>'5C1B_DArbonne'!V8+'5C1A_Madison'!V8+'5C1C_Intl High'!V8+'5C3_UnvView'!W8+'5C1F_L.C. Charter'!V8+'5C1E_LFNO'!V8+'5C1D_NOMMA'!V8+'5C1AE_Noble Minds'!V8+'5C1J_Jeff Chamber'!V8+'5C1Q_Advantage'!V8+'5C1AF_JCFA-Laf'!V8+'5C1W_Willow'!V8+'5C1Z_Lincoln Prep'!V8+'5C1AA_Laurel'!V8+'5C1AB_Apex'!V8+'5C1AC_Smothers'!V8+'5C1AD_Greater'!V8+'5C1R_Iberville'!V8+'5C1N_Delta'!V8+'5C1S_LC Col Prep'!V8+'5C1T_Northeast'!V8+'5C1U_Acadiana Ren'!V8+'5C1I_LA Key'!V8+'5C1V_Laf Ren'!V8+'5C1O_Impact'!V8+'5C1P_Vision'!V8+'5C2_LAVCA'!W8+'5C1H_Southwest'!V8+'5C1G_JS Clark'!V8+'5C1AH_BRUP'!V8+'5C1X_Tangi'!V8+'5C1Y_GEO'!V8+'5C1AI_Harmony'!V8+'5C1AJ_Athlos'!V8+'5C1AG_Collegiate'!V8+'5C1M_GEO Mid'!V8+Placeholder_Tallulah!V8</f>
        <v>0</v>
      </c>
      <c r="X8" s="75">
        <f>'5C1B_DArbonne'!W8+'5C1A_Madison'!W8+'5C1C_Intl High'!W8+'5C3_UnvView'!X8+'5C1F_L.C. Charter'!W8+'5C1E_LFNO'!W8+'5C1D_NOMMA'!W8+'5C1AE_Noble Minds'!W8+'5C1J_Jeff Chamber'!W8+'5C1Q_Advantage'!W8+'5C1AF_JCFA-Laf'!W8+'5C1W_Willow'!W8+'5C1Z_Lincoln Prep'!W8+'5C1AA_Laurel'!W8+'5C1AB_Apex'!W8+'5C1AC_Smothers'!W8+'5C1AD_Greater'!W8+'5C1R_Iberville'!W8+'5C1N_Delta'!W8+'5C1S_LC Col Prep'!W8+'5C1T_Northeast'!W8+'5C1U_Acadiana Ren'!W8+'5C1I_LA Key'!W8+'5C1V_Laf Ren'!W8+'5C1O_Impact'!W8+'5C1P_Vision'!W8+'5C2_LAVCA'!X8+'5C1H_Southwest'!W8+'5C1G_JS Clark'!W8+'5C1AH_BRUP'!W8+'5C1X_Tangi'!W8+'5C1Y_GEO'!W8+'5C1AI_Harmony'!W8+'5C1AJ_Athlos'!W8+'5C1AG_Collegiate'!W8+'5C1M_GEO Mid'!W8+Placeholder_Tallulah!W8</f>
        <v>0</v>
      </c>
      <c r="Y8" s="94">
        <f>'5C1B_DArbonne'!X8+'5C1A_Madison'!X8+'5C1C_Intl High'!X8+'5C3_UnvView'!Y8+'5C1F_L.C. Charter'!X8+'5C1E_LFNO'!X8+'5C1D_NOMMA'!X8+'5C1AE_Noble Minds'!X8+'5C1J_Jeff Chamber'!X8+'5C1Q_Advantage'!X8+'5C1AF_JCFA-Laf'!X8+'5C1W_Willow'!X8+'5C1Z_Lincoln Prep'!X8+'5C1AA_Laurel'!X8+'5C1AB_Apex'!X8+'5C1AC_Smothers'!X8+'5C1AD_Greater'!X8+'5C1R_Iberville'!X8+'5C1N_Delta'!X8+'5C1S_LC Col Prep'!X8+'5C1T_Northeast'!X8+'5C1U_Acadiana Ren'!X8+'5C1I_LA Key'!X8+'5C1V_Laf Ren'!X8+'5C1O_Impact'!X8+'5C1P_Vision'!X8+'5C2_LAVCA'!Y8+'5C1H_Southwest'!X8+'5C1G_JS Clark'!X8+'5C1AH_BRUP'!X8+'5C1X_Tangi'!X8+'5C1Y_GEO'!X8+'5C1AI_Harmony'!X8+'5C1AJ_Athlos'!X8+'5C1AG_Collegiate'!X8+'5C1M_GEO Mid'!X8+Placeholder_Tallulah!X8</f>
        <v>0</v>
      </c>
      <c r="Z8" s="57">
        <f>'5C1B_DArbonne'!Y8+'5C1A_Madison'!Y8+'5C1C_Intl High'!Y8+'5C3_UnvView'!Z8+'5C1F_L.C. Charter'!Y8+'5C1E_LFNO'!Y8+'5C1D_NOMMA'!Y8+'5C1AE_Noble Minds'!Y8+'5C1J_Jeff Chamber'!Y8+'5C1Q_Advantage'!Y8+'5C1AF_JCFA-Laf'!Y8+'5C1W_Willow'!Y8+'5C1Z_Lincoln Prep'!Y8+'5C1AA_Laurel'!Y8+'5C1AB_Apex'!Y8+'5C1AC_Smothers'!Y8+'5C1AD_Greater'!Y8+'5C1R_Iberville'!Y8+'5C1N_Delta'!Y8+'5C1S_LC Col Prep'!Y8+'5C1T_Northeast'!Y8+'5C1U_Acadiana Ren'!Y8+'5C1I_LA Key'!Y8+'5C1V_Laf Ren'!Y8+'5C1O_Impact'!Y8+'5C1P_Vision'!Y8+'5C2_LAVCA'!Z8+'5C1H_Southwest'!Y8+'5C1G_JS Clark'!Y8+'5C1AH_BRUP'!Y8+'5C1X_Tangi'!Y8+'5C1Y_GEO'!Y8+'5C1AI_Harmony'!Y8+'5C1AJ_Athlos'!Y8+'5C1AG_Collegiate'!Y8+'5C1M_GEO Mid'!Y8+Placeholder_Tallulah!Y8</f>
        <v>0</v>
      </c>
      <c r="AA8" s="94">
        <f>'5C1B_DArbonne'!Z8+'5C1A_Madison'!Z8+'5C1C_Intl High'!Z8+'5C3_UnvView'!AA8+'5C1F_L.C. Charter'!Z8+'5C1E_LFNO'!Z8+'5C1D_NOMMA'!Z8+'5C1AE_Noble Minds'!Z8+'5C1J_Jeff Chamber'!Z8+'5C1Q_Advantage'!Z8+'5C1AF_JCFA-Laf'!Z8+'5C1W_Willow'!Z8+'5C1Z_Lincoln Prep'!Z8+'5C1AA_Laurel'!Z8+'5C1AB_Apex'!Z8+'5C1AC_Smothers'!Z8+'5C1AD_Greater'!Z8+'5C1R_Iberville'!Z8+'5C1N_Delta'!Z8+'5C1S_LC Col Prep'!Z8+'5C1T_Northeast'!Z8+'5C1U_Acadiana Ren'!Z8+'5C1I_LA Key'!Z8+'5C1V_Laf Ren'!Z8+'5C1O_Impact'!Z8+'5C1P_Vision'!Z8+'5C2_LAVCA'!AA8+'5C1H_Southwest'!Z8+'5C1G_JS Clark'!Z8+'5C1AH_BRUP'!Z8+'5C1X_Tangi'!Z8+'5C1Y_GEO'!Z8+'5C1AI_Harmony'!Z8+'5C1AJ_Athlos'!Z8+'5C1AG_Collegiate'!Z8+'5C1M_GEO Mid'!Z8+Placeholder_Tallulah!Z8</f>
        <v>0</v>
      </c>
      <c r="AB8" s="57">
        <f>'5C1B_DArbonne'!AA8+'5C1A_Madison'!AA8+'5C1C_Intl High'!AA8+'5C3_UnvView'!AB8+'5C1F_L.C. Charter'!AA8+'5C1E_LFNO'!AA8+'5C1D_NOMMA'!AA8+'5C1AE_Noble Minds'!AA8+'5C1J_Jeff Chamber'!AA8+'5C1Q_Advantage'!AA8+'5C1AF_JCFA-Laf'!AA8+'5C1W_Willow'!AA8+'5C1Z_Lincoln Prep'!AA8+'5C1AA_Laurel'!AA8+'5C1AB_Apex'!AA8+'5C1AC_Smothers'!AA8+'5C1AD_Greater'!AA8+'5C1R_Iberville'!AA8+'5C1N_Delta'!AA8+'5C1S_LC Col Prep'!AA8+'5C1T_Northeast'!AA8+'5C1U_Acadiana Ren'!AA8+'5C1I_LA Key'!AA8+'5C1V_Laf Ren'!AA8+'5C1O_Impact'!AA8+'5C1P_Vision'!AA8+'5C2_LAVCA'!AB8+'5C1H_Southwest'!AA8+'5C1G_JS Clark'!AA8+'5C1AH_BRUP'!AA8+'5C1X_Tangi'!AA8+'5C1Y_GEO'!AA8+'5C1AI_Harmony'!AA8+'5C1AJ_Athlos'!AA8+'5C1AG_Collegiate'!AA8+'5C1M_GEO Mid'!AA8+Placeholder_Tallulah!AA8</f>
        <v>0</v>
      </c>
      <c r="AC8" s="57">
        <f>'5C1B_DArbonne'!AB8+'5C1A_Madison'!AB8+'5C1C_Intl High'!AB8+'5C3_UnvView'!AC8+'5C1F_L.C. Charter'!AB8+'5C1E_LFNO'!AB8+'5C1D_NOMMA'!AB8+'5C1AE_Noble Minds'!AB8+'5C1J_Jeff Chamber'!AB8+'5C1Q_Advantage'!AB8+'5C1AF_JCFA-Laf'!AB8+'5C1W_Willow'!AB8+'5C1Z_Lincoln Prep'!AB8+'5C1AA_Laurel'!AB8+'5C1AB_Apex'!AB8+'5C1AC_Smothers'!AB8+'5C1AD_Greater'!AB8+'5C1R_Iberville'!AB8+'5C1N_Delta'!AB8+'5C1S_LC Col Prep'!AB8+'5C1T_Northeast'!AB8+'5C1U_Acadiana Ren'!AB8+'5C1I_LA Key'!AB8+'5C1V_Laf Ren'!AB8+'5C1O_Impact'!AB8+'5C1P_Vision'!AB8+'5C2_LAVCA'!AC8+'5C1H_Southwest'!AB8+'5C1G_JS Clark'!AB8+'5C1AH_BRUP'!AB8+'5C1X_Tangi'!AB8+'5C1Y_GEO'!AB8+'5C1AI_Harmony'!AB8+'5C1AJ_Athlos'!AB8+'5C1AG_Collegiate'!AB8+'5C1M_GEO Mid'!AB8+Placeholder_Tallulah!AB8</f>
        <v>0</v>
      </c>
      <c r="AD8" s="94">
        <f>'5C1B_DArbonne'!AC8+'5C1A_Madison'!AC8+'5C1C_Intl High'!AC8+'5C3_UnvView'!AD8+'5C1F_L.C. Charter'!AC8+'5C1E_LFNO'!AC8+'5C1D_NOMMA'!AC8+'5C1AE_Noble Minds'!AC8+'5C1J_Jeff Chamber'!AC8+'5C1Q_Advantage'!AC8+'5C1AF_JCFA-Laf'!AC8+'5C1W_Willow'!AC8+'5C1Z_Lincoln Prep'!AC8+'5C1AA_Laurel'!AC8+'5C1AB_Apex'!AC8+'5C1AC_Smothers'!AC8+'5C1AD_Greater'!AC8+'5C1R_Iberville'!AC8+'5C1N_Delta'!AC8+'5C1S_LC Col Prep'!AC8+'5C1T_Northeast'!AC8+'5C1U_Acadiana Ren'!AC8+'5C1I_LA Key'!AC8+'5C1V_Laf Ren'!AC8+'5C1O_Impact'!AC8+'5C1P_Vision'!AC8+'5C2_LAVCA'!AD8+'5C1H_Southwest'!AC8+'5C1G_JS Clark'!AC8+'5C1AH_BRUP'!AC8+'5C1X_Tangi'!AC8+'5C1Y_GEO'!AC8+'5C1AI_Harmony'!AC8+'5C1AJ_Athlos'!AC8+'5C1AG_Collegiate'!AC8+'5C1M_GEO Mid'!AC8+Placeholder_Tallulah!AC8</f>
        <v>0</v>
      </c>
      <c r="AE8" s="98">
        <f>'5C1B_DArbonne'!AD8+'5C1A_Madison'!AD8+'5C1C_Intl High'!AD8+'5C3_UnvView'!AE8+'5C1F_L.C. Charter'!AD8+'5C1E_LFNO'!AD8+'5C1D_NOMMA'!AD8+'5C1AE_Noble Minds'!AD8+'5C1J_Jeff Chamber'!AD8+'5C1Q_Advantage'!AD8+'5C1AF_JCFA-Laf'!AD8+'5C1W_Willow'!AD8+'5C1Z_Lincoln Prep'!AD8+'5C1AA_Laurel'!AD8+'5C1AB_Apex'!AD8+'5C1AC_Smothers'!AD8+'5C1AD_Greater'!AD8+'5C1R_Iberville'!AD8+'5C1N_Delta'!AD8+'5C1S_LC Col Prep'!AD8+'5C1T_Northeast'!AD8+'5C1U_Acadiana Ren'!AD8+'5C1I_LA Key'!AD8+'5C1V_Laf Ren'!AD8+'5C1O_Impact'!AD8+'5C1P_Vision'!AD8+'5C2_LAVCA'!AE8+'5C1H_Southwest'!AD8+'5C1G_JS Clark'!AD8+'5C1AH_BRUP'!AD8+'5C1X_Tangi'!AD8+'5C1Y_GEO'!AD8+'5C1AI_Harmony'!AD8+'5C1AJ_Athlos'!AD8+'5C1AG_Collegiate'!AD8+'5C1M_GEO Mid'!AD8+Placeholder_Tallulah!AD8</f>
        <v>0</v>
      </c>
      <c r="AF8" s="76">
        <f>'Source Data'!N8</f>
        <v>3025</v>
      </c>
      <c r="AG8" s="91">
        <f>'5C1B_DArbonne'!AF8+'5C1A_Madison'!AF8+'5C1C_Intl High'!AF8+'5C3_UnvView'!AG8+'5C1F_L.C. Charter'!AF8+'5C1E_LFNO'!AF8+'5C1D_NOMMA'!AF8+'5C1AE_Noble Minds'!AF8+'5C1J_Jeff Chamber'!AF8+'5C1Q_Advantage'!AF8+'5C1AF_JCFA-Laf'!AF8+'5C1W_Willow'!AF8+'5C1Z_Lincoln Prep'!AF8+'5C1AA_Laurel'!AF8+'5C1AB_Apex'!AF8+'5C1AC_Smothers'!AF8+'5C1AD_Greater'!AF8+'5C1R_Iberville'!AF8+'5C1N_Delta'!AF8+'5C1S_LC Col Prep'!AF8+'5C1T_Northeast'!AF8+'5C1U_Acadiana Ren'!AF8+'5C1I_LA Key'!AF8+'5C1V_Laf Ren'!AF8+'5C1O_Impact'!AF8+'5C1P_Vision'!AF8+'5C2_LAVCA'!AG8+'5C1H_Southwest'!AF8+'5C1G_JS Clark'!AF8+'5C1AH_BRUP'!AF8+'5C1X_Tangi'!AF8+'5C1Y_GEO'!AF8+'5C1AI_Harmony'!AF8+'5C1AJ_Athlos'!AF8+'5C1AG_Collegiate'!AF8+'5C1M_GEO Mid'!AF8+Placeholder_Tallulah!AF8</f>
        <v>0</v>
      </c>
      <c r="AH8" s="336">
        <f>'5C1B_DArbonne'!AG8+'5C1A_Madison'!AG8+'5C1C_Intl High'!AG8+'5C3_UnvView'!AH8+'5C1F_L.C. Charter'!AG8+'5C1E_LFNO'!AG8+'5C1D_NOMMA'!AG8+'5C1AE_Noble Minds'!AG8+'5C1J_Jeff Chamber'!AG8+'5C1Q_Advantage'!AG8+'5C1AF_JCFA-Laf'!AG8+'5C1W_Willow'!AG8+'5C1Z_Lincoln Prep'!AG8+'5C1AA_Laurel'!AG8+'5C1AB_Apex'!AG8+'5C1AC_Smothers'!AG8+'5C1AD_Greater'!AG8+'5C1R_Iberville'!AG8+'5C1N_Delta'!AG8+'5C1S_LC Col Prep'!AG8+'5C1T_Northeast'!AG8+'5C1U_Acadiana Ren'!AG8+'5C1I_LA Key'!AG8+'5C1V_Laf Ren'!AG8+'5C1O_Impact'!AG8+'5C1P_Vision'!AG8+'5C2_LAVCA'!AH8+'5C1H_Southwest'!AG8+'5C1G_JS Clark'!AG8+'5C1AH_BRUP'!AG8+'5C1X_Tangi'!AG8+'5C1Y_GEO'!AG8+'5C1AI_Harmony'!AG8+'5C1AJ_Athlos'!AG8+'5C1AG_Collegiate'!AG8+'5C1M_GEO Mid'!AG8+Placeholder_Tallulah!AG8</f>
        <v>0</v>
      </c>
      <c r="AI8" s="76">
        <f>'5C1B_DArbonne'!AH8+'5C1A_Madison'!AH8+'5C1C_Intl High'!AH8+'5C3_UnvView'!AI8+'5C1F_L.C. Charter'!AH8+'5C1E_LFNO'!AH8+'5C1D_NOMMA'!AH8+'5C1AE_Noble Minds'!AH8+'5C1J_Jeff Chamber'!AH8+'5C1Q_Advantage'!AH8+'5C1AF_JCFA-Laf'!AH8+'5C1W_Willow'!AH8+'5C1Z_Lincoln Prep'!AH8+'5C1AA_Laurel'!AH8+'5C1AB_Apex'!AH8+'5C1AC_Smothers'!AH8+'5C1AD_Greater'!AH8+'5C1R_Iberville'!AH8+'5C1N_Delta'!AH8+'5C1S_LC Col Prep'!AH8+'5C1T_Northeast'!AH8+'5C1U_Acadiana Ren'!AH8+'5C1I_LA Key'!AH8+'5C1V_Laf Ren'!AH8+'5C1O_Impact'!AH8+'5C1P_Vision'!AH8+'5C2_LAVCA'!AI8+'5C1H_Southwest'!AH8+'5C1G_JS Clark'!AH8+'5C1AH_BRUP'!AH8+'5C1X_Tangi'!AH8+'5C1Y_GEO'!AH8+'5C1AI_Harmony'!AH8+'5C1AJ_Athlos'!AH8+'5C1AG_Collegiate'!AH8+'5C1M_GEO Mid'!AH8+Placeholder_Tallulah!AH8</f>
        <v>0</v>
      </c>
      <c r="AJ8" s="336">
        <f>'5C1B_DArbonne'!AI8+'5C1A_Madison'!AI8+'5C1C_Intl High'!AI8+'5C3_UnvView'!AJ8+'5C1F_L.C. Charter'!AI8+'5C1E_LFNO'!AI8+'5C1D_NOMMA'!AI8+'5C1AE_Noble Minds'!AI8+'5C1J_Jeff Chamber'!AI8+'5C1Q_Advantage'!AI8+'5C1AF_JCFA-Laf'!AI8+'5C1W_Willow'!AI8+'5C1Z_Lincoln Prep'!AI8+'5C1AA_Laurel'!AI8+'5C1AB_Apex'!AI8+'5C1AC_Smothers'!AI8+'5C1AD_Greater'!AI8+'5C1R_Iberville'!AI8+'5C1N_Delta'!AI8+'5C1S_LC Col Prep'!AI8+'5C1T_Northeast'!AI8+'5C1U_Acadiana Ren'!AI8+'5C1I_LA Key'!AI8+'5C1V_Laf Ren'!AI8+'5C1O_Impact'!AI8+'5C1P_Vision'!AI8+'5C2_LAVCA'!AJ8+'5C1H_Southwest'!AI8+'5C1G_JS Clark'!AI8+'5C1AH_BRUP'!AI8+'5C1X_Tangi'!AI8+'5C1Y_GEO'!AI8+'5C1AI_Harmony'!AI8+'5C1AJ_Athlos'!AI8+'5C1AG_Collegiate'!AI8+'5C1M_GEO Mid'!AI8+Placeholder_Tallulah!AI8</f>
        <v>0</v>
      </c>
      <c r="AK8" s="78">
        <f>'5C1B_DArbonne'!AJ8+'5C1A_Madison'!AJ8+'5C1C_Intl High'!AJ8+'5C3_UnvView'!AK8+'5C1F_L.C. Charter'!AJ8+'5C1E_LFNO'!AJ8+'5C1D_NOMMA'!AJ8+'5C1AE_Noble Minds'!AJ8+'5C1J_Jeff Chamber'!AJ8+'5C1Q_Advantage'!AJ8+'5C1AF_JCFA-Laf'!AJ8+'5C1W_Willow'!AJ8+'5C1Z_Lincoln Prep'!AJ8+'5C1AA_Laurel'!AJ8+'5C1AB_Apex'!AJ8+'5C1AC_Smothers'!AJ8+'5C1AD_Greater'!AJ8+'5C1R_Iberville'!AJ8+'5C1N_Delta'!AJ8+'5C1S_LC Col Prep'!AJ8+'5C1T_Northeast'!AJ8+'5C1U_Acadiana Ren'!AJ8+'5C1I_LA Key'!AJ8+'5C1V_Laf Ren'!AJ8+'5C1O_Impact'!AJ8+'5C1P_Vision'!AJ8+'5C2_LAVCA'!AK8+'5C1H_Southwest'!AJ8+'5C1G_JS Clark'!AJ8+'5C1AH_BRUP'!AJ8+'5C1X_Tangi'!AJ8+'5C1Y_GEO'!AJ8+'5C1AI_Harmony'!AJ8+'5C1AJ_Athlos'!AJ8+'5C1AG_Collegiate'!AJ8+'5C1M_GEO Mid'!AJ8+Placeholder_Tallulah!AJ8</f>
        <v>0</v>
      </c>
      <c r="AL8" s="77">
        <f>'5C1B_DArbonne'!AK8+'5C1A_Madison'!AK8+'5C1C_Intl High'!AK8+'5C3_UnvView'!AL8+'5C1F_L.C. Charter'!AK8+'5C1E_LFNO'!AK8+'5C1D_NOMMA'!AK8+'5C1AE_Noble Minds'!AK8+'5C1J_Jeff Chamber'!AK8+'5C1Q_Advantage'!AK8+'5C1AF_JCFA-Laf'!AK8+'5C1W_Willow'!AK8+'5C1Z_Lincoln Prep'!AK8+'5C1AA_Laurel'!AK8+'5C1AB_Apex'!AK8+'5C1AC_Smothers'!AK8+'5C1AD_Greater'!AK8+'5C1R_Iberville'!AK8+'5C1N_Delta'!AK8+'5C1S_LC Col Prep'!AK8+'5C1T_Northeast'!AK8+'5C1U_Acadiana Ren'!AK8+'5C1I_LA Key'!AK8+'5C1V_Laf Ren'!AK8+'5C1O_Impact'!AK8+'5C1P_Vision'!AK8+'5C2_LAVCA'!AL8+'5C1H_Southwest'!AK8+'5C1G_JS Clark'!AK8+'5C1AH_BRUP'!AK8+'5C1X_Tangi'!AK8+'5C1Y_GEO'!AK8+'5C1AI_Harmony'!AK8+'5C1AJ_Athlos'!AK8+'5C1AG_Collegiate'!AK8+'5C1M_GEO Mid'!AK8+Placeholder_Tallulah!AK8</f>
        <v>0</v>
      </c>
      <c r="AM8" s="91">
        <f>'5C1B_DArbonne'!AL8+'5C1A_Madison'!AL8+'5C1C_Intl High'!AL8+'5C3_UnvView'!AM8+'5C1F_L.C. Charter'!AL8+'5C1E_LFNO'!AL8+'5C1D_NOMMA'!AL8+'5C1AE_Noble Minds'!AL8+'5C1J_Jeff Chamber'!AL8+'5C1Q_Advantage'!AL8+'5C1AF_JCFA-Laf'!AL8+'5C1W_Willow'!AL8+'5C1Z_Lincoln Prep'!AL8+'5C1AA_Laurel'!AL8+'5C1AB_Apex'!AL8+'5C1AC_Smothers'!AL8+'5C1AD_Greater'!AL8+'5C1R_Iberville'!AL8+'5C1N_Delta'!AL8+'5C1S_LC Col Prep'!AL8+'5C1T_Northeast'!AL8+'5C1U_Acadiana Ren'!AL8+'5C1I_LA Key'!AL8+'5C1V_Laf Ren'!AL8+'5C1O_Impact'!AL8+'5C1P_Vision'!AL8+'5C2_LAVCA'!AM8+'5C1H_Southwest'!AL8+'5C1G_JS Clark'!AL8+'5C1AH_BRUP'!AL8+'5C1X_Tangi'!AL8+'5C1Y_GEO'!AL8+'5C1AI_Harmony'!AL8+'5C1AJ_Athlos'!AL8+'5C1AG_Collegiate'!AL8+'5C1M_GEO Mid'!AL8+Placeholder_Tallulah!AL8</f>
        <v>43561</v>
      </c>
      <c r="AN8" s="80">
        <f>'5C1B_DArbonne'!AM8+'5C1A_Madison'!AM8+'5C1C_Intl High'!AM8+'5C3_UnvView'!AN8+'5C1F_L.C. Charter'!AM8+'5C1E_LFNO'!AM8+'5C1D_NOMMA'!AM8+'5C1AE_Noble Minds'!AM8+'5C1J_Jeff Chamber'!AM8+'5C1Q_Advantage'!AM8+'5C1AF_JCFA-Laf'!AM8+'5C1W_Willow'!AM8+'5C1Z_Lincoln Prep'!AM8+'5C1AA_Laurel'!AM8+'5C1AB_Apex'!AM8+'5C1AC_Smothers'!AM8+'5C1AD_Greater'!AM8+'5C1R_Iberville'!AM8+'5C1N_Delta'!AM8+'5C1S_LC Col Prep'!AM8+'5C1T_Northeast'!AM8+'5C1U_Acadiana Ren'!AM8+'5C1I_LA Key'!AM8+'5C1V_Laf Ren'!AM8+'5C1O_Impact'!AM8+'5C1P_Vision'!AM8+'5C2_LAVCA'!AN8+'5C1H_Southwest'!AM8+'5C1G_JS Clark'!AM8+'5C1AH_BRUP'!AM8+'5C1X_Tangi'!AM8+'5C1Y_GEO'!AM8+'5C1AI_Harmony'!AM8+'5C1AJ_Athlos'!AM8+'5C1AG_Collegiate'!AM8+'5C1M_GEO Mid'!AM8+Placeholder_Tallulah!AM8</f>
        <v>0</v>
      </c>
      <c r="AO8" s="91">
        <f>'5C1B_DArbonne'!AN8+'5C1A_Madison'!AN8+'5C1C_Intl High'!AN8+'5C3_UnvView'!AO8+'5C1F_L.C. Charter'!AN8+'5C1E_LFNO'!AN8+'5C1D_NOMMA'!AN8+'5C1AE_Noble Minds'!AN8+'5C1J_Jeff Chamber'!AN8+'5C1Q_Advantage'!AN8+'5C1AF_JCFA-Laf'!AN8+'5C1W_Willow'!AN8+'5C1Z_Lincoln Prep'!AN8+'5C1AA_Laurel'!AN8+'5C1AB_Apex'!AN8+'5C1AC_Smothers'!AN8+'5C1AD_Greater'!AN8+'5C1R_Iberville'!AN8+'5C1N_Delta'!AN8+'5C1S_LC Col Prep'!AN8+'5C1T_Northeast'!AN8+'5C1U_Acadiana Ren'!AN8+'5C1I_LA Key'!AN8+'5C1V_Laf Ren'!AN8+'5C1O_Impact'!AN8+'5C1P_Vision'!AN8+'5C2_LAVCA'!AO8+'5C1H_Southwest'!AN8+'5C1G_JS Clark'!AN8+'5C1AH_BRUP'!AN8+'5C1X_Tangi'!AN8+'5C1Y_GEO'!AN8+'5C1AI_Harmony'!AN8+'5C1AJ_Athlos'!AN8+'5C1AG_Collegiate'!AN8+'5C1M_GEO Mid'!AN8+Placeholder_Tallulah!AN8</f>
        <v>0</v>
      </c>
      <c r="AP8" s="78">
        <f>'5C1B_DArbonne'!AO8+'5C1A_Madison'!AO8+'5C1C_Intl High'!AO8+'5C3_UnvView'!AP8+'5C1F_L.C. Charter'!AO8+'5C1E_LFNO'!AO8+'5C1D_NOMMA'!AO8+'5C1AE_Noble Minds'!AO8+'5C1J_Jeff Chamber'!AO8+'5C1Q_Advantage'!AO8+'5C1AF_JCFA-Laf'!AO8+'5C1W_Willow'!AO8+'5C1Z_Lincoln Prep'!AO8+'5C1AA_Laurel'!AO8+'5C1AB_Apex'!AO8+'5C1AC_Smothers'!AO8+'5C1AD_Greater'!AO8+'5C1R_Iberville'!AO8+'5C1N_Delta'!AO8+'5C1S_LC Col Prep'!AO8+'5C1T_Northeast'!AO8+'5C1U_Acadiana Ren'!AO8+'5C1I_LA Key'!AO8+'5C1V_Laf Ren'!AO8+'5C1O_Impact'!AO8+'5C1P_Vision'!AO8+'5C2_LAVCA'!AP8+'5C1H_Southwest'!AO8+'5C1G_JS Clark'!AO8+'5C1AH_BRUP'!AO8+'5C1X_Tangi'!AO8+'5C1Y_GEO'!AO8+'5C1AI_Harmony'!AO8+'5C1AJ_Athlos'!AO8+'5C1AG_Collegiate'!AO8+'5C1M_GEO Mid'!AO8+Placeholder_Tallulah!AO8</f>
        <v>0</v>
      </c>
      <c r="AQ8" s="91">
        <f>'5C1B_DArbonne'!AP8+'5C1A_Madison'!AP8+'5C1C_Intl High'!AP8+'5C3_UnvView'!AQ8+'5C1F_L.C. Charter'!AP8+'5C1E_LFNO'!AP8+'5C1D_NOMMA'!AP8+'5C1AE_Noble Minds'!AP8+'5C1J_Jeff Chamber'!AP8+'5C1Q_Advantage'!AP8+'5C1AF_JCFA-Laf'!AP8+'5C1W_Willow'!AP8+'5C1Z_Lincoln Prep'!AP8+'5C1AA_Laurel'!AP8+'5C1AB_Apex'!AP8+'5C1AC_Smothers'!AP8+'5C1AD_Greater'!AP8+'5C1R_Iberville'!AP8+'5C1N_Delta'!AP8+'5C1S_LC Col Prep'!AP8+'5C1T_Northeast'!AP8+'5C1U_Acadiana Ren'!AP8+'5C1I_LA Key'!AP8+'5C1V_Laf Ren'!AP8+'5C1O_Impact'!AP8+'5C1P_Vision'!AP8+'5C2_LAVCA'!AQ8+'5C1H_Southwest'!AP8+'5C1G_JS Clark'!AP8+'5C1AH_BRUP'!AP8+'5C1X_Tangi'!AP8+'5C1Y_GEO'!AP8+'5C1AI_Harmony'!AP8+'5C1AJ_Athlos'!AP8+'5C1AG_Collegiate'!AP8+'5C1M_GEO Mid'!AP8+Placeholder_Tallulah!AP8</f>
        <v>0</v>
      </c>
      <c r="AR8" s="78">
        <f>'5C1B_DArbonne'!AQ8+'5C1A_Madison'!AQ8+'5C1C_Intl High'!AQ8+'5C3_UnvView'!AR8+'5C1F_L.C. Charter'!AQ8+'5C1E_LFNO'!AQ8+'5C1D_NOMMA'!AQ8+'5C1AE_Noble Minds'!AQ8+'5C1J_Jeff Chamber'!AQ8+'5C1Q_Advantage'!AQ8+'5C1AF_JCFA-Laf'!AQ8+'5C1W_Willow'!AQ8+'5C1Z_Lincoln Prep'!AQ8+'5C1AA_Laurel'!AQ8+'5C1AB_Apex'!AQ8+'5C1AC_Smothers'!AQ8+'5C1AD_Greater'!AQ8+'5C1R_Iberville'!AQ8+'5C1N_Delta'!AQ8+'5C1S_LC Col Prep'!AQ8+'5C1T_Northeast'!AQ8+'5C1U_Acadiana Ren'!AQ8+'5C1I_LA Key'!AQ8+'5C1V_Laf Ren'!AQ8+'5C1O_Impact'!AQ8+'5C1P_Vision'!AQ8+'5C2_LAVCA'!AR8+'5C1H_Southwest'!AQ8+'5C1G_JS Clark'!AQ8+'5C1AH_BRUP'!AQ8+'5C1X_Tangi'!AQ8+'5C1Y_GEO'!AQ8+'5C1AI_Harmony'!AQ8+'5C1AJ_Athlos'!AQ8+'5C1AG_Collegiate'!AQ8+'5C1M_GEO Mid'!AQ8+Placeholder_Tallulah!AQ8</f>
        <v>0</v>
      </c>
      <c r="AS8" s="78">
        <f>'5C1B_DArbonne'!AR8+'5C1A_Madison'!AR8+'5C1C_Intl High'!AR8+'5C3_UnvView'!AS8+'5C1F_L.C. Charter'!AR8+'5C1E_LFNO'!AR8+'5C1D_NOMMA'!AR8+'5C1AE_Noble Minds'!AR8+'5C1J_Jeff Chamber'!AR8+'5C1Q_Advantage'!AR8+'5C1AF_JCFA-Laf'!AR8+'5C1W_Willow'!AR8+'5C1Z_Lincoln Prep'!AR8+'5C1AA_Laurel'!AR8+'5C1AB_Apex'!AR8+'5C1AC_Smothers'!AR8+'5C1AD_Greater'!AR8+'5C1R_Iberville'!AR8+'5C1N_Delta'!AR8+'5C1S_LC Col Prep'!AR8+'5C1T_Northeast'!AR8+'5C1U_Acadiana Ren'!AR8+'5C1I_LA Key'!AR8+'5C1V_Laf Ren'!AR8+'5C1O_Impact'!AR8+'5C1P_Vision'!AR8+'5C2_LAVCA'!AS8+'5C1H_Southwest'!AR8+'5C1G_JS Clark'!AR8+'5C1AH_BRUP'!AR8+'5C1X_Tangi'!AR8+'5C1Y_GEO'!AR8+'5C1AI_Harmony'!AR8+'5C1AJ_Athlos'!AR8+'5C1AG_Collegiate'!AR8+'5C1M_GEO Mid'!AR8+Placeholder_Tallulah!AR8</f>
        <v>0</v>
      </c>
      <c r="AT8" s="91">
        <f>'5C1B_DArbonne'!AS8+'5C1A_Madison'!AS8+'5C1C_Intl High'!AS8+'5C3_UnvView'!AT8+'5C1F_L.C. Charter'!AS8+'5C1E_LFNO'!AS8+'5C1D_NOMMA'!AS8+'5C1AE_Noble Minds'!AS8+'5C1J_Jeff Chamber'!AS8+'5C1Q_Advantage'!AS8+'5C1AF_JCFA-Laf'!AS8+'5C1W_Willow'!AS8+'5C1Z_Lincoln Prep'!AS8+'5C1AA_Laurel'!AS8+'5C1AB_Apex'!AS8+'5C1AC_Smothers'!AS8+'5C1AD_Greater'!AS8+'5C1R_Iberville'!AS8+'5C1N_Delta'!AS8+'5C1S_LC Col Prep'!AS8+'5C1T_Northeast'!AS8+'5C1U_Acadiana Ren'!AS8+'5C1I_LA Key'!AS8+'5C1V_Laf Ren'!AS8+'5C1O_Impact'!AS8+'5C1P_Vision'!AS8+'5C2_LAVCA'!AT8+'5C1H_Southwest'!AS8+'5C1G_JS Clark'!AS8+'5C1AH_BRUP'!AS8+'5C1X_Tangi'!AS8+'5C1Y_GEO'!AS8+'5C1AI_Harmony'!AS8+'5C1AJ_Athlos'!AS8+'5C1AG_Collegiate'!AS8+'5C1M_GEO Mid'!AS8+Placeholder_Tallulah!AS8</f>
        <v>2794</v>
      </c>
      <c r="AU8" s="79">
        <f t="shared" si="1"/>
        <v>0</v>
      </c>
      <c r="AV8" s="88">
        <f t="shared" si="2"/>
        <v>2794</v>
      </c>
      <c r="AW8" s="192"/>
      <c r="AX8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Mid'!#REF!+Placeholder_Tallulah!AW8</f>
        <v>#REF!</v>
      </c>
      <c r="AY8" s="75">
        <f t="shared" si="3"/>
        <v>0</v>
      </c>
      <c r="AZ8" s="75" t="e">
        <f t="shared" si="4"/>
        <v>#REF!</v>
      </c>
    </row>
    <row r="9" spans="1:52" ht="16.149999999999999" customHeight="1" x14ac:dyDescent="0.2">
      <c r="A9" s="55">
        <v>3</v>
      </c>
      <c r="B9" s="56" t="s">
        <v>9</v>
      </c>
      <c r="C9" s="336">
        <f>'5C1B_DArbonne'!C9+'5C1A_Madison'!C9+'5C1C_Intl High'!C9+'5C3_UnvView'!C9+'5C1F_L.C. Charter'!C9+'5C1E_LFNO'!C9+'5C1D_NOMMA'!C9+'5C1AE_Noble Minds'!C9+'5C1J_Jeff Chamber'!C9+'5C1Q_Advantage'!C9+'5C1AF_JCFA-Laf'!C9+'5C1W_Willow'!C9+'5C1Z_Lincoln Prep'!C9+'5C1AA_Laurel'!C9+'5C1AB_Apex'!C9+'5C1AC_Smothers'!C9+'5C1AD_Greater'!C9+'5C1R_Iberville'!C9+'5C1N_Delta'!C9+'5C1S_LC Col Prep'!C9+'5C1T_Northeast'!C9+'5C1U_Acadiana Ren'!C9+'5C1I_LA Key'!C9+'5C1V_Laf Ren'!C9+'5C1O_Impact'!C9+'5C1P_Vision'!C9+'5C2_LAVCA'!C9+'5C1H_Southwest'!C9+'5C1G_JS Clark'!C9+'5C1AH_BRUP'!C9+'5C1X_Tangi'!C9+'5C1Y_GEO'!C9+'5C1AI_Harmony'!C9+'5C1AJ_Athlos'!C9+'5C1AG_Collegiate'!C9+'5C1M_GEO Mid'!C9+Placeholder_Tallulah!C9</f>
        <v>0</v>
      </c>
      <c r="D9" s="57">
        <f>'Source Data'!H9</f>
        <v>3742.2866078757875</v>
      </c>
      <c r="E9" s="75">
        <f>'5C1B_DArbonne'!E9+'5C1A_Madison'!E9+'5C1C_Intl High'!E9+'5C3_UnvView'!E9+'5C1F_L.C. Charter'!E9+'5C1E_LFNO'!E9+'5C1D_NOMMA'!E9+'5C1AE_Noble Minds'!E9+'5C1J_Jeff Chamber'!E9+'5C1Q_Advantage'!E9+'5C1AF_JCFA-Laf'!E9+'5C1W_Willow'!E9+'5C1Z_Lincoln Prep'!E9+'5C1AA_Laurel'!E9+'5C1AB_Apex'!E9+'5C1AC_Smothers'!E9+'5C1AD_Greater'!E9+'5C1R_Iberville'!E9+'5C1N_Delta'!E9+'5C1S_LC Col Prep'!E9+'5C1T_Northeast'!E9+'5C1U_Acadiana Ren'!E9+'5C1I_LA Key'!E9+'5C1V_Laf Ren'!E9+'5C1O_Impact'!E9+'5C1P_Vision'!E9+'5C2_LAVCA'!E9+'5C1H_Southwest'!E9+'5C1G_JS Clark'!E9+'5C1AH_BRUP'!E9+'5C1X_Tangi'!E9+'5C1Y_GEO'!E9+'5C1AI_Harmony'!E9+'5C1AJ_Athlos'!E9+'5C1AG_Collegiate'!E9+'5C1M_GEO Mid'!E9+Placeholder_Tallulah!E9</f>
        <v>0</v>
      </c>
      <c r="F9" s="355">
        <f>'5C1B_DArbonne'!F9+'5C1A_Madison'!F9+'5C1C_Intl High'!F9+'5C3_UnvView'!F9+'5C1F_L.C. Charter'!F9+'5C1E_LFNO'!F9+'5C1D_NOMMA'!F9+'5C1AE_Noble Minds'!F9+'5C1J_Jeff Chamber'!F9+'5C1Q_Advantage'!F9+'5C1AF_JCFA-Laf'!F9+'5C1W_Willow'!F9+'5C1Z_Lincoln Prep'!F9+'5C1AA_Laurel'!F9+'5C1AB_Apex'!F9+'5C1AC_Smothers'!F9+'5C1AD_Greater'!F9+'5C1R_Iberville'!F9+'5C1N_Delta'!F9+'5C1S_LC Col Prep'!F9+'5C1T_Northeast'!F9+'5C1U_Acadiana Ren'!F9+'5C1I_LA Key'!F9+'5C1V_Laf Ren'!F9+'5C1O_Impact'!F9+'5C1P_Vision'!F9+'5C2_LAVCA'!F9+'5C1H_Southwest'!F9+'5C1G_JS Clark'!F9+'5C1AH_BRUP'!F9+'5C1X_Tangi'!F9+'5C1Y_GEO'!F9+'5C1AI_Harmony'!F9+'5C1AJ_Athlos'!F9+'5C1AG_Collegiate'!F9+'5C1M_GEO Mid'!F9+Placeholder_Tallulah!F9</f>
        <v>0</v>
      </c>
      <c r="G9" s="57">
        <f>'Source Data'!I9</f>
        <v>529.43529443774321</v>
      </c>
      <c r="H9" s="75">
        <f>'5C1B_DArbonne'!H9+'5C1A_Madison'!H9+'5C1C_Intl High'!H9+'5C3_UnvView'!H9+'5C1F_L.C. Charter'!H9+'5C1E_LFNO'!H9+'5C1D_NOMMA'!H9+'5C1AE_Noble Minds'!H9+'5C1J_Jeff Chamber'!H9+'5C1Q_Advantage'!H9+'5C1AF_JCFA-Laf'!H9+'5C1W_Willow'!H9+'5C1Z_Lincoln Prep'!H9+'5C1AA_Laurel'!H9+'5C1AB_Apex'!H9+'5C1AC_Smothers'!H9+'5C1AD_Greater'!H9+'5C1R_Iberville'!H9+'5C1N_Delta'!H9+'5C1S_LC Col Prep'!H9+'5C1T_Northeast'!H9+'5C1U_Acadiana Ren'!H9+'5C1I_LA Key'!H9+'5C1V_Laf Ren'!H9+'5C1O_Impact'!H9+'5C1P_Vision'!H9+'5C2_LAVCA'!H9+'5C1H_Southwest'!H9+'5C1G_JS Clark'!H9+'5C1AH_BRUP'!H9+'5C1X_Tangi'!H9+'5C1Y_GEO'!H9+'5C1AI_Harmony'!H9+'5C1AJ_Athlos'!H9+'5C1AG_Collegiate'!H9+'5C1M_GEO Mid'!H9+Placeholder_Tallulah!H9</f>
        <v>0</v>
      </c>
      <c r="I9" s="355">
        <f>'5C1B_DArbonne'!I9+'5C1A_Madison'!I9+'5C1C_Intl High'!I9+'5C3_UnvView'!I9+'5C1F_L.C. Charter'!I9+'5C1E_LFNO'!I9+'5C1D_NOMMA'!I9+'5C1AE_Noble Minds'!I9+'5C1J_Jeff Chamber'!I9+'5C1Q_Advantage'!I9+'5C1AF_JCFA-Laf'!I9+'5C1W_Willow'!I9+'5C1Z_Lincoln Prep'!I9+'5C1AA_Laurel'!I9+'5C1AB_Apex'!I9+'5C1AC_Smothers'!I9+'5C1AD_Greater'!I9+'5C1R_Iberville'!I9+'5C1N_Delta'!I9+'5C1S_LC Col Prep'!I9+'5C1T_Northeast'!I9+'5C1U_Acadiana Ren'!I9+'5C1I_LA Key'!I9+'5C1V_Laf Ren'!I9+'5C1O_Impact'!I9+'5C1P_Vision'!I9+'5C2_LAVCA'!I9+'5C1H_Southwest'!I9+'5C1G_JS Clark'!I9+'5C1AH_BRUP'!I9+'5C1X_Tangi'!I9+'5C1Y_GEO'!I9+'5C1AI_Harmony'!I9+'5C1AJ_Athlos'!I9+'5C1AG_Collegiate'!I9+'5C1M_GEO Mid'!I9+Placeholder_Tallulah!I9</f>
        <v>0</v>
      </c>
      <c r="J9" s="57">
        <f>'Source Data'!J9</f>
        <v>144.39144393756632</v>
      </c>
      <c r="K9" s="75">
        <f>'5C1B_DArbonne'!K9+'5C1A_Madison'!K9+'5C1C_Intl High'!K9+'5C3_UnvView'!K9+'5C1F_L.C. Charter'!K9+'5C1E_LFNO'!K9+'5C1D_NOMMA'!K9+'5C1AE_Noble Minds'!K9+'5C1J_Jeff Chamber'!K9+'5C1Q_Advantage'!K9+'5C1AF_JCFA-Laf'!K9+'5C1W_Willow'!K9+'5C1Z_Lincoln Prep'!K9+'5C1AA_Laurel'!K9+'5C1AB_Apex'!K9+'5C1AC_Smothers'!K9+'5C1AD_Greater'!K9+'5C1R_Iberville'!K9+'5C1N_Delta'!K9+'5C1S_LC Col Prep'!K9+'5C1T_Northeast'!K9+'5C1U_Acadiana Ren'!K9+'5C1I_LA Key'!K9+'5C1V_Laf Ren'!K9+'5C1O_Impact'!K9+'5C1P_Vision'!K9+'5C2_LAVCA'!K9+'5C1H_Southwest'!K9+'5C1G_JS Clark'!K9+'5C1AH_BRUP'!K9+'5C1X_Tangi'!K9+'5C1Y_GEO'!K9+'5C1AI_Harmony'!K9+'5C1AJ_Athlos'!K9+'5C1AG_Collegiate'!K9+'5C1M_GEO Mid'!K9+Placeholder_Tallulah!K9</f>
        <v>0</v>
      </c>
      <c r="L9" s="355">
        <f>'5C1B_DArbonne'!L9+'5C1A_Madison'!L9+'5C1C_Intl High'!L9+'5C3_UnvView'!L9+'5C1F_L.C. Charter'!L9+'5C1E_LFNO'!L9+'5C1D_NOMMA'!L9+'5C1AE_Noble Minds'!L9+'5C1J_Jeff Chamber'!L9+'5C1Q_Advantage'!L9+'5C1AF_JCFA-Laf'!L9+'5C1W_Willow'!L9+'5C1Z_Lincoln Prep'!L9+'5C1AA_Laurel'!L9+'5C1AB_Apex'!L9+'5C1AC_Smothers'!L9+'5C1AD_Greater'!L9+'5C1R_Iberville'!L9+'5C1N_Delta'!L9+'5C1S_LC Col Prep'!L9+'5C1T_Northeast'!L9+'5C1U_Acadiana Ren'!L9+'5C1I_LA Key'!L9+'5C1V_Laf Ren'!L9+'5C1O_Impact'!L9+'5C1P_Vision'!L9+'5C2_LAVCA'!L9+'5C1H_Southwest'!L9+'5C1G_JS Clark'!L9+'5C1AH_BRUP'!L9+'5C1X_Tangi'!L9+'5C1Y_GEO'!L9+'5C1AI_Harmony'!L9+'5C1AJ_Athlos'!L9+'5C1AG_Collegiate'!L9+'5C1M_GEO Mid'!L9+Placeholder_Tallulah!L9</f>
        <v>0</v>
      </c>
      <c r="M9" s="57">
        <f>'Source Data'!K9</f>
        <v>3609.7860984391582</v>
      </c>
      <c r="N9" s="75">
        <f>'5C1B_DArbonne'!N9+'5C1A_Madison'!N9+'5C1C_Intl High'!N9+'5C3_UnvView'!N9+'5C1F_L.C. Charter'!N9+'5C1E_LFNO'!N9+'5C1D_NOMMA'!N9+'5C1AE_Noble Minds'!N9+'5C1J_Jeff Chamber'!N9+'5C1Q_Advantage'!N9+'5C1AF_JCFA-Laf'!N9+'5C1W_Willow'!N9+'5C1Z_Lincoln Prep'!N9+'5C1AA_Laurel'!N9+'5C1AB_Apex'!N9+'5C1AC_Smothers'!N9+'5C1AD_Greater'!N9+'5C1R_Iberville'!N9+'5C1N_Delta'!N9+'5C1S_LC Col Prep'!N9+'5C1T_Northeast'!N9+'5C1U_Acadiana Ren'!N9+'5C1I_LA Key'!N9+'5C1V_Laf Ren'!N9+'5C1O_Impact'!N9+'5C1P_Vision'!N9+'5C2_LAVCA'!N9+'5C1H_Southwest'!N9+'5C1G_JS Clark'!N9+'5C1AH_BRUP'!N9+'5C1X_Tangi'!N9+'5C1Y_GEO'!N9+'5C1AI_Harmony'!N9+'5C1AJ_Athlos'!N9+'5C1AG_Collegiate'!N9+'5C1M_GEO Mid'!N9+Placeholder_Tallulah!N9</f>
        <v>0</v>
      </c>
      <c r="O9" s="355">
        <f>'5C1B_DArbonne'!O9+'5C1A_Madison'!O9+'5C1C_Intl High'!O9+'5C3_UnvView'!O9+'5C1F_L.C. Charter'!O9+'5C1E_LFNO'!O9+'5C1D_NOMMA'!O9+'5C1AE_Noble Minds'!O9+'5C1J_Jeff Chamber'!O9+'5C1Q_Advantage'!O9+'5C1AF_JCFA-Laf'!O9+'5C1W_Willow'!O9+'5C1Z_Lincoln Prep'!O9+'5C1AA_Laurel'!O9+'5C1AB_Apex'!O9+'5C1AC_Smothers'!O9+'5C1AD_Greater'!O9+'5C1R_Iberville'!O9+'5C1N_Delta'!O9+'5C1S_LC Col Prep'!O9+'5C1T_Northeast'!O9+'5C1U_Acadiana Ren'!O9+'5C1I_LA Key'!O9+'5C1V_Laf Ren'!O9+'5C1O_Impact'!O9+'5C1P_Vision'!O9+'5C2_LAVCA'!O9+'5C1H_Southwest'!O9+'5C1G_JS Clark'!O9+'5C1AH_BRUP'!O9+'5C1X_Tangi'!O9+'5C1Y_GEO'!O9+'5C1AI_Harmony'!O9+'5C1AJ_Athlos'!O9+'5C1AG_Collegiate'!O9+'5C1M_GEO Mid'!O9+Placeholder_Tallulah!O9</f>
        <v>0</v>
      </c>
      <c r="P9" s="57">
        <f>'Source Data'!L9</f>
        <v>1443.9144393756631</v>
      </c>
      <c r="Q9" s="75">
        <f>'5C1B_DArbonne'!Q9+'5C1A_Madison'!Q9+'5C1C_Intl High'!Q9+'5C3_UnvView'!Q9+'5C1F_L.C. Charter'!Q9+'5C1E_LFNO'!Q9+'5C1D_NOMMA'!Q9+'5C1AE_Noble Minds'!Q9+'5C1J_Jeff Chamber'!Q9+'5C1Q_Advantage'!Q9+'5C1AF_JCFA-Laf'!Q9+'5C1W_Willow'!Q9+'5C1Z_Lincoln Prep'!Q9+'5C1AA_Laurel'!Q9+'5C1AB_Apex'!Q9+'5C1AC_Smothers'!Q9+'5C1AD_Greater'!Q9+'5C1R_Iberville'!Q9+'5C1N_Delta'!Q9+'5C1S_LC Col Prep'!Q9+'5C1T_Northeast'!Q9+'5C1U_Acadiana Ren'!Q9+'5C1I_LA Key'!Q9+'5C1V_Laf Ren'!Q9+'5C1O_Impact'!Q9+'5C1P_Vision'!Q9+'5C2_LAVCA'!Q9+'5C1H_Southwest'!Q9+'5C1G_JS Clark'!Q9+'5C1AH_BRUP'!Q9+'5C1X_Tangi'!Q9+'5C1Y_GEO'!Q9+'5C1AI_Harmony'!Q9+'5C1AJ_Athlos'!Q9+'5C1AG_Collegiate'!Q9+'5C1M_GEO Mid'!Q9+Placeholder_Tallulah!Q9</f>
        <v>0</v>
      </c>
      <c r="R9" s="94">
        <f>'5C1B_DArbonne'!R9+'5C1A_Madison'!R9+'5C1C_Intl High'!R9+'5C3_UnvView'!R9+'5C1F_L.C. Charter'!R9+'5C1E_LFNO'!R9+'5C1D_NOMMA'!R9+'5C1AE_Noble Minds'!R9+'5C1J_Jeff Chamber'!R9+'5C1Q_Advantage'!R9+'5C1AF_JCFA-Laf'!R9+'5C1W_Willow'!R9+'5C1Z_Lincoln Prep'!R9+'5C1AA_Laurel'!R9+'5C1AB_Apex'!R9+'5C1AC_Smothers'!R9+'5C1AD_Greater'!R9+'5C1R_Iberville'!R9+'5C1N_Delta'!R9+'5C1S_LC Col Prep'!R9+'5C1T_Northeast'!R9+'5C1U_Acadiana Ren'!R9+'5C1I_LA Key'!R9+'5C1V_Laf Ren'!R9+'5C1O_Impact'!R9+'5C1P_Vision'!R9+'5C2_LAVCA'!R9+'5C1H_Southwest'!R9+'5C1G_JS Clark'!R9+'5C1AH_BRUP'!R9+'5C1X_Tangi'!R9+'5C1Y_GEO'!R9+'5C1AI_Harmony'!R9+'5C1AJ_Athlos'!R9+'5C1AG_Collegiate'!R9+'5C1M_GEO Mid'!R9+Placeholder_Tallulah!R9</f>
        <v>584861</v>
      </c>
      <c r="S9" s="1397">
        <f>'5C3_UnvView'!S9+'5C2_LAVCA'!S9</f>
        <v>46955</v>
      </c>
      <c r="T9" s="57">
        <f>'5C1B_DArbonne'!S9+'5C1A_Madison'!S9+'5C1C_Intl High'!S9+'5C3_UnvView'!T9+'5C1F_L.C. Charter'!S9+'5C1E_LFNO'!S9+'5C1D_NOMMA'!S9+'5C1AE_Noble Minds'!S9+'5C1J_Jeff Chamber'!S9+'5C1Q_Advantage'!S9+'5C1AF_JCFA-Laf'!S9+'5C1W_Willow'!S9+'5C1Z_Lincoln Prep'!S9+'5C1AA_Laurel'!S9+'5C1AB_Apex'!S9+'5C1AC_Smothers'!S9+'5C1AD_Greater'!S9+'5C1R_Iberville'!S9+'5C1N_Delta'!S9+'5C1S_LC Col Prep'!S9+'5C1T_Northeast'!S9+'5C1U_Acadiana Ren'!S9+'5C1I_LA Key'!S9+'5C1V_Laf Ren'!S9+'5C1O_Impact'!S9+'5C1P_Vision'!S9+'5C2_LAVCA'!T9+'5C1H_Southwest'!S9+'5C1G_JS Clark'!S9+'5C1AH_BRUP'!S9+'5C1X_Tangi'!S9+'5C1Y_GEO'!S9+'5C1AI_Harmony'!S9+'5C1AJ_Athlos'!S9+'5C1AG_Collegiate'!S9+'5C1M_GEO Mid'!S9+Placeholder_Tallulah!S9</f>
        <v>0</v>
      </c>
      <c r="U9" s="57">
        <f>'5C1B_DArbonne'!T9+'5C1A_Madison'!T9+'5C1C_Intl High'!T9+'5C3_UnvView'!U9+'5C1F_L.C. Charter'!T9+'5C1E_LFNO'!T9+'5C1D_NOMMA'!T9+'5C1AE_Noble Minds'!T9+'5C1J_Jeff Chamber'!T9+'5C1Q_Advantage'!T9+'5C1AF_JCFA-Laf'!T9+'5C1W_Willow'!T9+'5C1Z_Lincoln Prep'!T9+'5C1AA_Laurel'!T9+'5C1AB_Apex'!T9+'5C1AC_Smothers'!T9+'5C1AD_Greater'!T9+'5C1R_Iberville'!T9+'5C1N_Delta'!T9+'5C1S_LC Col Prep'!T9+'5C1T_Northeast'!T9+'5C1U_Acadiana Ren'!T9+'5C1I_LA Key'!T9+'5C1V_Laf Ren'!T9+'5C1O_Impact'!T9+'5C1P_Vision'!T9+'5C2_LAVCA'!U9+'5C1H_Southwest'!T9+'5C1G_JS Clark'!T9+'5C1AH_BRUP'!T9+'5C1X_Tangi'!T9+'5C1Y_GEO'!T9+'5C1AI_Harmony'!T9+'5C1AJ_Athlos'!T9+'5C1AG_Collegiate'!T9+'5C1M_GEO Mid'!T9+Placeholder_Tallulah!T9</f>
        <v>0</v>
      </c>
      <c r="V9" s="58">
        <f>'5C1B_DArbonne'!U9+'5C1A_Madison'!U9+'5C1C_Intl High'!U9+'5C3_UnvView'!V9+'5C1F_L.C. Charter'!U9+'5C1E_LFNO'!U9+'5C1D_NOMMA'!U9+'5C1AE_Noble Minds'!U9+'5C1J_Jeff Chamber'!U9+'5C1Q_Advantage'!U9+'5C1AF_JCFA-Laf'!U9+'5C1W_Willow'!U9+'5C1Z_Lincoln Prep'!U9+'5C1AA_Laurel'!U9+'5C1AB_Apex'!U9+'5C1AC_Smothers'!U9+'5C1AD_Greater'!U9+'5C1R_Iberville'!U9+'5C1N_Delta'!U9+'5C1S_LC Col Prep'!U9+'5C1T_Northeast'!U9+'5C1U_Acadiana Ren'!U9+'5C1I_LA Key'!U9+'5C1V_Laf Ren'!U9+'5C1O_Impact'!U9+'5C1P_Vision'!U9+'5C2_LAVCA'!V9+'5C1H_Southwest'!U9+'5C1G_JS Clark'!U9+'5C1AH_BRUP'!U9+'5C1X_Tangi'!U9+'5C1Y_GEO'!U9+'5C1AI_Harmony'!U9+'5C1AJ_Athlos'!U9+'5C1AG_Collegiate'!U9+'5C1M_GEO Mid'!U9+Placeholder_Tallulah!U9</f>
        <v>0</v>
      </c>
      <c r="W9" s="94">
        <f>'5C1B_DArbonne'!V9+'5C1A_Madison'!V9+'5C1C_Intl High'!V9+'5C3_UnvView'!W9+'5C1F_L.C. Charter'!V9+'5C1E_LFNO'!V9+'5C1D_NOMMA'!V9+'5C1AE_Noble Minds'!V9+'5C1J_Jeff Chamber'!V9+'5C1Q_Advantage'!V9+'5C1AF_JCFA-Laf'!V9+'5C1W_Willow'!V9+'5C1Z_Lincoln Prep'!V9+'5C1AA_Laurel'!V9+'5C1AB_Apex'!V9+'5C1AC_Smothers'!V9+'5C1AD_Greater'!V9+'5C1R_Iberville'!V9+'5C1N_Delta'!V9+'5C1S_LC Col Prep'!V9+'5C1T_Northeast'!V9+'5C1U_Acadiana Ren'!V9+'5C1I_LA Key'!V9+'5C1V_Laf Ren'!V9+'5C1O_Impact'!V9+'5C1P_Vision'!V9+'5C2_LAVCA'!W9+'5C1H_Southwest'!V9+'5C1G_JS Clark'!V9+'5C1AH_BRUP'!V9+'5C1X_Tangi'!V9+'5C1Y_GEO'!V9+'5C1AI_Harmony'!V9+'5C1AJ_Athlos'!V9+'5C1AG_Collegiate'!V9+'5C1M_GEO Mid'!V9+Placeholder_Tallulah!V9</f>
        <v>0</v>
      </c>
      <c r="X9" s="75">
        <f>'5C1B_DArbonne'!W9+'5C1A_Madison'!W9+'5C1C_Intl High'!W9+'5C3_UnvView'!X9+'5C1F_L.C. Charter'!W9+'5C1E_LFNO'!W9+'5C1D_NOMMA'!W9+'5C1AE_Noble Minds'!W9+'5C1J_Jeff Chamber'!W9+'5C1Q_Advantage'!W9+'5C1AF_JCFA-Laf'!W9+'5C1W_Willow'!W9+'5C1Z_Lincoln Prep'!W9+'5C1AA_Laurel'!W9+'5C1AB_Apex'!W9+'5C1AC_Smothers'!W9+'5C1AD_Greater'!W9+'5C1R_Iberville'!W9+'5C1N_Delta'!W9+'5C1S_LC Col Prep'!W9+'5C1T_Northeast'!W9+'5C1U_Acadiana Ren'!W9+'5C1I_LA Key'!W9+'5C1V_Laf Ren'!W9+'5C1O_Impact'!W9+'5C1P_Vision'!W9+'5C2_LAVCA'!X9+'5C1H_Southwest'!W9+'5C1G_JS Clark'!W9+'5C1AH_BRUP'!W9+'5C1X_Tangi'!W9+'5C1Y_GEO'!W9+'5C1AI_Harmony'!W9+'5C1AJ_Athlos'!W9+'5C1AG_Collegiate'!W9+'5C1M_GEO Mid'!W9+Placeholder_Tallulah!W9</f>
        <v>0</v>
      </c>
      <c r="Y9" s="94">
        <f>'5C1B_DArbonne'!X9+'5C1A_Madison'!X9+'5C1C_Intl High'!X9+'5C3_UnvView'!Y9+'5C1F_L.C. Charter'!X9+'5C1E_LFNO'!X9+'5C1D_NOMMA'!X9+'5C1AE_Noble Minds'!X9+'5C1J_Jeff Chamber'!X9+'5C1Q_Advantage'!X9+'5C1AF_JCFA-Laf'!X9+'5C1W_Willow'!X9+'5C1Z_Lincoln Prep'!X9+'5C1AA_Laurel'!X9+'5C1AB_Apex'!X9+'5C1AC_Smothers'!X9+'5C1AD_Greater'!X9+'5C1R_Iberville'!X9+'5C1N_Delta'!X9+'5C1S_LC Col Prep'!X9+'5C1T_Northeast'!X9+'5C1U_Acadiana Ren'!X9+'5C1I_LA Key'!X9+'5C1V_Laf Ren'!X9+'5C1O_Impact'!X9+'5C1P_Vision'!X9+'5C2_LAVCA'!Y9+'5C1H_Southwest'!X9+'5C1G_JS Clark'!X9+'5C1AH_BRUP'!X9+'5C1X_Tangi'!X9+'5C1Y_GEO'!X9+'5C1AI_Harmony'!X9+'5C1AJ_Athlos'!X9+'5C1AG_Collegiate'!X9+'5C1M_GEO Mid'!X9+Placeholder_Tallulah!X9</f>
        <v>0</v>
      </c>
      <c r="Z9" s="57">
        <f>'5C1B_DArbonne'!Y9+'5C1A_Madison'!Y9+'5C1C_Intl High'!Y9+'5C3_UnvView'!Z9+'5C1F_L.C. Charter'!Y9+'5C1E_LFNO'!Y9+'5C1D_NOMMA'!Y9+'5C1AE_Noble Minds'!Y9+'5C1J_Jeff Chamber'!Y9+'5C1Q_Advantage'!Y9+'5C1AF_JCFA-Laf'!Y9+'5C1W_Willow'!Y9+'5C1Z_Lincoln Prep'!Y9+'5C1AA_Laurel'!Y9+'5C1AB_Apex'!Y9+'5C1AC_Smothers'!Y9+'5C1AD_Greater'!Y9+'5C1R_Iberville'!Y9+'5C1N_Delta'!Y9+'5C1S_LC Col Prep'!Y9+'5C1T_Northeast'!Y9+'5C1U_Acadiana Ren'!Y9+'5C1I_LA Key'!Y9+'5C1V_Laf Ren'!Y9+'5C1O_Impact'!Y9+'5C1P_Vision'!Y9+'5C2_LAVCA'!Z9+'5C1H_Southwest'!Y9+'5C1G_JS Clark'!Y9+'5C1AH_BRUP'!Y9+'5C1X_Tangi'!Y9+'5C1Y_GEO'!Y9+'5C1AI_Harmony'!Y9+'5C1AJ_Athlos'!Y9+'5C1AG_Collegiate'!Y9+'5C1M_GEO Mid'!Y9+Placeholder_Tallulah!Y9</f>
        <v>0</v>
      </c>
      <c r="AA9" s="94">
        <f>'5C1B_DArbonne'!Z9+'5C1A_Madison'!Z9+'5C1C_Intl High'!Z9+'5C3_UnvView'!AA9+'5C1F_L.C. Charter'!Z9+'5C1E_LFNO'!Z9+'5C1D_NOMMA'!Z9+'5C1AE_Noble Minds'!Z9+'5C1J_Jeff Chamber'!Z9+'5C1Q_Advantage'!Z9+'5C1AF_JCFA-Laf'!Z9+'5C1W_Willow'!Z9+'5C1Z_Lincoln Prep'!Z9+'5C1AA_Laurel'!Z9+'5C1AB_Apex'!Z9+'5C1AC_Smothers'!Z9+'5C1AD_Greater'!Z9+'5C1R_Iberville'!Z9+'5C1N_Delta'!Z9+'5C1S_LC Col Prep'!Z9+'5C1T_Northeast'!Z9+'5C1U_Acadiana Ren'!Z9+'5C1I_LA Key'!Z9+'5C1V_Laf Ren'!Z9+'5C1O_Impact'!Z9+'5C1P_Vision'!Z9+'5C2_LAVCA'!AA9+'5C1H_Southwest'!Z9+'5C1G_JS Clark'!Z9+'5C1AH_BRUP'!Z9+'5C1X_Tangi'!Z9+'5C1Y_GEO'!Z9+'5C1AI_Harmony'!Z9+'5C1AJ_Athlos'!Z9+'5C1AG_Collegiate'!Z9+'5C1M_GEO Mid'!Z9+Placeholder_Tallulah!Z9</f>
        <v>0</v>
      </c>
      <c r="AB9" s="57">
        <f>'5C1B_DArbonne'!AA9+'5C1A_Madison'!AA9+'5C1C_Intl High'!AA9+'5C3_UnvView'!AB9+'5C1F_L.C. Charter'!AA9+'5C1E_LFNO'!AA9+'5C1D_NOMMA'!AA9+'5C1AE_Noble Minds'!AA9+'5C1J_Jeff Chamber'!AA9+'5C1Q_Advantage'!AA9+'5C1AF_JCFA-Laf'!AA9+'5C1W_Willow'!AA9+'5C1Z_Lincoln Prep'!AA9+'5C1AA_Laurel'!AA9+'5C1AB_Apex'!AA9+'5C1AC_Smothers'!AA9+'5C1AD_Greater'!AA9+'5C1R_Iberville'!AA9+'5C1N_Delta'!AA9+'5C1S_LC Col Prep'!AA9+'5C1T_Northeast'!AA9+'5C1U_Acadiana Ren'!AA9+'5C1I_LA Key'!AA9+'5C1V_Laf Ren'!AA9+'5C1O_Impact'!AA9+'5C1P_Vision'!AA9+'5C2_LAVCA'!AB9+'5C1H_Southwest'!AA9+'5C1G_JS Clark'!AA9+'5C1AH_BRUP'!AA9+'5C1X_Tangi'!AA9+'5C1Y_GEO'!AA9+'5C1AI_Harmony'!AA9+'5C1AJ_Athlos'!AA9+'5C1AG_Collegiate'!AA9+'5C1M_GEO Mid'!AA9+Placeholder_Tallulah!AA9</f>
        <v>0</v>
      </c>
      <c r="AC9" s="57">
        <f>'5C1B_DArbonne'!AB9+'5C1A_Madison'!AB9+'5C1C_Intl High'!AB9+'5C3_UnvView'!AC9+'5C1F_L.C. Charter'!AB9+'5C1E_LFNO'!AB9+'5C1D_NOMMA'!AB9+'5C1AE_Noble Minds'!AB9+'5C1J_Jeff Chamber'!AB9+'5C1Q_Advantage'!AB9+'5C1AF_JCFA-Laf'!AB9+'5C1W_Willow'!AB9+'5C1Z_Lincoln Prep'!AB9+'5C1AA_Laurel'!AB9+'5C1AB_Apex'!AB9+'5C1AC_Smothers'!AB9+'5C1AD_Greater'!AB9+'5C1R_Iberville'!AB9+'5C1N_Delta'!AB9+'5C1S_LC Col Prep'!AB9+'5C1T_Northeast'!AB9+'5C1U_Acadiana Ren'!AB9+'5C1I_LA Key'!AB9+'5C1V_Laf Ren'!AB9+'5C1O_Impact'!AB9+'5C1P_Vision'!AB9+'5C2_LAVCA'!AC9+'5C1H_Southwest'!AB9+'5C1G_JS Clark'!AB9+'5C1AH_BRUP'!AB9+'5C1X_Tangi'!AB9+'5C1Y_GEO'!AB9+'5C1AI_Harmony'!AB9+'5C1AJ_Athlos'!AB9+'5C1AG_Collegiate'!AB9+'5C1M_GEO Mid'!AB9+Placeholder_Tallulah!AB9</f>
        <v>0</v>
      </c>
      <c r="AD9" s="94">
        <f>'5C1B_DArbonne'!AC9+'5C1A_Madison'!AC9+'5C1C_Intl High'!AC9+'5C3_UnvView'!AD9+'5C1F_L.C. Charter'!AC9+'5C1E_LFNO'!AC9+'5C1D_NOMMA'!AC9+'5C1AE_Noble Minds'!AC9+'5C1J_Jeff Chamber'!AC9+'5C1Q_Advantage'!AC9+'5C1AF_JCFA-Laf'!AC9+'5C1W_Willow'!AC9+'5C1Z_Lincoln Prep'!AC9+'5C1AA_Laurel'!AC9+'5C1AB_Apex'!AC9+'5C1AC_Smothers'!AC9+'5C1AD_Greater'!AC9+'5C1R_Iberville'!AC9+'5C1N_Delta'!AC9+'5C1S_LC Col Prep'!AC9+'5C1T_Northeast'!AC9+'5C1U_Acadiana Ren'!AC9+'5C1I_LA Key'!AC9+'5C1V_Laf Ren'!AC9+'5C1O_Impact'!AC9+'5C1P_Vision'!AC9+'5C2_LAVCA'!AD9+'5C1H_Southwest'!AC9+'5C1G_JS Clark'!AC9+'5C1AH_BRUP'!AC9+'5C1X_Tangi'!AC9+'5C1Y_GEO'!AC9+'5C1AI_Harmony'!AC9+'5C1AJ_Athlos'!AC9+'5C1AG_Collegiate'!AC9+'5C1M_GEO Mid'!AC9+Placeholder_Tallulah!AC9</f>
        <v>0</v>
      </c>
      <c r="AE9" s="98">
        <f>'5C1B_DArbonne'!AD9+'5C1A_Madison'!AD9+'5C1C_Intl High'!AD9+'5C3_UnvView'!AE9+'5C1F_L.C. Charter'!AD9+'5C1E_LFNO'!AD9+'5C1D_NOMMA'!AD9+'5C1AE_Noble Minds'!AD9+'5C1J_Jeff Chamber'!AD9+'5C1Q_Advantage'!AD9+'5C1AF_JCFA-Laf'!AD9+'5C1W_Willow'!AD9+'5C1Z_Lincoln Prep'!AD9+'5C1AA_Laurel'!AD9+'5C1AB_Apex'!AD9+'5C1AC_Smothers'!AD9+'5C1AD_Greater'!AD9+'5C1R_Iberville'!AD9+'5C1N_Delta'!AD9+'5C1S_LC Col Prep'!AD9+'5C1T_Northeast'!AD9+'5C1U_Acadiana Ren'!AD9+'5C1I_LA Key'!AD9+'5C1V_Laf Ren'!AD9+'5C1O_Impact'!AD9+'5C1P_Vision'!AD9+'5C2_LAVCA'!AE9+'5C1H_Southwest'!AD9+'5C1G_JS Clark'!AD9+'5C1AH_BRUP'!AD9+'5C1X_Tangi'!AD9+'5C1Y_GEO'!AD9+'5C1AI_Harmony'!AD9+'5C1AJ_Athlos'!AD9+'5C1AG_Collegiate'!AD9+'5C1M_GEO Mid'!AD9+Placeholder_Tallulah!AD9</f>
        <v>0</v>
      </c>
      <c r="AF9" s="76">
        <f>'Source Data'!N9</f>
        <v>6175</v>
      </c>
      <c r="AG9" s="91">
        <f>'5C1B_DArbonne'!AF9+'5C1A_Madison'!AF9+'5C1C_Intl High'!AF9+'5C3_UnvView'!AG9+'5C1F_L.C. Charter'!AF9+'5C1E_LFNO'!AF9+'5C1D_NOMMA'!AF9+'5C1AE_Noble Minds'!AF9+'5C1J_Jeff Chamber'!AF9+'5C1Q_Advantage'!AF9+'5C1AF_JCFA-Laf'!AF9+'5C1W_Willow'!AF9+'5C1Z_Lincoln Prep'!AF9+'5C1AA_Laurel'!AF9+'5C1AB_Apex'!AF9+'5C1AC_Smothers'!AF9+'5C1AD_Greater'!AF9+'5C1R_Iberville'!AF9+'5C1N_Delta'!AF9+'5C1S_LC Col Prep'!AF9+'5C1T_Northeast'!AF9+'5C1U_Acadiana Ren'!AF9+'5C1I_LA Key'!AF9+'5C1V_Laf Ren'!AF9+'5C1O_Impact'!AF9+'5C1P_Vision'!AF9+'5C2_LAVCA'!AG9+'5C1H_Southwest'!AF9+'5C1G_JS Clark'!AF9+'5C1AH_BRUP'!AF9+'5C1X_Tangi'!AF9+'5C1Y_GEO'!AF9+'5C1AI_Harmony'!AF9+'5C1AJ_Athlos'!AF9+'5C1AG_Collegiate'!AF9+'5C1M_GEO Mid'!AF9+Placeholder_Tallulah!AF9</f>
        <v>0</v>
      </c>
      <c r="AH9" s="336">
        <f>'5C1B_DArbonne'!AG9+'5C1A_Madison'!AG9+'5C1C_Intl High'!AG9+'5C3_UnvView'!AH9+'5C1F_L.C. Charter'!AG9+'5C1E_LFNO'!AG9+'5C1D_NOMMA'!AG9+'5C1AE_Noble Minds'!AG9+'5C1J_Jeff Chamber'!AG9+'5C1Q_Advantage'!AG9+'5C1AF_JCFA-Laf'!AG9+'5C1W_Willow'!AG9+'5C1Z_Lincoln Prep'!AG9+'5C1AA_Laurel'!AG9+'5C1AB_Apex'!AG9+'5C1AC_Smothers'!AG9+'5C1AD_Greater'!AG9+'5C1R_Iberville'!AG9+'5C1N_Delta'!AG9+'5C1S_LC Col Prep'!AG9+'5C1T_Northeast'!AG9+'5C1U_Acadiana Ren'!AG9+'5C1I_LA Key'!AG9+'5C1V_Laf Ren'!AG9+'5C1O_Impact'!AG9+'5C1P_Vision'!AG9+'5C2_LAVCA'!AH9+'5C1H_Southwest'!AG9+'5C1G_JS Clark'!AG9+'5C1AH_BRUP'!AG9+'5C1X_Tangi'!AG9+'5C1Y_GEO'!AG9+'5C1AI_Harmony'!AG9+'5C1AJ_Athlos'!AG9+'5C1AG_Collegiate'!AG9+'5C1M_GEO Mid'!AG9+Placeholder_Tallulah!AG9</f>
        <v>0</v>
      </c>
      <c r="AI9" s="76">
        <f>'5C1B_DArbonne'!AH9+'5C1A_Madison'!AH9+'5C1C_Intl High'!AH9+'5C3_UnvView'!AI9+'5C1F_L.C. Charter'!AH9+'5C1E_LFNO'!AH9+'5C1D_NOMMA'!AH9+'5C1AE_Noble Minds'!AH9+'5C1J_Jeff Chamber'!AH9+'5C1Q_Advantage'!AH9+'5C1AF_JCFA-Laf'!AH9+'5C1W_Willow'!AH9+'5C1Z_Lincoln Prep'!AH9+'5C1AA_Laurel'!AH9+'5C1AB_Apex'!AH9+'5C1AC_Smothers'!AH9+'5C1AD_Greater'!AH9+'5C1R_Iberville'!AH9+'5C1N_Delta'!AH9+'5C1S_LC Col Prep'!AH9+'5C1T_Northeast'!AH9+'5C1U_Acadiana Ren'!AH9+'5C1I_LA Key'!AH9+'5C1V_Laf Ren'!AH9+'5C1O_Impact'!AH9+'5C1P_Vision'!AH9+'5C2_LAVCA'!AI9+'5C1H_Southwest'!AH9+'5C1G_JS Clark'!AH9+'5C1AH_BRUP'!AH9+'5C1X_Tangi'!AH9+'5C1Y_GEO'!AH9+'5C1AI_Harmony'!AH9+'5C1AJ_Athlos'!AH9+'5C1AG_Collegiate'!AH9+'5C1M_GEO Mid'!AH9+Placeholder_Tallulah!AH9</f>
        <v>0</v>
      </c>
      <c r="AJ9" s="336">
        <f>'5C1B_DArbonne'!AI9+'5C1A_Madison'!AI9+'5C1C_Intl High'!AI9+'5C3_UnvView'!AJ9+'5C1F_L.C. Charter'!AI9+'5C1E_LFNO'!AI9+'5C1D_NOMMA'!AI9+'5C1AE_Noble Minds'!AI9+'5C1J_Jeff Chamber'!AI9+'5C1Q_Advantage'!AI9+'5C1AF_JCFA-Laf'!AI9+'5C1W_Willow'!AI9+'5C1Z_Lincoln Prep'!AI9+'5C1AA_Laurel'!AI9+'5C1AB_Apex'!AI9+'5C1AC_Smothers'!AI9+'5C1AD_Greater'!AI9+'5C1R_Iberville'!AI9+'5C1N_Delta'!AI9+'5C1S_LC Col Prep'!AI9+'5C1T_Northeast'!AI9+'5C1U_Acadiana Ren'!AI9+'5C1I_LA Key'!AI9+'5C1V_Laf Ren'!AI9+'5C1O_Impact'!AI9+'5C1P_Vision'!AI9+'5C2_LAVCA'!AJ9+'5C1H_Southwest'!AI9+'5C1G_JS Clark'!AI9+'5C1AH_BRUP'!AI9+'5C1X_Tangi'!AI9+'5C1Y_GEO'!AI9+'5C1AI_Harmony'!AI9+'5C1AJ_Athlos'!AI9+'5C1AG_Collegiate'!AI9+'5C1M_GEO Mid'!AI9+Placeholder_Tallulah!AI9</f>
        <v>0</v>
      </c>
      <c r="AK9" s="78">
        <f>'5C1B_DArbonne'!AJ9+'5C1A_Madison'!AJ9+'5C1C_Intl High'!AJ9+'5C3_UnvView'!AK9+'5C1F_L.C. Charter'!AJ9+'5C1E_LFNO'!AJ9+'5C1D_NOMMA'!AJ9+'5C1AE_Noble Minds'!AJ9+'5C1J_Jeff Chamber'!AJ9+'5C1Q_Advantage'!AJ9+'5C1AF_JCFA-Laf'!AJ9+'5C1W_Willow'!AJ9+'5C1Z_Lincoln Prep'!AJ9+'5C1AA_Laurel'!AJ9+'5C1AB_Apex'!AJ9+'5C1AC_Smothers'!AJ9+'5C1AD_Greater'!AJ9+'5C1R_Iberville'!AJ9+'5C1N_Delta'!AJ9+'5C1S_LC Col Prep'!AJ9+'5C1T_Northeast'!AJ9+'5C1U_Acadiana Ren'!AJ9+'5C1I_LA Key'!AJ9+'5C1V_Laf Ren'!AJ9+'5C1O_Impact'!AJ9+'5C1P_Vision'!AJ9+'5C2_LAVCA'!AK9+'5C1H_Southwest'!AJ9+'5C1G_JS Clark'!AJ9+'5C1AH_BRUP'!AJ9+'5C1X_Tangi'!AJ9+'5C1Y_GEO'!AJ9+'5C1AI_Harmony'!AJ9+'5C1AJ_Athlos'!AJ9+'5C1AG_Collegiate'!AJ9+'5C1M_GEO Mid'!AJ9+Placeholder_Tallulah!AJ9</f>
        <v>0</v>
      </c>
      <c r="AL9" s="77">
        <f>'5C1B_DArbonne'!AK9+'5C1A_Madison'!AK9+'5C1C_Intl High'!AK9+'5C3_UnvView'!AL9+'5C1F_L.C. Charter'!AK9+'5C1E_LFNO'!AK9+'5C1D_NOMMA'!AK9+'5C1AE_Noble Minds'!AK9+'5C1J_Jeff Chamber'!AK9+'5C1Q_Advantage'!AK9+'5C1AF_JCFA-Laf'!AK9+'5C1W_Willow'!AK9+'5C1Z_Lincoln Prep'!AK9+'5C1AA_Laurel'!AK9+'5C1AB_Apex'!AK9+'5C1AC_Smothers'!AK9+'5C1AD_Greater'!AK9+'5C1R_Iberville'!AK9+'5C1N_Delta'!AK9+'5C1S_LC Col Prep'!AK9+'5C1T_Northeast'!AK9+'5C1U_Acadiana Ren'!AK9+'5C1I_LA Key'!AK9+'5C1V_Laf Ren'!AK9+'5C1O_Impact'!AK9+'5C1P_Vision'!AK9+'5C2_LAVCA'!AL9+'5C1H_Southwest'!AK9+'5C1G_JS Clark'!AK9+'5C1AH_BRUP'!AK9+'5C1X_Tangi'!AK9+'5C1Y_GEO'!AK9+'5C1AI_Harmony'!AK9+'5C1AJ_Athlos'!AK9+'5C1AG_Collegiate'!AK9+'5C1M_GEO Mid'!AK9+Placeholder_Tallulah!AK9</f>
        <v>0</v>
      </c>
      <c r="AM9" s="91">
        <f>'5C1B_DArbonne'!AL9+'5C1A_Madison'!AL9+'5C1C_Intl High'!AL9+'5C3_UnvView'!AM9+'5C1F_L.C. Charter'!AL9+'5C1E_LFNO'!AL9+'5C1D_NOMMA'!AL9+'5C1AE_Noble Minds'!AL9+'5C1J_Jeff Chamber'!AL9+'5C1Q_Advantage'!AL9+'5C1AF_JCFA-Laf'!AL9+'5C1W_Willow'!AL9+'5C1Z_Lincoln Prep'!AL9+'5C1AA_Laurel'!AL9+'5C1AB_Apex'!AL9+'5C1AC_Smothers'!AL9+'5C1AD_Greater'!AL9+'5C1R_Iberville'!AL9+'5C1N_Delta'!AL9+'5C1S_LC Col Prep'!AL9+'5C1T_Northeast'!AL9+'5C1U_Acadiana Ren'!AL9+'5C1I_LA Key'!AL9+'5C1V_Laf Ren'!AL9+'5C1O_Impact'!AL9+'5C1P_Vision'!AL9+'5C2_LAVCA'!AM9+'5C1H_Southwest'!AL9+'5C1G_JS Clark'!AL9+'5C1AH_BRUP'!AL9+'5C1X_Tangi'!AL9+'5C1Y_GEO'!AL9+'5C1AI_Harmony'!AL9+'5C1AJ_Athlos'!AL9+'5C1AG_Collegiate'!AL9+'5C1M_GEO Mid'!AL9+Placeholder_Tallulah!AL9</f>
        <v>1015480</v>
      </c>
      <c r="AN9" s="80">
        <f>'5C1B_DArbonne'!AM9+'5C1A_Madison'!AM9+'5C1C_Intl High'!AM9+'5C3_UnvView'!AN9+'5C1F_L.C. Charter'!AM9+'5C1E_LFNO'!AM9+'5C1D_NOMMA'!AM9+'5C1AE_Noble Minds'!AM9+'5C1J_Jeff Chamber'!AM9+'5C1Q_Advantage'!AM9+'5C1AF_JCFA-Laf'!AM9+'5C1W_Willow'!AM9+'5C1Z_Lincoln Prep'!AM9+'5C1AA_Laurel'!AM9+'5C1AB_Apex'!AM9+'5C1AC_Smothers'!AM9+'5C1AD_Greater'!AM9+'5C1R_Iberville'!AM9+'5C1N_Delta'!AM9+'5C1S_LC Col Prep'!AM9+'5C1T_Northeast'!AM9+'5C1U_Acadiana Ren'!AM9+'5C1I_LA Key'!AM9+'5C1V_Laf Ren'!AM9+'5C1O_Impact'!AM9+'5C1P_Vision'!AM9+'5C2_LAVCA'!AN9+'5C1H_Southwest'!AM9+'5C1G_JS Clark'!AM9+'5C1AH_BRUP'!AM9+'5C1X_Tangi'!AM9+'5C1Y_GEO'!AM9+'5C1AI_Harmony'!AM9+'5C1AJ_Athlos'!AM9+'5C1AG_Collegiate'!AM9+'5C1M_GEO Mid'!AM9+Placeholder_Tallulah!AM9</f>
        <v>0</v>
      </c>
      <c r="AO9" s="91">
        <f>'5C1B_DArbonne'!AN9+'5C1A_Madison'!AN9+'5C1C_Intl High'!AN9+'5C3_UnvView'!AO9+'5C1F_L.C. Charter'!AN9+'5C1E_LFNO'!AN9+'5C1D_NOMMA'!AN9+'5C1AE_Noble Minds'!AN9+'5C1J_Jeff Chamber'!AN9+'5C1Q_Advantage'!AN9+'5C1AF_JCFA-Laf'!AN9+'5C1W_Willow'!AN9+'5C1Z_Lincoln Prep'!AN9+'5C1AA_Laurel'!AN9+'5C1AB_Apex'!AN9+'5C1AC_Smothers'!AN9+'5C1AD_Greater'!AN9+'5C1R_Iberville'!AN9+'5C1N_Delta'!AN9+'5C1S_LC Col Prep'!AN9+'5C1T_Northeast'!AN9+'5C1U_Acadiana Ren'!AN9+'5C1I_LA Key'!AN9+'5C1V_Laf Ren'!AN9+'5C1O_Impact'!AN9+'5C1P_Vision'!AN9+'5C2_LAVCA'!AO9+'5C1H_Southwest'!AN9+'5C1G_JS Clark'!AN9+'5C1AH_BRUP'!AN9+'5C1X_Tangi'!AN9+'5C1Y_GEO'!AN9+'5C1AI_Harmony'!AN9+'5C1AJ_Athlos'!AN9+'5C1AG_Collegiate'!AN9+'5C1M_GEO Mid'!AN9+Placeholder_Tallulah!AN9</f>
        <v>0</v>
      </c>
      <c r="AP9" s="78">
        <f>'5C1B_DArbonne'!AO9+'5C1A_Madison'!AO9+'5C1C_Intl High'!AO9+'5C3_UnvView'!AP9+'5C1F_L.C. Charter'!AO9+'5C1E_LFNO'!AO9+'5C1D_NOMMA'!AO9+'5C1AE_Noble Minds'!AO9+'5C1J_Jeff Chamber'!AO9+'5C1Q_Advantage'!AO9+'5C1AF_JCFA-Laf'!AO9+'5C1W_Willow'!AO9+'5C1Z_Lincoln Prep'!AO9+'5C1AA_Laurel'!AO9+'5C1AB_Apex'!AO9+'5C1AC_Smothers'!AO9+'5C1AD_Greater'!AO9+'5C1R_Iberville'!AO9+'5C1N_Delta'!AO9+'5C1S_LC Col Prep'!AO9+'5C1T_Northeast'!AO9+'5C1U_Acadiana Ren'!AO9+'5C1I_LA Key'!AO9+'5C1V_Laf Ren'!AO9+'5C1O_Impact'!AO9+'5C1P_Vision'!AO9+'5C2_LAVCA'!AP9+'5C1H_Southwest'!AO9+'5C1G_JS Clark'!AO9+'5C1AH_BRUP'!AO9+'5C1X_Tangi'!AO9+'5C1Y_GEO'!AO9+'5C1AI_Harmony'!AO9+'5C1AJ_Athlos'!AO9+'5C1AG_Collegiate'!AO9+'5C1M_GEO Mid'!AO9+Placeholder_Tallulah!AO9</f>
        <v>-2760</v>
      </c>
      <c r="AQ9" s="91">
        <f>'5C1B_DArbonne'!AP9+'5C1A_Madison'!AP9+'5C1C_Intl High'!AP9+'5C3_UnvView'!AQ9+'5C1F_L.C. Charter'!AP9+'5C1E_LFNO'!AP9+'5C1D_NOMMA'!AP9+'5C1AE_Noble Minds'!AP9+'5C1J_Jeff Chamber'!AP9+'5C1Q_Advantage'!AP9+'5C1AF_JCFA-Laf'!AP9+'5C1W_Willow'!AP9+'5C1Z_Lincoln Prep'!AP9+'5C1AA_Laurel'!AP9+'5C1AB_Apex'!AP9+'5C1AC_Smothers'!AP9+'5C1AD_Greater'!AP9+'5C1R_Iberville'!AP9+'5C1N_Delta'!AP9+'5C1S_LC Col Prep'!AP9+'5C1T_Northeast'!AP9+'5C1U_Acadiana Ren'!AP9+'5C1I_LA Key'!AP9+'5C1V_Laf Ren'!AP9+'5C1O_Impact'!AP9+'5C1P_Vision'!AP9+'5C2_LAVCA'!AQ9+'5C1H_Southwest'!AP9+'5C1G_JS Clark'!AP9+'5C1AH_BRUP'!AP9+'5C1X_Tangi'!AP9+'5C1Y_GEO'!AP9+'5C1AI_Harmony'!AP9+'5C1AJ_Athlos'!AP9+'5C1AG_Collegiate'!AP9+'5C1M_GEO Mid'!AP9+Placeholder_Tallulah!AP9</f>
        <v>0</v>
      </c>
      <c r="AR9" s="78">
        <f>'5C1B_DArbonne'!AQ9+'5C1A_Madison'!AQ9+'5C1C_Intl High'!AQ9+'5C3_UnvView'!AR9+'5C1F_L.C. Charter'!AQ9+'5C1E_LFNO'!AQ9+'5C1D_NOMMA'!AQ9+'5C1AE_Noble Minds'!AQ9+'5C1J_Jeff Chamber'!AQ9+'5C1Q_Advantage'!AQ9+'5C1AF_JCFA-Laf'!AQ9+'5C1W_Willow'!AQ9+'5C1Z_Lincoln Prep'!AQ9+'5C1AA_Laurel'!AQ9+'5C1AB_Apex'!AQ9+'5C1AC_Smothers'!AQ9+'5C1AD_Greater'!AQ9+'5C1R_Iberville'!AQ9+'5C1N_Delta'!AQ9+'5C1S_LC Col Prep'!AQ9+'5C1T_Northeast'!AQ9+'5C1U_Acadiana Ren'!AQ9+'5C1I_LA Key'!AQ9+'5C1V_Laf Ren'!AQ9+'5C1O_Impact'!AQ9+'5C1P_Vision'!AQ9+'5C2_LAVCA'!AR9+'5C1H_Southwest'!AQ9+'5C1G_JS Clark'!AQ9+'5C1AH_BRUP'!AQ9+'5C1X_Tangi'!AQ9+'5C1Y_GEO'!AQ9+'5C1AI_Harmony'!AQ9+'5C1AJ_Athlos'!AQ9+'5C1AG_Collegiate'!AQ9+'5C1M_GEO Mid'!AQ9+Placeholder_Tallulah!AQ9</f>
        <v>0</v>
      </c>
      <c r="AS9" s="78">
        <f>'5C1B_DArbonne'!AR9+'5C1A_Madison'!AR9+'5C1C_Intl High'!AR9+'5C3_UnvView'!AS9+'5C1F_L.C. Charter'!AR9+'5C1E_LFNO'!AR9+'5C1D_NOMMA'!AR9+'5C1AE_Noble Minds'!AR9+'5C1J_Jeff Chamber'!AR9+'5C1Q_Advantage'!AR9+'5C1AF_JCFA-Laf'!AR9+'5C1W_Willow'!AR9+'5C1Z_Lincoln Prep'!AR9+'5C1AA_Laurel'!AR9+'5C1AB_Apex'!AR9+'5C1AC_Smothers'!AR9+'5C1AD_Greater'!AR9+'5C1R_Iberville'!AR9+'5C1N_Delta'!AR9+'5C1S_LC Col Prep'!AR9+'5C1T_Northeast'!AR9+'5C1U_Acadiana Ren'!AR9+'5C1I_LA Key'!AR9+'5C1V_Laf Ren'!AR9+'5C1O_Impact'!AR9+'5C1P_Vision'!AR9+'5C2_LAVCA'!AS9+'5C1H_Southwest'!AR9+'5C1G_JS Clark'!AR9+'5C1AH_BRUP'!AR9+'5C1X_Tangi'!AR9+'5C1Y_GEO'!AR9+'5C1AI_Harmony'!AR9+'5C1AJ_Athlos'!AR9+'5C1AG_Collegiate'!AR9+'5C1M_GEO Mid'!AR9+Placeholder_Tallulah!AR9</f>
        <v>0</v>
      </c>
      <c r="AT9" s="91">
        <f>'5C1B_DArbonne'!AS9+'5C1A_Madison'!AS9+'5C1C_Intl High'!AS9+'5C3_UnvView'!AT9+'5C1F_L.C. Charter'!AS9+'5C1E_LFNO'!AS9+'5C1D_NOMMA'!AS9+'5C1AE_Noble Minds'!AS9+'5C1J_Jeff Chamber'!AS9+'5C1Q_Advantage'!AS9+'5C1AF_JCFA-Laf'!AS9+'5C1W_Willow'!AS9+'5C1Z_Lincoln Prep'!AS9+'5C1AA_Laurel'!AS9+'5C1AB_Apex'!AS9+'5C1AC_Smothers'!AS9+'5C1AD_Greater'!AS9+'5C1R_Iberville'!AS9+'5C1N_Delta'!AS9+'5C1S_LC Col Prep'!AS9+'5C1T_Northeast'!AS9+'5C1U_Acadiana Ren'!AS9+'5C1I_LA Key'!AS9+'5C1V_Laf Ren'!AS9+'5C1O_Impact'!AS9+'5C1P_Vision'!AS9+'5C2_LAVCA'!AT9+'5C1H_Southwest'!AS9+'5C1G_JS Clark'!AS9+'5C1AH_BRUP'!AS9+'5C1X_Tangi'!AS9+'5C1Y_GEO'!AS9+'5C1AI_Harmony'!AS9+'5C1AJ_Athlos'!AS9+'5C1AG_Collegiate'!AS9+'5C1M_GEO Mid'!AS9+Placeholder_Tallulah!AS9</f>
        <v>84500</v>
      </c>
      <c r="AU9" s="79">
        <f t="shared" si="1"/>
        <v>0</v>
      </c>
      <c r="AV9" s="88">
        <f t="shared" si="2"/>
        <v>84500</v>
      </c>
      <c r="AW9" s="192"/>
      <c r="AX9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Mid'!#REF!+Placeholder_Tallulah!AW9</f>
        <v>#REF!</v>
      </c>
      <c r="AY9" s="75">
        <f t="shared" si="3"/>
        <v>0</v>
      </c>
      <c r="AZ9" s="75" t="e">
        <f t="shared" si="4"/>
        <v>#REF!</v>
      </c>
    </row>
    <row r="10" spans="1:52" ht="16.149999999999999" customHeight="1" x14ac:dyDescent="0.2">
      <c r="A10" s="55">
        <v>4</v>
      </c>
      <c r="B10" s="56" t="s">
        <v>10</v>
      </c>
      <c r="C10" s="336">
        <f>'5C1B_DArbonne'!C10+'5C1A_Madison'!C10+'5C1C_Intl High'!C10+'5C3_UnvView'!C10+'5C1F_L.C. Charter'!C10+'5C1E_LFNO'!C10+'5C1D_NOMMA'!C10+'5C1AE_Noble Minds'!C10+'5C1J_Jeff Chamber'!C10+'5C1Q_Advantage'!C10+'5C1AF_JCFA-Laf'!C10+'5C1W_Willow'!C10+'5C1Z_Lincoln Prep'!C10+'5C1AA_Laurel'!C10+'5C1AB_Apex'!C10+'5C1AC_Smothers'!C10+'5C1AD_Greater'!C10+'5C1R_Iberville'!C10+'5C1N_Delta'!C10+'5C1S_LC Col Prep'!C10+'5C1T_Northeast'!C10+'5C1U_Acadiana Ren'!C10+'5C1I_LA Key'!C10+'5C1V_Laf Ren'!C10+'5C1O_Impact'!C10+'5C1P_Vision'!C10+'5C2_LAVCA'!C10+'5C1H_Southwest'!C10+'5C1G_JS Clark'!C10+'5C1AH_BRUP'!C10+'5C1X_Tangi'!C10+'5C1Y_GEO'!C10+'5C1AI_Harmony'!C10+'5C1AJ_Athlos'!C10+'5C1AG_Collegiate'!C10+'5C1M_GEO Mid'!C10+Placeholder_Tallulah!C10</f>
        <v>0</v>
      </c>
      <c r="D10" s="57">
        <f>'Source Data'!H10</f>
        <v>5202.4303933253823</v>
      </c>
      <c r="E10" s="75">
        <f>'5C1B_DArbonne'!E10+'5C1A_Madison'!E10+'5C1C_Intl High'!E10+'5C3_UnvView'!E10+'5C1F_L.C. Charter'!E10+'5C1E_LFNO'!E10+'5C1D_NOMMA'!E10+'5C1AE_Noble Minds'!E10+'5C1J_Jeff Chamber'!E10+'5C1Q_Advantage'!E10+'5C1AF_JCFA-Laf'!E10+'5C1W_Willow'!E10+'5C1Z_Lincoln Prep'!E10+'5C1AA_Laurel'!E10+'5C1AB_Apex'!E10+'5C1AC_Smothers'!E10+'5C1AD_Greater'!E10+'5C1R_Iberville'!E10+'5C1N_Delta'!E10+'5C1S_LC Col Prep'!E10+'5C1T_Northeast'!E10+'5C1U_Acadiana Ren'!E10+'5C1I_LA Key'!E10+'5C1V_Laf Ren'!E10+'5C1O_Impact'!E10+'5C1P_Vision'!E10+'5C2_LAVCA'!E10+'5C1H_Southwest'!E10+'5C1G_JS Clark'!E10+'5C1AH_BRUP'!E10+'5C1X_Tangi'!E10+'5C1Y_GEO'!E10+'5C1AI_Harmony'!E10+'5C1AJ_Athlos'!E10+'5C1AG_Collegiate'!E10+'5C1M_GEO Mid'!E10+Placeholder_Tallulah!E10</f>
        <v>0</v>
      </c>
      <c r="F10" s="355">
        <f>'5C1B_DArbonne'!F10+'5C1A_Madison'!F10+'5C1C_Intl High'!F10+'5C3_UnvView'!F10+'5C1F_L.C. Charter'!F10+'5C1E_LFNO'!F10+'5C1D_NOMMA'!F10+'5C1AE_Noble Minds'!F10+'5C1J_Jeff Chamber'!F10+'5C1Q_Advantage'!F10+'5C1AF_JCFA-Laf'!F10+'5C1W_Willow'!F10+'5C1Z_Lincoln Prep'!F10+'5C1AA_Laurel'!F10+'5C1AB_Apex'!F10+'5C1AC_Smothers'!F10+'5C1AD_Greater'!F10+'5C1R_Iberville'!F10+'5C1N_Delta'!F10+'5C1S_LC Col Prep'!F10+'5C1T_Northeast'!F10+'5C1U_Acadiana Ren'!F10+'5C1I_LA Key'!F10+'5C1V_Laf Ren'!F10+'5C1O_Impact'!F10+'5C1P_Vision'!F10+'5C2_LAVCA'!F10+'5C1H_Southwest'!F10+'5C1G_JS Clark'!F10+'5C1AH_BRUP'!F10+'5C1X_Tangi'!F10+'5C1Y_GEO'!F10+'5C1AI_Harmony'!F10+'5C1AJ_Athlos'!F10+'5C1AG_Collegiate'!F10+'5C1M_GEO Mid'!F10+Placeholder_Tallulah!F10</f>
        <v>0</v>
      </c>
      <c r="G10" s="57">
        <f>'Source Data'!I10</f>
        <v>687.66452541183287</v>
      </c>
      <c r="H10" s="75">
        <f>'5C1B_DArbonne'!H10+'5C1A_Madison'!H10+'5C1C_Intl High'!H10+'5C3_UnvView'!H10+'5C1F_L.C. Charter'!H10+'5C1E_LFNO'!H10+'5C1D_NOMMA'!H10+'5C1AE_Noble Minds'!H10+'5C1J_Jeff Chamber'!H10+'5C1Q_Advantage'!H10+'5C1AF_JCFA-Laf'!H10+'5C1W_Willow'!H10+'5C1Z_Lincoln Prep'!H10+'5C1AA_Laurel'!H10+'5C1AB_Apex'!H10+'5C1AC_Smothers'!H10+'5C1AD_Greater'!H10+'5C1R_Iberville'!H10+'5C1N_Delta'!H10+'5C1S_LC Col Prep'!H10+'5C1T_Northeast'!H10+'5C1U_Acadiana Ren'!H10+'5C1I_LA Key'!H10+'5C1V_Laf Ren'!H10+'5C1O_Impact'!H10+'5C1P_Vision'!H10+'5C2_LAVCA'!H10+'5C1H_Southwest'!H10+'5C1G_JS Clark'!H10+'5C1AH_BRUP'!H10+'5C1X_Tangi'!H10+'5C1Y_GEO'!H10+'5C1AI_Harmony'!H10+'5C1AJ_Athlos'!H10+'5C1AG_Collegiate'!H10+'5C1M_GEO Mid'!H10+Placeholder_Tallulah!H10</f>
        <v>0</v>
      </c>
      <c r="I10" s="355">
        <f>'5C1B_DArbonne'!I10+'5C1A_Madison'!I10+'5C1C_Intl High'!I10+'5C3_UnvView'!I10+'5C1F_L.C. Charter'!I10+'5C1E_LFNO'!I10+'5C1D_NOMMA'!I10+'5C1AE_Noble Minds'!I10+'5C1J_Jeff Chamber'!I10+'5C1Q_Advantage'!I10+'5C1AF_JCFA-Laf'!I10+'5C1W_Willow'!I10+'5C1Z_Lincoln Prep'!I10+'5C1AA_Laurel'!I10+'5C1AB_Apex'!I10+'5C1AC_Smothers'!I10+'5C1AD_Greater'!I10+'5C1R_Iberville'!I10+'5C1N_Delta'!I10+'5C1S_LC Col Prep'!I10+'5C1T_Northeast'!I10+'5C1U_Acadiana Ren'!I10+'5C1I_LA Key'!I10+'5C1V_Laf Ren'!I10+'5C1O_Impact'!I10+'5C1P_Vision'!I10+'5C2_LAVCA'!I10+'5C1H_Southwest'!I10+'5C1G_JS Clark'!I10+'5C1AH_BRUP'!I10+'5C1X_Tangi'!I10+'5C1Y_GEO'!I10+'5C1AI_Harmony'!I10+'5C1AJ_Athlos'!I10+'5C1AG_Collegiate'!I10+'5C1M_GEO Mid'!I10+Placeholder_Tallulah!I10</f>
        <v>0</v>
      </c>
      <c r="J10" s="57">
        <f>'Source Data'!J10</f>
        <v>187.54487056686349</v>
      </c>
      <c r="K10" s="75">
        <f>'5C1B_DArbonne'!K10+'5C1A_Madison'!K10+'5C1C_Intl High'!K10+'5C3_UnvView'!K10+'5C1F_L.C. Charter'!K10+'5C1E_LFNO'!K10+'5C1D_NOMMA'!K10+'5C1AE_Noble Minds'!K10+'5C1J_Jeff Chamber'!K10+'5C1Q_Advantage'!K10+'5C1AF_JCFA-Laf'!K10+'5C1W_Willow'!K10+'5C1Z_Lincoln Prep'!K10+'5C1AA_Laurel'!K10+'5C1AB_Apex'!K10+'5C1AC_Smothers'!K10+'5C1AD_Greater'!K10+'5C1R_Iberville'!K10+'5C1N_Delta'!K10+'5C1S_LC Col Prep'!K10+'5C1T_Northeast'!K10+'5C1U_Acadiana Ren'!K10+'5C1I_LA Key'!K10+'5C1V_Laf Ren'!K10+'5C1O_Impact'!K10+'5C1P_Vision'!K10+'5C2_LAVCA'!K10+'5C1H_Southwest'!K10+'5C1G_JS Clark'!K10+'5C1AH_BRUP'!K10+'5C1X_Tangi'!K10+'5C1Y_GEO'!K10+'5C1AI_Harmony'!K10+'5C1AJ_Athlos'!K10+'5C1AG_Collegiate'!K10+'5C1M_GEO Mid'!K10+Placeholder_Tallulah!K10</f>
        <v>0</v>
      </c>
      <c r="L10" s="355">
        <f>'5C1B_DArbonne'!L10+'5C1A_Madison'!L10+'5C1C_Intl High'!L10+'5C3_UnvView'!L10+'5C1F_L.C. Charter'!L10+'5C1E_LFNO'!L10+'5C1D_NOMMA'!L10+'5C1AE_Noble Minds'!L10+'5C1J_Jeff Chamber'!L10+'5C1Q_Advantage'!L10+'5C1AF_JCFA-Laf'!L10+'5C1W_Willow'!L10+'5C1Z_Lincoln Prep'!L10+'5C1AA_Laurel'!L10+'5C1AB_Apex'!L10+'5C1AC_Smothers'!L10+'5C1AD_Greater'!L10+'5C1R_Iberville'!L10+'5C1N_Delta'!L10+'5C1S_LC Col Prep'!L10+'5C1T_Northeast'!L10+'5C1U_Acadiana Ren'!L10+'5C1I_LA Key'!L10+'5C1V_Laf Ren'!L10+'5C1O_Impact'!L10+'5C1P_Vision'!L10+'5C2_LAVCA'!L10+'5C1H_Southwest'!L10+'5C1G_JS Clark'!L10+'5C1AH_BRUP'!L10+'5C1X_Tangi'!L10+'5C1Y_GEO'!L10+'5C1AI_Harmony'!L10+'5C1AJ_Athlos'!L10+'5C1AG_Collegiate'!L10+'5C1M_GEO Mid'!L10+Placeholder_Tallulah!L10</f>
        <v>0</v>
      </c>
      <c r="M10" s="57">
        <f>'Source Data'!K10</f>
        <v>4688.6217641715884</v>
      </c>
      <c r="N10" s="75">
        <f>'5C1B_DArbonne'!N10+'5C1A_Madison'!N10+'5C1C_Intl High'!N10+'5C3_UnvView'!N10+'5C1F_L.C. Charter'!N10+'5C1E_LFNO'!N10+'5C1D_NOMMA'!N10+'5C1AE_Noble Minds'!N10+'5C1J_Jeff Chamber'!N10+'5C1Q_Advantage'!N10+'5C1AF_JCFA-Laf'!N10+'5C1W_Willow'!N10+'5C1Z_Lincoln Prep'!N10+'5C1AA_Laurel'!N10+'5C1AB_Apex'!N10+'5C1AC_Smothers'!N10+'5C1AD_Greater'!N10+'5C1R_Iberville'!N10+'5C1N_Delta'!N10+'5C1S_LC Col Prep'!N10+'5C1T_Northeast'!N10+'5C1U_Acadiana Ren'!N10+'5C1I_LA Key'!N10+'5C1V_Laf Ren'!N10+'5C1O_Impact'!N10+'5C1P_Vision'!N10+'5C2_LAVCA'!N10+'5C1H_Southwest'!N10+'5C1G_JS Clark'!N10+'5C1AH_BRUP'!N10+'5C1X_Tangi'!N10+'5C1Y_GEO'!N10+'5C1AI_Harmony'!N10+'5C1AJ_Athlos'!N10+'5C1AG_Collegiate'!N10+'5C1M_GEO Mid'!N10+Placeholder_Tallulah!N10</f>
        <v>0</v>
      </c>
      <c r="O10" s="355">
        <f>'5C1B_DArbonne'!O10+'5C1A_Madison'!O10+'5C1C_Intl High'!O10+'5C3_UnvView'!O10+'5C1F_L.C. Charter'!O10+'5C1E_LFNO'!O10+'5C1D_NOMMA'!O10+'5C1AE_Noble Minds'!O10+'5C1J_Jeff Chamber'!O10+'5C1Q_Advantage'!O10+'5C1AF_JCFA-Laf'!O10+'5C1W_Willow'!O10+'5C1Z_Lincoln Prep'!O10+'5C1AA_Laurel'!O10+'5C1AB_Apex'!O10+'5C1AC_Smothers'!O10+'5C1AD_Greater'!O10+'5C1R_Iberville'!O10+'5C1N_Delta'!O10+'5C1S_LC Col Prep'!O10+'5C1T_Northeast'!O10+'5C1U_Acadiana Ren'!O10+'5C1I_LA Key'!O10+'5C1V_Laf Ren'!O10+'5C1O_Impact'!O10+'5C1P_Vision'!O10+'5C2_LAVCA'!O10+'5C1H_Southwest'!O10+'5C1G_JS Clark'!O10+'5C1AH_BRUP'!O10+'5C1X_Tangi'!O10+'5C1Y_GEO'!O10+'5C1AI_Harmony'!O10+'5C1AJ_Athlos'!O10+'5C1AG_Collegiate'!O10+'5C1M_GEO Mid'!O10+Placeholder_Tallulah!O10</f>
        <v>0</v>
      </c>
      <c r="P10" s="57">
        <f>'Source Data'!L10</f>
        <v>1875.4487056686353</v>
      </c>
      <c r="Q10" s="75">
        <f>'5C1B_DArbonne'!Q10+'5C1A_Madison'!Q10+'5C1C_Intl High'!Q10+'5C3_UnvView'!Q10+'5C1F_L.C. Charter'!Q10+'5C1E_LFNO'!Q10+'5C1D_NOMMA'!Q10+'5C1AE_Noble Minds'!Q10+'5C1J_Jeff Chamber'!Q10+'5C1Q_Advantage'!Q10+'5C1AF_JCFA-Laf'!Q10+'5C1W_Willow'!Q10+'5C1Z_Lincoln Prep'!Q10+'5C1AA_Laurel'!Q10+'5C1AB_Apex'!Q10+'5C1AC_Smothers'!Q10+'5C1AD_Greater'!Q10+'5C1R_Iberville'!Q10+'5C1N_Delta'!Q10+'5C1S_LC Col Prep'!Q10+'5C1T_Northeast'!Q10+'5C1U_Acadiana Ren'!Q10+'5C1I_LA Key'!Q10+'5C1V_Laf Ren'!Q10+'5C1O_Impact'!Q10+'5C1P_Vision'!Q10+'5C2_LAVCA'!Q10+'5C1H_Southwest'!Q10+'5C1G_JS Clark'!Q10+'5C1AH_BRUP'!Q10+'5C1X_Tangi'!Q10+'5C1Y_GEO'!Q10+'5C1AI_Harmony'!Q10+'5C1AJ_Athlos'!Q10+'5C1AG_Collegiate'!Q10+'5C1M_GEO Mid'!Q10+Placeholder_Tallulah!Q10</f>
        <v>0</v>
      </c>
      <c r="R10" s="94">
        <f>'5C1B_DArbonne'!R10+'5C1A_Madison'!R10+'5C1C_Intl High'!R10+'5C3_UnvView'!R10+'5C1F_L.C. Charter'!R10+'5C1E_LFNO'!R10+'5C1D_NOMMA'!R10+'5C1AE_Noble Minds'!R10+'5C1J_Jeff Chamber'!R10+'5C1Q_Advantage'!R10+'5C1AF_JCFA-Laf'!R10+'5C1W_Willow'!R10+'5C1Z_Lincoln Prep'!R10+'5C1AA_Laurel'!R10+'5C1AB_Apex'!R10+'5C1AC_Smothers'!R10+'5C1AD_Greater'!R10+'5C1R_Iberville'!R10+'5C1N_Delta'!R10+'5C1S_LC Col Prep'!R10+'5C1T_Northeast'!R10+'5C1U_Acadiana Ren'!R10+'5C1I_LA Key'!R10+'5C1V_Laf Ren'!R10+'5C1O_Impact'!R10+'5C1P_Vision'!R10+'5C2_LAVCA'!R10+'5C1H_Southwest'!R10+'5C1G_JS Clark'!R10+'5C1AH_BRUP'!R10+'5C1X_Tangi'!R10+'5C1Y_GEO'!R10+'5C1AI_Harmony'!R10+'5C1AJ_Athlos'!R10+'5C1AG_Collegiate'!R10+'5C1M_GEO Mid'!R10+Placeholder_Tallulah!R10</f>
        <v>123534</v>
      </c>
      <c r="S10" s="1397">
        <f>'5C3_UnvView'!S10+'5C2_LAVCA'!S10</f>
        <v>12049</v>
      </c>
      <c r="T10" s="57">
        <f>'5C1B_DArbonne'!S10+'5C1A_Madison'!S10+'5C1C_Intl High'!S10+'5C3_UnvView'!T10+'5C1F_L.C. Charter'!S10+'5C1E_LFNO'!S10+'5C1D_NOMMA'!S10+'5C1AE_Noble Minds'!S10+'5C1J_Jeff Chamber'!S10+'5C1Q_Advantage'!S10+'5C1AF_JCFA-Laf'!S10+'5C1W_Willow'!S10+'5C1Z_Lincoln Prep'!S10+'5C1AA_Laurel'!S10+'5C1AB_Apex'!S10+'5C1AC_Smothers'!S10+'5C1AD_Greater'!S10+'5C1R_Iberville'!S10+'5C1N_Delta'!S10+'5C1S_LC Col Prep'!S10+'5C1T_Northeast'!S10+'5C1U_Acadiana Ren'!S10+'5C1I_LA Key'!S10+'5C1V_Laf Ren'!S10+'5C1O_Impact'!S10+'5C1P_Vision'!S10+'5C2_LAVCA'!T10+'5C1H_Southwest'!S10+'5C1G_JS Clark'!S10+'5C1AH_BRUP'!S10+'5C1X_Tangi'!S10+'5C1Y_GEO'!S10+'5C1AI_Harmony'!S10+'5C1AJ_Athlos'!S10+'5C1AG_Collegiate'!S10+'5C1M_GEO Mid'!S10+Placeholder_Tallulah!S10</f>
        <v>0</v>
      </c>
      <c r="U10" s="57">
        <f>'5C1B_DArbonne'!T10+'5C1A_Madison'!T10+'5C1C_Intl High'!T10+'5C3_UnvView'!U10+'5C1F_L.C. Charter'!T10+'5C1E_LFNO'!T10+'5C1D_NOMMA'!T10+'5C1AE_Noble Minds'!T10+'5C1J_Jeff Chamber'!T10+'5C1Q_Advantage'!T10+'5C1AF_JCFA-Laf'!T10+'5C1W_Willow'!T10+'5C1Z_Lincoln Prep'!T10+'5C1AA_Laurel'!T10+'5C1AB_Apex'!T10+'5C1AC_Smothers'!T10+'5C1AD_Greater'!T10+'5C1R_Iberville'!T10+'5C1N_Delta'!T10+'5C1S_LC Col Prep'!T10+'5C1T_Northeast'!T10+'5C1U_Acadiana Ren'!T10+'5C1I_LA Key'!T10+'5C1V_Laf Ren'!T10+'5C1O_Impact'!T10+'5C1P_Vision'!T10+'5C2_LAVCA'!U10+'5C1H_Southwest'!T10+'5C1G_JS Clark'!T10+'5C1AH_BRUP'!T10+'5C1X_Tangi'!T10+'5C1Y_GEO'!T10+'5C1AI_Harmony'!T10+'5C1AJ_Athlos'!T10+'5C1AG_Collegiate'!T10+'5C1M_GEO Mid'!T10+Placeholder_Tallulah!T10</f>
        <v>0</v>
      </c>
      <c r="V10" s="58">
        <f>'5C1B_DArbonne'!U10+'5C1A_Madison'!U10+'5C1C_Intl High'!U10+'5C3_UnvView'!V10+'5C1F_L.C. Charter'!U10+'5C1E_LFNO'!U10+'5C1D_NOMMA'!U10+'5C1AE_Noble Minds'!U10+'5C1J_Jeff Chamber'!U10+'5C1Q_Advantage'!U10+'5C1AF_JCFA-Laf'!U10+'5C1W_Willow'!U10+'5C1Z_Lincoln Prep'!U10+'5C1AA_Laurel'!U10+'5C1AB_Apex'!U10+'5C1AC_Smothers'!U10+'5C1AD_Greater'!U10+'5C1R_Iberville'!U10+'5C1N_Delta'!U10+'5C1S_LC Col Prep'!U10+'5C1T_Northeast'!U10+'5C1U_Acadiana Ren'!U10+'5C1I_LA Key'!U10+'5C1V_Laf Ren'!U10+'5C1O_Impact'!U10+'5C1P_Vision'!U10+'5C2_LAVCA'!V10+'5C1H_Southwest'!U10+'5C1G_JS Clark'!U10+'5C1AH_BRUP'!U10+'5C1X_Tangi'!U10+'5C1Y_GEO'!U10+'5C1AI_Harmony'!U10+'5C1AJ_Athlos'!U10+'5C1AG_Collegiate'!U10+'5C1M_GEO Mid'!U10+Placeholder_Tallulah!U10</f>
        <v>0</v>
      </c>
      <c r="W10" s="94">
        <f>'5C1B_DArbonne'!V10+'5C1A_Madison'!V10+'5C1C_Intl High'!V10+'5C3_UnvView'!W10+'5C1F_L.C. Charter'!V10+'5C1E_LFNO'!V10+'5C1D_NOMMA'!V10+'5C1AE_Noble Minds'!V10+'5C1J_Jeff Chamber'!V10+'5C1Q_Advantage'!V10+'5C1AF_JCFA-Laf'!V10+'5C1W_Willow'!V10+'5C1Z_Lincoln Prep'!V10+'5C1AA_Laurel'!V10+'5C1AB_Apex'!V10+'5C1AC_Smothers'!V10+'5C1AD_Greater'!V10+'5C1R_Iberville'!V10+'5C1N_Delta'!V10+'5C1S_LC Col Prep'!V10+'5C1T_Northeast'!V10+'5C1U_Acadiana Ren'!V10+'5C1I_LA Key'!V10+'5C1V_Laf Ren'!V10+'5C1O_Impact'!V10+'5C1P_Vision'!V10+'5C2_LAVCA'!W10+'5C1H_Southwest'!V10+'5C1G_JS Clark'!V10+'5C1AH_BRUP'!V10+'5C1X_Tangi'!V10+'5C1Y_GEO'!V10+'5C1AI_Harmony'!V10+'5C1AJ_Athlos'!V10+'5C1AG_Collegiate'!V10+'5C1M_GEO Mid'!V10+Placeholder_Tallulah!V10</f>
        <v>0</v>
      </c>
      <c r="X10" s="75">
        <f>'5C1B_DArbonne'!W10+'5C1A_Madison'!W10+'5C1C_Intl High'!W10+'5C3_UnvView'!X10+'5C1F_L.C. Charter'!W10+'5C1E_LFNO'!W10+'5C1D_NOMMA'!W10+'5C1AE_Noble Minds'!W10+'5C1J_Jeff Chamber'!W10+'5C1Q_Advantage'!W10+'5C1AF_JCFA-Laf'!W10+'5C1W_Willow'!W10+'5C1Z_Lincoln Prep'!W10+'5C1AA_Laurel'!W10+'5C1AB_Apex'!W10+'5C1AC_Smothers'!W10+'5C1AD_Greater'!W10+'5C1R_Iberville'!W10+'5C1N_Delta'!W10+'5C1S_LC Col Prep'!W10+'5C1T_Northeast'!W10+'5C1U_Acadiana Ren'!W10+'5C1I_LA Key'!W10+'5C1V_Laf Ren'!W10+'5C1O_Impact'!W10+'5C1P_Vision'!W10+'5C2_LAVCA'!X10+'5C1H_Southwest'!W10+'5C1G_JS Clark'!W10+'5C1AH_BRUP'!W10+'5C1X_Tangi'!W10+'5C1Y_GEO'!W10+'5C1AI_Harmony'!W10+'5C1AJ_Athlos'!W10+'5C1AG_Collegiate'!W10+'5C1M_GEO Mid'!W10+Placeholder_Tallulah!W10</f>
        <v>0</v>
      </c>
      <c r="Y10" s="94">
        <f>'5C1B_DArbonne'!X10+'5C1A_Madison'!X10+'5C1C_Intl High'!X10+'5C3_UnvView'!Y10+'5C1F_L.C. Charter'!X10+'5C1E_LFNO'!X10+'5C1D_NOMMA'!X10+'5C1AE_Noble Minds'!X10+'5C1J_Jeff Chamber'!X10+'5C1Q_Advantage'!X10+'5C1AF_JCFA-Laf'!X10+'5C1W_Willow'!X10+'5C1Z_Lincoln Prep'!X10+'5C1AA_Laurel'!X10+'5C1AB_Apex'!X10+'5C1AC_Smothers'!X10+'5C1AD_Greater'!X10+'5C1R_Iberville'!X10+'5C1N_Delta'!X10+'5C1S_LC Col Prep'!X10+'5C1T_Northeast'!X10+'5C1U_Acadiana Ren'!X10+'5C1I_LA Key'!X10+'5C1V_Laf Ren'!X10+'5C1O_Impact'!X10+'5C1P_Vision'!X10+'5C2_LAVCA'!Y10+'5C1H_Southwest'!X10+'5C1G_JS Clark'!X10+'5C1AH_BRUP'!X10+'5C1X_Tangi'!X10+'5C1Y_GEO'!X10+'5C1AI_Harmony'!X10+'5C1AJ_Athlos'!X10+'5C1AG_Collegiate'!X10+'5C1M_GEO Mid'!X10+Placeholder_Tallulah!X10</f>
        <v>0</v>
      </c>
      <c r="Z10" s="57">
        <f>'5C1B_DArbonne'!Y10+'5C1A_Madison'!Y10+'5C1C_Intl High'!Y10+'5C3_UnvView'!Z10+'5C1F_L.C. Charter'!Y10+'5C1E_LFNO'!Y10+'5C1D_NOMMA'!Y10+'5C1AE_Noble Minds'!Y10+'5C1J_Jeff Chamber'!Y10+'5C1Q_Advantage'!Y10+'5C1AF_JCFA-Laf'!Y10+'5C1W_Willow'!Y10+'5C1Z_Lincoln Prep'!Y10+'5C1AA_Laurel'!Y10+'5C1AB_Apex'!Y10+'5C1AC_Smothers'!Y10+'5C1AD_Greater'!Y10+'5C1R_Iberville'!Y10+'5C1N_Delta'!Y10+'5C1S_LC Col Prep'!Y10+'5C1T_Northeast'!Y10+'5C1U_Acadiana Ren'!Y10+'5C1I_LA Key'!Y10+'5C1V_Laf Ren'!Y10+'5C1O_Impact'!Y10+'5C1P_Vision'!Y10+'5C2_LAVCA'!Z10+'5C1H_Southwest'!Y10+'5C1G_JS Clark'!Y10+'5C1AH_BRUP'!Y10+'5C1X_Tangi'!Y10+'5C1Y_GEO'!Y10+'5C1AI_Harmony'!Y10+'5C1AJ_Athlos'!Y10+'5C1AG_Collegiate'!Y10+'5C1M_GEO Mid'!Y10+Placeholder_Tallulah!Y10</f>
        <v>0</v>
      </c>
      <c r="AA10" s="94">
        <f>'5C1B_DArbonne'!Z10+'5C1A_Madison'!Z10+'5C1C_Intl High'!Z10+'5C3_UnvView'!AA10+'5C1F_L.C. Charter'!Z10+'5C1E_LFNO'!Z10+'5C1D_NOMMA'!Z10+'5C1AE_Noble Minds'!Z10+'5C1J_Jeff Chamber'!Z10+'5C1Q_Advantage'!Z10+'5C1AF_JCFA-Laf'!Z10+'5C1W_Willow'!Z10+'5C1Z_Lincoln Prep'!Z10+'5C1AA_Laurel'!Z10+'5C1AB_Apex'!Z10+'5C1AC_Smothers'!Z10+'5C1AD_Greater'!Z10+'5C1R_Iberville'!Z10+'5C1N_Delta'!Z10+'5C1S_LC Col Prep'!Z10+'5C1T_Northeast'!Z10+'5C1U_Acadiana Ren'!Z10+'5C1I_LA Key'!Z10+'5C1V_Laf Ren'!Z10+'5C1O_Impact'!Z10+'5C1P_Vision'!Z10+'5C2_LAVCA'!AA10+'5C1H_Southwest'!Z10+'5C1G_JS Clark'!Z10+'5C1AH_BRUP'!Z10+'5C1X_Tangi'!Z10+'5C1Y_GEO'!Z10+'5C1AI_Harmony'!Z10+'5C1AJ_Athlos'!Z10+'5C1AG_Collegiate'!Z10+'5C1M_GEO Mid'!Z10+Placeholder_Tallulah!Z10</f>
        <v>0</v>
      </c>
      <c r="AB10" s="57">
        <f>'5C1B_DArbonne'!AA10+'5C1A_Madison'!AA10+'5C1C_Intl High'!AA10+'5C3_UnvView'!AB10+'5C1F_L.C. Charter'!AA10+'5C1E_LFNO'!AA10+'5C1D_NOMMA'!AA10+'5C1AE_Noble Minds'!AA10+'5C1J_Jeff Chamber'!AA10+'5C1Q_Advantage'!AA10+'5C1AF_JCFA-Laf'!AA10+'5C1W_Willow'!AA10+'5C1Z_Lincoln Prep'!AA10+'5C1AA_Laurel'!AA10+'5C1AB_Apex'!AA10+'5C1AC_Smothers'!AA10+'5C1AD_Greater'!AA10+'5C1R_Iberville'!AA10+'5C1N_Delta'!AA10+'5C1S_LC Col Prep'!AA10+'5C1T_Northeast'!AA10+'5C1U_Acadiana Ren'!AA10+'5C1I_LA Key'!AA10+'5C1V_Laf Ren'!AA10+'5C1O_Impact'!AA10+'5C1P_Vision'!AA10+'5C2_LAVCA'!AB10+'5C1H_Southwest'!AA10+'5C1G_JS Clark'!AA10+'5C1AH_BRUP'!AA10+'5C1X_Tangi'!AA10+'5C1Y_GEO'!AA10+'5C1AI_Harmony'!AA10+'5C1AJ_Athlos'!AA10+'5C1AG_Collegiate'!AA10+'5C1M_GEO Mid'!AA10+Placeholder_Tallulah!AA10</f>
        <v>0</v>
      </c>
      <c r="AC10" s="57">
        <f>'5C1B_DArbonne'!AB10+'5C1A_Madison'!AB10+'5C1C_Intl High'!AB10+'5C3_UnvView'!AC10+'5C1F_L.C. Charter'!AB10+'5C1E_LFNO'!AB10+'5C1D_NOMMA'!AB10+'5C1AE_Noble Minds'!AB10+'5C1J_Jeff Chamber'!AB10+'5C1Q_Advantage'!AB10+'5C1AF_JCFA-Laf'!AB10+'5C1W_Willow'!AB10+'5C1Z_Lincoln Prep'!AB10+'5C1AA_Laurel'!AB10+'5C1AB_Apex'!AB10+'5C1AC_Smothers'!AB10+'5C1AD_Greater'!AB10+'5C1R_Iberville'!AB10+'5C1N_Delta'!AB10+'5C1S_LC Col Prep'!AB10+'5C1T_Northeast'!AB10+'5C1U_Acadiana Ren'!AB10+'5C1I_LA Key'!AB10+'5C1V_Laf Ren'!AB10+'5C1O_Impact'!AB10+'5C1P_Vision'!AB10+'5C2_LAVCA'!AC10+'5C1H_Southwest'!AB10+'5C1G_JS Clark'!AB10+'5C1AH_BRUP'!AB10+'5C1X_Tangi'!AB10+'5C1Y_GEO'!AB10+'5C1AI_Harmony'!AB10+'5C1AJ_Athlos'!AB10+'5C1AG_Collegiate'!AB10+'5C1M_GEO Mid'!AB10+Placeholder_Tallulah!AB10</f>
        <v>0</v>
      </c>
      <c r="AD10" s="94">
        <f>'5C1B_DArbonne'!AC10+'5C1A_Madison'!AC10+'5C1C_Intl High'!AC10+'5C3_UnvView'!AD10+'5C1F_L.C. Charter'!AC10+'5C1E_LFNO'!AC10+'5C1D_NOMMA'!AC10+'5C1AE_Noble Minds'!AC10+'5C1J_Jeff Chamber'!AC10+'5C1Q_Advantage'!AC10+'5C1AF_JCFA-Laf'!AC10+'5C1W_Willow'!AC10+'5C1Z_Lincoln Prep'!AC10+'5C1AA_Laurel'!AC10+'5C1AB_Apex'!AC10+'5C1AC_Smothers'!AC10+'5C1AD_Greater'!AC10+'5C1R_Iberville'!AC10+'5C1N_Delta'!AC10+'5C1S_LC Col Prep'!AC10+'5C1T_Northeast'!AC10+'5C1U_Acadiana Ren'!AC10+'5C1I_LA Key'!AC10+'5C1V_Laf Ren'!AC10+'5C1O_Impact'!AC10+'5C1P_Vision'!AC10+'5C2_LAVCA'!AD10+'5C1H_Southwest'!AC10+'5C1G_JS Clark'!AC10+'5C1AH_BRUP'!AC10+'5C1X_Tangi'!AC10+'5C1Y_GEO'!AC10+'5C1AI_Harmony'!AC10+'5C1AJ_Athlos'!AC10+'5C1AG_Collegiate'!AC10+'5C1M_GEO Mid'!AC10+Placeholder_Tallulah!AC10</f>
        <v>0</v>
      </c>
      <c r="AE10" s="98">
        <f>'5C1B_DArbonne'!AD10+'5C1A_Madison'!AD10+'5C1C_Intl High'!AD10+'5C3_UnvView'!AE10+'5C1F_L.C. Charter'!AD10+'5C1E_LFNO'!AD10+'5C1D_NOMMA'!AD10+'5C1AE_Noble Minds'!AD10+'5C1J_Jeff Chamber'!AD10+'5C1Q_Advantage'!AD10+'5C1AF_JCFA-Laf'!AD10+'5C1W_Willow'!AD10+'5C1Z_Lincoln Prep'!AD10+'5C1AA_Laurel'!AD10+'5C1AB_Apex'!AD10+'5C1AC_Smothers'!AD10+'5C1AD_Greater'!AD10+'5C1R_Iberville'!AD10+'5C1N_Delta'!AD10+'5C1S_LC Col Prep'!AD10+'5C1T_Northeast'!AD10+'5C1U_Acadiana Ren'!AD10+'5C1I_LA Key'!AD10+'5C1V_Laf Ren'!AD10+'5C1O_Impact'!AD10+'5C1P_Vision'!AD10+'5C2_LAVCA'!AE10+'5C1H_Southwest'!AD10+'5C1G_JS Clark'!AD10+'5C1AH_BRUP'!AD10+'5C1X_Tangi'!AD10+'5C1Y_GEO'!AD10+'5C1AI_Harmony'!AD10+'5C1AJ_Athlos'!AD10+'5C1AG_Collegiate'!AD10+'5C1M_GEO Mid'!AD10+Placeholder_Tallulah!AD10</f>
        <v>0</v>
      </c>
      <c r="AF10" s="76">
        <f>'Source Data'!N10</f>
        <v>4295</v>
      </c>
      <c r="AG10" s="91">
        <f>'5C1B_DArbonne'!AF10+'5C1A_Madison'!AF10+'5C1C_Intl High'!AF10+'5C3_UnvView'!AG10+'5C1F_L.C. Charter'!AF10+'5C1E_LFNO'!AF10+'5C1D_NOMMA'!AF10+'5C1AE_Noble Minds'!AF10+'5C1J_Jeff Chamber'!AF10+'5C1Q_Advantage'!AF10+'5C1AF_JCFA-Laf'!AF10+'5C1W_Willow'!AF10+'5C1Z_Lincoln Prep'!AF10+'5C1AA_Laurel'!AF10+'5C1AB_Apex'!AF10+'5C1AC_Smothers'!AF10+'5C1AD_Greater'!AF10+'5C1R_Iberville'!AF10+'5C1N_Delta'!AF10+'5C1S_LC Col Prep'!AF10+'5C1T_Northeast'!AF10+'5C1U_Acadiana Ren'!AF10+'5C1I_LA Key'!AF10+'5C1V_Laf Ren'!AF10+'5C1O_Impact'!AF10+'5C1P_Vision'!AF10+'5C2_LAVCA'!AG10+'5C1H_Southwest'!AF10+'5C1G_JS Clark'!AF10+'5C1AH_BRUP'!AF10+'5C1X_Tangi'!AF10+'5C1Y_GEO'!AF10+'5C1AI_Harmony'!AF10+'5C1AJ_Athlos'!AF10+'5C1AG_Collegiate'!AF10+'5C1M_GEO Mid'!AF10+Placeholder_Tallulah!AF10</f>
        <v>0</v>
      </c>
      <c r="AH10" s="336">
        <f>'5C1B_DArbonne'!AG10+'5C1A_Madison'!AG10+'5C1C_Intl High'!AG10+'5C3_UnvView'!AH10+'5C1F_L.C. Charter'!AG10+'5C1E_LFNO'!AG10+'5C1D_NOMMA'!AG10+'5C1AE_Noble Minds'!AG10+'5C1J_Jeff Chamber'!AG10+'5C1Q_Advantage'!AG10+'5C1AF_JCFA-Laf'!AG10+'5C1W_Willow'!AG10+'5C1Z_Lincoln Prep'!AG10+'5C1AA_Laurel'!AG10+'5C1AB_Apex'!AG10+'5C1AC_Smothers'!AG10+'5C1AD_Greater'!AG10+'5C1R_Iberville'!AG10+'5C1N_Delta'!AG10+'5C1S_LC Col Prep'!AG10+'5C1T_Northeast'!AG10+'5C1U_Acadiana Ren'!AG10+'5C1I_LA Key'!AG10+'5C1V_Laf Ren'!AG10+'5C1O_Impact'!AG10+'5C1P_Vision'!AG10+'5C2_LAVCA'!AH10+'5C1H_Southwest'!AG10+'5C1G_JS Clark'!AG10+'5C1AH_BRUP'!AG10+'5C1X_Tangi'!AG10+'5C1Y_GEO'!AG10+'5C1AI_Harmony'!AG10+'5C1AJ_Athlos'!AG10+'5C1AG_Collegiate'!AG10+'5C1M_GEO Mid'!AG10+Placeholder_Tallulah!AG10</f>
        <v>0</v>
      </c>
      <c r="AI10" s="76">
        <f>'5C1B_DArbonne'!AH10+'5C1A_Madison'!AH10+'5C1C_Intl High'!AH10+'5C3_UnvView'!AI10+'5C1F_L.C. Charter'!AH10+'5C1E_LFNO'!AH10+'5C1D_NOMMA'!AH10+'5C1AE_Noble Minds'!AH10+'5C1J_Jeff Chamber'!AH10+'5C1Q_Advantage'!AH10+'5C1AF_JCFA-Laf'!AH10+'5C1W_Willow'!AH10+'5C1Z_Lincoln Prep'!AH10+'5C1AA_Laurel'!AH10+'5C1AB_Apex'!AH10+'5C1AC_Smothers'!AH10+'5C1AD_Greater'!AH10+'5C1R_Iberville'!AH10+'5C1N_Delta'!AH10+'5C1S_LC Col Prep'!AH10+'5C1T_Northeast'!AH10+'5C1U_Acadiana Ren'!AH10+'5C1I_LA Key'!AH10+'5C1V_Laf Ren'!AH10+'5C1O_Impact'!AH10+'5C1P_Vision'!AH10+'5C2_LAVCA'!AI10+'5C1H_Southwest'!AH10+'5C1G_JS Clark'!AH10+'5C1AH_BRUP'!AH10+'5C1X_Tangi'!AH10+'5C1Y_GEO'!AH10+'5C1AI_Harmony'!AH10+'5C1AJ_Athlos'!AH10+'5C1AG_Collegiate'!AH10+'5C1M_GEO Mid'!AH10+Placeholder_Tallulah!AH10</f>
        <v>0</v>
      </c>
      <c r="AJ10" s="336">
        <f>'5C1B_DArbonne'!AI10+'5C1A_Madison'!AI10+'5C1C_Intl High'!AI10+'5C3_UnvView'!AJ10+'5C1F_L.C. Charter'!AI10+'5C1E_LFNO'!AI10+'5C1D_NOMMA'!AI10+'5C1AE_Noble Minds'!AI10+'5C1J_Jeff Chamber'!AI10+'5C1Q_Advantage'!AI10+'5C1AF_JCFA-Laf'!AI10+'5C1W_Willow'!AI10+'5C1Z_Lincoln Prep'!AI10+'5C1AA_Laurel'!AI10+'5C1AB_Apex'!AI10+'5C1AC_Smothers'!AI10+'5C1AD_Greater'!AI10+'5C1R_Iberville'!AI10+'5C1N_Delta'!AI10+'5C1S_LC Col Prep'!AI10+'5C1T_Northeast'!AI10+'5C1U_Acadiana Ren'!AI10+'5C1I_LA Key'!AI10+'5C1V_Laf Ren'!AI10+'5C1O_Impact'!AI10+'5C1P_Vision'!AI10+'5C2_LAVCA'!AJ10+'5C1H_Southwest'!AI10+'5C1G_JS Clark'!AI10+'5C1AH_BRUP'!AI10+'5C1X_Tangi'!AI10+'5C1Y_GEO'!AI10+'5C1AI_Harmony'!AI10+'5C1AJ_Athlos'!AI10+'5C1AG_Collegiate'!AI10+'5C1M_GEO Mid'!AI10+Placeholder_Tallulah!AI10</f>
        <v>0</v>
      </c>
      <c r="AK10" s="78">
        <f>'5C1B_DArbonne'!AJ10+'5C1A_Madison'!AJ10+'5C1C_Intl High'!AJ10+'5C3_UnvView'!AK10+'5C1F_L.C. Charter'!AJ10+'5C1E_LFNO'!AJ10+'5C1D_NOMMA'!AJ10+'5C1AE_Noble Minds'!AJ10+'5C1J_Jeff Chamber'!AJ10+'5C1Q_Advantage'!AJ10+'5C1AF_JCFA-Laf'!AJ10+'5C1W_Willow'!AJ10+'5C1Z_Lincoln Prep'!AJ10+'5C1AA_Laurel'!AJ10+'5C1AB_Apex'!AJ10+'5C1AC_Smothers'!AJ10+'5C1AD_Greater'!AJ10+'5C1R_Iberville'!AJ10+'5C1N_Delta'!AJ10+'5C1S_LC Col Prep'!AJ10+'5C1T_Northeast'!AJ10+'5C1U_Acadiana Ren'!AJ10+'5C1I_LA Key'!AJ10+'5C1V_Laf Ren'!AJ10+'5C1O_Impact'!AJ10+'5C1P_Vision'!AJ10+'5C2_LAVCA'!AK10+'5C1H_Southwest'!AJ10+'5C1G_JS Clark'!AJ10+'5C1AH_BRUP'!AJ10+'5C1X_Tangi'!AJ10+'5C1Y_GEO'!AJ10+'5C1AI_Harmony'!AJ10+'5C1AJ_Athlos'!AJ10+'5C1AG_Collegiate'!AJ10+'5C1M_GEO Mid'!AJ10+Placeholder_Tallulah!AJ10</f>
        <v>0</v>
      </c>
      <c r="AL10" s="77">
        <f>'5C1B_DArbonne'!AK10+'5C1A_Madison'!AK10+'5C1C_Intl High'!AK10+'5C3_UnvView'!AL10+'5C1F_L.C. Charter'!AK10+'5C1E_LFNO'!AK10+'5C1D_NOMMA'!AK10+'5C1AE_Noble Minds'!AK10+'5C1J_Jeff Chamber'!AK10+'5C1Q_Advantage'!AK10+'5C1AF_JCFA-Laf'!AK10+'5C1W_Willow'!AK10+'5C1Z_Lincoln Prep'!AK10+'5C1AA_Laurel'!AK10+'5C1AB_Apex'!AK10+'5C1AC_Smothers'!AK10+'5C1AD_Greater'!AK10+'5C1R_Iberville'!AK10+'5C1N_Delta'!AK10+'5C1S_LC Col Prep'!AK10+'5C1T_Northeast'!AK10+'5C1U_Acadiana Ren'!AK10+'5C1I_LA Key'!AK10+'5C1V_Laf Ren'!AK10+'5C1O_Impact'!AK10+'5C1P_Vision'!AK10+'5C2_LAVCA'!AL10+'5C1H_Southwest'!AK10+'5C1G_JS Clark'!AK10+'5C1AH_BRUP'!AK10+'5C1X_Tangi'!AK10+'5C1Y_GEO'!AK10+'5C1AI_Harmony'!AK10+'5C1AJ_Athlos'!AK10+'5C1AG_Collegiate'!AK10+'5C1M_GEO Mid'!AK10+Placeholder_Tallulah!AK10</f>
        <v>0</v>
      </c>
      <c r="AM10" s="91">
        <f>'5C1B_DArbonne'!AL10+'5C1A_Madison'!AL10+'5C1C_Intl High'!AL10+'5C3_UnvView'!AM10+'5C1F_L.C. Charter'!AL10+'5C1E_LFNO'!AL10+'5C1D_NOMMA'!AL10+'5C1AE_Noble Minds'!AL10+'5C1J_Jeff Chamber'!AL10+'5C1Q_Advantage'!AL10+'5C1AF_JCFA-Laf'!AL10+'5C1W_Willow'!AL10+'5C1Z_Lincoln Prep'!AL10+'5C1AA_Laurel'!AL10+'5C1AB_Apex'!AL10+'5C1AC_Smothers'!AL10+'5C1AD_Greater'!AL10+'5C1R_Iberville'!AL10+'5C1N_Delta'!AL10+'5C1S_LC Col Prep'!AL10+'5C1T_Northeast'!AL10+'5C1U_Acadiana Ren'!AL10+'5C1I_LA Key'!AL10+'5C1V_Laf Ren'!AL10+'5C1O_Impact'!AL10+'5C1P_Vision'!AL10+'5C2_LAVCA'!AM10+'5C1H_Southwest'!AL10+'5C1G_JS Clark'!AL10+'5C1AH_BRUP'!AL10+'5C1X_Tangi'!AL10+'5C1Y_GEO'!AL10+'5C1AI_Harmony'!AL10+'5C1AJ_Athlos'!AL10+'5C1AG_Collegiate'!AL10+'5C1M_GEO Mid'!AL10+Placeholder_Tallulah!AL10</f>
        <v>102866</v>
      </c>
      <c r="AN10" s="80">
        <f>'5C1B_DArbonne'!AM10+'5C1A_Madison'!AM10+'5C1C_Intl High'!AM10+'5C3_UnvView'!AN10+'5C1F_L.C. Charter'!AM10+'5C1E_LFNO'!AM10+'5C1D_NOMMA'!AM10+'5C1AE_Noble Minds'!AM10+'5C1J_Jeff Chamber'!AM10+'5C1Q_Advantage'!AM10+'5C1AF_JCFA-Laf'!AM10+'5C1W_Willow'!AM10+'5C1Z_Lincoln Prep'!AM10+'5C1AA_Laurel'!AM10+'5C1AB_Apex'!AM10+'5C1AC_Smothers'!AM10+'5C1AD_Greater'!AM10+'5C1R_Iberville'!AM10+'5C1N_Delta'!AM10+'5C1S_LC Col Prep'!AM10+'5C1T_Northeast'!AM10+'5C1U_Acadiana Ren'!AM10+'5C1I_LA Key'!AM10+'5C1V_Laf Ren'!AM10+'5C1O_Impact'!AM10+'5C1P_Vision'!AM10+'5C2_LAVCA'!AN10+'5C1H_Southwest'!AM10+'5C1G_JS Clark'!AM10+'5C1AH_BRUP'!AM10+'5C1X_Tangi'!AM10+'5C1Y_GEO'!AM10+'5C1AI_Harmony'!AM10+'5C1AJ_Athlos'!AM10+'5C1AG_Collegiate'!AM10+'5C1M_GEO Mid'!AM10+Placeholder_Tallulah!AM10</f>
        <v>0</v>
      </c>
      <c r="AO10" s="91">
        <f>'5C1B_DArbonne'!AN10+'5C1A_Madison'!AN10+'5C1C_Intl High'!AN10+'5C3_UnvView'!AO10+'5C1F_L.C. Charter'!AN10+'5C1E_LFNO'!AN10+'5C1D_NOMMA'!AN10+'5C1AE_Noble Minds'!AN10+'5C1J_Jeff Chamber'!AN10+'5C1Q_Advantage'!AN10+'5C1AF_JCFA-Laf'!AN10+'5C1W_Willow'!AN10+'5C1Z_Lincoln Prep'!AN10+'5C1AA_Laurel'!AN10+'5C1AB_Apex'!AN10+'5C1AC_Smothers'!AN10+'5C1AD_Greater'!AN10+'5C1R_Iberville'!AN10+'5C1N_Delta'!AN10+'5C1S_LC Col Prep'!AN10+'5C1T_Northeast'!AN10+'5C1U_Acadiana Ren'!AN10+'5C1I_LA Key'!AN10+'5C1V_Laf Ren'!AN10+'5C1O_Impact'!AN10+'5C1P_Vision'!AN10+'5C2_LAVCA'!AO10+'5C1H_Southwest'!AN10+'5C1G_JS Clark'!AN10+'5C1AH_BRUP'!AN10+'5C1X_Tangi'!AN10+'5C1Y_GEO'!AN10+'5C1AI_Harmony'!AN10+'5C1AJ_Athlos'!AN10+'5C1AG_Collegiate'!AN10+'5C1M_GEO Mid'!AN10+Placeholder_Tallulah!AN10</f>
        <v>0</v>
      </c>
      <c r="AP10" s="78">
        <f>'5C1B_DArbonne'!AO10+'5C1A_Madison'!AO10+'5C1C_Intl High'!AO10+'5C3_UnvView'!AP10+'5C1F_L.C. Charter'!AO10+'5C1E_LFNO'!AO10+'5C1D_NOMMA'!AO10+'5C1AE_Noble Minds'!AO10+'5C1J_Jeff Chamber'!AO10+'5C1Q_Advantage'!AO10+'5C1AF_JCFA-Laf'!AO10+'5C1W_Willow'!AO10+'5C1Z_Lincoln Prep'!AO10+'5C1AA_Laurel'!AO10+'5C1AB_Apex'!AO10+'5C1AC_Smothers'!AO10+'5C1AD_Greater'!AO10+'5C1R_Iberville'!AO10+'5C1N_Delta'!AO10+'5C1S_LC Col Prep'!AO10+'5C1T_Northeast'!AO10+'5C1U_Acadiana Ren'!AO10+'5C1I_LA Key'!AO10+'5C1V_Laf Ren'!AO10+'5C1O_Impact'!AO10+'5C1P_Vision'!AO10+'5C2_LAVCA'!AP10+'5C1H_Southwest'!AO10+'5C1G_JS Clark'!AO10+'5C1AH_BRUP'!AO10+'5C1X_Tangi'!AO10+'5C1Y_GEO'!AO10+'5C1AI_Harmony'!AO10+'5C1AJ_Athlos'!AO10+'5C1AG_Collegiate'!AO10+'5C1M_GEO Mid'!AO10+Placeholder_Tallulah!AO10</f>
        <v>-1917</v>
      </c>
      <c r="AQ10" s="91">
        <f>'5C1B_DArbonne'!AP10+'5C1A_Madison'!AP10+'5C1C_Intl High'!AP10+'5C3_UnvView'!AQ10+'5C1F_L.C. Charter'!AP10+'5C1E_LFNO'!AP10+'5C1D_NOMMA'!AP10+'5C1AE_Noble Minds'!AP10+'5C1J_Jeff Chamber'!AP10+'5C1Q_Advantage'!AP10+'5C1AF_JCFA-Laf'!AP10+'5C1W_Willow'!AP10+'5C1Z_Lincoln Prep'!AP10+'5C1AA_Laurel'!AP10+'5C1AB_Apex'!AP10+'5C1AC_Smothers'!AP10+'5C1AD_Greater'!AP10+'5C1R_Iberville'!AP10+'5C1N_Delta'!AP10+'5C1S_LC Col Prep'!AP10+'5C1T_Northeast'!AP10+'5C1U_Acadiana Ren'!AP10+'5C1I_LA Key'!AP10+'5C1V_Laf Ren'!AP10+'5C1O_Impact'!AP10+'5C1P_Vision'!AP10+'5C2_LAVCA'!AQ10+'5C1H_Southwest'!AP10+'5C1G_JS Clark'!AP10+'5C1AH_BRUP'!AP10+'5C1X_Tangi'!AP10+'5C1Y_GEO'!AP10+'5C1AI_Harmony'!AP10+'5C1AJ_Athlos'!AP10+'5C1AG_Collegiate'!AP10+'5C1M_GEO Mid'!AP10+Placeholder_Tallulah!AP10</f>
        <v>0</v>
      </c>
      <c r="AR10" s="78">
        <f>'5C1B_DArbonne'!AQ10+'5C1A_Madison'!AQ10+'5C1C_Intl High'!AQ10+'5C3_UnvView'!AR10+'5C1F_L.C. Charter'!AQ10+'5C1E_LFNO'!AQ10+'5C1D_NOMMA'!AQ10+'5C1AE_Noble Minds'!AQ10+'5C1J_Jeff Chamber'!AQ10+'5C1Q_Advantage'!AQ10+'5C1AF_JCFA-Laf'!AQ10+'5C1W_Willow'!AQ10+'5C1Z_Lincoln Prep'!AQ10+'5C1AA_Laurel'!AQ10+'5C1AB_Apex'!AQ10+'5C1AC_Smothers'!AQ10+'5C1AD_Greater'!AQ10+'5C1R_Iberville'!AQ10+'5C1N_Delta'!AQ10+'5C1S_LC Col Prep'!AQ10+'5C1T_Northeast'!AQ10+'5C1U_Acadiana Ren'!AQ10+'5C1I_LA Key'!AQ10+'5C1V_Laf Ren'!AQ10+'5C1O_Impact'!AQ10+'5C1P_Vision'!AQ10+'5C2_LAVCA'!AR10+'5C1H_Southwest'!AQ10+'5C1G_JS Clark'!AQ10+'5C1AH_BRUP'!AQ10+'5C1X_Tangi'!AQ10+'5C1Y_GEO'!AQ10+'5C1AI_Harmony'!AQ10+'5C1AJ_Athlos'!AQ10+'5C1AG_Collegiate'!AQ10+'5C1M_GEO Mid'!AQ10+Placeholder_Tallulah!AQ10</f>
        <v>0</v>
      </c>
      <c r="AS10" s="78">
        <f>'5C1B_DArbonne'!AR10+'5C1A_Madison'!AR10+'5C1C_Intl High'!AR10+'5C3_UnvView'!AS10+'5C1F_L.C. Charter'!AR10+'5C1E_LFNO'!AR10+'5C1D_NOMMA'!AR10+'5C1AE_Noble Minds'!AR10+'5C1J_Jeff Chamber'!AR10+'5C1Q_Advantage'!AR10+'5C1AF_JCFA-Laf'!AR10+'5C1W_Willow'!AR10+'5C1Z_Lincoln Prep'!AR10+'5C1AA_Laurel'!AR10+'5C1AB_Apex'!AR10+'5C1AC_Smothers'!AR10+'5C1AD_Greater'!AR10+'5C1R_Iberville'!AR10+'5C1N_Delta'!AR10+'5C1S_LC Col Prep'!AR10+'5C1T_Northeast'!AR10+'5C1U_Acadiana Ren'!AR10+'5C1I_LA Key'!AR10+'5C1V_Laf Ren'!AR10+'5C1O_Impact'!AR10+'5C1P_Vision'!AR10+'5C2_LAVCA'!AS10+'5C1H_Southwest'!AR10+'5C1G_JS Clark'!AR10+'5C1AH_BRUP'!AR10+'5C1X_Tangi'!AR10+'5C1Y_GEO'!AR10+'5C1AI_Harmony'!AR10+'5C1AJ_Athlos'!AR10+'5C1AG_Collegiate'!AR10+'5C1M_GEO Mid'!AR10+Placeholder_Tallulah!AR10</f>
        <v>0</v>
      </c>
      <c r="AT10" s="91">
        <f>'5C1B_DArbonne'!AS10+'5C1A_Madison'!AS10+'5C1C_Intl High'!AS10+'5C3_UnvView'!AT10+'5C1F_L.C. Charter'!AS10+'5C1E_LFNO'!AS10+'5C1D_NOMMA'!AS10+'5C1AE_Noble Minds'!AS10+'5C1J_Jeff Chamber'!AS10+'5C1Q_Advantage'!AS10+'5C1AF_JCFA-Laf'!AS10+'5C1W_Willow'!AS10+'5C1Z_Lincoln Prep'!AS10+'5C1AA_Laurel'!AS10+'5C1AB_Apex'!AS10+'5C1AC_Smothers'!AS10+'5C1AD_Greater'!AS10+'5C1R_Iberville'!AS10+'5C1N_Delta'!AS10+'5C1S_LC Col Prep'!AS10+'5C1T_Northeast'!AS10+'5C1U_Acadiana Ren'!AS10+'5C1I_LA Key'!AS10+'5C1V_Laf Ren'!AS10+'5C1O_Impact'!AS10+'5C1P_Vision'!AS10+'5C2_LAVCA'!AT10+'5C1H_Southwest'!AS10+'5C1G_JS Clark'!AS10+'5C1AH_BRUP'!AS10+'5C1X_Tangi'!AS10+'5C1Y_GEO'!AS10+'5C1AI_Harmony'!AS10+'5C1AJ_Athlos'!AS10+'5C1AG_Collegiate'!AS10+'5C1M_GEO Mid'!AS10+Placeholder_Tallulah!AS10</f>
        <v>9069</v>
      </c>
      <c r="AU10" s="79">
        <f t="shared" si="1"/>
        <v>0</v>
      </c>
      <c r="AV10" s="88">
        <f t="shared" si="2"/>
        <v>9069</v>
      </c>
      <c r="AW10" s="192"/>
      <c r="AX10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Mid'!#REF!+Placeholder_Tallulah!AW10</f>
        <v>#REF!</v>
      </c>
      <c r="AY10" s="75">
        <f t="shared" si="3"/>
        <v>0</v>
      </c>
      <c r="AZ10" s="75" t="e">
        <f t="shared" si="4"/>
        <v>#REF!</v>
      </c>
    </row>
    <row r="11" spans="1:52" ht="16.149999999999999" customHeight="1" x14ac:dyDescent="0.2">
      <c r="A11" s="50">
        <v>5</v>
      </c>
      <c r="B11" s="51" t="s">
        <v>11</v>
      </c>
      <c r="C11" s="337">
        <f>'5C1B_DArbonne'!C11+'5C1A_Madison'!C11+'5C1C_Intl High'!C11+'5C3_UnvView'!C11+'5C1F_L.C. Charter'!C11+'5C1E_LFNO'!C11+'5C1D_NOMMA'!C11+'5C1AE_Noble Minds'!C11+'5C1J_Jeff Chamber'!C11+'5C1Q_Advantage'!C11+'5C1AF_JCFA-Laf'!C11+'5C1W_Willow'!C11+'5C1Z_Lincoln Prep'!C11+'5C1AA_Laurel'!C11+'5C1AB_Apex'!C11+'5C1AC_Smothers'!C11+'5C1AD_Greater'!C11+'5C1R_Iberville'!C11+'5C1N_Delta'!C11+'5C1S_LC Col Prep'!C11+'5C1T_Northeast'!C11+'5C1U_Acadiana Ren'!C11+'5C1I_LA Key'!C11+'5C1V_Laf Ren'!C11+'5C1O_Impact'!C11+'5C1P_Vision'!C11+'5C2_LAVCA'!C11+'5C1H_Southwest'!C11+'5C1G_JS Clark'!C11+'5C1AH_BRUP'!C11+'5C1X_Tangi'!C11+'5C1Y_GEO'!C11+'5C1AI_Harmony'!C11+'5C1AJ_Athlos'!C11+'5C1AG_Collegiate'!C11+'5C1M_GEO Mid'!C11+Placeholder_Tallulah!C11</f>
        <v>0</v>
      </c>
      <c r="D11" s="52">
        <f>'Source Data'!H11</f>
        <v>4616.1188110316743</v>
      </c>
      <c r="E11" s="81">
        <f>'5C1B_DArbonne'!E11+'5C1A_Madison'!E11+'5C1C_Intl High'!E11+'5C3_UnvView'!E11+'5C1F_L.C. Charter'!E11+'5C1E_LFNO'!E11+'5C1D_NOMMA'!E11+'5C1AE_Noble Minds'!E11+'5C1J_Jeff Chamber'!E11+'5C1Q_Advantage'!E11+'5C1AF_JCFA-Laf'!E11+'5C1W_Willow'!E11+'5C1Z_Lincoln Prep'!E11+'5C1AA_Laurel'!E11+'5C1AB_Apex'!E11+'5C1AC_Smothers'!E11+'5C1AD_Greater'!E11+'5C1R_Iberville'!E11+'5C1N_Delta'!E11+'5C1S_LC Col Prep'!E11+'5C1T_Northeast'!E11+'5C1U_Acadiana Ren'!E11+'5C1I_LA Key'!E11+'5C1V_Laf Ren'!E11+'5C1O_Impact'!E11+'5C1P_Vision'!E11+'5C2_LAVCA'!E11+'5C1H_Southwest'!E11+'5C1G_JS Clark'!E11+'5C1AH_BRUP'!E11+'5C1X_Tangi'!E11+'5C1Y_GEO'!E11+'5C1AI_Harmony'!E11+'5C1AJ_Athlos'!E11+'5C1AG_Collegiate'!E11+'5C1M_GEO Mid'!E11+Placeholder_Tallulah!E11</f>
        <v>0</v>
      </c>
      <c r="F11" s="356">
        <f>'5C1B_DArbonne'!F11+'5C1A_Madison'!F11+'5C1C_Intl High'!F11+'5C3_UnvView'!F11+'5C1F_L.C. Charter'!F11+'5C1E_LFNO'!F11+'5C1D_NOMMA'!F11+'5C1AE_Noble Minds'!F11+'5C1J_Jeff Chamber'!F11+'5C1Q_Advantage'!F11+'5C1AF_JCFA-Laf'!F11+'5C1W_Willow'!F11+'5C1Z_Lincoln Prep'!F11+'5C1AA_Laurel'!F11+'5C1AB_Apex'!F11+'5C1AC_Smothers'!F11+'5C1AD_Greater'!F11+'5C1R_Iberville'!F11+'5C1N_Delta'!F11+'5C1S_LC Col Prep'!F11+'5C1T_Northeast'!F11+'5C1U_Acadiana Ren'!F11+'5C1I_LA Key'!F11+'5C1V_Laf Ren'!F11+'5C1O_Impact'!F11+'5C1P_Vision'!F11+'5C2_LAVCA'!F11+'5C1H_Southwest'!F11+'5C1G_JS Clark'!F11+'5C1AH_BRUP'!F11+'5C1X_Tangi'!F11+'5C1Y_GEO'!F11+'5C1AI_Harmony'!F11+'5C1AJ_Athlos'!F11+'5C1AG_Collegiate'!F11+'5C1M_GEO Mid'!F11+Placeholder_Tallulah!F11</f>
        <v>0</v>
      </c>
      <c r="G11" s="52">
        <f>'Source Data'!I11</f>
        <v>699.44299073701018</v>
      </c>
      <c r="H11" s="81">
        <f>'5C1B_DArbonne'!H11+'5C1A_Madison'!H11+'5C1C_Intl High'!H11+'5C3_UnvView'!H11+'5C1F_L.C. Charter'!H11+'5C1E_LFNO'!H11+'5C1D_NOMMA'!H11+'5C1AE_Noble Minds'!H11+'5C1J_Jeff Chamber'!H11+'5C1Q_Advantage'!H11+'5C1AF_JCFA-Laf'!H11+'5C1W_Willow'!H11+'5C1Z_Lincoln Prep'!H11+'5C1AA_Laurel'!H11+'5C1AB_Apex'!H11+'5C1AC_Smothers'!H11+'5C1AD_Greater'!H11+'5C1R_Iberville'!H11+'5C1N_Delta'!H11+'5C1S_LC Col Prep'!H11+'5C1T_Northeast'!H11+'5C1U_Acadiana Ren'!H11+'5C1I_LA Key'!H11+'5C1V_Laf Ren'!H11+'5C1O_Impact'!H11+'5C1P_Vision'!H11+'5C2_LAVCA'!H11+'5C1H_Southwest'!H11+'5C1G_JS Clark'!H11+'5C1AH_BRUP'!H11+'5C1X_Tangi'!H11+'5C1Y_GEO'!H11+'5C1AI_Harmony'!H11+'5C1AJ_Athlos'!H11+'5C1AG_Collegiate'!H11+'5C1M_GEO Mid'!H11+Placeholder_Tallulah!H11</f>
        <v>0</v>
      </c>
      <c r="I11" s="356">
        <f>'5C1B_DArbonne'!I11+'5C1A_Madison'!I11+'5C1C_Intl High'!I11+'5C3_UnvView'!I11+'5C1F_L.C. Charter'!I11+'5C1E_LFNO'!I11+'5C1D_NOMMA'!I11+'5C1AE_Noble Minds'!I11+'5C1J_Jeff Chamber'!I11+'5C1Q_Advantage'!I11+'5C1AF_JCFA-Laf'!I11+'5C1W_Willow'!I11+'5C1Z_Lincoln Prep'!I11+'5C1AA_Laurel'!I11+'5C1AB_Apex'!I11+'5C1AC_Smothers'!I11+'5C1AD_Greater'!I11+'5C1R_Iberville'!I11+'5C1N_Delta'!I11+'5C1S_LC Col Prep'!I11+'5C1T_Northeast'!I11+'5C1U_Acadiana Ren'!I11+'5C1I_LA Key'!I11+'5C1V_Laf Ren'!I11+'5C1O_Impact'!I11+'5C1P_Vision'!I11+'5C2_LAVCA'!I11+'5C1H_Southwest'!I11+'5C1G_JS Clark'!I11+'5C1AH_BRUP'!I11+'5C1X_Tangi'!I11+'5C1Y_GEO'!I11+'5C1AI_Harmony'!I11+'5C1AJ_Athlos'!I11+'5C1AG_Collegiate'!I11+'5C1M_GEO Mid'!I11+Placeholder_Tallulah!I11</f>
        <v>0</v>
      </c>
      <c r="J11" s="52">
        <f>'Source Data'!J11</f>
        <v>190.75717929191185</v>
      </c>
      <c r="K11" s="81">
        <f>'5C1B_DArbonne'!K11+'5C1A_Madison'!K11+'5C1C_Intl High'!K11+'5C3_UnvView'!K11+'5C1F_L.C. Charter'!K11+'5C1E_LFNO'!K11+'5C1D_NOMMA'!K11+'5C1AE_Noble Minds'!K11+'5C1J_Jeff Chamber'!K11+'5C1Q_Advantage'!K11+'5C1AF_JCFA-Laf'!K11+'5C1W_Willow'!K11+'5C1Z_Lincoln Prep'!K11+'5C1AA_Laurel'!K11+'5C1AB_Apex'!K11+'5C1AC_Smothers'!K11+'5C1AD_Greater'!K11+'5C1R_Iberville'!K11+'5C1N_Delta'!K11+'5C1S_LC Col Prep'!K11+'5C1T_Northeast'!K11+'5C1U_Acadiana Ren'!K11+'5C1I_LA Key'!K11+'5C1V_Laf Ren'!K11+'5C1O_Impact'!K11+'5C1P_Vision'!K11+'5C2_LAVCA'!K11+'5C1H_Southwest'!K11+'5C1G_JS Clark'!K11+'5C1AH_BRUP'!K11+'5C1X_Tangi'!K11+'5C1Y_GEO'!K11+'5C1AI_Harmony'!K11+'5C1AJ_Athlos'!K11+'5C1AG_Collegiate'!K11+'5C1M_GEO Mid'!K11+Placeholder_Tallulah!K11</f>
        <v>0</v>
      </c>
      <c r="L11" s="356">
        <f>'5C1B_DArbonne'!L11+'5C1A_Madison'!L11+'5C1C_Intl High'!L11+'5C3_UnvView'!L11+'5C1F_L.C. Charter'!L11+'5C1E_LFNO'!L11+'5C1D_NOMMA'!L11+'5C1AE_Noble Minds'!L11+'5C1J_Jeff Chamber'!L11+'5C1Q_Advantage'!L11+'5C1AF_JCFA-Laf'!L11+'5C1W_Willow'!L11+'5C1Z_Lincoln Prep'!L11+'5C1AA_Laurel'!L11+'5C1AB_Apex'!L11+'5C1AC_Smothers'!L11+'5C1AD_Greater'!L11+'5C1R_Iberville'!L11+'5C1N_Delta'!L11+'5C1S_LC Col Prep'!L11+'5C1T_Northeast'!L11+'5C1U_Acadiana Ren'!L11+'5C1I_LA Key'!L11+'5C1V_Laf Ren'!L11+'5C1O_Impact'!L11+'5C1P_Vision'!L11+'5C2_LAVCA'!L11+'5C1H_Southwest'!L11+'5C1G_JS Clark'!L11+'5C1AH_BRUP'!L11+'5C1X_Tangi'!L11+'5C1Y_GEO'!L11+'5C1AI_Harmony'!L11+'5C1AJ_Athlos'!L11+'5C1AG_Collegiate'!L11+'5C1M_GEO Mid'!L11+Placeholder_Tallulah!L11</f>
        <v>0</v>
      </c>
      <c r="M11" s="52">
        <f>'Source Data'!K11</f>
        <v>4768.9294822977972</v>
      </c>
      <c r="N11" s="81">
        <f>'5C1B_DArbonne'!N11+'5C1A_Madison'!N11+'5C1C_Intl High'!N11+'5C3_UnvView'!N11+'5C1F_L.C. Charter'!N11+'5C1E_LFNO'!N11+'5C1D_NOMMA'!N11+'5C1AE_Noble Minds'!N11+'5C1J_Jeff Chamber'!N11+'5C1Q_Advantage'!N11+'5C1AF_JCFA-Laf'!N11+'5C1W_Willow'!N11+'5C1Z_Lincoln Prep'!N11+'5C1AA_Laurel'!N11+'5C1AB_Apex'!N11+'5C1AC_Smothers'!N11+'5C1AD_Greater'!N11+'5C1R_Iberville'!N11+'5C1N_Delta'!N11+'5C1S_LC Col Prep'!N11+'5C1T_Northeast'!N11+'5C1U_Acadiana Ren'!N11+'5C1I_LA Key'!N11+'5C1V_Laf Ren'!N11+'5C1O_Impact'!N11+'5C1P_Vision'!N11+'5C2_LAVCA'!N11+'5C1H_Southwest'!N11+'5C1G_JS Clark'!N11+'5C1AH_BRUP'!N11+'5C1X_Tangi'!N11+'5C1Y_GEO'!N11+'5C1AI_Harmony'!N11+'5C1AJ_Athlos'!N11+'5C1AG_Collegiate'!N11+'5C1M_GEO Mid'!N11+Placeholder_Tallulah!N11</f>
        <v>0</v>
      </c>
      <c r="O11" s="356">
        <f>'5C1B_DArbonne'!O11+'5C1A_Madison'!O11+'5C1C_Intl High'!O11+'5C3_UnvView'!O11+'5C1F_L.C. Charter'!O11+'5C1E_LFNO'!O11+'5C1D_NOMMA'!O11+'5C1AE_Noble Minds'!O11+'5C1J_Jeff Chamber'!O11+'5C1Q_Advantage'!O11+'5C1AF_JCFA-Laf'!O11+'5C1W_Willow'!O11+'5C1Z_Lincoln Prep'!O11+'5C1AA_Laurel'!O11+'5C1AB_Apex'!O11+'5C1AC_Smothers'!O11+'5C1AD_Greater'!O11+'5C1R_Iberville'!O11+'5C1N_Delta'!O11+'5C1S_LC Col Prep'!O11+'5C1T_Northeast'!O11+'5C1U_Acadiana Ren'!O11+'5C1I_LA Key'!O11+'5C1V_Laf Ren'!O11+'5C1O_Impact'!O11+'5C1P_Vision'!O11+'5C2_LAVCA'!O11+'5C1H_Southwest'!O11+'5C1G_JS Clark'!O11+'5C1AH_BRUP'!O11+'5C1X_Tangi'!O11+'5C1Y_GEO'!O11+'5C1AI_Harmony'!O11+'5C1AJ_Athlos'!O11+'5C1AG_Collegiate'!O11+'5C1M_GEO Mid'!O11+Placeholder_Tallulah!O11</f>
        <v>0</v>
      </c>
      <c r="P11" s="52">
        <f>'Source Data'!L11</f>
        <v>1907.5717929191187</v>
      </c>
      <c r="Q11" s="81">
        <f>'5C1B_DArbonne'!Q11+'5C1A_Madison'!Q11+'5C1C_Intl High'!Q11+'5C3_UnvView'!Q11+'5C1F_L.C. Charter'!Q11+'5C1E_LFNO'!Q11+'5C1D_NOMMA'!Q11+'5C1AE_Noble Minds'!Q11+'5C1J_Jeff Chamber'!Q11+'5C1Q_Advantage'!Q11+'5C1AF_JCFA-Laf'!Q11+'5C1W_Willow'!Q11+'5C1Z_Lincoln Prep'!Q11+'5C1AA_Laurel'!Q11+'5C1AB_Apex'!Q11+'5C1AC_Smothers'!Q11+'5C1AD_Greater'!Q11+'5C1R_Iberville'!Q11+'5C1N_Delta'!Q11+'5C1S_LC Col Prep'!Q11+'5C1T_Northeast'!Q11+'5C1U_Acadiana Ren'!Q11+'5C1I_LA Key'!Q11+'5C1V_Laf Ren'!Q11+'5C1O_Impact'!Q11+'5C1P_Vision'!Q11+'5C2_LAVCA'!Q11+'5C1H_Southwest'!Q11+'5C1G_JS Clark'!Q11+'5C1AH_BRUP'!Q11+'5C1X_Tangi'!Q11+'5C1Y_GEO'!Q11+'5C1AI_Harmony'!Q11+'5C1AJ_Athlos'!Q11+'5C1AG_Collegiate'!Q11+'5C1M_GEO Mid'!Q11+Placeholder_Tallulah!Q11</f>
        <v>0</v>
      </c>
      <c r="R11" s="95">
        <f>'5C1B_DArbonne'!R11+'5C1A_Madison'!R11+'5C1C_Intl High'!R11+'5C3_UnvView'!R11+'5C1F_L.C. Charter'!R11+'5C1E_LFNO'!R11+'5C1D_NOMMA'!R11+'5C1AE_Noble Minds'!R11+'5C1J_Jeff Chamber'!R11+'5C1Q_Advantage'!R11+'5C1AF_JCFA-Laf'!R11+'5C1W_Willow'!R11+'5C1Z_Lincoln Prep'!R11+'5C1AA_Laurel'!R11+'5C1AB_Apex'!R11+'5C1AC_Smothers'!R11+'5C1AD_Greater'!R11+'5C1R_Iberville'!R11+'5C1N_Delta'!R11+'5C1S_LC Col Prep'!R11+'5C1T_Northeast'!R11+'5C1U_Acadiana Ren'!R11+'5C1I_LA Key'!R11+'5C1V_Laf Ren'!R11+'5C1O_Impact'!R11+'5C1P_Vision'!R11+'5C2_LAVCA'!R11+'5C1H_Southwest'!R11+'5C1G_JS Clark'!R11+'5C1AH_BRUP'!R11+'5C1X_Tangi'!R11+'5C1Y_GEO'!R11+'5C1AI_Harmony'!R11+'5C1AJ_Athlos'!R11+'5C1AG_Collegiate'!R11+'5C1M_GEO Mid'!R11+Placeholder_Tallulah!R11</f>
        <v>411058</v>
      </c>
      <c r="S11" s="1398">
        <f>'5C3_UnvView'!S11+'5C2_LAVCA'!S11</f>
        <v>45673</v>
      </c>
      <c r="T11" s="52">
        <f>'5C1B_DArbonne'!S11+'5C1A_Madison'!S11+'5C1C_Intl High'!S11+'5C3_UnvView'!T11+'5C1F_L.C. Charter'!S11+'5C1E_LFNO'!S11+'5C1D_NOMMA'!S11+'5C1AE_Noble Minds'!S11+'5C1J_Jeff Chamber'!S11+'5C1Q_Advantage'!S11+'5C1AF_JCFA-Laf'!S11+'5C1W_Willow'!S11+'5C1Z_Lincoln Prep'!S11+'5C1AA_Laurel'!S11+'5C1AB_Apex'!S11+'5C1AC_Smothers'!S11+'5C1AD_Greater'!S11+'5C1R_Iberville'!S11+'5C1N_Delta'!S11+'5C1S_LC Col Prep'!S11+'5C1T_Northeast'!S11+'5C1U_Acadiana Ren'!S11+'5C1I_LA Key'!S11+'5C1V_Laf Ren'!S11+'5C1O_Impact'!S11+'5C1P_Vision'!S11+'5C2_LAVCA'!T11+'5C1H_Southwest'!S11+'5C1G_JS Clark'!S11+'5C1AH_BRUP'!S11+'5C1X_Tangi'!S11+'5C1Y_GEO'!S11+'5C1AI_Harmony'!S11+'5C1AJ_Athlos'!S11+'5C1AG_Collegiate'!S11+'5C1M_GEO Mid'!S11+Placeholder_Tallulah!S11</f>
        <v>0</v>
      </c>
      <c r="U11" s="52">
        <f>'5C1B_DArbonne'!T11+'5C1A_Madison'!T11+'5C1C_Intl High'!T11+'5C3_UnvView'!U11+'5C1F_L.C. Charter'!T11+'5C1E_LFNO'!T11+'5C1D_NOMMA'!T11+'5C1AE_Noble Minds'!T11+'5C1J_Jeff Chamber'!T11+'5C1Q_Advantage'!T11+'5C1AF_JCFA-Laf'!T11+'5C1W_Willow'!T11+'5C1Z_Lincoln Prep'!T11+'5C1AA_Laurel'!T11+'5C1AB_Apex'!T11+'5C1AC_Smothers'!T11+'5C1AD_Greater'!T11+'5C1R_Iberville'!T11+'5C1N_Delta'!T11+'5C1S_LC Col Prep'!T11+'5C1T_Northeast'!T11+'5C1U_Acadiana Ren'!T11+'5C1I_LA Key'!T11+'5C1V_Laf Ren'!T11+'5C1O_Impact'!T11+'5C1P_Vision'!T11+'5C2_LAVCA'!U11+'5C1H_Southwest'!T11+'5C1G_JS Clark'!T11+'5C1AH_BRUP'!T11+'5C1X_Tangi'!T11+'5C1Y_GEO'!T11+'5C1AI_Harmony'!T11+'5C1AJ_Athlos'!T11+'5C1AG_Collegiate'!T11+'5C1M_GEO Mid'!T11+Placeholder_Tallulah!T11</f>
        <v>0</v>
      </c>
      <c r="V11" s="53">
        <f>'5C1B_DArbonne'!U11+'5C1A_Madison'!U11+'5C1C_Intl High'!U11+'5C3_UnvView'!V11+'5C1F_L.C. Charter'!U11+'5C1E_LFNO'!U11+'5C1D_NOMMA'!U11+'5C1AE_Noble Minds'!U11+'5C1J_Jeff Chamber'!U11+'5C1Q_Advantage'!U11+'5C1AF_JCFA-Laf'!U11+'5C1W_Willow'!U11+'5C1Z_Lincoln Prep'!U11+'5C1AA_Laurel'!U11+'5C1AB_Apex'!U11+'5C1AC_Smothers'!U11+'5C1AD_Greater'!U11+'5C1R_Iberville'!U11+'5C1N_Delta'!U11+'5C1S_LC Col Prep'!U11+'5C1T_Northeast'!U11+'5C1U_Acadiana Ren'!U11+'5C1I_LA Key'!U11+'5C1V_Laf Ren'!U11+'5C1O_Impact'!U11+'5C1P_Vision'!U11+'5C2_LAVCA'!V11+'5C1H_Southwest'!U11+'5C1G_JS Clark'!U11+'5C1AH_BRUP'!U11+'5C1X_Tangi'!U11+'5C1Y_GEO'!U11+'5C1AI_Harmony'!U11+'5C1AJ_Athlos'!U11+'5C1AG_Collegiate'!U11+'5C1M_GEO Mid'!U11+Placeholder_Tallulah!U11</f>
        <v>0</v>
      </c>
      <c r="W11" s="95">
        <f>'5C1B_DArbonne'!V11+'5C1A_Madison'!V11+'5C1C_Intl High'!V11+'5C3_UnvView'!W11+'5C1F_L.C. Charter'!V11+'5C1E_LFNO'!V11+'5C1D_NOMMA'!V11+'5C1AE_Noble Minds'!V11+'5C1J_Jeff Chamber'!V11+'5C1Q_Advantage'!V11+'5C1AF_JCFA-Laf'!V11+'5C1W_Willow'!V11+'5C1Z_Lincoln Prep'!V11+'5C1AA_Laurel'!V11+'5C1AB_Apex'!V11+'5C1AC_Smothers'!V11+'5C1AD_Greater'!V11+'5C1R_Iberville'!V11+'5C1N_Delta'!V11+'5C1S_LC Col Prep'!V11+'5C1T_Northeast'!V11+'5C1U_Acadiana Ren'!V11+'5C1I_LA Key'!V11+'5C1V_Laf Ren'!V11+'5C1O_Impact'!V11+'5C1P_Vision'!V11+'5C2_LAVCA'!W11+'5C1H_Southwest'!V11+'5C1G_JS Clark'!V11+'5C1AH_BRUP'!V11+'5C1X_Tangi'!V11+'5C1Y_GEO'!V11+'5C1AI_Harmony'!V11+'5C1AJ_Athlos'!V11+'5C1AG_Collegiate'!V11+'5C1M_GEO Mid'!V11+Placeholder_Tallulah!V11</f>
        <v>0</v>
      </c>
      <c r="X11" s="81">
        <f>'5C1B_DArbonne'!W11+'5C1A_Madison'!W11+'5C1C_Intl High'!W11+'5C3_UnvView'!X11+'5C1F_L.C. Charter'!W11+'5C1E_LFNO'!W11+'5C1D_NOMMA'!W11+'5C1AE_Noble Minds'!W11+'5C1J_Jeff Chamber'!W11+'5C1Q_Advantage'!W11+'5C1AF_JCFA-Laf'!W11+'5C1W_Willow'!W11+'5C1Z_Lincoln Prep'!W11+'5C1AA_Laurel'!W11+'5C1AB_Apex'!W11+'5C1AC_Smothers'!W11+'5C1AD_Greater'!W11+'5C1R_Iberville'!W11+'5C1N_Delta'!W11+'5C1S_LC Col Prep'!W11+'5C1T_Northeast'!W11+'5C1U_Acadiana Ren'!W11+'5C1I_LA Key'!W11+'5C1V_Laf Ren'!W11+'5C1O_Impact'!W11+'5C1P_Vision'!W11+'5C2_LAVCA'!X11+'5C1H_Southwest'!W11+'5C1G_JS Clark'!W11+'5C1AH_BRUP'!W11+'5C1X_Tangi'!W11+'5C1Y_GEO'!W11+'5C1AI_Harmony'!W11+'5C1AJ_Athlos'!W11+'5C1AG_Collegiate'!W11+'5C1M_GEO Mid'!W11+Placeholder_Tallulah!W11</f>
        <v>0</v>
      </c>
      <c r="Y11" s="95">
        <f>'5C1B_DArbonne'!X11+'5C1A_Madison'!X11+'5C1C_Intl High'!X11+'5C3_UnvView'!Y11+'5C1F_L.C. Charter'!X11+'5C1E_LFNO'!X11+'5C1D_NOMMA'!X11+'5C1AE_Noble Minds'!X11+'5C1J_Jeff Chamber'!X11+'5C1Q_Advantage'!X11+'5C1AF_JCFA-Laf'!X11+'5C1W_Willow'!X11+'5C1Z_Lincoln Prep'!X11+'5C1AA_Laurel'!X11+'5C1AB_Apex'!X11+'5C1AC_Smothers'!X11+'5C1AD_Greater'!X11+'5C1R_Iberville'!X11+'5C1N_Delta'!X11+'5C1S_LC Col Prep'!X11+'5C1T_Northeast'!X11+'5C1U_Acadiana Ren'!X11+'5C1I_LA Key'!X11+'5C1V_Laf Ren'!X11+'5C1O_Impact'!X11+'5C1P_Vision'!X11+'5C2_LAVCA'!Y11+'5C1H_Southwest'!X11+'5C1G_JS Clark'!X11+'5C1AH_BRUP'!X11+'5C1X_Tangi'!X11+'5C1Y_GEO'!X11+'5C1AI_Harmony'!X11+'5C1AJ_Athlos'!X11+'5C1AG_Collegiate'!X11+'5C1M_GEO Mid'!X11+Placeholder_Tallulah!X11</f>
        <v>0</v>
      </c>
      <c r="Z11" s="52">
        <f>'5C1B_DArbonne'!Y11+'5C1A_Madison'!Y11+'5C1C_Intl High'!Y11+'5C3_UnvView'!Z11+'5C1F_L.C. Charter'!Y11+'5C1E_LFNO'!Y11+'5C1D_NOMMA'!Y11+'5C1AE_Noble Minds'!Y11+'5C1J_Jeff Chamber'!Y11+'5C1Q_Advantage'!Y11+'5C1AF_JCFA-Laf'!Y11+'5C1W_Willow'!Y11+'5C1Z_Lincoln Prep'!Y11+'5C1AA_Laurel'!Y11+'5C1AB_Apex'!Y11+'5C1AC_Smothers'!Y11+'5C1AD_Greater'!Y11+'5C1R_Iberville'!Y11+'5C1N_Delta'!Y11+'5C1S_LC Col Prep'!Y11+'5C1T_Northeast'!Y11+'5C1U_Acadiana Ren'!Y11+'5C1I_LA Key'!Y11+'5C1V_Laf Ren'!Y11+'5C1O_Impact'!Y11+'5C1P_Vision'!Y11+'5C2_LAVCA'!Z11+'5C1H_Southwest'!Y11+'5C1G_JS Clark'!Y11+'5C1AH_BRUP'!Y11+'5C1X_Tangi'!Y11+'5C1Y_GEO'!Y11+'5C1AI_Harmony'!Y11+'5C1AJ_Athlos'!Y11+'5C1AG_Collegiate'!Y11+'5C1M_GEO Mid'!Y11+Placeholder_Tallulah!Y11</f>
        <v>0</v>
      </c>
      <c r="AA11" s="95">
        <f>'5C1B_DArbonne'!Z11+'5C1A_Madison'!Z11+'5C1C_Intl High'!Z11+'5C3_UnvView'!AA11+'5C1F_L.C. Charter'!Z11+'5C1E_LFNO'!Z11+'5C1D_NOMMA'!Z11+'5C1AE_Noble Minds'!Z11+'5C1J_Jeff Chamber'!Z11+'5C1Q_Advantage'!Z11+'5C1AF_JCFA-Laf'!Z11+'5C1W_Willow'!Z11+'5C1Z_Lincoln Prep'!Z11+'5C1AA_Laurel'!Z11+'5C1AB_Apex'!Z11+'5C1AC_Smothers'!Z11+'5C1AD_Greater'!Z11+'5C1R_Iberville'!Z11+'5C1N_Delta'!Z11+'5C1S_LC Col Prep'!Z11+'5C1T_Northeast'!Z11+'5C1U_Acadiana Ren'!Z11+'5C1I_LA Key'!Z11+'5C1V_Laf Ren'!Z11+'5C1O_Impact'!Z11+'5C1P_Vision'!Z11+'5C2_LAVCA'!AA11+'5C1H_Southwest'!Z11+'5C1G_JS Clark'!Z11+'5C1AH_BRUP'!Z11+'5C1X_Tangi'!Z11+'5C1Y_GEO'!Z11+'5C1AI_Harmony'!Z11+'5C1AJ_Athlos'!Z11+'5C1AG_Collegiate'!Z11+'5C1M_GEO Mid'!Z11+Placeholder_Tallulah!Z11</f>
        <v>0</v>
      </c>
      <c r="AB11" s="54">
        <f>'5C1B_DArbonne'!AA11+'5C1A_Madison'!AA11+'5C1C_Intl High'!AA11+'5C3_UnvView'!AB11+'5C1F_L.C. Charter'!AA11+'5C1E_LFNO'!AA11+'5C1D_NOMMA'!AA11+'5C1AE_Noble Minds'!AA11+'5C1J_Jeff Chamber'!AA11+'5C1Q_Advantage'!AA11+'5C1AF_JCFA-Laf'!AA11+'5C1W_Willow'!AA11+'5C1Z_Lincoln Prep'!AA11+'5C1AA_Laurel'!AA11+'5C1AB_Apex'!AA11+'5C1AC_Smothers'!AA11+'5C1AD_Greater'!AA11+'5C1R_Iberville'!AA11+'5C1N_Delta'!AA11+'5C1S_LC Col Prep'!AA11+'5C1T_Northeast'!AA11+'5C1U_Acadiana Ren'!AA11+'5C1I_LA Key'!AA11+'5C1V_Laf Ren'!AA11+'5C1O_Impact'!AA11+'5C1P_Vision'!AA11+'5C2_LAVCA'!AB11+'5C1H_Southwest'!AA11+'5C1G_JS Clark'!AA11+'5C1AH_BRUP'!AA11+'5C1X_Tangi'!AA11+'5C1Y_GEO'!AA11+'5C1AI_Harmony'!AA11+'5C1AJ_Athlos'!AA11+'5C1AG_Collegiate'!AA11+'5C1M_GEO Mid'!AA11+Placeholder_Tallulah!AA11</f>
        <v>0</v>
      </c>
      <c r="AC11" s="52">
        <f>'5C1B_DArbonne'!AB11+'5C1A_Madison'!AB11+'5C1C_Intl High'!AB11+'5C3_UnvView'!AC11+'5C1F_L.C. Charter'!AB11+'5C1E_LFNO'!AB11+'5C1D_NOMMA'!AB11+'5C1AE_Noble Minds'!AB11+'5C1J_Jeff Chamber'!AB11+'5C1Q_Advantage'!AB11+'5C1AF_JCFA-Laf'!AB11+'5C1W_Willow'!AB11+'5C1Z_Lincoln Prep'!AB11+'5C1AA_Laurel'!AB11+'5C1AB_Apex'!AB11+'5C1AC_Smothers'!AB11+'5C1AD_Greater'!AB11+'5C1R_Iberville'!AB11+'5C1N_Delta'!AB11+'5C1S_LC Col Prep'!AB11+'5C1T_Northeast'!AB11+'5C1U_Acadiana Ren'!AB11+'5C1I_LA Key'!AB11+'5C1V_Laf Ren'!AB11+'5C1O_Impact'!AB11+'5C1P_Vision'!AB11+'5C2_LAVCA'!AC11+'5C1H_Southwest'!AB11+'5C1G_JS Clark'!AB11+'5C1AH_BRUP'!AB11+'5C1X_Tangi'!AB11+'5C1Y_GEO'!AB11+'5C1AI_Harmony'!AB11+'5C1AJ_Athlos'!AB11+'5C1AG_Collegiate'!AB11+'5C1M_GEO Mid'!AB11+Placeholder_Tallulah!AB11</f>
        <v>0</v>
      </c>
      <c r="AD11" s="96">
        <f>'5C1B_DArbonne'!AC11+'5C1A_Madison'!AC11+'5C1C_Intl High'!AC11+'5C3_UnvView'!AD11+'5C1F_L.C. Charter'!AC11+'5C1E_LFNO'!AC11+'5C1D_NOMMA'!AC11+'5C1AE_Noble Minds'!AC11+'5C1J_Jeff Chamber'!AC11+'5C1Q_Advantage'!AC11+'5C1AF_JCFA-Laf'!AC11+'5C1W_Willow'!AC11+'5C1Z_Lincoln Prep'!AC11+'5C1AA_Laurel'!AC11+'5C1AB_Apex'!AC11+'5C1AC_Smothers'!AC11+'5C1AD_Greater'!AC11+'5C1R_Iberville'!AC11+'5C1N_Delta'!AC11+'5C1S_LC Col Prep'!AC11+'5C1T_Northeast'!AC11+'5C1U_Acadiana Ren'!AC11+'5C1I_LA Key'!AC11+'5C1V_Laf Ren'!AC11+'5C1O_Impact'!AC11+'5C1P_Vision'!AC11+'5C2_LAVCA'!AD11+'5C1H_Southwest'!AC11+'5C1G_JS Clark'!AC11+'5C1AH_BRUP'!AC11+'5C1X_Tangi'!AC11+'5C1Y_GEO'!AC11+'5C1AI_Harmony'!AC11+'5C1AJ_Athlos'!AC11+'5C1AG_Collegiate'!AC11+'5C1M_GEO Mid'!AC11+Placeholder_Tallulah!AC11</f>
        <v>0</v>
      </c>
      <c r="AE11" s="96">
        <f>'5C1B_DArbonne'!AD11+'5C1A_Madison'!AD11+'5C1C_Intl High'!AD11+'5C3_UnvView'!AE11+'5C1F_L.C. Charter'!AD11+'5C1E_LFNO'!AD11+'5C1D_NOMMA'!AD11+'5C1AE_Noble Minds'!AD11+'5C1J_Jeff Chamber'!AD11+'5C1Q_Advantage'!AD11+'5C1AF_JCFA-Laf'!AD11+'5C1W_Willow'!AD11+'5C1Z_Lincoln Prep'!AD11+'5C1AA_Laurel'!AD11+'5C1AB_Apex'!AD11+'5C1AC_Smothers'!AD11+'5C1AD_Greater'!AD11+'5C1R_Iberville'!AD11+'5C1N_Delta'!AD11+'5C1S_LC Col Prep'!AD11+'5C1T_Northeast'!AD11+'5C1U_Acadiana Ren'!AD11+'5C1I_LA Key'!AD11+'5C1V_Laf Ren'!AD11+'5C1O_Impact'!AD11+'5C1P_Vision'!AD11+'5C2_LAVCA'!AE11+'5C1H_Southwest'!AD11+'5C1G_JS Clark'!AD11+'5C1AH_BRUP'!AD11+'5C1X_Tangi'!AD11+'5C1Y_GEO'!AD11+'5C1AI_Harmony'!AD11+'5C1AJ_Athlos'!AD11+'5C1AG_Collegiate'!AD11+'5C1M_GEO Mid'!AD11+Placeholder_Tallulah!AD11</f>
        <v>0</v>
      </c>
      <c r="AF11" s="72">
        <f>'Source Data'!N11</f>
        <v>2206</v>
      </c>
      <c r="AG11" s="92">
        <f>'5C1B_DArbonne'!AF11+'5C1A_Madison'!AF11+'5C1C_Intl High'!AF11+'5C3_UnvView'!AG11+'5C1F_L.C. Charter'!AF11+'5C1E_LFNO'!AF11+'5C1D_NOMMA'!AF11+'5C1AE_Noble Minds'!AF11+'5C1J_Jeff Chamber'!AF11+'5C1Q_Advantage'!AF11+'5C1AF_JCFA-Laf'!AF11+'5C1W_Willow'!AF11+'5C1Z_Lincoln Prep'!AF11+'5C1AA_Laurel'!AF11+'5C1AB_Apex'!AF11+'5C1AC_Smothers'!AF11+'5C1AD_Greater'!AF11+'5C1R_Iberville'!AF11+'5C1N_Delta'!AF11+'5C1S_LC Col Prep'!AF11+'5C1T_Northeast'!AF11+'5C1U_Acadiana Ren'!AF11+'5C1I_LA Key'!AF11+'5C1V_Laf Ren'!AF11+'5C1O_Impact'!AF11+'5C1P_Vision'!AF11+'5C2_LAVCA'!AG11+'5C1H_Southwest'!AF11+'5C1G_JS Clark'!AF11+'5C1AH_BRUP'!AF11+'5C1X_Tangi'!AF11+'5C1Y_GEO'!AF11+'5C1AI_Harmony'!AF11+'5C1AJ_Athlos'!AF11+'5C1AG_Collegiate'!AF11+'5C1M_GEO Mid'!AF11+Placeholder_Tallulah!AF11</f>
        <v>0</v>
      </c>
      <c r="AH11" s="337">
        <f>'5C1B_DArbonne'!AG11+'5C1A_Madison'!AG11+'5C1C_Intl High'!AG11+'5C3_UnvView'!AH11+'5C1F_L.C. Charter'!AG11+'5C1E_LFNO'!AG11+'5C1D_NOMMA'!AG11+'5C1AE_Noble Minds'!AG11+'5C1J_Jeff Chamber'!AG11+'5C1Q_Advantage'!AG11+'5C1AF_JCFA-Laf'!AG11+'5C1W_Willow'!AG11+'5C1Z_Lincoln Prep'!AG11+'5C1AA_Laurel'!AG11+'5C1AB_Apex'!AG11+'5C1AC_Smothers'!AG11+'5C1AD_Greater'!AG11+'5C1R_Iberville'!AG11+'5C1N_Delta'!AG11+'5C1S_LC Col Prep'!AG11+'5C1T_Northeast'!AG11+'5C1U_Acadiana Ren'!AG11+'5C1I_LA Key'!AG11+'5C1V_Laf Ren'!AG11+'5C1O_Impact'!AG11+'5C1P_Vision'!AG11+'5C2_LAVCA'!AH11+'5C1H_Southwest'!AG11+'5C1G_JS Clark'!AG11+'5C1AH_BRUP'!AG11+'5C1X_Tangi'!AG11+'5C1Y_GEO'!AG11+'5C1AI_Harmony'!AG11+'5C1AJ_Athlos'!AG11+'5C1AG_Collegiate'!AG11+'5C1M_GEO Mid'!AG11+Placeholder_Tallulah!AG11</f>
        <v>0</v>
      </c>
      <c r="AI11" s="72">
        <f>'5C1B_DArbonne'!AH11+'5C1A_Madison'!AH11+'5C1C_Intl High'!AH11+'5C3_UnvView'!AI11+'5C1F_L.C. Charter'!AH11+'5C1E_LFNO'!AH11+'5C1D_NOMMA'!AH11+'5C1AE_Noble Minds'!AH11+'5C1J_Jeff Chamber'!AH11+'5C1Q_Advantage'!AH11+'5C1AF_JCFA-Laf'!AH11+'5C1W_Willow'!AH11+'5C1Z_Lincoln Prep'!AH11+'5C1AA_Laurel'!AH11+'5C1AB_Apex'!AH11+'5C1AC_Smothers'!AH11+'5C1AD_Greater'!AH11+'5C1R_Iberville'!AH11+'5C1N_Delta'!AH11+'5C1S_LC Col Prep'!AH11+'5C1T_Northeast'!AH11+'5C1U_Acadiana Ren'!AH11+'5C1I_LA Key'!AH11+'5C1V_Laf Ren'!AH11+'5C1O_Impact'!AH11+'5C1P_Vision'!AH11+'5C2_LAVCA'!AI11+'5C1H_Southwest'!AH11+'5C1G_JS Clark'!AH11+'5C1AH_BRUP'!AH11+'5C1X_Tangi'!AH11+'5C1Y_GEO'!AH11+'5C1AI_Harmony'!AH11+'5C1AJ_Athlos'!AH11+'5C1AG_Collegiate'!AH11+'5C1M_GEO Mid'!AH11+Placeholder_Tallulah!AH11</f>
        <v>0</v>
      </c>
      <c r="AJ11" s="337">
        <f>'5C1B_DArbonne'!AI11+'5C1A_Madison'!AI11+'5C1C_Intl High'!AI11+'5C3_UnvView'!AJ11+'5C1F_L.C. Charter'!AI11+'5C1E_LFNO'!AI11+'5C1D_NOMMA'!AI11+'5C1AE_Noble Minds'!AI11+'5C1J_Jeff Chamber'!AI11+'5C1Q_Advantage'!AI11+'5C1AF_JCFA-Laf'!AI11+'5C1W_Willow'!AI11+'5C1Z_Lincoln Prep'!AI11+'5C1AA_Laurel'!AI11+'5C1AB_Apex'!AI11+'5C1AC_Smothers'!AI11+'5C1AD_Greater'!AI11+'5C1R_Iberville'!AI11+'5C1N_Delta'!AI11+'5C1S_LC Col Prep'!AI11+'5C1T_Northeast'!AI11+'5C1U_Acadiana Ren'!AI11+'5C1I_LA Key'!AI11+'5C1V_Laf Ren'!AI11+'5C1O_Impact'!AI11+'5C1P_Vision'!AI11+'5C2_LAVCA'!AJ11+'5C1H_Southwest'!AI11+'5C1G_JS Clark'!AI11+'5C1AH_BRUP'!AI11+'5C1X_Tangi'!AI11+'5C1Y_GEO'!AI11+'5C1AI_Harmony'!AI11+'5C1AJ_Athlos'!AI11+'5C1AG_Collegiate'!AI11+'5C1M_GEO Mid'!AI11+Placeholder_Tallulah!AI11</f>
        <v>0</v>
      </c>
      <c r="AK11" s="73">
        <f>'5C1B_DArbonne'!AJ11+'5C1A_Madison'!AJ11+'5C1C_Intl High'!AJ11+'5C3_UnvView'!AK11+'5C1F_L.C. Charter'!AJ11+'5C1E_LFNO'!AJ11+'5C1D_NOMMA'!AJ11+'5C1AE_Noble Minds'!AJ11+'5C1J_Jeff Chamber'!AJ11+'5C1Q_Advantage'!AJ11+'5C1AF_JCFA-Laf'!AJ11+'5C1W_Willow'!AJ11+'5C1Z_Lincoln Prep'!AJ11+'5C1AA_Laurel'!AJ11+'5C1AB_Apex'!AJ11+'5C1AC_Smothers'!AJ11+'5C1AD_Greater'!AJ11+'5C1R_Iberville'!AJ11+'5C1N_Delta'!AJ11+'5C1S_LC Col Prep'!AJ11+'5C1T_Northeast'!AJ11+'5C1U_Acadiana Ren'!AJ11+'5C1I_LA Key'!AJ11+'5C1V_Laf Ren'!AJ11+'5C1O_Impact'!AJ11+'5C1P_Vision'!AJ11+'5C2_LAVCA'!AK11+'5C1H_Southwest'!AJ11+'5C1G_JS Clark'!AJ11+'5C1AH_BRUP'!AJ11+'5C1X_Tangi'!AJ11+'5C1Y_GEO'!AJ11+'5C1AI_Harmony'!AJ11+'5C1AJ_Athlos'!AJ11+'5C1AG_Collegiate'!AJ11+'5C1M_GEO Mid'!AJ11+Placeholder_Tallulah!AJ11</f>
        <v>0</v>
      </c>
      <c r="AL11" s="74">
        <f>'5C1B_DArbonne'!AK11+'5C1A_Madison'!AK11+'5C1C_Intl High'!AK11+'5C3_UnvView'!AL11+'5C1F_L.C. Charter'!AK11+'5C1E_LFNO'!AK11+'5C1D_NOMMA'!AK11+'5C1AE_Noble Minds'!AK11+'5C1J_Jeff Chamber'!AK11+'5C1Q_Advantage'!AK11+'5C1AF_JCFA-Laf'!AK11+'5C1W_Willow'!AK11+'5C1Z_Lincoln Prep'!AK11+'5C1AA_Laurel'!AK11+'5C1AB_Apex'!AK11+'5C1AC_Smothers'!AK11+'5C1AD_Greater'!AK11+'5C1R_Iberville'!AK11+'5C1N_Delta'!AK11+'5C1S_LC Col Prep'!AK11+'5C1T_Northeast'!AK11+'5C1U_Acadiana Ren'!AK11+'5C1I_LA Key'!AK11+'5C1V_Laf Ren'!AK11+'5C1O_Impact'!AK11+'5C1P_Vision'!AK11+'5C2_LAVCA'!AL11+'5C1H_Southwest'!AK11+'5C1G_JS Clark'!AK11+'5C1AH_BRUP'!AK11+'5C1X_Tangi'!AK11+'5C1Y_GEO'!AK11+'5C1AI_Harmony'!AK11+'5C1AJ_Athlos'!AK11+'5C1AG_Collegiate'!AK11+'5C1M_GEO Mid'!AK11+Placeholder_Tallulah!AK11</f>
        <v>0</v>
      </c>
      <c r="AM11" s="92">
        <f>'5C1B_DArbonne'!AL11+'5C1A_Madison'!AL11+'5C1C_Intl High'!AL11+'5C3_UnvView'!AM11+'5C1F_L.C. Charter'!AL11+'5C1E_LFNO'!AL11+'5C1D_NOMMA'!AL11+'5C1AE_Noble Minds'!AL11+'5C1J_Jeff Chamber'!AL11+'5C1Q_Advantage'!AL11+'5C1AF_JCFA-Laf'!AL11+'5C1W_Willow'!AL11+'5C1Z_Lincoln Prep'!AL11+'5C1AA_Laurel'!AL11+'5C1AB_Apex'!AL11+'5C1AC_Smothers'!AL11+'5C1AD_Greater'!AL11+'5C1R_Iberville'!AL11+'5C1N_Delta'!AL11+'5C1S_LC Col Prep'!AL11+'5C1T_Northeast'!AL11+'5C1U_Acadiana Ren'!AL11+'5C1I_LA Key'!AL11+'5C1V_Laf Ren'!AL11+'5C1O_Impact'!AL11+'5C1P_Vision'!AL11+'5C2_LAVCA'!AM11+'5C1H_Southwest'!AL11+'5C1G_JS Clark'!AL11+'5C1AH_BRUP'!AL11+'5C1X_Tangi'!AL11+'5C1Y_GEO'!AL11+'5C1AI_Harmony'!AL11+'5C1AJ_Athlos'!AL11+'5C1AG_Collegiate'!AL11+'5C1M_GEO Mid'!AL11+Placeholder_Tallulah!AL11</f>
        <v>141073</v>
      </c>
      <c r="AN11" s="83">
        <f>'5C1B_DArbonne'!AM11+'5C1A_Madison'!AM11+'5C1C_Intl High'!AM11+'5C3_UnvView'!AN11+'5C1F_L.C. Charter'!AM11+'5C1E_LFNO'!AM11+'5C1D_NOMMA'!AM11+'5C1AE_Noble Minds'!AM11+'5C1J_Jeff Chamber'!AM11+'5C1Q_Advantage'!AM11+'5C1AF_JCFA-Laf'!AM11+'5C1W_Willow'!AM11+'5C1Z_Lincoln Prep'!AM11+'5C1AA_Laurel'!AM11+'5C1AB_Apex'!AM11+'5C1AC_Smothers'!AM11+'5C1AD_Greater'!AM11+'5C1R_Iberville'!AM11+'5C1N_Delta'!AM11+'5C1S_LC Col Prep'!AM11+'5C1T_Northeast'!AM11+'5C1U_Acadiana Ren'!AM11+'5C1I_LA Key'!AM11+'5C1V_Laf Ren'!AM11+'5C1O_Impact'!AM11+'5C1P_Vision'!AM11+'5C2_LAVCA'!AN11+'5C1H_Southwest'!AM11+'5C1G_JS Clark'!AM11+'5C1AH_BRUP'!AM11+'5C1X_Tangi'!AM11+'5C1Y_GEO'!AM11+'5C1AI_Harmony'!AM11+'5C1AJ_Athlos'!AM11+'5C1AG_Collegiate'!AM11+'5C1M_GEO Mid'!AM11+Placeholder_Tallulah!AM11</f>
        <v>0</v>
      </c>
      <c r="AO11" s="92">
        <f>'5C1B_DArbonne'!AN11+'5C1A_Madison'!AN11+'5C1C_Intl High'!AN11+'5C3_UnvView'!AO11+'5C1F_L.C. Charter'!AN11+'5C1E_LFNO'!AN11+'5C1D_NOMMA'!AN11+'5C1AE_Noble Minds'!AN11+'5C1J_Jeff Chamber'!AN11+'5C1Q_Advantage'!AN11+'5C1AF_JCFA-Laf'!AN11+'5C1W_Willow'!AN11+'5C1Z_Lincoln Prep'!AN11+'5C1AA_Laurel'!AN11+'5C1AB_Apex'!AN11+'5C1AC_Smothers'!AN11+'5C1AD_Greater'!AN11+'5C1R_Iberville'!AN11+'5C1N_Delta'!AN11+'5C1S_LC Col Prep'!AN11+'5C1T_Northeast'!AN11+'5C1U_Acadiana Ren'!AN11+'5C1I_LA Key'!AN11+'5C1V_Laf Ren'!AN11+'5C1O_Impact'!AN11+'5C1P_Vision'!AN11+'5C2_LAVCA'!AO11+'5C1H_Southwest'!AN11+'5C1G_JS Clark'!AN11+'5C1AH_BRUP'!AN11+'5C1X_Tangi'!AN11+'5C1Y_GEO'!AN11+'5C1AI_Harmony'!AN11+'5C1AJ_Athlos'!AN11+'5C1AG_Collegiate'!AN11+'5C1M_GEO Mid'!AN11+Placeholder_Tallulah!AN11</f>
        <v>0</v>
      </c>
      <c r="AP11" s="73">
        <f>'5C1B_DArbonne'!AO11+'5C1A_Madison'!AO11+'5C1C_Intl High'!AO11+'5C3_UnvView'!AP11+'5C1F_L.C. Charter'!AO11+'5C1E_LFNO'!AO11+'5C1D_NOMMA'!AO11+'5C1AE_Noble Minds'!AO11+'5C1J_Jeff Chamber'!AO11+'5C1Q_Advantage'!AO11+'5C1AF_JCFA-Laf'!AO11+'5C1W_Willow'!AO11+'5C1Z_Lincoln Prep'!AO11+'5C1AA_Laurel'!AO11+'5C1AB_Apex'!AO11+'5C1AC_Smothers'!AO11+'5C1AD_Greater'!AO11+'5C1R_Iberville'!AO11+'5C1N_Delta'!AO11+'5C1S_LC Col Prep'!AO11+'5C1T_Northeast'!AO11+'5C1U_Acadiana Ren'!AO11+'5C1I_LA Key'!AO11+'5C1V_Laf Ren'!AO11+'5C1O_Impact'!AO11+'5C1P_Vision'!AO11+'5C2_LAVCA'!AP11+'5C1H_Southwest'!AO11+'5C1G_JS Clark'!AO11+'5C1AH_BRUP'!AO11+'5C1X_Tangi'!AO11+'5C1Y_GEO'!AO11+'5C1AI_Harmony'!AO11+'5C1AJ_Athlos'!AO11+'5C1AG_Collegiate'!AO11+'5C1M_GEO Mid'!AO11+Placeholder_Tallulah!AO11</f>
        <v>2108</v>
      </c>
      <c r="AQ11" s="92">
        <f>'5C1B_DArbonne'!AP11+'5C1A_Madison'!AP11+'5C1C_Intl High'!AP11+'5C3_UnvView'!AQ11+'5C1F_L.C. Charter'!AP11+'5C1E_LFNO'!AP11+'5C1D_NOMMA'!AP11+'5C1AE_Noble Minds'!AP11+'5C1J_Jeff Chamber'!AP11+'5C1Q_Advantage'!AP11+'5C1AF_JCFA-Laf'!AP11+'5C1W_Willow'!AP11+'5C1Z_Lincoln Prep'!AP11+'5C1AA_Laurel'!AP11+'5C1AB_Apex'!AP11+'5C1AC_Smothers'!AP11+'5C1AD_Greater'!AP11+'5C1R_Iberville'!AP11+'5C1N_Delta'!AP11+'5C1S_LC Col Prep'!AP11+'5C1T_Northeast'!AP11+'5C1U_Acadiana Ren'!AP11+'5C1I_LA Key'!AP11+'5C1V_Laf Ren'!AP11+'5C1O_Impact'!AP11+'5C1P_Vision'!AP11+'5C2_LAVCA'!AQ11+'5C1H_Southwest'!AP11+'5C1G_JS Clark'!AP11+'5C1AH_BRUP'!AP11+'5C1X_Tangi'!AP11+'5C1Y_GEO'!AP11+'5C1AI_Harmony'!AP11+'5C1AJ_Athlos'!AP11+'5C1AG_Collegiate'!AP11+'5C1M_GEO Mid'!AP11+Placeholder_Tallulah!AP11</f>
        <v>0</v>
      </c>
      <c r="AR11" s="73">
        <f>'5C1B_DArbonne'!AQ11+'5C1A_Madison'!AQ11+'5C1C_Intl High'!AQ11+'5C3_UnvView'!AR11+'5C1F_L.C. Charter'!AQ11+'5C1E_LFNO'!AQ11+'5C1D_NOMMA'!AQ11+'5C1AE_Noble Minds'!AQ11+'5C1J_Jeff Chamber'!AQ11+'5C1Q_Advantage'!AQ11+'5C1AF_JCFA-Laf'!AQ11+'5C1W_Willow'!AQ11+'5C1Z_Lincoln Prep'!AQ11+'5C1AA_Laurel'!AQ11+'5C1AB_Apex'!AQ11+'5C1AC_Smothers'!AQ11+'5C1AD_Greater'!AQ11+'5C1R_Iberville'!AQ11+'5C1N_Delta'!AQ11+'5C1S_LC Col Prep'!AQ11+'5C1T_Northeast'!AQ11+'5C1U_Acadiana Ren'!AQ11+'5C1I_LA Key'!AQ11+'5C1V_Laf Ren'!AQ11+'5C1O_Impact'!AQ11+'5C1P_Vision'!AQ11+'5C2_LAVCA'!AR11+'5C1H_Southwest'!AQ11+'5C1G_JS Clark'!AQ11+'5C1AH_BRUP'!AQ11+'5C1X_Tangi'!AQ11+'5C1Y_GEO'!AQ11+'5C1AI_Harmony'!AQ11+'5C1AJ_Athlos'!AQ11+'5C1AG_Collegiate'!AQ11+'5C1M_GEO Mid'!AQ11+Placeholder_Tallulah!AQ11</f>
        <v>0</v>
      </c>
      <c r="AS11" s="73">
        <f>'5C1B_DArbonne'!AR11+'5C1A_Madison'!AR11+'5C1C_Intl High'!AR11+'5C3_UnvView'!AS11+'5C1F_L.C. Charter'!AR11+'5C1E_LFNO'!AR11+'5C1D_NOMMA'!AR11+'5C1AE_Noble Minds'!AR11+'5C1J_Jeff Chamber'!AR11+'5C1Q_Advantage'!AR11+'5C1AF_JCFA-Laf'!AR11+'5C1W_Willow'!AR11+'5C1Z_Lincoln Prep'!AR11+'5C1AA_Laurel'!AR11+'5C1AB_Apex'!AR11+'5C1AC_Smothers'!AR11+'5C1AD_Greater'!AR11+'5C1R_Iberville'!AR11+'5C1N_Delta'!AR11+'5C1S_LC Col Prep'!AR11+'5C1T_Northeast'!AR11+'5C1U_Acadiana Ren'!AR11+'5C1I_LA Key'!AR11+'5C1V_Laf Ren'!AR11+'5C1O_Impact'!AR11+'5C1P_Vision'!AR11+'5C2_LAVCA'!AS11+'5C1H_Southwest'!AR11+'5C1G_JS Clark'!AR11+'5C1AH_BRUP'!AR11+'5C1X_Tangi'!AR11+'5C1Y_GEO'!AR11+'5C1AI_Harmony'!AR11+'5C1AJ_Athlos'!AR11+'5C1AG_Collegiate'!AR11+'5C1M_GEO Mid'!AR11+Placeholder_Tallulah!AR11</f>
        <v>0</v>
      </c>
      <c r="AT11" s="92">
        <f>'5C1B_DArbonne'!AS11+'5C1A_Madison'!AS11+'5C1C_Intl High'!AS11+'5C3_UnvView'!AT11+'5C1F_L.C. Charter'!AS11+'5C1E_LFNO'!AS11+'5C1D_NOMMA'!AS11+'5C1AE_Noble Minds'!AS11+'5C1J_Jeff Chamber'!AS11+'5C1Q_Advantage'!AS11+'5C1AF_JCFA-Laf'!AS11+'5C1W_Willow'!AS11+'5C1Z_Lincoln Prep'!AS11+'5C1AA_Laurel'!AS11+'5C1AB_Apex'!AS11+'5C1AC_Smothers'!AS11+'5C1AD_Greater'!AS11+'5C1R_Iberville'!AS11+'5C1N_Delta'!AS11+'5C1S_LC Col Prep'!AS11+'5C1T_Northeast'!AS11+'5C1U_Acadiana Ren'!AS11+'5C1I_LA Key'!AS11+'5C1V_Laf Ren'!AS11+'5C1O_Impact'!AS11+'5C1P_Vision'!AS11+'5C2_LAVCA'!AT11+'5C1H_Southwest'!AS11+'5C1G_JS Clark'!AS11+'5C1AH_BRUP'!AS11+'5C1X_Tangi'!AS11+'5C1Y_GEO'!AS11+'5C1AI_Harmony'!AS11+'5C1AJ_Athlos'!AS11+'5C1AG_Collegiate'!AS11+'5C1M_GEO Mid'!AS11+Placeholder_Tallulah!AS11</f>
        <v>12035</v>
      </c>
      <c r="AU11" s="82">
        <f t="shared" si="1"/>
        <v>0</v>
      </c>
      <c r="AV11" s="89">
        <f t="shared" si="2"/>
        <v>12035</v>
      </c>
      <c r="AW11" s="192"/>
      <c r="AX11" s="81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Mid'!#REF!+Placeholder_Tallulah!AW11</f>
        <v>#REF!</v>
      </c>
      <c r="AY11" s="81">
        <f t="shared" si="3"/>
        <v>0</v>
      </c>
      <c r="AZ11" s="81" t="e">
        <f t="shared" si="4"/>
        <v>#REF!</v>
      </c>
    </row>
    <row r="12" spans="1:52" ht="16.149999999999999" customHeight="1" x14ac:dyDescent="0.2">
      <c r="A12" s="59">
        <v>6</v>
      </c>
      <c r="B12" s="60" t="s">
        <v>12</v>
      </c>
      <c r="C12" s="335">
        <f>'5C1B_DArbonne'!C12+'5C1A_Madison'!C12+'5C1C_Intl High'!C12+'5C3_UnvView'!C12+'5C1F_L.C. Charter'!C12+'5C1E_LFNO'!C12+'5C1D_NOMMA'!C12+'5C1AE_Noble Minds'!C12+'5C1J_Jeff Chamber'!C12+'5C1Q_Advantage'!C12+'5C1AF_JCFA-Laf'!C12+'5C1W_Willow'!C12+'5C1Z_Lincoln Prep'!C12+'5C1AA_Laurel'!C12+'5C1AB_Apex'!C12+'5C1AC_Smothers'!C12+'5C1AD_Greater'!C12+'5C1R_Iberville'!C12+'5C1N_Delta'!C12+'5C1S_LC Col Prep'!C12+'5C1T_Northeast'!C12+'5C1U_Acadiana Ren'!C12+'5C1I_LA Key'!C12+'5C1V_Laf Ren'!C12+'5C1O_Impact'!C12+'5C1P_Vision'!C12+'5C2_LAVCA'!C12+'5C1H_Southwest'!C12+'5C1G_JS Clark'!C12+'5C1AH_BRUP'!C12+'5C1X_Tangi'!C12+'5C1Y_GEO'!C12+'5C1AI_Harmony'!C12+'5C1AJ_Athlos'!C12+'5C1AG_Collegiate'!C12+'5C1M_GEO Mid'!C12+Placeholder_Tallulah!C12</f>
        <v>0</v>
      </c>
      <c r="D12" s="61">
        <f>'Source Data'!H12</f>
        <v>4932.8589889938785</v>
      </c>
      <c r="E12" s="66">
        <f>'5C1B_DArbonne'!E12+'5C1A_Madison'!E12+'5C1C_Intl High'!E12+'5C3_UnvView'!E12+'5C1F_L.C. Charter'!E12+'5C1E_LFNO'!E12+'5C1D_NOMMA'!E12+'5C1AE_Noble Minds'!E12+'5C1J_Jeff Chamber'!E12+'5C1Q_Advantage'!E12+'5C1AF_JCFA-Laf'!E12+'5C1W_Willow'!E12+'5C1Z_Lincoln Prep'!E12+'5C1AA_Laurel'!E12+'5C1AB_Apex'!E12+'5C1AC_Smothers'!E12+'5C1AD_Greater'!E12+'5C1R_Iberville'!E12+'5C1N_Delta'!E12+'5C1S_LC Col Prep'!E12+'5C1T_Northeast'!E12+'5C1U_Acadiana Ren'!E12+'5C1I_LA Key'!E12+'5C1V_Laf Ren'!E12+'5C1O_Impact'!E12+'5C1P_Vision'!E12+'5C2_LAVCA'!E12+'5C1H_Southwest'!E12+'5C1G_JS Clark'!E12+'5C1AH_BRUP'!E12+'5C1X_Tangi'!E12+'5C1Y_GEO'!E12+'5C1AI_Harmony'!E12+'5C1AJ_Athlos'!E12+'5C1AG_Collegiate'!E12+'5C1M_GEO Mid'!E12+Placeholder_Tallulah!E12</f>
        <v>0</v>
      </c>
      <c r="F12" s="354">
        <f>'5C1B_DArbonne'!F12+'5C1A_Madison'!F12+'5C1C_Intl High'!F12+'5C3_UnvView'!F12+'5C1F_L.C. Charter'!F12+'5C1E_LFNO'!F12+'5C1D_NOMMA'!F12+'5C1AE_Noble Minds'!F12+'5C1J_Jeff Chamber'!F12+'5C1Q_Advantage'!F12+'5C1AF_JCFA-Laf'!F12+'5C1W_Willow'!F12+'5C1Z_Lincoln Prep'!F12+'5C1AA_Laurel'!F12+'5C1AB_Apex'!F12+'5C1AC_Smothers'!F12+'5C1AD_Greater'!F12+'5C1R_Iberville'!F12+'5C1N_Delta'!F12+'5C1S_LC Col Prep'!F12+'5C1T_Northeast'!F12+'5C1U_Acadiana Ren'!F12+'5C1I_LA Key'!F12+'5C1V_Laf Ren'!F12+'5C1O_Impact'!F12+'5C1P_Vision'!F12+'5C2_LAVCA'!F12+'5C1H_Southwest'!F12+'5C1G_JS Clark'!F12+'5C1AH_BRUP'!F12+'5C1X_Tangi'!F12+'5C1Y_GEO'!F12+'5C1AI_Harmony'!F12+'5C1AJ_Athlos'!F12+'5C1AG_Collegiate'!F12+'5C1M_GEO Mid'!F12+Placeholder_Tallulah!F12</f>
        <v>0</v>
      </c>
      <c r="G12" s="61">
        <f>'Source Data'!I12</f>
        <v>671.54041297688354</v>
      </c>
      <c r="H12" s="66">
        <f>'5C1B_DArbonne'!H12+'5C1A_Madison'!H12+'5C1C_Intl High'!H12+'5C3_UnvView'!H12+'5C1F_L.C. Charter'!H12+'5C1E_LFNO'!H12+'5C1D_NOMMA'!H12+'5C1AE_Noble Minds'!H12+'5C1J_Jeff Chamber'!H12+'5C1Q_Advantage'!H12+'5C1AF_JCFA-Laf'!H12+'5C1W_Willow'!H12+'5C1Z_Lincoln Prep'!H12+'5C1AA_Laurel'!H12+'5C1AB_Apex'!H12+'5C1AC_Smothers'!H12+'5C1AD_Greater'!H12+'5C1R_Iberville'!H12+'5C1N_Delta'!H12+'5C1S_LC Col Prep'!H12+'5C1T_Northeast'!H12+'5C1U_Acadiana Ren'!H12+'5C1I_LA Key'!H12+'5C1V_Laf Ren'!H12+'5C1O_Impact'!H12+'5C1P_Vision'!H12+'5C2_LAVCA'!H12+'5C1H_Southwest'!H12+'5C1G_JS Clark'!H12+'5C1AH_BRUP'!H12+'5C1X_Tangi'!H12+'5C1Y_GEO'!H12+'5C1AI_Harmony'!H12+'5C1AJ_Athlos'!H12+'5C1AG_Collegiate'!H12+'5C1M_GEO Mid'!H12+Placeholder_Tallulah!H12</f>
        <v>0</v>
      </c>
      <c r="I12" s="354">
        <f>'5C1B_DArbonne'!I12+'5C1A_Madison'!I12+'5C1C_Intl High'!I12+'5C3_UnvView'!I12+'5C1F_L.C. Charter'!I12+'5C1E_LFNO'!I12+'5C1D_NOMMA'!I12+'5C1AE_Noble Minds'!I12+'5C1J_Jeff Chamber'!I12+'5C1Q_Advantage'!I12+'5C1AF_JCFA-Laf'!I12+'5C1W_Willow'!I12+'5C1Z_Lincoln Prep'!I12+'5C1AA_Laurel'!I12+'5C1AB_Apex'!I12+'5C1AC_Smothers'!I12+'5C1AD_Greater'!I12+'5C1R_Iberville'!I12+'5C1N_Delta'!I12+'5C1S_LC Col Prep'!I12+'5C1T_Northeast'!I12+'5C1U_Acadiana Ren'!I12+'5C1I_LA Key'!I12+'5C1V_Laf Ren'!I12+'5C1O_Impact'!I12+'5C1P_Vision'!I12+'5C2_LAVCA'!I12+'5C1H_Southwest'!I12+'5C1G_JS Clark'!I12+'5C1AH_BRUP'!I12+'5C1X_Tangi'!I12+'5C1Y_GEO'!I12+'5C1AI_Harmony'!I12+'5C1AJ_Athlos'!I12+'5C1AG_Collegiate'!I12+'5C1M_GEO Mid'!I12+Placeholder_Tallulah!I12</f>
        <v>0</v>
      </c>
      <c r="J12" s="61">
        <f>'Source Data'!J12</f>
        <v>183.14738535733184</v>
      </c>
      <c r="K12" s="66">
        <f>'5C1B_DArbonne'!K12+'5C1A_Madison'!K12+'5C1C_Intl High'!K12+'5C3_UnvView'!K12+'5C1F_L.C. Charter'!K12+'5C1E_LFNO'!K12+'5C1D_NOMMA'!K12+'5C1AE_Noble Minds'!K12+'5C1J_Jeff Chamber'!K12+'5C1Q_Advantage'!K12+'5C1AF_JCFA-Laf'!K12+'5C1W_Willow'!K12+'5C1Z_Lincoln Prep'!K12+'5C1AA_Laurel'!K12+'5C1AB_Apex'!K12+'5C1AC_Smothers'!K12+'5C1AD_Greater'!K12+'5C1R_Iberville'!K12+'5C1N_Delta'!K12+'5C1S_LC Col Prep'!K12+'5C1T_Northeast'!K12+'5C1U_Acadiana Ren'!K12+'5C1I_LA Key'!K12+'5C1V_Laf Ren'!K12+'5C1O_Impact'!K12+'5C1P_Vision'!K12+'5C2_LAVCA'!K12+'5C1H_Southwest'!K12+'5C1G_JS Clark'!K12+'5C1AH_BRUP'!K12+'5C1X_Tangi'!K12+'5C1Y_GEO'!K12+'5C1AI_Harmony'!K12+'5C1AJ_Athlos'!K12+'5C1AG_Collegiate'!K12+'5C1M_GEO Mid'!K12+Placeholder_Tallulah!K12</f>
        <v>0</v>
      </c>
      <c r="L12" s="354">
        <f>'5C1B_DArbonne'!L12+'5C1A_Madison'!L12+'5C1C_Intl High'!L12+'5C3_UnvView'!L12+'5C1F_L.C. Charter'!L12+'5C1E_LFNO'!L12+'5C1D_NOMMA'!L12+'5C1AE_Noble Minds'!L12+'5C1J_Jeff Chamber'!L12+'5C1Q_Advantage'!L12+'5C1AF_JCFA-Laf'!L12+'5C1W_Willow'!L12+'5C1Z_Lincoln Prep'!L12+'5C1AA_Laurel'!L12+'5C1AB_Apex'!L12+'5C1AC_Smothers'!L12+'5C1AD_Greater'!L12+'5C1R_Iberville'!L12+'5C1N_Delta'!L12+'5C1S_LC Col Prep'!L12+'5C1T_Northeast'!L12+'5C1U_Acadiana Ren'!L12+'5C1I_LA Key'!L12+'5C1V_Laf Ren'!L12+'5C1O_Impact'!L12+'5C1P_Vision'!L12+'5C2_LAVCA'!L12+'5C1H_Southwest'!L12+'5C1G_JS Clark'!L12+'5C1AH_BRUP'!L12+'5C1X_Tangi'!L12+'5C1Y_GEO'!L12+'5C1AI_Harmony'!L12+'5C1AJ_Athlos'!L12+'5C1AG_Collegiate'!L12+'5C1M_GEO Mid'!L12+Placeholder_Tallulah!L12</f>
        <v>0</v>
      </c>
      <c r="M12" s="61">
        <f>'Source Data'!K12</f>
        <v>4578.6846339332969</v>
      </c>
      <c r="N12" s="66">
        <f>'5C1B_DArbonne'!N12+'5C1A_Madison'!N12+'5C1C_Intl High'!N12+'5C3_UnvView'!N12+'5C1F_L.C. Charter'!N12+'5C1E_LFNO'!N12+'5C1D_NOMMA'!N12+'5C1AE_Noble Minds'!N12+'5C1J_Jeff Chamber'!N12+'5C1Q_Advantage'!N12+'5C1AF_JCFA-Laf'!N12+'5C1W_Willow'!N12+'5C1Z_Lincoln Prep'!N12+'5C1AA_Laurel'!N12+'5C1AB_Apex'!N12+'5C1AC_Smothers'!N12+'5C1AD_Greater'!N12+'5C1R_Iberville'!N12+'5C1N_Delta'!N12+'5C1S_LC Col Prep'!N12+'5C1T_Northeast'!N12+'5C1U_Acadiana Ren'!N12+'5C1I_LA Key'!N12+'5C1V_Laf Ren'!N12+'5C1O_Impact'!N12+'5C1P_Vision'!N12+'5C2_LAVCA'!N12+'5C1H_Southwest'!N12+'5C1G_JS Clark'!N12+'5C1AH_BRUP'!N12+'5C1X_Tangi'!N12+'5C1Y_GEO'!N12+'5C1AI_Harmony'!N12+'5C1AJ_Athlos'!N12+'5C1AG_Collegiate'!N12+'5C1M_GEO Mid'!N12+Placeholder_Tallulah!N12</f>
        <v>0</v>
      </c>
      <c r="O12" s="354">
        <f>'5C1B_DArbonne'!O12+'5C1A_Madison'!O12+'5C1C_Intl High'!O12+'5C3_UnvView'!O12+'5C1F_L.C. Charter'!O12+'5C1E_LFNO'!O12+'5C1D_NOMMA'!O12+'5C1AE_Noble Minds'!O12+'5C1J_Jeff Chamber'!O12+'5C1Q_Advantage'!O12+'5C1AF_JCFA-Laf'!O12+'5C1W_Willow'!O12+'5C1Z_Lincoln Prep'!O12+'5C1AA_Laurel'!O12+'5C1AB_Apex'!O12+'5C1AC_Smothers'!O12+'5C1AD_Greater'!O12+'5C1R_Iberville'!O12+'5C1N_Delta'!O12+'5C1S_LC Col Prep'!O12+'5C1T_Northeast'!O12+'5C1U_Acadiana Ren'!O12+'5C1I_LA Key'!O12+'5C1V_Laf Ren'!O12+'5C1O_Impact'!O12+'5C1P_Vision'!O12+'5C2_LAVCA'!O12+'5C1H_Southwest'!O12+'5C1G_JS Clark'!O12+'5C1AH_BRUP'!O12+'5C1X_Tangi'!O12+'5C1Y_GEO'!O12+'5C1AI_Harmony'!O12+'5C1AJ_Athlos'!O12+'5C1AG_Collegiate'!O12+'5C1M_GEO Mid'!O12+Placeholder_Tallulah!O12</f>
        <v>0</v>
      </c>
      <c r="P12" s="61">
        <f>'Source Data'!L12</f>
        <v>1831.4738535733186</v>
      </c>
      <c r="Q12" s="66">
        <f>'5C1B_DArbonne'!Q12+'5C1A_Madison'!Q12+'5C1C_Intl High'!Q12+'5C3_UnvView'!Q12+'5C1F_L.C. Charter'!Q12+'5C1E_LFNO'!Q12+'5C1D_NOMMA'!Q12+'5C1AE_Noble Minds'!Q12+'5C1J_Jeff Chamber'!Q12+'5C1Q_Advantage'!Q12+'5C1AF_JCFA-Laf'!Q12+'5C1W_Willow'!Q12+'5C1Z_Lincoln Prep'!Q12+'5C1AA_Laurel'!Q12+'5C1AB_Apex'!Q12+'5C1AC_Smothers'!Q12+'5C1AD_Greater'!Q12+'5C1R_Iberville'!Q12+'5C1N_Delta'!Q12+'5C1S_LC Col Prep'!Q12+'5C1T_Northeast'!Q12+'5C1U_Acadiana Ren'!Q12+'5C1I_LA Key'!Q12+'5C1V_Laf Ren'!Q12+'5C1O_Impact'!Q12+'5C1P_Vision'!Q12+'5C2_LAVCA'!Q12+'5C1H_Southwest'!Q12+'5C1G_JS Clark'!Q12+'5C1AH_BRUP'!Q12+'5C1X_Tangi'!Q12+'5C1Y_GEO'!Q12+'5C1AI_Harmony'!Q12+'5C1AJ_Athlos'!Q12+'5C1AG_Collegiate'!Q12+'5C1M_GEO Mid'!Q12+Placeholder_Tallulah!Q12</f>
        <v>0</v>
      </c>
      <c r="R12" s="93">
        <f>'5C1B_DArbonne'!R12+'5C1A_Madison'!R12+'5C1C_Intl High'!R12+'5C3_UnvView'!R12+'5C1F_L.C. Charter'!R12+'5C1E_LFNO'!R12+'5C1D_NOMMA'!R12+'5C1AE_Noble Minds'!R12+'5C1J_Jeff Chamber'!R12+'5C1Q_Advantage'!R12+'5C1AF_JCFA-Laf'!R12+'5C1W_Willow'!R12+'5C1Z_Lincoln Prep'!R12+'5C1AA_Laurel'!R12+'5C1AB_Apex'!R12+'5C1AC_Smothers'!R12+'5C1AD_Greater'!R12+'5C1R_Iberville'!R12+'5C1N_Delta'!R12+'5C1S_LC Col Prep'!R12+'5C1T_Northeast'!R12+'5C1U_Acadiana Ren'!R12+'5C1I_LA Key'!R12+'5C1V_Laf Ren'!R12+'5C1O_Impact'!R12+'5C1P_Vision'!R12+'5C2_LAVCA'!R12+'5C1H_Southwest'!R12+'5C1G_JS Clark'!R12+'5C1AH_BRUP'!R12+'5C1X_Tangi'!R12+'5C1Y_GEO'!R12+'5C1AI_Harmony'!R12+'5C1AJ_Athlos'!R12+'5C1AG_Collegiate'!R12+'5C1M_GEO Mid'!R12+Placeholder_Tallulah!R12</f>
        <v>162241</v>
      </c>
      <c r="S12" s="1396">
        <f>'5C3_UnvView'!S12+'5C2_LAVCA'!S12</f>
        <v>18027</v>
      </c>
      <c r="T12" s="61">
        <f>'5C1B_DArbonne'!S12+'5C1A_Madison'!S12+'5C1C_Intl High'!S12+'5C3_UnvView'!T12+'5C1F_L.C. Charter'!S12+'5C1E_LFNO'!S12+'5C1D_NOMMA'!S12+'5C1AE_Noble Minds'!S12+'5C1J_Jeff Chamber'!S12+'5C1Q_Advantage'!S12+'5C1AF_JCFA-Laf'!S12+'5C1W_Willow'!S12+'5C1Z_Lincoln Prep'!S12+'5C1AA_Laurel'!S12+'5C1AB_Apex'!S12+'5C1AC_Smothers'!S12+'5C1AD_Greater'!S12+'5C1R_Iberville'!S12+'5C1N_Delta'!S12+'5C1S_LC Col Prep'!S12+'5C1T_Northeast'!S12+'5C1U_Acadiana Ren'!S12+'5C1I_LA Key'!S12+'5C1V_Laf Ren'!S12+'5C1O_Impact'!S12+'5C1P_Vision'!S12+'5C2_LAVCA'!T12+'5C1H_Southwest'!S12+'5C1G_JS Clark'!S12+'5C1AH_BRUP'!S12+'5C1X_Tangi'!S12+'5C1Y_GEO'!S12+'5C1AI_Harmony'!S12+'5C1AJ_Athlos'!S12+'5C1AG_Collegiate'!S12+'5C1M_GEO Mid'!S12+Placeholder_Tallulah!S12</f>
        <v>0</v>
      </c>
      <c r="U12" s="61">
        <f>'5C1B_DArbonne'!T12+'5C1A_Madison'!T12+'5C1C_Intl High'!T12+'5C3_UnvView'!U12+'5C1F_L.C. Charter'!T12+'5C1E_LFNO'!T12+'5C1D_NOMMA'!T12+'5C1AE_Noble Minds'!T12+'5C1J_Jeff Chamber'!T12+'5C1Q_Advantage'!T12+'5C1AF_JCFA-Laf'!T12+'5C1W_Willow'!T12+'5C1Z_Lincoln Prep'!T12+'5C1AA_Laurel'!T12+'5C1AB_Apex'!T12+'5C1AC_Smothers'!T12+'5C1AD_Greater'!T12+'5C1R_Iberville'!T12+'5C1N_Delta'!T12+'5C1S_LC Col Prep'!T12+'5C1T_Northeast'!T12+'5C1U_Acadiana Ren'!T12+'5C1I_LA Key'!T12+'5C1V_Laf Ren'!T12+'5C1O_Impact'!T12+'5C1P_Vision'!T12+'5C2_LAVCA'!U12+'5C1H_Southwest'!T12+'5C1G_JS Clark'!T12+'5C1AH_BRUP'!T12+'5C1X_Tangi'!T12+'5C1Y_GEO'!T12+'5C1AI_Harmony'!T12+'5C1AJ_Athlos'!T12+'5C1AG_Collegiate'!T12+'5C1M_GEO Mid'!T12+Placeholder_Tallulah!T12</f>
        <v>0</v>
      </c>
      <c r="V12" s="62">
        <f>'5C1B_DArbonne'!U12+'5C1A_Madison'!U12+'5C1C_Intl High'!U12+'5C3_UnvView'!V12+'5C1F_L.C. Charter'!U12+'5C1E_LFNO'!U12+'5C1D_NOMMA'!U12+'5C1AE_Noble Minds'!U12+'5C1J_Jeff Chamber'!U12+'5C1Q_Advantage'!U12+'5C1AF_JCFA-Laf'!U12+'5C1W_Willow'!U12+'5C1Z_Lincoln Prep'!U12+'5C1AA_Laurel'!U12+'5C1AB_Apex'!U12+'5C1AC_Smothers'!U12+'5C1AD_Greater'!U12+'5C1R_Iberville'!U12+'5C1N_Delta'!U12+'5C1S_LC Col Prep'!U12+'5C1T_Northeast'!U12+'5C1U_Acadiana Ren'!U12+'5C1I_LA Key'!U12+'5C1V_Laf Ren'!U12+'5C1O_Impact'!U12+'5C1P_Vision'!U12+'5C2_LAVCA'!V12+'5C1H_Southwest'!U12+'5C1G_JS Clark'!U12+'5C1AH_BRUP'!U12+'5C1X_Tangi'!U12+'5C1Y_GEO'!U12+'5C1AI_Harmony'!U12+'5C1AJ_Athlos'!U12+'5C1AG_Collegiate'!U12+'5C1M_GEO Mid'!U12+Placeholder_Tallulah!U12</f>
        <v>0</v>
      </c>
      <c r="W12" s="93">
        <f>'5C1B_DArbonne'!V12+'5C1A_Madison'!V12+'5C1C_Intl High'!V12+'5C3_UnvView'!W12+'5C1F_L.C. Charter'!V12+'5C1E_LFNO'!V12+'5C1D_NOMMA'!V12+'5C1AE_Noble Minds'!V12+'5C1J_Jeff Chamber'!V12+'5C1Q_Advantage'!V12+'5C1AF_JCFA-Laf'!V12+'5C1W_Willow'!V12+'5C1Z_Lincoln Prep'!V12+'5C1AA_Laurel'!V12+'5C1AB_Apex'!V12+'5C1AC_Smothers'!V12+'5C1AD_Greater'!V12+'5C1R_Iberville'!V12+'5C1N_Delta'!V12+'5C1S_LC Col Prep'!V12+'5C1T_Northeast'!V12+'5C1U_Acadiana Ren'!V12+'5C1I_LA Key'!V12+'5C1V_Laf Ren'!V12+'5C1O_Impact'!V12+'5C1P_Vision'!V12+'5C2_LAVCA'!W12+'5C1H_Southwest'!V12+'5C1G_JS Clark'!V12+'5C1AH_BRUP'!V12+'5C1X_Tangi'!V12+'5C1Y_GEO'!V12+'5C1AI_Harmony'!V12+'5C1AJ_Athlos'!V12+'5C1AG_Collegiate'!V12+'5C1M_GEO Mid'!V12+Placeholder_Tallulah!V12</f>
        <v>0</v>
      </c>
      <c r="X12" s="66">
        <f>'5C1B_DArbonne'!W12+'5C1A_Madison'!W12+'5C1C_Intl High'!W12+'5C3_UnvView'!X12+'5C1F_L.C. Charter'!W12+'5C1E_LFNO'!W12+'5C1D_NOMMA'!W12+'5C1AE_Noble Minds'!W12+'5C1J_Jeff Chamber'!W12+'5C1Q_Advantage'!W12+'5C1AF_JCFA-Laf'!W12+'5C1W_Willow'!W12+'5C1Z_Lincoln Prep'!W12+'5C1AA_Laurel'!W12+'5C1AB_Apex'!W12+'5C1AC_Smothers'!W12+'5C1AD_Greater'!W12+'5C1R_Iberville'!W12+'5C1N_Delta'!W12+'5C1S_LC Col Prep'!W12+'5C1T_Northeast'!W12+'5C1U_Acadiana Ren'!W12+'5C1I_LA Key'!W12+'5C1V_Laf Ren'!W12+'5C1O_Impact'!W12+'5C1P_Vision'!W12+'5C2_LAVCA'!X12+'5C1H_Southwest'!W12+'5C1G_JS Clark'!W12+'5C1AH_BRUP'!W12+'5C1X_Tangi'!W12+'5C1Y_GEO'!W12+'5C1AI_Harmony'!W12+'5C1AJ_Athlos'!W12+'5C1AG_Collegiate'!W12+'5C1M_GEO Mid'!W12+Placeholder_Tallulah!W12</f>
        <v>0</v>
      </c>
      <c r="Y12" s="93">
        <f>'5C1B_DArbonne'!X12+'5C1A_Madison'!X12+'5C1C_Intl High'!X12+'5C3_UnvView'!Y12+'5C1F_L.C. Charter'!X12+'5C1E_LFNO'!X12+'5C1D_NOMMA'!X12+'5C1AE_Noble Minds'!X12+'5C1J_Jeff Chamber'!X12+'5C1Q_Advantage'!X12+'5C1AF_JCFA-Laf'!X12+'5C1W_Willow'!X12+'5C1Z_Lincoln Prep'!X12+'5C1AA_Laurel'!X12+'5C1AB_Apex'!X12+'5C1AC_Smothers'!X12+'5C1AD_Greater'!X12+'5C1R_Iberville'!X12+'5C1N_Delta'!X12+'5C1S_LC Col Prep'!X12+'5C1T_Northeast'!X12+'5C1U_Acadiana Ren'!X12+'5C1I_LA Key'!X12+'5C1V_Laf Ren'!X12+'5C1O_Impact'!X12+'5C1P_Vision'!X12+'5C2_LAVCA'!Y12+'5C1H_Southwest'!X12+'5C1G_JS Clark'!X12+'5C1AH_BRUP'!X12+'5C1X_Tangi'!X12+'5C1Y_GEO'!X12+'5C1AI_Harmony'!X12+'5C1AJ_Athlos'!X12+'5C1AG_Collegiate'!X12+'5C1M_GEO Mid'!X12+Placeholder_Tallulah!X12</f>
        <v>0</v>
      </c>
      <c r="Z12" s="61">
        <f>'5C1B_DArbonne'!Y12+'5C1A_Madison'!Y12+'5C1C_Intl High'!Y12+'5C3_UnvView'!Z12+'5C1F_L.C. Charter'!Y12+'5C1E_LFNO'!Y12+'5C1D_NOMMA'!Y12+'5C1AE_Noble Minds'!Y12+'5C1J_Jeff Chamber'!Y12+'5C1Q_Advantage'!Y12+'5C1AF_JCFA-Laf'!Y12+'5C1W_Willow'!Y12+'5C1Z_Lincoln Prep'!Y12+'5C1AA_Laurel'!Y12+'5C1AB_Apex'!Y12+'5C1AC_Smothers'!Y12+'5C1AD_Greater'!Y12+'5C1R_Iberville'!Y12+'5C1N_Delta'!Y12+'5C1S_LC Col Prep'!Y12+'5C1T_Northeast'!Y12+'5C1U_Acadiana Ren'!Y12+'5C1I_LA Key'!Y12+'5C1V_Laf Ren'!Y12+'5C1O_Impact'!Y12+'5C1P_Vision'!Y12+'5C2_LAVCA'!Z12+'5C1H_Southwest'!Y12+'5C1G_JS Clark'!Y12+'5C1AH_BRUP'!Y12+'5C1X_Tangi'!Y12+'5C1Y_GEO'!Y12+'5C1AI_Harmony'!Y12+'5C1AJ_Athlos'!Y12+'5C1AG_Collegiate'!Y12+'5C1M_GEO Mid'!Y12+Placeholder_Tallulah!Y12</f>
        <v>0</v>
      </c>
      <c r="AA12" s="93">
        <f>'5C1B_DArbonne'!Z12+'5C1A_Madison'!Z12+'5C1C_Intl High'!Z12+'5C3_UnvView'!AA12+'5C1F_L.C. Charter'!Z12+'5C1E_LFNO'!Z12+'5C1D_NOMMA'!Z12+'5C1AE_Noble Minds'!Z12+'5C1J_Jeff Chamber'!Z12+'5C1Q_Advantage'!Z12+'5C1AF_JCFA-Laf'!Z12+'5C1W_Willow'!Z12+'5C1Z_Lincoln Prep'!Z12+'5C1AA_Laurel'!Z12+'5C1AB_Apex'!Z12+'5C1AC_Smothers'!Z12+'5C1AD_Greater'!Z12+'5C1R_Iberville'!Z12+'5C1N_Delta'!Z12+'5C1S_LC Col Prep'!Z12+'5C1T_Northeast'!Z12+'5C1U_Acadiana Ren'!Z12+'5C1I_LA Key'!Z12+'5C1V_Laf Ren'!Z12+'5C1O_Impact'!Z12+'5C1P_Vision'!Z12+'5C2_LAVCA'!AA12+'5C1H_Southwest'!Z12+'5C1G_JS Clark'!Z12+'5C1AH_BRUP'!Z12+'5C1X_Tangi'!Z12+'5C1Y_GEO'!Z12+'5C1AI_Harmony'!Z12+'5C1AJ_Athlos'!Z12+'5C1AG_Collegiate'!Z12+'5C1M_GEO Mid'!Z12+Placeholder_Tallulah!Z12</f>
        <v>0</v>
      </c>
      <c r="AB12" s="61">
        <f>'5C1B_DArbonne'!AA12+'5C1A_Madison'!AA12+'5C1C_Intl High'!AA12+'5C3_UnvView'!AB12+'5C1F_L.C. Charter'!AA12+'5C1E_LFNO'!AA12+'5C1D_NOMMA'!AA12+'5C1AE_Noble Minds'!AA12+'5C1J_Jeff Chamber'!AA12+'5C1Q_Advantage'!AA12+'5C1AF_JCFA-Laf'!AA12+'5C1W_Willow'!AA12+'5C1Z_Lincoln Prep'!AA12+'5C1AA_Laurel'!AA12+'5C1AB_Apex'!AA12+'5C1AC_Smothers'!AA12+'5C1AD_Greater'!AA12+'5C1R_Iberville'!AA12+'5C1N_Delta'!AA12+'5C1S_LC Col Prep'!AA12+'5C1T_Northeast'!AA12+'5C1U_Acadiana Ren'!AA12+'5C1I_LA Key'!AA12+'5C1V_Laf Ren'!AA12+'5C1O_Impact'!AA12+'5C1P_Vision'!AA12+'5C2_LAVCA'!AB12+'5C1H_Southwest'!AA12+'5C1G_JS Clark'!AA12+'5C1AH_BRUP'!AA12+'5C1X_Tangi'!AA12+'5C1Y_GEO'!AA12+'5C1AI_Harmony'!AA12+'5C1AJ_Athlos'!AA12+'5C1AG_Collegiate'!AA12+'5C1M_GEO Mid'!AA12+Placeholder_Tallulah!AA12</f>
        <v>0</v>
      </c>
      <c r="AC12" s="61">
        <f>'5C1B_DArbonne'!AB12+'5C1A_Madison'!AB12+'5C1C_Intl High'!AB12+'5C3_UnvView'!AC12+'5C1F_L.C. Charter'!AB12+'5C1E_LFNO'!AB12+'5C1D_NOMMA'!AB12+'5C1AE_Noble Minds'!AB12+'5C1J_Jeff Chamber'!AB12+'5C1Q_Advantage'!AB12+'5C1AF_JCFA-Laf'!AB12+'5C1W_Willow'!AB12+'5C1Z_Lincoln Prep'!AB12+'5C1AA_Laurel'!AB12+'5C1AB_Apex'!AB12+'5C1AC_Smothers'!AB12+'5C1AD_Greater'!AB12+'5C1R_Iberville'!AB12+'5C1N_Delta'!AB12+'5C1S_LC Col Prep'!AB12+'5C1T_Northeast'!AB12+'5C1U_Acadiana Ren'!AB12+'5C1I_LA Key'!AB12+'5C1V_Laf Ren'!AB12+'5C1O_Impact'!AB12+'5C1P_Vision'!AB12+'5C2_LAVCA'!AC12+'5C1H_Southwest'!AB12+'5C1G_JS Clark'!AB12+'5C1AH_BRUP'!AB12+'5C1X_Tangi'!AB12+'5C1Y_GEO'!AB12+'5C1AI_Harmony'!AB12+'5C1AJ_Athlos'!AB12+'5C1AG_Collegiate'!AB12+'5C1M_GEO Mid'!AB12+Placeholder_Tallulah!AB12</f>
        <v>0</v>
      </c>
      <c r="AD12" s="93">
        <f>'5C1B_DArbonne'!AC12+'5C1A_Madison'!AC12+'5C1C_Intl High'!AC12+'5C3_UnvView'!AD12+'5C1F_L.C. Charter'!AC12+'5C1E_LFNO'!AC12+'5C1D_NOMMA'!AC12+'5C1AE_Noble Minds'!AC12+'5C1J_Jeff Chamber'!AC12+'5C1Q_Advantage'!AC12+'5C1AF_JCFA-Laf'!AC12+'5C1W_Willow'!AC12+'5C1Z_Lincoln Prep'!AC12+'5C1AA_Laurel'!AC12+'5C1AB_Apex'!AC12+'5C1AC_Smothers'!AC12+'5C1AD_Greater'!AC12+'5C1R_Iberville'!AC12+'5C1N_Delta'!AC12+'5C1S_LC Col Prep'!AC12+'5C1T_Northeast'!AC12+'5C1U_Acadiana Ren'!AC12+'5C1I_LA Key'!AC12+'5C1V_Laf Ren'!AC12+'5C1O_Impact'!AC12+'5C1P_Vision'!AC12+'5C2_LAVCA'!AD12+'5C1H_Southwest'!AC12+'5C1G_JS Clark'!AC12+'5C1AH_BRUP'!AC12+'5C1X_Tangi'!AC12+'5C1Y_GEO'!AC12+'5C1AI_Harmony'!AC12+'5C1AJ_Athlos'!AC12+'5C1AG_Collegiate'!AC12+'5C1M_GEO Mid'!AC12+Placeholder_Tallulah!AC12</f>
        <v>0</v>
      </c>
      <c r="AE12" s="97">
        <f>'5C1B_DArbonne'!AD12+'5C1A_Madison'!AD12+'5C1C_Intl High'!AD12+'5C3_UnvView'!AE12+'5C1F_L.C. Charter'!AD12+'5C1E_LFNO'!AD12+'5C1D_NOMMA'!AD12+'5C1AE_Noble Minds'!AD12+'5C1J_Jeff Chamber'!AD12+'5C1Q_Advantage'!AD12+'5C1AF_JCFA-Laf'!AD12+'5C1W_Willow'!AD12+'5C1Z_Lincoln Prep'!AD12+'5C1AA_Laurel'!AD12+'5C1AB_Apex'!AD12+'5C1AC_Smothers'!AD12+'5C1AD_Greater'!AD12+'5C1R_Iberville'!AD12+'5C1N_Delta'!AD12+'5C1S_LC Col Prep'!AD12+'5C1T_Northeast'!AD12+'5C1U_Acadiana Ren'!AD12+'5C1I_LA Key'!AD12+'5C1V_Laf Ren'!AD12+'5C1O_Impact'!AD12+'5C1P_Vision'!AD12+'5C2_LAVCA'!AE12+'5C1H_Southwest'!AD12+'5C1G_JS Clark'!AD12+'5C1AH_BRUP'!AD12+'5C1X_Tangi'!AD12+'5C1Y_GEO'!AD12+'5C1AI_Harmony'!AD12+'5C1AJ_Athlos'!AD12+'5C1AG_Collegiate'!AD12+'5C1M_GEO Mid'!AD12+Placeholder_Tallulah!AD12</f>
        <v>0</v>
      </c>
      <c r="AF12" s="67">
        <f>'Source Data'!N12</f>
        <v>3969</v>
      </c>
      <c r="AG12" s="90">
        <f>'5C1B_DArbonne'!AF12+'5C1A_Madison'!AF12+'5C1C_Intl High'!AF12+'5C3_UnvView'!AG12+'5C1F_L.C. Charter'!AF12+'5C1E_LFNO'!AF12+'5C1D_NOMMA'!AF12+'5C1AE_Noble Minds'!AF12+'5C1J_Jeff Chamber'!AF12+'5C1Q_Advantage'!AF12+'5C1AF_JCFA-Laf'!AF12+'5C1W_Willow'!AF12+'5C1Z_Lincoln Prep'!AF12+'5C1AA_Laurel'!AF12+'5C1AB_Apex'!AF12+'5C1AC_Smothers'!AF12+'5C1AD_Greater'!AF12+'5C1R_Iberville'!AF12+'5C1N_Delta'!AF12+'5C1S_LC Col Prep'!AF12+'5C1T_Northeast'!AF12+'5C1U_Acadiana Ren'!AF12+'5C1I_LA Key'!AF12+'5C1V_Laf Ren'!AF12+'5C1O_Impact'!AF12+'5C1P_Vision'!AF12+'5C2_LAVCA'!AG12+'5C1H_Southwest'!AF12+'5C1G_JS Clark'!AF12+'5C1AH_BRUP'!AF12+'5C1X_Tangi'!AF12+'5C1Y_GEO'!AF12+'5C1AI_Harmony'!AF12+'5C1AJ_Athlos'!AF12+'5C1AG_Collegiate'!AF12+'5C1M_GEO Mid'!AF12+Placeholder_Tallulah!AF12</f>
        <v>0</v>
      </c>
      <c r="AH12" s="335">
        <f>'5C1B_DArbonne'!AG12+'5C1A_Madison'!AG12+'5C1C_Intl High'!AG12+'5C3_UnvView'!AH12+'5C1F_L.C. Charter'!AG12+'5C1E_LFNO'!AG12+'5C1D_NOMMA'!AG12+'5C1AE_Noble Minds'!AG12+'5C1J_Jeff Chamber'!AG12+'5C1Q_Advantage'!AG12+'5C1AF_JCFA-Laf'!AG12+'5C1W_Willow'!AG12+'5C1Z_Lincoln Prep'!AG12+'5C1AA_Laurel'!AG12+'5C1AB_Apex'!AG12+'5C1AC_Smothers'!AG12+'5C1AD_Greater'!AG12+'5C1R_Iberville'!AG12+'5C1N_Delta'!AG12+'5C1S_LC Col Prep'!AG12+'5C1T_Northeast'!AG12+'5C1U_Acadiana Ren'!AG12+'5C1I_LA Key'!AG12+'5C1V_Laf Ren'!AG12+'5C1O_Impact'!AG12+'5C1P_Vision'!AG12+'5C2_LAVCA'!AH12+'5C1H_Southwest'!AG12+'5C1G_JS Clark'!AG12+'5C1AH_BRUP'!AG12+'5C1X_Tangi'!AG12+'5C1Y_GEO'!AG12+'5C1AI_Harmony'!AG12+'5C1AJ_Athlos'!AG12+'5C1AG_Collegiate'!AG12+'5C1M_GEO Mid'!AG12+Placeholder_Tallulah!AG12</f>
        <v>0</v>
      </c>
      <c r="AI12" s="67">
        <f>'5C1B_DArbonne'!AH12+'5C1A_Madison'!AH12+'5C1C_Intl High'!AH12+'5C3_UnvView'!AI12+'5C1F_L.C. Charter'!AH12+'5C1E_LFNO'!AH12+'5C1D_NOMMA'!AH12+'5C1AE_Noble Minds'!AH12+'5C1J_Jeff Chamber'!AH12+'5C1Q_Advantage'!AH12+'5C1AF_JCFA-Laf'!AH12+'5C1W_Willow'!AH12+'5C1Z_Lincoln Prep'!AH12+'5C1AA_Laurel'!AH12+'5C1AB_Apex'!AH12+'5C1AC_Smothers'!AH12+'5C1AD_Greater'!AH12+'5C1R_Iberville'!AH12+'5C1N_Delta'!AH12+'5C1S_LC Col Prep'!AH12+'5C1T_Northeast'!AH12+'5C1U_Acadiana Ren'!AH12+'5C1I_LA Key'!AH12+'5C1V_Laf Ren'!AH12+'5C1O_Impact'!AH12+'5C1P_Vision'!AH12+'5C2_LAVCA'!AI12+'5C1H_Southwest'!AH12+'5C1G_JS Clark'!AH12+'5C1AH_BRUP'!AH12+'5C1X_Tangi'!AH12+'5C1Y_GEO'!AH12+'5C1AI_Harmony'!AH12+'5C1AJ_Athlos'!AH12+'5C1AG_Collegiate'!AH12+'5C1M_GEO Mid'!AH12+Placeholder_Tallulah!AH12</f>
        <v>0</v>
      </c>
      <c r="AJ12" s="335">
        <f>'5C1B_DArbonne'!AI12+'5C1A_Madison'!AI12+'5C1C_Intl High'!AI12+'5C3_UnvView'!AJ12+'5C1F_L.C. Charter'!AI12+'5C1E_LFNO'!AI12+'5C1D_NOMMA'!AI12+'5C1AE_Noble Minds'!AI12+'5C1J_Jeff Chamber'!AI12+'5C1Q_Advantage'!AI12+'5C1AF_JCFA-Laf'!AI12+'5C1W_Willow'!AI12+'5C1Z_Lincoln Prep'!AI12+'5C1AA_Laurel'!AI12+'5C1AB_Apex'!AI12+'5C1AC_Smothers'!AI12+'5C1AD_Greater'!AI12+'5C1R_Iberville'!AI12+'5C1N_Delta'!AI12+'5C1S_LC Col Prep'!AI12+'5C1T_Northeast'!AI12+'5C1U_Acadiana Ren'!AI12+'5C1I_LA Key'!AI12+'5C1V_Laf Ren'!AI12+'5C1O_Impact'!AI12+'5C1P_Vision'!AI12+'5C2_LAVCA'!AJ12+'5C1H_Southwest'!AI12+'5C1G_JS Clark'!AI12+'5C1AH_BRUP'!AI12+'5C1X_Tangi'!AI12+'5C1Y_GEO'!AI12+'5C1AI_Harmony'!AI12+'5C1AJ_Athlos'!AI12+'5C1AG_Collegiate'!AI12+'5C1M_GEO Mid'!AI12+Placeholder_Tallulah!AI12</f>
        <v>0</v>
      </c>
      <c r="AK12" s="69">
        <f>'5C1B_DArbonne'!AJ12+'5C1A_Madison'!AJ12+'5C1C_Intl High'!AJ12+'5C3_UnvView'!AK12+'5C1F_L.C. Charter'!AJ12+'5C1E_LFNO'!AJ12+'5C1D_NOMMA'!AJ12+'5C1AE_Noble Minds'!AJ12+'5C1J_Jeff Chamber'!AJ12+'5C1Q_Advantage'!AJ12+'5C1AF_JCFA-Laf'!AJ12+'5C1W_Willow'!AJ12+'5C1Z_Lincoln Prep'!AJ12+'5C1AA_Laurel'!AJ12+'5C1AB_Apex'!AJ12+'5C1AC_Smothers'!AJ12+'5C1AD_Greater'!AJ12+'5C1R_Iberville'!AJ12+'5C1N_Delta'!AJ12+'5C1S_LC Col Prep'!AJ12+'5C1T_Northeast'!AJ12+'5C1U_Acadiana Ren'!AJ12+'5C1I_LA Key'!AJ12+'5C1V_Laf Ren'!AJ12+'5C1O_Impact'!AJ12+'5C1P_Vision'!AJ12+'5C2_LAVCA'!AK12+'5C1H_Southwest'!AJ12+'5C1G_JS Clark'!AJ12+'5C1AH_BRUP'!AJ12+'5C1X_Tangi'!AJ12+'5C1Y_GEO'!AJ12+'5C1AI_Harmony'!AJ12+'5C1AJ_Athlos'!AJ12+'5C1AG_Collegiate'!AJ12+'5C1M_GEO Mid'!AJ12+Placeholder_Tallulah!AJ12</f>
        <v>0</v>
      </c>
      <c r="AL12" s="68">
        <f>'5C1B_DArbonne'!AK12+'5C1A_Madison'!AK12+'5C1C_Intl High'!AK12+'5C3_UnvView'!AL12+'5C1F_L.C. Charter'!AK12+'5C1E_LFNO'!AK12+'5C1D_NOMMA'!AK12+'5C1AE_Noble Minds'!AK12+'5C1J_Jeff Chamber'!AK12+'5C1Q_Advantage'!AK12+'5C1AF_JCFA-Laf'!AK12+'5C1W_Willow'!AK12+'5C1Z_Lincoln Prep'!AK12+'5C1AA_Laurel'!AK12+'5C1AB_Apex'!AK12+'5C1AC_Smothers'!AK12+'5C1AD_Greater'!AK12+'5C1R_Iberville'!AK12+'5C1N_Delta'!AK12+'5C1S_LC Col Prep'!AK12+'5C1T_Northeast'!AK12+'5C1U_Acadiana Ren'!AK12+'5C1I_LA Key'!AK12+'5C1V_Laf Ren'!AK12+'5C1O_Impact'!AK12+'5C1P_Vision'!AK12+'5C2_LAVCA'!AL12+'5C1H_Southwest'!AK12+'5C1G_JS Clark'!AK12+'5C1AH_BRUP'!AK12+'5C1X_Tangi'!AK12+'5C1Y_GEO'!AK12+'5C1AI_Harmony'!AK12+'5C1AJ_Athlos'!AK12+'5C1AG_Collegiate'!AK12+'5C1M_GEO Mid'!AK12+Placeholder_Tallulah!AK12</f>
        <v>0</v>
      </c>
      <c r="AM12" s="90">
        <f>'5C1B_DArbonne'!AL12+'5C1A_Madison'!AL12+'5C1C_Intl High'!AL12+'5C3_UnvView'!AM12+'5C1F_L.C. Charter'!AL12+'5C1E_LFNO'!AL12+'5C1D_NOMMA'!AL12+'5C1AE_Noble Minds'!AL12+'5C1J_Jeff Chamber'!AL12+'5C1Q_Advantage'!AL12+'5C1AF_JCFA-Laf'!AL12+'5C1W_Willow'!AL12+'5C1Z_Lincoln Prep'!AL12+'5C1AA_Laurel'!AL12+'5C1AB_Apex'!AL12+'5C1AC_Smothers'!AL12+'5C1AD_Greater'!AL12+'5C1R_Iberville'!AL12+'5C1N_Delta'!AL12+'5C1S_LC Col Prep'!AL12+'5C1T_Northeast'!AL12+'5C1U_Acadiana Ren'!AL12+'5C1I_LA Key'!AL12+'5C1V_Laf Ren'!AL12+'5C1O_Impact'!AL12+'5C1P_Vision'!AL12+'5C2_LAVCA'!AM12+'5C1H_Southwest'!AL12+'5C1G_JS Clark'!AL12+'5C1AH_BRUP'!AL12+'5C1X_Tangi'!AL12+'5C1Y_GEO'!AL12+'5C1AI_Harmony'!AL12+'5C1AJ_Athlos'!AL12+'5C1AG_Collegiate'!AL12+'5C1M_GEO Mid'!AL12+Placeholder_Tallulah!AL12</f>
        <v>85730</v>
      </c>
      <c r="AN12" s="71">
        <f>'5C1B_DArbonne'!AM12+'5C1A_Madison'!AM12+'5C1C_Intl High'!AM12+'5C3_UnvView'!AN12+'5C1F_L.C. Charter'!AM12+'5C1E_LFNO'!AM12+'5C1D_NOMMA'!AM12+'5C1AE_Noble Minds'!AM12+'5C1J_Jeff Chamber'!AM12+'5C1Q_Advantage'!AM12+'5C1AF_JCFA-Laf'!AM12+'5C1W_Willow'!AM12+'5C1Z_Lincoln Prep'!AM12+'5C1AA_Laurel'!AM12+'5C1AB_Apex'!AM12+'5C1AC_Smothers'!AM12+'5C1AD_Greater'!AM12+'5C1R_Iberville'!AM12+'5C1N_Delta'!AM12+'5C1S_LC Col Prep'!AM12+'5C1T_Northeast'!AM12+'5C1U_Acadiana Ren'!AM12+'5C1I_LA Key'!AM12+'5C1V_Laf Ren'!AM12+'5C1O_Impact'!AM12+'5C1P_Vision'!AM12+'5C2_LAVCA'!AN12+'5C1H_Southwest'!AM12+'5C1G_JS Clark'!AM12+'5C1AH_BRUP'!AM12+'5C1X_Tangi'!AM12+'5C1Y_GEO'!AM12+'5C1AI_Harmony'!AM12+'5C1AJ_Athlos'!AM12+'5C1AG_Collegiate'!AM12+'5C1M_GEO Mid'!AM12+Placeholder_Tallulah!AM12</f>
        <v>0</v>
      </c>
      <c r="AO12" s="90">
        <f>'5C1B_DArbonne'!AN12+'5C1A_Madison'!AN12+'5C1C_Intl High'!AN12+'5C3_UnvView'!AO12+'5C1F_L.C. Charter'!AN12+'5C1E_LFNO'!AN12+'5C1D_NOMMA'!AN12+'5C1AE_Noble Minds'!AN12+'5C1J_Jeff Chamber'!AN12+'5C1Q_Advantage'!AN12+'5C1AF_JCFA-Laf'!AN12+'5C1W_Willow'!AN12+'5C1Z_Lincoln Prep'!AN12+'5C1AA_Laurel'!AN12+'5C1AB_Apex'!AN12+'5C1AC_Smothers'!AN12+'5C1AD_Greater'!AN12+'5C1R_Iberville'!AN12+'5C1N_Delta'!AN12+'5C1S_LC Col Prep'!AN12+'5C1T_Northeast'!AN12+'5C1U_Acadiana Ren'!AN12+'5C1I_LA Key'!AN12+'5C1V_Laf Ren'!AN12+'5C1O_Impact'!AN12+'5C1P_Vision'!AN12+'5C2_LAVCA'!AO12+'5C1H_Southwest'!AN12+'5C1G_JS Clark'!AN12+'5C1AH_BRUP'!AN12+'5C1X_Tangi'!AN12+'5C1Y_GEO'!AN12+'5C1AI_Harmony'!AN12+'5C1AJ_Athlos'!AN12+'5C1AG_Collegiate'!AN12+'5C1M_GEO Mid'!AN12+Placeholder_Tallulah!AN12</f>
        <v>0</v>
      </c>
      <c r="AP12" s="69">
        <f>'5C1B_DArbonne'!AO12+'5C1A_Madison'!AO12+'5C1C_Intl High'!AO12+'5C3_UnvView'!AP12+'5C1F_L.C. Charter'!AO12+'5C1E_LFNO'!AO12+'5C1D_NOMMA'!AO12+'5C1AE_Noble Minds'!AO12+'5C1J_Jeff Chamber'!AO12+'5C1Q_Advantage'!AO12+'5C1AF_JCFA-Laf'!AO12+'5C1W_Willow'!AO12+'5C1Z_Lincoln Prep'!AO12+'5C1AA_Laurel'!AO12+'5C1AB_Apex'!AO12+'5C1AC_Smothers'!AO12+'5C1AD_Greater'!AO12+'5C1R_Iberville'!AO12+'5C1N_Delta'!AO12+'5C1S_LC Col Prep'!AO12+'5C1T_Northeast'!AO12+'5C1U_Acadiana Ren'!AO12+'5C1I_LA Key'!AO12+'5C1V_Laf Ren'!AO12+'5C1O_Impact'!AO12+'5C1P_Vision'!AO12+'5C2_LAVCA'!AP12+'5C1H_Southwest'!AO12+'5C1G_JS Clark'!AO12+'5C1AH_BRUP'!AO12+'5C1X_Tangi'!AO12+'5C1Y_GEO'!AO12+'5C1AI_Harmony'!AO12+'5C1AJ_Athlos'!AO12+'5C1AG_Collegiate'!AO12+'5C1M_GEO Mid'!AO12+Placeholder_Tallulah!AO12</f>
        <v>95</v>
      </c>
      <c r="AQ12" s="90">
        <f>'5C1B_DArbonne'!AP12+'5C1A_Madison'!AP12+'5C1C_Intl High'!AP12+'5C3_UnvView'!AQ12+'5C1F_L.C. Charter'!AP12+'5C1E_LFNO'!AP12+'5C1D_NOMMA'!AP12+'5C1AE_Noble Minds'!AP12+'5C1J_Jeff Chamber'!AP12+'5C1Q_Advantage'!AP12+'5C1AF_JCFA-Laf'!AP12+'5C1W_Willow'!AP12+'5C1Z_Lincoln Prep'!AP12+'5C1AA_Laurel'!AP12+'5C1AB_Apex'!AP12+'5C1AC_Smothers'!AP12+'5C1AD_Greater'!AP12+'5C1R_Iberville'!AP12+'5C1N_Delta'!AP12+'5C1S_LC Col Prep'!AP12+'5C1T_Northeast'!AP12+'5C1U_Acadiana Ren'!AP12+'5C1I_LA Key'!AP12+'5C1V_Laf Ren'!AP12+'5C1O_Impact'!AP12+'5C1P_Vision'!AP12+'5C2_LAVCA'!AQ12+'5C1H_Southwest'!AP12+'5C1G_JS Clark'!AP12+'5C1AH_BRUP'!AP12+'5C1X_Tangi'!AP12+'5C1Y_GEO'!AP12+'5C1AI_Harmony'!AP12+'5C1AJ_Athlos'!AP12+'5C1AG_Collegiate'!AP12+'5C1M_GEO Mid'!AP12+Placeholder_Tallulah!AP12</f>
        <v>0</v>
      </c>
      <c r="AR12" s="69">
        <f>'5C1B_DArbonne'!AQ12+'5C1A_Madison'!AQ12+'5C1C_Intl High'!AQ12+'5C3_UnvView'!AR12+'5C1F_L.C. Charter'!AQ12+'5C1E_LFNO'!AQ12+'5C1D_NOMMA'!AQ12+'5C1AE_Noble Minds'!AQ12+'5C1J_Jeff Chamber'!AQ12+'5C1Q_Advantage'!AQ12+'5C1AF_JCFA-Laf'!AQ12+'5C1W_Willow'!AQ12+'5C1Z_Lincoln Prep'!AQ12+'5C1AA_Laurel'!AQ12+'5C1AB_Apex'!AQ12+'5C1AC_Smothers'!AQ12+'5C1AD_Greater'!AQ12+'5C1R_Iberville'!AQ12+'5C1N_Delta'!AQ12+'5C1S_LC Col Prep'!AQ12+'5C1T_Northeast'!AQ12+'5C1U_Acadiana Ren'!AQ12+'5C1I_LA Key'!AQ12+'5C1V_Laf Ren'!AQ12+'5C1O_Impact'!AQ12+'5C1P_Vision'!AQ12+'5C2_LAVCA'!AR12+'5C1H_Southwest'!AQ12+'5C1G_JS Clark'!AQ12+'5C1AH_BRUP'!AQ12+'5C1X_Tangi'!AQ12+'5C1Y_GEO'!AQ12+'5C1AI_Harmony'!AQ12+'5C1AJ_Athlos'!AQ12+'5C1AG_Collegiate'!AQ12+'5C1M_GEO Mid'!AQ12+Placeholder_Tallulah!AQ12</f>
        <v>0</v>
      </c>
      <c r="AS12" s="69">
        <f>'5C1B_DArbonne'!AR12+'5C1A_Madison'!AR12+'5C1C_Intl High'!AR12+'5C3_UnvView'!AS12+'5C1F_L.C. Charter'!AR12+'5C1E_LFNO'!AR12+'5C1D_NOMMA'!AR12+'5C1AE_Noble Minds'!AR12+'5C1J_Jeff Chamber'!AR12+'5C1Q_Advantage'!AR12+'5C1AF_JCFA-Laf'!AR12+'5C1W_Willow'!AR12+'5C1Z_Lincoln Prep'!AR12+'5C1AA_Laurel'!AR12+'5C1AB_Apex'!AR12+'5C1AC_Smothers'!AR12+'5C1AD_Greater'!AR12+'5C1R_Iberville'!AR12+'5C1N_Delta'!AR12+'5C1S_LC Col Prep'!AR12+'5C1T_Northeast'!AR12+'5C1U_Acadiana Ren'!AR12+'5C1I_LA Key'!AR12+'5C1V_Laf Ren'!AR12+'5C1O_Impact'!AR12+'5C1P_Vision'!AR12+'5C2_LAVCA'!AS12+'5C1H_Southwest'!AR12+'5C1G_JS Clark'!AR12+'5C1AH_BRUP'!AR12+'5C1X_Tangi'!AR12+'5C1Y_GEO'!AR12+'5C1AI_Harmony'!AR12+'5C1AJ_Athlos'!AR12+'5C1AG_Collegiate'!AR12+'5C1M_GEO Mid'!AR12+Placeholder_Tallulah!AR12</f>
        <v>0</v>
      </c>
      <c r="AT12" s="90">
        <f>'5C1B_DArbonne'!AS12+'5C1A_Madison'!AS12+'5C1C_Intl High'!AS12+'5C3_UnvView'!AT12+'5C1F_L.C. Charter'!AS12+'5C1E_LFNO'!AS12+'5C1D_NOMMA'!AS12+'5C1AE_Noble Minds'!AS12+'5C1J_Jeff Chamber'!AS12+'5C1Q_Advantage'!AS12+'5C1AF_JCFA-Laf'!AS12+'5C1W_Willow'!AS12+'5C1Z_Lincoln Prep'!AS12+'5C1AA_Laurel'!AS12+'5C1AB_Apex'!AS12+'5C1AC_Smothers'!AS12+'5C1AD_Greater'!AS12+'5C1R_Iberville'!AS12+'5C1N_Delta'!AS12+'5C1S_LC Col Prep'!AS12+'5C1T_Northeast'!AS12+'5C1U_Acadiana Ren'!AS12+'5C1I_LA Key'!AS12+'5C1V_Laf Ren'!AS12+'5C1O_Impact'!AS12+'5C1P_Vision'!AS12+'5C2_LAVCA'!AT12+'5C1H_Southwest'!AS12+'5C1G_JS Clark'!AS12+'5C1AH_BRUP'!AS12+'5C1X_Tangi'!AS12+'5C1Y_GEO'!AS12+'5C1AI_Harmony'!AS12+'5C1AJ_Athlos'!AS12+'5C1AG_Collegiate'!AS12+'5C1M_GEO Mid'!AS12+Placeholder_Tallulah!AS12</f>
        <v>3104</v>
      </c>
      <c r="AU12" s="70">
        <f t="shared" si="1"/>
        <v>0</v>
      </c>
      <c r="AV12" s="87">
        <f t="shared" si="2"/>
        <v>3104</v>
      </c>
      <c r="AW12" s="192"/>
      <c r="AX12" s="66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Mid'!#REF!+Placeholder_Tallulah!AW12</f>
        <v>#REF!</v>
      </c>
      <c r="AY12" s="66">
        <f t="shared" si="3"/>
        <v>0</v>
      </c>
      <c r="AZ12" s="66" t="e">
        <f t="shared" si="4"/>
        <v>#REF!</v>
      </c>
    </row>
    <row r="13" spans="1:52" ht="16.149999999999999" customHeight="1" x14ac:dyDescent="0.2">
      <c r="A13" s="55">
        <v>7</v>
      </c>
      <c r="B13" s="56" t="s">
        <v>13</v>
      </c>
      <c r="C13" s="336">
        <f>'5C1B_DArbonne'!C13+'5C1A_Madison'!C13+'5C1C_Intl High'!C13+'5C3_UnvView'!C13+'5C1F_L.C. Charter'!C13+'5C1E_LFNO'!C13+'5C1D_NOMMA'!C13+'5C1AE_Noble Minds'!C13+'5C1J_Jeff Chamber'!C13+'5C1Q_Advantage'!C13+'5C1AF_JCFA-Laf'!C13+'5C1W_Willow'!C13+'5C1Z_Lincoln Prep'!C13+'5C1AA_Laurel'!C13+'5C1AB_Apex'!C13+'5C1AC_Smothers'!C13+'5C1AD_Greater'!C13+'5C1R_Iberville'!C13+'5C1N_Delta'!C13+'5C1S_LC Col Prep'!C13+'5C1T_Northeast'!C13+'5C1U_Acadiana Ren'!C13+'5C1I_LA Key'!C13+'5C1V_Laf Ren'!C13+'5C1O_Impact'!C13+'5C1P_Vision'!C13+'5C2_LAVCA'!C13+'5C1H_Southwest'!C13+'5C1G_JS Clark'!C13+'5C1AH_BRUP'!C13+'5C1X_Tangi'!C13+'5C1Y_GEO'!C13+'5C1AI_Harmony'!C13+'5C1AJ_Athlos'!C13+'5C1AG_Collegiate'!C13+'5C1M_GEO Mid'!C13+Placeholder_Tallulah!C13</f>
        <v>0</v>
      </c>
      <c r="D13" s="57">
        <f>'Source Data'!H13</f>
        <v>3079.9485560845051</v>
      </c>
      <c r="E13" s="75">
        <f>'5C1B_DArbonne'!E13+'5C1A_Madison'!E13+'5C1C_Intl High'!E13+'5C3_UnvView'!E13+'5C1F_L.C. Charter'!E13+'5C1E_LFNO'!E13+'5C1D_NOMMA'!E13+'5C1AE_Noble Minds'!E13+'5C1J_Jeff Chamber'!E13+'5C1Q_Advantage'!E13+'5C1AF_JCFA-Laf'!E13+'5C1W_Willow'!E13+'5C1Z_Lincoln Prep'!E13+'5C1AA_Laurel'!E13+'5C1AB_Apex'!E13+'5C1AC_Smothers'!E13+'5C1AD_Greater'!E13+'5C1R_Iberville'!E13+'5C1N_Delta'!E13+'5C1S_LC Col Prep'!E13+'5C1T_Northeast'!E13+'5C1U_Acadiana Ren'!E13+'5C1I_LA Key'!E13+'5C1V_Laf Ren'!E13+'5C1O_Impact'!E13+'5C1P_Vision'!E13+'5C2_LAVCA'!E13+'5C1H_Southwest'!E13+'5C1G_JS Clark'!E13+'5C1AH_BRUP'!E13+'5C1X_Tangi'!E13+'5C1Y_GEO'!E13+'5C1AI_Harmony'!E13+'5C1AJ_Athlos'!E13+'5C1AG_Collegiate'!E13+'5C1M_GEO Mid'!E13+Placeholder_Tallulah!E13</f>
        <v>0</v>
      </c>
      <c r="F13" s="355">
        <f>'5C1B_DArbonne'!F13+'5C1A_Madison'!F13+'5C1C_Intl High'!F13+'5C3_UnvView'!F13+'5C1F_L.C. Charter'!F13+'5C1E_LFNO'!F13+'5C1D_NOMMA'!F13+'5C1AE_Noble Minds'!F13+'5C1J_Jeff Chamber'!F13+'5C1Q_Advantage'!F13+'5C1AF_JCFA-Laf'!F13+'5C1W_Willow'!F13+'5C1Z_Lincoln Prep'!F13+'5C1AA_Laurel'!F13+'5C1AB_Apex'!F13+'5C1AC_Smothers'!F13+'5C1AD_Greater'!F13+'5C1R_Iberville'!F13+'5C1N_Delta'!F13+'5C1S_LC Col Prep'!F13+'5C1T_Northeast'!F13+'5C1U_Acadiana Ren'!F13+'5C1I_LA Key'!F13+'5C1V_Laf Ren'!F13+'5C1O_Impact'!F13+'5C1P_Vision'!F13+'5C2_LAVCA'!F13+'5C1H_Southwest'!F13+'5C1G_JS Clark'!F13+'5C1AH_BRUP'!F13+'5C1X_Tangi'!F13+'5C1Y_GEO'!F13+'5C1AI_Harmony'!F13+'5C1AJ_Athlos'!F13+'5C1AG_Collegiate'!F13+'5C1M_GEO Mid'!F13+Placeholder_Tallulah!F13</f>
        <v>0</v>
      </c>
      <c r="G13" s="57">
        <f>'Source Data'!I13</f>
        <v>422.20328372683736</v>
      </c>
      <c r="H13" s="75">
        <f>'5C1B_DArbonne'!H13+'5C1A_Madison'!H13+'5C1C_Intl High'!H13+'5C3_UnvView'!H13+'5C1F_L.C. Charter'!H13+'5C1E_LFNO'!H13+'5C1D_NOMMA'!H13+'5C1AE_Noble Minds'!H13+'5C1J_Jeff Chamber'!H13+'5C1Q_Advantage'!H13+'5C1AF_JCFA-Laf'!H13+'5C1W_Willow'!H13+'5C1Z_Lincoln Prep'!H13+'5C1AA_Laurel'!H13+'5C1AB_Apex'!H13+'5C1AC_Smothers'!H13+'5C1AD_Greater'!H13+'5C1R_Iberville'!H13+'5C1N_Delta'!H13+'5C1S_LC Col Prep'!H13+'5C1T_Northeast'!H13+'5C1U_Acadiana Ren'!H13+'5C1I_LA Key'!H13+'5C1V_Laf Ren'!H13+'5C1O_Impact'!H13+'5C1P_Vision'!H13+'5C2_LAVCA'!H13+'5C1H_Southwest'!H13+'5C1G_JS Clark'!H13+'5C1AH_BRUP'!H13+'5C1X_Tangi'!H13+'5C1Y_GEO'!H13+'5C1AI_Harmony'!H13+'5C1AJ_Athlos'!H13+'5C1AG_Collegiate'!H13+'5C1M_GEO Mid'!H13+Placeholder_Tallulah!H13</f>
        <v>0</v>
      </c>
      <c r="I13" s="355">
        <f>'5C1B_DArbonne'!I13+'5C1A_Madison'!I13+'5C1C_Intl High'!I13+'5C3_UnvView'!I13+'5C1F_L.C. Charter'!I13+'5C1E_LFNO'!I13+'5C1D_NOMMA'!I13+'5C1AE_Noble Minds'!I13+'5C1J_Jeff Chamber'!I13+'5C1Q_Advantage'!I13+'5C1AF_JCFA-Laf'!I13+'5C1W_Willow'!I13+'5C1Z_Lincoln Prep'!I13+'5C1AA_Laurel'!I13+'5C1AB_Apex'!I13+'5C1AC_Smothers'!I13+'5C1AD_Greater'!I13+'5C1R_Iberville'!I13+'5C1N_Delta'!I13+'5C1S_LC Col Prep'!I13+'5C1T_Northeast'!I13+'5C1U_Acadiana Ren'!I13+'5C1I_LA Key'!I13+'5C1V_Laf Ren'!I13+'5C1O_Impact'!I13+'5C1P_Vision'!I13+'5C2_LAVCA'!I13+'5C1H_Southwest'!I13+'5C1G_JS Clark'!I13+'5C1AH_BRUP'!I13+'5C1X_Tangi'!I13+'5C1Y_GEO'!I13+'5C1AI_Harmony'!I13+'5C1AJ_Athlos'!I13+'5C1AG_Collegiate'!I13+'5C1M_GEO Mid'!I13+Placeholder_Tallulah!I13</f>
        <v>0</v>
      </c>
      <c r="J13" s="57">
        <f>'Source Data'!J13</f>
        <v>115.14635010731928</v>
      </c>
      <c r="K13" s="75">
        <f>'5C1B_DArbonne'!K13+'5C1A_Madison'!K13+'5C1C_Intl High'!K13+'5C3_UnvView'!K13+'5C1F_L.C. Charter'!K13+'5C1E_LFNO'!K13+'5C1D_NOMMA'!K13+'5C1AE_Noble Minds'!K13+'5C1J_Jeff Chamber'!K13+'5C1Q_Advantage'!K13+'5C1AF_JCFA-Laf'!K13+'5C1W_Willow'!K13+'5C1Z_Lincoln Prep'!K13+'5C1AA_Laurel'!K13+'5C1AB_Apex'!K13+'5C1AC_Smothers'!K13+'5C1AD_Greater'!K13+'5C1R_Iberville'!K13+'5C1N_Delta'!K13+'5C1S_LC Col Prep'!K13+'5C1T_Northeast'!K13+'5C1U_Acadiana Ren'!K13+'5C1I_LA Key'!K13+'5C1V_Laf Ren'!K13+'5C1O_Impact'!K13+'5C1P_Vision'!K13+'5C2_LAVCA'!K13+'5C1H_Southwest'!K13+'5C1G_JS Clark'!K13+'5C1AH_BRUP'!K13+'5C1X_Tangi'!K13+'5C1Y_GEO'!K13+'5C1AI_Harmony'!K13+'5C1AJ_Athlos'!K13+'5C1AG_Collegiate'!K13+'5C1M_GEO Mid'!K13+Placeholder_Tallulah!K13</f>
        <v>0</v>
      </c>
      <c r="L13" s="355">
        <f>'5C1B_DArbonne'!L13+'5C1A_Madison'!L13+'5C1C_Intl High'!L13+'5C3_UnvView'!L13+'5C1F_L.C. Charter'!L13+'5C1E_LFNO'!L13+'5C1D_NOMMA'!L13+'5C1AE_Noble Minds'!L13+'5C1J_Jeff Chamber'!L13+'5C1Q_Advantage'!L13+'5C1AF_JCFA-Laf'!L13+'5C1W_Willow'!L13+'5C1Z_Lincoln Prep'!L13+'5C1AA_Laurel'!L13+'5C1AB_Apex'!L13+'5C1AC_Smothers'!L13+'5C1AD_Greater'!L13+'5C1R_Iberville'!L13+'5C1N_Delta'!L13+'5C1S_LC Col Prep'!L13+'5C1T_Northeast'!L13+'5C1U_Acadiana Ren'!L13+'5C1I_LA Key'!L13+'5C1V_Laf Ren'!L13+'5C1O_Impact'!L13+'5C1P_Vision'!L13+'5C2_LAVCA'!L13+'5C1H_Southwest'!L13+'5C1G_JS Clark'!L13+'5C1AH_BRUP'!L13+'5C1X_Tangi'!L13+'5C1Y_GEO'!L13+'5C1AI_Harmony'!L13+'5C1AJ_Athlos'!L13+'5C1AG_Collegiate'!L13+'5C1M_GEO Mid'!L13+Placeholder_Tallulah!L13</f>
        <v>0</v>
      </c>
      <c r="M13" s="57">
        <f>'Source Data'!K13</f>
        <v>2878.6587526829821</v>
      </c>
      <c r="N13" s="75">
        <f>'5C1B_DArbonne'!N13+'5C1A_Madison'!N13+'5C1C_Intl High'!N13+'5C3_UnvView'!N13+'5C1F_L.C. Charter'!N13+'5C1E_LFNO'!N13+'5C1D_NOMMA'!N13+'5C1AE_Noble Minds'!N13+'5C1J_Jeff Chamber'!N13+'5C1Q_Advantage'!N13+'5C1AF_JCFA-Laf'!N13+'5C1W_Willow'!N13+'5C1Z_Lincoln Prep'!N13+'5C1AA_Laurel'!N13+'5C1AB_Apex'!N13+'5C1AC_Smothers'!N13+'5C1AD_Greater'!N13+'5C1R_Iberville'!N13+'5C1N_Delta'!N13+'5C1S_LC Col Prep'!N13+'5C1T_Northeast'!N13+'5C1U_Acadiana Ren'!N13+'5C1I_LA Key'!N13+'5C1V_Laf Ren'!N13+'5C1O_Impact'!N13+'5C1P_Vision'!N13+'5C2_LAVCA'!N13+'5C1H_Southwest'!N13+'5C1G_JS Clark'!N13+'5C1AH_BRUP'!N13+'5C1X_Tangi'!N13+'5C1Y_GEO'!N13+'5C1AI_Harmony'!N13+'5C1AJ_Athlos'!N13+'5C1AG_Collegiate'!N13+'5C1M_GEO Mid'!N13+Placeholder_Tallulah!N13</f>
        <v>0</v>
      </c>
      <c r="O13" s="355">
        <f>'5C1B_DArbonne'!O13+'5C1A_Madison'!O13+'5C1C_Intl High'!O13+'5C3_UnvView'!O13+'5C1F_L.C. Charter'!O13+'5C1E_LFNO'!O13+'5C1D_NOMMA'!O13+'5C1AE_Noble Minds'!O13+'5C1J_Jeff Chamber'!O13+'5C1Q_Advantage'!O13+'5C1AF_JCFA-Laf'!O13+'5C1W_Willow'!O13+'5C1Z_Lincoln Prep'!O13+'5C1AA_Laurel'!O13+'5C1AB_Apex'!O13+'5C1AC_Smothers'!O13+'5C1AD_Greater'!O13+'5C1R_Iberville'!O13+'5C1N_Delta'!O13+'5C1S_LC Col Prep'!O13+'5C1T_Northeast'!O13+'5C1U_Acadiana Ren'!O13+'5C1I_LA Key'!O13+'5C1V_Laf Ren'!O13+'5C1O_Impact'!O13+'5C1P_Vision'!O13+'5C2_LAVCA'!O13+'5C1H_Southwest'!O13+'5C1G_JS Clark'!O13+'5C1AH_BRUP'!O13+'5C1X_Tangi'!O13+'5C1Y_GEO'!O13+'5C1AI_Harmony'!O13+'5C1AJ_Athlos'!O13+'5C1AG_Collegiate'!O13+'5C1M_GEO Mid'!O13+Placeholder_Tallulah!O13</f>
        <v>0</v>
      </c>
      <c r="P13" s="57">
        <f>'Source Data'!L13</f>
        <v>1151.4635010731927</v>
      </c>
      <c r="Q13" s="75">
        <f>'5C1B_DArbonne'!Q13+'5C1A_Madison'!Q13+'5C1C_Intl High'!Q13+'5C3_UnvView'!Q13+'5C1F_L.C. Charter'!Q13+'5C1E_LFNO'!Q13+'5C1D_NOMMA'!Q13+'5C1AE_Noble Minds'!Q13+'5C1J_Jeff Chamber'!Q13+'5C1Q_Advantage'!Q13+'5C1AF_JCFA-Laf'!Q13+'5C1W_Willow'!Q13+'5C1Z_Lincoln Prep'!Q13+'5C1AA_Laurel'!Q13+'5C1AB_Apex'!Q13+'5C1AC_Smothers'!Q13+'5C1AD_Greater'!Q13+'5C1R_Iberville'!Q13+'5C1N_Delta'!Q13+'5C1S_LC Col Prep'!Q13+'5C1T_Northeast'!Q13+'5C1U_Acadiana Ren'!Q13+'5C1I_LA Key'!Q13+'5C1V_Laf Ren'!Q13+'5C1O_Impact'!Q13+'5C1P_Vision'!Q13+'5C2_LAVCA'!Q13+'5C1H_Southwest'!Q13+'5C1G_JS Clark'!Q13+'5C1AH_BRUP'!Q13+'5C1X_Tangi'!Q13+'5C1Y_GEO'!Q13+'5C1AI_Harmony'!Q13+'5C1AJ_Athlos'!Q13+'5C1AG_Collegiate'!Q13+'5C1M_GEO Mid'!Q13+Placeholder_Tallulah!Q13</f>
        <v>0</v>
      </c>
      <c r="R13" s="94">
        <f>'5C1B_DArbonne'!R13+'5C1A_Madison'!R13+'5C1C_Intl High'!R13+'5C3_UnvView'!R13+'5C1F_L.C. Charter'!R13+'5C1E_LFNO'!R13+'5C1D_NOMMA'!R13+'5C1AE_Noble Minds'!R13+'5C1J_Jeff Chamber'!R13+'5C1Q_Advantage'!R13+'5C1AF_JCFA-Laf'!R13+'5C1W_Willow'!R13+'5C1Z_Lincoln Prep'!R13+'5C1AA_Laurel'!R13+'5C1AB_Apex'!R13+'5C1AC_Smothers'!R13+'5C1AD_Greater'!R13+'5C1R_Iberville'!R13+'5C1N_Delta'!R13+'5C1S_LC Col Prep'!R13+'5C1T_Northeast'!R13+'5C1U_Acadiana Ren'!R13+'5C1I_LA Key'!R13+'5C1V_Laf Ren'!R13+'5C1O_Impact'!R13+'5C1P_Vision'!R13+'5C2_LAVCA'!R13+'5C1H_Southwest'!R13+'5C1G_JS Clark'!R13+'5C1AH_BRUP'!R13+'5C1X_Tangi'!R13+'5C1Y_GEO'!R13+'5C1AI_Harmony'!R13+'5C1AJ_Athlos'!R13+'5C1AG_Collegiate'!R13+'5C1M_GEO Mid'!R13+Placeholder_Tallulah!R13</f>
        <v>155196</v>
      </c>
      <c r="S13" s="1397">
        <f>'5C3_UnvView'!S13+'5C2_LAVCA'!S13</f>
        <v>4540</v>
      </c>
      <c r="T13" s="57">
        <f>'5C1B_DArbonne'!S13+'5C1A_Madison'!S13+'5C1C_Intl High'!S13+'5C3_UnvView'!T13+'5C1F_L.C. Charter'!S13+'5C1E_LFNO'!S13+'5C1D_NOMMA'!S13+'5C1AE_Noble Minds'!S13+'5C1J_Jeff Chamber'!S13+'5C1Q_Advantage'!S13+'5C1AF_JCFA-Laf'!S13+'5C1W_Willow'!S13+'5C1Z_Lincoln Prep'!S13+'5C1AA_Laurel'!S13+'5C1AB_Apex'!S13+'5C1AC_Smothers'!S13+'5C1AD_Greater'!S13+'5C1R_Iberville'!S13+'5C1N_Delta'!S13+'5C1S_LC Col Prep'!S13+'5C1T_Northeast'!S13+'5C1U_Acadiana Ren'!S13+'5C1I_LA Key'!S13+'5C1V_Laf Ren'!S13+'5C1O_Impact'!S13+'5C1P_Vision'!S13+'5C2_LAVCA'!T13+'5C1H_Southwest'!S13+'5C1G_JS Clark'!S13+'5C1AH_BRUP'!S13+'5C1X_Tangi'!S13+'5C1Y_GEO'!S13+'5C1AI_Harmony'!S13+'5C1AJ_Athlos'!S13+'5C1AG_Collegiate'!S13+'5C1M_GEO Mid'!S13+Placeholder_Tallulah!S13</f>
        <v>0</v>
      </c>
      <c r="U13" s="57">
        <f>'5C1B_DArbonne'!T13+'5C1A_Madison'!T13+'5C1C_Intl High'!T13+'5C3_UnvView'!U13+'5C1F_L.C. Charter'!T13+'5C1E_LFNO'!T13+'5C1D_NOMMA'!T13+'5C1AE_Noble Minds'!T13+'5C1J_Jeff Chamber'!T13+'5C1Q_Advantage'!T13+'5C1AF_JCFA-Laf'!T13+'5C1W_Willow'!T13+'5C1Z_Lincoln Prep'!T13+'5C1AA_Laurel'!T13+'5C1AB_Apex'!T13+'5C1AC_Smothers'!T13+'5C1AD_Greater'!T13+'5C1R_Iberville'!T13+'5C1N_Delta'!T13+'5C1S_LC Col Prep'!T13+'5C1T_Northeast'!T13+'5C1U_Acadiana Ren'!T13+'5C1I_LA Key'!T13+'5C1V_Laf Ren'!T13+'5C1O_Impact'!T13+'5C1P_Vision'!T13+'5C2_LAVCA'!U13+'5C1H_Southwest'!T13+'5C1G_JS Clark'!T13+'5C1AH_BRUP'!T13+'5C1X_Tangi'!T13+'5C1Y_GEO'!T13+'5C1AI_Harmony'!T13+'5C1AJ_Athlos'!T13+'5C1AG_Collegiate'!T13+'5C1M_GEO Mid'!T13+Placeholder_Tallulah!T13</f>
        <v>0</v>
      </c>
      <c r="V13" s="58">
        <f>'5C1B_DArbonne'!U13+'5C1A_Madison'!U13+'5C1C_Intl High'!U13+'5C3_UnvView'!V13+'5C1F_L.C. Charter'!U13+'5C1E_LFNO'!U13+'5C1D_NOMMA'!U13+'5C1AE_Noble Minds'!U13+'5C1J_Jeff Chamber'!U13+'5C1Q_Advantage'!U13+'5C1AF_JCFA-Laf'!U13+'5C1W_Willow'!U13+'5C1Z_Lincoln Prep'!U13+'5C1AA_Laurel'!U13+'5C1AB_Apex'!U13+'5C1AC_Smothers'!U13+'5C1AD_Greater'!U13+'5C1R_Iberville'!U13+'5C1N_Delta'!U13+'5C1S_LC Col Prep'!U13+'5C1T_Northeast'!U13+'5C1U_Acadiana Ren'!U13+'5C1I_LA Key'!U13+'5C1V_Laf Ren'!U13+'5C1O_Impact'!U13+'5C1P_Vision'!U13+'5C2_LAVCA'!V13+'5C1H_Southwest'!U13+'5C1G_JS Clark'!U13+'5C1AH_BRUP'!U13+'5C1X_Tangi'!U13+'5C1Y_GEO'!U13+'5C1AI_Harmony'!U13+'5C1AJ_Athlos'!U13+'5C1AG_Collegiate'!U13+'5C1M_GEO Mid'!U13+Placeholder_Tallulah!U13</f>
        <v>0</v>
      </c>
      <c r="W13" s="94">
        <f>'5C1B_DArbonne'!V13+'5C1A_Madison'!V13+'5C1C_Intl High'!V13+'5C3_UnvView'!W13+'5C1F_L.C. Charter'!V13+'5C1E_LFNO'!V13+'5C1D_NOMMA'!V13+'5C1AE_Noble Minds'!V13+'5C1J_Jeff Chamber'!V13+'5C1Q_Advantage'!V13+'5C1AF_JCFA-Laf'!V13+'5C1W_Willow'!V13+'5C1Z_Lincoln Prep'!V13+'5C1AA_Laurel'!V13+'5C1AB_Apex'!V13+'5C1AC_Smothers'!V13+'5C1AD_Greater'!V13+'5C1R_Iberville'!V13+'5C1N_Delta'!V13+'5C1S_LC Col Prep'!V13+'5C1T_Northeast'!V13+'5C1U_Acadiana Ren'!V13+'5C1I_LA Key'!V13+'5C1V_Laf Ren'!V13+'5C1O_Impact'!V13+'5C1P_Vision'!V13+'5C2_LAVCA'!W13+'5C1H_Southwest'!V13+'5C1G_JS Clark'!V13+'5C1AH_BRUP'!V13+'5C1X_Tangi'!V13+'5C1Y_GEO'!V13+'5C1AI_Harmony'!V13+'5C1AJ_Athlos'!V13+'5C1AG_Collegiate'!V13+'5C1M_GEO Mid'!V13+Placeholder_Tallulah!V13</f>
        <v>0</v>
      </c>
      <c r="X13" s="75">
        <f>'5C1B_DArbonne'!W13+'5C1A_Madison'!W13+'5C1C_Intl High'!W13+'5C3_UnvView'!X13+'5C1F_L.C. Charter'!W13+'5C1E_LFNO'!W13+'5C1D_NOMMA'!W13+'5C1AE_Noble Minds'!W13+'5C1J_Jeff Chamber'!W13+'5C1Q_Advantage'!W13+'5C1AF_JCFA-Laf'!W13+'5C1W_Willow'!W13+'5C1Z_Lincoln Prep'!W13+'5C1AA_Laurel'!W13+'5C1AB_Apex'!W13+'5C1AC_Smothers'!W13+'5C1AD_Greater'!W13+'5C1R_Iberville'!W13+'5C1N_Delta'!W13+'5C1S_LC Col Prep'!W13+'5C1T_Northeast'!W13+'5C1U_Acadiana Ren'!W13+'5C1I_LA Key'!W13+'5C1V_Laf Ren'!W13+'5C1O_Impact'!W13+'5C1P_Vision'!W13+'5C2_LAVCA'!X13+'5C1H_Southwest'!W13+'5C1G_JS Clark'!W13+'5C1AH_BRUP'!W13+'5C1X_Tangi'!W13+'5C1Y_GEO'!W13+'5C1AI_Harmony'!W13+'5C1AJ_Athlos'!W13+'5C1AG_Collegiate'!W13+'5C1M_GEO Mid'!W13+Placeholder_Tallulah!W13</f>
        <v>0</v>
      </c>
      <c r="Y13" s="94">
        <f>'5C1B_DArbonne'!X13+'5C1A_Madison'!X13+'5C1C_Intl High'!X13+'5C3_UnvView'!Y13+'5C1F_L.C. Charter'!X13+'5C1E_LFNO'!X13+'5C1D_NOMMA'!X13+'5C1AE_Noble Minds'!X13+'5C1J_Jeff Chamber'!X13+'5C1Q_Advantage'!X13+'5C1AF_JCFA-Laf'!X13+'5C1W_Willow'!X13+'5C1Z_Lincoln Prep'!X13+'5C1AA_Laurel'!X13+'5C1AB_Apex'!X13+'5C1AC_Smothers'!X13+'5C1AD_Greater'!X13+'5C1R_Iberville'!X13+'5C1N_Delta'!X13+'5C1S_LC Col Prep'!X13+'5C1T_Northeast'!X13+'5C1U_Acadiana Ren'!X13+'5C1I_LA Key'!X13+'5C1V_Laf Ren'!X13+'5C1O_Impact'!X13+'5C1P_Vision'!X13+'5C2_LAVCA'!Y13+'5C1H_Southwest'!X13+'5C1G_JS Clark'!X13+'5C1AH_BRUP'!X13+'5C1X_Tangi'!X13+'5C1Y_GEO'!X13+'5C1AI_Harmony'!X13+'5C1AJ_Athlos'!X13+'5C1AG_Collegiate'!X13+'5C1M_GEO Mid'!X13+Placeholder_Tallulah!X13</f>
        <v>0</v>
      </c>
      <c r="Z13" s="57">
        <f>'5C1B_DArbonne'!Y13+'5C1A_Madison'!Y13+'5C1C_Intl High'!Y13+'5C3_UnvView'!Z13+'5C1F_L.C. Charter'!Y13+'5C1E_LFNO'!Y13+'5C1D_NOMMA'!Y13+'5C1AE_Noble Minds'!Y13+'5C1J_Jeff Chamber'!Y13+'5C1Q_Advantage'!Y13+'5C1AF_JCFA-Laf'!Y13+'5C1W_Willow'!Y13+'5C1Z_Lincoln Prep'!Y13+'5C1AA_Laurel'!Y13+'5C1AB_Apex'!Y13+'5C1AC_Smothers'!Y13+'5C1AD_Greater'!Y13+'5C1R_Iberville'!Y13+'5C1N_Delta'!Y13+'5C1S_LC Col Prep'!Y13+'5C1T_Northeast'!Y13+'5C1U_Acadiana Ren'!Y13+'5C1I_LA Key'!Y13+'5C1V_Laf Ren'!Y13+'5C1O_Impact'!Y13+'5C1P_Vision'!Y13+'5C2_LAVCA'!Z13+'5C1H_Southwest'!Y13+'5C1G_JS Clark'!Y13+'5C1AH_BRUP'!Y13+'5C1X_Tangi'!Y13+'5C1Y_GEO'!Y13+'5C1AI_Harmony'!Y13+'5C1AJ_Athlos'!Y13+'5C1AG_Collegiate'!Y13+'5C1M_GEO Mid'!Y13+Placeholder_Tallulah!Y13</f>
        <v>0</v>
      </c>
      <c r="AA13" s="94">
        <f>'5C1B_DArbonne'!Z13+'5C1A_Madison'!Z13+'5C1C_Intl High'!Z13+'5C3_UnvView'!AA13+'5C1F_L.C. Charter'!Z13+'5C1E_LFNO'!Z13+'5C1D_NOMMA'!Z13+'5C1AE_Noble Minds'!Z13+'5C1J_Jeff Chamber'!Z13+'5C1Q_Advantage'!Z13+'5C1AF_JCFA-Laf'!Z13+'5C1W_Willow'!Z13+'5C1Z_Lincoln Prep'!Z13+'5C1AA_Laurel'!Z13+'5C1AB_Apex'!Z13+'5C1AC_Smothers'!Z13+'5C1AD_Greater'!Z13+'5C1R_Iberville'!Z13+'5C1N_Delta'!Z13+'5C1S_LC Col Prep'!Z13+'5C1T_Northeast'!Z13+'5C1U_Acadiana Ren'!Z13+'5C1I_LA Key'!Z13+'5C1V_Laf Ren'!Z13+'5C1O_Impact'!Z13+'5C1P_Vision'!Z13+'5C2_LAVCA'!AA13+'5C1H_Southwest'!Z13+'5C1G_JS Clark'!Z13+'5C1AH_BRUP'!Z13+'5C1X_Tangi'!Z13+'5C1Y_GEO'!Z13+'5C1AI_Harmony'!Z13+'5C1AJ_Athlos'!Z13+'5C1AG_Collegiate'!Z13+'5C1M_GEO Mid'!Z13+Placeholder_Tallulah!Z13</f>
        <v>0</v>
      </c>
      <c r="AB13" s="57">
        <f>'5C1B_DArbonne'!AA13+'5C1A_Madison'!AA13+'5C1C_Intl High'!AA13+'5C3_UnvView'!AB13+'5C1F_L.C. Charter'!AA13+'5C1E_LFNO'!AA13+'5C1D_NOMMA'!AA13+'5C1AE_Noble Minds'!AA13+'5C1J_Jeff Chamber'!AA13+'5C1Q_Advantage'!AA13+'5C1AF_JCFA-Laf'!AA13+'5C1W_Willow'!AA13+'5C1Z_Lincoln Prep'!AA13+'5C1AA_Laurel'!AA13+'5C1AB_Apex'!AA13+'5C1AC_Smothers'!AA13+'5C1AD_Greater'!AA13+'5C1R_Iberville'!AA13+'5C1N_Delta'!AA13+'5C1S_LC Col Prep'!AA13+'5C1T_Northeast'!AA13+'5C1U_Acadiana Ren'!AA13+'5C1I_LA Key'!AA13+'5C1V_Laf Ren'!AA13+'5C1O_Impact'!AA13+'5C1P_Vision'!AA13+'5C2_LAVCA'!AB13+'5C1H_Southwest'!AA13+'5C1G_JS Clark'!AA13+'5C1AH_BRUP'!AA13+'5C1X_Tangi'!AA13+'5C1Y_GEO'!AA13+'5C1AI_Harmony'!AA13+'5C1AJ_Athlos'!AA13+'5C1AG_Collegiate'!AA13+'5C1M_GEO Mid'!AA13+Placeholder_Tallulah!AA13</f>
        <v>0</v>
      </c>
      <c r="AC13" s="57">
        <f>'5C1B_DArbonne'!AB13+'5C1A_Madison'!AB13+'5C1C_Intl High'!AB13+'5C3_UnvView'!AC13+'5C1F_L.C. Charter'!AB13+'5C1E_LFNO'!AB13+'5C1D_NOMMA'!AB13+'5C1AE_Noble Minds'!AB13+'5C1J_Jeff Chamber'!AB13+'5C1Q_Advantage'!AB13+'5C1AF_JCFA-Laf'!AB13+'5C1W_Willow'!AB13+'5C1Z_Lincoln Prep'!AB13+'5C1AA_Laurel'!AB13+'5C1AB_Apex'!AB13+'5C1AC_Smothers'!AB13+'5C1AD_Greater'!AB13+'5C1R_Iberville'!AB13+'5C1N_Delta'!AB13+'5C1S_LC Col Prep'!AB13+'5C1T_Northeast'!AB13+'5C1U_Acadiana Ren'!AB13+'5C1I_LA Key'!AB13+'5C1V_Laf Ren'!AB13+'5C1O_Impact'!AB13+'5C1P_Vision'!AB13+'5C2_LAVCA'!AC13+'5C1H_Southwest'!AB13+'5C1G_JS Clark'!AB13+'5C1AH_BRUP'!AB13+'5C1X_Tangi'!AB13+'5C1Y_GEO'!AB13+'5C1AI_Harmony'!AB13+'5C1AJ_Athlos'!AB13+'5C1AG_Collegiate'!AB13+'5C1M_GEO Mid'!AB13+Placeholder_Tallulah!AB13</f>
        <v>0</v>
      </c>
      <c r="AD13" s="94">
        <f>'5C1B_DArbonne'!AC13+'5C1A_Madison'!AC13+'5C1C_Intl High'!AC13+'5C3_UnvView'!AD13+'5C1F_L.C. Charter'!AC13+'5C1E_LFNO'!AC13+'5C1D_NOMMA'!AC13+'5C1AE_Noble Minds'!AC13+'5C1J_Jeff Chamber'!AC13+'5C1Q_Advantage'!AC13+'5C1AF_JCFA-Laf'!AC13+'5C1W_Willow'!AC13+'5C1Z_Lincoln Prep'!AC13+'5C1AA_Laurel'!AC13+'5C1AB_Apex'!AC13+'5C1AC_Smothers'!AC13+'5C1AD_Greater'!AC13+'5C1R_Iberville'!AC13+'5C1N_Delta'!AC13+'5C1S_LC Col Prep'!AC13+'5C1T_Northeast'!AC13+'5C1U_Acadiana Ren'!AC13+'5C1I_LA Key'!AC13+'5C1V_Laf Ren'!AC13+'5C1O_Impact'!AC13+'5C1P_Vision'!AC13+'5C2_LAVCA'!AD13+'5C1H_Southwest'!AC13+'5C1G_JS Clark'!AC13+'5C1AH_BRUP'!AC13+'5C1X_Tangi'!AC13+'5C1Y_GEO'!AC13+'5C1AI_Harmony'!AC13+'5C1AJ_Athlos'!AC13+'5C1AG_Collegiate'!AC13+'5C1M_GEO Mid'!AC13+Placeholder_Tallulah!AC13</f>
        <v>0</v>
      </c>
      <c r="AE13" s="98">
        <f>'5C1B_DArbonne'!AD13+'5C1A_Madison'!AD13+'5C1C_Intl High'!AD13+'5C3_UnvView'!AE13+'5C1F_L.C. Charter'!AD13+'5C1E_LFNO'!AD13+'5C1D_NOMMA'!AD13+'5C1AE_Noble Minds'!AD13+'5C1J_Jeff Chamber'!AD13+'5C1Q_Advantage'!AD13+'5C1AF_JCFA-Laf'!AD13+'5C1W_Willow'!AD13+'5C1Z_Lincoln Prep'!AD13+'5C1AA_Laurel'!AD13+'5C1AB_Apex'!AD13+'5C1AC_Smothers'!AD13+'5C1AD_Greater'!AD13+'5C1R_Iberville'!AD13+'5C1N_Delta'!AD13+'5C1S_LC Col Prep'!AD13+'5C1T_Northeast'!AD13+'5C1U_Acadiana Ren'!AD13+'5C1I_LA Key'!AD13+'5C1V_Laf Ren'!AD13+'5C1O_Impact'!AD13+'5C1P_Vision'!AD13+'5C2_LAVCA'!AE13+'5C1H_Southwest'!AD13+'5C1G_JS Clark'!AD13+'5C1AH_BRUP'!AD13+'5C1X_Tangi'!AD13+'5C1Y_GEO'!AD13+'5C1AI_Harmony'!AD13+'5C1AJ_Athlos'!AD13+'5C1AG_Collegiate'!AD13+'5C1M_GEO Mid'!AD13+Placeholder_Tallulah!AD13</f>
        <v>0</v>
      </c>
      <c r="AF13" s="76">
        <f>'Source Data'!N13</f>
        <v>12201</v>
      </c>
      <c r="AG13" s="91">
        <f>'5C1B_DArbonne'!AF13+'5C1A_Madison'!AF13+'5C1C_Intl High'!AF13+'5C3_UnvView'!AG13+'5C1F_L.C. Charter'!AF13+'5C1E_LFNO'!AF13+'5C1D_NOMMA'!AF13+'5C1AE_Noble Minds'!AF13+'5C1J_Jeff Chamber'!AF13+'5C1Q_Advantage'!AF13+'5C1AF_JCFA-Laf'!AF13+'5C1W_Willow'!AF13+'5C1Z_Lincoln Prep'!AF13+'5C1AA_Laurel'!AF13+'5C1AB_Apex'!AF13+'5C1AC_Smothers'!AF13+'5C1AD_Greater'!AF13+'5C1R_Iberville'!AF13+'5C1N_Delta'!AF13+'5C1S_LC Col Prep'!AF13+'5C1T_Northeast'!AF13+'5C1U_Acadiana Ren'!AF13+'5C1I_LA Key'!AF13+'5C1V_Laf Ren'!AF13+'5C1O_Impact'!AF13+'5C1P_Vision'!AF13+'5C2_LAVCA'!AG13+'5C1H_Southwest'!AF13+'5C1G_JS Clark'!AF13+'5C1AH_BRUP'!AF13+'5C1X_Tangi'!AF13+'5C1Y_GEO'!AF13+'5C1AI_Harmony'!AF13+'5C1AJ_Athlos'!AF13+'5C1AG_Collegiate'!AF13+'5C1M_GEO Mid'!AF13+Placeholder_Tallulah!AF13</f>
        <v>0</v>
      </c>
      <c r="AH13" s="336">
        <f>'5C1B_DArbonne'!AG13+'5C1A_Madison'!AG13+'5C1C_Intl High'!AG13+'5C3_UnvView'!AH13+'5C1F_L.C. Charter'!AG13+'5C1E_LFNO'!AG13+'5C1D_NOMMA'!AG13+'5C1AE_Noble Minds'!AG13+'5C1J_Jeff Chamber'!AG13+'5C1Q_Advantage'!AG13+'5C1AF_JCFA-Laf'!AG13+'5C1W_Willow'!AG13+'5C1Z_Lincoln Prep'!AG13+'5C1AA_Laurel'!AG13+'5C1AB_Apex'!AG13+'5C1AC_Smothers'!AG13+'5C1AD_Greater'!AG13+'5C1R_Iberville'!AG13+'5C1N_Delta'!AG13+'5C1S_LC Col Prep'!AG13+'5C1T_Northeast'!AG13+'5C1U_Acadiana Ren'!AG13+'5C1I_LA Key'!AG13+'5C1V_Laf Ren'!AG13+'5C1O_Impact'!AG13+'5C1P_Vision'!AG13+'5C2_LAVCA'!AH13+'5C1H_Southwest'!AG13+'5C1G_JS Clark'!AG13+'5C1AH_BRUP'!AG13+'5C1X_Tangi'!AG13+'5C1Y_GEO'!AG13+'5C1AI_Harmony'!AG13+'5C1AJ_Athlos'!AG13+'5C1AG_Collegiate'!AG13+'5C1M_GEO Mid'!AG13+Placeholder_Tallulah!AG13</f>
        <v>0</v>
      </c>
      <c r="AI13" s="76">
        <f>'5C1B_DArbonne'!AH13+'5C1A_Madison'!AH13+'5C1C_Intl High'!AH13+'5C3_UnvView'!AI13+'5C1F_L.C. Charter'!AH13+'5C1E_LFNO'!AH13+'5C1D_NOMMA'!AH13+'5C1AE_Noble Minds'!AH13+'5C1J_Jeff Chamber'!AH13+'5C1Q_Advantage'!AH13+'5C1AF_JCFA-Laf'!AH13+'5C1W_Willow'!AH13+'5C1Z_Lincoln Prep'!AH13+'5C1AA_Laurel'!AH13+'5C1AB_Apex'!AH13+'5C1AC_Smothers'!AH13+'5C1AD_Greater'!AH13+'5C1R_Iberville'!AH13+'5C1N_Delta'!AH13+'5C1S_LC Col Prep'!AH13+'5C1T_Northeast'!AH13+'5C1U_Acadiana Ren'!AH13+'5C1I_LA Key'!AH13+'5C1V_Laf Ren'!AH13+'5C1O_Impact'!AH13+'5C1P_Vision'!AH13+'5C2_LAVCA'!AI13+'5C1H_Southwest'!AH13+'5C1G_JS Clark'!AH13+'5C1AH_BRUP'!AH13+'5C1X_Tangi'!AH13+'5C1Y_GEO'!AH13+'5C1AI_Harmony'!AH13+'5C1AJ_Athlos'!AH13+'5C1AG_Collegiate'!AH13+'5C1M_GEO Mid'!AH13+Placeholder_Tallulah!AH13</f>
        <v>0</v>
      </c>
      <c r="AJ13" s="336">
        <f>'5C1B_DArbonne'!AI13+'5C1A_Madison'!AI13+'5C1C_Intl High'!AI13+'5C3_UnvView'!AJ13+'5C1F_L.C. Charter'!AI13+'5C1E_LFNO'!AI13+'5C1D_NOMMA'!AI13+'5C1AE_Noble Minds'!AI13+'5C1J_Jeff Chamber'!AI13+'5C1Q_Advantage'!AI13+'5C1AF_JCFA-Laf'!AI13+'5C1W_Willow'!AI13+'5C1Z_Lincoln Prep'!AI13+'5C1AA_Laurel'!AI13+'5C1AB_Apex'!AI13+'5C1AC_Smothers'!AI13+'5C1AD_Greater'!AI13+'5C1R_Iberville'!AI13+'5C1N_Delta'!AI13+'5C1S_LC Col Prep'!AI13+'5C1T_Northeast'!AI13+'5C1U_Acadiana Ren'!AI13+'5C1I_LA Key'!AI13+'5C1V_Laf Ren'!AI13+'5C1O_Impact'!AI13+'5C1P_Vision'!AI13+'5C2_LAVCA'!AJ13+'5C1H_Southwest'!AI13+'5C1G_JS Clark'!AI13+'5C1AH_BRUP'!AI13+'5C1X_Tangi'!AI13+'5C1Y_GEO'!AI13+'5C1AI_Harmony'!AI13+'5C1AJ_Athlos'!AI13+'5C1AG_Collegiate'!AI13+'5C1M_GEO Mid'!AI13+Placeholder_Tallulah!AI13</f>
        <v>0</v>
      </c>
      <c r="AK13" s="78">
        <f>'5C1B_DArbonne'!AJ13+'5C1A_Madison'!AJ13+'5C1C_Intl High'!AJ13+'5C3_UnvView'!AK13+'5C1F_L.C. Charter'!AJ13+'5C1E_LFNO'!AJ13+'5C1D_NOMMA'!AJ13+'5C1AE_Noble Minds'!AJ13+'5C1J_Jeff Chamber'!AJ13+'5C1Q_Advantage'!AJ13+'5C1AF_JCFA-Laf'!AJ13+'5C1W_Willow'!AJ13+'5C1Z_Lincoln Prep'!AJ13+'5C1AA_Laurel'!AJ13+'5C1AB_Apex'!AJ13+'5C1AC_Smothers'!AJ13+'5C1AD_Greater'!AJ13+'5C1R_Iberville'!AJ13+'5C1N_Delta'!AJ13+'5C1S_LC Col Prep'!AJ13+'5C1T_Northeast'!AJ13+'5C1U_Acadiana Ren'!AJ13+'5C1I_LA Key'!AJ13+'5C1V_Laf Ren'!AJ13+'5C1O_Impact'!AJ13+'5C1P_Vision'!AJ13+'5C2_LAVCA'!AK13+'5C1H_Southwest'!AJ13+'5C1G_JS Clark'!AJ13+'5C1AH_BRUP'!AJ13+'5C1X_Tangi'!AJ13+'5C1Y_GEO'!AJ13+'5C1AI_Harmony'!AJ13+'5C1AJ_Athlos'!AJ13+'5C1AG_Collegiate'!AJ13+'5C1M_GEO Mid'!AJ13+Placeholder_Tallulah!AJ13</f>
        <v>0</v>
      </c>
      <c r="AL13" s="77">
        <f>'5C1B_DArbonne'!AK13+'5C1A_Madison'!AK13+'5C1C_Intl High'!AK13+'5C3_UnvView'!AL13+'5C1F_L.C. Charter'!AK13+'5C1E_LFNO'!AK13+'5C1D_NOMMA'!AK13+'5C1AE_Noble Minds'!AK13+'5C1J_Jeff Chamber'!AK13+'5C1Q_Advantage'!AK13+'5C1AF_JCFA-Laf'!AK13+'5C1W_Willow'!AK13+'5C1Z_Lincoln Prep'!AK13+'5C1AA_Laurel'!AK13+'5C1AB_Apex'!AK13+'5C1AC_Smothers'!AK13+'5C1AD_Greater'!AK13+'5C1R_Iberville'!AK13+'5C1N_Delta'!AK13+'5C1S_LC Col Prep'!AK13+'5C1T_Northeast'!AK13+'5C1U_Acadiana Ren'!AK13+'5C1I_LA Key'!AK13+'5C1V_Laf Ren'!AK13+'5C1O_Impact'!AK13+'5C1P_Vision'!AK13+'5C2_LAVCA'!AL13+'5C1H_Southwest'!AK13+'5C1G_JS Clark'!AK13+'5C1AH_BRUP'!AK13+'5C1X_Tangi'!AK13+'5C1Y_GEO'!AK13+'5C1AI_Harmony'!AK13+'5C1AJ_Athlos'!AK13+'5C1AG_Collegiate'!AK13+'5C1M_GEO Mid'!AK13+Placeholder_Tallulah!AK13</f>
        <v>0</v>
      </c>
      <c r="AM13" s="91">
        <f>'5C1B_DArbonne'!AL13+'5C1A_Madison'!AL13+'5C1C_Intl High'!AL13+'5C3_UnvView'!AM13+'5C1F_L.C. Charter'!AL13+'5C1E_LFNO'!AL13+'5C1D_NOMMA'!AL13+'5C1AE_Noble Minds'!AL13+'5C1J_Jeff Chamber'!AL13+'5C1Q_Advantage'!AL13+'5C1AF_JCFA-Laf'!AL13+'5C1W_Willow'!AL13+'5C1Z_Lincoln Prep'!AL13+'5C1AA_Laurel'!AL13+'5C1AB_Apex'!AL13+'5C1AC_Smothers'!AL13+'5C1AD_Greater'!AL13+'5C1R_Iberville'!AL13+'5C1N_Delta'!AL13+'5C1S_LC Col Prep'!AL13+'5C1T_Northeast'!AL13+'5C1U_Acadiana Ren'!AL13+'5C1I_LA Key'!AL13+'5C1V_Laf Ren'!AL13+'5C1O_Impact'!AL13+'5C1P_Vision'!AL13+'5C2_LAVCA'!AM13+'5C1H_Southwest'!AL13+'5C1G_JS Clark'!AL13+'5C1AH_BRUP'!AL13+'5C1X_Tangi'!AL13+'5C1Y_GEO'!AL13+'5C1AI_Harmony'!AL13+'5C1AJ_Athlos'!AL13+'5C1AG_Collegiate'!AL13+'5C1M_GEO Mid'!AL13+Placeholder_Tallulah!AL13</f>
        <v>621031</v>
      </c>
      <c r="AN13" s="80">
        <f>'5C1B_DArbonne'!AM13+'5C1A_Madison'!AM13+'5C1C_Intl High'!AM13+'5C3_UnvView'!AN13+'5C1F_L.C. Charter'!AM13+'5C1E_LFNO'!AM13+'5C1D_NOMMA'!AM13+'5C1AE_Noble Minds'!AM13+'5C1J_Jeff Chamber'!AM13+'5C1Q_Advantage'!AM13+'5C1AF_JCFA-Laf'!AM13+'5C1W_Willow'!AM13+'5C1Z_Lincoln Prep'!AM13+'5C1AA_Laurel'!AM13+'5C1AB_Apex'!AM13+'5C1AC_Smothers'!AM13+'5C1AD_Greater'!AM13+'5C1R_Iberville'!AM13+'5C1N_Delta'!AM13+'5C1S_LC Col Prep'!AM13+'5C1T_Northeast'!AM13+'5C1U_Acadiana Ren'!AM13+'5C1I_LA Key'!AM13+'5C1V_Laf Ren'!AM13+'5C1O_Impact'!AM13+'5C1P_Vision'!AM13+'5C2_LAVCA'!AN13+'5C1H_Southwest'!AM13+'5C1G_JS Clark'!AM13+'5C1AH_BRUP'!AM13+'5C1X_Tangi'!AM13+'5C1Y_GEO'!AM13+'5C1AI_Harmony'!AM13+'5C1AJ_Athlos'!AM13+'5C1AG_Collegiate'!AM13+'5C1M_GEO Mid'!AM13+Placeholder_Tallulah!AM13</f>
        <v>0</v>
      </c>
      <c r="AO13" s="91">
        <f>'5C1B_DArbonne'!AN13+'5C1A_Madison'!AN13+'5C1C_Intl High'!AN13+'5C3_UnvView'!AO13+'5C1F_L.C. Charter'!AN13+'5C1E_LFNO'!AN13+'5C1D_NOMMA'!AN13+'5C1AE_Noble Minds'!AN13+'5C1J_Jeff Chamber'!AN13+'5C1Q_Advantage'!AN13+'5C1AF_JCFA-Laf'!AN13+'5C1W_Willow'!AN13+'5C1Z_Lincoln Prep'!AN13+'5C1AA_Laurel'!AN13+'5C1AB_Apex'!AN13+'5C1AC_Smothers'!AN13+'5C1AD_Greater'!AN13+'5C1R_Iberville'!AN13+'5C1N_Delta'!AN13+'5C1S_LC Col Prep'!AN13+'5C1T_Northeast'!AN13+'5C1U_Acadiana Ren'!AN13+'5C1I_LA Key'!AN13+'5C1V_Laf Ren'!AN13+'5C1O_Impact'!AN13+'5C1P_Vision'!AN13+'5C2_LAVCA'!AO13+'5C1H_Southwest'!AN13+'5C1G_JS Clark'!AN13+'5C1AH_BRUP'!AN13+'5C1X_Tangi'!AN13+'5C1Y_GEO'!AN13+'5C1AI_Harmony'!AN13+'5C1AJ_Athlos'!AN13+'5C1AG_Collegiate'!AN13+'5C1M_GEO Mid'!AN13+Placeholder_Tallulah!AN13</f>
        <v>0</v>
      </c>
      <c r="AP13" s="78">
        <f>'5C1B_DArbonne'!AO13+'5C1A_Madison'!AO13+'5C1C_Intl High'!AO13+'5C3_UnvView'!AP13+'5C1F_L.C. Charter'!AO13+'5C1E_LFNO'!AO13+'5C1D_NOMMA'!AO13+'5C1AE_Noble Minds'!AO13+'5C1J_Jeff Chamber'!AO13+'5C1Q_Advantage'!AO13+'5C1AF_JCFA-Laf'!AO13+'5C1W_Willow'!AO13+'5C1Z_Lincoln Prep'!AO13+'5C1AA_Laurel'!AO13+'5C1AB_Apex'!AO13+'5C1AC_Smothers'!AO13+'5C1AD_Greater'!AO13+'5C1R_Iberville'!AO13+'5C1N_Delta'!AO13+'5C1S_LC Col Prep'!AO13+'5C1T_Northeast'!AO13+'5C1U_Acadiana Ren'!AO13+'5C1I_LA Key'!AO13+'5C1V_Laf Ren'!AO13+'5C1O_Impact'!AO13+'5C1P_Vision'!AO13+'5C2_LAVCA'!AP13+'5C1H_Southwest'!AO13+'5C1G_JS Clark'!AO13+'5C1AH_BRUP'!AO13+'5C1X_Tangi'!AO13+'5C1Y_GEO'!AO13+'5C1AI_Harmony'!AO13+'5C1AJ_Athlos'!AO13+'5C1AG_Collegiate'!AO13+'5C1M_GEO Mid'!AO13+Placeholder_Tallulah!AO13</f>
        <v>-9878</v>
      </c>
      <c r="AQ13" s="91">
        <f>'5C1B_DArbonne'!AP13+'5C1A_Madison'!AP13+'5C1C_Intl High'!AP13+'5C3_UnvView'!AQ13+'5C1F_L.C. Charter'!AP13+'5C1E_LFNO'!AP13+'5C1D_NOMMA'!AP13+'5C1AE_Noble Minds'!AP13+'5C1J_Jeff Chamber'!AP13+'5C1Q_Advantage'!AP13+'5C1AF_JCFA-Laf'!AP13+'5C1W_Willow'!AP13+'5C1Z_Lincoln Prep'!AP13+'5C1AA_Laurel'!AP13+'5C1AB_Apex'!AP13+'5C1AC_Smothers'!AP13+'5C1AD_Greater'!AP13+'5C1R_Iberville'!AP13+'5C1N_Delta'!AP13+'5C1S_LC Col Prep'!AP13+'5C1T_Northeast'!AP13+'5C1U_Acadiana Ren'!AP13+'5C1I_LA Key'!AP13+'5C1V_Laf Ren'!AP13+'5C1O_Impact'!AP13+'5C1P_Vision'!AP13+'5C2_LAVCA'!AQ13+'5C1H_Southwest'!AP13+'5C1G_JS Clark'!AP13+'5C1AH_BRUP'!AP13+'5C1X_Tangi'!AP13+'5C1Y_GEO'!AP13+'5C1AI_Harmony'!AP13+'5C1AJ_Athlos'!AP13+'5C1AG_Collegiate'!AP13+'5C1M_GEO Mid'!AP13+Placeholder_Tallulah!AP13</f>
        <v>0</v>
      </c>
      <c r="AR13" s="78">
        <f>'5C1B_DArbonne'!AQ13+'5C1A_Madison'!AQ13+'5C1C_Intl High'!AQ13+'5C3_UnvView'!AR13+'5C1F_L.C. Charter'!AQ13+'5C1E_LFNO'!AQ13+'5C1D_NOMMA'!AQ13+'5C1AE_Noble Minds'!AQ13+'5C1J_Jeff Chamber'!AQ13+'5C1Q_Advantage'!AQ13+'5C1AF_JCFA-Laf'!AQ13+'5C1W_Willow'!AQ13+'5C1Z_Lincoln Prep'!AQ13+'5C1AA_Laurel'!AQ13+'5C1AB_Apex'!AQ13+'5C1AC_Smothers'!AQ13+'5C1AD_Greater'!AQ13+'5C1R_Iberville'!AQ13+'5C1N_Delta'!AQ13+'5C1S_LC Col Prep'!AQ13+'5C1T_Northeast'!AQ13+'5C1U_Acadiana Ren'!AQ13+'5C1I_LA Key'!AQ13+'5C1V_Laf Ren'!AQ13+'5C1O_Impact'!AQ13+'5C1P_Vision'!AQ13+'5C2_LAVCA'!AR13+'5C1H_Southwest'!AQ13+'5C1G_JS Clark'!AQ13+'5C1AH_BRUP'!AQ13+'5C1X_Tangi'!AQ13+'5C1Y_GEO'!AQ13+'5C1AI_Harmony'!AQ13+'5C1AJ_Athlos'!AQ13+'5C1AG_Collegiate'!AQ13+'5C1M_GEO Mid'!AQ13+Placeholder_Tallulah!AQ13</f>
        <v>0</v>
      </c>
      <c r="AS13" s="78">
        <f>'5C1B_DArbonne'!AR13+'5C1A_Madison'!AR13+'5C1C_Intl High'!AR13+'5C3_UnvView'!AS13+'5C1F_L.C. Charter'!AR13+'5C1E_LFNO'!AR13+'5C1D_NOMMA'!AR13+'5C1AE_Noble Minds'!AR13+'5C1J_Jeff Chamber'!AR13+'5C1Q_Advantage'!AR13+'5C1AF_JCFA-Laf'!AR13+'5C1W_Willow'!AR13+'5C1Z_Lincoln Prep'!AR13+'5C1AA_Laurel'!AR13+'5C1AB_Apex'!AR13+'5C1AC_Smothers'!AR13+'5C1AD_Greater'!AR13+'5C1R_Iberville'!AR13+'5C1N_Delta'!AR13+'5C1S_LC Col Prep'!AR13+'5C1T_Northeast'!AR13+'5C1U_Acadiana Ren'!AR13+'5C1I_LA Key'!AR13+'5C1V_Laf Ren'!AR13+'5C1O_Impact'!AR13+'5C1P_Vision'!AR13+'5C2_LAVCA'!AS13+'5C1H_Southwest'!AR13+'5C1G_JS Clark'!AR13+'5C1AH_BRUP'!AR13+'5C1X_Tangi'!AR13+'5C1Y_GEO'!AR13+'5C1AI_Harmony'!AR13+'5C1AJ_Athlos'!AR13+'5C1AG_Collegiate'!AR13+'5C1M_GEO Mid'!AR13+Placeholder_Tallulah!AR13</f>
        <v>0</v>
      </c>
      <c r="AT13" s="91">
        <f>'5C1B_DArbonne'!AS13+'5C1A_Madison'!AS13+'5C1C_Intl High'!AS13+'5C3_UnvView'!AT13+'5C1F_L.C. Charter'!AS13+'5C1E_LFNO'!AS13+'5C1D_NOMMA'!AS13+'5C1AE_Noble Minds'!AS13+'5C1J_Jeff Chamber'!AS13+'5C1Q_Advantage'!AS13+'5C1AF_JCFA-Laf'!AS13+'5C1W_Willow'!AS13+'5C1Z_Lincoln Prep'!AS13+'5C1AA_Laurel'!AS13+'5C1AB_Apex'!AS13+'5C1AC_Smothers'!AS13+'5C1AD_Greater'!AS13+'5C1R_Iberville'!AS13+'5C1N_Delta'!AS13+'5C1S_LC Col Prep'!AS13+'5C1T_Northeast'!AS13+'5C1U_Acadiana Ren'!AS13+'5C1I_LA Key'!AS13+'5C1V_Laf Ren'!AS13+'5C1O_Impact'!AS13+'5C1P_Vision'!AS13+'5C2_LAVCA'!AT13+'5C1H_Southwest'!AS13+'5C1G_JS Clark'!AS13+'5C1AH_BRUP'!AS13+'5C1X_Tangi'!AS13+'5C1Y_GEO'!AS13+'5C1AI_Harmony'!AS13+'5C1AJ_Athlos'!AS13+'5C1AG_Collegiate'!AS13+'5C1M_GEO Mid'!AS13+Placeholder_Tallulah!AS13</f>
        <v>76181</v>
      </c>
      <c r="AU13" s="79">
        <f t="shared" si="1"/>
        <v>0</v>
      </c>
      <c r="AV13" s="88">
        <f t="shared" si="2"/>
        <v>76181</v>
      </c>
      <c r="AW13" s="192"/>
      <c r="AX13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Mid'!#REF!+Placeholder_Tallulah!AW13</f>
        <v>#REF!</v>
      </c>
      <c r="AY13" s="75">
        <f t="shared" si="3"/>
        <v>0</v>
      </c>
      <c r="AZ13" s="75" t="e">
        <f t="shared" si="4"/>
        <v>#REF!</v>
      </c>
    </row>
    <row r="14" spans="1:52" ht="16.149999999999999" customHeight="1" x14ac:dyDescent="0.2">
      <c r="A14" s="55">
        <v>8</v>
      </c>
      <c r="B14" s="56" t="s">
        <v>14</v>
      </c>
      <c r="C14" s="336">
        <f>'5C1B_DArbonne'!C14+'5C1A_Madison'!C14+'5C1C_Intl High'!C14+'5C3_UnvView'!C14+'5C1F_L.C. Charter'!C14+'5C1E_LFNO'!C14+'5C1D_NOMMA'!C14+'5C1AE_Noble Minds'!C14+'5C1J_Jeff Chamber'!C14+'5C1Q_Advantage'!C14+'5C1AF_JCFA-Laf'!C14+'5C1W_Willow'!C14+'5C1Z_Lincoln Prep'!C14+'5C1AA_Laurel'!C14+'5C1AB_Apex'!C14+'5C1AC_Smothers'!C14+'5C1AD_Greater'!C14+'5C1R_Iberville'!C14+'5C1N_Delta'!C14+'5C1S_LC Col Prep'!C14+'5C1T_Northeast'!C14+'5C1U_Acadiana Ren'!C14+'5C1I_LA Key'!C14+'5C1V_Laf Ren'!C14+'5C1O_Impact'!C14+'5C1P_Vision'!C14+'5C2_LAVCA'!C14+'5C1H_Southwest'!C14+'5C1G_JS Clark'!C14+'5C1AH_BRUP'!C14+'5C1X_Tangi'!C14+'5C1Y_GEO'!C14+'5C1AI_Harmony'!C14+'5C1AJ_Athlos'!C14+'5C1AG_Collegiate'!C14+'5C1M_GEO Mid'!C14+Placeholder_Tallulah!C14</f>
        <v>0</v>
      </c>
      <c r="D14" s="57">
        <f>'Source Data'!H14</f>
        <v>4738.9956586322805</v>
      </c>
      <c r="E14" s="75">
        <f>'5C1B_DArbonne'!E14+'5C1A_Madison'!E14+'5C1C_Intl High'!E14+'5C3_UnvView'!E14+'5C1F_L.C. Charter'!E14+'5C1E_LFNO'!E14+'5C1D_NOMMA'!E14+'5C1AE_Noble Minds'!E14+'5C1J_Jeff Chamber'!E14+'5C1Q_Advantage'!E14+'5C1AF_JCFA-Laf'!E14+'5C1W_Willow'!E14+'5C1Z_Lincoln Prep'!E14+'5C1AA_Laurel'!E14+'5C1AB_Apex'!E14+'5C1AC_Smothers'!E14+'5C1AD_Greater'!E14+'5C1R_Iberville'!E14+'5C1N_Delta'!E14+'5C1S_LC Col Prep'!E14+'5C1T_Northeast'!E14+'5C1U_Acadiana Ren'!E14+'5C1I_LA Key'!E14+'5C1V_Laf Ren'!E14+'5C1O_Impact'!E14+'5C1P_Vision'!E14+'5C2_LAVCA'!E14+'5C1H_Southwest'!E14+'5C1G_JS Clark'!E14+'5C1AH_BRUP'!E14+'5C1X_Tangi'!E14+'5C1Y_GEO'!E14+'5C1AI_Harmony'!E14+'5C1AJ_Athlos'!E14+'5C1AG_Collegiate'!E14+'5C1M_GEO Mid'!E14+Placeholder_Tallulah!E14</f>
        <v>0</v>
      </c>
      <c r="F14" s="355">
        <f>'5C1B_DArbonne'!F14+'5C1A_Madison'!F14+'5C1C_Intl High'!F14+'5C3_UnvView'!F14+'5C1F_L.C. Charter'!F14+'5C1E_LFNO'!F14+'5C1D_NOMMA'!F14+'5C1AE_Noble Minds'!F14+'5C1J_Jeff Chamber'!F14+'5C1Q_Advantage'!F14+'5C1AF_JCFA-Laf'!F14+'5C1W_Willow'!F14+'5C1Z_Lincoln Prep'!F14+'5C1AA_Laurel'!F14+'5C1AB_Apex'!F14+'5C1AC_Smothers'!F14+'5C1AD_Greater'!F14+'5C1R_Iberville'!F14+'5C1N_Delta'!F14+'5C1S_LC Col Prep'!F14+'5C1T_Northeast'!F14+'5C1U_Acadiana Ren'!F14+'5C1I_LA Key'!F14+'5C1V_Laf Ren'!F14+'5C1O_Impact'!F14+'5C1P_Vision'!F14+'5C2_LAVCA'!F14+'5C1H_Southwest'!F14+'5C1G_JS Clark'!F14+'5C1AH_BRUP'!F14+'5C1X_Tangi'!F14+'5C1Y_GEO'!F14+'5C1AI_Harmony'!F14+'5C1AJ_Athlos'!F14+'5C1AG_Collegiate'!F14+'5C1M_GEO Mid'!F14+Placeholder_Tallulah!F14</f>
        <v>0</v>
      </c>
      <c r="G14" s="57">
        <f>'Source Data'!I14</f>
        <v>631.46888950213452</v>
      </c>
      <c r="H14" s="75">
        <f>'5C1B_DArbonne'!H14+'5C1A_Madison'!H14+'5C1C_Intl High'!H14+'5C3_UnvView'!H14+'5C1F_L.C. Charter'!H14+'5C1E_LFNO'!H14+'5C1D_NOMMA'!H14+'5C1AE_Noble Minds'!H14+'5C1J_Jeff Chamber'!H14+'5C1Q_Advantage'!H14+'5C1AF_JCFA-Laf'!H14+'5C1W_Willow'!H14+'5C1Z_Lincoln Prep'!H14+'5C1AA_Laurel'!H14+'5C1AB_Apex'!H14+'5C1AC_Smothers'!H14+'5C1AD_Greater'!H14+'5C1R_Iberville'!H14+'5C1N_Delta'!H14+'5C1S_LC Col Prep'!H14+'5C1T_Northeast'!H14+'5C1U_Acadiana Ren'!H14+'5C1I_LA Key'!H14+'5C1V_Laf Ren'!H14+'5C1O_Impact'!H14+'5C1P_Vision'!H14+'5C2_LAVCA'!H14+'5C1H_Southwest'!H14+'5C1G_JS Clark'!H14+'5C1AH_BRUP'!H14+'5C1X_Tangi'!H14+'5C1Y_GEO'!H14+'5C1AI_Harmony'!H14+'5C1AJ_Athlos'!H14+'5C1AG_Collegiate'!H14+'5C1M_GEO Mid'!H14+Placeholder_Tallulah!H14</f>
        <v>0</v>
      </c>
      <c r="I14" s="355">
        <f>'5C1B_DArbonne'!I14+'5C1A_Madison'!I14+'5C1C_Intl High'!I14+'5C3_UnvView'!I14+'5C1F_L.C. Charter'!I14+'5C1E_LFNO'!I14+'5C1D_NOMMA'!I14+'5C1AE_Noble Minds'!I14+'5C1J_Jeff Chamber'!I14+'5C1Q_Advantage'!I14+'5C1AF_JCFA-Laf'!I14+'5C1W_Willow'!I14+'5C1Z_Lincoln Prep'!I14+'5C1AA_Laurel'!I14+'5C1AB_Apex'!I14+'5C1AC_Smothers'!I14+'5C1AD_Greater'!I14+'5C1R_Iberville'!I14+'5C1N_Delta'!I14+'5C1S_LC Col Prep'!I14+'5C1T_Northeast'!I14+'5C1U_Acadiana Ren'!I14+'5C1I_LA Key'!I14+'5C1V_Laf Ren'!I14+'5C1O_Impact'!I14+'5C1P_Vision'!I14+'5C2_LAVCA'!I14+'5C1H_Southwest'!I14+'5C1G_JS Clark'!I14+'5C1AH_BRUP'!I14+'5C1X_Tangi'!I14+'5C1Y_GEO'!I14+'5C1AI_Harmony'!I14+'5C1AJ_Athlos'!I14+'5C1AG_Collegiate'!I14+'5C1M_GEO Mid'!I14+Placeholder_Tallulah!I14</f>
        <v>0</v>
      </c>
      <c r="J14" s="57">
        <f>'Source Data'!J14</f>
        <v>172.21878804603671</v>
      </c>
      <c r="K14" s="75">
        <f>'5C1B_DArbonne'!K14+'5C1A_Madison'!K14+'5C1C_Intl High'!K14+'5C3_UnvView'!K14+'5C1F_L.C. Charter'!K14+'5C1E_LFNO'!K14+'5C1D_NOMMA'!K14+'5C1AE_Noble Minds'!K14+'5C1J_Jeff Chamber'!K14+'5C1Q_Advantage'!K14+'5C1AF_JCFA-Laf'!K14+'5C1W_Willow'!K14+'5C1Z_Lincoln Prep'!K14+'5C1AA_Laurel'!K14+'5C1AB_Apex'!K14+'5C1AC_Smothers'!K14+'5C1AD_Greater'!K14+'5C1R_Iberville'!K14+'5C1N_Delta'!K14+'5C1S_LC Col Prep'!K14+'5C1T_Northeast'!K14+'5C1U_Acadiana Ren'!K14+'5C1I_LA Key'!K14+'5C1V_Laf Ren'!K14+'5C1O_Impact'!K14+'5C1P_Vision'!K14+'5C2_LAVCA'!K14+'5C1H_Southwest'!K14+'5C1G_JS Clark'!K14+'5C1AH_BRUP'!K14+'5C1X_Tangi'!K14+'5C1Y_GEO'!K14+'5C1AI_Harmony'!K14+'5C1AJ_Athlos'!K14+'5C1AG_Collegiate'!K14+'5C1M_GEO Mid'!K14+Placeholder_Tallulah!K14</f>
        <v>0</v>
      </c>
      <c r="L14" s="355">
        <f>'5C1B_DArbonne'!L14+'5C1A_Madison'!L14+'5C1C_Intl High'!L14+'5C3_UnvView'!L14+'5C1F_L.C. Charter'!L14+'5C1E_LFNO'!L14+'5C1D_NOMMA'!L14+'5C1AE_Noble Minds'!L14+'5C1J_Jeff Chamber'!L14+'5C1Q_Advantage'!L14+'5C1AF_JCFA-Laf'!L14+'5C1W_Willow'!L14+'5C1Z_Lincoln Prep'!L14+'5C1AA_Laurel'!L14+'5C1AB_Apex'!L14+'5C1AC_Smothers'!L14+'5C1AD_Greater'!L14+'5C1R_Iberville'!L14+'5C1N_Delta'!L14+'5C1S_LC Col Prep'!L14+'5C1T_Northeast'!L14+'5C1U_Acadiana Ren'!L14+'5C1I_LA Key'!L14+'5C1V_Laf Ren'!L14+'5C1O_Impact'!L14+'5C1P_Vision'!L14+'5C2_LAVCA'!L14+'5C1H_Southwest'!L14+'5C1G_JS Clark'!L14+'5C1AH_BRUP'!L14+'5C1X_Tangi'!L14+'5C1Y_GEO'!L14+'5C1AI_Harmony'!L14+'5C1AJ_Athlos'!L14+'5C1AG_Collegiate'!L14+'5C1M_GEO Mid'!L14+Placeholder_Tallulah!L14</f>
        <v>0</v>
      </c>
      <c r="M14" s="57">
        <f>'Source Data'!K14</f>
        <v>4305.4697011509179</v>
      </c>
      <c r="N14" s="75">
        <f>'5C1B_DArbonne'!N14+'5C1A_Madison'!N14+'5C1C_Intl High'!N14+'5C3_UnvView'!N14+'5C1F_L.C. Charter'!N14+'5C1E_LFNO'!N14+'5C1D_NOMMA'!N14+'5C1AE_Noble Minds'!N14+'5C1J_Jeff Chamber'!N14+'5C1Q_Advantage'!N14+'5C1AF_JCFA-Laf'!N14+'5C1W_Willow'!N14+'5C1Z_Lincoln Prep'!N14+'5C1AA_Laurel'!N14+'5C1AB_Apex'!N14+'5C1AC_Smothers'!N14+'5C1AD_Greater'!N14+'5C1R_Iberville'!N14+'5C1N_Delta'!N14+'5C1S_LC Col Prep'!N14+'5C1T_Northeast'!N14+'5C1U_Acadiana Ren'!N14+'5C1I_LA Key'!N14+'5C1V_Laf Ren'!N14+'5C1O_Impact'!N14+'5C1P_Vision'!N14+'5C2_LAVCA'!N14+'5C1H_Southwest'!N14+'5C1G_JS Clark'!N14+'5C1AH_BRUP'!N14+'5C1X_Tangi'!N14+'5C1Y_GEO'!N14+'5C1AI_Harmony'!N14+'5C1AJ_Athlos'!N14+'5C1AG_Collegiate'!N14+'5C1M_GEO Mid'!N14+Placeholder_Tallulah!N14</f>
        <v>0</v>
      </c>
      <c r="O14" s="355">
        <f>'5C1B_DArbonne'!O14+'5C1A_Madison'!O14+'5C1C_Intl High'!O14+'5C3_UnvView'!O14+'5C1F_L.C. Charter'!O14+'5C1E_LFNO'!O14+'5C1D_NOMMA'!O14+'5C1AE_Noble Minds'!O14+'5C1J_Jeff Chamber'!O14+'5C1Q_Advantage'!O14+'5C1AF_JCFA-Laf'!O14+'5C1W_Willow'!O14+'5C1Z_Lincoln Prep'!O14+'5C1AA_Laurel'!O14+'5C1AB_Apex'!O14+'5C1AC_Smothers'!O14+'5C1AD_Greater'!O14+'5C1R_Iberville'!O14+'5C1N_Delta'!O14+'5C1S_LC Col Prep'!O14+'5C1T_Northeast'!O14+'5C1U_Acadiana Ren'!O14+'5C1I_LA Key'!O14+'5C1V_Laf Ren'!O14+'5C1O_Impact'!O14+'5C1P_Vision'!O14+'5C2_LAVCA'!O14+'5C1H_Southwest'!O14+'5C1G_JS Clark'!O14+'5C1AH_BRUP'!O14+'5C1X_Tangi'!O14+'5C1Y_GEO'!O14+'5C1AI_Harmony'!O14+'5C1AJ_Athlos'!O14+'5C1AG_Collegiate'!O14+'5C1M_GEO Mid'!O14+Placeholder_Tallulah!O14</f>
        <v>0</v>
      </c>
      <c r="P14" s="57">
        <f>'Source Data'!L14</f>
        <v>1722.1878804603671</v>
      </c>
      <c r="Q14" s="75">
        <f>'5C1B_DArbonne'!Q14+'5C1A_Madison'!Q14+'5C1C_Intl High'!Q14+'5C3_UnvView'!Q14+'5C1F_L.C. Charter'!Q14+'5C1E_LFNO'!Q14+'5C1D_NOMMA'!Q14+'5C1AE_Noble Minds'!Q14+'5C1J_Jeff Chamber'!Q14+'5C1Q_Advantage'!Q14+'5C1AF_JCFA-Laf'!Q14+'5C1W_Willow'!Q14+'5C1Z_Lincoln Prep'!Q14+'5C1AA_Laurel'!Q14+'5C1AB_Apex'!Q14+'5C1AC_Smothers'!Q14+'5C1AD_Greater'!Q14+'5C1R_Iberville'!Q14+'5C1N_Delta'!Q14+'5C1S_LC Col Prep'!Q14+'5C1T_Northeast'!Q14+'5C1U_Acadiana Ren'!Q14+'5C1I_LA Key'!Q14+'5C1V_Laf Ren'!Q14+'5C1O_Impact'!Q14+'5C1P_Vision'!Q14+'5C2_LAVCA'!Q14+'5C1H_Southwest'!Q14+'5C1G_JS Clark'!Q14+'5C1AH_BRUP'!Q14+'5C1X_Tangi'!Q14+'5C1Y_GEO'!Q14+'5C1AI_Harmony'!Q14+'5C1AJ_Athlos'!Q14+'5C1AG_Collegiate'!Q14+'5C1M_GEO Mid'!Q14+Placeholder_Tallulah!Q14</f>
        <v>0</v>
      </c>
      <c r="R14" s="94">
        <f>'5C1B_DArbonne'!R14+'5C1A_Madison'!R14+'5C1C_Intl High'!R14+'5C3_UnvView'!R14+'5C1F_L.C. Charter'!R14+'5C1E_LFNO'!R14+'5C1D_NOMMA'!R14+'5C1AE_Noble Minds'!R14+'5C1J_Jeff Chamber'!R14+'5C1Q_Advantage'!R14+'5C1AF_JCFA-Laf'!R14+'5C1W_Willow'!R14+'5C1Z_Lincoln Prep'!R14+'5C1AA_Laurel'!R14+'5C1AB_Apex'!R14+'5C1AC_Smothers'!R14+'5C1AD_Greater'!R14+'5C1R_Iberville'!R14+'5C1N_Delta'!R14+'5C1S_LC Col Prep'!R14+'5C1T_Northeast'!R14+'5C1U_Acadiana Ren'!R14+'5C1I_LA Key'!R14+'5C1V_Laf Ren'!R14+'5C1O_Impact'!R14+'5C1P_Vision'!R14+'5C2_LAVCA'!R14+'5C1H_Southwest'!R14+'5C1G_JS Clark'!R14+'5C1AH_BRUP'!R14+'5C1X_Tangi'!R14+'5C1Y_GEO'!R14+'5C1AI_Harmony'!R14+'5C1AJ_Athlos'!R14+'5C1AG_Collegiate'!R14+'5C1M_GEO Mid'!R14+Placeholder_Tallulah!R14</f>
        <v>592026</v>
      </c>
      <c r="S14" s="1397">
        <f>'5C3_UnvView'!S14+'5C2_LAVCA'!S14</f>
        <v>65781</v>
      </c>
      <c r="T14" s="57">
        <f>'5C1B_DArbonne'!S14+'5C1A_Madison'!S14+'5C1C_Intl High'!S14+'5C3_UnvView'!T14+'5C1F_L.C. Charter'!S14+'5C1E_LFNO'!S14+'5C1D_NOMMA'!S14+'5C1AE_Noble Minds'!S14+'5C1J_Jeff Chamber'!S14+'5C1Q_Advantage'!S14+'5C1AF_JCFA-Laf'!S14+'5C1W_Willow'!S14+'5C1Z_Lincoln Prep'!S14+'5C1AA_Laurel'!S14+'5C1AB_Apex'!S14+'5C1AC_Smothers'!S14+'5C1AD_Greater'!S14+'5C1R_Iberville'!S14+'5C1N_Delta'!S14+'5C1S_LC Col Prep'!S14+'5C1T_Northeast'!S14+'5C1U_Acadiana Ren'!S14+'5C1I_LA Key'!S14+'5C1V_Laf Ren'!S14+'5C1O_Impact'!S14+'5C1P_Vision'!S14+'5C2_LAVCA'!T14+'5C1H_Southwest'!S14+'5C1G_JS Clark'!S14+'5C1AH_BRUP'!S14+'5C1X_Tangi'!S14+'5C1Y_GEO'!S14+'5C1AI_Harmony'!S14+'5C1AJ_Athlos'!S14+'5C1AG_Collegiate'!S14+'5C1M_GEO Mid'!S14+Placeholder_Tallulah!S14</f>
        <v>0</v>
      </c>
      <c r="U14" s="57">
        <f>'5C1B_DArbonne'!T14+'5C1A_Madison'!T14+'5C1C_Intl High'!T14+'5C3_UnvView'!U14+'5C1F_L.C. Charter'!T14+'5C1E_LFNO'!T14+'5C1D_NOMMA'!T14+'5C1AE_Noble Minds'!T14+'5C1J_Jeff Chamber'!T14+'5C1Q_Advantage'!T14+'5C1AF_JCFA-Laf'!T14+'5C1W_Willow'!T14+'5C1Z_Lincoln Prep'!T14+'5C1AA_Laurel'!T14+'5C1AB_Apex'!T14+'5C1AC_Smothers'!T14+'5C1AD_Greater'!T14+'5C1R_Iberville'!T14+'5C1N_Delta'!T14+'5C1S_LC Col Prep'!T14+'5C1T_Northeast'!T14+'5C1U_Acadiana Ren'!T14+'5C1I_LA Key'!T14+'5C1V_Laf Ren'!T14+'5C1O_Impact'!T14+'5C1P_Vision'!T14+'5C2_LAVCA'!U14+'5C1H_Southwest'!T14+'5C1G_JS Clark'!T14+'5C1AH_BRUP'!T14+'5C1X_Tangi'!T14+'5C1Y_GEO'!T14+'5C1AI_Harmony'!T14+'5C1AJ_Athlos'!T14+'5C1AG_Collegiate'!T14+'5C1M_GEO Mid'!T14+Placeholder_Tallulah!T14</f>
        <v>0</v>
      </c>
      <c r="V14" s="58">
        <f>'5C1B_DArbonne'!U14+'5C1A_Madison'!U14+'5C1C_Intl High'!U14+'5C3_UnvView'!V14+'5C1F_L.C. Charter'!U14+'5C1E_LFNO'!U14+'5C1D_NOMMA'!U14+'5C1AE_Noble Minds'!U14+'5C1J_Jeff Chamber'!U14+'5C1Q_Advantage'!U14+'5C1AF_JCFA-Laf'!U14+'5C1W_Willow'!U14+'5C1Z_Lincoln Prep'!U14+'5C1AA_Laurel'!U14+'5C1AB_Apex'!U14+'5C1AC_Smothers'!U14+'5C1AD_Greater'!U14+'5C1R_Iberville'!U14+'5C1N_Delta'!U14+'5C1S_LC Col Prep'!U14+'5C1T_Northeast'!U14+'5C1U_Acadiana Ren'!U14+'5C1I_LA Key'!U14+'5C1V_Laf Ren'!U14+'5C1O_Impact'!U14+'5C1P_Vision'!U14+'5C2_LAVCA'!V14+'5C1H_Southwest'!U14+'5C1G_JS Clark'!U14+'5C1AH_BRUP'!U14+'5C1X_Tangi'!U14+'5C1Y_GEO'!U14+'5C1AI_Harmony'!U14+'5C1AJ_Athlos'!U14+'5C1AG_Collegiate'!U14+'5C1M_GEO Mid'!U14+Placeholder_Tallulah!U14</f>
        <v>0</v>
      </c>
      <c r="W14" s="94">
        <f>'5C1B_DArbonne'!V14+'5C1A_Madison'!V14+'5C1C_Intl High'!V14+'5C3_UnvView'!W14+'5C1F_L.C. Charter'!V14+'5C1E_LFNO'!V14+'5C1D_NOMMA'!V14+'5C1AE_Noble Minds'!V14+'5C1J_Jeff Chamber'!V14+'5C1Q_Advantage'!V14+'5C1AF_JCFA-Laf'!V14+'5C1W_Willow'!V14+'5C1Z_Lincoln Prep'!V14+'5C1AA_Laurel'!V14+'5C1AB_Apex'!V14+'5C1AC_Smothers'!V14+'5C1AD_Greater'!V14+'5C1R_Iberville'!V14+'5C1N_Delta'!V14+'5C1S_LC Col Prep'!V14+'5C1T_Northeast'!V14+'5C1U_Acadiana Ren'!V14+'5C1I_LA Key'!V14+'5C1V_Laf Ren'!V14+'5C1O_Impact'!V14+'5C1P_Vision'!V14+'5C2_LAVCA'!W14+'5C1H_Southwest'!V14+'5C1G_JS Clark'!V14+'5C1AH_BRUP'!V14+'5C1X_Tangi'!V14+'5C1Y_GEO'!V14+'5C1AI_Harmony'!V14+'5C1AJ_Athlos'!V14+'5C1AG_Collegiate'!V14+'5C1M_GEO Mid'!V14+Placeholder_Tallulah!V14</f>
        <v>0</v>
      </c>
      <c r="X14" s="75">
        <f>'5C1B_DArbonne'!W14+'5C1A_Madison'!W14+'5C1C_Intl High'!W14+'5C3_UnvView'!X14+'5C1F_L.C. Charter'!W14+'5C1E_LFNO'!W14+'5C1D_NOMMA'!W14+'5C1AE_Noble Minds'!W14+'5C1J_Jeff Chamber'!W14+'5C1Q_Advantage'!W14+'5C1AF_JCFA-Laf'!W14+'5C1W_Willow'!W14+'5C1Z_Lincoln Prep'!W14+'5C1AA_Laurel'!W14+'5C1AB_Apex'!W14+'5C1AC_Smothers'!W14+'5C1AD_Greater'!W14+'5C1R_Iberville'!W14+'5C1N_Delta'!W14+'5C1S_LC Col Prep'!W14+'5C1T_Northeast'!W14+'5C1U_Acadiana Ren'!W14+'5C1I_LA Key'!W14+'5C1V_Laf Ren'!W14+'5C1O_Impact'!W14+'5C1P_Vision'!W14+'5C2_LAVCA'!X14+'5C1H_Southwest'!W14+'5C1G_JS Clark'!W14+'5C1AH_BRUP'!W14+'5C1X_Tangi'!W14+'5C1Y_GEO'!W14+'5C1AI_Harmony'!W14+'5C1AJ_Athlos'!W14+'5C1AG_Collegiate'!W14+'5C1M_GEO Mid'!W14+Placeholder_Tallulah!W14</f>
        <v>0</v>
      </c>
      <c r="Y14" s="94">
        <f>'5C1B_DArbonne'!X14+'5C1A_Madison'!X14+'5C1C_Intl High'!X14+'5C3_UnvView'!Y14+'5C1F_L.C. Charter'!X14+'5C1E_LFNO'!X14+'5C1D_NOMMA'!X14+'5C1AE_Noble Minds'!X14+'5C1J_Jeff Chamber'!X14+'5C1Q_Advantage'!X14+'5C1AF_JCFA-Laf'!X14+'5C1W_Willow'!X14+'5C1Z_Lincoln Prep'!X14+'5C1AA_Laurel'!X14+'5C1AB_Apex'!X14+'5C1AC_Smothers'!X14+'5C1AD_Greater'!X14+'5C1R_Iberville'!X14+'5C1N_Delta'!X14+'5C1S_LC Col Prep'!X14+'5C1T_Northeast'!X14+'5C1U_Acadiana Ren'!X14+'5C1I_LA Key'!X14+'5C1V_Laf Ren'!X14+'5C1O_Impact'!X14+'5C1P_Vision'!X14+'5C2_LAVCA'!Y14+'5C1H_Southwest'!X14+'5C1G_JS Clark'!X14+'5C1AH_BRUP'!X14+'5C1X_Tangi'!X14+'5C1Y_GEO'!X14+'5C1AI_Harmony'!X14+'5C1AJ_Athlos'!X14+'5C1AG_Collegiate'!X14+'5C1M_GEO Mid'!X14+Placeholder_Tallulah!X14</f>
        <v>0</v>
      </c>
      <c r="Z14" s="57">
        <f>'5C1B_DArbonne'!Y14+'5C1A_Madison'!Y14+'5C1C_Intl High'!Y14+'5C3_UnvView'!Z14+'5C1F_L.C. Charter'!Y14+'5C1E_LFNO'!Y14+'5C1D_NOMMA'!Y14+'5C1AE_Noble Minds'!Y14+'5C1J_Jeff Chamber'!Y14+'5C1Q_Advantage'!Y14+'5C1AF_JCFA-Laf'!Y14+'5C1W_Willow'!Y14+'5C1Z_Lincoln Prep'!Y14+'5C1AA_Laurel'!Y14+'5C1AB_Apex'!Y14+'5C1AC_Smothers'!Y14+'5C1AD_Greater'!Y14+'5C1R_Iberville'!Y14+'5C1N_Delta'!Y14+'5C1S_LC Col Prep'!Y14+'5C1T_Northeast'!Y14+'5C1U_Acadiana Ren'!Y14+'5C1I_LA Key'!Y14+'5C1V_Laf Ren'!Y14+'5C1O_Impact'!Y14+'5C1P_Vision'!Y14+'5C2_LAVCA'!Z14+'5C1H_Southwest'!Y14+'5C1G_JS Clark'!Y14+'5C1AH_BRUP'!Y14+'5C1X_Tangi'!Y14+'5C1Y_GEO'!Y14+'5C1AI_Harmony'!Y14+'5C1AJ_Athlos'!Y14+'5C1AG_Collegiate'!Y14+'5C1M_GEO Mid'!Y14+Placeholder_Tallulah!Y14</f>
        <v>0</v>
      </c>
      <c r="AA14" s="94">
        <f>'5C1B_DArbonne'!Z14+'5C1A_Madison'!Z14+'5C1C_Intl High'!Z14+'5C3_UnvView'!AA14+'5C1F_L.C. Charter'!Z14+'5C1E_LFNO'!Z14+'5C1D_NOMMA'!Z14+'5C1AE_Noble Minds'!Z14+'5C1J_Jeff Chamber'!Z14+'5C1Q_Advantage'!Z14+'5C1AF_JCFA-Laf'!Z14+'5C1W_Willow'!Z14+'5C1Z_Lincoln Prep'!Z14+'5C1AA_Laurel'!Z14+'5C1AB_Apex'!Z14+'5C1AC_Smothers'!Z14+'5C1AD_Greater'!Z14+'5C1R_Iberville'!Z14+'5C1N_Delta'!Z14+'5C1S_LC Col Prep'!Z14+'5C1T_Northeast'!Z14+'5C1U_Acadiana Ren'!Z14+'5C1I_LA Key'!Z14+'5C1V_Laf Ren'!Z14+'5C1O_Impact'!Z14+'5C1P_Vision'!Z14+'5C2_LAVCA'!AA14+'5C1H_Southwest'!Z14+'5C1G_JS Clark'!Z14+'5C1AH_BRUP'!Z14+'5C1X_Tangi'!Z14+'5C1Y_GEO'!Z14+'5C1AI_Harmony'!Z14+'5C1AJ_Athlos'!Z14+'5C1AG_Collegiate'!Z14+'5C1M_GEO Mid'!Z14+Placeholder_Tallulah!Z14</f>
        <v>0</v>
      </c>
      <c r="AB14" s="57">
        <f>'5C1B_DArbonne'!AA14+'5C1A_Madison'!AA14+'5C1C_Intl High'!AA14+'5C3_UnvView'!AB14+'5C1F_L.C. Charter'!AA14+'5C1E_LFNO'!AA14+'5C1D_NOMMA'!AA14+'5C1AE_Noble Minds'!AA14+'5C1J_Jeff Chamber'!AA14+'5C1Q_Advantage'!AA14+'5C1AF_JCFA-Laf'!AA14+'5C1W_Willow'!AA14+'5C1Z_Lincoln Prep'!AA14+'5C1AA_Laurel'!AA14+'5C1AB_Apex'!AA14+'5C1AC_Smothers'!AA14+'5C1AD_Greater'!AA14+'5C1R_Iberville'!AA14+'5C1N_Delta'!AA14+'5C1S_LC Col Prep'!AA14+'5C1T_Northeast'!AA14+'5C1U_Acadiana Ren'!AA14+'5C1I_LA Key'!AA14+'5C1V_Laf Ren'!AA14+'5C1O_Impact'!AA14+'5C1P_Vision'!AA14+'5C2_LAVCA'!AB14+'5C1H_Southwest'!AA14+'5C1G_JS Clark'!AA14+'5C1AH_BRUP'!AA14+'5C1X_Tangi'!AA14+'5C1Y_GEO'!AA14+'5C1AI_Harmony'!AA14+'5C1AJ_Athlos'!AA14+'5C1AG_Collegiate'!AA14+'5C1M_GEO Mid'!AA14+Placeholder_Tallulah!AA14</f>
        <v>0</v>
      </c>
      <c r="AC14" s="57">
        <f>'5C1B_DArbonne'!AB14+'5C1A_Madison'!AB14+'5C1C_Intl High'!AB14+'5C3_UnvView'!AC14+'5C1F_L.C. Charter'!AB14+'5C1E_LFNO'!AB14+'5C1D_NOMMA'!AB14+'5C1AE_Noble Minds'!AB14+'5C1J_Jeff Chamber'!AB14+'5C1Q_Advantage'!AB14+'5C1AF_JCFA-Laf'!AB14+'5C1W_Willow'!AB14+'5C1Z_Lincoln Prep'!AB14+'5C1AA_Laurel'!AB14+'5C1AB_Apex'!AB14+'5C1AC_Smothers'!AB14+'5C1AD_Greater'!AB14+'5C1R_Iberville'!AB14+'5C1N_Delta'!AB14+'5C1S_LC Col Prep'!AB14+'5C1T_Northeast'!AB14+'5C1U_Acadiana Ren'!AB14+'5C1I_LA Key'!AB14+'5C1V_Laf Ren'!AB14+'5C1O_Impact'!AB14+'5C1P_Vision'!AB14+'5C2_LAVCA'!AC14+'5C1H_Southwest'!AB14+'5C1G_JS Clark'!AB14+'5C1AH_BRUP'!AB14+'5C1X_Tangi'!AB14+'5C1Y_GEO'!AB14+'5C1AI_Harmony'!AB14+'5C1AJ_Athlos'!AB14+'5C1AG_Collegiate'!AB14+'5C1M_GEO Mid'!AB14+Placeholder_Tallulah!AB14</f>
        <v>0</v>
      </c>
      <c r="AD14" s="94">
        <f>'5C1B_DArbonne'!AC14+'5C1A_Madison'!AC14+'5C1C_Intl High'!AC14+'5C3_UnvView'!AD14+'5C1F_L.C. Charter'!AC14+'5C1E_LFNO'!AC14+'5C1D_NOMMA'!AC14+'5C1AE_Noble Minds'!AC14+'5C1J_Jeff Chamber'!AC14+'5C1Q_Advantage'!AC14+'5C1AF_JCFA-Laf'!AC14+'5C1W_Willow'!AC14+'5C1Z_Lincoln Prep'!AC14+'5C1AA_Laurel'!AC14+'5C1AB_Apex'!AC14+'5C1AC_Smothers'!AC14+'5C1AD_Greater'!AC14+'5C1R_Iberville'!AC14+'5C1N_Delta'!AC14+'5C1S_LC Col Prep'!AC14+'5C1T_Northeast'!AC14+'5C1U_Acadiana Ren'!AC14+'5C1I_LA Key'!AC14+'5C1V_Laf Ren'!AC14+'5C1O_Impact'!AC14+'5C1P_Vision'!AC14+'5C2_LAVCA'!AD14+'5C1H_Southwest'!AC14+'5C1G_JS Clark'!AC14+'5C1AH_BRUP'!AC14+'5C1X_Tangi'!AC14+'5C1Y_GEO'!AC14+'5C1AI_Harmony'!AC14+'5C1AJ_Athlos'!AC14+'5C1AG_Collegiate'!AC14+'5C1M_GEO Mid'!AC14+Placeholder_Tallulah!AC14</f>
        <v>0</v>
      </c>
      <c r="AE14" s="98">
        <f>'5C1B_DArbonne'!AD14+'5C1A_Madison'!AD14+'5C1C_Intl High'!AD14+'5C3_UnvView'!AE14+'5C1F_L.C. Charter'!AD14+'5C1E_LFNO'!AD14+'5C1D_NOMMA'!AD14+'5C1AE_Noble Minds'!AD14+'5C1J_Jeff Chamber'!AD14+'5C1Q_Advantage'!AD14+'5C1AF_JCFA-Laf'!AD14+'5C1W_Willow'!AD14+'5C1Z_Lincoln Prep'!AD14+'5C1AA_Laurel'!AD14+'5C1AB_Apex'!AD14+'5C1AC_Smothers'!AD14+'5C1AD_Greater'!AD14+'5C1R_Iberville'!AD14+'5C1N_Delta'!AD14+'5C1S_LC Col Prep'!AD14+'5C1T_Northeast'!AD14+'5C1U_Acadiana Ren'!AD14+'5C1I_LA Key'!AD14+'5C1V_Laf Ren'!AD14+'5C1O_Impact'!AD14+'5C1P_Vision'!AD14+'5C2_LAVCA'!AE14+'5C1H_Southwest'!AD14+'5C1G_JS Clark'!AD14+'5C1AH_BRUP'!AD14+'5C1X_Tangi'!AD14+'5C1Y_GEO'!AD14+'5C1AI_Harmony'!AD14+'5C1AJ_Athlos'!AD14+'5C1AG_Collegiate'!AD14+'5C1M_GEO Mid'!AD14+Placeholder_Tallulah!AD14</f>
        <v>0</v>
      </c>
      <c r="AF14" s="76">
        <f>'Source Data'!N14</f>
        <v>4740</v>
      </c>
      <c r="AG14" s="91">
        <f>'5C1B_DArbonne'!AF14+'5C1A_Madison'!AF14+'5C1C_Intl High'!AF14+'5C3_UnvView'!AG14+'5C1F_L.C. Charter'!AF14+'5C1E_LFNO'!AF14+'5C1D_NOMMA'!AF14+'5C1AE_Noble Minds'!AF14+'5C1J_Jeff Chamber'!AF14+'5C1Q_Advantage'!AF14+'5C1AF_JCFA-Laf'!AF14+'5C1W_Willow'!AF14+'5C1Z_Lincoln Prep'!AF14+'5C1AA_Laurel'!AF14+'5C1AB_Apex'!AF14+'5C1AC_Smothers'!AF14+'5C1AD_Greater'!AF14+'5C1R_Iberville'!AF14+'5C1N_Delta'!AF14+'5C1S_LC Col Prep'!AF14+'5C1T_Northeast'!AF14+'5C1U_Acadiana Ren'!AF14+'5C1I_LA Key'!AF14+'5C1V_Laf Ren'!AF14+'5C1O_Impact'!AF14+'5C1P_Vision'!AF14+'5C2_LAVCA'!AG14+'5C1H_Southwest'!AF14+'5C1G_JS Clark'!AF14+'5C1AH_BRUP'!AF14+'5C1X_Tangi'!AF14+'5C1Y_GEO'!AF14+'5C1AI_Harmony'!AF14+'5C1AJ_Athlos'!AF14+'5C1AG_Collegiate'!AF14+'5C1M_GEO Mid'!AF14+Placeholder_Tallulah!AF14</f>
        <v>0</v>
      </c>
      <c r="AH14" s="336">
        <f>'5C1B_DArbonne'!AG14+'5C1A_Madison'!AG14+'5C1C_Intl High'!AG14+'5C3_UnvView'!AH14+'5C1F_L.C. Charter'!AG14+'5C1E_LFNO'!AG14+'5C1D_NOMMA'!AG14+'5C1AE_Noble Minds'!AG14+'5C1J_Jeff Chamber'!AG14+'5C1Q_Advantage'!AG14+'5C1AF_JCFA-Laf'!AG14+'5C1W_Willow'!AG14+'5C1Z_Lincoln Prep'!AG14+'5C1AA_Laurel'!AG14+'5C1AB_Apex'!AG14+'5C1AC_Smothers'!AG14+'5C1AD_Greater'!AG14+'5C1R_Iberville'!AG14+'5C1N_Delta'!AG14+'5C1S_LC Col Prep'!AG14+'5C1T_Northeast'!AG14+'5C1U_Acadiana Ren'!AG14+'5C1I_LA Key'!AG14+'5C1V_Laf Ren'!AG14+'5C1O_Impact'!AG14+'5C1P_Vision'!AG14+'5C2_LAVCA'!AH14+'5C1H_Southwest'!AG14+'5C1G_JS Clark'!AG14+'5C1AH_BRUP'!AG14+'5C1X_Tangi'!AG14+'5C1Y_GEO'!AG14+'5C1AI_Harmony'!AG14+'5C1AJ_Athlos'!AG14+'5C1AG_Collegiate'!AG14+'5C1M_GEO Mid'!AG14+Placeholder_Tallulah!AG14</f>
        <v>0</v>
      </c>
      <c r="AI14" s="76">
        <f>'5C1B_DArbonne'!AH14+'5C1A_Madison'!AH14+'5C1C_Intl High'!AH14+'5C3_UnvView'!AI14+'5C1F_L.C. Charter'!AH14+'5C1E_LFNO'!AH14+'5C1D_NOMMA'!AH14+'5C1AE_Noble Minds'!AH14+'5C1J_Jeff Chamber'!AH14+'5C1Q_Advantage'!AH14+'5C1AF_JCFA-Laf'!AH14+'5C1W_Willow'!AH14+'5C1Z_Lincoln Prep'!AH14+'5C1AA_Laurel'!AH14+'5C1AB_Apex'!AH14+'5C1AC_Smothers'!AH14+'5C1AD_Greater'!AH14+'5C1R_Iberville'!AH14+'5C1N_Delta'!AH14+'5C1S_LC Col Prep'!AH14+'5C1T_Northeast'!AH14+'5C1U_Acadiana Ren'!AH14+'5C1I_LA Key'!AH14+'5C1V_Laf Ren'!AH14+'5C1O_Impact'!AH14+'5C1P_Vision'!AH14+'5C2_LAVCA'!AI14+'5C1H_Southwest'!AH14+'5C1G_JS Clark'!AH14+'5C1AH_BRUP'!AH14+'5C1X_Tangi'!AH14+'5C1Y_GEO'!AH14+'5C1AI_Harmony'!AH14+'5C1AJ_Athlos'!AH14+'5C1AG_Collegiate'!AH14+'5C1M_GEO Mid'!AH14+Placeholder_Tallulah!AH14</f>
        <v>0</v>
      </c>
      <c r="AJ14" s="336">
        <f>'5C1B_DArbonne'!AI14+'5C1A_Madison'!AI14+'5C1C_Intl High'!AI14+'5C3_UnvView'!AJ14+'5C1F_L.C. Charter'!AI14+'5C1E_LFNO'!AI14+'5C1D_NOMMA'!AI14+'5C1AE_Noble Minds'!AI14+'5C1J_Jeff Chamber'!AI14+'5C1Q_Advantage'!AI14+'5C1AF_JCFA-Laf'!AI14+'5C1W_Willow'!AI14+'5C1Z_Lincoln Prep'!AI14+'5C1AA_Laurel'!AI14+'5C1AB_Apex'!AI14+'5C1AC_Smothers'!AI14+'5C1AD_Greater'!AI14+'5C1R_Iberville'!AI14+'5C1N_Delta'!AI14+'5C1S_LC Col Prep'!AI14+'5C1T_Northeast'!AI14+'5C1U_Acadiana Ren'!AI14+'5C1I_LA Key'!AI14+'5C1V_Laf Ren'!AI14+'5C1O_Impact'!AI14+'5C1P_Vision'!AI14+'5C2_LAVCA'!AJ14+'5C1H_Southwest'!AI14+'5C1G_JS Clark'!AI14+'5C1AH_BRUP'!AI14+'5C1X_Tangi'!AI14+'5C1Y_GEO'!AI14+'5C1AI_Harmony'!AI14+'5C1AJ_Athlos'!AI14+'5C1AG_Collegiate'!AI14+'5C1M_GEO Mid'!AI14+Placeholder_Tallulah!AI14</f>
        <v>0</v>
      </c>
      <c r="AK14" s="78">
        <f>'5C1B_DArbonne'!AJ14+'5C1A_Madison'!AJ14+'5C1C_Intl High'!AJ14+'5C3_UnvView'!AK14+'5C1F_L.C. Charter'!AJ14+'5C1E_LFNO'!AJ14+'5C1D_NOMMA'!AJ14+'5C1AE_Noble Minds'!AJ14+'5C1J_Jeff Chamber'!AJ14+'5C1Q_Advantage'!AJ14+'5C1AF_JCFA-Laf'!AJ14+'5C1W_Willow'!AJ14+'5C1Z_Lincoln Prep'!AJ14+'5C1AA_Laurel'!AJ14+'5C1AB_Apex'!AJ14+'5C1AC_Smothers'!AJ14+'5C1AD_Greater'!AJ14+'5C1R_Iberville'!AJ14+'5C1N_Delta'!AJ14+'5C1S_LC Col Prep'!AJ14+'5C1T_Northeast'!AJ14+'5C1U_Acadiana Ren'!AJ14+'5C1I_LA Key'!AJ14+'5C1V_Laf Ren'!AJ14+'5C1O_Impact'!AJ14+'5C1P_Vision'!AJ14+'5C2_LAVCA'!AK14+'5C1H_Southwest'!AJ14+'5C1G_JS Clark'!AJ14+'5C1AH_BRUP'!AJ14+'5C1X_Tangi'!AJ14+'5C1Y_GEO'!AJ14+'5C1AI_Harmony'!AJ14+'5C1AJ_Athlos'!AJ14+'5C1AG_Collegiate'!AJ14+'5C1M_GEO Mid'!AJ14+Placeholder_Tallulah!AJ14</f>
        <v>0</v>
      </c>
      <c r="AL14" s="77">
        <f>'5C1B_DArbonne'!AK14+'5C1A_Madison'!AK14+'5C1C_Intl High'!AK14+'5C3_UnvView'!AL14+'5C1F_L.C. Charter'!AK14+'5C1E_LFNO'!AK14+'5C1D_NOMMA'!AK14+'5C1AE_Noble Minds'!AK14+'5C1J_Jeff Chamber'!AK14+'5C1Q_Advantage'!AK14+'5C1AF_JCFA-Laf'!AK14+'5C1W_Willow'!AK14+'5C1Z_Lincoln Prep'!AK14+'5C1AA_Laurel'!AK14+'5C1AB_Apex'!AK14+'5C1AC_Smothers'!AK14+'5C1AD_Greater'!AK14+'5C1R_Iberville'!AK14+'5C1N_Delta'!AK14+'5C1S_LC Col Prep'!AK14+'5C1T_Northeast'!AK14+'5C1U_Acadiana Ren'!AK14+'5C1I_LA Key'!AK14+'5C1V_Laf Ren'!AK14+'5C1O_Impact'!AK14+'5C1P_Vision'!AK14+'5C2_LAVCA'!AL14+'5C1H_Southwest'!AK14+'5C1G_JS Clark'!AK14+'5C1AH_BRUP'!AK14+'5C1X_Tangi'!AK14+'5C1Y_GEO'!AK14+'5C1AI_Harmony'!AK14+'5C1AJ_Athlos'!AK14+'5C1AG_Collegiate'!AK14+'5C1M_GEO Mid'!AK14+Placeholder_Tallulah!AK14</f>
        <v>0</v>
      </c>
      <c r="AM14" s="91">
        <f>'5C1B_DArbonne'!AL14+'5C1A_Madison'!AL14+'5C1C_Intl High'!AL14+'5C3_UnvView'!AM14+'5C1F_L.C. Charter'!AL14+'5C1E_LFNO'!AL14+'5C1D_NOMMA'!AL14+'5C1AE_Noble Minds'!AL14+'5C1J_Jeff Chamber'!AL14+'5C1Q_Advantage'!AL14+'5C1AF_JCFA-Laf'!AL14+'5C1W_Willow'!AL14+'5C1Z_Lincoln Prep'!AL14+'5C1AA_Laurel'!AL14+'5C1AB_Apex'!AL14+'5C1AC_Smothers'!AL14+'5C1AD_Greater'!AL14+'5C1R_Iberville'!AL14+'5C1N_Delta'!AL14+'5C1S_LC Col Prep'!AL14+'5C1T_Northeast'!AL14+'5C1U_Acadiana Ren'!AL14+'5C1I_LA Key'!AL14+'5C1V_Laf Ren'!AL14+'5C1O_Impact'!AL14+'5C1P_Vision'!AL14+'5C2_LAVCA'!AM14+'5C1H_Southwest'!AL14+'5C1G_JS Clark'!AL14+'5C1AH_BRUP'!AL14+'5C1X_Tangi'!AL14+'5C1Y_GEO'!AL14+'5C1AI_Harmony'!AL14+'5C1AJ_Athlos'!AL14+'5C1AG_Collegiate'!AL14+'5C1M_GEO Mid'!AL14+Placeholder_Tallulah!AL14</f>
        <v>501255</v>
      </c>
      <c r="AN14" s="80">
        <f>'5C1B_DArbonne'!AM14+'5C1A_Madison'!AM14+'5C1C_Intl High'!AM14+'5C3_UnvView'!AN14+'5C1F_L.C. Charter'!AM14+'5C1E_LFNO'!AM14+'5C1D_NOMMA'!AM14+'5C1AE_Noble Minds'!AM14+'5C1J_Jeff Chamber'!AM14+'5C1Q_Advantage'!AM14+'5C1AF_JCFA-Laf'!AM14+'5C1W_Willow'!AM14+'5C1Z_Lincoln Prep'!AM14+'5C1AA_Laurel'!AM14+'5C1AB_Apex'!AM14+'5C1AC_Smothers'!AM14+'5C1AD_Greater'!AM14+'5C1R_Iberville'!AM14+'5C1N_Delta'!AM14+'5C1S_LC Col Prep'!AM14+'5C1T_Northeast'!AM14+'5C1U_Acadiana Ren'!AM14+'5C1I_LA Key'!AM14+'5C1V_Laf Ren'!AM14+'5C1O_Impact'!AM14+'5C1P_Vision'!AM14+'5C2_LAVCA'!AN14+'5C1H_Southwest'!AM14+'5C1G_JS Clark'!AM14+'5C1AH_BRUP'!AM14+'5C1X_Tangi'!AM14+'5C1Y_GEO'!AM14+'5C1AI_Harmony'!AM14+'5C1AJ_Athlos'!AM14+'5C1AG_Collegiate'!AM14+'5C1M_GEO Mid'!AM14+Placeholder_Tallulah!AM14</f>
        <v>0</v>
      </c>
      <c r="AO14" s="91">
        <f>'5C1B_DArbonne'!AN14+'5C1A_Madison'!AN14+'5C1C_Intl High'!AN14+'5C3_UnvView'!AO14+'5C1F_L.C. Charter'!AN14+'5C1E_LFNO'!AN14+'5C1D_NOMMA'!AN14+'5C1AE_Noble Minds'!AN14+'5C1J_Jeff Chamber'!AN14+'5C1Q_Advantage'!AN14+'5C1AF_JCFA-Laf'!AN14+'5C1W_Willow'!AN14+'5C1Z_Lincoln Prep'!AN14+'5C1AA_Laurel'!AN14+'5C1AB_Apex'!AN14+'5C1AC_Smothers'!AN14+'5C1AD_Greater'!AN14+'5C1R_Iberville'!AN14+'5C1N_Delta'!AN14+'5C1S_LC Col Prep'!AN14+'5C1T_Northeast'!AN14+'5C1U_Acadiana Ren'!AN14+'5C1I_LA Key'!AN14+'5C1V_Laf Ren'!AN14+'5C1O_Impact'!AN14+'5C1P_Vision'!AN14+'5C2_LAVCA'!AO14+'5C1H_Southwest'!AN14+'5C1G_JS Clark'!AN14+'5C1AH_BRUP'!AN14+'5C1X_Tangi'!AN14+'5C1Y_GEO'!AN14+'5C1AI_Harmony'!AN14+'5C1AJ_Athlos'!AN14+'5C1AG_Collegiate'!AN14+'5C1M_GEO Mid'!AN14+Placeholder_Tallulah!AN14</f>
        <v>0</v>
      </c>
      <c r="AP14" s="78">
        <f>'5C1B_DArbonne'!AO14+'5C1A_Madison'!AO14+'5C1C_Intl High'!AO14+'5C3_UnvView'!AP14+'5C1F_L.C. Charter'!AO14+'5C1E_LFNO'!AO14+'5C1D_NOMMA'!AO14+'5C1AE_Noble Minds'!AO14+'5C1J_Jeff Chamber'!AO14+'5C1Q_Advantage'!AO14+'5C1AF_JCFA-Laf'!AO14+'5C1W_Willow'!AO14+'5C1Z_Lincoln Prep'!AO14+'5C1AA_Laurel'!AO14+'5C1AB_Apex'!AO14+'5C1AC_Smothers'!AO14+'5C1AD_Greater'!AO14+'5C1R_Iberville'!AO14+'5C1N_Delta'!AO14+'5C1S_LC Col Prep'!AO14+'5C1T_Northeast'!AO14+'5C1U_Acadiana Ren'!AO14+'5C1I_LA Key'!AO14+'5C1V_Laf Ren'!AO14+'5C1O_Impact'!AO14+'5C1P_Vision'!AO14+'5C2_LAVCA'!AP14+'5C1H_Southwest'!AO14+'5C1G_JS Clark'!AO14+'5C1AH_BRUP'!AO14+'5C1X_Tangi'!AO14+'5C1Y_GEO'!AO14+'5C1AI_Harmony'!AO14+'5C1AJ_Athlos'!AO14+'5C1AG_Collegiate'!AO14+'5C1M_GEO Mid'!AO14+Placeholder_Tallulah!AO14</f>
        <v>248</v>
      </c>
      <c r="AQ14" s="91">
        <f>'5C1B_DArbonne'!AP14+'5C1A_Madison'!AP14+'5C1C_Intl High'!AP14+'5C3_UnvView'!AQ14+'5C1F_L.C. Charter'!AP14+'5C1E_LFNO'!AP14+'5C1D_NOMMA'!AP14+'5C1AE_Noble Minds'!AP14+'5C1J_Jeff Chamber'!AP14+'5C1Q_Advantage'!AP14+'5C1AF_JCFA-Laf'!AP14+'5C1W_Willow'!AP14+'5C1Z_Lincoln Prep'!AP14+'5C1AA_Laurel'!AP14+'5C1AB_Apex'!AP14+'5C1AC_Smothers'!AP14+'5C1AD_Greater'!AP14+'5C1R_Iberville'!AP14+'5C1N_Delta'!AP14+'5C1S_LC Col Prep'!AP14+'5C1T_Northeast'!AP14+'5C1U_Acadiana Ren'!AP14+'5C1I_LA Key'!AP14+'5C1V_Laf Ren'!AP14+'5C1O_Impact'!AP14+'5C1P_Vision'!AP14+'5C2_LAVCA'!AQ14+'5C1H_Southwest'!AP14+'5C1G_JS Clark'!AP14+'5C1AH_BRUP'!AP14+'5C1X_Tangi'!AP14+'5C1Y_GEO'!AP14+'5C1AI_Harmony'!AP14+'5C1AJ_Athlos'!AP14+'5C1AG_Collegiate'!AP14+'5C1M_GEO Mid'!AP14+Placeholder_Tallulah!AP14</f>
        <v>0</v>
      </c>
      <c r="AR14" s="78">
        <f>'5C1B_DArbonne'!AQ14+'5C1A_Madison'!AQ14+'5C1C_Intl High'!AQ14+'5C3_UnvView'!AR14+'5C1F_L.C. Charter'!AQ14+'5C1E_LFNO'!AQ14+'5C1D_NOMMA'!AQ14+'5C1AE_Noble Minds'!AQ14+'5C1J_Jeff Chamber'!AQ14+'5C1Q_Advantage'!AQ14+'5C1AF_JCFA-Laf'!AQ14+'5C1W_Willow'!AQ14+'5C1Z_Lincoln Prep'!AQ14+'5C1AA_Laurel'!AQ14+'5C1AB_Apex'!AQ14+'5C1AC_Smothers'!AQ14+'5C1AD_Greater'!AQ14+'5C1R_Iberville'!AQ14+'5C1N_Delta'!AQ14+'5C1S_LC Col Prep'!AQ14+'5C1T_Northeast'!AQ14+'5C1U_Acadiana Ren'!AQ14+'5C1I_LA Key'!AQ14+'5C1V_Laf Ren'!AQ14+'5C1O_Impact'!AQ14+'5C1P_Vision'!AQ14+'5C2_LAVCA'!AR14+'5C1H_Southwest'!AQ14+'5C1G_JS Clark'!AQ14+'5C1AH_BRUP'!AQ14+'5C1X_Tangi'!AQ14+'5C1Y_GEO'!AQ14+'5C1AI_Harmony'!AQ14+'5C1AJ_Athlos'!AQ14+'5C1AG_Collegiate'!AQ14+'5C1M_GEO Mid'!AQ14+Placeholder_Tallulah!AQ14</f>
        <v>0</v>
      </c>
      <c r="AS14" s="78">
        <f>'5C1B_DArbonne'!AR14+'5C1A_Madison'!AR14+'5C1C_Intl High'!AR14+'5C3_UnvView'!AS14+'5C1F_L.C. Charter'!AR14+'5C1E_LFNO'!AR14+'5C1D_NOMMA'!AR14+'5C1AE_Noble Minds'!AR14+'5C1J_Jeff Chamber'!AR14+'5C1Q_Advantage'!AR14+'5C1AF_JCFA-Laf'!AR14+'5C1W_Willow'!AR14+'5C1Z_Lincoln Prep'!AR14+'5C1AA_Laurel'!AR14+'5C1AB_Apex'!AR14+'5C1AC_Smothers'!AR14+'5C1AD_Greater'!AR14+'5C1R_Iberville'!AR14+'5C1N_Delta'!AR14+'5C1S_LC Col Prep'!AR14+'5C1T_Northeast'!AR14+'5C1U_Acadiana Ren'!AR14+'5C1I_LA Key'!AR14+'5C1V_Laf Ren'!AR14+'5C1O_Impact'!AR14+'5C1P_Vision'!AR14+'5C2_LAVCA'!AS14+'5C1H_Southwest'!AR14+'5C1G_JS Clark'!AR14+'5C1AH_BRUP'!AR14+'5C1X_Tangi'!AR14+'5C1Y_GEO'!AR14+'5C1AI_Harmony'!AR14+'5C1AJ_Athlos'!AR14+'5C1AG_Collegiate'!AR14+'5C1M_GEO Mid'!AR14+Placeholder_Tallulah!AR14</f>
        <v>0</v>
      </c>
      <c r="AT14" s="91">
        <f>'5C1B_DArbonne'!AS14+'5C1A_Madison'!AS14+'5C1C_Intl High'!AS14+'5C3_UnvView'!AT14+'5C1F_L.C. Charter'!AS14+'5C1E_LFNO'!AS14+'5C1D_NOMMA'!AS14+'5C1AE_Noble Minds'!AS14+'5C1J_Jeff Chamber'!AS14+'5C1Q_Advantage'!AS14+'5C1AF_JCFA-Laf'!AS14+'5C1W_Willow'!AS14+'5C1Z_Lincoln Prep'!AS14+'5C1AA_Laurel'!AS14+'5C1AB_Apex'!AS14+'5C1AC_Smothers'!AS14+'5C1AD_Greater'!AS14+'5C1R_Iberville'!AS14+'5C1N_Delta'!AS14+'5C1S_LC Col Prep'!AS14+'5C1T_Northeast'!AS14+'5C1U_Acadiana Ren'!AS14+'5C1I_LA Key'!AS14+'5C1V_Laf Ren'!AS14+'5C1O_Impact'!AS14+'5C1P_Vision'!AS14+'5C2_LAVCA'!AT14+'5C1H_Southwest'!AS14+'5C1G_JS Clark'!AS14+'5C1AH_BRUP'!AS14+'5C1X_Tangi'!AS14+'5C1Y_GEO'!AS14+'5C1AI_Harmony'!AS14+'5C1AJ_Athlos'!AS14+'5C1AG_Collegiate'!AS14+'5C1M_GEO Mid'!AS14+Placeholder_Tallulah!AS14</f>
        <v>59053</v>
      </c>
      <c r="AU14" s="79">
        <f t="shared" si="1"/>
        <v>0</v>
      </c>
      <c r="AV14" s="88">
        <f t="shared" si="2"/>
        <v>59053</v>
      </c>
      <c r="AW14" s="192"/>
      <c r="AX14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Mid'!#REF!+Placeholder_Tallulah!AW14</f>
        <v>#REF!</v>
      </c>
      <c r="AY14" s="75">
        <f t="shared" si="3"/>
        <v>0</v>
      </c>
      <c r="AZ14" s="75" t="e">
        <f t="shared" si="4"/>
        <v>#REF!</v>
      </c>
    </row>
    <row r="15" spans="1:52" ht="16.149999999999999" customHeight="1" x14ac:dyDescent="0.2">
      <c r="A15" s="55">
        <v>9</v>
      </c>
      <c r="B15" s="56" t="s">
        <v>15</v>
      </c>
      <c r="C15" s="336">
        <f>'5C1B_DArbonne'!C15+'5C1A_Madison'!C15+'5C1C_Intl High'!C15+'5C3_UnvView'!C15+'5C1F_L.C. Charter'!C15+'5C1E_LFNO'!C15+'5C1D_NOMMA'!C15+'5C1AE_Noble Minds'!C15+'5C1J_Jeff Chamber'!C15+'5C1Q_Advantage'!C15+'5C1AF_JCFA-Laf'!C15+'5C1W_Willow'!C15+'5C1Z_Lincoln Prep'!C15+'5C1AA_Laurel'!C15+'5C1AB_Apex'!C15+'5C1AC_Smothers'!C15+'5C1AD_Greater'!C15+'5C1R_Iberville'!C15+'5C1N_Delta'!C15+'5C1S_LC Col Prep'!C15+'5C1T_Northeast'!C15+'5C1U_Acadiana Ren'!C15+'5C1I_LA Key'!C15+'5C1V_Laf Ren'!C15+'5C1O_Impact'!C15+'5C1P_Vision'!C15+'5C2_LAVCA'!C15+'5C1H_Southwest'!C15+'5C1G_JS Clark'!C15+'5C1AH_BRUP'!C15+'5C1X_Tangi'!C15+'5C1Y_GEO'!C15+'5C1AI_Harmony'!C15+'5C1AJ_Athlos'!C15+'5C1AG_Collegiate'!C15+'5C1M_GEO Mid'!C15+Placeholder_Tallulah!C15</f>
        <v>0</v>
      </c>
      <c r="D15" s="57">
        <f>'Source Data'!H15</f>
        <v>4548.7366413720365</v>
      </c>
      <c r="E15" s="75">
        <f>'5C1B_DArbonne'!E15+'5C1A_Madison'!E15+'5C1C_Intl High'!E15+'5C3_UnvView'!E15+'5C1F_L.C. Charter'!E15+'5C1E_LFNO'!E15+'5C1D_NOMMA'!E15+'5C1AE_Noble Minds'!E15+'5C1J_Jeff Chamber'!E15+'5C1Q_Advantage'!E15+'5C1AF_JCFA-Laf'!E15+'5C1W_Willow'!E15+'5C1Z_Lincoln Prep'!E15+'5C1AA_Laurel'!E15+'5C1AB_Apex'!E15+'5C1AC_Smothers'!E15+'5C1AD_Greater'!E15+'5C1R_Iberville'!E15+'5C1N_Delta'!E15+'5C1S_LC Col Prep'!E15+'5C1T_Northeast'!E15+'5C1U_Acadiana Ren'!E15+'5C1I_LA Key'!E15+'5C1V_Laf Ren'!E15+'5C1O_Impact'!E15+'5C1P_Vision'!E15+'5C2_LAVCA'!E15+'5C1H_Southwest'!E15+'5C1G_JS Clark'!E15+'5C1AH_BRUP'!E15+'5C1X_Tangi'!E15+'5C1Y_GEO'!E15+'5C1AI_Harmony'!E15+'5C1AJ_Athlos'!E15+'5C1AG_Collegiate'!E15+'5C1M_GEO Mid'!E15+Placeholder_Tallulah!E15</f>
        <v>0</v>
      </c>
      <c r="F15" s="355">
        <f>'5C1B_DArbonne'!F15+'5C1A_Madison'!F15+'5C1C_Intl High'!F15+'5C3_UnvView'!F15+'5C1F_L.C. Charter'!F15+'5C1E_LFNO'!F15+'5C1D_NOMMA'!F15+'5C1AE_Noble Minds'!F15+'5C1J_Jeff Chamber'!F15+'5C1Q_Advantage'!F15+'5C1AF_JCFA-Laf'!F15+'5C1W_Willow'!F15+'5C1Z_Lincoln Prep'!F15+'5C1AA_Laurel'!F15+'5C1AB_Apex'!F15+'5C1AC_Smothers'!F15+'5C1AD_Greater'!F15+'5C1R_Iberville'!F15+'5C1N_Delta'!F15+'5C1S_LC Col Prep'!F15+'5C1T_Northeast'!F15+'5C1U_Acadiana Ren'!F15+'5C1I_LA Key'!F15+'5C1V_Laf Ren'!F15+'5C1O_Impact'!F15+'5C1P_Vision'!F15+'5C2_LAVCA'!F15+'5C1H_Southwest'!F15+'5C1G_JS Clark'!F15+'5C1AH_BRUP'!F15+'5C1X_Tangi'!F15+'5C1Y_GEO'!F15+'5C1AI_Harmony'!F15+'5C1AJ_Athlos'!F15+'5C1AG_Collegiate'!F15+'5C1M_GEO Mid'!F15+Placeholder_Tallulah!F15</f>
        <v>0</v>
      </c>
      <c r="G15" s="57">
        <f>'Source Data'!I15</f>
        <v>606.55190779573797</v>
      </c>
      <c r="H15" s="75">
        <f>'5C1B_DArbonne'!H15+'5C1A_Madison'!H15+'5C1C_Intl High'!H15+'5C3_UnvView'!H15+'5C1F_L.C. Charter'!H15+'5C1E_LFNO'!H15+'5C1D_NOMMA'!H15+'5C1AE_Noble Minds'!H15+'5C1J_Jeff Chamber'!H15+'5C1Q_Advantage'!H15+'5C1AF_JCFA-Laf'!H15+'5C1W_Willow'!H15+'5C1Z_Lincoln Prep'!H15+'5C1AA_Laurel'!H15+'5C1AB_Apex'!H15+'5C1AC_Smothers'!H15+'5C1AD_Greater'!H15+'5C1R_Iberville'!H15+'5C1N_Delta'!H15+'5C1S_LC Col Prep'!H15+'5C1T_Northeast'!H15+'5C1U_Acadiana Ren'!H15+'5C1I_LA Key'!H15+'5C1V_Laf Ren'!H15+'5C1O_Impact'!H15+'5C1P_Vision'!H15+'5C2_LAVCA'!H15+'5C1H_Southwest'!H15+'5C1G_JS Clark'!H15+'5C1AH_BRUP'!H15+'5C1X_Tangi'!H15+'5C1Y_GEO'!H15+'5C1AI_Harmony'!H15+'5C1AJ_Athlos'!H15+'5C1AG_Collegiate'!H15+'5C1M_GEO Mid'!H15+Placeholder_Tallulah!H15</f>
        <v>0</v>
      </c>
      <c r="I15" s="355">
        <f>'5C1B_DArbonne'!I15+'5C1A_Madison'!I15+'5C1C_Intl High'!I15+'5C3_UnvView'!I15+'5C1F_L.C. Charter'!I15+'5C1E_LFNO'!I15+'5C1D_NOMMA'!I15+'5C1AE_Noble Minds'!I15+'5C1J_Jeff Chamber'!I15+'5C1Q_Advantage'!I15+'5C1AF_JCFA-Laf'!I15+'5C1W_Willow'!I15+'5C1Z_Lincoln Prep'!I15+'5C1AA_Laurel'!I15+'5C1AB_Apex'!I15+'5C1AC_Smothers'!I15+'5C1AD_Greater'!I15+'5C1R_Iberville'!I15+'5C1N_Delta'!I15+'5C1S_LC Col Prep'!I15+'5C1T_Northeast'!I15+'5C1U_Acadiana Ren'!I15+'5C1I_LA Key'!I15+'5C1V_Laf Ren'!I15+'5C1O_Impact'!I15+'5C1P_Vision'!I15+'5C2_LAVCA'!I15+'5C1H_Southwest'!I15+'5C1G_JS Clark'!I15+'5C1AH_BRUP'!I15+'5C1X_Tangi'!I15+'5C1Y_GEO'!I15+'5C1AI_Harmony'!I15+'5C1AJ_Athlos'!I15+'5C1AG_Collegiate'!I15+'5C1M_GEO Mid'!I15+Placeholder_Tallulah!I15</f>
        <v>0</v>
      </c>
      <c r="J15" s="57">
        <f>'Source Data'!J15</f>
        <v>165.42324758065581</v>
      </c>
      <c r="K15" s="75">
        <f>'5C1B_DArbonne'!K15+'5C1A_Madison'!K15+'5C1C_Intl High'!K15+'5C3_UnvView'!K15+'5C1F_L.C. Charter'!K15+'5C1E_LFNO'!K15+'5C1D_NOMMA'!K15+'5C1AE_Noble Minds'!K15+'5C1J_Jeff Chamber'!K15+'5C1Q_Advantage'!K15+'5C1AF_JCFA-Laf'!K15+'5C1W_Willow'!K15+'5C1Z_Lincoln Prep'!K15+'5C1AA_Laurel'!K15+'5C1AB_Apex'!K15+'5C1AC_Smothers'!K15+'5C1AD_Greater'!K15+'5C1R_Iberville'!K15+'5C1N_Delta'!K15+'5C1S_LC Col Prep'!K15+'5C1T_Northeast'!K15+'5C1U_Acadiana Ren'!K15+'5C1I_LA Key'!K15+'5C1V_Laf Ren'!K15+'5C1O_Impact'!K15+'5C1P_Vision'!K15+'5C2_LAVCA'!K15+'5C1H_Southwest'!K15+'5C1G_JS Clark'!K15+'5C1AH_BRUP'!K15+'5C1X_Tangi'!K15+'5C1Y_GEO'!K15+'5C1AI_Harmony'!K15+'5C1AJ_Athlos'!K15+'5C1AG_Collegiate'!K15+'5C1M_GEO Mid'!K15+Placeholder_Tallulah!K15</f>
        <v>0</v>
      </c>
      <c r="L15" s="355">
        <f>'5C1B_DArbonne'!L15+'5C1A_Madison'!L15+'5C1C_Intl High'!L15+'5C3_UnvView'!L15+'5C1F_L.C. Charter'!L15+'5C1E_LFNO'!L15+'5C1D_NOMMA'!L15+'5C1AE_Noble Minds'!L15+'5C1J_Jeff Chamber'!L15+'5C1Q_Advantage'!L15+'5C1AF_JCFA-Laf'!L15+'5C1W_Willow'!L15+'5C1Z_Lincoln Prep'!L15+'5C1AA_Laurel'!L15+'5C1AB_Apex'!L15+'5C1AC_Smothers'!L15+'5C1AD_Greater'!L15+'5C1R_Iberville'!L15+'5C1N_Delta'!L15+'5C1S_LC Col Prep'!L15+'5C1T_Northeast'!L15+'5C1U_Acadiana Ren'!L15+'5C1I_LA Key'!L15+'5C1V_Laf Ren'!L15+'5C1O_Impact'!L15+'5C1P_Vision'!L15+'5C2_LAVCA'!L15+'5C1H_Southwest'!L15+'5C1G_JS Clark'!L15+'5C1AH_BRUP'!L15+'5C1X_Tangi'!L15+'5C1Y_GEO'!L15+'5C1AI_Harmony'!L15+'5C1AJ_Athlos'!L15+'5C1AG_Collegiate'!L15+'5C1M_GEO Mid'!L15+Placeholder_Tallulah!L15</f>
        <v>0</v>
      </c>
      <c r="M15" s="57">
        <f>'Source Data'!K15</f>
        <v>4135.5811895163952</v>
      </c>
      <c r="N15" s="75">
        <f>'5C1B_DArbonne'!N15+'5C1A_Madison'!N15+'5C1C_Intl High'!N15+'5C3_UnvView'!N15+'5C1F_L.C. Charter'!N15+'5C1E_LFNO'!N15+'5C1D_NOMMA'!N15+'5C1AE_Noble Minds'!N15+'5C1J_Jeff Chamber'!N15+'5C1Q_Advantage'!N15+'5C1AF_JCFA-Laf'!N15+'5C1W_Willow'!N15+'5C1Z_Lincoln Prep'!N15+'5C1AA_Laurel'!N15+'5C1AB_Apex'!N15+'5C1AC_Smothers'!N15+'5C1AD_Greater'!N15+'5C1R_Iberville'!N15+'5C1N_Delta'!N15+'5C1S_LC Col Prep'!N15+'5C1T_Northeast'!N15+'5C1U_Acadiana Ren'!N15+'5C1I_LA Key'!N15+'5C1V_Laf Ren'!N15+'5C1O_Impact'!N15+'5C1P_Vision'!N15+'5C2_LAVCA'!N15+'5C1H_Southwest'!N15+'5C1G_JS Clark'!N15+'5C1AH_BRUP'!N15+'5C1X_Tangi'!N15+'5C1Y_GEO'!N15+'5C1AI_Harmony'!N15+'5C1AJ_Athlos'!N15+'5C1AG_Collegiate'!N15+'5C1M_GEO Mid'!N15+Placeholder_Tallulah!N15</f>
        <v>0</v>
      </c>
      <c r="O15" s="355">
        <f>'5C1B_DArbonne'!O15+'5C1A_Madison'!O15+'5C1C_Intl High'!O15+'5C3_UnvView'!O15+'5C1F_L.C. Charter'!O15+'5C1E_LFNO'!O15+'5C1D_NOMMA'!O15+'5C1AE_Noble Minds'!O15+'5C1J_Jeff Chamber'!O15+'5C1Q_Advantage'!O15+'5C1AF_JCFA-Laf'!O15+'5C1W_Willow'!O15+'5C1Z_Lincoln Prep'!O15+'5C1AA_Laurel'!O15+'5C1AB_Apex'!O15+'5C1AC_Smothers'!O15+'5C1AD_Greater'!O15+'5C1R_Iberville'!O15+'5C1N_Delta'!O15+'5C1S_LC Col Prep'!O15+'5C1T_Northeast'!O15+'5C1U_Acadiana Ren'!O15+'5C1I_LA Key'!O15+'5C1V_Laf Ren'!O15+'5C1O_Impact'!O15+'5C1P_Vision'!O15+'5C2_LAVCA'!O15+'5C1H_Southwest'!O15+'5C1G_JS Clark'!O15+'5C1AH_BRUP'!O15+'5C1X_Tangi'!O15+'5C1Y_GEO'!O15+'5C1AI_Harmony'!O15+'5C1AJ_Athlos'!O15+'5C1AG_Collegiate'!O15+'5C1M_GEO Mid'!O15+Placeholder_Tallulah!O15</f>
        <v>0</v>
      </c>
      <c r="P15" s="57">
        <f>'Source Data'!L15</f>
        <v>1654.2324758065579</v>
      </c>
      <c r="Q15" s="75">
        <f>'5C1B_DArbonne'!Q15+'5C1A_Madison'!Q15+'5C1C_Intl High'!Q15+'5C3_UnvView'!Q15+'5C1F_L.C. Charter'!Q15+'5C1E_LFNO'!Q15+'5C1D_NOMMA'!Q15+'5C1AE_Noble Minds'!Q15+'5C1J_Jeff Chamber'!Q15+'5C1Q_Advantage'!Q15+'5C1AF_JCFA-Laf'!Q15+'5C1W_Willow'!Q15+'5C1Z_Lincoln Prep'!Q15+'5C1AA_Laurel'!Q15+'5C1AB_Apex'!Q15+'5C1AC_Smothers'!Q15+'5C1AD_Greater'!Q15+'5C1R_Iberville'!Q15+'5C1N_Delta'!Q15+'5C1S_LC Col Prep'!Q15+'5C1T_Northeast'!Q15+'5C1U_Acadiana Ren'!Q15+'5C1I_LA Key'!Q15+'5C1V_Laf Ren'!Q15+'5C1O_Impact'!Q15+'5C1P_Vision'!Q15+'5C2_LAVCA'!Q15+'5C1H_Southwest'!Q15+'5C1G_JS Clark'!Q15+'5C1AH_BRUP'!Q15+'5C1X_Tangi'!Q15+'5C1Y_GEO'!Q15+'5C1AI_Harmony'!Q15+'5C1AJ_Athlos'!Q15+'5C1AG_Collegiate'!Q15+'5C1M_GEO Mid'!Q15+Placeholder_Tallulah!Q15</f>
        <v>0</v>
      </c>
      <c r="R15" s="94">
        <f>'5C1B_DArbonne'!R15+'5C1A_Madison'!R15+'5C1C_Intl High'!R15+'5C3_UnvView'!R15+'5C1F_L.C. Charter'!R15+'5C1E_LFNO'!R15+'5C1D_NOMMA'!R15+'5C1AE_Noble Minds'!R15+'5C1J_Jeff Chamber'!R15+'5C1Q_Advantage'!R15+'5C1AF_JCFA-Laf'!R15+'5C1W_Willow'!R15+'5C1Z_Lincoln Prep'!R15+'5C1AA_Laurel'!R15+'5C1AB_Apex'!R15+'5C1AC_Smothers'!R15+'5C1AD_Greater'!R15+'5C1R_Iberville'!R15+'5C1N_Delta'!R15+'5C1S_LC Col Prep'!R15+'5C1T_Northeast'!R15+'5C1U_Acadiana Ren'!R15+'5C1I_LA Key'!R15+'5C1V_Laf Ren'!R15+'5C1O_Impact'!R15+'5C1P_Vision'!R15+'5C2_LAVCA'!R15+'5C1H_Southwest'!R15+'5C1G_JS Clark'!R15+'5C1AH_BRUP'!R15+'5C1X_Tangi'!R15+'5C1Y_GEO'!R15+'5C1AI_Harmony'!R15+'5C1AJ_Athlos'!R15+'5C1AG_Collegiate'!R15+'5C1M_GEO Mid'!R15+Placeholder_Tallulah!R15</f>
        <v>912012</v>
      </c>
      <c r="S15" s="1397">
        <f>'5C3_UnvView'!S15+'5C2_LAVCA'!S15</f>
        <v>100829</v>
      </c>
      <c r="T15" s="57">
        <f>'5C1B_DArbonne'!S15+'5C1A_Madison'!S15+'5C1C_Intl High'!S15+'5C3_UnvView'!T15+'5C1F_L.C. Charter'!S15+'5C1E_LFNO'!S15+'5C1D_NOMMA'!S15+'5C1AE_Noble Minds'!S15+'5C1J_Jeff Chamber'!S15+'5C1Q_Advantage'!S15+'5C1AF_JCFA-Laf'!S15+'5C1W_Willow'!S15+'5C1Z_Lincoln Prep'!S15+'5C1AA_Laurel'!S15+'5C1AB_Apex'!S15+'5C1AC_Smothers'!S15+'5C1AD_Greater'!S15+'5C1R_Iberville'!S15+'5C1N_Delta'!S15+'5C1S_LC Col Prep'!S15+'5C1T_Northeast'!S15+'5C1U_Acadiana Ren'!S15+'5C1I_LA Key'!S15+'5C1V_Laf Ren'!S15+'5C1O_Impact'!S15+'5C1P_Vision'!S15+'5C2_LAVCA'!T15+'5C1H_Southwest'!S15+'5C1G_JS Clark'!S15+'5C1AH_BRUP'!S15+'5C1X_Tangi'!S15+'5C1Y_GEO'!S15+'5C1AI_Harmony'!S15+'5C1AJ_Athlos'!S15+'5C1AG_Collegiate'!S15+'5C1M_GEO Mid'!S15+Placeholder_Tallulah!S15</f>
        <v>0</v>
      </c>
      <c r="U15" s="57">
        <f>'5C1B_DArbonne'!T15+'5C1A_Madison'!T15+'5C1C_Intl High'!T15+'5C3_UnvView'!U15+'5C1F_L.C. Charter'!T15+'5C1E_LFNO'!T15+'5C1D_NOMMA'!T15+'5C1AE_Noble Minds'!T15+'5C1J_Jeff Chamber'!T15+'5C1Q_Advantage'!T15+'5C1AF_JCFA-Laf'!T15+'5C1W_Willow'!T15+'5C1Z_Lincoln Prep'!T15+'5C1AA_Laurel'!T15+'5C1AB_Apex'!T15+'5C1AC_Smothers'!T15+'5C1AD_Greater'!T15+'5C1R_Iberville'!T15+'5C1N_Delta'!T15+'5C1S_LC Col Prep'!T15+'5C1T_Northeast'!T15+'5C1U_Acadiana Ren'!T15+'5C1I_LA Key'!T15+'5C1V_Laf Ren'!T15+'5C1O_Impact'!T15+'5C1P_Vision'!T15+'5C2_LAVCA'!U15+'5C1H_Southwest'!T15+'5C1G_JS Clark'!T15+'5C1AH_BRUP'!T15+'5C1X_Tangi'!T15+'5C1Y_GEO'!T15+'5C1AI_Harmony'!T15+'5C1AJ_Athlos'!T15+'5C1AG_Collegiate'!T15+'5C1M_GEO Mid'!T15+Placeholder_Tallulah!T15</f>
        <v>0</v>
      </c>
      <c r="V15" s="58">
        <f>'5C1B_DArbonne'!U15+'5C1A_Madison'!U15+'5C1C_Intl High'!U15+'5C3_UnvView'!V15+'5C1F_L.C. Charter'!U15+'5C1E_LFNO'!U15+'5C1D_NOMMA'!U15+'5C1AE_Noble Minds'!U15+'5C1J_Jeff Chamber'!U15+'5C1Q_Advantage'!U15+'5C1AF_JCFA-Laf'!U15+'5C1W_Willow'!U15+'5C1Z_Lincoln Prep'!U15+'5C1AA_Laurel'!U15+'5C1AB_Apex'!U15+'5C1AC_Smothers'!U15+'5C1AD_Greater'!U15+'5C1R_Iberville'!U15+'5C1N_Delta'!U15+'5C1S_LC Col Prep'!U15+'5C1T_Northeast'!U15+'5C1U_Acadiana Ren'!U15+'5C1I_LA Key'!U15+'5C1V_Laf Ren'!U15+'5C1O_Impact'!U15+'5C1P_Vision'!U15+'5C2_LAVCA'!V15+'5C1H_Southwest'!U15+'5C1G_JS Clark'!U15+'5C1AH_BRUP'!U15+'5C1X_Tangi'!U15+'5C1Y_GEO'!U15+'5C1AI_Harmony'!U15+'5C1AJ_Athlos'!U15+'5C1AG_Collegiate'!U15+'5C1M_GEO Mid'!U15+Placeholder_Tallulah!U15</f>
        <v>0</v>
      </c>
      <c r="W15" s="94">
        <f>'5C1B_DArbonne'!V15+'5C1A_Madison'!V15+'5C1C_Intl High'!V15+'5C3_UnvView'!W15+'5C1F_L.C. Charter'!V15+'5C1E_LFNO'!V15+'5C1D_NOMMA'!V15+'5C1AE_Noble Minds'!V15+'5C1J_Jeff Chamber'!V15+'5C1Q_Advantage'!V15+'5C1AF_JCFA-Laf'!V15+'5C1W_Willow'!V15+'5C1Z_Lincoln Prep'!V15+'5C1AA_Laurel'!V15+'5C1AB_Apex'!V15+'5C1AC_Smothers'!V15+'5C1AD_Greater'!V15+'5C1R_Iberville'!V15+'5C1N_Delta'!V15+'5C1S_LC Col Prep'!V15+'5C1T_Northeast'!V15+'5C1U_Acadiana Ren'!V15+'5C1I_LA Key'!V15+'5C1V_Laf Ren'!V15+'5C1O_Impact'!V15+'5C1P_Vision'!V15+'5C2_LAVCA'!W15+'5C1H_Southwest'!V15+'5C1G_JS Clark'!V15+'5C1AH_BRUP'!V15+'5C1X_Tangi'!V15+'5C1Y_GEO'!V15+'5C1AI_Harmony'!V15+'5C1AJ_Athlos'!V15+'5C1AG_Collegiate'!V15+'5C1M_GEO Mid'!V15+Placeholder_Tallulah!V15</f>
        <v>0</v>
      </c>
      <c r="X15" s="75">
        <f>'5C1B_DArbonne'!W15+'5C1A_Madison'!W15+'5C1C_Intl High'!W15+'5C3_UnvView'!X15+'5C1F_L.C. Charter'!W15+'5C1E_LFNO'!W15+'5C1D_NOMMA'!W15+'5C1AE_Noble Minds'!W15+'5C1J_Jeff Chamber'!W15+'5C1Q_Advantage'!W15+'5C1AF_JCFA-Laf'!W15+'5C1W_Willow'!W15+'5C1Z_Lincoln Prep'!W15+'5C1AA_Laurel'!W15+'5C1AB_Apex'!W15+'5C1AC_Smothers'!W15+'5C1AD_Greater'!W15+'5C1R_Iberville'!W15+'5C1N_Delta'!W15+'5C1S_LC Col Prep'!W15+'5C1T_Northeast'!W15+'5C1U_Acadiana Ren'!W15+'5C1I_LA Key'!W15+'5C1V_Laf Ren'!W15+'5C1O_Impact'!W15+'5C1P_Vision'!W15+'5C2_LAVCA'!X15+'5C1H_Southwest'!W15+'5C1G_JS Clark'!W15+'5C1AH_BRUP'!W15+'5C1X_Tangi'!W15+'5C1Y_GEO'!W15+'5C1AI_Harmony'!W15+'5C1AJ_Athlos'!W15+'5C1AG_Collegiate'!W15+'5C1M_GEO Mid'!W15+Placeholder_Tallulah!W15</f>
        <v>0</v>
      </c>
      <c r="Y15" s="94">
        <f>'5C1B_DArbonne'!X15+'5C1A_Madison'!X15+'5C1C_Intl High'!X15+'5C3_UnvView'!Y15+'5C1F_L.C. Charter'!X15+'5C1E_LFNO'!X15+'5C1D_NOMMA'!X15+'5C1AE_Noble Minds'!X15+'5C1J_Jeff Chamber'!X15+'5C1Q_Advantage'!X15+'5C1AF_JCFA-Laf'!X15+'5C1W_Willow'!X15+'5C1Z_Lincoln Prep'!X15+'5C1AA_Laurel'!X15+'5C1AB_Apex'!X15+'5C1AC_Smothers'!X15+'5C1AD_Greater'!X15+'5C1R_Iberville'!X15+'5C1N_Delta'!X15+'5C1S_LC Col Prep'!X15+'5C1T_Northeast'!X15+'5C1U_Acadiana Ren'!X15+'5C1I_LA Key'!X15+'5C1V_Laf Ren'!X15+'5C1O_Impact'!X15+'5C1P_Vision'!X15+'5C2_LAVCA'!Y15+'5C1H_Southwest'!X15+'5C1G_JS Clark'!X15+'5C1AH_BRUP'!X15+'5C1X_Tangi'!X15+'5C1Y_GEO'!X15+'5C1AI_Harmony'!X15+'5C1AJ_Athlos'!X15+'5C1AG_Collegiate'!X15+'5C1M_GEO Mid'!X15+Placeholder_Tallulah!X15</f>
        <v>0</v>
      </c>
      <c r="Z15" s="57">
        <f>'5C1B_DArbonne'!Y15+'5C1A_Madison'!Y15+'5C1C_Intl High'!Y15+'5C3_UnvView'!Z15+'5C1F_L.C. Charter'!Y15+'5C1E_LFNO'!Y15+'5C1D_NOMMA'!Y15+'5C1AE_Noble Minds'!Y15+'5C1J_Jeff Chamber'!Y15+'5C1Q_Advantage'!Y15+'5C1AF_JCFA-Laf'!Y15+'5C1W_Willow'!Y15+'5C1Z_Lincoln Prep'!Y15+'5C1AA_Laurel'!Y15+'5C1AB_Apex'!Y15+'5C1AC_Smothers'!Y15+'5C1AD_Greater'!Y15+'5C1R_Iberville'!Y15+'5C1N_Delta'!Y15+'5C1S_LC Col Prep'!Y15+'5C1T_Northeast'!Y15+'5C1U_Acadiana Ren'!Y15+'5C1I_LA Key'!Y15+'5C1V_Laf Ren'!Y15+'5C1O_Impact'!Y15+'5C1P_Vision'!Y15+'5C2_LAVCA'!Z15+'5C1H_Southwest'!Y15+'5C1G_JS Clark'!Y15+'5C1AH_BRUP'!Y15+'5C1X_Tangi'!Y15+'5C1Y_GEO'!Y15+'5C1AI_Harmony'!Y15+'5C1AJ_Athlos'!Y15+'5C1AG_Collegiate'!Y15+'5C1M_GEO Mid'!Y15+Placeholder_Tallulah!Y15</f>
        <v>0</v>
      </c>
      <c r="AA15" s="94">
        <f>'5C1B_DArbonne'!Z15+'5C1A_Madison'!Z15+'5C1C_Intl High'!Z15+'5C3_UnvView'!AA15+'5C1F_L.C. Charter'!Z15+'5C1E_LFNO'!Z15+'5C1D_NOMMA'!Z15+'5C1AE_Noble Minds'!Z15+'5C1J_Jeff Chamber'!Z15+'5C1Q_Advantage'!Z15+'5C1AF_JCFA-Laf'!Z15+'5C1W_Willow'!Z15+'5C1Z_Lincoln Prep'!Z15+'5C1AA_Laurel'!Z15+'5C1AB_Apex'!Z15+'5C1AC_Smothers'!Z15+'5C1AD_Greater'!Z15+'5C1R_Iberville'!Z15+'5C1N_Delta'!Z15+'5C1S_LC Col Prep'!Z15+'5C1T_Northeast'!Z15+'5C1U_Acadiana Ren'!Z15+'5C1I_LA Key'!Z15+'5C1V_Laf Ren'!Z15+'5C1O_Impact'!Z15+'5C1P_Vision'!Z15+'5C2_LAVCA'!AA15+'5C1H_Southwest'!Z15+'5C1G_JS Clark'!Z15+'5C1AH_BRUP'!Z15+'5C1X_Tangi'!Z15+'5C1Y_GEO'!Z15+'5C1AI_Harmony'!Z15+'5C1AJ_Athlos'!Z15+'5C1AG_Collegiate'!Z15+'5C1M_GEO Mid'!Z15+Placeholder_Tallulah!Z15</f>
        <v>0</v>
      </c>
      <c r="AB15" s="57">
        <f>'5C1B_DArbonne'!AA15+'5C1A_Madison'!AA15+'5C1C_Intl High'!AA15+'5C3_UnvView'!AB15+'5C1F_L.C. Charter'!AA15+'5C1E_LFNO'!AA15+'5C1D_NOMMA'!AA15+'5C1AE_Noble Minds'!AA15+'5C1J_Jeff Chamber'!AA15+'5C1Q_Advantage'!AA15+'5C1AF_JCFA-Laf'!AA15+'5C1W_Willow'!AA15+'5C1Z_Lincoln Prep'!AA15+'5C1AA_Laurel'!AA15+'5C1AB_Apex'!AA15+'5C1AC_Smothers'!AA15+'5C1AD_Greater'!AA15+'5C1R_Iberville'!AA15+'5C1N_Delta'!AA15+'5C1S_LC Col Prep'!AA15+'5C1T_Northeast'!AA15+'5C1U_Acadiana Ren'!AA15+'5C1I_LA Key'!AA15+'5C1V_Laf Ren'!AA15+'5C1O_Impact'!AA15+'5C1P_Vision'!AA15+'5C2_LAVCA'!AB15+'5C1H_Southwest'!AA15+'5C1G_JS Clark'!AA15+'5C1AH_BRUP'!AA15+'5C1X_Tangi'!AA15+'5C1Y_GEO'!AA15+'5C1AI_Harmony'!AA15+'5C1AJ_Athlos'!AA15+'5C1AG_Collegiate'!AA15+'5C1M_GEO Mid'!AA15+Placeholder_Tallulah!AA15</f>
        <v>0</v>
      </c>
      <c r="AC15" s="57">
        <f>'5C1B_DArbonne'!AB15+'5C1A_Madison'!AB15+'5C1C_Intl High'!AB15+'5C3_UnvView'!AC15+'5C1F_L.C. Charter'!AB15+'5C1E_LFNO'!AB15+'5C1D_NOMMA'!AB15+'5C1AE_Noble Minds'!AB15+'5C1J_Jeff Chamber'!AB15+'5C1Q_Advantage'!AB15+'5C1AF_JCFA-Laf'!AB15+'5C1W_Willow'!AB15+'5C1Z_Lincoln Prep'!AB15+'5C1AA_Laurel'!AB15+'5C1AB_Apex'!AB15+'5C1AC_Smothers'!AB15+'5C1AD_Greater'!AB15+'5C1R_Iberville'!AB15+'5C1N_Delta'!AB15+'5C1S_LC Col Prep'!AB15+'5C1T_Northeast'!AB15+'5C1U_Acadiana Ren'!AB15+'5C1I_LA Key'!AB15+'5C1V_Laf Ren'!AB15+'5C1O_Impact'!AB15+'5C1P_Vision'!AB15+'5C2_LAVCA'!AC15+'5C1H_Southwest'!AB15+'5C1G_JS Clark'!AB15+'5C1AH_BRUP'!AB15+'5C1X_Tangi'!AB15+'5C1Y_GEO'!AB15+'5C1AI_Harmony'!AB15+'5C1AJ_Athlos'!AB15+'5C1AG_Collegiate'!AB15+'5C1M_GEO Mid'!AB15+Placeholder_Tallulah!AB15</f>
        <v>0</v>
      </c>
      <c r="AD15" s="94">
        <f>'5C1B_DArbonne'!AC15+'5C1A_Madison'!AC15+'5C1C_Intl High'!AC15+'5C3_UnvView'!AD15+'5C1F_L.C. Charter'!AC15+'5C1E_LFNO'!AC15+'5C1D_NOMMA'!AC15+'5C1AE_Noble Minds'!AC15+'5C1J_Jeff Chamber'!AC15+'5C1Q_Advantage'!AC15+'5C1AF_JCFA-Laf'!AC15+'5C1W_Willow'!AC15+'5C1Z_Lincoln Prep'!AC15+'5C1AA_Laurel'!AC15+'5C1AB_Apex'!AC15+'5C1AC_Smothers'!AC15+'5C1AD_Greater'!AC15+'5C1R_Iberville'!AC15+'5C1N_Delta'!AC15+'5C1S_LC Col Prep'!AC15+'5C1T_Northeast'!AC15+'5C1U_Acadiana Ren'!AC15+'5C1I_LA Key'!AC15+'5C1V_Laf Ren'!AC15+'5C1O_Impact'!AC15+'5C1P_Vision'!AC15+'5C2_LAVCA'!AD15+'5C1H_Southwest'!AC15+'5C1G_JS Clark'!AC15+'5C1AH_BRUP'!AC15+'5C1X_Tangi'!AC15+'5C1Y_GEO'!AC15+'5C1AI_Harmony'!AC15+'5C1AJ_Athlos'!AC15+'5C1AG_Collegiate'!AC15+'5C1M_GEO Mid'!AC15+Placeholder_Tallulah!AC15</f>
        <v>0</v>
      </c>
      <c r="AE15" s="98">
        <f>'5C1B_DArbonne'!AD15+'5C1A_Madison'!AD15+'5C1C_Intl High'!AD15+'5C3_UnvView'!AE15+'5C1F_L.C. Charter'!AD15+'5C1E_LFNO'!AD15+'5C1D_NOMMA'!AD15+'5C1AE_Noble Minds'!AD15+'5C1J_Jeff Chamber'!AD15+'5C1Q_Advantage'!AD15+'5C1AF_JCFA-Laf'!AD15+'5C1W_Willow'!AD15+'5C1Z_Lincoln Prep'!AD15+'5C1AA_Laurel'!AD15+'5C1AB_Apex'!AD15+'5C1AC_Smothers'!AD15+'5C1AD_Greater'!AD15+'5C1R_Iberville'!AD15+'5C1N_Delta'!AD15+'5C1S_LC Col Prep'!AD15+'5C1T_Northeast'!AD15+'5C1U_Acadiana Ren'!AD15+'5C1I_LA Key'!AD15+'5C1V_Laf Ren'!AD15+'5C1O_Impact'!AD15+'5C1P_Vision'!AD15+'5C2_LAVCA'!AE15+'5C1H_Southwest'!AD15+'5C1G_JS Clark'!AD15+'5C1AH_BRUP'!AD15+'5C1X_Tangi'!AD15+'5C1Y_GEO'!AD15+'5C1AI_Harmony'!AD15+'5C1AJ_Athlos'!AD15+'5C1AG_Collegiate'!AD15+'5C1M_GEO Mid'!AD15+Placeholder_Tallulah!AD15</f>
        <v>0</v>
      </c>
      <c r="AF15" s="76">
        <f>'Source Data'!N15</f>
        <v>5315</v>
      </c>
      <c r="AG15" s="91">
        <f>'5C1B_DArbonne'!AF15+'5C1A_Madison'!AF15+'5C1C_Intl High'!AF15+'5C3_UnvView'!AG15+'5C1F_L.C. Charter'!AF15+'5C1E_LFNO'!AF15+'5C1D_NOMMA'!AF15+'5C1AE_Noble Minds'!AF15+'5C1J_Jeff Chamber'!AF15+'5C1Q_Advantage'!AF15+'5C1AF_JCFA-Laf'!AF15+'5C1W_Willow'!AF15+'5C1Z_Lincoln Prep'!AF15+'5C1AA_Laurel'!AF15+'5C1AB_Apex'!AF15+'5C1AC_Smothers'!AF15+'5C1AD_Greater'!AF15+'5C1R_Iberville'!AF15+'5C1N_Delta'!AF15+'5C1S_LC Col Prep'!AF15+'5C1T_Northeast'!AF15+'5C1U_Acadiana Ren'!AF15+'5C1I_LA Key'!AF15+'5C1V_Laf Ren'!AF15+'5C1O_Impact'!AF15+'5C1P_Vision'!AF15+'5C2_LAVCA'!AG15+'5C1H_Southwest'!AF15+'5C1G_JS Clark'!AF15+'5C1AH_BRUP'!AF15+'5C1X_Tangi'!AF15+'5C1Y_GEO'!AF15+'5C1AI_Harmony'!AF15+'5C1AJ_Athlos'!AF15+'5C1AG_Collegiate'!AF15+'5C1M_GEO Mid'!AF15+Placeholder_Tallulah!AF15</f>
        <v>0</v>
      </c>
      <c r="AH15" s="336">
        <f>'5C1B_DArbonne'!AG15+'5C1A_Madison'!AG15+'5C1C_Intl High'!AG15+'5C3_UnvView'!AH15+'5C1F_L.C. Charter'!AG15+'5C1E_LFNO'!AG15+'5C1D_NOMMA'!AG15+'5C1AE_Noble Minds'!AG15+'5C1J_Jeff Chamber'!AG15+'5C1Q_Advantage'!AG15+'5C1AF_JCFA-Laf'!AG15+'5C1W_Willow'!AG15+'5C1Z_Lincoln Prep'!AG15+'5C1AA_Laurel'!AG15+'5C1AB_Apex'!AG15+'5C1AC_Smothers'!AG15+'5C1AD_Greater'!AG15+'5C1R_Iberville'!AG15+'5C1N_Delta'!AG15+'5C1S_LC Col Prep'!AG15+'5C1T_Northeast'!AG15+'5C1U_Acadiana Ren'!AG15+'5C1I_LA Key'!AG15+'5C1V_Laf Ren'!AG15+'5C1O_Impact'!AG15+'5C1P_Vision'!AG15+'5C2_LAVCA'!AH15+'5C1H_Southwest'!AG15+'5C1G_JS Clark'!AG15+'5C1AH_BRUP'!AG15+'5C1X_Tangi'!AG15+'5C1Y_GEO'!AG15+'5C1AI_Harmony'!AG15+'5C1AJ_Athlos'!AG15+'5C1AG_Collegiate'!AG15+'5C1M_GEO Mid'!AG15+Placeholder_Tallulah!AG15</f>
        <v>0</v>
      </c>
      <c r="AI15" s="76">
        <f>'5C1B_DArbonne'!AH15+'5C1A_Madison'!AH15+'5C1C_Intl High'!AH15+'5C3_UnvView'!AI15+'5C1F_L.C. Charter'!AH15+'5C1E_LFNO'!AH15+'5C1D_NOMMA'!AH15+'5C1AE_Noble Minds'!AH15+'5C1J_Jeff Chamber'!AH15+'5C1Q_Advantage'!AH15+'5C1AF_JCFA-Laf'!AH15+'5C1W_Willow'!AH15+'5C1Z_Lincoln Prep'!AH15+'5C1AA_Laurel'!AH15+'5C1AB_Apex'!AH15+'5C1AC_Smothers'!AH15+'5C1AD_Greater'!AH15+'5C1R_Iberville'!AH15+'5C1N_Delta'!AH15+'5C1S_LC Col Prep'!AH15+'5C1T_Northeast'!AH15+'5C1U_Acadiana Ren'!AH15+'5C1I_LA Key'!AH15+'5C1V_Laf Ren'!AH15+'5C1O_Impact'!AH15+'5C1P_Vision'!AH15+'5C2_LAVCA'!AI15+'5C1H_Southwest'!AH15+'5C1G_JS Clark'!AH15+'5C1AH_BRUP'!AH15+'5C1X_Tangi'!AH15+'5C1Y_GEO'!AH15+'5C1AI_Harmony'!AH15+'5C1AJ_Athlos'!AH15+'5C1AG_Collegiate'!AH15+'5C1M_GEO Mid'!AH15+Placeholder_Tallulah!AH15</f>
        <v>0</v>
      </c>
      <c r="AJ15" s="336">
        <f>'5C1B_DArbonne'!AI15+'5C1A_Madison'!AI15+'5C1C_Intl High'!AI15+'5C3_UnvView'!AJ15+'5C1F_L.C. Charter'!AI15+'5C1E_LFNO'!AI15+'5C1D_NOMMA'!AI15+'5C1AE_Noble Minds'!AI15+'5C1J_Jeff Chamber'!AI15+'5C1Q_Advantage'!AI15+'5C1AF_JCFA-Laf'!AI15+'5C1W_Willow'!AI15+'5C1Z_Lincoln Prep'!AI15+'5C1AA_Laurel'!AI15+'5C1AB_Apex'!AI15+'5C1AC_Smothers'!AI15+'5C1AD_Greater'!AI15+'5C1R_Iberville'!AI15+'5C1N_Delta'!AI15+'5C1S_LC Col Prep'!AI15+'5C1T_Northeast'!AI15+'5C1U_Acadiana Ren'!AI15+'5C1I_LA Key'!AI15+'5C1V_Laf Ren'!AI15+'5C1O_Impact'!AI15+'5C1P_Vision'!AI15+'5C2_LAVCA'!AJ15+'5C1H_Southwest'!AI15+'5C1G_JS Clark'!AI15+'5C1AH_BRUP'!AI15+'5C1X_Tangi'!AI15+'5C1Y_GEO'!AI15+'5C1AI_Harmony'!AI15+'5C1AJ_Athlos'!AI15+'5C1AG_Collegiate'!AI15+'5C1M_GEO Mid'!AI15+Placeholder_Tallulah!AI15</f>
        <v>0</v>
      </c>
      <c r="AK15" s="78">
        <f>'5C1B_DArbonne'!AJ15+'5C1A_Madison'!AJ15+'5C1C_Intl High'!AJ15+'5C3_UnvView'!AK15+'5C1F_L.C. Charter'!AJ15+'5C1E_LFNO'!AJ15+'5C1D_NOMMA'!AJ15+'5C1AE_Noble Minds'!AJ15+'5C1J_Jeff Chamber'!AJ15+'5C1Q_Advantage'!AJ15+'5C1AF_JCFA-Laf'!AJ15+'5C1W_Willow'!AJ15+'5C1Z_Lincoln Prep'!AJ15+'5C1AA_Laurel'!AJ15+'5C1AB_Apex'!AJ15+'5C1AC_Smothers'!AJ15+'5C1AD_Greater'!AJ15+'5C1R_Iberville'!AJ15+'5C1N_Delta'!AJ15+'5C1S_LC Col Prep'!AJ15+'5C1T_Northeast'!AJ15+'5C1U_Acadiana Ren'!AJ15+'5C1I_LA Key'!AJ15+'5C1V_Laf Ren'!AJ15+'5C1O_Impact'!AJ15+'5C1P_Vision'!AJ15+'5C2_LAVCA'!AK15+'5C1H_Southwest'!AJ15+'5C1G_JS Clark'!AJ15+'5C1AH_BRUP'!AJ15+'5C1X_Tangi'!AJ15+'5C1Y_GEO'!AJ15+'5C1AI_Harmony'!AJ15+'5C1AJ_Athlos'!AJ15+'5C1AG_Collegiate'!AJ15+'5C1M_GEO Mid'!AJ15+Placeholder_Tallulah!AJ15</f>
        <v>0</v>
      </c>
      <c r="AL15" s="77">
        <f>'5C1B_DArbonne'!AK15+'5C1A_Madison'!AK15+'5C1C_Intl High'!AK15+'5C3_UnvView'!AL15+'5C1F_L.C. Charter'!AK15+'5C1E_LFNO'!AK15+'5C1D_NOMMA'!AK15+'5C1AE_Noble Minds'!AK15+'5C1J_Jeff Chamber'!AK15+'5C1Q_Advantage'!AK15+'5C1AF_JCFA-Laf'!AK15+'5C1W_Willow'!AK15+'5C1Z_Lincoln Prep'!AK15+'5C1AA_Laurel'!AK15+'5C1AB_Apex'!AK15+'5C1AC_Smothers'!AK15+'5C1AD_Greater'!AK15+'5C1R_Iberville'!AK15+'5C1N_Delta'!AK15+'5C1S_LC Col Prep'!AK15+'5C1T_Northeast'!AK15+'5C1U_Acadiana Ren'!AK15+'5C1I_LA Key'!AK15+'5C1V_Laf Ren'!AK15+'5C1O_Impact'!AK15+'5C1P_Vision'!AK15+'5C2_LAVCA'!AL15+'5C1H_Southwest'!AK15+'5C1G_JS Clark'!AK15+'5C1AH_BRUP'!AK15+'5C1X_Tangi'!AK15+'5C1Y_GEO'!AK15+'5C1AI_Harmony'!AK15+'5C1AJ_Athlos'!AK15+'5C1AG_Collegiate'!AK15+'5C1M_GEO Mid'!AK15+Placeholder_Tallulah!AK15</f>
        <v>0</v>
      </c>
      <c r="AM15" s="91">
        <f>'5C1B_DArbonne'!AL15+'5C1A_Madison'!AL15+'5C1C_Intl High'!AL15+'5C3_UnvView'!AM15+'5C1F_L.C. Charter'!AL15+'5C1E_LFNO'!AL15+'5C1D_NOMMA'!AL15+'5C1AE_Noble Minds'!AL15+'5C1J_Jeff Chamber'!AL15+'5C1Q_Advantage'!AL15+'5C1AF_JCFA-Laf'!AL15+'5C1W_Willow'!AL15+'5C1Z_Lincoln Prep'!AL15+'5C1AA_Laurel'!AL15+'5C1AB_Apex'!AL15+'5C1AC_Smothers'!AL15+'5C1AD_Greater'!AL15+'5C1R_Iberville'!AL15+'5C1N_Delta'!AL15+'5C1S_LC Col Prep'!AL15+'5C1T_Northeast'!AL15+'5C1U_Acadiana Ren'!AL15+'5C1I_LA Key'!AL15+'5C1V_Laf Ren'!AL15+'5C1O_Impact'!AL15+'5C1P_Vision'!AL15+'5C2_LAVCA'!AM15+'5C1H_Southwest'!AL15+'5C1G_JS Clark'!AL15+'5C1AH_BRUP'!AL15+'5C1X_Tangi'!AL15+'5C1Y_GEO'!AL15+'5C1AI_Harmony'!AL15+'5C1AJ_Athlos'!AL15+'5C1AG_Collegiate'!AL15+'5C1M_GEO Mid'!AL15+Placeholder_Tallulah!AL15</f>
        <v>822763</v>
      </c>
      <c r="AN15" s="80">
        <f>'5C1B_DArbonne'!AM15+'5C1A_Madison'!AM15+'5C1C_Intl High'!AM15+'5C3_UnvView'!AN15+'5C1F_L.C. Charter'!AM15+'5C1E_LFNO'!AM15+'5C1D_NOMMA'!AM15+'5C1AE_Noble Minds'!AM15+'5C1J_Jeff Chamber'!AM15+'5C1Q_Advantage'!AM15+'5C1AF_JCFA-Laf'!AM15+'5C1W_Willow'!AM15+'5C1Z_Lincoln Prep'!AM15+'5C1AA_Laurel'!AM15+'5C1AB_Apex'!AM15+'5C1AC_Smothers'!AM15+'5C1AD_Greater'!AM15+'5C1R_Iberville'!AM15+'5C1N_Delta'!AM15+'5C1S_LC Col Prep'!AM15+'5C1T_Northeast'!AM15+'5C1U_Acadiana Ren'!AM15+'5C1I_LA Key'!AM15+'5C1V_Laf Ren'!AM15+'5C1O_Impact'!AM15+'5C1P_Vision'!AM15+'5C2_LAVCA'!AN15+'5C1H_Southwest'!AM15+'5C1G_JS Clark'!AM15+'5C1AH_BRUP'!AM15+'5C1X_Tangi'!AM15+'5C1Y_GEO'!AM15+'5C1AI_Harmony'!AM15+'5C1AJ_Athlos'!AM15+'5C1AG_Collegiate'!AM15+'5C1M_GEO Mid'!AM15+Placeholder_Tallulah!AM15</f>
        <v>0</v>
      </c>
      <c r="AO15" s="91">
        <f>'5C1B_DArbonne'!AN15+'5C1A_Madison'!AN15+'5C1C_Intl High'!AN15+'5C3_UnvView'!AO15+'5C1F_L.C. Charter'!AN15+'5C1E_LFNO'!AN15+'5C1D_NOMMA'!AN15+'5C1AE_Noble Minds'!AN15+'5C1J_Jeff Chamber'!AN15+'5C1Q_Advantage'!AN15+'5C1AF_JCFA-Laf'!AN15+'5C1W_Willow'!AN15+'5C1Z_Lincoln Prep'!AN15+'5C1AA_Laurel'!AN15+'5C1AB_Apex'!AN15+'5C1AC_Smothers'!AN15+'5C1AD_Greater'!AN15+'5C1R_Iberville'!AN15+'5C1N_Delta'!AN15+'5C1S_LC Col Prep'!AN15+'5C1T_Northeast'!AN15+'5C1U_Acadiana Ren'!AN15+'5C1I_LA Key'!AN15+'5C1V_Laf Ren'!AN15+'5C1O_Impact'!AN15+'5C1P_Vision'!AN15+'5C2_LAVCA'!AO15+'5C1H_Southwest'!AN15+'5C1G_JS Clark'!AN15+'5C1AH_BRUP'!AN15+'5C1X_Tangi'!AN15+'5C1Y_GEO'!AN15+'5C1AI_Harmony'!AN15+'5C1AJ_Athlos'!AN15+'5C1AG_Collegiate'!AN15+'5C1M_GEO Mid'!AN15+Placeholder_Tallulah!AN15</f>
        <v>0</v>
      </c>
      <c r="AP15" s="78">
        <f>'5C1B_DArbonne'!AO15+'5C1A_Madison'!AO15+'5C1C_Intl High'!AO15+'5C3_UnvView'!AP15+'5C1F_L.C. Charter'!AO15+'5C1E_LFNO'!AO15+'5C1D_NOMMA'!AO15+'5C1AE_Noble Minds'!AO15+'5C1J_Jeff Chamber'!AO15+'5C1Q_Advantage'!AO15+'5C1AF_JCFA-Laf'!AO15+'5C1W_Willow'!AO15+'5C1Z_Lincoln Prep'!AO15+'5C1AA_Laurel'!AO15+'5C1AB_Apex'!AO15+'5C1AC_Smothers'!AO15+'5C1AD_Greater'!AO15+'5C1R_Iberville'!AO15+'5C1N_Delta'!AO15+'5C1S_LC Col Prep'!AO15+'5C1T_Northeast'!AO15+'5C1U_Acadiana Ren'!AO15+'5C1I_LA Key'!AO15+'5C1V_Laf Ren'!AO15+'5C1O_Impact'!AO15+'5C1P_Vision'!AO15+'5C2_LAVCA'!AP15+'5C1H_Southwest'!AO15+'5C1G_JS Clark'!AO15+'5C1AH_BRUP'!AO15+'5C1X_Tangi'!AO15+'5C1Y_GEO'!AO15+'5C1AI_Harmony'!AO15+'5C1AJ_Athlos'!AO15+'5C1AG_Collegiate'!AO15+'5C1M_GEO Mid'!AO15+Placeholder_Tallulah!AO15</f>
        <v>1060</v>
      </c>
      <c r="AQ15" s="91">
        <f>'5C1B_DArbonne'!AP15+'5C1A_Madison'!AP15+'5C1C_Intl High'!AP15+'5C3_UnvView'!AQ15+'5C1F_L.C. Charter'!AP15+'5C1E_LFNO'!AP15+'5C1D_NOMMA'!AP15+'5C1AE_Noble Minds'!AP15+'5C1J_Jeff Chamber'!AP15+'5C1Q_Advantage'!AP15+'5C1AF_JCFA-Laf'!AP15+'5C1W_Willow'!AP15+'5C1Z_Lincoln Prep'!AP15+'5C1AA_Laurel'!AP15+'5C1AB_Apex'!AP15+'5C1AC_Smothers'!AP15+'5C1AD_Greater'!AP15+'5C1R_Iberville'!AP15+'5C1N_Delta'!AP15+'5C1S_LC Col Prep'!AP15+'5C1T_Northeast'!AP15+'5C1U_Acadiana Ren'!AP15+'5C1I_LA Key'!AP15+'5C1V_Laf Ren'!AP15+'5C1O_Impact'!AP15+'5C1P_Vision'!AP15+'5C2_LAVCA'!AQ15+'5C1H_Southwest'!AP15+'5C1G_JS Clark'!AP15+'5C1AH_BRUP'!AP15+'5C1X_Tangi'!AP15+'5C1Y_GEO'!AP15+'5C1AI_Harmony'!AP15+'5C1AJ_Athlos'!AP15+'5C1AG_Collegiate'!AP15+'5C1M_GEO Mid'!AP15+Placeholder_Tallulah!AP15</f>
        <v>0</v>
      </c>
      <c r="AR15" s="78">
        <f>'5C1B_DArbonne'!AQ15+'5C1A_Madison'!AQ15+'5C1C_Intl High'!AQ15+'5C3_UnvView'!AR15+'5C1F_L.C. Charter'!AQ15+'5C1E_LFNO'!AQ15+'5C1D_NOMMA'!AQ15+'5C1AE_Noble Minds'!AQ15+'5C1J_Jeff Chamber'!AQ15+'5C1Q_Advantage'!AQ15+'5C1AF_JCFA-Laf'!AQ15+'5C1W_Willow'!AQ15+'5C1Z_Lincoln Prep'!AQ15+'5C1AA_Laurel'!AQ15+'5C1AB_Apex'!AQ15+'5C1AC_Smothers'!AQ15+'5C1AD_Greater'!AQ15+'5C1R_Iberville'!AQ15+'5C1N_Delta'!AQ15+'5C1S_LC Col Prep'!AQ15+'5C1T_Northeast'!AQ15+'5C1U_Acadiana Ren'!AQ15+'5C1I_LA Key'!AQ15+'5C1V_Laf Ren'!AQ15+'5C1O_Impact'!AQ15+'5C1P_Vision'!AQ15+'5C2_LAVCA'!AR15+'5C1H_Southwest'!AQ15+'5C1G_JS Clark'!AQ15+'5C1AH_BRUP'!AQ15+'5C1X_Tangi'!AQ15+'5C1Y_GEO'!AQ15+'5C1AI_Harmony'!AQ15+'5C1AJ_Athlos'!AQ15+'5C1AG_Collegiate'!AQ15+'5C1M_GEO Mid'!AQ15+Placeholder_Tallulah!AQ15</f>
        <v>0</v>
      </c>
      <c r="AS15" s="78">
        <f>'5C1B_DArbonne'!AR15+'5C1A_Madison'!AR15+'5C1C_Intl High'!AR15+'5C3_UnvView'!AS15+'5C1F_L.C. Charter'!AR15+'5C1E_LFNO'!AR15+'5C1D_NOMMA'!AR15+'5C1AE_Noble Minds'!AR15+'5C1J_Jeff Chamber'!AR15+'5C1Q_Advantage'!AR15+'5C1AF_JCFA-Laf'!AR15+'5C1W_Willow'!AR15+'5C1Z_Lincoln Prep'!AR15+'5C1AA_Laurel'!AR15+'5C1AB_Apex'!AR15+'5C1AC_Smothers'!AR15+'5C1AD_Greater'!AR15+'5C1R_Iberville'!AR15+'5C1N_Delta'!AR15+'5C1S_LC Col Prep'!AR15+'5C1T_Northeast'!AR15+'5C1U_Acadiana Ren'!AR15+'5C1I_LA Key'!AR15+'5C1V_Laf Ren'!AR15+'5C1O_Impact'!AR15+'5C1P_Vision'!AR15+'5C2_LAVCA'!AS15+'5C1H_Southwest'!AR15+'5C1G_JS Clark'!AR15+'5C1AH_BRUP'!AR15+'5C1X_Tangi'!AR15+'5C1Y_GEO'!AR15+'5C1AI_Harmony'!AR15+'5C1AJ_Athlos'!AR15+'5C1AG_Collegiate'!AR15+'5C1M_GEO Mid'!AR15+Placeholder_Tallulah!AR15</f>
        <v>0</v>
      </c>
      <c r="AT15" s="91">
        <f>'5C1B_DArbonne'!AS15+'5C1A_Madison'!AS15+'5C1C_Intl High'!AS15+'5C3_UnvView'!AT15+'5C1F_L.C. Charter'!AS15+'5C1E_LFNO'!AS15+'5C1D_NOMMA'!AS15+'5C1AE_Noble Minds'!AS15+'5C1J_Jeff Chamber'!AS15+'5C1Q_Advantage'!AS15+'5C1AF_JCFA-Laf'!AS15+'5C1W_Willow'!AS15+'5C1Z_Lincoln Prep'!AS15+'5C1AA_Laurel'!AS15+'5C1AB_Apex'!AS15+'5C1AC_Smothers'!AS15+'5C1AD_Greater'!AS15+'5C1R_Iberville'!AS15+'5C1N_Delta'!AS15+'5C1S_LC Col Prep'!AS15+'5C1T_Northeast'!AS15+'5C1U_Acadiana Ren'!AS15+'5C1I_LA Key'!AS15+'5C1V_Laf Ren'!AS15+'5C1O_Impact'!AS15+'5C1P_Vision'!AS15+'5C2_LAVCA'!AT15+'5C1H_Southwest'!AS15+'5C1G_JS Clark'!AS15+'5C1AH_BRUP'!AS15+'5C1X_Tangi'!AS15+'5C1Y_GEO'!AS15+'5C1AI_Harmony'!AS15+'5C1AJ_Athlos'!AS15+'5C1AG_Collegiate'!AS15+'5C1M_GEO Mid'!AS15+Placeholder_Tallulah!AS15</f>
        <v>67373</v>
      </c>
      <c r="AU15" s="79">
        <f t="shared" si="1"/>
        <v>0</v>
      </c>
      <c r="AV15" s="88">
        <f t="shared" si="2"/>
        <v>67373</v>
      </c>
      <c r="AW15" s="192"/>
      <c r="AX15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Mid'!#REF!+Placeholder_Tallulah!AW15</f>
        <v>#REF!</v>
      </c>
      <c r="AY15" s="75">
        <f t="shared" si="3"/>
        <v>0</v>
      </c>
      <c r="AZ15" s="75" t="e">
        <f t="shared" si="4"/>
        <v>#REF!</v>
      </c>
    </row>
    <row r="16" spans="1:52" ht="16.149999999999999" customHeight="1" x14ac:dyDescent="0.2">
      <c r="A16" s="50">
        <v>10</v>
      </c>
      <c r="B16" s="51" t="s">
        <v>16</v>
      </c>
      <c r="C16" s="337">
        <f>'5C1B_DArbonne'!C16+'5C1A_Madison'!C16+'5C1C_Intl High'!C16+'5C3_UnvView'!C16+'5C1F_L.C. Charter'!C16+'5C1E_LFNO'!C16+'5C1D_NOMMA'!C16+'5C1AE_Noble Minds'!C16+'5C1J_Jeff Chamber'!C16+'5C1Q_Advantage'!C16+'5C1AF_JCFA-Laf'!C16+'5C1W_Willow'!C16+'5C1Z_Lincoln Prep'!C16+'5C1AA_Laurel'!C16+'5C1AB_Apex'!C16+'5C1AC_Smothers'!C16+'5C1AD_Greater'!C16+'5C1R_Iberville'!C16+'5C1N_Delta'!C16+'5C1S_LC Col Prep'!C16+'5C1T_Northeast'!C16+'5C1U_Acadiana Ren'!C16+'5C1I_LA Key'!C16+'5C1V_Laf Ren'!C16+'5C1O_Impact'!C16+'5C1P_Vision'!C16+'5C2_LAVCA'!C16+'5C1H_Southwest'!C16+'5C1G_JS Clark'!C16+'5C1AH_BRUP'!C16+'5C1X_Tangi'!C16+'5C1Y_GEO'!C16+'5C1AI_Harmony'!C16+'5C1AJ_Athlos'!C16+'5C1AG_Collegiate'!C16+'5C1M_GEO Mid'!C16+Placeholder_Tallulah!C16</f>
        <v>0</v>
      </c>
      <c r="D16" s="52">
        <f>'Source Data'!H16</f>
        <v>3450.3968616043203</v>
      </c>
      <c r="E16" s="81">
        <f>'5C1B_DArbonne'!E16+'5C1A_Madison'!E16+'5C1C_Intl High'!E16+'5C3_UnvView'!E16+'5C1F_L.C. Charter'!E16+'5C1E_LFNO'!E16+'5C1D_NOMMA'!E16+'5C1AE_Noble Minds'!E16+'5C1J_Jeff Chamber'!E16+'5C1Q_Advantage'!E16+'5C1AF_JCFA-Laf'!E16+'5C1W_Willow'!E16+'5C1Z_Lincoln Prep'!E16+'5C1AA_Laurel'!E16+'5C1AB_Apex'!E16+'5C1AC_Smothers'!E16+'5C1AD_Greater'!E16+'5C1R_Iberville'!E16+'5C1N_Delta'!E16+'5C1S_LC Col Prep'!E16+'5C1T_Northeast'!E16+'5C1U_Acadiana Ren'!E16+'5C1I_LA Key'!E16+'5C1V_Laf Ren'!E16+'5C1O_Impact'!E16+'5C1P_Vision'!E16+'5C2_LAVCA'!E16+'5C1H_Southwest'!E16+'5C1G_JS Clark'!E16+'5C1AH_BRUP'!E16+'5C1X_Tangi'!E16+'5C1Y_GEO'!E16+'5C1AI_Harmony'!E16+'5C1AJ_Athlos'!E16+'5C1AG_Collegiate'!E16+'5C1M_GEO Mid'!E16+Placeholder_Tallulah!E16</f>
        <v>0</v>
      </c>
      <c r="F16" s="356">
        <f>'5C1B_DArbonne'!F16+'5C1A_Madison'!F16+'5C1C_Intl High'!F16+'5C3_UnvView'!F16+'5C1F_L.C. Charter'!F16+'5C1E_LFNO'!F16+'5C1D_NOMMA'!F16+'5C1AE_Noble Minds'!F16+'5C1J_Jeff Chamber'!F16+'5C1Q_Advantage'!F16+'5C1AF_JCFA-Laf'!F16+'5C1W_Willow'!F16+'5C1Z_Lincoln Prep'!F16+'5C1AA_Laurel'!F16+'5C1AB_Apex'!F16+'5C1AC_Smothers'!F16+'5C1AD_Greater'!F16+'5C1R_Iberville'!F16+'5C1N_Delta'!F16+'5C1S_LC Col Prep'!F16+'5C1T_Northeast'!F16+'5C1U_Acadiana Ren'!F16+'5C1I_LA Key'!F16+'5C1V_Laf Ren'!F16+'5C1O_Impact'!F16+'5C1P_Vision'!F16+'5C2_LAVCA'!F16+'5C1H_Southwest'!F16+'5C1G_JS Clark'!F16+'5C1AH_BRUP'!F16+'5C1X_Tangi'!F16+'5C1Y_GEO'!F16+'5C1AI_Harmony'!F16+'5C1AJ_Athlos'!F16+'5C1AG_Collegiate'!F16+'5C1M_GEO Mid'!F16+Placeholder_Tallulah!F16</f>
        <v>0</v>
      </c>
      <c r="G16" s="52">
        <f>'Source Data'!I16</f>
        <v>486.95555408614769</v>
      </c>
      <c r="H16" s="81">
        <f>'5C1B_DArbonne'!H16+'5C1A_Madison'!H16+'5C1C_Intl High'!H16+'5C3_UnvView'!H16+'5C1F_L.C. Charter'!H16+'5C1E_LFNO'!H16+'5C1D_NOMMA'!H16+'5C1AE_Noble Minds'!H16+'5C1J_Jeff Chamber'!H16+'5C1Q_Advantage'!H16+'5C1AF_JCFA-Laf'!H16+'5C1W_Willow'!H16+'5C1Z_Lincoln Prep'!H16+'5C1AA_Laurel'!H16+'5C1AB_Apex'!H16+'5C1AC_Smothers'!H16+'5C1AD_Greater'!H16+'5C1R_Iberville'!H16+'5C1N_Delta'!H16+'5C1S_LC Col Prep'!H16+'5C1T_Northeast'!H16+'5C1U_Acadiana Ren'!H16+'5C1I_LA Key'!H16+'5C1V_Laf Ren'!H16+'5C1O_Impact'!H16+'5C1P_Vision'!H16+'5C2_LAVCA'!H16+'5C1H_Southwest'!H16+'5C1G_JS Clark'!H16+'5C1AH_BRUP'!H16+'5C1X_Tangi'!H16+'5C1Y_GEO'!H16+'5C1AI_Harmony'!H16+'5C1AJ_Athlos'!H16+'5C1AG_Collegiate'!H16+'5C1M_GEO Mid'!H16+Placeholder_Tallulah!H16</f>
        <v>0</v>
      </c>
      <c r="I16" s="356">
        <f>'5C1B_DArbonne'!I16+'5C1A_Madison'!I16+'5C1C_Intl High'!I16+'5C3_UnvView'!I16+'5C1F_L.C. Charter'!I16+'5C1E_LFNO'!I16+'5C1D_NOMMA'!I16+'5C1AE_Noble Minds'!I16+'5C1J_Jeff Chamber'!I16+'5C1Q_Advantage'!I16+'5C1AF_JCFA-Laf'!I16+'5C1W_Willow'!I16+'5C1Z_Lincoln Prep'!I16+'5C1AA_Laurel'!I16+'5C1AB_Apex'!I16+'5C1AC_Smothers'!I16+'5C1AD_Greater'!I16+'5C1R_Iberville'!I16+'5C1N_Delta'!I16+'5C1S_LC Col Prep'!I16+'5C1T_Northeast'!I16+'5C1U_Acadiana Ren'!I16+'5C1I_LA Key'!I16+'5C1V_Laf Ren'!I16+'5C1O_Impact'!I16+'5C1P_Vision'!I16+'5C2_LAVCA'!I16+'5C1H_Southwest'!I16+'5C1G_JS Clark'!I16+'5C1AH_BRUP'!I16+'5C1X_Tangi'!I16+'5C1Y_GEO'!I16+'5C1AI_Harmony'!I16+'5C1AJ_Athlos'!I16+'5C1AG_Collegiate'!I16+'5C1M_GEO Mid'!I16+Placeholder_Tallulah!I16</f>
        <v>0</v>
      </c>
      <c r="J16" s="52">
        <f>'Source Data'!J16</f>
        <v>132.806060205313</v>
      </c>
      <c r="K16" s="81">
        <f>'5C1B_DArbonne'!K16+'5C1A_Madison'!K16+'5C1C_Intl High'!K16+'5C3_UnvView'!K16+'5C1F_L.C. Charter'!K16+'5C1E_LFNO'!K16+'5C1D_NOMMA'!K16+'5C1AE_Noble Minds'!K16+'5C1J_Jeff Chamber'!K16+'5C1Q_Advantage'!K16+'5C1AF_JCFA-Laf'!K16+'5C1W_Willow'!K16+'5C1Z_Lincoln Prep'!K16+'5C1AA_Laurel'!K16+'5C1AB_Apex'!K16+'5C1AC_Smothers'!K16+'5C1AD_Greater'!K16+'5C1R_Iberville'!K16+'5C1N_Delta'!K16+'5C1S_LC Col Prep'!K16+'5C1T_Northeast'!K16+'5C1U_Acadiana Ren'!K16+'5C1I_LA Key'!K16+'5C1V_Laf Ren'!K16+'5C1O_Impact'!K16+'5C1P_Vision'!K16+'5C2_LAVCA'!K16+'5C1H_Southwest'!K16+'5C1G_JS Clark'!K16+'5C1AH_BRUP'!K16+'5C1X_Tangi'!K16+'5C1Y_GEO'!K16+'5C1AI_Harmony'!K16+'5C1AJ_Athlos'!K16+'5C1AG_Collegiate'!K16+'5C1M_GEO Mid'!K16+Placeholder_Tallulah!K16</f>
        <v>0</v>
      </c>
      <c r="L16" s="356">
        <f>'5C1B_DArbonne'!L16+'5C1A_Madison'!L16+'5C1C_Intl High'!L16+'5C3_UnvView'!L16+'5C1F_L.C. Charter'!L16+'5C1E_LFNO'!L16+'5C1D_NOMMA'!L16+'5C1AE_Noble Minds'!L16+'5C1J_Jeff Chamber'!L16+'5C1Q_Advantage'!L16+'5C1AF_JCFA-Laf'!L16+'5C1W_Willow'!L16+'5C1Z_Lincoln Prep'!L16+'5C1AA_Laurel'!L16+'5C1AB_Apex'!L16+'5C1AC_Smothers'!L16+'5C1AD_Greater'!L16+'5C1R_Iberville'!L16+'5C1N_Delta'!L16+'5C1S_LC Col Prep'!L16+'5C1T_Northeast'!L16+'5C1U_Acadiana Ren'!L16+'5C1I_LA Key'!L16+'5C1V_Laf Ren'!L16+'5C1O_Impact'!L16+'5C1P_Vision'!L16+'5C2_LAVCA'!L16+'5C1H_Southwest'!L16+'5C1G_JS Clark'!L16+'5C1AH_BRUP'!L16+'5C1X_Tangi'!L16+'5C1Y_GEO'!L16+'5C1AI_Harmony'!L16+'5C1AJ_Athlos'!L16+'5C1AG_Collegiate'!L16+'5C1M_GEO Mid'!L16+Placeholder_Tallulah!L16</f>
        <v>0</v>
      </c>
      <c r="M16" s="52">
        <f>'Source Data'!K16</f>
        <v>3320.1515051328256</v>
      </c>
      <c r="N16" s="81">
        <f>'5C1B_DArbonne'!N16+'5C1A_Madison'!N16+'5C1C_Intl High'!N16+'5C3_UnvView'!N16+'5C1F_L.C. Charter'!N16+'5C1E_LFNO'!N16+'5C1D_NOMMA'!N16+'5C1AE_Noble Minds'!N16+'5C1J_Jeff Chamber'!N16+'5C1Q_Advantage'!N16+'5C1AF_JCFA-Laf'!N16+'5C1W_Willow'!N16+'5C1Z_Lincoln Prep'!N16+'5C1AA_Laurel'!N16+'5C1AB_Apex'!N16+'5C1AC_Smothers'!N16+'5C1AD_Greater'!N16+'5C1R_Iberville'!N16+'5C1N_Delta'!N16+'5C1S_LC Col Prep'!N16+'5C1T_Northeast'!N16+'5C1U_Acadiana Ren'!N16+'5C1I_LA Key'!N16+'5C1V_Laf Ren'!N16+'5C1O_Impact'!N16+'5C1P_Vision'!N16+'5C2_LAVCA'!N16+'5C1H_Southwest'!N16+'5C1G_JS Clark'!N16+'5C1AH_BRUP'!N16+'5C1X_Tangi'!N16+'5C1Y_GEO'!N16+'5C1AI_Harmony'!N16+'5C1AJ_Athlos'!N16+'5C1AG_Collegiate'!N16+'5C1M_GEO Mid'!N16+Placeholder_Tallulah!N16</f>
        <v>0</v>
      </c>
      <c r="O16" s="356">
        <f>'5C1B_DArbonne'!O16+'5C1A_Madison'!O16+'5C1C_Intl High'!O16+'5C3_UnvView'!O16+'5C1F_L.C. Charter'!O16+'5C1E_LFNO'!O16+'5C1D_NOMMA'!O16+'5C1AE_Noble Minds'!O16+'5C1J_Jeff Chamber'!O16+'5C1Q_Advantage'!O16+'5C1AF_JCFA-Laf'!O16+'5C1W_Willow'!O16+'5C1Z_Lincoln Prep'!O16+'5C1AA_Laurel'!O16+'5C1AB_Apex'!O16+'5C1AC_Smothers'!O16+'5C1AD_Greater'!O16+'5C1R_Iberville'!O16+'5C1N_Delta'!O16+'5C1S_LC Col Prep'!O16+'5C1T_Northeast'!O16+'5C1U_Acadiana Ren'!O16+'5C1I_LA Key'!O16+'5C1V_Laf Ren'!O16+'5C1O_Impact'!O16+'5C1P_Vision'!O16+'5C2_LAVCA'!O16+'5C1H_Southwest'!O16+'5C1G_JS Clark'!O16+'5C1AH_BRUP'!O16+'5C1X_Tangi'!O16+'5C1Y_GEO'!O16+'5C1AI_Harmony'!O16+'5C1AJ_Athlos'!O16+'5C1AG_Collegiate'!O16+'5C1M_GEO Mid'!O16+Placeholder_Tallulah!O16</f>
        <v>0</v>
      </c>
      <c r="P16" s="52">
        <f>'Source Data'!L16</f>
        <v>1328.06060205313</v>
      </c>
      <c r="Q16" s="81">
        <f>'5C1B_DArbonne'!Q16+'5C1A_Madison'!Q16+'5C1C_Intl High'!Q16+'5C3_UnvView'!Q16+'5C1F_L.C. Charter'!Q16+'5C1E_LFNO'!Q16+'5C1D_NOMMA'!Q16+'5C1AE_Noble Minds'!Q16+'5C1J_Jeff Chamber'!Q16+'5C1Q_Advantage'!Q16+'5C1AF_JCFA-Laf'!Q16+'5C1W_Willow'!Q16+'5C1Z_Lincoln Prep'!Q16+'5C1AA_Laurel'!Q16+'5C1AB_Apex'!Q16+'5C1AC_Smothers'!Q16+'5C1AD_Greater'!Q16+'5C1R_Iberville'!Q16+'5C1N_Delta'!Q16+'5C1S_LC Col Prep'!Q16+'5C1T_Northeast'!Q16+'5C1U_Acadiana Ren'!Q16+'5C1I_LA Key'!Q16+'5C1V_Laf Ren'!Q16+'5C1O_Impact'!Q16+'5C1P_Vision'!Q16+'5C2_LAVCA'!Q16+'5C1H_Southwest'!Q16+'5C1G_JS Clark'!Q16+'5C1AH_BRUP'!Q16+'5C1X_Tangi'!Q16+'5C1Y_GEO'!Q16+'5C1AI_Harmony'!Q16+'5C1AJ_Athlos'!Q16+'5C1AG_Collegiate'!Q16+'5C1M_GEO Mid'!Q16+Placeholder_Tallulah!Q16</f>
        <v>0</v>
      </c>
      <c r="R16" s="95">
        <f>'5C1B_DArbonne'!R16+'5C1A_Madison'!R16+'5C1C_Intl High'!R16+'5C3_UnvView'!R16+'5C1F_L.C. Charter'!R16+'5C1E_LFNO'!R16+'5C1D_NOMMA'!R16+'5C1AE_Noble Minds'!R16+'5C1J_Jeff Chamber'!R16+'5C1Q_Advantage'!R16+'5C1AF_JCFA-Laf'!R16+'5C1W_Willow'!R16+'5C1Z_Lincoln Prep'!R16+'5C1AA_Laurel'!R16+'5C1AB_Apex'!R16+'5C1AC_Smothers'!R16+'5C1AD_Greater'!R16+'5C1R_Iberville'!R16+'5C1N_Delta'!R16+'5C1S_LC Col Prep'!R16+'5C1T_Northeast'!R16+'5C1U_Acadiana Ren'!R16+'5C1I_LA Key'!R16+'5C1V_Laf Ren'!R16+'5C1O_Impact'!R16+'5C1P_Vision'!R16+'5C2_LAVCA'!R16+'5C1H_Southwest'!R16+'5C1G_JS Clark'!R16+'5C1AH_BRUP'!R16+'5C1X_Tangi'!R16+'5C1Y_GEO'!R16+'5C1AI_Harmony'!R16+'5C1AJ_Athlos'!R16+'5C1AG_Collegiate'!R16+'5C1M_GEO Mid'!R16+Placeholder_Tallulah!R16</f>
        <v>8599502</v>
      </c>
      <c r="S16" s="1398">
        <f>'5C3_UnvView'!S16+'5C2_LAVCA'!S16</f>
        <v>71245</v>
      </c>
      <c r="T16" s="52">
        <f>'5C1B_DArbonne'!S16+'5C1A_Madison'!S16+'5C1C_Intl High'!S16+'5C3_UnvView'!T16+'5C1F_L.C. Charter'!S16+'5C1E_LFNO'!S16+'5C1D_NOMMA'!S16+'5C1AE_Noble Minds'!S16+'5C1J_Jeff Chamber'!S16+'5C1Q_Advantage'!S16+'5C1AF_JCFA-Laf'!S16+'5C1W_Willow'!S16+'5C1Z_Lincoln Prep'!S16+'5C1AA_Laurel'!S16+'5C1AB_Apex'!S16+'5C1AC_Smothers'!S16+'5C1AD_Greater'!S16+'5C1R_Iberville'!S16+'5C1N_Delta'!S16+'5C1S_LC Col Prep'!S16+'5C1T_Northeast'!S16+'5C1U_Acadiana Ren'!S16+'5C1I_LA Key'!S16+'5C1V_Laf Ren'!S16+'5C1O_Impact'!S16+'5C1P_Vision'!S16+'5C2_LAVCA'!T16+'5C1H_Southwest'!S16+'5C1G_JS Clark'!S16+'5C1AH_BRUP'!S16+'5C1X_Tangi'!S16+'5C1Y_GEO'!S16+'5C1AI_Harmony'!S16+'5C1AJ_Athlos'!S16+'5C1AG_Collegiate'!S16+'5C1M_GEO Mid'!S16+Placeholder_Tallulah!S16</f>
        <v>0</v>
      </c>
      <c r="U16" s="52">
        <f>'5C1B_DArbonne'!T16+'5C1A_Madison'!T16+'5C1C_Intl High'!T16+'5C3_UnvView'!U16+'5C1F_L.C. Charter'!T16+'5C1E_LFNO'!T16+'5C1D_NOMMA'!T16+'5C1AE_Noble Minds'!T16+'5C1J_Jeff Chamber'!T16+'5C1Q_Advantage'!T16+'5C1AF_JCFA-Laf'!T16+'5C1W_Willow'!T16+'5C1Z_Lincoln Prep'!T16+'5C1AA_Laurel'!T16+'5C1AB_Apex'!T16+'5C1AC_Smothers'!T16+'5C1AD_Greater'!T16+'5C1R_Iberville'!T16+'5C1N_Delta'!T16+'5C1S_LC Col Prep'!T16+'5C1T_Northeast'!T16+'5C1U_Acadiana Ren'!T16+'5C1I_LA Key'!T16+'5C1V_Laf Ren'!T16+'5C1O_Impact'!T16+'5C1P_Vision'!T16+'5C2_LAVCA'!U16+'5C1H_Southwest'!T16+'5C1G_JS Clark'!T16+'5C1AH_BRUP'!T16+'5C1X_Tangi'!T16+'5C1Y_GEO'!T16+'5C1AI_Harmony'!T16+'5C1AJ_Athlos'!T16+'5C1AG_Collegiate'!T16+'5C1M_GEO Mid'!T16+Placeholder_Tallulah!T16</f>
        <v>0</v>
      </c>
      <c r="V16" s="53">
        <f>'5C1B_DArbonne'!U16+'5C1A_Madison'!U16+'5C1C_Intl High'!U16+'5C3_UnvView'!V16+'5C1F_L.C. Charter'!U16+'5C1E_LFNO'!U16+'5C1D_NOMMA'!U16+'5C1AE_Noble Minds'!U16+'5C1J_Jeff Chamber'!U16+'5C1Q_Advantage'!U16+'5C1AF_JCFA-Laf'!U16+'5C1W_Willow'!U16+'5C1Z_Lincoln Prep'!U16+'5C1AA_Laurel'!U16+'5C1AB_Apex'!U16+'5C1AC_Smothers'!U16+'5C1AD_Greater'!U16+'5C1R_Iberville'!U16+'5C1N_Delta'!U16+'5C1S_LC Col Prep'!U16+'5C1T_Northeast'!U16+'5C1U_Acadiana Ren'!U16+'5C1I_LA Key'!U16+'5C1V_Laf Ren'!U16+'5C1O_Impact'!U16+'5C1P_Vision'!U16+'5C2_LAVCA'!V16+'5C1H_Southwest'!U16+'5C1G_JS Clark'!U16+'5C1AH_BRUP'!U16+'5C1X_Tangi'!U16+'5C1Y_GEO'!U16+'5C1AI_Harmony'!U16+'5C1AJ_Athlos'!U16+'5C1AG_Collegiate'!U16+'5C1M_GEO Mid'!U16+Placeholder_Tallulah!U16</f>
        <v>0</v>
      </c>
      <c r="W16" s="95">
        <f>'5C1B_DArbonne'!V16+'5C1A_Madison'!V16+'5C1C_Intl High'!V16+'5C3_UnvView'!W16+'5C1F_L.C. Charter'!V16+'5C1E_LFNO'!V16+'5C1D_NOMMA'!V16+'5C1AE_Noble Minds'!V16+'5C1J_Jeff Chamber'!V16+'5C1Q_Advantage'!V16+'5C1AF_JCFA-Laf'!V16+'5C1W_Willow'!V16+'5C1Z_Lincoln Prep'!V16+'5C1AA_Laurel'!V16+'5C1AB_Apex'!V16+'5C1AC_Smothers'!V16+'5C1AD_Greater'!V16+'5C1R_Iberville'!V16+'5C1N_Delta'!V16+'5C1S_LC Col Prep'!V16+'5C1T_Northeast'!V16+'5C1U_Acadiana Ren'!V16+'5C1I_LA Key'!V16+'5C1V_Laf Ren'!V16+'5C1O_Impact'!V16+'5C1P_Vision'!V16+'5C2_LAVCA'!W16+'5C1H_Southwest'!V16+'5C1G_JS Clark'!V16+'5C1AH_BRUP'!V16+'5C1X_Tangi'!V16+'5C1Y_GEO'!V16+'5C1AI_Harmony'!V16+'5C1AJ_Athlos'!V16+'5C1AG_Collegiate'!V16+'5C1M_GEO Mid'!V16+Placeholder_Tallulah!V16</f>
        <v>0</v>
      </c>
      <c r="X16" s="81">
        <f>'5C1B_DArbonne'!W16+'5C1A_Madison'!W16+'5C1C_Intl High'!W16+'5C3_UnvView'!X16+'5C1F_L.C. Charter'!W16+'5C1E_LFNO'!W16+'5C1D_NOMMA'!W16+'5C1AE_Noble Minds'!W16+'5C1J_Jeff Chamber'!W16+'5C1Q_Advantage'!W16+'5C1AF_JCFA-Laf'!W16+'5C1W_Willow'!W16+'5C1Z_Lincoln Prep'!W16+'5C1AA_Laurel'!W16+'5C1AB_Apex'!W16+'5C1AC_Smothers'!W16+'5C1AD_Greater'!W16+'5C1R_Iberville'!W16+'5C1N_Delta'!W16+'5C1S_LC Col Prep'!W16+'5C1T_Northeast'!W16+'5C1U_Acadiana Ren'!W16+'5C1I_LA Key'!W16+'5C1V_Laf Ren'!W16+'5C1O_Impact'!W16+'5C1P_Vision'!W16+'5C2_LAVCA'!X16+'5C1H_Southwest'!W16+'5C1G_JS Clark'!W16+'5C1AH_BRUP'!W16+'5C1X_Tangi'!W16+'5C1Y_GEO'!W16+'5C1AI_Harmony'!W16+'5C1AJ_Athlos'!W16+'5C1AG_Collegiate'!W16+'5C1M_GEO Mid'!W16+Placeholder_Tallulah!W16</f>
        <v>0</v>
      </c>
      <c r="Y16" s="95">
        <f>'5C1B_DArbonne'!X16+'5C1A_Madison'!X16+'5C1C_Intl High'!X16+'5C3_UnvView'!Y16+'5C1F_L.C. Charter'!X16+'5C1E_LFNO'!X16+'5C1D_NOMMA'!X16+'5C1AE_Noble Minds'!X16+'5C1J_Jeff Chamber'!X16+'5C1Q_Advantage'!X16+'5C1AF_JCFA-Laf'!X16+'5C1W_Willow'!X16+'5C1Z_Lincoln Prep'!X16+'5C1AA_Laurel'!X16+'5C1AB_Apex'!X16+'5C1AC_Smothers'!X16+'5C1AD_Greater'!X16+'5C1R_Iberville'!X16+'5C1N_Delta'!X16+'5C1S_LC Col Prep'!X16+'5C1T_Northeast'!X16+'5C1U_Acadiana Ren'!X16+'5C1I_LA Key'!X16+'5C1V_Laf Ren'!X16+'5C1O_Impact'!X16+'5C1P_Vision'!X16+'5C2_LAVCA'!Y16+'5C1H_Southwest'!X16+'5C1G_JS Clark'!X16+'5C1AH_BRUP'!X16+'5C1X_Tangi'!X16+'5C1Y_GEO'!X16+'5C1AI_Harmony'!X16+'5C1AJ_Athlos'!X16+'5C1AG_Collegiate'!X16+'5C1M_GEO Mid'!X16+Placeholder_Tallulah!X16</f>
        <v>0</v>
      </c>
      <c r="Z16" s="52">
        <f>'5C1B_DArbonne'!Y16+'5C1A_Madison'!Y16+'5C1C_Intl High'!Y16+'5C3_UnvView'!Z16+'5C1F_L.C. Charter'!Y16+'5C1E_LFNO'!Y16+'5C1D_NOMMA'!Y16+'5C1AE_Noble Minds'!Y16+'5C1J_Jeff Chamber'!Y16+'5C1Q_Advantage'!Y16+'5C1AF_JCFA-Laf'!Y16+'5C1W_Willow'!Y16+'5C1Z_Lincoln Prep'!Y16+'5C1AA_Laurel'!Y16+'5C1AB_Apex'!Y16+'5C1AC_Smothers'!Y16+'5C1AD_Greater'!Y16+'5C1R_Iberville'!Y16+'5C1N_Delta'!Y16+'5C1S_LC Col Prep'!Y16+'5C1T_Northeast'!Y16+'5C1U_Acadiana Ren'!Y16+'5C1I_LA Key'!Y16+'5C1V_Laf Ren'!Y16+'5C1O_Impact'!Y16+'5C1P_Vision'!Y16+'5C2_LAVCA'!Z16+'5C1H_Southwest'!Y16+'5C1G_JS Clark'!Y16+'5C1AH_BRUP'!Y16+'5C1X_Tangi'!Y16+'5C1Y_GEO'!Y16+'5C1AI_Harmony'!Y16+'5C1AJ_Athlos'!Y16+'5C1AG_Collegiate'!Y16+'5C1M_GEO Mid'!Y16+Placeholder_Tallulah!Y16</f>
        <v>0</v>
      </c>
      <c r="AA16" s="95">
        <f>'5C1B_DArbonne'!Z16+'5C1A_Madison'!Z16+'5C1C_Intl High'!Z16+'5C3_UnvView'!AA16+'5C1F_L.C. Charter'!Z16+'5C1E_LFNO'!Z16+'5C1D_NOMMA'!Z16+'5C1AE_Noble Minds'!Z16+'5C1J_Jeff Chamber'!Z16+'5C1Q_Advantage'!Z16+'5C1AF_JCFA-Laf'!Z16+'5C1W_Willow'!Z16+'5C1Z_Lincoln Prep'!Z16+'5C1AA_Laurel'!Z16+'5C1AB_Apex'!Z16+'5C1AC_Smothers'!Z16+'5C1AD_Greater'!Z16+'5C1R_Iberville'!Z16+'5C1N_Delta'!Z16+'5C1S_LC Col Prep'!Z16+'5C1T_Northeast'!Z16+'5C1U_Acadiana Ren'!Z16+'5C1I_LA Key'!Z16+'5C1V_Laf Ren'!Z16+'5C1O_Impact'!Z16+'5C1P_Vision'!Z16+'5C2_LAVCA'!AA16+'5C1H_Southwest'!Z16+'5C1G_JS Clark'!Z16+'5C1AH_BRUP'!Z16+'5C1X_Tangi'!Z16+'5C1Y_GEO'!Z16+'5C1AI_Harmony'!Z16+'5C1AJ_Athlos'!Z16+'5C1AG_Collegiate'!Z16+'5C1M_GEO Mid'!Z16+Placeholder_Tallulah!Z16</f>
        <v>0</v>
      </c>
      <c r="AB16" s="54">
        <f>'5C1B_DArbonne'!AA16+'5C1A_Madison'!AA16+'5C1C_Intl High'!AA16+'5C3_UnvView'!AB16+'5C1F_L.C. Charter'!AA16+'5C1E_LFNO'!AA16+'5C1D_NOMMA'!AA16+'5C1AE_Noble Minds'!AA16+'5C1J_Jeff Chamber'!AA16+'5C1Q_Advantage'!AA16+'5C1AF_JCFA-Laf'!AA16+'5C1W_Willow'!AA16+'5C1Z_Lincoln Prep'!AA16+'5C1AA_Laurel'!AA16+'5C1AB_Apex'!AA16+'5C1AC_Smothers'!AA16+'5C1AD_Greater'!AA16+'5C1R_Iberville'!AA16+'5C1N_Delta'!AA16+'5C1S_LC Col Prep'!AA16+'5C1T_Northeast'!AA16+'5C1U_Acadiana Ren'!AA16+'5C1I_LA Key'!AA16+'5C1V_Laf Ren'!AA16+'5C1O_Impact'!AA16+'5C1P_Vision'!AA16+'5C2_LAVCA'!AB16+'5C1H_Southwest'!AA16+'5C1G_JS Clark'!AA16+'5C1AH_BRUP'!AA16+'5C1X_Tangi'!AA16+'5C1Y_GEO'!AA16+'5C1AI_Harmony'!AA16+'5C1AJ_Athlos'!AA16+'5C1AG_Collegiate'!AA16+'5C1M_GEO Mid'!AA16+Placeholder_Tallulah!AA16</f>
        <v>0</v>
      </c>
      <c r="AC16" s="52">
        <f>'5C1B_DArbonne'!AB16+'5C1A_Madison'!AB16+'5C1C_Intl High'!AB16+'5C3_UnvView'!AC16+'5C1F_L.C. Charter'!AB16+'5C1E_LFNO'!AB16+'5C1D_NOMMA'!AB16+'5C1AE_Noble Minds'!AB16+'5C1J_Jeff Chamber'!AB16+'5C1Q_Advantage'!AB16+'5C1AF_JCFA-Laf'!AB16+'5C1W_Willow'!AB16+'5C1Z_Lincoln Prep'!AB16+'5C1AA_Laurel'!AB16+'5C1AB_Apex'!AB16+'5C1AC_Smothers'!AB16+'5C1AD_Greater'!AB16+'5C1R_Iberville'!AB16+'5C1N_Delta'!AB16+'5C1S_LC Col Prep'!AB16+'5C1T_Northeast'!AB16+'5C1U_Acadiana Ren'!AB16+'5C1I_LA Key'!AB16+'5C1V_Laf Ren'!AB16+'5C1O_Impact'!AB16+'5C1P_Vision'!AB16+'5C2_LAVCA'!AC16+'5C1H_Southwest'!AB16+'5C1G_JS Clark'!AB16+'5C1AH_BRUP'!AB16+'5C1X_Tangi'!AB16+'5C1Y_GEO'!AB16+'5C1AI_Harmony'!AB16+'5C1AJ_Athlos'!AB16+'5C1AG_Collegiate'!AB16+'5C1M_GEO Mid'!AB16+Placeholder_Tallulah!AB16</f>
        <v>0</v>
      </c>
      <c r="AD16" s="96">
        <f>'5C1B_DArbonne'!AC16+'5C1A_Madison'!AC16+'5C1C_Intl High'!AC16+'5C3_UnvView'!AD16+'5C1F_L.C. Charter'!AC16+'5C1E_LFNO'!AC16+'5C1D_NOMMA'!AC16+'5C1AE_Noble Minds'!AC16+'5C1J_Jeff Chamber'!AC16+'5C1Q_Advantage'!AC16+'5C1AF_JCFA-Laf'!AC16+'5C1W_Willow'!AC16+'5C1Z_Lincoln Prep'!AC16+'5C1AA_Laurel'!AC16+'5C1AB_Apex'!AC16+'5C1AC_Smothers'!AC16+'5C1AD_Greater'!AC16+'5C1R_Iberville'!AC16+'5C1N_Delta'!AC16+'5C1S_LC Col Prep'!AC16+'5C1T_Northeast'!AC16+'5C1U_Acadiana Ren'!AC16+'5C1I_LA Key'!AC16+'5C1V_Laf Ren'!AC16+'5C1O_Impact'!AC16+'5C1P_Vision'!AC16+'5C2_LAVCA'!AD16+'5C1H_Southwest'!AC16+'5C1G_JS Clark'!AC16+'5C1AH_BRUP'!AC16+'5C1X_Tangi'!AC16+'5C1Y_GEO'!AC16+'5C1AI_Harmony'!AC16+'5C1AJ_Athlos'!AC16+'5C1AG_Collegiate'!AC16+'5C1M_GEO Mid'!AC16+Placeholder_Tallulah!AC16</f>
        <v>0</v>
      </c>
      <c r="AE16" s="96">
        <f>'5C1B_DArbonne'!AD16+'5C1A_Madison'!AD16+'5C1C_Intl High'!AD16+'5C3_UnvView'!AE16+'5C1F_L.C. Charter'!AD16+'5C1E_LFNO'!AD16+'5C1D_NOMMA'!AD16+'5C1AE_Noble Minds'!AD16+'5C1J_Jeff Chamber'!AD16+'5C1Q_Advantage'!AD16+'5C1AF_JCFA-Laf'!AD16+'5C1W_Willow'!AD16+'5C1Z_Lincoln Prep'!AD16+'5C1AA_Laurel'!AD16+'5C1AB_Apex'!AD16+'5C1AC_Smothers'!AD16+'5C1AD_Greater'!AD16+'5C1R_Iberville'!AD16+'5C1N_Delta'!AD16+'5C1S_LC Col Prep'!AD16+'5C1T_Northeast'!AD16+'5C1U_Acadiana Ren'!AD16+'5C1I_LA Key'!AD16+'5C1V_Laf Ren'!AD16+'5C1O_Impact'!AD16+'5C1P_Vision'!AD16+'5C2_LAVCA'!AE16+'5C1H_Southwest'!AD16+'5C1G_JS Clark'!AD16+'5C1AH_BRUP'!AD16+'5C1X_Tangi'!AD16+'5C1Y_GEO'!AD16+'5C1AI_Harmony'!AD16+'5C1AJ_Athlos'!AD16+'5C1AG_Collegiate'!AD16+'5C1M_GEO Mid'!AD16+Placeholder_Tallulah!AD16</f>
        <v>0</v>
      </c>
      <c r="AF16" s="72">
        <f>'Source Data'!N16</f>
        <v>7813</v>
      </c>
      <c r="AG16" s="92">
        <f>'5C1B_DArbonne'!AF16+'5C1A_Madison'!AF16+'5C1C_Intl High'!AF16+'5C3_UnvView'!AG16+'5C1F_L.C. Charter'!AF16+'5C1E_LFNO'!AF16+'5C1D_NOMMA'!AF16+'5C1AE_Noble Minds'!AF16+'5C1J_Jeff Chamber'!AF16+'5C1Q_Advantage'!AF16+'5C1AF_JCFA-Laf'!AF16+'5C1W_Willow'!AF16+'5C1Z_Lincoln Prep'!AF16+'5C1AA_Laurel'!AF16+'5C1AB_Apex'!AF16+'5C1AC_Smothers'!AF16+'5C1AD_Greater'!AF16+'5C1R_Iberville'!AF16+'5C1N_Delta'!AF16+'5C1S_LC Col Prep'!AF16+'5C1T_Northeast'!AF16+'5C1U_Acadiana Ren'!AF16+'5C1I_LA Key'!AF16+'5C1V_Laf Ren'!AF16+'5C1O_Impact'!AF16+'5C1P_Vision'!AF16+'5C2_LAVCA'!AG16+'5C1H_Southwest'!AF16+'5C1G_JS Clark'!AF16+'5C1AH_BRUP'!AF16+'5C1X_Tangi'!AF16+'5C1Y_GEO'!AF16+'5C1AI_Harmony'!AF16+'5C1AJ_Athlos'!AF16+'5C1AG_Collegiate'!AF16+'5C1M_GEO Mid'!AF16+Placeholder_Tallulah!AF16</f>
        <v>0</v>
      </c>
      <c r="AH16" s="337">
        <f>'5C1B_DArbonne'!AG16+'5C1A_Madison'!AG16+'5C1C_Intl High'!AG16+'5C3_UnvView'!AH16+'5C1F_L.C. Charter'!AG16+'5C1E_LFNO'!AG16+'5C1D_NOMMA'!AG16+'5C1AE_Noble Minds'!AG16+'5C1J_Jeff Chamber'!AG16+'5C1Q_Advantage'!AG16+'5C1AF_JCFA-Laf'!AG16+'5C1W_Willow'!AG16+'5C1Z_Lincoln Prep'!AG16+'5C1AA_Laurel'!AG16+'5C1AB_Apex'!AG16+'5C1AC_Smothers'!AG16+'5C1AD_Greater'!AG16+'5C1R_Iberville'!AG16+'5C1N_Delta'!AG16+'5C1S_LC Col Prep'!AG16+'5C1T_Northeast'!AG16+'5C1U_Acadiana Ren'!AG16+'5C1I_LA Key'!AG16+'5C1V_Laf Ren'!AG16+'5C1O_Impact'!AG16+'5C1P_Vision'!AG16+'5C2_LAVCA'!AH16+'5C1H_Southwest'!AG16+'5C1G_JS Clark'!AG16+'5C1AH_BRUP'!AG16+'5C1X_Tangi'!AG16+'5C1Y_GEO'!AG16+'5C1AI_Harmony'!AG16+'5C1AJ_Athlos'!AG16+'5C1AG_Collegiate'!AG16+'5C1M_GEO Mid'!AG16+Placeholder_Tallulah!AG16</f>
        <v>0</v>
      </c>
      <c r="AI16" s="72">
        <f>'5C1B_DArbonne'!AH16+'5C1A_Madison'!AH16+'5C1C_Intl High'!AH16+'5C3_UnvView'!AI16+'5C1F_L.C. Charter'!AH16+'5C1E_LFNO'!AH16+'5C1D_NOMMA'!AH16+'5C1AE_Noble Minds'!AH16+'5C1J_Jeff Chamber'!AH16+'5C1Q_Advantage'!AH16+'5C1AF_JCFA-Laf'!AH16+'5C1W_Willow'!AH16+'5C1Z_Lincoln Prep'!AH16+'5C1AA_Laurel'!AH16+'5C1AB_Apex'!AH16+'5C1AC_Smothers'!AH16+'5C1AD_Greater'!AH16+'5C1R_Iberville'!AH16+'5C1N_Delta'!AH16+'5C1S_LC Col Prep'!AH16+'5C1T_Northeast'!AH16+'5C1U_Acadiana Ren'!AH16+'5C1I_LA Key'!AH16+'5C1V_Laf Ren'!AH16+'5C1O_Impact'!AH16+'5C1P_Vision'!AH16+'5C2_LAVCA'!AI16+'5C1H_Southwest'!AH16+'5C1G_JS Clark'!AH16+'5C1AH_BRUP'!AH16+'5C1X_Tangi'!AH16+'5C1Y_GEO'!AH16+'5C1AI_Harmony'!AH16+'5C1AJ_Athlos'!AH16+'5C1AG_Collegiate'!AH16+'5C1M_GEO Mid'!AH16+Placeholder_Tallulah!AH16</f>
        <v>0</v>
      </c>
      <c r="AJ16" s="337">
        <f>'5C1B_DArbonne'!AI16+'5C1A_Madison'!AI16+'5C1C_Intl High'!AI16+'5C3_UnvView'!AJ16+'5C1F_L.C. Charter'!AI16+'5C1E_LFNO'!AI16+'5C1D_NOMMA'!AI16+'5C1AE_Noble Minds'!AI16+'5C1J_Jeff Chamber'!AI16+'5C1Q_Advantage'!AI16+'5C1AF_JCFA-Laf'!AI16+'5C1W_Willow'!AI16+'5C1Z_Lincoln Prep'!AI16+'5C1AA_Laurel'!AI16+'5C1AB_Apex'!AI16+'5C1AC_Smothers'!AI16+'5C1AD_Greater'!AI16+'5C1R_Iberville'!AI16+'5C1N_Delta'!AI16+'5C1S_LC Col Prep'!AI16+'5C1T_Northeast'!AI16+'5C1U_Acadiana Ren'!AI16+'5C1I_LA Key'!AI16+'5C1V_Laf Ren'!AI16+'5C1O_Impact'!AI16+'5C1P_Vision'!AI16+'5C2_LAVCA'!AJ16+'5C1H_Southwest'!AI16+'5C1G_JS Clark'!AI16+'5C1AH_BRUP'!AI16+'5C1X_Tangi'!AI16+'5C1Y_GEO'!AI16+'5C1AI_Harmony'!AI16+'5C1AJ_Athlos'!AI16+'5C1AG_Collegiate'!AI16+'5C1M_GEO Mid'!AI16+Placeholder_Tallulah!AI16</f>
        <v>0</v>
      </c>
      <c r="AK16" s="73">
        <f>'5C1B_DArbonne'!AJ16+'5C1A_Madison'!AJ16+'5C1C_Intl High'!AJ16+'5C3_UnvView'!AK16+'5C1F_L.C. Charter'!AJ16+'5C1E_LFNO'!AJ16+'5C1D_NOMMA'!AJ16+'5C1AE_Noble Minds'!AJ16+'5C1J_Jeff Chamber'!AJ16+'5C1Q_Advantage'!AJ16+'5C1AF_JCFA-Laf'!AJ16+'5C1W_Willow'!AJ16+'5C1Z_Lincoln Prep'!AJ16+'5C1AA_Laurel'!AJ16+'5C1AB_Apex'!AJ16+'5C1AC_Smothers'!AJ16+'5C1AD_Greater'!AJ16+'5C1R_Iberville'!AJ16+'5C1N_Delta'!AJ16+'5C1S_LC Col Prep'!AJ16+'5C1T_Northeast'!AJ16+'5C1U_Acadiana Ren'!AJ16+'5C1I_LA Key'!AJ16+'5C1V_Laf Ren'!AJ16+'5C1O_Impact'!AJ16+'5C1P_Vision'!AJ16+'5C2_LAVCA'!AK16+'5C1H_Southwest'!AJ16+'5C1G_JS Clark'!AJ16+'5C1AH_BRUP'!AJ16+'5C1X_Tangi'!AJ16+'5C1Y_GEO'!AJ16+'5C1AI_Harmony'!AJ16+'5C1AJ_Athlos'!AJ16+'5C1AG_Collegiate'!AJ16+'5C1M_GEO Mid'!AJ16+Placeholder_Tallulah!AJ16</f>
        <v>0</v>
      </c>
      <c r="AL16" s="74">
        <f>'5C1B_DArbonne'!AK16+'5C1A_Madison'!AK16+'5C1C_Intl High'!AK16+'5C3_UnvView'!AL16+'5C1F_L.C. Charter'!AK16+'5C1E_LFNO'!AK16+'5C1D_NOMMA'!AK16+'5C1AE_Noble Minds'!AK16+'5C1J_Jeff Chamber'!AK16+'5C1Q_Advantage'!AK16+'5C1AF_JCFA-Laf'!AK16+'5C1W_Willow'!AK16+'5C1Z_Lincoln Prep'!AK16+'5C1AA_Laurel'!AK16+'5C1AB_Apex'!AK16+'5C1AC_Smothers'!AK16+'5C1AD_Greater'!AK16+'5C1R_Iberville'!AK16+'5C1N_Delta'!AK16+'5C1S_LC Col Prep'!AK16+'5C1T_Northeast'!AK16+'5C1U_Acadiana Ren'!AK16+'5C1I_LA Key'!AK16+'5C1V_Laf Ren'!AK16+'5C1O_Impact'!AK16+'5C1P_Vision'!AK16+'5C2_LAVCA'!AL16+'5C1H_Southwest'!AK16+'5C1G_JS Clark'!AK16+'5C1AH_BRUP'!AK16+'5C1X_Tangi'!AK16+'5C1Y_GEO'!AK16+'5C1AI_Harmony'!AK16+'5C1AJ_Athlos'!AK16+'5C1AG_Collegiate'!AK16+'5C1M_GEO Mid'!AK16+Placeholder_Tallulah!AK16</f>
        <v>0</v>
      </c>
      <c r="AM16" s="92">
        <f>'5C1B_DArbonne'!AL16+'5C1A_Madison'!AL16+'5C1C_Intl High'!AL16+'5C3_UnvView'!AM16+'5C1F_L.C. Charter'!AL16+'5C1E_LFNO'!AL16+'5C1D_NOMMA'!AL16+'5C1AE_Noble Minds'!AL16+'5C1J_Jeff Chamber'!AL16+'5C1Q_Advantage'!AL16+'5C1AF_JCFA-Laf'!AL16+'5C1W_Willow'!AL16+'5C1Z_Lincoln Prep'!AL16+'5C1AA_Laurel'!AL16+'5C1AB_Apex'!AL16+'5C1AC_Smothers'!AL16+'5C1AD_Greater'!AL16+'5C1R_Iberville'!AL16+'5C1N_Delta'!AL16+'5C1S_LC Col Prep'!AL16+'5C1T_Northeast'!AL16+'5C1U_Acadiana Ren'!AL16+'5C1I_LA Key'!AL16+'5C1V_Laf Ren'!AL16+'5C1O_Impact'!AL16+'5C1P_Vision'!AL16+'5C2_LAVCA'!AM16+'5C1H_Southwest'!AL16+'5C1G_JS Clark'!AL16+'5C1AH_BRUP'!AL16+'5C1X_Tangi'!AL16+'5C1Y_GEO'!AL16+'5C1AI_Harmony'!AL16+'5C1AJ_Athlos'!AL16+'5C1AG_Collegiate'!AL16+'5C1M_GEO Mid'!AL16+Placeholder_Tallulah!AL16</f>
        <v>17304232</v>
      </c>
      <c r="AN16" s="83">
        <f>'5C1B_DArbonne'!AM16+'5C1A_Madison'!AM16+'5C1C_Intl High'!AM16+'5C3_UnvView'!AN16+'5C1F_L.C. Charter'!AM16+'5C1E_LFNO'!AM16+'5C1D_NOMMA'!AM16+'5C1AE_Noble Minds'!AM16+'5C1J_Jeff Chamber'!AM16+'5C1Q_Advantage'!AM16+'5C1AF_JCFA-Laf'!AM16+'5C1W_Willow'!AM16+'5C1Z_Lincoln Prep'!AM16+'5C1AA_Laurel'!AM16+'5C1AB_Apex'!AM16+'5C1AC_Smothers'!AM16+'5C1AD_Greater'!AM16+'5C1R_Iberville'!AM16+'5C1N_Delta'!AM16+'5C1S_LC Col Prep'!AM16+'5C1T_Northeast'!AM16+'5C1U_Acadiana Ren'!AM16+'5C1I_LA Key'!AM16+'5C1V_Laf Ren'!AM16+'5C1O_Impact'!AM16+'5C1P_Vision'!AM16+'5C2_LAVCA'!AN16+'5C1H_Southwest'!AM16+'5C1G_JS Clark'!AM16+'5C1AH_BRUP'!AM16+'5C1X_Tangi'!AM16+'5C1Y_GEO'!AM16+'5C1AI_Harmony'!AM16+'5C1AJ_Athlos'!AM16+'5C1AG_Collegiate'!AM16+'5C1M_GEO Mid'!AM16+Placeholder_Tallulah!AM16</f>
        <v>0</v>
      </c>
      <c r="AO16" s="92">
        <f>'5C1B_DArbonne'!AN16+'5C1A_Madison'!AN16+'5C1C_Intl High'!AN16+'5C3_UnvView'!AO16+'5C1F_L.C. Charter'!AN16+'5C1E_LFNO'!AN16+'5C1D_NOMMA'!AN16+'5C1AE_Noble Minds'!AN16+'5C1J_Jeff Chamber'!AN16+'5C1Q_Advantage'!AN16+'5C1AF_JCFA-Laf'!AN16+'5C1W_Willow'!AN16+'5C1Z_Lincoln Prep'!AN16+'5C1AA_Laurel'!AN16+'5C1AB_Apex'!AN16+'5C1AC_Smothers'!AN16+'5C1AD_Greater'!AN16+'5C1R_Iberville'!AN16+'5C1N_Delta'!AN16+'5C1S_LC Col Prep'!AN16+'5C1T_Northeast'!AN16+'5C1U_Acadiana Ren'!AN16+'5C1I_LA Key'!AN16+'5C1V_Laf Ren'!AN16+'5C1O_Impact'!AN16+'5C1P_Vision'!AN16+'5C2_LAVCA'!AO16+'5C1H_Southwest'!AN16+'5C1G_JS Clark'!AN16+'5C1AH_BRUP'!AN16+'5C1X_Tangi'!AN16+'5C1Y_GEO'!AN16+'5C1AI_Harmony'!AN16+'5C1AJ_Athlos'!AN16+'5C1AG_Collegiate'!AN16+'5C1M_GEO Mid'!AN16+Placeholder_Tallulah!AN16</f>
        <v>0</v>
      </c>
      <c r="AP16" s="73">
        <f>'5C1B_DArbonne'!AO16+'5C1A_Madison'!AO16+'5C1C_Intl High'!AO16+'5C3_UnvView'!AP16+'5C1F_L.C. Charter'!AO16+'5C1E_LFNO'!AO16+'5C1D_NOMMA'!AO16+'5C1AE_Noble Minds'!AO16+'5C1J_Jeff Chamber'!AO16+'5C1Q_Advantage'!AO16+'5C1AF_JCFA-Laf'!AO16+'5C1W_Willow'!AO16+'5C1Z_Lincoln Prep'!AO16+'5C1AA_Laurel'!AO16+'5C1AB_Apex'!AO16+'5C1AC_Smothers'!AO16+'5C1AD_Greater'!AO16+'5C1R_Iberville'!AO16+'5C1N_Delta'!AO16+'5C1S_LC Col Prep'!AO16+'5C1T_Northeast'!AO16+'5C1U_Acadiana Ren'!AO16+'5C1I_LA Key'!AO16+'5C1V_Laf Ren'!AO16+'5C1O_Impact'!AO16+'5C1P_Vision'!AO16+'5C2_LAVCA'!AP16+'5C1H_Southwest'!AO16+'5C1G_JS Clark'!AO16+'5C1AH_BRUP'!AO16+'5C1X_Tangi'!AO16+'5C1Y_GEO'!AO16+'5C1AI_Harmony'!AO16+'5C1AJ_Athlos'!AO16+'5C1AG_Collegiate'!AO16+'5C1M_GEO Mid'!AO16+Placeholder_Tallulah!AO16</f>
        <v>7293</v>
      </c>
      <c r="AQ16" s="92">
        <f>'5C1B_DArbonne'!AP16+'5C1A_Madison'!AP16+'5C1C_Intl High'!AP16+'5C3_UnvView'!AQ16+'5C1F_L.C. Charter'!AP16+'5C1E_LFNO'!AP16+'5C1D_NOMMA'!AP16+'5C1AE_Noble Minds'!AP16+'5C1J_Jeff Chamber'!AP16+'5C1Q_Advantage'!AP16+'5C1AF_JCFA-Laf'!AP16+'5C1W_Willow'!AP16+'5C1Z_Lincoln Prep'!AP16+'5C1AA_Laurel'!AP16+'5C1AB_Apex'!AP16+'5C1AC_Smothers'!AP16+'5C1AD_Greater'!AP16+'5C1R_Iberville'!AP16+'5C1N_Delta'!AP16+'5C1S_LC Col Prep'!AP16+'5C1T_Northeast'!AP16+'5C1U_Acadiana Ren'!AP16+'5C1I_LA Key'!AP16+'5C1V_Laf Ren'!AP16+'5C1O_Impact'!AP16+'5C1P_Vision'!AP16+'5C2_LAVCA'!AQ16+'5C1H_Southwest'!AP16+'5C1G_JS Clark'!AP16+'5C1AH_BRUP'!AP16+'5C1X_Tangi'!AP16+'5C1Y_GEO'!AP16+'5C1AI_Harmony'!AP16+'5C1AJ_Athlos'!AP16+'5C1AG_Collegiate'!AP16+'5C1M_GEO Mid'!AP16+Placeholder_Tallulah!AP16</f>
        <v>0</v>
      </c>
      <c r="AR16" s="73">
        <f>'5C1B_DArbonne'!AQ16+'5C1A_Madison'!AQ16+'5C1C_Intl High'!AQ16+'5C3_UnvView'!AR16+'5C1F_L.C. Charter'!AQ16+'5C1E_LFNO'!AQ16+'5C1D_NOMMA'!AQ16+'5C1AE_Noble Minds'!AQ16+'5C1J_Jeff Chamber'!AQ16+'5C1Q_Advantage'!AQ16+'5C1AF_JCFA-Laf'!AQ16+'5C1W_Willow'!AQ16+'5C1Z_Lincoln Prep'!AQ16+'5C1AA_Laurel'!AQ16+'5C1AB_Apex'!AQ16+'5C1AC_Smothers'!AQ16+'5C1AD_Greater'!AQ16+'5C1R_Iberville'!AQ16+'5C1N_Delta'!AQ16+'5C1S_LC Col Prep'!AQ16+'5C1T_Northeast'!AQ16+'5C1U_Acadiana Ren'!AQ16+'5C1I_LA Key'!AQ16+'5C1V_Laf Ren'!AQ16+'5C1O_Impact'!AQ16+'5C1P_Vision'!AQ16+'5C2_LAVCA'!AR16+'5C1H_Southwest'!AQ16+'5C1G_JS Clark'!AQ16+'5C1AH_BRUP'!AQ16+'5C1X_Tangi'!AQ16+'5C1Y_GEO'!AQ16+'5C1AI_Harmony'!AQ16+'5C1AJ_Athlos'!AQ16+'5C1AG_Collegiate'!AQ16+'5C1M_GEO Mid'!AQ16+Placeholder_Tallulah!AQ16</f>
        <v>0</v>
      </c>
      <c r="AS16" s="73">
        <f>'5C1B_DArbonne'!AR16+'5C1A_Madison'!AR16+'5C1C_Intl High'!AR16+'5C3_UnvView'!AS16+'5C1F_L.C. Charter'!AR16+'5C1E_LFNO'!AR16+'5C1D_NOMMA'!AR16+'5C1AE_Noble Minds'!AR16+'5C1J_Jeff Chamber'!AR16+'5C1Q_Advantage'!AR16+'5C1AF_JCFA-Laf'!AR16+'5C1W_Willow'!AR16+'5C1Z_Lincoln Prep'!AR16+'5C1AA_Laurel'!AR16+'5C1AB_Apex'!AR16+'5C1AC_Smothers'!AR16+'5C1AD_Greater'!AR16+'5C1R_Iberville'!AR16+'5C1N_Delta'!AR16+'5C1S_LC Col Prep'!AR16+'5C1T_Northeast'!AR16+'5C1U_Acadiana Ren'!AR16+'5C1I_LA Key'!AR16+'5C1V_Laf Ren'!AR16+'5C1O_Impact'!AR16+'5C1P_Vision'!AR16+'5C2_LAVCA'!AS16+'5C1H_Southwest'!AR16+'5C1G_JS Clark'!AR16+'5C1AH_BRUP'!AR16+'5C1X_Tangi'!AR16+'5C1Y_GEO'!AR16+'5C1AI_Harmony'!AR16+'5C1AJ_Athlos'!AR16+'5C1AG_Collegiate'!AR16+'5C1M_GEO Mid'!AR16+Placeholder_Tallulah!AR16</f>
        <v>0</v>
      </c>
      <c r="AT16" s="92">
        <f>'5C1B_DArbonne'!AS16+'5C1A_Madison'!AS16+'5C1C_Intl High'!AS16+'5C3_UnvView'!AT16+'5C1F_L.C. Charter'!AS16+'5C1E_LFNO'!AS16+'5C1D_NOMMA'!AS16+'5C1AE_Noble Minds'!AS16+'5C1J_Jeff Chamber'!AS16+'5C1Q_Advantage'!AS16+'5C1AF_JCFA-Laf'!AS16+'5C1W_Willow'!AS16+'5C1Z_Lincoln Prep'!AS16+'5C1AA_Laurel'!AS16+'5C1AB_Apex'!AS16+'5C1AC_Smothers'!AS16+'5C1AD_Greater'!AS16+'5C1R_Iberville'!AS16+'5C1N_Delta'!AS16+'5C1S_LC Col Prep'!AS16+'5C1T_Northeast'!AS16+'5C1U_Acadiana Ren'!AS16+'5C1I_LA Key'!AS16+'5C1V_Laf Ren'!AS16+'5C1O_Impact'!AS16+'5C1P_Vision'!AS16+'5C2_LAVCA'!AT16+'5C1H_Southwest'!AS16+'5C1G_JS Clark'!AS16+'5C1AH_BRUP'!AS16+'5C1X_Tangi'!AS16+'5C1Y_GEO'!AS16+'5C1AI_Harmony'!AS16+'5C1AJ_Athlos'!AS16+'5C1AG_Collegiate'!AS16+'5C1M_GEO Mid'!AS16+Placeholder_Tallulah!AS16</f>
        <v>1769438</v>
      </c>
      <c r="AU16" s="82">
        <f t="shared" si="1"/>
        <v>0</v>
      </c>
      <c r="AV16" s="89">
        <f t="shared" si="2"/>
        <v>1769438</v>
      </c>
      <c r="AW16" s="192"/>
      <c r="AX16" s="81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Mid'!#REF!+Placeholder_Tallulah!AW16</f>
        <v>#REF!</v>
      </c>
      <c r="AY16" s="81">
        <f t="shared" si="3"/>
        <v>0</v>
      </c>
      <c r="AZ16" s="81" t="e">
        <f t="shared" si="4"/>
        <v>#REF!</v>
      </c>
    </row>
    <row r="17" spans="1:52" ht="16.149999999999999" customHeight="1" x14ac:dyDescent="0.2">
      <c r="A17" s="59">
        <v>11</v>
      </c>
      <c r="B17" s="60" t="s">
        <v>17</v>
      </c>
      <c r="C17" s="335">
        <f>'5C1B_DArbonne'!C17+'5C1A_Madison'!C17+'5C1C_Intl High'!C17+'5C3_UnvView'!C17+'5C1F_L.C. Charter'!C17+'5C1E_LFNO'!C17+'5C1D_NOMMA'!C17+'5C1AE_Noble Minds'!C17+'5C1J_Jeff Chamber'!C17+'5C1Q_Advantage'!C17+'5C1AF_JCFA-Laf'!C17+'5C1W_Willow'!C17+'5C1Z_Lincoln Prep'!C17+'5C1AA_Laurel'!C17+'5C1AB_Apex'!C17+'5C1AC_Smothers'!C17+'5C1AD_Greater'!C17+'5C1R_Iberville'!C17+'5C1N_Delta'!C17+'5C1S_LC Col Prep'!C17+'5C1T_Northeast'!C17+'5C1U_Acadiana Ren'!C17+'5C1I_LA Key'!C17+'5C1V_Laf Ren'!C17+'5C1O_Impact'!C17+'5C1P_Vision'!C17+'5C2_LAVCA'!C17+'5C1H_Southwest'!C17+'5C1G_JS Clark'!C17+'5C1AH_BRUP'!C17+'5C1X_Tangi'!C17+'5C1Y_GEO'!C17+'5C1AI_Harmony'!C17+'5C1AJ_Athlos'!C17+'5C1AG_Collegiate'!C17+'5C1M_GEO Mid'!C17+Placeholder_Tallulah!C17</f>
        <v>0</v>
      </c>
      <c r="D17" s="61">
        <f>'Source Data'!H17</f>
        <v>5710.1347819377015</v>
      </c>
      <c r="E17" s="66">
        <f>'5C1B_DArbonne'!E17+'5C1A_Madison'!E17+'5C1C_Intl High'!E17+'5C3_UnvView'!E17+'5C1F_L.C. Charter'!E17+'5C1E_LFNO'!E17+'5C1D_NOMMA'!E17+'5C1AE_Noble Minds'!E17+'5C1J_Jeff Chamber'!E17+'5C1Q_Advantage'!E17+'5C1AF_JCFA-Laf'!E17+'5C1W_Willow'!E17+'5C1Z_Lincoln Prep'!E17+'5C1AA_Laurel'!E17+'5C1AB_Apex'!E17+'5C1AC_Smothers'!E17+'5C1AD_Greater'!E17+'5C1R_Iberville'!E17+'5C1N_Delta'!E17+'5C1S_LC Col Prep'!E17+'5C1T_Northeast'!E17+'5C1U_Acadiana Ren'!E17+'5C1I_LA Key'!E17+'5C1V_Laf Ren'!E17+'5C1O_Impact'!E17+'5C1P_Vision'!E17+'5C2_LAVCA'!E17+'5C1H_Southwest'!E17+'5C1G_JS Clark'!E17+'5C1AH_BRUP'!E17+'5C1X_Tangi'!E17+'5C1Y_GEO'!E17+'5C1AI_Harmony'!E17+'5C1AJ_Athlos'!E17+'5C1AG_Collegiate'!E17+'5C1M_GEO Mid'!E17+Placeholder_Tallulah!E17</f>
        <v>0</v>
      </c>
      <c r="F17" s="354">
        <f>'5C1B_DArbonne'!F17+'5C1A_Madison'!F17+'5C1C_Intl High'!F17+'5C3_UnvView'!F17+'5C1F_L.C. Charter'!F17+'5C1E_LFNO'!F17+'5C1D_NOMMA'!F17+'5C1AE_Noble Minds'!F17+'5C1J_Jeff Chamber'!F17+'5C1Q_Advantage'!F17+'5C1AF_JCFA-Laf'!F17+'5C1W_Willow'!F17+'5C1Z_Lincoln Prep'!F17+'5C1AA_Laurel'!F17+'5C1AB_Apex'!F17+'5C1AC_Smothers'!F17+'5C1AD_Greater'!F17+'5C1R_Iberville'!F17+'5C1N_Delta'!F17+'5C1S_LC Col Prep'!F17+'5C1T_Northeast'!F17+'5C1U_Acadiana Ren'!F17+'5C1I_LA Key'!F17+'5C1V_Laf Ren'!F17+'5C1O_Impact'!F17+'5C1P_Vision'!F17+'5C2_LAVCA'!F17+'5C1H_Southwest'!F17+'5C1G_JS Clark'!F17+'5C1AH_BRUP'!F17+'5C1X_Tangi'!F17+'5C1Y_GEO'!F17+'5C1AI_Harmony'!F17+'5C1AJ_Athlos'!F17+'5C1AG_Collegiate'!F17+'5C1M_GEO Mid'!F17+Placeholder_Tallulah!F17</f>
        <v>0</v>
      </c>
      <c r="G17" s="61">
        <f>'Source Data'!I17</f>
        <v>720.86562862338462</v>
      </c>
      <c r="H17" s="66">
        <f>'5C1B_DArbonne'!H17+'5C1A_Madison'!H17+'5C1C_Intl High'!H17+'5C3_UnvView'!H17+'5C1F_L.C. Charter'!H17+'5C1E_LFNO'!H17+'5C1D_NOMMA'!H17+'5C1AE_Noble Minds'!H17+'5C1J_Jeff Chamber'!H17+'5C1Q_Advantage'!H17+'5C1AF_JCFA-Laf'!H17+'5C1W_Willow'!H17+'5C1Z_Lincoln Prep'!H17+'5C1AA_Laurel'!H17+'5C1AB_Apex'!H17+'5C1AC_Smothers'!H17+'5C1AD_Greater'!H17+'5C1R_Iberville'!H17+'5C1N_Delta'!H17+'5C1S_LC Col Prep'!H17+'5C1T_Northeast'!H17+'5C1U_Acadiana Ren'!H17+'5C1I_LA Key'!H17+'5C1V_Laf Ren'!H17+'5C1O_Impact'!H17+'5C1P_Vision'!H17+'5C2_LAVCA'!H17+'5C1H_Southwest'!H17+'5C1G_JS Clark'!H17+'5C1AH_BRUP'!H17+'5C1X_Tangi'!H17+'5C1Y_GEO'!H17+'5C1AI_Harmony'!H17+'5C1AJ_Athlos'!H17+'5C1AG_Collegiate'!H17+'5C1M_GEO Mid'!H17+Placeholder_Tallulah!H17</f>
        <v>0</v>
      </c>
      <c r="I17" s="354">
        <f>'5C1B_DArbonne'!I17+'5C1A_Madison'!I17+'5C1C_Intl High'!I17+'5C3_UnvView'!I17+'5C1F_L.C. Charter'!I17+'5C1E_LFNO'!I17+'5C1D_NOMMA'!I17+'5C1AE_Noble Minds'!I17+'5C1J_Jeff Chamber'!I17+'5C1Q_Advantage'!I17+'5C1AF_JCFA-Laf'!I17+'5C1W_Willow'!I17+'5C1Z_Lincoln Prep'!I17+'5C1AA_Laurel'!I17+'5C1AB_Apex'!I17+'5C1AC_Smothers'!I17+'5C1AD_Greater'!I17+'5C1R_Iberville'!I17+'5C1N_Delta'!I17+'5C1S_LC Col Prep'!I17+'5C1T_Northeast'!I17+'5C1U_Acadiana Ren'!I17+'5C1I_LA Key'!I17+'5C1V_Laf Ren'!I17+'5C1O_Impact'!I17+'5C1P_Vision'!I17+'5C2_LAVCA'!I17+'5C1H_Southwest'!I17+'5C1G_JS Clark'!I17+'5C1AH_BRUP'!I17+'5C1X_Tangi'!I17+'5C1Y_GEO'!I17+'5C1AI_Harmony'!I17+'5C1AJ_Athlos'!I17+'5C1AG_Collegiate'!I17+'5C1M_GEO Mid'!I17+Placeholder_Tallulah!I17</f>
        <v>0</v>
      </c>
      <c r="J17" s="61">
        <f>'Source Data'!J17</f>
        <v>196.59971689728673</v>
      </c>
      <c r="K17" s="66">
        <f>'5C1B_DArbonne'!K17+'5C1A_Madison'!K17+'5C1C_Intl High'!K17+'5C3_UnvView'!K17+'5C1F_L.C. Charter'!K17+'5C1E_LFNO'!K17+'5C1D_NOMMA'!K17+'5C1AE_Noble Minds'!K17+'5C1J_Jeff Chamber'!K17+'5C1Q_Advantage'!K17+'5C1AF_JCFA-Laf'!K17+'5C1W_Willow'!K17+'5C1Z_Lincoln Prep'!K17+'5C1AA_Laurel'!K17+'5C1AB_Apex'!K17+'5C1AC_Smothers'!K17+'5C1AD_Greater'!K17+'5C1R_Iberville'!K17+'5C1N_Delta'!K17+'5C1S_LC Col Prep'!K17+'5C1T_Northeast'!K17+'5C1U_Acadiana Ren'!K17+'5C1I_LA Key'!K17+'5C1V_Laf Ren'!K17+'5C1O_Impact'!K17+'5C1P_Vision'!K17+'5C2_LAVCA'!K17+'5C1H_Southwest'!K17+'5C1G_JS Clark'!K17+'5C1AH_BRUP'!K17+'5C1X_Tangi'!K17+'5C1Y_GEO'!K17+'5C1AI_Harmony'!K17+'5C1AJ_Athlos'!K17+'5C1AG_Collegiate'!K17+'5C1M_GEO Mid'!K17+Placeholder_Tallulah!K17</f>
        <v>0</v>
      </c>
      <c r="L17" s="354">
        <f>'5C1B_DArbonne'!L17+'5C1A_Madison'!L17+'5C1C_Intl High'!L17+'5C3_UnvView'!L17+'5C1F_L.C. Charter'!L17+'5C1E_LFNO'!L17+'5C1D_NOMMA'!L17+'5C1AE_Noble Minds'!L17+'5C1J_Jeff Chamber'!L17+'5C1Q_Advantage'!L17+'5C1AF_JCFA-Laf'!L17+'5C1W_Willow'!L17+'5C1Z_Lincoln Prep'!L17+'5C1AA_Laurel'!L17+'5C1AB_Apex'!L17+'5C1AC_Smothers'!L17+'5C1AD_Greater'!L17+'5C1R_Iberville'!L17+'5C1N_Delta'!L17+'5C1S_LC Col Prep'!L17+'5C1T_Northeast'!L17+'5C1U_Acadiana Ren'!L17+'5C1I_LA Key'!L17+'5C1V_Laf Ren'!L17+'5C1O_Impact'!L17+'5C1P_Vision'!L17+'5C2_LAVCA'!L17+'5C1H_Southwest'!L17+'5C1G_JS Clark'!L17+'5C1AH_BRUP'!L17+'5C1X_Tangi'!L17+'5C1Y_GEO'!L17+'5C1AI_Harmony'!L17+'5C1AJ_Athlos'!L17+'5C1AG_Collegiate'!L17+'5C1M_GEO Mid'!L17+Placeholder_Tallulah!L17</f>
        <v>0</v>
      </c>
      <c r="M17" s="61">
        <f>'Source Data'!K17</f>
        <v>4914.9929224321686</v>
      </c>
      <c r="N17" s="66">
        <f>'5C1B_DArbonne'!N17+'5C1A_Madison'!N17+'5C1C_Intl High'!N17+'5C3_UnvView'!N17+'5C1F_L.C. Charter'!N17+'5C1E_LFNO'!N17+'5C1D_NOMMA'!N17+'5C1AE_Noble Minds'!N17+'5C1J_Jeff Chamber'!N17+'5C1Q_Advantage'!N17+'5C1AF_JCFA-Laf'!N17+'5C1W_Willow'!N17+'5C1Z_Lincoln Prep'!N17+'5C1AA_Laurel'!N17+'5C1AB_Apex'!N17+'5C1AC_Smothers'!N17+'5C1AD_Greater'!N17+'5C1R_Iberville'!N17+'5C1N_Delta'!N17+'5C1S_LC Col Prep'!N17+'5C1T_Northeast'!N17+'5C1U_Acadiana Ren'!N17+'5C1I_LA Key'!N17+'5C1V_Laf Ren'!N17+'5C1O_Impact'!N17+'5C1P_Vision'!N17+'5C2_LAVCA'!N17+'5C1H_Southwest'!N17+'5C1G_JS Clark'!N17+'5C1AH_BRUP'!N17+'5C1X_Tangi'!N17+'5C1Y_GEO'!N17+'5C1AI_Harmony'!N17+'5C1AJ_Athlos'!N17+'5C1AG_Collegiate'!N17+'5C1M_GEO Mid'!N17+Placeholder_Tallulah!N17</f>
        <v>0</v>
      </c>
      <c r="O17" s="354">
        <f>'5C1B_DArbonne'!O17+'5C1A_Madison'!O17+'5C1C_Intl High'!O17+'5C3_UnvView'!O17+'5C1F_L.C. Charter'!O17+'5C1E_LFNO'!O17+'5C1D_NOMMA'!O17+'5C1AE_Noble Minds'!O17+'5C1J_Jeff Chamber'!O17+'5C1Q_Advantage'!O17+'5C1AF_JCFA-Laf'!O17+'5C1W_Willow'!O17+'5C1Z_Lincoln Prep'!O17+'5C1AA_Laurel'!O17+'5C1AB_Apex'!O17+'5C1AC_Smothers'!O17+'5C1AD_Greater'!O17+'5C1R_Iberville'!O17+'5C1N_Delta'!O17+'5C1S_LC Col Prep'!O17+'5C1T_Northeast'!O17+'5C1U_Acadiana Ren'!O17+'5C1I_LA Key'!O17+'5C1V_Laf Ren'!O17+'5C1O_Impact'!O17+'5C1P_Vision'!O17+'5C2_LAVCA'!O17+'5C1H_Southwest'!O17+'5C1G_JS Clark'!O17+'5C1AH_BRUP'!O17+'5C1X_Tangi'!O17+'5C1Y_GEO'!O17+'5C1AI_Harmony'!O17+'5C1AJ_Athlos'!O17+'5C1AG_Collegiate'!O17+'5C1M_GEO Mid'!O17+Placeholder_Tallulah!O17</f>
        <v>0</v>
      </c>
      <c r="P17" s="61">
        <f>'Source Data'!L17</f>
        <v>1965.9971689728673</v>
      </c>
      <c r="Q17" s="66">
        <f>'5C1B_DArbonne'!Q17+'5C1A_Madison'!Q17+'5C1C_Intl High'!Q17+'5C3_UnvView'!Q17+'5C1F_L.C. Charter'!Q17+'5C1E_LFNO'!Q17+'5C1D_NOMMA'!Q17+'5C1AE_Noble Minds'!Q17+'5C1J_Jeff Chamber'!Q17+'5C1Q_Advantage'!Q17+'5C1AF_JCFA-Laf'!Q17+'5C1W_Willow'!Q17+'5C1Z_Lincoln Prep'!Q17+'5C1AA_Laurel'!Q17+'5C1AB_Apex'!Q17+'5C1AC_Smothers'!Q17+'5C1AD_Greater'!Q17+'5C1R_Iberville'!Q17+'5C1N_Delta'!Q17+'5C1S_LC Col Prep'!Q17+'5C1T_Northeast'!Q17+'5C1U_Acadiana Ren'!Q17+'5C1I_LA Key'!Q17+'5C1V_Laf Ren'!Q17+'5C1O_Impact'!Q17+'5C1P_Vision'!Q17+'5C2_LAVCA'!Q17+'5C1H_Southwest'!Q17+'5C1G_JS Clark'!Q17+'5C1AH_BRUP'!Q17+'5C1X_Tangi'!Q17+'5C1Y_GEO'!Q17+'5C1AI_Harmony'!Q17+'5C1AJ_Athlos'!Q17+'5C1AG_Collegiate'!Q17+'5C1M_GEO Mid'!Q17+Placeholder_Tallulah!Q17</f>
        <v>0</v>
      </c>
      <c r="R17" s="93">
        <f>'5C1B_DArbonne'!R17+'5C1A_Madison'!R17+'5C1C_Intl High'!R17+'5C3_UnvView'!R17+'5C1F_L.C. Charter'!R17+'5C1E_LFNO'!R17+'5C1D_NOMMA'!R17+'5C1AE_Noble Minds'!R17+'5C1J_Jeff Chamber'!R17+'5C1Q_Advantage'!R17+'5C1AF_JCFA-Laf'!R17+'5C1W_Willow'!R17+'5C1Z_Lincoln Prep'!R17+'5C1AA_Laurel'!R17+'5C1AB_Apex'!R17+'5C1AC_Smothers'!R17+'5C1AD_Greater'!R17+'5C1R_Iberville'!R17+'5C1N_Delta'!R17+'5C1S_LC Col Prep'!R17+'5C1T_Northeast'!R17+'5C1U_Acadiana Ren'!R17+'5C1I_LA Key'!R17+'5C1V_Laf Ren'!R17+'5C1O_Impact'!R17+'5C1P_Vision'!R17+'5C2_LAVCA'!R17+'5C1H_Southwest'!R17+'5C1G_JS Clark'!R17+'5C1AH_BRUP'!R17+'5C1X_Tangi'!R17+'5C1Y_GEO'!R17+'5C1AI_Harmony'!R17+'5C1AJ_Athlos'!R17+'5C1AG_Collegiate'!R17+'5C1M_GEO Mid'!R17+Placeholder_Tallulah!R17</f>
        <v>60289</v>
      </c>
      <c r="S17" s="1396">
        <f>'5C3_UnvView'!S17+'5C2_LAVCA'!S17</f>
        <v>6699</v>
      </c>
      <c r="T17" s="61">
        <f>'5C1B_DArbonne'!S17+'5C1A_Madison'!S17+'5C1C_Intl High'!S17+'5C3_UnvView'!T17+'5C1F_L.C. Charter'!S17+'5C1E_LFNO'!S17+'5C1D_NOMMA'!S17+'5C1AE_Noble Minds'!S17+'5C1J_Jeff Chamber'!S17+'5C1Q_Advantage'!S17+'5C1AF_JCFA-Laf'!S17+'5C1W_Willow'!S17+'5C1Z_Lincoln Prep'!S17+'5C1AA_Laurel'!S17+'5C1AB_Apex'!S17+'5C1AC_Smothers'!S17+'5C1AD_Greater'!S17+'5C1R_Iberville'!S17+'5C1N_Delta'!S17+'5C1S_LC Col Prep'!S17+'5C1T_Northeast'!S17+'5C1U_Acadiana Ren'!S17+'5C1I_LA Key'!S17+'5C1V_Laf Ren'!S17+'5C1O_Impact'!S17+'5C1P_Vision'!S17+'5C2_LAVCA'!T17+'5C1H_Southwest'!S17+'5C1G_JS Clark'!S17+'5C1AH_BRUP'!S17+'5C1X_Tangi'!S17+'5C1Y_GEO'!S17+'5C1AI_Harmony'!S17+'5C1AJ_Athlos'!S17+'5C1AG_Collegiate'!S17+'5C1M_GEO Mid'!S17+Placeholder_Tallulah!S17</f>
        <v>0</v>
      </c>
      <c r="U17" s="61">
        <f>'5C1B_DArbonne'!T17+'5C1A_Madison'!T17+'5C1C_Intl High'!T17+'5C3_UnvView'!U17+'5C1F_L.C. Charter'!T17+'5C1E_LFNO'!T17+'5C1D_NOMMA'!T17+'5C1AE_Noble Minds'!T17+'5C1J_Jeff Chamber'!T17+'5C1Q_Advantage'!T17+'5C1AF_JCFA-Laf'!T17+'5C1W_Willow'!T17+'5C1Z_Lincoln Prep'!T17+'5C1AA_Laurel'!T17+'5C1AB_Apex'!T17+'5C1AC_Smothers'!T17+'5C1AD_Greater'!T17+'5C1R_Iberville'!T17+'5C1N_Delta'!T17+'5C1S_LC Col Prep'!T17+'5C1T_Northeast'!T17+'5C1U_Acadiana Ren'!T17+'5C1I_LA Key'!T17+'5C1V_Laf Ren'!T17+'5C1O_Impact'!T17+'5C1P_Vision'!T17+'5C2_LAVCA'!U17+'5C1H_Southwest'!T17+'5C1G_JS Clark'!T17+'5C1AH_BRUP'!T17+'5C1X_Tangi'!T17+'5C1Y_GEO'!T17+'5C1AI_Harmony'!T17+'5C1AJ_Athlos'!T17+'5C1AG_Collegiate'!T17+'5C1M_GEO Mid'!T17+Placeholder_Tallulah!T17</f>
        <v>0</v>
      </c>
      <c r="V17" s="62">
        <f>'5C1B_DArbonne'!U17+'5C1A_Madison'!U17+'5C1C_Intl High'!U17+'5C3_UnvView'!V17+'5C1F_L.C. Charter'!U17+'5C1E_LFNO'!U17+'5C1D_NOMMA'!U17+'5C1AE_Noble Minds'!U17+'5C1J_Jeff Chamber'!U17+'5C1Q_Advantage'!U17+'5C1AF_JCFA-Laf'!U17+'5C1W_Willow'!U17+'5C1Z_Lincoln Prep'!U17+'5C1AA_Laurel'!U17+'5C1AB_Apex'!U17+'5C1AC_Smothers'!U17+'5C1AD_Greater'!U17+'5C1R_Iberville'!U17+'5C1N_Delta'!U17+'5C1S_LC Col Prep'!U17+'5C1T_Northeast'!U17+'5C1U_Acadiana Ren'!U17+'5C1I_LA Key'!U17+'5C1V_Laf Ren'!U17+'5C1O_Impact'!U17+'5C1P_Vision'!U17+'5C2_LAVCA'!V17+'5C1H_Southwest'!U17+'5C1G_JS Clark'!U17+'5C1AH_BRUP'!U17+'5C1X_Tangi'!U17+'5C1Y_GEO'!U17+'5C1AI_Harmony'!U17+'5C1AJ_Athlos'!U17+'5C1AG_Collegiate'!U17+'5C1M_GEO Mid'!U17+Placeholder_Tallulah!U17</f>
        <v>0</v>
      </c>
      <c r="W17" s="93">
        <f>'5C1B_DArbonne'!V17+'5C1A_Madison'!V17+'5C1C_Intl High'!V17+'5C3_UnvView'!W17+'5C1F_L.C. Charter'!V17+'5C1E_LFNO'!V17+'5C1D_NOMMA'!V17+'5C1AE_Noble Minds'!V17+'5C1J_Jeff Chamber'!V17+'5C1Q_Advantage'!V17+'5C1AF_JCFA-Laf'!V17+'5C1W_Willow'!V17+'5C1Z_Lincoln Prep'!V17+'5C1AA_Laurel'!V17+'5C1AB_Apex'!V17+'5C1AC_Smothers'!V17+'5C1AD_Greater'!V17+'5C1R_Iberville'!V17+'5C1N_Delta'!V17+'5C1S_LC Col Prep'!V17+'5C1T_Northeast'!V17+'5C1U_Acadiana Ren'!V17+'5C1I_LA Key'!V17+'5C1V_Laf Ren'!V17+'5C1O_Impact'!V17+'5C1P_Vision'!V17+'5C2_LAVCA'!W17+'5C1H_Southwest'!V17+'5C1G_JS Clark'!V17+'5C1AH_BRUP'!V17+'5C1X_Tangi'!V17+'5C1Y_GEO'!V17+'5C1AI_Harmony'!V17+'5C1AJ_Athlos'!V17+'5C1AG_Collegiate'!V17+'5C1M_GEO Mid'!V17+Placeholder_Tallulah!V17</f>
        <v>0</v>
      </c>
      <c r="X17" s="66">
        <f>'5C1B_DArbonne'!W17+'5C1A_Madison'!W17+'5C1C_Intl High'!W17+'5C3_UnvView'!X17+'5C1F_L.C. Charter'!W17+'5C1E_LFNO'!W17+'5C1D_NOMMA'!W17+'5C1AE_Noble Minds'!W17+'5C1J_Jeff Chamber'!W17+'5C1Q_Advantage'!W17+'5C1AF_JCFA-Laf'!W17+'5C1W_Willow'!W17+'5C1Z_Lincoln Prep'!W17+'5C1AA_Laurel'!W17+'5C1AB_Apex'!W17+'5C1AC_Smothers'!W17+'5C1AD_Greater'!W17+'5C1R_Iberville'!W17+'5C1N_Delta'!W17+'5C1S_LC Col Prep'!W17+'5C1T_Northeast'!W17+'5C1U_Acadiana Ren'!W17+'5C1I_LA Key'!W17+'5C1V_Laf Ren'!W17+'5C1O_Impact'!W17+'5C1P_Vision'!W17+'5C2_LAVCA'!X17+'5C1H_Southwest'!W17+'5C1G_JS Clark'!W17+'5C1AH_BRUP'!W17+'5C1X_Tangi'!W17+'5C1Y_GEO'!W17+'5C1AI_Harmony'!W17+'5C1AJ_Athlos'!W17+'5C1AG_Collegiate'!W17+'5C1M_GEO Mid'!W17+Placeholder_Tallulah!W17</f>
        <v>0</v>
      </c>
      <c r="Y17" s="93">
        <f>'5C1B_DArbonne'!X17+'5C1A_Madison'!X17+'5C1C_Intl High'!X17+'5C3_UnvView'!Y17+'5C1F_L.C. Charter'!X17+'5C1E_LFNO'!X17+'5C1D_NOMMA'!X17+'5C1AE_Noble Minds'!X17+'5C1J_Jeff Chamber'!X17+'5C1Q_Advantage'!X17+'5C1AF_JCFA-Laf'!X17+'5C1W_Willow'!X17+'5C1Z_Lincoln Prep'!X17+'5C1AA_Laurel'!X17+'5C1AB_Apex'!X17+'5C1AC_Smothers'!X17+'5C1AD_Greater'!X17+'5C1R_Iberville'!X17+'5C1N_Delta'!X17+'5C1S_LC Col Prep'!X17+'5C1T_Northeast'!X17+'5C1U_Acadiana Ren'!X17+'5C1I_LA Key'!X17+'5C1V_Laf Ren'!X17+'5C1O_Impact'!X17+'5C1P_Vision'!X17+'5C2_LAVCA'!Y17+'5C1H_Southwest'!X17+'5C1G_JS Clark'!X17+'5C1AH_BRUP'!X17+'5C1X_Tangi'!X17+'5C1Y_GEO'!X17+'5C1AI_Harmony'!X17+'5C1AJ_Athlos'!X17+'5C1AG_Collegiate'!X17+'5C1M_GEO Mid'!X17+Placeholder_Tallulah!X17</f>
        <v>0</v>
      </c>
      <c r="Z17" s="61">
        <f>'5C1B_DArbonne'!Y17+'5C1A_Madison'!Y17+'5C1C_Intl High'!Y17+'5C3_UnvView'!Z17+'5C1F_L.C. Charter'!Y17+'5C1E_LFNO'!Y17+'5C1D_NOMMA'!Y17+'5C1AE_Noble Minds'!Y17+'5C1J_Jeff Chamber'!Y17+'5C1Q_Advantage'!Y17+'5C1AF_JCFA-Laf'!Y17+'5C1W_Willow'!Y17+'5C1Z_Lincoln Prep'!Y17+'5C1AA_Laurel'!Y17+'5C1AB_Apex'!Y17+'5C1AC_Smothers'!Y17+'5C1AD_Greater'!Y17+'5C1R_Iberville'!Y17+'5C1N_Delta'!Y17+'5C1S_LC Col Prep'!Y17+'5C1T_Northeast'!Y17+'5C1U_Acadiana Ren'!Y17+'5C1I_LA Key'!Y17+'5C1V_Laf Ren'!Y17+'5C1O_Impact'!Y17+'5C1P_Vision'!Y17+'5C2_LAVCA'!Z17+'5C1H_Southwest'!Y17+'5C1G_JS Clark'!Y17+'5C1AH_BRUP'!Y17+'5C1X_Tangi'!Y17+'5C1Y_GEO'!Y17+'5C1AI_Harmony'!Y17+'5C1AJ_Athlos'!Y17+'5C1AG_Collegiate'!Y17+'5C1M_GEO Mid'!Y17+Placeholder_Tallulah!Y17</f>
        <v>0</v>
      </c>
      <c r="AA17" s="93">
        <f>'5C1B_DArbonne'!Z17+'5C1A_Madison'!Z17+'5C1C_Intl High'!Z17+'5C3_UnvView'!AA17+'5C1F_L.C. Charter'!Z17+'5C1E_LFNO'!Z17+'5C1D_NOMMA'!Z17+'5C1AE_Noble Minds'!Z17+'5C1J_Jeff Chamber'!Z17+'5C1Q_Advantage'!Z17+'5C1AF_JCFA-Laf'!Z17+'5C1W_Willow'!Z17+'5C1Z_Lincoln Prep'!Z17+'5C1AA_Laurel'!Z17+'5C1AB_Apex'!Z17+'5C1AC_Smothers'!Z17+'5C1AD_Greater'!Z17+'5C1R_Iberville'!Z17+'5C1N_Delta'!Z17+'5C1S_LC Col Prep'!Z17+'5C1T_Northeast'!Z17+'5C1U_Acadiana Ren'!Z17+'5C1I_LA Key'!Z17+'5C1V_Laf Ren'!Z17+'5C1O_Impact'!Z17+'5C1P_Vision'!Z17+'5C2_LAVCA'!AA17+'5C1H_Southwest'!Z17+'5C1G_JS Clark'!Z17+'5C1AH_BRUP'!Z17+'5C1X_Tangi'!Z17+'5C1Y_GEO'!Z17+'5C1AI_Harmony'!Z17+'5C1AJ_Athlos'!Z17+'5C1AG_Collegiate'!Z17+'5C1M_GEO Mid'!Z17+Placeholder_Tallulah!Z17</f>
        <v>0</v>
      </c>
      <c r="AB17" s="61">
        <f>'5C1B_DArbonne'!AA17+'5C1A_Madison'!AA17+'5C1C_Intl High'!AA17+'5C3_UnvView'!AB17+'5C1F_L.C. Charter'!AA17+'5C1E_LFNO'!AA17+'5C1D_NOMMA'!AA17+'5C1AE_Noble Minds'!AA17+'5C1J_Jeff Chamber'!AA17+'5C1Q_Advantage'!AA17+'5C1AF_JCFA-Laf'!AA17+'5C1W_Willow'!AA17+'5C1Z_Lincoln Prep'!AA17+'5C1AA_Laurel'!AA17+'5C1AB_Apex'!AA17+'5C1AC_Smothers'!AA17+'5C1AD_Greater'!AA17+'5C1R_Iberville'!AA17+'5C1N_Delta'!AA17+'5C1S_LC Col Prep'!AA17+'5C1T_Northeast'!AA17+'5C1U_Acadiana Ren'!AA17+'5C1I_LA Key'!AA17+'5C1V_Laf Ren'!AA17+'5C1O_Impact'!AA17+'5C1P_Vision'!AA17+'5C2_LAVCA'!AB17+'5C1H_Southwest'!AA17+'5C1G_JS Clark'!AA17+'5C1AH_BRUP'!AA17+'5C1X_Tangi'!AA17+'5C1Y_GEO'!AA17+'5C1AI_Harmony'!AA17+'5C1AJ_Athlos'!AA17+'5C1AG_Collegiate'!AA17+'5C1M_GEO Mid'!AA17+Placeholder_Tallulah!AA17</f>
        <v>0</v>
      </c>
      <c r="AC17" s="61">
        <f>'5C1B_DArbonne'!AB17+'5C1A_Madison'!AB17+'5C1C_Intl High'!AB17+'5C3_UnvView'!AC17+'5C1F_L.C. Charter'!AB17+'5C1E_LFNO'!AB17+'5C1D_NOMMA'!AB17+'5C1AE_Noble Minds'!AB17+'5C1J_Jeff Chamber'!AB17+'5C1Q_Advantage'!AB17+'5C1AF_JCFA-Laf'!AB17+'5C1W_Willow'!AB17+'5C1Z_Lincoln Prep'!AB17+'5C1AA_Laurel'!AB17+'5C1AB_Apex'!AB17+'5C1AC_Smothers'!AB17+'5C1AD_Greater'!AB17+'5C1R_Iberville'!AB17+'5C1N_Delta'!AB17+'5C1S_LC Col Prep'!AB17+'5C1T_Northeast'!AB17+'5C1U_Acadiana Ren'!AB17+'5C1I_LA Key'!AB17+'5C1V_Laf Ren'!AB17+'5C1O_Impact'!AB17+'5C1P_Vision'!AB17+'5C2_LAVCA'!AC17+'5C1H_Southwest'!AB17+'5C1G_JS Clark'!AB17+'5C1AH_BRUP'!AB17+'5C1X_Tangi'!AB17+'5C1Y_GEO'!AB17+'5C1AI_Harmony'!AB17+'5C1AJ_Athlos'!AB17+'5C1AG_Collegiate'!AB17+'5C1M_GEO Mid'!AB17+Placeholder_Tallulah!AB17</f>
        <v>0</v>
      </c>
      <c r="AD17" s="93">
        <f>'5C1B_DArbonne'!AC17+'5C1A_Madison'!AC17+'5C1C_Intl High'!AC17+'5C3_UnvView'!AD17+'5C1F_L.C. Charter'!AC17+'5C1E_LFNO'!AC17+'5C1D_NOMMA'!AC17+'5C1AE_Noble Minds'!AC17+'5C1J_Jeff Chamber'!AC17+'5C1Q_Advantage'!AC17+'5C1AF_JCFA-Laf'!AC17+'5C1W_Willow'!AC17+'5C1Z_Lincoln Prep'!AC17+'5C1AA_Laurel'!AC17+'5C1AB_Apex'!AC17+'5C1AC_Smothers'!AC17+'5C1AD_Greater'!AC17+'5C1R_Iberville'!AC17+'5C1N_Delta'!AC17+'5C1S_LC Col Prep'!AC17+'5C1T_Northeast'!AC17+'5C1U_Acadiana Ren'!AC17+'5C1I_LA Key'!AC17+'5C1V_Laf Ren'!AC17+'5C1O_Impact'!AC17+'5C1P_Vision'!AC17+'5C2_LAVCA'!AD17+'5C1H_Southwest'!AC17+'5C1G_JS Clark'!AC17+'5C1AH_BRUP'!AC17+'5C1X_Tangi'!AC17+'5C1Y_GEO'!AC17+'5C1AI_Harmony'!AC17+'5C1AJ_Athlos'!AC17+'5C1AG_Collegiate'!AC17+'5C1M_GEO Mid'!AC17+Placeholder_Tallulah!AC17</f>
        <v>0</v>
      </c>
      <c r="AE17" s="97">
        <f>'5C1B_DArbonne'!AD17+'5C1A_Madison'!AD17+'5C1C_Intl High'!AD17+'5C3_UnvView'!AE17+'5C1F_L.C. Charter'!AD17+'5C1E_LFNO'!AD17+'5C1D_NOMMA'!AD17+'5C1AE_Noble Minds'!AD17+'5C1J_Jeff Chamber'!AD17+'5C1Q_Advantage'!AD17+'5C1AF_JCFA-Laf'!AD17+'5C1W_Willow'!AD17+'5C1Z_Lincoln Prep'!AD17+'5C1AA_Laurel'!AD17+'5C1AB_Apex'!AD17+'5C1AC_Smothers'!AD17+'5C1AD_Greater'!AD17+'5C1R_Iberville'!AD17+'5C1N_Delta'!AD17+'5C1S_LC Col Prep'!AD17+'5C1T_Northeast'!AD17+'5C1U_Acadiana Ren'!AD17+'5C1I_LA Key'!AD17+'5C1V_Laf Ren'!AD17+'5C1O_Impact'!AD17+'5C1P_Vision'!AD17+'5C2_LAVCA'!AE17+'5C1H_Southwest'!AD17+'5C1G_JS Clark'!AD17+'5C1AH_BRUP'!AD17+'5C1X_Tangi'!AD17+'5C1Y_GEO'!AD17+'5C1AI_Harmony'!AD17+'5C1AJ_Athlos'!AD17+'5C1AG_Collegiate'!AD17+'5C1M_GEO Mid'!AD17+Placeholder_Tallulah!AD17</f>
        <v>0</v>
      </c>
      <c r="AF17" s="67">
        <f>'Source Data'!N17</f>
        <v>3537</v>
      </c>
      <c r="AG17" s="90">
        <f>'5C1B_DArbonne'!AF17+'5C1A_Madison'!AF17+'5C1C_Intl High'!AF17+'5C3_UnvView'!AG17+'5C1F_L.C. Charter'!AF17+'5C1E_LFNO'!AF17+'5C1D_NOMMA'!AF17+'5C1AE_Noble Minds'!AF17+'5C1J_Jeff Chamber'!AF17+'5C1Q_Advantage'!AF17+'5C1AF_JCFA-Laf'!AF17+'5C1W_Willow'!AF17+'5C1Z_Lincoln Prep'!AF17+'5C1AA_Laurel'!AF17+'5C1AB_Apex'!AF17+'5C1AC_Smothers'!AF17+'5C1AD_Greater'!AF17+'5C1R_Iberville'!AF17+'5C1N_Delta'!AF17+'5C1S_LC Col Prep'!AF17+'5C1T_Northeast'!AF17+'5C1U_Acadiana Ren'!AF17+'5C1I_LA Key'!AF17+'5C1V_Laf Ren'!AF17+'5C1O_Impact'!AF17+'5C1P_Vision'!AF17+'5C2_LAVCA'!AG17+'5C1H_Southwest'!AF17+'5C1G_JS Clark'!AF17+'5C1AH_BRUP'!AF17+'5C1X_Tangi'!AF17+'5C1Y_GEO'!AF17+'5C1AI_Harmony'!AF17+'5C1AJ_Athlos'!AF17+'5C1AG_Collegiate'!AF17+'5C1M_GEO Mid'!AF17+Placeholder_Tallulah!AF17</f>
        <v>0</v>
      </c>
      <c r="AH17" s="335">
        <f>'5C1B_DArbonne'!AG17+'5C1A_Madison'!AG17+'5C1C_Intl High'!AG17+'5C3_UnvView'!AH17+'5C1F_L.C. Charter'!AG17+'5C1E_LFNO'!AG17+'5C1D_NOMMA'!AG17+'5C1AE_Noble Minds'!AG17+'5C1J_Jeff Chamber'!AG17+'5C1Q_Advantage'!AG17+'5C1AF_JCFA-Laf'!AG17+'5C1W_Willow'!AG17+'5C1Z_Lincoln Prep'!AG17+'5C1AA_Laurel'!AG17+'5C1AB_Apex'!AG17+'5C1AC_Smothers'!AG17+'5C1AD_Greater'!AG17+'5C1R_Iberville'!AG17+'5C1N_Delta'!AG17+'5C1S_LC Col Prep'!AG17+'5C1T_Northeast'!AG17+'5C1U_Acadiana Ren'!AG17+'5C1I_LA Key'!AG17+'5C1V_Laf Ren'!AG17+'5C1O_Impact'!AG17+'5C1P_Vision'!AG17+'5C2_LAVCA'!AH17+'5C1H_Southwest'!AG17+'5C1G_JS Clark'!AG17+'5C1AH_BRUP'!AG17+'5C1X_Tangi'!AG17+'5C1Y_GEO'!AG17+'5C1AI_Harmony'!AG17+'5C1AJ_Athlos'!AG17+'5C1AG_Collegiate'!AG17+'5C1M_GEO Mid'!AG17+Placeholder_Tallulah!AG17</f>
        <v>0</v>
      </c>
      <c r="AI17" s="67">
        <f>'5C1B_DArbonne'!AH17+'5C1A_Madison'!AH17+'5C1C_Intl High'!AH17+'5C3_UnvView'!AI17+'5C1F_L.C. Charter'!AH17+'5C1E_LFNO'!AH17+'5C1D_NOMMA'!AH17+'5C1AE_Noble Minds'!AH17+'5C1J_Jeff Chamber'!AH17+'5C1Q_Advantage'!AH17+'5C1AF_JCFA-Laf'!AH17+'5C1W_Willow'!AH17+'5C1Z_Lincoln Prep'!AH17+'5C1AA_Laurel'!AH17+'5C1AB_Apex'!AH17+'5C1AC_Smothers'!AH17+'5C1AD_Greater'!AH17+'5C1R_Iberville'!AH17+'5C1N_Delta'!AH17+'5C1S_LC Col Prep'!AH17+'5C1T_Northeast'!AH17+'5C1U_Acadiana Ren'!AH17+'5C1I_LA Key'!AH17+'5C1V_Laf Ren'!AH17+'5C1O_Impact'!AH17+'5C1P_Vision'!AH17+'5C2_LAVCA'!AI17+'5C1H_Southwest'!AH17+'5C1G_JS Clark'!AH17+'5C1AH_BRUP'!AH17+'5C1X_Tangi'!AH17+'5C1Y_GEO'!AH17+'5C1AI_Harmony'!AH17+'5C1AJ_Athlos'!AH17+'5C1AG_Collegiate'!AH17+'5C1M_GEO Mid'!AH17+Placeholder_Tallulah!AH17</f>
        <v>0</v>
      </c>
      <c r="AJ17" s="335">
        <f>'5C1B_DArbonne'!AI17+'5C1A_Madison'!AI17+'5C1C_Intl High'!AI17+'5C3_UnvView'!AJ17+'5C1F_L.C. Charter'!AI17+'5C1E_LFNO'!AI17+'5C1D_NOMMA'!AI17+'5C1AE_Noble Minds'!AI17+'5C1J_Jeff Chamber'!AI17+'5C1Q_Advantage'!AI17+'5C1AF_JCFA-Laf'!AI17+'5C1W_Willow'!AI17+'5C1Z_Lincoln Prep'!AI17+'5C1AA_Laurel'!AI17+'5C1AB_Apex'!AI17+'5C1AC_Smothers'!AI17+'5C1AD_Greater'!AI17+'5C1R_Iberville'!AI17+'5C1N_Delta'!AI17+'5C1S_LC Col Prep'!AI17+'5C1T_Northeast'!AI17+'5C1U_Acadiana Ren'!AI17+'5C1I_LA Key'!AI17+'5C1V_Laf Ren'!AI17+'5C1O_Impact'!AI17+'5C1P_Vision'!AI17+'5C2_LAVCA'!AJ17+'5C1H_Southwest'!AI17+'5C1G_JS Clark'!AI17+'5C1AH_BRUP'!AI17+'5C1X_Tangi'!AI17+'5C1Y_GEO'!AI17+'5C1AI_Harmony'!AI17+'5C1AJ_Athlos'!AI17+'5C1AG_Collegiate'!AI17+'5C1M_GEO Mid'!AI17+Placeholder_Tallulah!AI17</f>
        <v>0</v>
      </c>
      <c r="AK17" s="69">
        <f>'5C1B_DArbonne'!AJ17+'5C1A_Madison'!AJ17+'5C1C_Intl High'!AJ17+'5C3_UnvView'!AK17+'5C1F_L.C. Charter'!AJ17+'5C1E_LFNO'!AJ17+'5C1D_NOMMA'!AJ17+'5C1AE_Noble Minds'!AJ17+'5C1J_Jeff Chamber'!AJ17+'5C1Q_Advantage'!AJ17+'5C1AF_JCFA-Laf'!AJ17+'5C1W_Willow'!AJ17+'5C1Z_Lincoln Prep'!AJ17+'5C1AA_Laurel'!AJ17+'5C1AB_Apex'!AJ17+'5C1AC_Smothers'!AJ17+'5C1AD_Greater'!AJ17+'5C1R_Iberville'!AJ17+'5C1N_Delta'!AJ17+'5C1S_LC Col Prep'!AJ17+'5C1T_Northeast'!AJ17+'5C1U_Acadiana Ren'!AJ17+'5C1I_LA Key'!AJ17+'5C1V_Laf Ren'!AJ17+'5C1O_Impact'!AJ17+'5C1P_Vision'!AJ17+'5C2_LAVCA'!AK17+'5C1H_Southwest'!AJ17+'5C1G_JS Clark'!AJ17+'5C1AH_BRUP'!AJ17+'5C1X_Tangi'!AJ17+'5C1Y_GEO'!AJ17+'5C1AI_Harmony'!AJ17+'5C1AJ_Athlos'!AJ17+'5C1AG_Collegiate'!AJ17+'5C1M_GEO Mid'!AJ17+Placeholder_Tallulah!AJ17</f>
        <v>0</v>
      </c>
      <c r="AL17" s="68">
        <f>'5C1B_DArbonne'!AK17+'5C1A_Madison'!AK17+'5C1C_Intl High'!AK17+'5C3_UnvView'!AL17+'5C1F_L.C. Charter'!AK17+'5C1E_LFNO'!AK17+'5C1D_NOMMA'!AK17+'5C1AE_Noble Minds'!AK17+'5C1J_Jeff Chamber'!AK17+'5C1Q_Advantage'!AK17+'5C1AF_JCFA-Laf'!AK17+'5C1W_Willow'!AK17+'5C1Z_Lincoln Prep'!AK17+'5C1AA_Laurel'!AK17+'5C1AB_Apex'!AK17+'5C1AC_Smothers'!AK17+'5C1AD_Greater'!AK17+'5C1R_Iberville'!AK17+'5C1N_Delta'!AK17+'5C1S_LC Col Prep'!AK17+'5C1T_Northeast'!AK17+'5C1U_Acadiana Ren'!AK17+'5C1I_LA Key'!AK17+'5C1V_Laf Ren'!AK17+'5C1O_Impact'!AK17+'5C1P_Vision'!AK17+'5C2_LAVCA'!AL17+'5C1H_Southwest'!AK17+'5C1G_JS Clark'!AK17+'5C1AH_BRUP'!AK17+'5C1X_Tangi'!AK17+'5C1Y_GEO'!AK17+'5C1AI_Harmony'!AK17+'5C1AJ_Athlos'!AK17+'5C1AG_Collegiate'!AK17+'5C1M_GEO Mid'!AK17+Placeholder_Tallulah!AK17</f>
        <v>0</v>
      </c>
      <c r="AM17" s="90">
        <f>'5C1B_DArbonne'!AL17+'5C1A_Madison'!AL17+'5C1C_Intl High'!AL17+'5C3_UnvView'!AM17+'5C1F_L.C. Charter'!AL17+'5C1E_LFNO'!AL17+'5C1D_NOMMA'!AL17+'5C1AE_Noble Minds'!AL17+'5C1J_Jeff Chamber'!AL17+'5C1Q_Advantage'!AL17+'5C1AF_JCFA-Laf'!AL17+'5C1W_Willow'!AL17+'5C1Z_Lincoln Prep'!AL17+'5C1AA_Laurel'!AL17+'5C1AB_Apex'!AL17+'5C1AC_Smothers'!AL17+'5C1AD_Greater'!AL17+'5C1R_Iberville'!AL17+'5C1N_Delta'!AL17+'5C1S_LC Col Prep'!AL17+'5C1T_Northeast'!AL17+'5C1U_Acadiana Ren'!AL17+'5C1I_LA Key'!AL17+'5C1V_Laf Ren'!AL17+'5C1O_Impact'!AL17+'5C1P_Vision'!AL17+'5C2_LAVCA'!AM17+'5C1H_Southwest'!AL17+'5C1G_JS Clark'!AL17+'5C1AH_BRUP'!AL17+'5C1X_Tangi'!AL17+'5C1Y_GEO'!AL17+'5C1AI_Harmony'!AL17+'5C1AJ_Athlos'!AL17+'5C1AG_Collegiate'!AL17+'5C1M_GEO Mid'!AL17+Placeholder_Tallulah!AL17</f>
        <v>19098</v>
      </c>
      <c r="AN17" s="71">
        <f>'5C1B_DArbonne'!AM17+'5C1A_Madison'!AM17+'5C1C_Intl High'!AM17+'5C3_UnvView'!AN17+'5C1F_L.C. Charter'!AM17+'5C1E_LFNO'!AM17+'5C1D_NOMMA'!AM17+'5C1AE_Noble Minds'!AM17+'5C1J_Jeff Chamber'!AM17+'5C1Q_Advantage'!AM17+'5C1AF_JCFA-Laf'!AM17+'5C1W_Willow'!AM17+'5C1Z_Lincoln Prep'!AM17+'5C1AA_Laurel'!AM17+'5C1AB_Apex'!AM17+'5C1AC_Smothers'!AM17+'5C1AD_Greater'!AM17+'5C1R_Iberville'!AM17+'5C1N_Delta'!AM17+'5C1S_LC Col Prep'!AM17+'5C1T_Northeast'!AM17+'5C1U_Acadiana Ren'!AM17+'5C1I_LA Key'!AM17+'5C1V_Laf Ren'!AM17+'5C1O_Impact'!AM17+'5C1P_Vision'!AM17+'5C2_LAVCA'!AN17+'5C1H_Southwest'!AM17+'5C1G_JS Clark'!AM17+'5C1AH_BRUP'!AM17+'5C1X_Tangi'!AM17+'5C1Y_GEO'!AM17+'5C1AI_Harmony'!AM17+'5C1AJ_Athlos'!AM17+'5C1AG_Collegiate'!AM17+'5C1M_GEO Mid'!AM17+Placeholder_Tallulah!AM17</f>
        <v>0</v>
      </c>
      <c r="AO17" s="90">
        <f>'5C1B_DArbonne'!AN17+'5C1A_Madison'!AN17+'5C1C_Intl High'!AN17+'5C3_UnvView'!AO17+'5C1F_L.C. Charter'!AN17+'5C1E_LFNO'!AN17+'5C1D_NOMMA'!AN17+'5C1AE_Noble Minds'!AN17+'5C1J_Jeff Chamber'!AN17+'5C1Q_Advantage'!AN17+'5C1AF_JCFA-Laf'!AN17+'5C1W_Willow'!AN17+'5C1Z_Lincoln Prep'!AN17+'5C1AA_Laurel'!AN17+'5C1AB_Apex'!AN17+'5C1AC_Smothers'!AN17+'5C1AD_Greater'!AN17+'5C1R_Iberville'!AN17+'5C1N_Delta'!AN17+'5C1S_LC Col Prep'!AN17+'5C1T_Northeast'!AN17+'5C1U_Acadiana Ren'!AN17+'5C1I_LA Key'!AN17+'5C1V_Laf Ren'!AN17+'5C1O_Impact'!AN17+'5C1P_Vision'!AN17+'5C2_LAVCA'!AO17+'5C1H_Southwest'!AN17+'5C1G_JS Clark'!AN17+'5C1AH_BRUP'!AN17+'5C1X_Tangi'!AN17+'5C1Y_GEO'!AN17+'5C1AI_Harmony'!AN17+'5C1AJ_Athlos'!AN17+'5C1AG_Collegiate'!AN17+'5C1M_GEO Mid'!AN17+Placeholder_Tallulah!AN17</f>
        <v>0</v>
      </c>
      <c r="AP17" s="69">
        <f>'5C1B_DArbonne'!AO17+'5C1A_Madison'!AO17+'5C1C_Intl High'!AO17+'5C3_UnvView'!AP17+'5C1F_L.C. Charter'!AO17+'5C1E_LFNO'!AO17+'5C1D_NOMMA'!AO17+'5C1AE_Noble Minds'!AO17+'5C1J_Jeff Chamber'!AO17+'5C1Q_Advantage'!AO17+'5C1AF_JCFA-Laf'!AO17+'5C1W_Willow'!AO17+'5C1Z_Lincoln Prep'!AO17+'5C1AA_Laurel'!AO17+'5C1AB_Apex'!AO17+'5C1AC_Smothers'!AO17+'5C1AD_Greater'!AO17+'5C1R_Iberville'!AO17+'5C1N_Delta'!AO17+'5C1S_LC Col Prep'!AO17+'5C1T_Northeast'!AO17+'5C1U_Acadiana Ren'!AO17+'5C1I_LA Key'!AO17+'5C1V_Laf Ren'!AO17+'5C1O_Impact'!AO17+'5C1P_Vision'!AO17+'5C2_LAVCA'!AP17+'5C1H_Southwest'!AO17+'5C1G_JS Clark'!AO17+'5C1AH_BRUP'!AO17+'5C1X_Tangi'!AO17+'5C1Y_GEO'!AO17+'5C1AI_Harmony'!AO17+'5C1AJ_Athlos'!AO17+'5C1AG_Collegiate'!AO17+'5C1M_GEO Mid'!AO17+Placeholder_Tallulah!AO17</f>
        <v>0</v>
      </c>
      <c r="AQ17" s="90">
        <f>'5C1B_DArbonne'!AP17+'5C1A_Madison'!AP17+'5C1C_Intl High'!AP17+'5C3_UnvView'!AQ17+'5C1F_L.C. Charter'!AP17+'5C1E_LFNO'!AP17+'5C1D_NOMMA'!AP17+'5C1AE_Noble Minds'!AP17+'5C1J_Jeff Chamber'!AP17+'5C1Q_Advantage'!AP17+'5C1AF_JCFA-Laf'!AP17+'5C1W_Willow'!AP17+'5C1Z_Lincoln Prep'!AP17+'5C1AA_Laurel'!AP17+'5C1AB_Apex'!AP17+'5C1AC_Smothers'!AP17+'5C1AD_Greater'!AP17+'5C1R_Iberville'!AP17+'5C1N_Delta'!AP17+'5C1S_LC Col Prep'!AP17+'5C1T_Northeast'!AP17+'5C1U_Acadiana Ren'!AP17+'5C1I_LA Key'!AP17+'5C1V_Laf Ren'!AP17+'5C1O_Impact'!AP17+'5C1P_Vision'!AP17+'5C2_LAVCA'!AQ17+'5C1H_Southwest'!AP17+'5C1G_JS Clark'!AP17+'5C1AH_BRUP'!AP17+'5C1X_Tangi'!AP17+'5C1Y_GEO'!AP17+'5C1AI_Harmony'!AP17+'5C1AJ_Athlos'!AP17+'5C1AG_Collegiate'!AP17+'5C1M_GEO Mid'!AP17+Placeholder_Tallulah!AP17</f>
        <v>0</v>
      </c>
      <c r="AR17" s="69">
        <f>'5C1B_DArbonne'!AQ17+'5C1A_Madison'!AQ17+'5C1C_Intl High'!AQ17+'5C3_UnvView'!AR17+'5C1F_L.C. Charter'!AQ17+'5C1E_LFNO'!AQ17+'5C1D_NOMMA'!AQ17+'5C1AE_Noble Minds'!AQ17+'5C1J_Jeff Chamber'!AQ17+'5C1Q_Advantage'!AQ17+'5C1AF_JCFA-Laf'!AQ17+'5C1W_Willow'!AQ17+'5C1Z_Lincoln Prep'!AQ17+'5C1AA_Laurel'!AQ17+'5C1AB_Apex'!AQ17+'5C1AC_Smothers'!AQ17+'5C1AD_Greater'!AQ17+'5C1R_Iberville'!AQ17+'5C1N_Delta'!AQ17+'5C1S_LC Col Prep'!AQ17+'5C1T_Northeast'!AQ17+'5C1U_Acadiana Ren'!AQ17+'5C1I_LA Key'!AQ17+'5C1V_Laf Ren'!AQ17+'5C1O_Impact'!AQ17+'5C1P_Vision'!AQ17+'5C2_LAVCA'!AR17+'5C1H_Southwest'!AQ17+'5C1G_JS Clark'!AQ17+'5C1AH_BRUP'!AQ17+'5C1X_Tangi'!AQ17+'5C1Y_GEO'!AQ17+'5C1AI_Harmony'!AQ17+'5C1AJ_Athlos'!AQ17+'5C1AG_Collegiate'!AQ17+'5C1M_GEO Mid'!AQ17+Placeholder_Tallulah!AQ17</f>
        <v>0</v>
      </c>
      <c r="AS17" s="69">
        <f>'5C1B_DArbonne'!AR17+'5C1A_Madison'!AR17+'5C1C_Intl High'!AR17+'5C3_UnvView'!AS17+'5C1F_L.C. Charter'!AR17+'5C1E_LFNO'!AR17+'5C1D_NOMMA'!AR17+'5C1AE_Noble Minds'!AR17+'5C1J_Jeff Chamber'!AR17+'5C1Q_Advantage'!AR17+'5C1AF_JCFA-Laf'!AR17+'5C1W_Willow'!AR17+'5C1Z_Lincoln Prep'!AR17+'5C1AA_Laurel'!AR17+'5C1AB_Apex'!AR17+'5C1AC_Smothers'!AR17+'5C1AD_Greater'!AR17+'5C1R_Iberville'!AR17+'5C1N_Delta'!AR17+'5C1S_LC Col Prep'!AR17+'5C1T_Northeast'!AR17+'5C1U_Acadiana Ren'!AR17+'5C1I_LA Key'!AR17+'5C1V_Laf Ren'!AR17+'5C1O_Impact'!AR17+'5C1P_Vision'!AR17+'5C2_LAVCA'!AS17+'5C1H_Southwest'!AR17+'5C1G_JS Clark'!AR17+'5C1AH_BRUP'!AR17+'5C1X_Tangi'!AR17+'5C1Y_GEO'!AR17+'5C1AI_Harmony'!AR17+'5C1AJ_Athlos'!AR17+'5C1AG_Collegiate'!AR17+'5C1M_GEO Mid'!AR17+Placeholder_Tallulah!AR17</f>
        <v>0</v>
      </c>
      <c r="AT17" s="90">
        <f>'5C1B_DArbonne'!AS17+'5C1A_Madison'!AS17+'5C1C_Intl High'!AS17+'5C3_UnvView'!AT17+'5C1F_L.C. Charter'!AS17+'5C1E_LFNO'!AS17+'5C1D_NOMMA'!AS17+'5C1AE_Noble Minds'!AS17+'5C1J_Jeff Chamber'!AS17+'5C1Q_Advantage'!AS17+'5C1AF_JCFA-Laf'!AS17+'5C1W_Willow'!AS17+'5C1Z_Lincoln Prep'!AS17+'5C1AA_Laurel'!AS17+'5C1AB_Apex'!AS17+'5C1AC_Smothers'!AS17+'5C1AD_Greater'!AS17+'5C1R_Iberville'!AS17+'5C1N_Delta'!AS17+'5C1S_LC Col Prep'!AS17+'5C1T_Northeast'!AS17+'5C1U_Acadiana Ren'!AS17+'5C1I_LA Key'!AS17+'5C1V_Laf Ren'!AS17+'5C1O_Impact'!AS17+'5C1P_Vision'!AS17+'5C2_LAVCA'!AT17+'5C1H_Southwest'!AS17+'5C1G_JS Clark'!AS17+'5C1AH_BRUP'!AS17+'5C1X_Tangi'!AS17+'5C1Y_GEO'!AS17+'5C1AI_Harmony'!AS17+'5C1AJ_Athlos'!AS17+'5C1AG_Collegiate'!AS17+'5C1M_GEO Mid'!AS17+Placeholder_Tallulah!AS17</f>
        <v>1640</v>
      </c>
      <c r="AU17" s="70">
        <f t="shared" si="1"/>
        <v>0</v>
      </c>
      <c r="AV17" s="87">
        <f t="shared" si="2"/>
        <v>1640</v>
      </c>
      <c r="AW17" s="192"/>
      <c r="AX17" s="66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Mid'!#REF!+Placeholder_Tallulah!AW17</f>
        <v>#REF!</v>
      </c>
      <c r="AY17" s="66">
        <f t="shared" si="3"/>
        <v>0</v>
      </c>
      <c r="AZ17" s="66" t="e">
        <f t="shared" si="4"/>
        <v>#REF!</v>
      </c>
    </row>
    <row r="18" spans="1:52" ht="16.149999999999999" customHeight="1" x14ac:dyDescent="0.2">
      <c r="A18" s="55">
        <v>12</v>
      </c>
      <c r="B18" s="56" t="s">
        <v>18</v>
      </c>
      <c r="C18" s="336">
        <f>'5C1B_DArbonne'!C18+'5C1A_Madison'!C18+'5C1C_Intl High'!C18+'5C3_UnvView'!C18+'5C1F_L.C. Charter'!C18+'5C1E_LFNO'!C18+'5C1D_NOMMA'!C18+'5C1AE_Noble Minds'!C18+'5C1J_Jeff Chamber'!C18+'5C1Q_Advantage'!C18+'5C1AF_JCFA-Laf'!C18+'5C1W_Willow'!C18+'5C1Z_Lincoln Prep'!C18+'5C1AA_Laurel'!C18+'5C1AB_Apex'!C18+'5C1AC_Smothers'!C18+'5C1AD_Greater'!C18+'5C1R_Iberville'!C18+'5C1N_Delta'!C18+'5C1S_LC Col Prep'!C18+'5C1T_Northeast'!C18+'5C1U_Acadiana Ren'!C18+'5C1I_LA Key'!C18+'5C1V_Laf Ren'!C18+'5C1O_Impact'!C18+'5C1P_Vision'!C18+'5C2_LAVCA'!C18+'5C1H_Southwest'!C18+'5C1G_JS Clark'!C18+'5C1AH_BRUP'!C18+'5C1X_Tangi'!C18+'5C1Y_GEO'!C18+'5C1AI_Harmony'!C18+'5C1AJ_Athlos'!C18+'5C1AG_Collegiate'!C18+'5C1M_GEO Mid'!C18+Placeholder_Tallulah!C18</f>
        <v>0</v>
      </c>
      <c r="D18" s="57">
        <f>'Source Data'!H18</f>
        <v>2970.5124583417528</v>
      </c>
      <c r="E18" s="75">
        <f>'5C1B_DArbonne'!E18+'5C1A_Madison'!E18+'5C1C_Intl High'!E18+'5C3_UnvView'!E18+'5C1F_L.C. Charter'!E18+'5C1E_LFNO'!E18+'5C1D_NOMMA'!E18+'5C1AE_Noble Minds'!E18+'5C1J_Jeff Chamber'!E18+'5C1Q_Advantage'!E18+'5C1AF_JCFA-Laf'!E18+'5C1W_Willow'!E18+'5C1Z_Lincoln Prep'!E18+'5C1AA_Laurel'!E18+'5C1AB_Apex'!E18+'5C1AC_Smothers'!E18+'5C1AD_Greater'!E18+'5C1R_Iberville'!E18+'5C1N_Delta'!E18+'5C1S_LC Col Prep'!E18+'5C1T_Northeast'!E18+'5C1U_Acadiana Ren'!E18+'5C1I_LA Key'!E18+'5C1V_Laf Ren'!E18+'5C1O_Impact'!E18+'5C1P_Vision'!E18+'5C2_LAVCA'!E18+'5C1H_Southwest'!E18+'5C1G_JS Clark'!E18+'5C1AH_BRUP'!E18+'5C1X_Tangi'!E18+'5C1Y_GEO'!E18+'5C1AI_Harmony'!E18+'5C1AJ_Athlos'!E18+'5C1AG_Collegiate'!E18+'5C1M_GEO Mid'!E18+Placeholder_Tallulah!E18</f>
        <v>0</v>
      </c>
      <c r="F18" s="355">
        <f>'5C1B_DArbonne'!F18+'5C1A_Madison'!F18+'5C1C_Intl High'!F18+'5C3_UnvView'!F18+'5C1F_L.C. Charter'!F18+'5C1E_LFNO'!F18+'5C1D_NOMMA'!F18+'5C1AE_Noble Minds'!F18+'5C1J_Jeff Chamber'!F18+'5C1Q_Advantage'!F18+'5C1AF_JCFA-Laf'!F18+'5C1W_Willow'!F18+'5C1Z_Lincoln Prep'!F18+'5C1AA_Laurel'!F18+'5C1AB_Apex'!F18+'5C1AC_Smothers'!F18+'5C1AD_Greater'!F18+'5C1R_Iberville'!F18+'5C1N_Delta'!F18+'5C1S_LC Col Prep'!F18+'5C1T_Northeast'!F18+'5C1U_Acadiana Ren'!F18+'5C1I_LA Key'!F18+'5C1V_Laf Ren'!F18+'5C1O_Impact'!F18+'5C1P_Vision'!F18+'5C2_LAVCA'!F18+'5C1H_Southwest'!F18+'5C1G_JS Clark'!F18+'5C1AH_BRUP'!F18+'5C1X_Tangi'!F18+'5C1Y_GEO'!F18+'5C1AI_Harmony'!F18+'5C1AJ_Athlos'!F18+'5C1AG_Collegiate'!F18+'5C1M_GEO Mid'!F18+Placeholder_Tallulah!F18</f>
        <v>0</v>
      </c>
      <c r="G18" s="57">
        <f>'Source Data'!I18</f>
        <v>374.0615666318472</v>
      </c>
      <c r="H18" s="75">
        <f>'5C1B_DArbonne'!H18+'5C1A_Madison'!H18+'5C1C_Intl High'!H18+'5C3_UnvView'!H18+'5C1F_L.C. Charter'!H18+'5C1E_LFNO'!H18+'5C1D_NOMMA'!H18+'5C1AE_Noble Minds'!H18+'5C1J_Jeff Chamber'!H18+'5C1Q_Advantage'!H18+'5C1AF_JCFA-Laf'!H18+'5C1W_Willow'!H18+'5C1Z_Lincoln Prep'!H18+'5C1AA_Laurel'!H18+'5C1AB_Apex'!H18+'5C1AC_Smothers'!H18+'5C1AD_Greater'!H18+'5C1R_Iberville'!H18+'5C1N_Delta'!H18+'5C1S_LC Col Prep'!H18+'5C1T_Northeast'!H18+'5C1U_Acadiana Ren'!H18+'5C1I_LA Key'!H18+'5C1V_Laf Ren'!H18+'5C1O_Impact'!H18+'5C1P_Vision'!H18+'5C2_LAVCA'!H18+'5C1H_Southwest'!H18+'5C1G_JS Clark'!H18+'5C1AH_BRUP'!H18+'5C1X_Tangi'!H18+'5C1Y_GEO'!H18+'5C1AI_Harmony'!H18+'5C1AJ_Athlos'!H18+'5C1AG_Collegiate'!H18+'5C1M_GEO Mid'!H18+Placeholder_Tallulah!H18</f>
        <v>0</v>
      </c>
      <c r="I18" s="355">
        <f>'5C1B_DArbonne'!I18+'5C1A_Madison'!I18+'5C1C_Intl High'!I18+'5C3_UnvView'!I18+'5C1F_L.C. Charter'!I18+'5C1E_LFNO'!I18+'5C1D_NOMMA'!I18+'5C1AE_Noble Minds'!I18+'5C1J_Jeff Chamber'!I18+'5C1Q_Advantage'!I18+'5C1AF_JCFA-Laf'!I18+'5C1W_Willow'!I18+'5C1Z_Lincoln Prep'!I18+'5C1AA_Laurel'!I18+'5C1AB_Apex'!I18+'5C1AC_Smothers'!I18+'5C1AD_Greater'!I18+'5C1R_Iberville'!I18+'5C1N_Delta'!I18+'5C1S_LC Col Prep'!I18+'5C1T_Northeast'!I18+'5C1U_Acadiana Ren'!I18+'5C1I_LA Key'!I18+'5C1V_Laf Ren'!I18+'5C1O_Impact'!I18+'5C1P_Vision'!I18+'5C2_LAVCA'!I18+'5C1H_Southwest'!I18+'5C1G_JS Clark'!I18+'5C1AH_BRUP'!I18+'5C1X_Tangi'!I18+'5C1Y_GEO'!I18+'5C1AI_Harmony'!I18+'5C1AJ_Athlos'!I18+'5C1AG_Collegiate'!I18+'5C1M_GEO Mid'!I18+Placeholder_Tallulah!I18</f>
        <v>0</v>
      </c>
      <c r="J18" s="57">
        <f>'Source Data'!J18</f>
        <v>102.01679089959471</v>
      </c>
      <c r="K18" s="75">
        <f>'5C1B_DArbonne'!K18+'5C1A_Madison'!K18+'5C1C_Intl High'!K18+'5C3_UnvView'!K18+'5C1F_L.C. Charter'!K18+'5C1E_LFNO'!K18+'5C1D_NOMMA'!K18+'5C1AE_Noble Minds'!K18+'5C1J_Jeff Chamber'!K18+'5C1Q_Advantage'!K18+'5C1AF_JCFA-Laf'!K18+'5C1W_Willow'!K18+'5C1Z_Lincoln Prep'!K18+'5C1AA_Laurel'!K18+'5C1AB_Apex'!K18+'5C1AC_Smothers'!K18+'5C1AD_Greater'!K18+'5C1R_Iberville'!K18+'5C1N_Delta'!K18+'5C1S_LC Col Prep'!K18+'5C1T_Northeast'!K18+'5C1U_Acadiana Ren'!K18+'5C1I_LA Key'!K18+'5C1V_Laf Ren'!K18+'5C1O_Impact'!K18+'5C1P_Vision'!K18+'5C2_LAVCA'!K18+'5C1H_Southwest'!K18+'5C1G_JS Clark'!K18+'5C1AH_BRUP'!K18+'5C1X_Tangi'!K18+'5C1Y_GEO'!K18+'5C1AI_Harmony'!K18+'5C1AJ_Athlos'!K18+'5C1AG_Collegiate'!K18+'5C1M_GEO Mid'!K18+Placeholder_Tallulah!K18</f>
        <v>0</v>
      </c>
      <c r="L18" s="355">
        <f>'5C1B_DArbonne'!L18+'5C1A_Madison'!L18+'5C1C_Intl High'!L18+'5C3_UnvView'!L18+'5C1F_L.C. Charter'!L18+'5C1E_LFNO'!L18+'5C1D_NOMMA'!L18+'5C1AE_Noble Minds'!L18+'5C1J_Jeff Chamber'!L18+'5C1Q_Advantage'!L18+'5C1AF_JCFA-Laf'!L18+'5C1W_Willow'!L18+'5C1Z_Lincoln Prep'!L18+'5C1AA_Laurel'!L18+'5C1AB_Apex'!L18+'5C1AC_Smothers'!L18+'5C1AD_Greater'!L18+'5C1R_Iberville'!L18+'5C1N_Delta'!L18+'5C1S_LC Col Prep'!L18+'5C1T_Northeast'!L18+'5C1U_Acadiana Ren'!L18+'5C1I_LA Key'!L18+'5C1V_Laf Ren'!L18+'5C1O_Impact'!L18+'5C1P_Vision'!L18+'5C2_LAVCA'!L18+'5C1H_Southwest'!L18+'5C1G_JS Clark'!L18+'5C1AH_BRUP'!L18+'5C1X_Tangi'!L18+'5C1Y_GEO'!L18+'5C1AI_Harmony'!L18+'5C1AJ_Athlos'!L18+'5C1AG_Collegiate'!L18+'5C1M_GEO Mid'!L18+Placeholder_Tallulah!L18</f>
        <v>0</v>
      </c>
      <c r="M18" s="57">
        <f>'Source Data'!K18</f>
        <v>2550.4197724898677</v>
      </c>
      <c r="N18" s="75">
        <f>'5C1B_DArbonne'!N18+'5C1A_Madison'!N18+'5C1C_Intl High'!N18+'5C3_UnvView'!N18+'5C1F_L.C. Charter'!N18+'5C1E_LFNO'!N18+'5C1D_NOMMA'!N18+'5C1AE_Noble Minds'!N18+'5C1J_Jeff Chamber'!N18+'5C1Q_Advantage'!N18+'5C1AF_JCFA-Laf'!N18+'5C1W_Willow'!N18+'5C1Z_Lincoln Prep'!N18+'5C1AA_Laurel'!N18+'5C1AB_Apex'!N18+'5C1AC_Smothers'!N18+'5C1AD_Greater'!N18+'5C1R_Iberville'!N18+'5C1N_Delta'!N18+'5C1S_LC Col Prep'!N18+'5C1T_Northeast'!N18+'5C1U_Acadiana Ren'!N18+'5C1I_LA Key'!N18+'5C1V_Laf Ren'!N18+'5C1O_Impact'!N18+'5C1P_Vision'!N18+'5C2_LAVCA'!N18+'5C1H_Southwest'!N18+'5C1G_JS Clark'!N18+'5C1AH_BRUP'!N18+'5C1X_Tangi'!N18+'5C1Y_GEO'!N18+'5C1AI_Harmony'!N18+'5C1AJ_Athlos'!N18+'5C1AG_Collegiate'!N18+'5C1M_GEO Mid'!N18+Placeholder_Tallulah!N18</f>
        <v>0</v>
      </c>
      <c r="O18" s="355">
        <f>'5C1B_DArbonne'!O18+'5C1A_Madison'!O18+'5C1C_Intl High'!O18+'5C3_UnvView'!O18+'5C1F_L.C. Charter'!O18+'5C1E_LFNO'!O18+'5C1D_NOMMA'!O18+'5C1AE_Noble Minds'!O18+'5C1J_Jeff Chamber'!O18+'5C1Q_Advantage'!O18+'5C1AF_JCFA-Laf'!O18+'5C1W_Willow'!O18+'5C1Z_Lincoln Prep'!O18+'5C1AA_Laurel'!O18+'5C1AB_Apex'!O18+'5C1AC_Smothers'!O18+'5C1AD_Greater'!O18+'5C1R_Iberville'!O18+'5C1N_Delta'!O18+'5C1S_LC Col Prep'!O18+'5C1T_Northeast'!O18+'5C1U_Acadiana Ren'!O18+'5C1I_LA Key'!O18+'5C1V_Laf Ren'!O18+'5C1O_Impact'!O18+'5C1P_Vision'!O18+'5C2_LAVCA'!O18+'5C1H_Southwest'!O18+'5C1G_JS Clark'!O18+'5C1AH_BRUP'!O18+'5C1X_Tangi'!O18+'5C1Y_GEO'!O18+'5C1AI_Harmony'!O18+'5C1AJ_Athlos'!O18+'5C1AG_Collegiate'!O18+'5C1M_GEO Mid'!O18+Placeholder_Tallulah!O18</f>
        <v>0</v>
      </c>
      <c r="P18" s="57">
        <f>'Source Data'!L18</f>
        <v>1020.1679089959471</v>
      </c>
      <c r="Q18" s="75">
        <f>'5C1B_DArbonne'!Q18+'5C1A_Madison'!Q18+'5C1C_Intl High'!Q18+'5C3_UnvView'!Q18+'5C1F_L.C. Charter'!Q18+'5C1E_LFNO'!Q18+'5C1D_NOMMA'!Q18+'5C1AE_Noble Minds'!Q18+'5C1J_Jeff Chamber'!Q18+'5C1Q_Advantage'!Q18+'5C1AF_JCFA-Laf'!Q18+'5C1W_Willow'!Q18+'5C1Z_Lincoln Prep'!Q18+'5C1AA_Laurel'!Q18+'5C1AB_Apex'!Q18+'5C1AC_Smothers'!Q18+'5C1AD_Greater'!Q18+'5C1R_Iberville'!Q18+'5C1N_Delta'!Q18+'5C1S_LC Col Prep'!Q18+'5C1T_Northeast'!Q18+'5C1U_Acadiana Ren'!Q18+'5C1I_LA Key'!Q18+'5C1V_Laf Ren'!Q18+'5C1O_Impact'!Q18+'5C1P_Vision'!Q18+'5C2_LAVCA'!Q18+'5C1H_Southwest'!Q18+'5C1G_JS Clark'!Q18+'5C1AH_BRUP'!Q18+'5C1X_Tangi'!Q18+'5C1Y_GEO'!Q18+'5C1AI_Harmony'!Q18+'5C1AJ_Athlos'!Q18+'5C1AG_Collegiate'!Q18+'5C1M_GEO Mid'!Q18+Placeholder_Tallulah!Q18</f>
        <v>0</v>
      </c>
      <c r="R18" s="94">
        <f>'5C1B_DArbonne'!R18+'5C1A_Madison'!R18+'5C1C_Intl High'!R18+'5C3_UnvView'!R18+'5C1F_L.C. Charter'!R18+'5C1E_LFNO'!R18+'5C1D_NOMMA'!R18+'5C1AE_Noble Minds'!R18+'5C1J_Jeff Chamber'!R18+'5C1Q_Advantage'!R18+'5C1AF_JCFA-Laf'!R18+'5C1W_Willow'!R18+'5C1Z_Lincoln Prep'!R18+'5C1AA_Laurel'!R18+'5C1AB_Apex'!R18+'5C1AC_Smothers'!R18+'5C1AD_Greater'!R18+'5C1R_Iberville'!R18+'5C1N_Delta'!R18+'5C1S_LC Col Prep'!R18+'5C1T_Northeast'!R18+'5C1U_Acadiana Ren'!R18+'5C1I_LA Key'!R18+'5C1V_Laf Ren'!R18+'5C1O_Impact'!R18+'5C1P_Vision'!R18+'5C2_LAVCA'!R18+'5C1H_Southwest'!R18+'5C1G_JS Clark'!R18+'5C1AH_BRUP'!R18+'5C1X_Tangi'!R18+'5C1Y_GEO'!R18+'5C1AI_Harmony'!R18+'5C1AJ_Athlos'!R18+'5C1AG_Collegiate'!R18+'5C1M_GEO Mid'!R18+Placeholder_Tallulah!R18</f>
        <v>9699</v>
      </c>
      <c r="S18" s="1397">
        <f>'5C3_UnvView'!S18+'5C2_LAVCA'!S18</f>
        <v>334</v>
      </c>
      <c r="T18" s="57">
        <f>'5C1B_DArbonne'!S18+'5C1A_Madison'!S18+'5C1C_Intl High'!S18+'5C3_UnvView'!T18+'5C1F_L.C. Charter'!S18+'5C1E_LFNO'!S18+'5C1D_NOMMA'!S18+'5C1AE_Noble Minds'!S18+'5C1J_Jeff Chamber'!S18+'5C1Q_Advantage'!S18+'5C1AF_JCFA-Laf'!S18+'5C1W_Willow'!S18+'5C1Z_Lincoln Prep'!S18+'5C1AA_Laurel'!S18+'5C1AB_Apex'!S18+'5C1AC_Smothers'!S18+'5C1AD_Greater'!S18+'5C1R_Iberville'!S18+'5C1N_Delta'!S18+'5C1S_LC Col Prep'!S18+'5C1T_Northeast'!S18+'5C1U_Acadiana Ren'!S18+'5C1I_LA Key'!S18+'5C1V_Laf Ren'!S18+'5C1O_Impact'!S18+'5C1P_Vision'!S18+'5C2_LAVCA'!T18+'5C1H_Southwest'!S18+'5C1G_JS Clark'!S18+'5C1AH_BRUP'!S18+'5C1X_Tangi'!S18+'5C1Y_GEO'!S18+'5C1AI_Harmony'!S18+'5C1AJ_Athlos'!S18+'5C1AG_Collegiate'!S18+'5C1M_GEO Mid'!S18+Placeholder_Tallulah!S18</f>
        <v>0</v>
      </c>
      <c r="U18" s="57">
        <f>'5C1B_DArbonne'!T18+'5C1A_Madison'!T18+'5C1C_Intl High'!T18+'5C3_UnvView'!U18+'5C1F_L.C. Charter'!T18+'5C1E_LFNO'!T18+'5C1D_NOMMA'!T18+'5C1AE_Noble Minds'!T18+'5C1J_Jeff Chamber'!T18+'5C1Q_Advantage'!T18+'5C1AF_JCFA-Laf'!T18+'5C1W_Willow'!T18+'5C1Z_Lincoln Prep'!T18+'5C1AA_Laurel'!T18+'5C1AB_Apex'!T18+'5C1AC_Smothers'!T18+'5C1AD_Greater'!T18+'5C1R_Iberville'!T18+'5C1N_Delta'!T18+'5C1S_LC Col Prep'!T18+'5C1T_Northeast'!T18+'5C1U_Acadiana Ren'!T18+'5C1I_LA Key'!T18+'5C1V_Laf Ren'!T18+'5C1O_Impact'!T18+'5C1P_Vision'!T18+'5C2_LAVCA'!U18+'5C1H_Southwest'!T18+'5C1G_JS Clark'!T18+'5C1AH_BRUP'!T18+'5C1X_Tangi'!T18+'5C1Y_GEO'!T18+'5C1AI_Harmony'!T18+'5C1AJ_Athlos'!T18+'5C1AG_Collegiate'!T18+'5C1M_GEO Mid'!T18+Placeholder_Tallulah!T18</f>
        <v>0</v>
      </c>
      <c r="V18" s="58">
        <f>'5C1B_DArbonne'!U18+'5C1A_Madison'!U18+'5C1C_Intl High'!U18+'5C3_UnvView'!V18+'5C1F_L.C. Charter'!U18+'5C1E_LFNO'!U18+'5C1D_NOMMA'!U18+'5C1AE_Noble Minds'!U18+'5C1J_Jeff Chamber'!U18+'5C1Q_Advantage'!U18+'5C1AF_JCFA-Laf'!U18+'5C1W_Willow'!U18+'5C1Z_Lincoln Prep'!U18+'5C1AA_Laurel'!U18+'5C1AB_Apex'!U18+'5C1AC_Smothers'!U18+'5C1AD_Greater'!U18+'5C1R_Iberville'!U18+'5C1N_Delta'!U18+'5C1S_LC Col Prep'!U18+'5C1T_Northeast'!U18+'5C1U_Acadiana Ren'!U18+'5C1I_LA Key'!U18+'5C1V_Laf Ren'!U18+'5C1O_Impact'!U18+'5C1P_Vision'!U18+'5C2_LAVCA'!V18+'5C1H_Southwest'!U18+'5C1G_JS Clark'!U18+'5C1AH_BRUP'!U18+'5C1X_Tangi'!U18+'5C1Y_GEO'!U18+'5C1AI_Harmony'!U18+'5C1AJ_Athlos'!U18+'5C1AG_Collegiate'!U18+'5C1M_GEO Mid'!U18+Placeholder_Tallulah!U18</f>
        <v>0</v>
      </c>
      <c r="W18" s="94">
        <f>'5C1B_DArbonne'!V18+'5C1A_Madison'!V18+'5C1C_Intl High'!V18+'5C3_UnvView'!W18+'5C1F_L.C. Charter'!V18+'5C1E_LFNO'!V18+'5C1D_NOMMA'!V18+'5C1AE_Noble Minds'!V18+'5C1J_Jeff Chamber'!V18+'5C1Q_Advantage'!V18+'5C1AF_JCFA-Laf'!V18+'5C1W_Willow'!V18+'5C1Z_Lincoln Prep'!V18+'5C1AA_Laurel'!V18+'5C1AB_Apex'!V18+'5C1AC_Smothers'!V18+'5C1AD_Greater'!V18+'5C1R_Iberville'!V18+'5C1N_Delta'!V18+'5C1S_LC Col Prep'!V18+'5C1T_Northeast'!V18+'5C1U_Acadiana Ren'!V18+'5C1I_LA Key'!V18+'5C1V_Laf Ren'!V18+'5C1O_Impact'!V18+'5C1P_Vision'!V18+'5C2_LAVCA'!W18+'5C1H_Southwest'!V18+'5C1G_JS Clark'!V18+'5C1AH_BRUP'!V18+'5C1X_Tangi'!V18+'5C1Y_GEO'!V18+'5C1AI_Harmony'!V18+'5C1AJ_Athlos'!V18+'5C1AG_Collegiate'!V18+'5C1M_GEO Mid'!V18+Placeholder_Tallulah!V18</f>
        <v>0</v>
      </c>
      <c r="X18" s="75">
        <f>'5C1B_DArbonne'!W18+'5C1A_Madison'!W18+'5C1C_Intl High'!W18+'5C3_UnvView'!X18+'5C1F_L.C. Charter'!W18+'5C1E_LFNO'!W18+'5C1D_NOMMA'!W18+'5C1AE_Noble Minds'!W18+'5C1J_Jeff Chamber'!W18+'5C1Q_Advantage'!W18+'5C1AF_JCFA-Laf'!W18+'5C1W_Willow'!W18+'5C1Z_Lincoln Prep'!W18+'5C1AA_Laurel'!W18+'5C1AB_Apex'!W18+'5C1AC_Smothers'!W18+'5C1AD_Greater'!W18+'5C1R_Iberville'!W18+'5C1N_Delta'!W18+'5C1S_LC Col Prep'!W18+'5C1T_Northeast'!W18+'5C1U_Acadiana Ren'!W18+'5C1I_LA Key'!W18+'5C1V_Laf Ren'!W18+'5C1O_Impact'!W18+'5C1P_Vision'!W18+'5C2_LAVCA'!X18+'5C1H_Southwest'!W18+'5C1G_JS Clark'!W18+'5C1AH_BRUP'!W18+'5C1X_Tangi'!W18+'5C1Y_GEO'!W18+'5C1AI_Harmony'!W18+'5C1AJ_Athlos'!W18+'5C1AG_Collegiate'!W18+'5C1M_GEO Mid'!W18+Placeholder_Tallulah!W18</f>
        <v>0</v>
      </c>
      <c r="Y18" s="94">
        <f>'5C1B_DArbonne'!X18+'5C1A_Madison'!X18+'5C1C_Intl High'!X18+'5C3_UnvView'!Y18+'5C1F_L.C. Charter'!X18+'5C1E_LFNO'!X18+'5C1D_NOMMA'!X18+'5C1AE_Noble Minds'!X18+'5C1J_Jeff Chamber'!X18+'5C1Q_Advantage'!X18+'5C1AF_JCFA-Laf'!X18+'5C1W_Willow'!X18+'5C1Z_Lincoln Prep'!X18+'5C1AA_Laurel'!X18+'5C1AB_Apex'!X18+'5C1AC_Smothers'!X18+'5C1AD_Greater'!X18+'5C1R_Iberville'!X18+'5C1N_Delta'!X18+'5C1S_LC Col Prep'!X18+'5C1T_Northeast'!X18+'5C1U_Acadiana Ren'!X18+'5C1I_LA Key'!X18+'5C1V_Laf Ren'!X18+'5C1O_Impact'!X18+'5C1P_Vision'!X18+'5C2_LAVCA'!Y18+'5C1H_Southwest'!X18+'5C1G_JS Clark'!X18+'5C1AH_BRUP'!X18+'5C1X_Tangi'!X18+'5C1Y_GEO'!X18+'5C1AI_Harmony'!X18+'5C1AJ_Athlos'!X18+'5C1AG_Collegiate'!X18+'5C1M_GEO Mid'!X18+Placeholder_Tallulah!X18</f>
        <v>0</v>
      </c>
      <c r="Z18" s="57">
        <f>'5C1B_DArbonne'!Y18+'5C1A_Madison'!Y18+'5C1C_Intl High'!Y18+'5C3_UnvView'!Z18+'5C1F_L.C. Charter'!Y18+'5C1E_LFNO'!Y18+'5C1D_NOMMA'!Y18+'5C1AE_Noble Minds'!Y18+'5C1J_Jeff Chamber'!Y18+'5C1Q_Advantage'!Y18+'5C1AF_JCFA-Laf'!Y18+'5C1W_Willow'!Y18+'5C1Z_Lincoln Prep'!Y18+'5C1AA_Laurel'!Y18+'5C1AB_Apex'!Y18+'5C1AC_Smothers'!Y18+'5C1AD_Greater'!Y18+'5C1R_Iberville'!Y18+'5C1N_Delta'!Y18+'5C1S_LC Col Prep'!Y18+'5C1T_Northeast'!Y18+'5C1U_Acadiana Ren'!Y18+'5C1I_LA Key'!Y18+'5C1V_Laf Ren'!Y18+'5C1O_Impact'!Y18+'5C1P_Vision'!Y18+'5C2_LAVCA'!Z18+'5C1H_Southwest'!Y18+'5C1G_JS Clark'!Y18+'5C1AH_BRUP'!Y18+'5C1X_Tangi'!Y18+'5C1Y_GEO'!Y18+'5C1AI_Harmony'!Y18+'5C1AJ_Athlos'!Y18+'5C1AG_Collegiate'!Y18+'5C1M_GEO Mid'!Y18+Placeholder_Tallulah!Y18</f>
        <v>0</v>
      </c>
      <c r="AA18" s="94">
        <f>'5C1B_DArbonne'!Z18+'5C1A_Madison'!Z18+'5C1C_Intl High'!Z18+'5C3_UnvView'!AA18+'5C1F_L.C. Charter'!Z18+'5C1E_LFNO'!Z18+'5C1D_NOMMA'!Z18+'5C1AE_Noble Minds'!Z18+'5C1J_Jeff Chamber'!Z18+'5C1Q_Advantage'!Z18+'5C1AF_JCFA-Laf'!Z18+'5C1W_Willow'!Z18+'5C1Z_Lincoln Prep'!Z18+'5C1AA_Laurel'!Z18+'5C1AB_Apex'!Z18+'5C1AC_Smothers'!Z18+'5C1AD_Greater'!Z18+'5C1R_Iberville'!Z18+'5C1N_Delta'!Z18+'5C1S_LC Col Prep'!Z18+'5C1T_Northeast'!Z18+'5C1U_Acadiana Ren'!Z18+'5C1I_LA Key'!Z18+'5C1V_Laf Ren'!Z18+'5C1O_Impact'!Z18+'5C1P_Vision'!Z18+'5C2_LAVCA'!AA18+'5C1H_Southwest'!Z18+'5C1G_JS Clark'!Z18+'5C1AH_BRUP'!Z18+'5C1X_Tangi'!Z18+'5C1Y_GEO'!Z18+'5C1AI_Harmony'!Z18+'5C1AJ_Athlos'!Z18+'5C1AG_Collegiate'!Z18+'5C1M_GEO Mid'!Z18+Placeholder_Tallulah!Z18</f>
        <v>0</v>
      </c>
      <c r="AB18" s="57">
        <f>'5C1B_DArbonne'!AA18+'5C1A_Madison'!AA18+'5C1C_Intl High'!AA18+'5C3_UnvView'!AB18+'5C1F_L.C. Charter'!AA18+'5C1E_LFNO'!AA18+'5C1D_NOMMA'!AA18+'5C1AE_Noble Minds'!AA18+'5C1J_Jeff Chamber'!AA18+'5C1Q_Advantage'!AA18+'5C1AF_JCFA-Laf'!AA18+'5C1W_Willow'!AA18+'5C1Z_Lincoln Prep'!AA18+'5C1AA_Laurel'!AA18+'5C1AB_Apex'!AA18+'5C1AC_Smothers'!AA18+'5C1AD_Greater'!AA18+'5C1R_Iberville'!AA18+'5C1N_Delta'!AA18+'5C1S_LC Col Prep'!AA18+'5C1T_Northeast'!AA18+'5C1U_Acadiana Ren'!AA18+'5C1I_LA Key'!AA18+'5C1V_Laf Ren'!AA18+'5C1O_Impact'!AA18+'5C1P_Vision'!AA18+'5C2_LAVCA'!AB18+'5C1H_Southwest'!AA18+'5C1G_JS Clark'!AA18+'5C1AH_BRUP'!AA18+'5C1X_Tangi'!AA18+'5C1Y_GEO'!AA18+'5C1AI_Harmony'!AA18+'5C1AJ_Athlos'!AA18+'5C1AG_Collegiate'!AA18+'5C1M_GEO Mid'!AA18+Placeholder_Tallulah!AA18</f>
        <v>0</v>
      </c>
      <c r="AC18" s="57">
        <f>'5C1B_DArbonne'!AB18+'5C1A_Madison'!AB18+'5C1C_Intl High'!AB18+'5C3_UnvView'!AC18+'5C1F_L.C. Charter'!AB18+'5C1E_LFNO'!AB18+'5C1D_NOMMA'!AB18+'5C1AE_Noble Minds'!AB18+'5C1J_Jeff Chamber'!AB18+'5C1Q_Advantage'!AB18+'5C1AF_JCFA-Laf'!AB18+'5C1W_Willow'!AB18+'5C1Z_Lincoln Prep'!AB18+'5C1AA_Laurel'!AB18+'5C1AB_Apex'!AB18+'5C1AC_Smothers'!AB18+'5C1AD_Greater'!AB18+'5C1R_Iberville'!AB18+'5C1N_Delta'!AB18+'5C1S_LC Col Prep'!AB18+'5C1T_Northeast'!AB18+'5C1U_Acadiana Ren'!AB18+'5C1I_LA Key'!AB18+'5C1V_Laf Ren'!AB18+'5C1O_Impact'!AB18+'5C1P_Vision'!AB18+'5C2_LAVCA'!AC18+'5C1H_Southwest'!AB18+'5C1G_JS Clark'!AB18+'5C1AH_BRUP'!AB18+'5C1X_Tangi'!AB18+'5C1Y_GEO'!AB18+'5C1AI_Harmony'!AB18+'5C1AJ_Athlos'!AB18+'5C1AG_Collegiate'!AB18+'5C1M_GEO Mid'!AB18+Placeholder_Tallulah!AB18</f>
        <v>0</v>
      </c>
      <c r="AD18" s="94">
        <f>'5C1B_DArbonne'!AC18+'5C1A_Madison'!AC18+'5C1C_Intl High'!AC18+'5C3_UnvView'!AD18+'5C1F_L.C. Charter'!AC18+'5C1E_LFNO'!AC18+'5C1D_NOMMA'!AC18+'5C1AE_Noble Minds'!AC18+'5C1J_Jeff Chamber'!AC18+'5C1Q_Advantage'!AC18+'5C1AF_JCFA-Laf'!AC18+'5C1W_Willow'!AC18+'5C1Z_Lincoln Prep'!AC18+'5C1AA_Laurel'!AC18+'5C1AB_Apex'!AC18+'5C1AC_Smothers'!AC18+'5C1AD_Greater'!AC18+'5C1R_Iberville'!AC18+'5C1N_Delta'!AC18+'5C1S_LC Col Prep'!AC18+'5C1T_Northeast'!AC18+'5C1U_Acadiana Ren'!AC18+'5C1I_LA Key'!AC18+'5C1V_Laf Ren'!AC18+'5C1O_Impact'!AC18+'5C1P_Vision'!AC18+'5C2_LAVCA'!AD18+'5C1H_Southwest'!AC18+'5C1G_JS Clark'!AC18+'5C1AH_BRUP'!AC18+'5C1X_Tangi'!AC18+'5C1Y_GEO'!AC18+'5C1AI_Harmony'!AC18+'5C1AJ_Athlos'!AC18+'5C1AG_Collegiate'!AC18+'5C1M_GEO Mid'!AC18+Placeholder_Tallulah!AC18</f>
        <v>0</v>
      </c>
      <c r="AE18" s="98">
        <f>'5C1B_DArbonne'!AD18+'5C1A_Madison'!AD18+'5C1C_Intl High'!AD18+'5C3_UnvView'!AE18+'5C1F_L.C. Charter'!AD18+'5C1E_LFNO'!AD18+'5C1D_NOMMA'!AD18+'5C1AE_Noble Minds'!AD18+'5C1J_Jeff Chamber'!AD18+'5C1Q_Advantage'!AD18+'5C1AF_JCFA-Laf'!AD18+'5C1W_Willow'!AD18+'5C1Z_Lincoln Prep'!AD18+'5C1AA_Laurel'!AD18+'5C1AB_Apex'!AD18+'5C1AC_Smothers'!AD18+'5C1AD_Greater'!AD18+'5C1R_Iberville'!AD18+'5C1N_Delta'!AD18+'5C1S_LC Col Prep'!AD18+'5C1T_Northeast'!AD18+'5C1U_Acadiana Ren'!AD18+'5C1I_LA Key'!AD18+'5C1V_Laf Ren'!AD18+'5C1O_Impact'!AD18+'5C1P_Vision'!AD18+'5C2_LAVCA'!AE18+'5C1H_Southwest'!AD18+'5C1G_JS Clark'!AD18+'5C1AH_BRUP'!AD18+'5C1X_Tangi'!AD18+'5C1Y_GEO'!AD18+'5C1AI_Harmony'!AD18+'5C1AJ_Athlos'!AD18+'5C1AG_Collegiate'!AD18+'5C1M_GEO Mid'!AD18+Placeholder_Tallulah!AD18</f>
        <v>0</v>
      </c>
      <c r="AF18" s="76">
        <f>'Source Data'!N18</f>
        <v>6902</v>
      </c>
      <c r="AG18" s="91">
        <f>'5C1B_DArbonne'!AF18+'5C1A_Madison'!AF18+'5C1C_Intl High'!AF18+'5C3_UnvView'!AG18+'5C1F_L.C. Charter'!AF18+'5C1E_LFNO'!AF18+'5C1D_NOMMA'!AF18+'5C1AE_Noble Minds'!AF18+'5C1J_Jeff Chamber'!AF18+'5C1Q_Advantage'!AF18+'5C1AF_JCFA-Laf'!AF18+'5C1W_Willow'!AF18+'5C1Z_Lincoln Prep'!AF18+'5C1AA_Laurel'!AF18+'5C1AB_Apex'!AF18+'5C1AC_Smothers'!AF18+'5C1AD_Greater'!AF18+'5C1R_Iberville'!AF18+'5C1N_Delta'!AF18+'5C1S_LC Col Prep'!AF18+'5C1T_Northeast'!AF18+'5C1U_Acadiana Ren'!AF18+'5C1I_LA Key'!AF18+'5C1V_Laf Ren'!AF18+'5C1O_Impact'!AF18+'5C1P_Vision'!AF18+'5C2_LAVCA'!AG18+'5C1H_Southwest'!AF18+'5C1G_JS Clark'!AF18+'5C1AH_BRUP'!AF18+'5C1X_Tangi'!AF18+'5C1Y_GEO'!AF18+'5C1AI_Harmony'!AF18+'5C1AJ_Athlos'!AF18+'5C1AG_Collegiate'!AF18+'5C1M_GEO Mid'!AF18+Placeholder_Tallulah!AF18</f>
        <v>0</v>
      </c>
      <c r="AH18" s="336">
        <f>'5C1B_DArbonne'!AG18+'5C1A_Madison'!AG18+'5C1C_Intl High'!AG18+'5C3_UnvView'!AH18+'5C1F_L.C. Charter'!AG18+'5C1E_LFNO'!AG18+'5C1D_NOMMA'!AG18+'5C1AE_Noble Minds'!AG18+'5C1J_Jeff Chamber'!AG18+'5C1Q_Advantage'!AG18+'5C1AF_JCFA-Laf'!AG18+'5C1W_Willow'!AG18+'5C1Z_Lincoln Prep'!AG18+'5C1AA_Laurel'!AG18+'5C1AB_Apex'!AG18+'5C1AC_Smothers'!AG18+'5C1AD_Greater'!AG18+'5C1R_Iberville'!AG18+'5C1N_Delta'!AG18+'5C1S_LC Col Prep'!AG18+'5C1T_Northeast'!AG18+'5C1U_Acadiana Ren'!AG18+'5C1I_LA Key'!AG18+'5C1V_Laf Ren'!AG18+'5C1O_Impact'!AG18+'5C1P_Vision'!AG18+'5C2_LAVCA'!AH18+'5C1H_Southwest'!AG18+'5C1G_JS Clark'!AG18+'5C1AH_BRUP'!AG18+'5C1X_Tangi'!AG18+'5C1Y_GEO'!AG18+'5C1AI_Harmony'!AG18+'5C1AJ_Athlos'!AG18+'5C1AG_Collegiate'!AG18+'5C1M_GEO Mid'!AG18+Placeholder_Tallulah!AG18</f>
        <v>0</v>
      </c>
      <c r="AI18" s="76">
        <f>'5C1B_DArbonne'!AH18+'5C1A_Madison'!AH18+'5C1C_Intl High'!AH18+'5C3_UnvView'!AI18+'5C1F_L.C. Charter'!AH18+'5C1E_LFNO'!AH18+'5C1D_NOMMA'!AH18+'5C1AE_Noble Minds'!AH18+'5C1J_Jeff Chamber'!AH18+'5C1Q_Advantage'!AH18+'5C1AF_JCFA-Laf'!AH18+'5C1W_Willow'!AH18+'5C1Z_Lincoln Prep'!AH18+'5C1AA_Laurel'!AH18+'5C1AB_Apex'!AH18+'5C1AC_Smothers'!AH18+'5C1AD_Greater'!AH18+'5C1R_Iberville'!AH18+'5C1N_Delta'!AH18+'5C1S_LC Col Prep'!AH18+'5C1T_Northeast'!AH18+'5C1U_Acadiana Ren'!AH18+'5C1I_LA Key'!AH18+'5C1V_Laf Ren'!AH18+'5C1O_Impact'!AH18+'5C1P_Vision'!AH18+'5C2_LAVCA'!AI18+'5C1H_Southwest'!AH18+'5C1G_JS Clark'!AH18+'5C1AH_BRUP'!AH18+'5C1X_Tangi'!AH18+'5C1Y_GEO'!AH18+'5C1AI_Harmony'!AH18+'5C1AJ_Athlos'!AH18+'5C1AG_Collegiate'!AH18+'5C1M_GEO Mid'!AH18+Placeholder_Tallulah!AH18</f>
        <v>0</v>
      </c>
      <c r="AJ18" s="336">
        <f>'5C1B_DArbonne'!AI18+'5C1A_Madison'!AI18+'5C1C_Intl High'!AI18+'5C3_UnvView'!AJ18+'5C1F_L.C. Charter'!AI18+'5C1E_LFNO'!AI18+'5C1D_NOMMA'!AI18+'5C1AE_Noble Minds'!AI18+'5C1J_Jeff Chamber'!AI18+'5C1Q_Advantage'!AI18+'5C1AF_JCFA-Laf'!AI18+'5C1W_Willow'!AI18+'5C1Z_Lincoln Prep'!AI18+'5C1AA_Laurel'!AI18+'5C1AB_Apex'!AI18+'5C1AC_Smothers'!AI18+'5C1AD_Greater'!AI18+'5C1R_Iberville'!AI18+'5C1N_Delta'!AI18+'5C1S_LC Col Prep'!AI18+'5C1T_Northeast'!AI18+'5C1U_Acadiana Ren'!AI18+'5C1I_LA Key'!AI18+'5C1V_Laf Ren'!AI18+'5C1O_Impact'!AI18+'5C1P_Vision'!AI18+'5C2_LAVCA'!AJ18+'5C1H_Southwest'!AI18+'5C1G_JS Clark'!AI18+'5C1AH_BRUP'!AI18+'5C1X_Tangi'!AI18+'5C1Y_GEO'!AI18+'5C1AI_Harmony'!AI18+'5C1AJ_Athlos'!AI18+'5C1AG_Collegiate'!AI18+'5C1M_GEO Mid'!AI18+Placeholder_Tallulah!AI18</f>
        <v>0</v>
      </c>
      <c r="AK18" s="78">
        <f>'5C1B_DArbonne'!AJ18+'5C1A_Madison'!AJ18+'5C1C_Intl High'!AJ18+'5C3_UnvView'!AK18+'5C1F_L.C. Charter'!AJ18+'5C1E_LFNO'!AJ18+'5C1D_NOMMA'!AJ18+'5C1AE_Noble Minds'!AJ18+'5C1J_Jeff Chamber'!AJ18+'5C1Q_Advantage'!AJ18+'5C1AF_JCFA-Laf'!AJ18+'5C1W_Willow'!AJ18+'5C1Z_Lincoln Prep'!AJ18+'5C1AA_Laurel'!AJ18+'5C1AB_Apex'!AJ18+'5C1AC_Smothers'!AJ18+'5C1AD_Greater'!AJ18+'5C1R_Iberville'!AJ18+'5C1N_Delta'!AJ18+'5C1S_LC Col Prep'!AJ18+'5C1T_Northeast'!AJ18+'5C1U_Acadiana Ren'!AJ18+'5C1I_LA Key'!AJ18+'5C1V_Laf Ren'!AJ18+'5C1O_Impact'!AJ18+'5C1P_Vision'!AJ18+'5C2_LAVCA'!AK18+'5C1H_Southwest'!AJ18+'5C1G_JS Clark'!AJ18+'5C1AH_BRUP'!AJ18+'5C1X_Tangi'!AJ18+'5C1Y_GEO'!AJ18+'5C1AI_Harmony'!AJ18+'5C1AJ_Athlos'!AJ18+'5C1AG_Collegiate'!AJ18+'5C1M_GEO Mid'!AJ18+Placeholder_Tallulah!AJ18</f>
        <v>0</v>
      </c>
      <c r="AL18" s="77">
        <f>'5C1B_DArbonne'!AK18+'5C1A_Madison'!AK18+'5C1C_Intl High'!AK18+'5C3_UnvView'!AL18+'5C1F_L.C. Charter'!AK18+'5C1E_LFNO'!AK18+'5C1D_NOMMA'!AK18+'5C1AE_Noble Minds'!AK18+'5C1J_Jeff Chamber'!AK18+'5C1Q_Advantage'!AK18+'5C1AF_JCFA-Laf'!AK18+'5C1W_Willow'!AK18+'5C1Z_Lincoln Prep'!AK18+'5C1AA_Laurel'!AK18+'5C1AB_Apex'!AK18+'5C1AC_Smothers'!AK18+'5C1AD_Greater'!AK18+'5C1R_Iberville'!AK18+'5C1N_Delta'!AK18+'5C1S_LC Col Prep'!AK18+'5C1T_Northeast'!AK18+'5C1U_Acadiana Ren'!AK18+'5C1I_LA Key'!AK18+'5C1V_Laf Ren'!AK18+'5C1O_Impact'!AK18+'5C1P_Vision'!AK18+'5C2_LAVCA'!AL18+'5C1H_Southwest'!AK18+'5C1G_JS Clark'!AK18+'5C1AH_BRUP'!AK18+'5C1X_Tangi'!AK18+'5C1Y_GEO'!AK18+'5C1AI_Harmony'!AK18+'5C1AJ_Athlos'!AK18+'5C1AG_Collegiate'!AK18+'5C1M_GEO Mid'!AK18+Placeholder_Tallulah!AK18</f>
        <v>0</v>
      </c>
      <c r="AM18" s="91">
        <f>'5C1B_DArbonne'!AL18+'5C1A_Madison'!AL18+'5C1C_Intl High'!AL18+'5C3_UnvView'!AM18+'5C1F_L.C. Charter'!AL18+'5C1E_LFNO'!AL18+'5C1D_NOMMA'!AL18+'5C1AE_Noble Minds'!AL18+'5C1J_Jeff Chamber'!AL18+'5C1Q_Advantage'!AL18+'5C1AF_JCFA-Laf'!AL18+'5C1W_Willow'!AL18+'5C1Z_Lincoln Prep'!AL18+'5C1AA_Laurel'!AL18+'5C1AB_Apex'!AL18+'5C1AC_Smothers'!AL18+'5C1AD_Greater'!AL18+'5C1R_Iberville'!AL18+'5C1N_Delta'!AL18+'5C1S_LC Col Prep'!AL18+'5C1T_Northeast'!AL18+'5C1U_Acadiana Ren'!AL18+'5C1I_LA Key'!AL18+'5C1V_Laf Ren'!AL18+'5C1O_Impact'!AL18+'5C1P_Vision'!AL18+'5C2_LAVCA'!AM18+'5C1H_Southwest'!AL18+'5C1G_JS Clark'!AL18+'5C1AH_BRUP'!AL18+'5C1X_Tangi'!AL18+'5C1Y_GEO'!AL18+'5C1AI_Harmony'!AL18+'5C1AJ_Athlos'!AL18+'5C1AG_Collegiate'!AL18+'5C1M_GEO Mid'!AL18+Placeholder_Tallulah!AL18</f>
        <v>9318</v>
      </c>
      <c r="AN18" s="80">
        <f>'5C1B_DArbonne'!AM18+'5C1A_Madison'!AM18+'5C1C_Intl High'!AM18+'5C3_UnvView'!AN18+'5C1F_L.C. Charter'!AM18+'5C1E_LFNO'!AM18+'5C1D_NOMMA'!AM18+'5C1AE_Noble Minds'!AM18+'5C1J_Jeff Chamber'!AM18+'5C1Q_Advantage'!AM18+'5C1AF_JCFA-Laf'!AM18+'5C1W_Willow'!AM18+'5C1Z_Lincoln Prep'!AM18+'5C1AA_Laurel'!AM18+'5C1AB_Apex'!AM18+'5C1AC_Smothers'!AM18+'5C1AD_Greater'!AM18+'5C1R_Iberville'!AM18+'5C1N_Delta'!AM18+'5C1S_LC Col Prep'!AM18+'5C1T_Northeast'!AM18+'5C1U_Acadiana Ren'!AM18+'5C1I_LA Key'!AM18+'5C1V_Laf Ren'!AM18+'5C1O_Impact'!AM18+'5C1P_Vision'!AM18+'5C2_LAVCA'!AN18+'5C1H_Southwest'!AM18+'5C1G_JS Clark'!AM18+'5C1AH_BRUP'!AM18+'5C1X_Tangi'!AM18+'5C1Y_GEO'!AM18+'5C1AI_Harmony'!AM18+'5C1AJ_Athlos'!AM18+'5C1AG_Collegiate'!AM18+'5C1M_GEO Mid'!AM18+Placeholder_Tallulah!AM18</f>
        <v>0</v>
      </c>
      <c r="AO18" s="91">
        <f>'5C1B_DArbonne'!AN18+'5C1A_Madison'!AN18+'5C1C_Intl High'!AN18+'5C3_UnvView'!AO18+'5C1F_L.C. Charter'!AN18+'5C1E_LFNO'!AN18+'5C1D_NOMMA'!AN18+'5C1AE_Noble Minds'!AN18+'5C1J_Jeff Chamber'!AN18+'5C1Q_Advantage'!AN18+'5C1AF_JCFA-Laf'!AN18+'5C1W_Willow'!AN18+'5C1Z_Lincoln Prep'!AN18+'5C1AA_Laurel'!AN18+'5C1AB_Apex'!AN18+'5C1AC_Smothers'!AN18+'5C1AD_Greater'!AN18+'5C1R_Iberville'!AN18+'5C1N_Delta'!AN18+'5C1S_LC Col Prep'!AN18+'5C1T_Northeast'!AN18+'5C1U_Acadiana Ren'!AN18+'5C1I_LA Key'!AN18+'5C1V_Laf Ren'!AN18+'5C1O_Impact'!AN18+'5C1P_Vision'!AN18+'5C2_LAVCA'!AO18+'5C1H_Southwest'!AN18+'5C1G_JS Clark'!AN18+'5C1AH_BRUP'!AN18+'5C1X_Tangi'!AN18+'5C1Y_GEO'!AN18+'5C1AI_Harmony'!AN18+'5C1AJ_Athlos'!AN18+'5C1AG_Collegiate'!AN18+'5C1M_GEO Mid'!AN18+Placeholder_Tallulah!AN18</f>
        <v>0</v>
      </c>
      <c r="AP18" s="78">
        <f>'5C1B_DArbonne'!AO18+'5C1A_Madison'!AO18+'5C1C_Intl High'!AO18+'5C3_UnvView'!AP18+'5C1F_L.C. Charter'!AO18+'5C1E_LFNO'!AO18+'5C1D_NOMMA'!AO18+'5C1AE_Noble Minds'!AO18+'5C1J_Jeff Chamber'!AO18+'5C1Q_Advantage'!AO18+'5C1AF_JCFA-Laf'!AO18+'5C1W_Willow'!AO18+'5C1Z_Lincoln Prep'!AO18+'5C1AA_Laurel'!AO18+'5C1AB_Apex'!AO18+'5C1AC_Smothers'!AO18+'5C1AD_Greater'!AO18+'5C1R_Iberville'!AO18+'5C1N_Delta'!AO18+'5C1S_LC Col Prep'!AO18+'5C1T_Northeast'!AO18+'5C1U_Acadiana Ren'!AO18+'5C1I_LA Key'!AO18+'5C1V_Laf Ren'!AO18+'5C1O_Impact'!AO18+'5C1P_Vision'!AO18+'5C2_LAVCA'!AP18+'5C1H_Southwest'!AO18+'5C1G_JS Clark'!AO18+'5C1AH_BRUP'!AO18+'5C1X_Tangi'!AO18+'5C1Y_GEO'!AO18+'5C1AI_Harmony'!AO18+'5C1AJ_Athlos'!AO18+'5C1AG_Collegiate'!AO18+'5C1M_GEO Mid'!AO18+Placeholder_Tallulah!AO18</f>
        <v>0</v>
      </c>
      <c r="AQ18" s="91">
        <f>'5C1B_DArbonne'!AP18+'5C1A_Madison'!AP18+'5C1C_Intl High'!AP18+'5C3_UnvView'!AQ18+'5C1F_L.C. Charter'!AP18+'5C1E_LFNO'!AP18+'5C1D_NOMMA'!AP18+'5C1AE_Noble Minds'!AP18+'5C1J_Jeff Chamber'!AP18+'5C1Q_Advantage'!AP18+'5C1AF_JCFA-Laf'!AP18+'5C1W_Willow'!AP18+'5C1Z_Lincoln Prep'!AP18+'5C1AA_Laurel'!AP18+'5C1AB_Apex'!AP18+'5C1AC_Smothers'!AP18+'5C1AD_Greater'!AP18+'5C1R_Iberville'!AP18+'5C1N_Delta'!AP18+'5C1S_LC Col Prep'!AP18+'5C1T_Northeast'!AP18+'5C1U_Acadiana Ren'!AP18+'5C1I_LA Key'!AP18+'5C1V_Laf Ren'!AP18+'5C1O_Impact'!AP18+'5C1P_Vision'!AP18+'5C2_LAVCA'!AQ18+'5C1H_Southwest'!AP18+'5C1G_JS Clark'!AP18+'5C1AH_BRUP'!AP18+'5C1X_Tangi'!AP18+'5C1Y_GEO'!AP18+'5C1AI_Harmony'!AP18+'5C1AJ_Athlos'!AP18+'5C1AG_Collegiate'!AP18+'5C1M_GEO Mid'!AP18+Placeholder_Tallulah!AP18</f>
        <v>0</v>
      </c>
      <c r="AR18" s="78">
        <f>'5C1B_DArbonne'!AQ18+'5C1A_Madison'!AQ18+'5C1C_Intl High'!AQ18+'5C3_UnvView'!AR18+'5C1F_L.C. Charter'!AQ18+'5C1E_LFNO'!AQ18+'5C1D_NOMMA'!AQ18+'5C1AE_Noble Minds'!AQ18+'5C1J_Jeff Chamber'!AQ18+'5C1Q_Advantage'!AQ18+'5C1AF_JCFA-Laf'!AQ18+'5C1W_Willow'!AQ18+'5C1Z_Lincoln Prep'!AQ18+'5C1AA_Laurel'!AQ18+'5C1AB_Apex'!AQ18+'5C1AC_Smothers'!AQ18+'5C1AD_Greater'!AQ18+'5C1R_Iberville'!AQ18+'5C1N_Delta'!AQ18+'5C1S_LC Col Prep'!AQ18+'5C1T_Northeast'!AQ18+'5C1U_Acadiana Ren'!AQ18+'5C1I_LA Key'!AQ18+'5C1V_Laf Ren'!AQ18+'5C1O_Impact'!AQ18+'5C1P_Vision'!AQ18+'5C2_LAVCA'!AR18+'5C1H_Southwest'!AQ18+'5C1G_JS Clark'!AQ18+'5C1AH_BRUP'!AQ18+'5C1X_Tangi'!AQ18+'5C1Y_GEO'!AQ18+'5C1AI_Harmony'!AQ18+'5C1AJ_Athlos'!AQ18+'5C1AG_Collegiate'!AQ18+'5C1M_GEO Mid'!AQ18+Placeholder_Tallulah!AQ18</f>
        <v>0</v>
      </c>
      <c r="AS18" s="78">
        <f>'5C1B_DArbonne'!AR18+'5C1A_Madison'!AR18+'5C1C_Intl High'!AR18+'5C3_UnvView'!AS18+'5C1F_L.C. Charter'!AR18+'5C1E_LFNO'!AR18+'5C1D_NOMMA'!AR18+'5C1AE_Noble Minds'!AR18+'5C1J_Jeff Chamber'!AR18+'5C1Q_Advantage'!AR18+'5C1AF_JCFA-Laf'!AR18+'5C1W_Willow'!AR18+'5C1Z_Lincoln Prep'!AR18+'5C1AA_Laurel'!AR18+'5C1AB_Apex'!AR18+'5C1AC_Smothers'!AR18+'5C1AD_Greater'!AR18+'5C1R_Iberville'!AR18+'5C1N_Delta'!AR18+'5C1S_LC Col Prep'!AR18+'5C1T_Northeast'!AR18+'5C1U_Acadiana Ren'!AR18+'5C1I_LA Key'!AR18+'5C1V_Laf Ren'!AR18+'5C1O_Impact'!AR18+'5C1P_Vision'!AR18+'5C2_LAVCA'!AS18+'5C1H_Southwest'!AR18+'5C1G_JS Clark'!AR18+'5C1AH_BRUP'!AR18+'5C1X_Tangi'!AR18+'5C1Y_GEO'!AR18+'5C1AI_Harmony'!AR18+'5C1AJ_Athlos'!AR18+'5C1AG_Collegiate'!AR18+'5C1M_GEO Mid'!AR18+Placeholder_Tallulah!AR18</f>
        <v>0</v>
      </c>
      <c r="AT18" s="91">
        <f>'5C1B_DArbonne'!AS18+'5C1A_Madison'!AS18+'5C1C_Intl High'!AS18+'5C3_UnvView'!AT18+'5C1F_L.C. Charter'!AS18+'5C1E_LFNO'!AS18+'5C1D_NOMMA'!AS18+'5C1AE_Noble Minds'!AS18+'5C1J_Jeff Chamber'!AS18+'5C1Q_Advantage'!AS18+'5C1AF_JCFA-Laf'!AS18+'5C1W_Willow'!AS18+'5C1Z_Lincoln Prep'!AS18+'5C1AA_Laurel'!AS18+'5C1AB_Apex'!AS18+'5C1AC_Smothers'!AS18+'5C1AD_Greater'!AS18+'5C1R_Iberville'!AS18+'5C1N_Delta'!AS18+'5C1S_LC Col Prep'!AS18+'5C1T_Northeast'!AS18+'5C1U_Acadiana Ren'!AS18+'5C1I_LA Key'!AS18+'5C1V_Laf Ren'!AS18+'5C1O_Impact'!AS18+'5C1P_Vision'!AS18+'5C2_LAVCA'!AT18+'5C1H_Southwest'!AS18+'5C1G_JS Clark'!AS18+'5C1AH_BRUP'!AS18+'5C1X_Tangi'!AS18+'5C1Y_GEO'!AS18+'5C1AI_Harmony'!AS18+'5C1AJ_Athlos'!AS18+'5C1AG_Collegiate'!AS18+'5C1M_GEO Mid'!AS18+Placeholder_Tallulah!AS18</f>
        <v>-769</v>
      </c>
      <c r="AU18" s="79">
        <f t="shared" si="1"/>
        <v>0</v>
      </c>
      <c r="AV18" s="88">
        <f t="shared" si="2"/>
        <v>-769</v>
      </c>
      <c r="AW18" s="192"/>
      <c r="AX18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Mid'!#REF!+Placeholder_Tallulah!AW18</f>
        <v>#REF!</v>
      </c>
      <c r="AY18" s="75">
        <f t="shared" si="3"/>
        <v>0</v>
      </c>
      <c r="AZ18" s="75" t="e">
        <f t="shared" si="4"/>
        <v>#REF!</v>
      </c>
    </row>
    <row r="19" spans="1:52" ht="16.149999999999999" customHeight="1" x14ac:dyDescent="0.2">
      <c r="A19" s="55">
        <v>13</v>
      </c>
      <c r="B19" s="56" t="s">
        <v>19</v>
      </c>
      <c r="C19" s="336">
        <f>'5C1B_DArbonne'!C19+'5C1A_Madison'!C19+'5C1C_Intl High'!C19+'5C3_UnvView'!C19+'5C1F_L.C. Charter'!C19+'5C1E_LFNO'!C19+'5C1D_NOMMA'!C19+'5C1AE_Noble Minds'!C19+'5C1J_Jeff Chamber'!C19+'5C1Q_Advantage'!C19+'5C1AF_JCFA-Laf'!C19+'5C1W_Willow'!C19+'5C1Z_Lincoln Prep'!C19+'5C1AA_Laurel'!C19+'5C1AB_Apex'!C19+'5C1AC_Smothers'!C19+'5C1AD_Greater'!C19+'5C1R_Iberville'!C19+'5C1N_Delta'!C19+'5C1S_LC Col Prep'!C19+'5C1T_Northeast'!C19+'5C1U_Acadiana Ren'!C19+'5C1I_LA Key'!C19+'5C1V_Laf Ren'!C19+'5C1O_Impact'!C19+'5C1P_Vision'!C19+'5C2_LAVCA'!C19+'5C1H_Southwest'!C19+'5C1G_JS Clark'!C19+'5C1AH_BRUP'!C19+'5C1X_Tangi'!C19+'5C1Y_GEO'!C19+'5C1AI_Harmony'!C19+'5C1AJ_Athlos'!C19+'5C1AG_Collegiate'!C19+'5C1M_GEO Mid'!C19+Placeholder_Tallulah!C19</f>
        <v>0</v>
      </c>
      <c r="D19" s="57">
        <f>'Source Data'!H19</f>
        <v>5498.1587066365764</v>
      </c>
      <c r="E19" s="75">
        <f>'5C1B_DArbonne'!E19+'5C1A_Madison'!E19+'5C1C_Intl High'!E19+'5C3_UnvView'!E19+'5C1F_L.C. Charter'!E19+'5C1E_LFNO'!E19+'5C1D_NOMMA'!E19+'5C1AE_Noble Minds'!E19+'5C1J_Jeff Chamber'!E19+'5C1Q_Advantage'!E19+'5C1AF_JCFA-Laf'!E19+'5C1W_Willow'!E19+'5C1Z_Lincoln Prep'!E19+'5C1AA_Laurel'!E19+'5C1AB_Apex'!E19+'5C1AC_Smothers'!E19+'5C1AD_Greater'!E19+'5C1R_Iberville'!E19+'5C1N_Delta'!E19+'5C1S_LC Col Prep'!E19+'5C1T_Northeast'!E19+'5C1U_Acadiana Ren'!E19+'5C1I_LA Key'!E19+'5C1V_Laf Ren'!E19+'5C1O_Impact'!E19+'5C1P_Vision'!E19+'5C2_LAVCA'!E19+'5C1H_Southwest'!E19+'5C1G_JS Clark'!E19+'5C1AH_BRUP'!E19+'5C1X_Tangi'!E19+'5C1Y_GEO'!E19+'5C1AI_Harmony'!E19+'5C1AJ_Athlos'!E19+'5C1AG_Collegiate'!E19+'5C1M_GEO Mid'!E19+Placeholder_Tallulah!E19</f>
        <v>0</v>
      </c>
      <c r="F19" s="355">
        <f>'5C1B_DArbonne'!F19+'5C1A_Madison'!F19+'5C1C_Intl High'!F19+'5C3_UnvView'!F19+'5C1F_L.C. Charter'!F19+'5C1E_LFNO'!F19+'5C1D_NOMMA'!F19+'5C1AE_Noble Minds'!F19+'5C1J_Jeff Chamber'!F19+'5C1Q_Advantage'!F19+'5C1AF_JCFA-Laf'!F19+'5C1W_Willow'!F19+'5C1Z_Lincoln Prep'!F19+'5C1AA_Laurel'!F19+'5C1AB_Apex'!F19+'5C1AC_Smothers'!F19+'5C1AD_Greater'!F19+'5C1R_Iberville'!F19+'5C1N_Delta'!F19+'5C1S_LC Col Prep'!F19+'5C1T_Northeast'!F19+'5C1U_Acadiana Ren'!F19+'5C1I_LA Key'!F19+'5C1V_Laf Ren'!F19+'5C1O_Impact'!F19+'5C1P_Vision'!F19+'5C2_LAVCA'!F19+'5C1H_Southwest'!F19+'5C1G_JS Clark'!F19+'5C1AH_BRUP'!F19+'5C1X_Tangi'!F19+'5C1Y_GEO'!F19+'5C1AI_Harmony'!F19+'5C1AJ_Athlos'!F19+'5C1AG_Collegiate'!F19+'5C1M_GEO Mid'!F19+Placeholder_Tallulah!F19</f>
        <v>0</v>
      </c>
      <c r="G19" s="57">
        <f>'Source Data'!I19</f>
        <v>725.51734025343501</v>
      </c>
      <c r="H19" s="75">
        <f>'5C1B_DArbonne'!H19+'5C1A_Madison'!H19+'5C1C_Intl High'!H19+'5C3_UnvView'!H19+'5C1F_L.C. Charter'!H19+'5C1E_LFNO'!H19+'5C1D_NOMMA'!H19+'5C1AE_Noble Minds'!H19+'5C1J_Jeff Chamber'!H19+'5C1Q_Advantage'!H19+'5C1AF_JCFA-Laf'!H19+'5C1W_Willow'!H19+'5C1Z_Lincoln Prep'!H19+'5C1AA_Laurel'!H19+'5C1AB_Apex'!H19+'5C1AC_Smothers'!H19+'5C1AD_Greater'!H19+'5C1R_Iberville'!H19+'5C1N_Delta'!H19+'5C1S_LC Col Prep'!H19+'5C1T_Northeast'!H19+'5C1U_Acadiana Ren'!H19+'5C1I_LA Key'!H19+'5C1V_Laf Ren'!H19+'5C1O_Impact'!H19+'5C1P_Vision'!H19+'5C2_LAVCA'!H19+'5C1H_Southwest'!H19+'5C1G_JS Clark'!H19+'5C1AH_BRUP'!H19+'5C1X_Tangi'!H19+'5C1Y_GEO'!H19+'5C1AI_Harmony'!H19+'5C1AJ_Athlos'!H19+'5C1AG_Collegiate'!H19+'5C1M_GEO Mid'!H19+Placeholder_Tallulah!H19</f>
        <v>0</v>
      </c>
      <c r="I19" s="355">
        <f>'5C1B_DArbonne'!I19+'5C1A_Madison'!I19+'5C1C_Intl High'!I19+'5C3_UnvView'!I19+'5C1F_L.C. Charter'!I19+'5C1E_LFNO'!I19+'5C1D_NOMMA'!I19+'5C1AE_Noble Minds'!I19+'5C1J_Jeff Chamber'!I19+'5C1Q_Advantage'!I19+'5C1AF_JCFA-Laf'!I19+'5C1W_Willow'!I19+'5C1Z_Lincoln Prep'!I19+'5C1AA_Laurel'!I19+'5C1AB_Apex'!I19+'5C1AC_Smothers'!I19+'5C1AD_Greater'!I19+'5C1R_Iberville'!I19+'5C1N_Delta'!I19+'5C1S_LC Col Prep'!I19+'5C1T_Northeast'!I19+'5C1U_Acadiana Ren'!I19+'5C1I_LA Key'!I19+'5C1V_Laf Ren'!I19+'5C1O_Impact'!I19+'5C1P_Vision'!I19+'5C2_LAVCA'!I19+'5C1H_Southwest'!I19+'5C1G_JS Clark'!I19+'5C1AH_BRUP'!I19+'5C1X_Tangi'!I19+'5C1Y_GEO'!I19+'5C1AI_Harmony'!I19+'5C1AJ_Athlos'!I19+'5C1AG_Collegiate'!I19+'5C1M_GEO Mid'!I19+Placeholder_Tallulah!I19</f>
        <v>0</v>
      </c>
      <c r="J19" s="57">
        <f>'Source Data'!J19</f>
        <v>197.86836552366407</v>
      </c>
      <c r="K19" s="75">
        <f>'5C1B_DArbonne'!K19+'5C1A_Madison'!K19+'5C1C_Intl High'!K19+'5C3_UnvView'!K19+'5C1F_L.C. Charter'!K19+'5C1E_LFNO'!K19+'5C1D_NOMMA'!K19+'5C1AE_Noble Minds'!K19+'5C1J_Jeff Chamber'!K19+'5C1Q_Advantage'!K19+'5C1AF_JCFA-Laf'!K19+'5C1W_Willow'!K19+'5C1Z_Lincoln Prep'!K19+'5C1AA_Laurel'!K19+'5C1AB_Apex'!K19+'5C1AC_Smothers'!K19+'5C1AD_Greater'!K19+'5C1R_Iberville'!K19+'5C1N_Delta'!K19+'5C1S_LC Col Prep'!K19+'5C1T_Northeast'!K19+'5C1U_Acadiana Ren'!K19+'5C1I_LA Key'!K19+'5C1V_Laf Ren'!K19+'5C1O_Impact'!K19+'5C1P_Vision'!K19+'5C2_LAVCA'!K19+'5C1H_Southwest'!K19+'5C1G_JS Clark'!K19+'5C1AH_BRUP'!K19+'5C1X_Tangi'!K19+'5C1Y_GEO'!K19+'5C1AI_Harmony'!K19+'5C1AJ_Athlos'!K19+'5C1AG_Collegiate'!K19+'5C1M_GEO Mid'!K19+Placeholder_Tallulah!K19</f>
        <v>0</v>
      </c>
      <c r="L19" s="355">
        <f>'5C1B_DArbonne'!L19+'5C1A_Madison'!L19+'5C1C_Intl High'!L19+'5C3_UnvView'!L19+'5C1F_L.C. Charter'!L19+'5C1E_LFNO'!L19+'5C1D_NOMMA'!L19+'5C1AE_Noble Minds'!L19+'5C1J_Jeff Chamber'!L19+'5C1Q_Advantage'!L19+'5C1AF_JCFA-Laf'!L19+'5C1W_Willow'!L19+'5C1Z_Lincoln Prep'!L19+'5C1AA_Laurel'!L19+'5C1AB_Apex'!L19+'5C1AC_Smothers'!L19+'5C1AD_Greater'!L19+'5C1R_Iberville'!L19+'5C1N_Delta'!L19+'5C1S_LC Col Prep'!L19+'5C1T_Northeast'!L19+'5C1U_Acadiana Ren'!L19+'5C1I_LA Key'!L19+'5C1V_Laf Ren'!L19+'5C1O_Impact'!L19+'5C1P_Vision'!L19+'5C2_LAVCA'!L19+'5C1H_Southwest'!L19+'5C1G_JS Clark'!L19+'5C1AH_BRUP'!L19+'5C1X_Tangi'!L19+'5C1Y_GEO'!L19+'5C1AI_Harmony'!L19+'5C1AJ_Athlos'!L19+'5C1AG_Collegiate'!L19+'5C1M_GEO Mid'!L19+Placeholder_Tallulah!L19</f>
        <v>0</v>
      </c>
      <c r="M19" s="57">
        <f>'Source Data'!K19</f>
        <v>4946.7091380916027</v>
      </c>
      <c r="N19" s="75">
        <f>'5C1B_DArbonne'!N19+'5C1A_Madison'!N19+'5C1C_Intl High'!N19+'5C3_UnvView'!N19+'5C1F_L.C. Charter'!N19+'5C1E_LFNO'!N19+'5C1D_NOMMA'!N19+'5C1AE_Noble Minds'!N19+'5C1J_Jeff Chamber'!N19+'5C1Q_Advantage'!N19+'5C1AF_JCFA-Laf'!N19+'5C1W_Willow'!N19+'5C1Z_Lincoln Prep'!N19+'5C1AA_Laurel'!N19+'5C1AB_Apex'!N19+'5C1AC_Smothers'!N19+'5C1AD_Greater'!N19+'5C1R_Iberville'!N19+'5C1N_Delta'!N19+'5C1S_LC Col Prep'!N19+'5C1T_Northeast'!N19+'5C1U_Acadiana Ren'!N19+'5C1I_LA Key'!N19+'5C1V_Laf Ren'!N19+'5C1O_Impact'!N19+'5C1P_Vision'!N19+'5C2_LAVCA'!N19+'5C1H_Southwest'!N19+'5C1G_JS Clark'!N19+'5C1AH_BRUP'!N19+'5C1X_Tangi'!N19+'5C1Y_GEO'!N19+'5C1AI_Harmony'!N19+'5C1AJ_Athlos'!N19+'5C1AG_Collegiate'!N19+'5C1M_GEO Mid'!N19+Placeholder_Tallulah!N19</f>
        <v>0</v>
      </c>
      <c r="O19" s="355">
        <f>'5C1B_DArbonne'!O19+'5C1A_Madison'!O19+'5C1C_Intl High'!O19+'5C3_UnvView'!O19+'5C1F_L.C. Charter'!O19+'5C1E_LFNO'!O19+'5C1D_NOMMA'!O19+'5C1AE_Noble Minds'!O19+'5C1J_Jeff Chamber'!O19+'5C1Q_Advantage'!O19+'5C1AF_JCFA-Laf'!O19+'5C1W_Willow'!O19+'5C1Z_Lincoln Prep'!O19+'5C1AA_Laurel'!O19+'5C1AB_Apex'!O19+'5C1AC_Smothers'!O19+'5C1AD_Greater'!O19+'5C1R_Iberville'!O19+'5C1N_Delta'!O19+'5C1S_LC Col Prep'!O19+'5C1T_Northeast'!O19+'5C1U_Acadiana Ren'!O19+'5C1I_LA Key'!O19+'5C1V_Laf Ren'!O19+'5C1O_Impact'!O19+'5C1P_Vision'!O19+'5C2_LAVCA'!O19+'5C1H_Southwest'!O19+'5C1G_JS Clark'!O19+'5C1AH_BRUP'!O19+'5C1X_Tangi'!O19+'5C1Y_GEO'!O19+'5C1AI_Harmony'!O19+'5C1AJ_Athlos'!O19+'5C1AG_Collegiate'!O19+'5C1M_GEO Mid'!O19+Placeholder_Tallulah!O19</f>
        <v>0</v>
      </c>
      <c r="P19" s="57">
        <f>'Source Data'!L19</f>
        <v>1978.6836552366412</v>
      </c>
      <c r="Q19" s="75">
        <f>'5C1B_DArbonne'!Q19+'5C1A_Madison'!Q19+'5C1C_Intl High'!Q19+'5C3_UnvView'!Q19+'5C1F_L.C. Charter'!Q19+'5C1E_LFNO'!Q19+'5C1D_NOMMA'!Q19+'5C1AE_Noble Minds'!Q19+'5C1J_Jeff Chamber'!Q19+'5C1Q_Advantage'!Q19+'5C1AF_JCFA-Laf'!Q19+'5C1W_Willow'!Q19+'5C1Z_Lincoln Prep'!Q19+'5C1AA_Laurel'!Q19+'5C1AB_Apex'!Q19+'5C1AC_Smothers'!Q19+'5C1AD_Greater'!Q19+'5C1R_Iberville'!Q19+'5C1N_Delta'!Q19+'5C1S_LC Col Prep'!Q19+'5C1T_Northeast'!Q19+'5C1U_Acadiana Ren'!Q19+'5C1I_LA Key'!Q19+'5C1V_Laf Ren'!Q19+'5C1O_Impact'!Q19+'5C1P_Vision'!Q19+'5C2_LAVCA'!Q19+'5C1H_Southwest'!Q19+'5C1G_JS Clark'!Q19+'5C1AH_BRUP'!Q19+'5C1X_Tangi'!Q19+'5C1Y_GEO'!Q19+'5C1AI_Harmony'!Q19+'5C1AJ_Athlos'!Q19+'5C1AG_Collegiate'!Q19+'5C1M_GEO Mid'!Q19+Placeholder_Tallulah!Q19</f>
        <v>0</v>
      </c>
      <c r="R19" s="94">
        <f>'5C1B_DArbonne'!R19+'5C1A_Madison'!R19+'5C1C_Intl High'!R19+'5C3_UnvView'!R19+'5C1F_L.C. Charter'!R19+'5C1E_LFNO'!R19+'5C1D_NOMMA'!R19+'5C1AE_Noble Minds'!R19+'5C1J_Jeff Chamber'!R19+'5C1Q_Advantage'!R19+'5C1AF_JCFA-Laf'!R19+'5C1W_Willow'!R19+'5C1Z_Lincoln Prep'!R19+'5C1AA_Laurel'!R19+'5C1AB_Apex'!R19+'5C1AC_Smothers'!R19+'5C1AD_Greater'!R19+'5C1R_Iberville'!R19+'5C1N_Delta'!R19+'5C1S_LC Col Prep'!R19+'5C1T_Northeast'!R19+'5C1U_Acadiana Ren'!R19+'5C1I_LA Key'!R19+'5C1V_Laf Ren'!R19+'5C1O_Impact'!R19+'5C1P_Vision'!R19+'5C2_LAVCA'!R19+'5C1H_Southwest'!R19+'5C1G_JS Clark'!R19+'5C1AH_BRUP'!R19+'5C1X_Tangi'!R19+'5C1Y_GEO'!R19+'5C1AI_Harmony'!R19+'5C1AJ_Athlos'!R19+'5C1AG_Collegiate'!R19+'5C1M_GEO Mid'!R19+Placeholder_Tallulah!R19</f>
        <v>590105</v>
      </c>
      <c r="S19" s="1397">
        <f>'5C3_UnvView'!S19+'5C2_LAVCA'!S19</f>
        <v>8699</v>
      </c>
      <c r="T19" s="57">
        <f>'5C1B_DArbonne'!S19+'5C1A_Madison'!S19+'5C1C_Intl High'!S19+'5C3_UnvView'!T19+'5C1F_L.C. Charter'!S19+'5C1E_LFNO'!S19+'5C1D_NOMMA'!S19+'5C1AE_Noble Minds'!S19+'5C1J_Jeff Chamber'!S19+'5C1Q_Advantage'!S19+'5C1AF_JCFA-Laf'!S19+'5C1W_Willow'!S19+'5C1Z_Lincoln Prep'!S19+'5C1AA_Laurel'!S19+'5C1AB_Apex'!S19+'5C1AC_Smothers'!S19+'5C1AD_Greater'!S19+'5C1R_Iberville'!S19+'5C1N_Delta'!S19+'5C1S_LC Col Prep'!S19+'5C1T_Northeast'!S19+'5C1U_Acadiana Ren'!S19+'5C1I_LA Key'!S19+'5C1V_Laf Ren'!S19+'5C1O_Impact'!S19+'5C1P_Vision'!S19+'5C2_LAVCA'!T19+'5C1H_Southwest'!S19+'5C1G_JS Clark'!S19+'5C1AH_BRUP'!S19+'5C1X_Tangi'!S19+'5C1Y_GEO'!S19+'5C1AI_Harmony'!S19+'5C1AJ_Athlos'!S19+'5C1AG_Collegiate'!S19+'5C1M_GEO Mid'!S19+Placeholder_Tallulah!S19</f>
        <v>0</v>
      </c>
      <c r="U19" s="57">
        <f>'5C1B_DArbonne'!T19+'5C1A_Madison'!T19+'5C1C_Intl High'!T19+'5C3_UnvView'!U19+'5C1F_L.C. Charter'!T19+'5C1E_LFNO'!T19+'5C1D_NOMMA'!T19+'5C1AE_Noble Minds'!T19+'5C1J_Jeff Chamber'!T19+'5C1Q_Advantage'!T19+'5C1AF_JCFA-Laf'!T19+'5C1W_Willow'!T19+'5C1Z_Lincoln Prep'!T19+'5C1AA_Laurel'!T19+'5C1AB_Apex'!T19+'5C1AC_Smothers'!T19+'5C1AD_Greater'!T19+'5C1R_Iberville'!T19+'5C1N_Delta'!T19+'5C1S_LC Col Prep'!T19+'5C1T_Northeast'!T19+'5C1U_Acadiana Ren'!T19+'5C1I_LA Key'!T19+'5C1V_Laf Ren'!T19+'5C1O_Impact'!T19+'5C1P_Vision'!T19+'5C2_LAVCA'!U19+'5C1H_Southwest'!T19+'5C1G_JS Clark'!T19+'5C1AH_BRUP'!T19+'5C1X_Tangi'!T19+'5C1Y_GEO'!T19+'5C1AI_Harmony'!T19+'5C1AJ_Athlos'!T19+'5C1AG_Collegiate'!T19+'5C1M_GEO Mid'!T19+Placeholder_Tallulah!T19</f>
        <v>0</v>
      </c>
      <c r="V19" s="58">
        <f>'5C1B_DArbonne'!U19+'5C1A_Madison'!U19+'5C1C_Intl High'!U19+'5C3_UnvView'!V19+'5C1F_L.C. Charter'!U19+'5C1E_LFNO'!U19+'5C1D_NOMMA'!U19+'5C1AE_Noble Minds'!U19+'5C1J_Jeff Chamber'!U19+'5C1Q_Advantage'!U19+'5C1AF_JCFA-Laf'!U19+'5C1W_Willow'!U19+'5C1Z_Lincoln Prep'!U19+'5C1AA_Laurel'!U19+'5C1AB_Apex'!U19+'5C1AC_Smothers'!U19+'5C1AD_Greater'!U19+'5C1R_Iberville'!U19+'5C1N_Delta'!U19+'5C1S_LC Col Prep'!U19+'5C1T_Northeast'!U19+'5C1U_Acadiana Ren'!U19+'5C1I_LA Key'!U19+'5C1V_Laf Ren'!U19+'5C1O_Impact'!U19+'5C1P_Vision'!U19+'5C2_LAVCA'!V19+'5C1H_Southwest'!U19+'5C1G_JS Clark'!U19+'5C1AH_BRUP'!U19+'5C1X_Tangi'!U19+'5C1Y_GEO'!U19+'5C1AI_Harmony'!U19+'5C1AJ_Athlos'!U19+'5C1AG_Collegiate'!U19+'5C1M_GEO Mid'!U19+Placeholder_Tallulah!U19</f>
        <v>0</v>
      </c>
      <c r="W19" s="94">
        <f>'5C1B_DArbonne'!V19+'5C1A_Madison'!V19+'5C1C_Intl High'!V19+'5C3_UnvView'!W19+'5C1F_L.C. Charter'!V19+'5C1E_LFNO'!V19+'5C1D_NOMMA'!V19+'5C1AE_Noble Minds'!V19+'5C1J_Jeff Chamber'!V19+'5C1Q_Advantage'!V19+'5C1AF_JCFA-Laf'!V19+'5C1W_Willow'!V19+'5C1Z_Lincoln Prep'!V19+'5C1AA_Laurel'!V19+'5C1AB_Apex'!V19+'5C1AC_Smothers'!V19+'5C1AD_Greater'!V19+'5C1R_Iberville'!V19+'5C1N_Delta'!V19+'5C1S_LC Col Prep'!V19+'5C1T_Northeast'!V19+'5C1U_Acadiana Ren'!V19+'5C1I_LA Key'!V19+'5C1V_Laf Ren'!V19+'5C1O_Impact'!V19+'5C1P_Vision'!V19+'5C2_LAVCA'!W19+'5C1H_Southwest'!V19+'5C1G_JS Clark'!V19+'5C1AH_BRUP'!V19+'5C1X_Tangi'!V19+'5C1Y_GEO'!V19+'5C1AI_Harmony'!V19+'5C1AJ_Athlos'!V19+'5C1AG_Collegiate'!V19+'5C1M_GEO Mid'!V19+Placeholder_Tallulah!V19</f>
        <v>0</v>
      </c>
      <c r="X19" s="75">
        <f>'5C1B_DArbonne'!W19+'5C1A_Madison'!W19+'5C1C_Intl High'!W19+'5C3_UnvView'!X19+'5C1F_L.C. Charter'!W19+'5C1E_LFNO'!W19+'5C1D_NOMMA'!W19+'5C1AE_Noble Minds'!W19+'5C1J_Jeff Chamber'!W19+'5C1Q_Advantage'!W19+'5C1AF_JCFA-Laf'!W19+'5C1W_Willow'!W19+'5C1Z_Lincoln Prep'!W19+'5C1AA_Laurel'!W19+'5C1AB_Apex'!W19+'5C1AC_Smothers'!W19+'5C1AD_Greater'!W19+'5C1R_Iberville'!W19+'5C1N_Delta'!W19+'5C1S_LC Col Prep'!W19+'5C1T_Northeast'!W19+'5C1U_Acadiana Ren'!W19+'5C1I_LA Key'!W19+'5C1V_Laf Ren'!W19+'5C1O_Impact'!W19+'5C1P_Vision'!W19+'5C2_LAVCA'!X19+'5C1H_Southwest'!W19+'5C1G_JS Clark'!W19+'5C1AH_BRUP'!W19+'5C1X_Tangi'!W19+'5C1Y_GEO'!W19+'5C1AI_Harmony'!W19+'5C1AJ_Athlos'!W19+'5C1AG_Collegiate'!W19+'5C1M_GEO Mid'!W19+Placeholder_Tallulah!W19</f>
        <v>0</v>
      </c>
      <c r="Y19" s="94">
        <f>'5C1B_DArbonne'!X19+'5C1A_Madison'!X19+'5C1C_Intl High'!X19+'5C3_UnvView'!Y19+'5C1F_L.C. Charter'!X19+'5C1E_LFNO'!X19+'5C1D_NOMMA'!X19+'5C1AE_Noble Minds'!X19+'5C1J_Jeff Chamber'!X19+'5C1Q_Advantage'!X19+'5C1AF_JCFA-Laf'!X19+'5C1W_Willow'!X19+'5C1Z_Lincoln Prep'!X19+'5C1AA_Laurel'!X19+'5C1AB_Apex'!X19+'5C1AC_Smothers'!X19+'5C1AD_Greater'!X19+'5C1R_Iberville'!X19+'5C1N_Delta'!X19+'5C1S_LC Col Prep'!X19+'5C1T_Northeast'!X19+'5C1U_Acadiana Ren'!X19+'5C1I_LA Key'!X19+'5C1V_Laf Ren'!X19+'5C1O_Impact'!X19+'5C1P_Vision'!X19+'5C2_LAVCA'!Y19+'5C1H_Southwest'!X19+'5C1G_JS Clark'!X19+'5C1AH_BRUP'!X19+'5C1X_Tangi'!X19+'5C1Y_GEO'!X19+'5C1AI_Harmony'!X19+'5C1AJ_Athlos'!X19+'5C1AG_Collegiate'!X19+'5C1M_GEO Mid'!X19+Placeholder_Tallulah!X19</f>
        <v>0</v>
      </c>
      <c r="Z19" s="57">
        <f>'5C1B_DArbonne'!Y19+'5C1A_Madison'!Y19+'5C1C_Intl High'!Y19+'5C3_UnvView'!Z19+'5C1F_L.C. Charter'!Y19+'5C1E_LFNO'!Y19+'5C1D_NOMMA'!Y19+'5C1AE_Noble Minds'!Y19+'5C1J_Jeff Chamber'!Y19+'5C1Q_Advantage'!Y19+'5C1AF_JCFA-Laf'!Y19+'5C1W_Willow'!Y19+'5C1Z_Lincoln Prep'!Y19+'5C1AA_Laurel'!Y19+'5C1AB_Apex'!Y19+'5C1AC_Smothers'!Y19+'5C1AD_Greater'!Y19+'5C1R_Iberville'!Y19+'5C1N_Delta'!Y19+'5C1S_LC Col Prep'!Y19+'5C1T_Northeast'!Y19+'5C1U_Acadiana Ren'!Y19+'5C1I_LA Key'!Y19+'5C1V_Laf Ren'!Y19+'5C1O_Impact'!Y19+'5C1P_Vision'!Y19+'5C2_LAVCA'!Z19+'5C1H_Southwest'!Y19+'5C1G_JS Clark'!Y19+'5C1AH_BRUP'!Y19+'5C1X_Tangi'!Y19+'5C1Y_GEO'!Y19+'5C1AI_Harmony'!Y19+'5C1AJ_Athlos'!Y19+'5C1AG_Collegiate'!Y19+'5C1M_GEO Mid'!Y19+Placeholder_Tallulah!Y19</f>
        <v>0</v>
      </c>
      <c r="AA19" s="94">
        <f>'5C1B_DArbonne'!Z19+'5C1A_Madison'!Z19+'5C1C_Intl High'!Z19+'5C3_UnvView'!AA19+'5C1F_L.C. Charter'!Z19+'5C1E_LFNO'!Z19+'5C1D_NOMMA'!Z19+'5C1AE_Noble Minds'!Z19+'5C1J_Jeff Chamber'!Z19+'5C1Q_Advantage'!Z19+'5C1AF_JCFA-Laf'!Z19+'5C1W_Willow'!Z19+'5C1Z_Lincoln Prep'!Z19+'5C1AA_Laurel'!Z19+'5C1AB_Apex'!Z19+'5C1AC_Smothers'!Z19+'5C1AD_Greater'!Z19+'5C1R_Iberville'!Z19+'5C1N_Delta'!Z19+'5C1S_LC Col Prep'!Z19+'5C1T_Northeast'!Z19+'5C1U_Acadiana Ren'!Z19+'5C1I_LA Key'!Z19+'5C1V_Laf Ren'!Z19+'5C1O_Impact'!Z19+'5C1P_Vision'!Z19+'5C2_LAVCA'!AA19+'5C1H_Southwest'!Z19+'5C1G_JS Clark'!Z19+'5C1AH_BRUP'!Z19+'5C1X_Tangi'!Z19+'5C1Y_GEO'!Z19+'5C1AI_Harmony'!Z19+'5C1AJ_Athlos'!Z19+'5C1AG_Collegiate'!Z19+'5C1M_GEO Mid'!Z19+Placeholder_Tallulah!Z19</f>
        <v>0</v>
      </c>
      <c r="AB19" s="57">
        <f>'5C1B_DArbonne'!AA19+'5C1A_Madison'!AA19+'5C1C_Intl High'!AA19+'5C3_UnvView'!AB19+'5C1F_L.C. Charter'!AA19+'5C1E_LFNO'!AA19+'5C1D_NOMMA'!AA19+'5C1AE_Noble Minds'!AA19+'5C1J_Jeff Chamber'!AA19+'5C1Q_Advantage'!AA19+'5C1AF_JCFA-Laf'!AA19+'5C1W_Willow'!AA19+'5C1Z_Lincoln Prep'!AA19+'5C1AA_Laurel'!AA19+'5C1AB_Apex'!AA19+'5C1AC_Smothers'!AA19+'5C1AD_Greater'!AA19+'5C1R_Iberville'!AA19+'5C1N_Delta'!AA19+'5C1S_LC Col Prep'!AA19+'5C1T_Northeast'!AA19+'5C1U_Acadiana Ren'!AA19+'5C1I_LA Key'!AA19+'5C1V_Laf Ren'!AA19+'5C1O_Impact'!AA19+'5C1P_Vision'!AA19+'5C2_LAVCA'!AB19+'5C1H_Southwest'!AA19+'5C1G_JS Clark'!AA19+'5C1AH_BRUP'!AA19+'5C1X_Tangi'!AA19+'5C1Y_GEO'!AA19+'5C1AI_Harmony'!AA19+'5C1AJ_Athlos'!AA19+'5C1AG_Collegiate'!AA19+'5C1M_GEO Mid'!AA19+Placeholder_Tallulah!AA19</f>
        <v>0</v>
      </c>
      <c r="AC19" s="57">
        <f>'5C1B_DArbonne'!AB19+'5C1A_Madison'!AB19+'5C1C_Intl High'!AB19+'5C3_UnvView'!AC19+'5C1F_L.C. Charter'!AB19+'5C1E_LFNO'!AB19+'5C1D_NOMMA'!AB19+'5C1AE_Noble Minds'!AB19+'5C1J_Jeff Chamber'!AB19+'5C1Q_Advantage'!AB19+'5C1AF_JCFA-Laf'!AB19+'5C1W_Willow'!AB19+'5C1Z_Lincoln Prep'!AB19+'5C1AA_Laurel'!AB19+'5C1AB_Apex'!AB19+'5C1AC_Smothers'!AB19+'5C1AD_Greater'!AB19+'5C1R_Iberville'!AB19+'5C1N_Delta'!AB19+'5C1S_LC Col Prep'!AB19+'5C1T_Northeast'!AB19+'5C1U_Acadiana Ren'!AB19+'5C1I_LA Key'!AB19+'5C1V_Laf Ren'!AB19+'5C1O_Impact'!AB19+'5C1P_Vision'!AB19+'5C2_LAVCA'!AC19+'5C1H_Southwest'!AB19+'5C1G_JS Clark'!AB19+'5C1AH_BRUP'!AB19+'5C1X_Tangi'!AB19+'5C1Y_GEO'!AB19+'5C1AI_Harmony'!AB19+'5C1AJ_Athlos'!AB19+'5C1AG_Collegiate'!AB19+'5C1M_GEO Mid'!AB19+Placeholder_Tallulah!AB19</f>
        <v>0</v>
      </c>
      <c r="AD19" s="94">
        <f>'5C1B_DArbonne'!AC19+'5C1A_Madison'!AC19+'5C1C_Intl High'!AC19+'5C3_UnvView'!AD19+'5C1F_L.C. Charter'!AC19+'5C1E_LFNO'!AC19+'5C1D_NOMMA'!AC19+'5C1AE_Noble Minds'!AC19+'5C1J_Jeff Chamber'!AC19+'5C1Q_Advantage'!AC19+'5C1AF_JCFA-Laf'!AC19+'5C1W_Willow'!AC19+'5C1Z_Lincoln Prep'!AC19+'5C1AA_Laurel'!AC19+'5C1AB_Apex'!AC19+'5C1AC_Smothers'!AC19+'5C1AD_Greater'!AC19+'5C1R_Iberville'!AC19+'5C1N_Delta'!AC19+'5C1S_LC Col Prep'!AC19+'5C1T_Northeast'!AC19+'5C1U_Acadiana Ren'!AC19+'5C1I_LA Key'!AC19+'5C1V_Laf Ren'!AC19+'5C1O_Impact'!AC19+'5C1P_Vision'!AC19+'5C2_LAVCA'!AD19+'5C1H_Southwest'!AC19+'5C1G_JS Clark'!AC19+'5C1AH_BRUP'!AC19+'5C1X_Tangi'!AC19+'5C1Y_GEO'!AC19+'5C1AI_Harmony'!AC19+'5C1AJ_Athlos'!AC19+'5C1AG_Collegiate'!AC19+'5C1M_GEO Mid'!AC19+Placeholder_Tallulah!AC19</f>
        <v>0</v>
      </c>
      <c r="AE19" s="98">
        <f>'5C1B_DArbonne'!AD19+'5C1A_Madison'!AD19+'5C1C_Intl High'!AD19+'5C3_UnvView'!AE19+'5C1F_L.C. Charter'!AD19+'5C1E_LFNO'!AD19+'5C1D_NOMMA'!AD19+'5C1AE_Noble Minds'!AD19+'5C1J_Jeff Chamber'!AD19+'5C1Q_Advantage'!AD19+'5C1AF_JCFA-Laf'!AD19+'5C1W_Willow'!AD19+'5C1Z_Lincoln Prep'!AD19+'5C1AA_Laurel'!AD19+'5C1AB_Apex'!AD19+'5C1AC_Smothers'!AD19+'5C1AD_Greater'!AD19+'5C1R_Iberville'!AD19+'5C1N_Delta'!AD19+'5C1S_LC Col Prep'!AD19+'5C1T_Northeast'!AD19+'5C1U_Acadiana Ren'!AD19+'5C1I_LA Key'!AD19+'5C1V_Laf Ren'!AD19+'5C1O_Impact'!AD19+'5C1P_Vision'!AD19+'5C2_LAVCA'!AE19+'5C1H_Southwest'!AD19+'5C1G_JS Clark'!AD19+'5C1AH_BRUP'!AD19+'5C1X_Tangi'!AD19+'5C1Y_GEO'!AD19+'5C1AI_Harmony'!AD19+'5C1AJ_Athlos'!AD19+'5C1AG_Collegiate'!AD19+'5C1M_GEO Mid'!AD19+Placeholder_Tallulah!AD19</f>
        <v>0</v>
      </c>
      <c r="AF19" s="76">
        <f>'Source Data'!N19</f>
        <v>2844</v>
      </c>
      <c r="AG19" s="91">
        <f>'5C1B_DArbonne'!AF19+'5C1A_Madison'!AF19+'5C1C_Intl High'!AF19+'5C3_UnvView'!AG19+'5C1F_L.C. Charter'!AF19+'5C1E_LFNO'!AF19+'5C1D_NOMMA'!AF19+'5C1AE_Noble Minds'!AF19+'5C1J_Jeff Chamber'!AF19+'5C1Q_Advantage'!AF19+'5C1AF_JCFA-Laf'!AF19+'5C1W_Willow'!AF19+'5C1Z_Lincoln Prep'!AF19+'5C1AA_Laurel'!AF19+'5C1AB_Apex'!AF19+'5C1AC_Smothers'!AF19+'5C1AD_Greater'!AF19+'5C1R_Iberville'!AF19+'5C1N_Delta'!AF19+'5C1S_LC Col Prep'!AF19+'5C1T_Northeast'!AF19+'5C1U_Acadiana Ren'!AF19+'5C1I_LA Key'!AF19+'5C1V_Laf Ren'!AF19+'5C1O_Impact'!AF19+'5C1P_Vision'!AF19+'5C2_LAVCA'!AG19+'5C1H_Southwest'!AF19+'5C1G_JS Clark'!AF19+'5C1AH_BRUP'!AF19+'5C1X_Tangi'!AF19+'5C1Y_GEO'!AF19+'5C1AI_Harmony'!AF19+'5C1AJ_Athlos'!AF19+'5C1AG_Collegiate'!AF19+'5C1M_GEO Mid'!AF19+Placeholder_Tallulah!AF19</f>
        <v>0</v>
      </c>
      <c r="AH19" s="336">
        <f>'5C1B_DArbonne'!AG19+'5C1A_Madison'!AG19+'5C1C_Intl High'!AG19+'5C3_UnvView'!AH19+'5C1F_L.C. Charter'!AG19+'5C1E_LFNO'!AG19+'5C1D_NOMMA'!AG19+'5C1AE_Noble Minds'!AG19+'5C1J_Jeff Chamber'!AG19+'5C1Q_Advantage'!AG19+'5C1AF_JCFA-Laf'!AG19+'5C1W_Willow'!AG19+'5C1Z_Lincoln Prep'!AG19+'5C1AA_Laurel'!AG19+'5C1AB_Apex'!AG19+'5C1AC_Smothers'!AG19+'5C1AD_Greater'!AG19+'5C1R_Iberville'!AG19+'5C1N_Delta'!AG19+'5C1S_LC Col Prep'!AG19+'5C1T_Northeast'!AG19+'5C1U_Acadiana Ren'!AG19+'5C1I_LA Key'!AG19+'5C1V_Laf Ren'!AG19+'5C1O_Impact'!AG19+'5C1P_Vision'!AG19+'5C2_LAVCA'!AH19+'5C1H_Southwest'!AG19+'5C1G_JS Clark'!AG19+'5C1AH_BRUP'!AG19+'5C1X_Tangi'!AG19+'5C1Y_GEO'!AG19+'5C1AI_Harmony'!AG19+'5C1AJ_Athlos'!AG19+'5C1AG_Collegiate'!AG19+'5C1M_GEO Mid'!AG19+Placeholder_Tallulah!AG19</f>
        <v>0</v>
      </c>
      <c r="AI19" s="76">
        <f>'5C1B_DArbonne'!AH19+'5C1A_Madison'!AH19+'5C1C_Intl High'!AH19+'5C3_UnvView'!AI19+'5C1F_L.C. Charter'!AH19+'5C1E_LFNO'!AH19+'5C1D_NOMMA'!AH19+'5C1AE_Noble Minds'!AH19+'5C1J_Jeff Chamber'!AH19+'5C1Q_Advantage'!AH19+'5C1AF_JCFA-Laf'!AH19+'5C1W_Willow'!AH19+'5C1Z_Lincoln Prep'!AH19+'5C1AA_Laurel'!AH19+'5C1AB_Apex'!AH19+'5C1AC_Smothers'!AH19+'5C1AD_Greater'!AH19+'5C1R_Iberville'!AH19+'5C1N_Delta'!AH19+'5C1S_LC Col Prep'!AH19+'5C1T_Northeast'!AH19+'5C1U_Acadiana Ren'!AH19+'5C1I_LA Key'!AH19+'5C1V_Laf Ren'!AH19+'5C1O_Impact'!AH19+'5C1P_Vision'!AH19+'5C2_LAVCA'!AI19+'5C1H_Southwest'!AH19+'5C1G_JS Clark'!AH19+'5C1AH_BRUP'!AH19+'5C1X_Tangi'!AH19+'5C1Y_GEO'!AH19+'5C1AI_Harmony'!AH19+'5C1AJ_Athlos'!AH19+'5C1AG_Collegiate'!AH19+'5C1M_GEO Mid'!AH19+Placeholder_Tallulah!AH19</f>
        <v>0</v>
      </c>
      <c r="AJ19" s="336">
        <f>'5C1B_DArbonne'!AI19+'5C1A_Madison'!AI19+'5C1C_Intl High'!AI19+'5C3_UnvView'!AJ19+'5C1F_L.C. Charter'!AI19+'5C1E_LFNO'!AI19+'5C1D_NOMMA'!AI19+'5C1AE_Noble Minds'!AI19+'5C1J_Jeff Chamber'!AI19+'5C1Q_Advantage'!AI19+'5C1AF_JCFA-Laf'!AI19+'5C1W_Willow'!AI19+'5C1Z_Lincoln Prep'!AI19+'5C1AA_Laurel'!AI19+'5C1AB_Apex'!AI19+'5C1AC_Smothers'!AI19+'5C1AD_Greater'!AI19+'5C1R_Iberville'!AI19+'5C1N_Delta'!AI19+'5C1S_LC Col Prep'!AI19+'5C1T_Northeast'!AI19+'5C1U_Acadiana Ren'!AI19+'5C1I_LA Key'!AI19+'5C1V_Laf Ren'!AI19+'5C1O_Impact'!AI19+'5C1P_Vision'!AI19+'5C2_LAVCA'!AJ19+'5C1H_Southwest'!AI19+'5C1G_JS Clark'!AI19+'5C1AH_BRUP'!AI19+'5C1X_Tangi'!AI19+'5C1Y_GEO'!AI19+'5C1AI_Harmony'!AI19+'5C1AJ_Athlos'!AI19+'5C1AG_Collegiate'!AI19+'5C1M_GEO Mid'!AI19+Placeholder_Tallulah!AI19</f>
        <v>0</v>
      </c>
      <c r="AK19" s="78">
        <f>'5C1B_DArbonne'!AJ19+'5C1A_Madison'!AJ19+'5C1C_Intl High'!AJ19+'5C3_UnvView'!AK19+'5C1F_L.C. Charter'!AJ19+'5C1E_LFNO'!AJ19+'5C1D_NOMMA'!AJ19+'5C1AE_Noble Minds'!AJ19+'5C1J_Jeff Chamber'!AJ19+'5C1Q_Advantage'!AJ19+'5C1AF_JCFA-Laf'!AJ19+'5C1W_Willow'!AJ19+'5C1Z_Lincoln Prep'!AJ19+'5C1AA_Laurel'!AJ19+'5C1AB_Apex'!AJ19+'5C1AC_Smothers'!AJ19+'5C1AD_Greater'!AJ19+'5C1R_Iberville'!AJ19+'5C1N_Delta'!AJ19+'5C1S_LC Col Prep'!AJ19+'5C1T_Northeast'!AJ19+'5C1U_Acadiana Ren'!AJ19+'5C1I_LA Key'!AJ19+'5C1V_Laf Ren'!AJ19+'5C1O_Impact'!AJ19+'5C1P_Vision'!AJ19+'5C2_LAVCA'!AK19+'5C1H_Southwest'!AJ19+'5C1G_JS Clark'!AJ19+'5C1AH_BRUP'!AJ19+'5C1X_Tangi'!AJ19+'5C1Y_GEO'!AJ19+'5C1AI_Harmony'!AJ19+'5C1AJ_Athlos'!AJ19+'5C1AG_Collegiate'!AJ19+'5C1M_GEO Mid'!AJ19+Placeholder_Tallulah!AJ19</f>
        <v>0</v>
      </c>
      <c r="AL19" s="77">
        <f>'5C1B_DArbonne'!AK19+'5C1A_Madison'!AK19+'5C1C_Intl High'!AK19+'5C3_UnvView'!AL19+'5C1F_L.C. Charter'!AK19+'5C1E_LFNO'!AK19+'5C1D_NOMMA'!AK19+'5C1AE_Noble Minds'!AK19+'5C1J_Jeff Chamber'!AK19+'5C1Q_Advantage'!AK19+'5C1AF_JCFA-Laf'!AK19+'5C1W_Willow'!AK19+'5C1Z_Lincoln Prep'!AK19+'5C1AA_Laurel'!AK19+'5C1AB_Apex'!AK19+'5C1AC_Smothers'!AK19+'5C1AD_Greater'!AK19+'5C1R_Iberville'!AK19+'5C1N_Delta'!AK19+'5C1S_LC Col Prep'!AK19+'5C1T_Northeast'!AK19+'5C1U_Acadiana Ren'!AK19+'5C1I_LA Key'!AK19+'5C1V_Laf Ren'!AK19+'5C1O_Impact'!AK19+'5C1P_Vision'!AK19+'5C2_LAVCA'!AL19+'5C1H_Southwest'!AK19+'5C1G_JS Clark'!AK19+'5C1AH_BRUP'!AK19+'5C1X_Tangi'!AK19+'5C1Y_GEO'!AK19+'5C1AI_Harmony'!AK19+'5C1AJ_Athlos'!AK19+'5C1AG_Collegiate'!AK19+'5C1M_GEO Mid'!AK19+Placeholder_Tallulah!AK19</f>
        <v>0</v>
      </c>
      <c r="AM19" s="91">
        <f>'5C1B_DArbonne'!AL19+'5C1A_Madison'!AL19+'5C1C_Intl High'!AL19+'5C3_UnvView'!AM19+'5C1F_L.C. Charter'!AL19+'5C1E_LFNO'!AL19+'5C1D_NOMMA'!AL19+'5C1AE_Noble Minds'!AL19+'5C1J_Jeff Chamber'!AL19+'5C1Q_Advantage'!AL19+'5C1AF_JCFA-Laf'!AL19+'5C1W_Willow'!AL19+'5C1Z_Lincoln Prep'!AL19+'5C1AA_Laurel'!AL19+'5C1AB_Apex'!AL19+'5C1AC_Smothers'!AL19+'5C1AD_Greater'!AL19+'5C1R_Iberville'!AL19+'5C1N_Delta'!AL19+'5C1S_LC Col Prep'!AL19+'5C1T_Northeast'!AL19+'5C1U_Acadiana Ren'!AL19+'5C1I_LA Key'!AL19+'5C1V_Laf Ren'!AL19+'5C1O_Impact'!AL19+'5C1P_Vision'!AL19+'5C2_LAVCA'!AM19+'5C1H_Southwest'!AL19+'5C1G_JS Clark'!AL19+'5C1AH_BRUP'!AL19+'5C1X_Tangi'!AL19+'5C1Y_GEO'!AL19+'5C1AI_Harmony'!AL19+'5C1AJ_Athlos'!AL19+'5C1AG_Collegiate'!AL19+'5C1M_GEO Mid'!AL19+Placeholder_Tallulah!AL19</f>
        <v>295633</v>
      </c>
      <c r="AN19" s="80">
        <f>'5C1B_DArbonne'!AM19+'5C1A_Madison'!AM19+'5C1C_Intl High'!AM19+'5C3_UnvView'!AN19+'5C1F_L.C. Charter'!AM19+'5C1E_LFNO'!AM19+'5C1D_NOMMA'!AM19+'5C1AE_Noble Minds'!AM19+'5C1J_Jeff Chamber'!AM19+'5C1Q_Advantage'!AM19+'5C1AF_JCFA-Laf'!AM19+'5C1W_Willow'!AM19+'5C1Z_Lincoln Prep'!AM19+'5C1AA_Laurel'!AM19+'5C1AB_Apex'!AM19+'5C1AC_Smothers'!AM19+'5C1AD_Greater'!AM19+'5C1R_Iberville'!AM19+'5C1N_Delta'!AM19+'5C1S_LC Col Prep'!AM19+'5C1T_Northeast'!AM19+'5C1U_Acadiana Ren'!AM19+'5C1I_LA Key'!AM19+'5C1V_Laf Ren'!AM19+'5C1O_Impact'!AM19+'5C1P_Vision'!AM19+'5C2_LAVCA'!AN19+'5C1H_Southwest'!AM19+'5C1G_JS Clark'!AM19+'5C1AH_BRUP'!AM19+'5C1X_Tangi'!AM19+'5C1Y_GEO'!AM19+'5C1AI_Harmony'!AM19+'5C1AJ_Athlos'!AM19+'5C1AG_Collegiate'!AM19+'5C1M_GEO Mid'!AM19+Placeholder_Tallulah!AM19</f>
        <v>0</v>
      </c>
      <c r="AO19" s="91">
        <f>'5C1B_DArbonne'!AN19+'5C1A_Madison'!AN19+'5C1C_Intl High'!AN19+'5C3_UnvView'!AO19+'5C1F_L.C. Charter'!AN19+'5C1E_LFNO'!AN19+'5C1D_NOMMA'!AN19+'5C1AE_Noble Minds'!AN19+'5C1J_Jeff Chamber'!AN19+'5C1Q_Advantage'!AN19+'5C1AF_JCFA-Laf'!AN19+'5C1W_Willow'!AN19+'5C1Z_Lincoln Prep'!AN19+'5C1AA_Laurel'!AN19+'5C1AB_Apex'!AN19+'5C1AC_Smothers'!AN19+'5C1AD_Greater'!AN19+'5C1R_Iberville'!AN19+'5C1N_Delta'!AN19+'5C1S_LC Col Prep'!AN19+'5C1T_Northeast'!AN19+'5C1U_Acadiana Ren'!AN19+'5C1I_LA Key'!AN19+'5C1V_Laf Ren'!AN19+'5C1O_Impact'!AN19+'5C1P_Vision'!AN19+'5C2_LAVCA'!AO19+'5C1H_Southwest'!AN19+'5C1G_JS Clark'!AN19+'5C1AH_BRUP'!AN19+'5C1X_Tangi'!AN19+'5C1Y_GEO'!AN19+'5C1AI_Harmony'!AN19+'5C1AJ_Athlos'!AN19+'5C1AG_Collegiate'!AN19+'5C1M_GEO Mid'!AN19+Placeholder_Tallulah!AN19</f>
        <v>0</v>
      </c>
      <c r="AP19" s="78">
        <f>'5C1B_DArbonne'!AO19+'5C1A_Madison'!AO19+'5C1C_Intl High'!AO19+'5C3_UnvView'!AP19+'5C1F_L.C. Charter'!AO19+'5C1E_LFNO'!AO19+'5C1D_NOMMA'!AO19+'5C1AE_Noble Minds'!AO19+'5C1J_Jeff Chamber'!AO19+'5C1Q_Advantage'!AO19+'5C1AF_JCFA-Laf'!AO19+'5C1W_Willow'!AO19+'5C1Z_Lincoln Prep'!AO19+'5C1AA_Laurel'!AO19+'5C1AB_Apex'!AO19+'5C1AC_Smothers'!AO19+'5C1AD_Greater'!AO19+'5C1R_Iberville'!AO19+'5C1N_Delta'!AO19+'5C1S_LC Col Prep'!AO19+'5C1T_Northeast'!AO19+'5C1U_Acadiana Ren'!AO19+'5C1I_LA Key'!AO19+'5C1V_Laf Ren'!AO19+'5C1O_Impact'!AO19+'5C1P_Vision'!AO19+'5C2_LAVCA'!AP19+'5C1H_Southwest'!AO19+'5C1G_JS Clark'!AO19+'5C1AH_BRUP'!AO19+'5C1X_Tangi'!AO19+'5C1Y_GEO'!AO19+'5C1AI_Harmony'!AO19+'5C1AJ_Athlos'!AO19+'5C1AG_Collegiate'!AO19+'5C1M_GEO Mid'!AO19+Placeholder_Tallulah!AO19</f>
        <v>-2675</v>
      </c>
      <c r="AQ19" s="91">
        <f>'5C1B_DArbonne'!AP19+'5C1A_Madison'!AP19+'5C1C_Intl High'!AP19+'5C3_UnvView'!AQ19+'5C1F_L.C. Charter'!AP19+'5C1E_LFNO'!AP19+'5C1D_NOMMA'!AP19+'5C1AE_Noble Minds'!AP19+'5C1J_Jeff Chamber'!AP19+'5C1Q_Advantage'!AP19+'5C1AF_JCFA-Laf'!AP19+'5C1W_Willow'!AP19+'5C1Z_Lincoln Prep'!AP19+'5C1AA_Laurel'!AP19+'5C1AB_Apex'!AP19+'5C1AC_Smothers'!AP19+'5C1AD_Greater'!AP19+'5C1R_Iberville'!AP19+'5C1N_Delta'!AP19+'5C1S_LC Col Prep'!AP19+'5C1T_Northeast'!AP19+'5C1U_Acadiana Ren'!AP19+'5C1I_LA Key'!AP19+'5C1V_Laf Ren'!AP19+'5C1O_Impact'!AP19+'5C1P_Vision'!AP19+'5C2_LAVCA'!AQ19+'5C1H_Southwest'!AP19+'5C1G_JS Clark'!AP19+'5C1AH_BRUP'!AP19+'5C1X_Tangi'!AP19+'5C1Y_GEO'!AP19+'5C1AI_Harmony'!AP19+'5C1AJ_Athlos'!AP19+'5C1AG_Collegiate'!AP19+'5C1M_GEO Mid'!AP19+Placeholder_Tallulah!AP19</f>
        <v>0</v>
      </c>
      <c r="AR19" s="78">
        <f>'5C1B_DArbonne'!AQ19+'5C1A_Madison'!AQ19+'5C1C_Intl High'!AQ19+'5C3_UnvView'!AR19+'5C1F_L.C. Charter'!AQ19+'5C1E_LFNO'!AQ19+'5C1D_NOMMA'!AQ19+'5C1AE_Noble Minds'!AQ19+'5C1J_Jeff Chamber'!AQ19+'5C1Q_Advantage'!AQ19+'5C1AF_JCFA-Laf'!AQ19+'5C1W_Willow'!AQ19+'5C1Z_Lincoln Prep'!AQ19+'5C1AA_Laurel'!AQ19+'5C1AB_Apex'!AQ19+'5C1AC_Smothers'!AQ19+'5C1AD_Greater'!AQ19+'5C1R_Iberville'!AQ19+'5C1N_Delta'!AQ19+'5C1S_LC Col Prep'!AQ19+'5C1T_Northeast'!AQ19+'5C1U_Acadiana Ren'!AQ19+'5C1I_LA Key'!AQ19+'5C1V_Laf Ren'!AQ19+'5C1O_Impact'!AQ19+'5C1P_Vision'!AQ19+'5C2_LAVCA'!AR19+'5C1H_Southwest'!AQ19+'5C1G_JS Clark'!AQ19+'5C1AH_BRUP'!AQ19+'5C1X_Tangi'!AQ19+'5C1Y_GEO'!AQ19+'5C1AI_Harmony'!AQ19+'5C1AJ_Athlos'!AQ19+'5C1AG_Collegiate'!AQ19+'5C1M_GEO Mid'!AQ19+Placeholder_Tallulah!AQ19</f>
        <v>0</v>
      </c>
      <c r="AS19" s="78">
        <f>'5C1B_DArbonne'!AR19+'5C1A_Madison'!AR19+'5C1C_Intl High'!AR19+'5C3_UnvView'!AS19+'5C1F_L.C. Charter'!AR19+'5C1E_LFNO'!AR19+'5C1D_NOMMA'!AR19+'5C1AE_Noble Minds'!AR19+'5C1J_Jeff Chamber'!AR19+'5C1Q_Advantage'!AR19+'5C1AF_JCFA-Laf'!AR19+'5C1W_Willow'!AR19+'5C1Z_Lincoln Prep'!AR19+'5C1AA_Laurel'!AR19+'5C1AB_Apex'!AR19+'5C1AC_Smothers'!AR19+'5C1AD_Greater'!AR19+'5C1R_Iberville'!AR19+'5C1N_Delta'!AR19+'5C1S_LC Col Prep'!AR19+'5C1T_Northeast'!AR19+'5C1U_Acadiana Ren'!AR19+'5C1I_LA Key'!AR19+'5C1V_Laf Ren'!AR19+'5C1O_Impact'!AR19+'5C1P_Vision'!AR19+'5C2_LAVCA'!AS19+'5C1H_Southwest'!AR19+'5C1G_JS Clark'!AR19+'5C1AH_BRUP'!AR19+'5C1X_Tangi'!AR19+'5C1Y_GEO'!AR19+'5C1AI_Harmony'!AR19+'5C1AJ_Athlos'!AR19+'5C1AG_Collegiate'!AR19+'5C1M_GEO Mid'!AR19+Placeholder_Tallulah!AR19</f>
        <v>0</v>
      </c>
      <c r="AT19" s="91">
        <f>'5C1B_DArbonne'!AS19+'5C1A_Madison'!AS19+'5C1C_Intl High'!AS19+'5C3_UnvView'!AT19+'5C1F_L.C. Charter'!AS19+'5C1E_LFNO'!AS19+'5C1D_NOMMA'!AS19+'5C1AE_Noble Minds'!AS19+'5C1J_Jeff Chamber'!AS19+'5C1Q_Advantage'!AS19+'5C1AF_JCFA-Laf'!AS19+'5C1W_Willow'!AS19+'5C1Z_Lincoln Prep'!AS19+'5C1AA_Laurel'!AS19+'5C1AB_Apex'!AS19+'5C1AC_Smothers'!AS19+'5C1AD_Greater'!AS19+'5C1R_Iberville'!AS19+'5C1N_Delta'!AS19+'5C1S_LC Col Prep'!AS19+'5C1T_Northeast'!AS19+'5C1U_Acadiana Ren'!AS19+'5C1I_LA Key'!AS19+'5C1V_Laf Ren'!AS19+'5C1O_Impact'!AS19+'5C1P_Vision'!AS19+'5C2_LAVCA'!AT19+'5C1H_Southwest'!AS19+'5C1G_JS Clark'!AS19+'5C1AH_BRUP'!AS19+'5C1X_Tangi'!AS19+'5C1Y_GEO'!AS19+'5C1AI_Harmony'!AS19+'5C1AJ_Athlos'!AS19+'5C1AG_Collegiate'!AS19+'5C1M_GEO Mid'!AS19+Placeholder_Tallulah!AS19</f>
        <v>31234</v>
      </c>
      <c r="AU19" s="79">
        <f t="shared" si="1"/>
        <v>0</v>
      </c>
      <c r="AV19" s="88">
        <f t="shared" si="2"/>
        <v>31234</v>
      </c>
      <c r="AW19" s="192"/>
      <c r="AX19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Mid'!#REF!+Placeholder_Tallulah!AW19</f>
        <v>#REF!</v>
      </c>
      <c r="AY19" s="75">
        <f t="shared" si="3"/>
        <v>0</v>
      </c>
      <c r="AZ19" s="75" t="e">
        <f t="shared" si="4"/>
        <v>#REF!</v>
      </c>
    </row>
    <row r="20" spans="1:52" ht="16.149999999999999" customHeight="1" x14ac:dyDescent="0.2">
      <c r="A20" s="55">
        <v>14</v>
      </c>
      <c r="B20" s="56" t="s">
        <v>20</v>
      </c>
      <c r="C20" s="336">
        <f>'5C1B_DArbonne'!C20+'5C1A_Madison'!C20+'5C1C_Intl High'!C20+'5C3_UnvView'!C20+'5C1F_L.C. Charter'!C20+'5C1E_LFNO'!C20+'5C1D_NOMMA'!C20+'5C1AE_Noble Minds'!C20+'5C1J_Jeff Chamber'!C20+'5C1Q_Advantage'!C20+'5C1AF_JCFA-Laf'!C20+'5C1W_Willow'!C20+'5C1Z_Lincoln Prep'!C20+'5C1AA_Laurel'!C20+'5C1AB_Apex'!C20+'5C1AC_Smothers'!C20+'5C1AD_Greater'!C20+'5C1R_Iberville'!C20+'5C1N_Delta'!C20+'5C1S_LC Col Prep'!C20+'5C1T_Northeast'!C20+'5C1U_Acadiana Ren'!C20+'5C1I_LA Key'!C20+'5C1V_Laf Ren'!C20+'5C1O_Impact'!C20+'5C1P_Vision'!C20+'5C2_LAVCA'!C20+'5C1H_Southwest'!C20+'5C1G_JS Clark'!C20+'5C1AH_BRUP'!C20+'5C1X_Tangi'!C20+'5C1Y_GEO'!C20+'5C1AI_Harmony'!C20+'5C1AJ_Athlos'!C20+'5C1AG_Collegiate'!C20+'5C1M_GEO Mid'!C20+Placeholder_Tallulah!C20</f>
        <v>0</v>
      </c>
      <c r="D20" s="57">
        <f>'Source Data'!H20</f>
        <v>5011.2312545353479</v>
      </c>
      <c r="E20" s="75">
        <f>'5C1B_DArbonne'!E20+'5C1A_Madison'!E20+'5C1C_Intl High'!E20+'5C3_UnvView'!E20+'5C1F_L.C. Charter'!E20+'5C1E_LFNO'!E20+'5C1D_NOMMA'!E20+'5C1AE_Noble Minds'!E20+'5C1J_Jeff Chamber'!E20+'5C1Q_Advantage'!E20+'5C1AF_JCFA-Laf'!E20+'5C1W_Willow'!E20+'5C1Z_Lincoln Prep'!E20+'5C1AA_Laurel'!E20+'5C1AB_Apex'!E20+'5C1AC_Smothers'!E20+'5C1AD_Greater'!E20+'5C1R_Iberville'!E20+'5C1N_Delta'!E20+'5C1S_LC Col Prep'!E20+'5C1T_Northeast'!E20+'5C1U_Acadiana Ren'!E20+'5C1I_LA Key'!E20+'5C1V_Laf Ren'!E20+'5C1O_Impact'!E20+'5C1P_Vision'!E20+'5C2_LAVCA'!E20+'5C1H_Southwest'!E20+'5C1G_JS Clark'!E20+'5C1AH_BRUP'!E20+'5C1X_Tangi'!E20+'5C1Y_GEO'!E20+'5C1AI_Harmony'!E20+'5C1AJ_Athlos'!E20+'5C1AG_Collegiate'!E20+'5C1M_GEO Mid'!E20+Placeholder_Tallulah!E20</f>
        <v>0</v>
      </c>
      <c r="F20" s="355">
        <f>'5C1B_DArbonne'!F20+'5C1A_Madison'!F20+'5C1C_Intl High'!F20+'5C3_UnvView'!F20+'5C1F_L.C. Charter'!F20+'5C1E_LFNO'!F20+'5C1D_NOMMA'!F20+'5C1AE_Noble Minds'!F20+'5C1J_Jeff Chamber'!F20+'5C1Q_Advantage'!F20+'5C1AF_JCFA-Laf'!F20+'5C1W_Willow'!F20+'5C1Z_Lincoln Prep'!F20+'5C1AA_Laurel'!F20+'5C1AB_Apex'!F20+'5C1AC_Smothers'!F20+'5C1AD_Greater'!F20+'5C1R_Iberville'!F20+'5C1N_Delta'!F20+'5C1S_LC Col Prep'!F20+'5C1T_Northeast'!F20+'5C1U_Acadiana Ren'!F20+'5C1I_LA Key'!F20+'5C1V_Laf Ren'!F20+'5C1O_Impact'!F20+'5C1P_Vision'!F20+'5C2_LAVCA'!F20+'5C1H_Southwest'!F20+'5C1G_JS Clark'!F20+'5C1AH_BRUP'!F20+'5C1X_Tangi'!F20+'5C1Y_GEO'!F20+'5C1AI_Harmony'!F20+'5C1AJ_Athlos'!F20+'5C1AG_Collegiate'!F20+'5C1M_GEO Mid'!F20+Placeholder_Tallulah!F20</f>
        <v>0</v>
      </c>
      <c r="G20" s="57">
        <f>'Source Data'!I20</f>
        <v>644.89230424636412</v>
      </c>
      <c r="H20" s="75">
        <f>'5C1B_DArbonne'!H20+'5C1A_Madison'!H20+'5C1C_Intl High'!H20+'5C3_UnvView'!H20+'5C1F_L.C. Charter'!H20+'5C1E_LFNO'!H20+'5C1D_NOMMA'!H20+'5C1AE_Noble Minds'!H20+'5C1J_Jeff Chamber'!H20+'5C1Q_Advantage'!H20+'5C1AF_JCFA-Laf'!H20+'5C1W_Willow'!H20+'5C1Z_Lincoln Prep'!H20+'5C1AA_Laurel'!H20+'5C1AB_Apex'!H20+'5C1AC_Smothers'!H20+'5C1AD_Greater'!H20+'5C1R_Iberville'!H20+'5C1N_Delta'!H20+'5C1S_LC Col Prep'!H20+'5C1T_Northeast'!H20+'5C1U_Acadiana Ren'!H20+'5C1I_LA Key'!H20+'5C1V_Laf Ren'!H20+'5C1O_Impact'!H20+'5C1P_Vision'!H20+'5C2_LAVCA'!H20+'5C1H_Southwest'!H20+'5C1G_JS Clark'!H20+'5C1AH_BRUP'!H20+'5C1X_Tangi'!H20+'5C1Y_GEO'!H20+'5C1AI_Harmony'!H20+'5C1AJ_Athlos'!H20+'5C1AG_Collegiate'!H20+'5C1M_GEO Mid'!H20+Placeholder_Tallulah!H20</f>
        <v>0</v>
      </c>
      <c r="I20" s="355">
        <f>'5C1B_DArbonne'!I20+'5C1A_Madison'!I20+'5C1C_Intl High'!I20+'5C3_UnvView'!I20+'5C1F_L.C. Charter'!I20+'5C1E_LFNO'!I20+'5C1D_NOMMA'!I20+'5C1AE_Noble Minds'!I20+'5C1J_Jeff Chamber'!I20+'5C1Q_Advantage'!I20+'5C1AF_JCFA-Laf'!I20+'5C1W_Willow'!I20+'5C1Z_Lincoln Prep'!I20+'5C1AA_Laurel'!I20+'5C1AB_Apex'!I20+'5C1AC_Smothers'!I20+'5C1AD_Greater'!I20+'5C1R_Iberville'!I20+'5C1N_Delta'!I20+'5C1S_LC Col Prep'!I20+'5C1T_Northeast'!I20+'5C1U_Acadiana Ren'!I20+'5C1I_LA Key'!I20+'5C1V_Laf Ren'!I20+'5C1O_Impact'!I20+'5C1P_Vision'!I20+'5C2_LAVCA'!I20+'5C1H_Southwest'!I20+'5C1G_JS Clark'!I20+'5C1AH_BRUP'!I20+'5C1X_Tangi'!I20+'5C1Y_GEO'!I20+'5C1AI_Harmony'!I20+'5C1AJ_Athlos'!I20+'5C1AG_Collegiate'!I20+'5C1M_GEO Mid'!I20+Placeholder_Tallulah!I20</f>
        <v>0</v>
      </c>
      <c r="J20" s="57">
        <f>'Source Data'!J20</f>
        <v>175.87971933991753</v>
      </c>
      <c r="K20" s="75">
        <f>'5C1B_DArbonne'!K20+'5C1A_Madison'!K20+'5C1C_Intl High'!K20+'5C3_UnvView'!K20+'5C1F_L.C. Charter'!K20+'5C1E_LFNO'!K20+'5C1D_NOMMA'!K20+'5C1AE_Noble Minds'!K20+'5C1J_Jeff Chamber'!K20+'5C1Q_Advantage'!K20+'5C1AF_JCFA-Laf'!K20+'5C1W_Willow'!K20+'5C1Z_Lincoln Prep'!K20+'5C1AA_Laurel'!K20+'5C1AB_Apex'!K20+'5C1AC_Smothers'!K20+'5C1AD_Greater'!K20+'5C1R_Iberville'!K20+'5C1N_Delta'!K20+'5C1S_LC Col Prep'!K20+'5C1T_Northeast'!K20+'5C1U_Acadiana Ren'!K20+'5C1I_LA Key'!K20+'5C1V_Laf Ren'!K20+'5C1O_Impact'!K20+'5C1P_Vision'!K20+'5C2_LAVCA'!K20+'5C1H_Southwest'!K20+'5C1G_JS Clark'!K20+'5C1AH_BRUP'!K20+'5C1X_Tangi'!K20+'5C1Y_GEO'!K20+'5C1AI_Harmony'!K20+'5C1AJ_Athlos'!K20+'5C1AG_Collegiate'!K20+'5C1M_GEO Mid'!K20+Placeholder_Tallulah!K20</f>
        <v>0</v>
      </c>
      <c r="L20" s="355">
        <f>'5C1B_DArbonne'!L20+'5C1A_Madison'!L20+'5C1C_Intl High'!L20+'5C3_UnvView'!L20+'5C1F_L.C. Charter'!L20+'5C1E_LFNO'!L20+'5C1D_NOMMA'!L20+'5C1AE_Noble Minds'!L20+'5C1J_Jeff Chamber'!L20+'5C1Q_Advantage'!L20+'5C1AF_JCFA-Laf'!L20+'5C1W_Willow'!L20+'5C1Z_Lincoln Prep'!L20+'5C1AA_Laurel'!L20+'5C1AB_Apex'!L20+'5C1AC_Smothers'!L20+'5C1AD_Greater'!L20+'5C1R_Iberville'!L20+'5C1N_Delta'!L20+'5C1S_LC Col Prep'!L20+'5C1T_Northeast'!L20+'5C1U_Acadiana Ren'!L20+'5C1I_LA Key'!L20+'5C1V_Laf Ren'!L20+'5C1O_Impact'!L20+'5C1P_Vision'!L20+'5C2_LAVCA'!L20+'5C1H_Southwest'!L20+'5C1G_JS Clark'!L20+'5C1AH_BRUP'!L20+'5C1X_Tangi'!L20+'5C1Y_GEO'!L20+'5C1AI_Harmony'!L20+'5C1AJ_Athlos'!L20+'5C1AG_Collegiate'!L20+'5C1M_GEO Mid'!L20+Placeholder_Tallulah!L20</f>
        <v>0</v>
      </c>
      <c r="M20" s="57">
        <f>'Source Data'!K20</f>
        <v>4396.9929834979375</v>
      </c>
      <c r="N20" s="75">
        <f>'5C1B_DArbonne'!N20+'5C1A_Madison'!N20+'5C1C_Intl High'!N20+'5C3_UnvView'!N20+'5C1F_L.C. Charter'!N20+'5C1E_LFNO'!N20+'5C1D_NOMMA'!N20+'5C1AE_Noble Minds'!N20+'5C1J_Jeff Chamber'!N20+'5C1Q_Advantage'!N20+'5C1AF_JCFA-Laf'!N20+'5C1W_Willow'!N20+'5C1Z_Lincoln Prep'!N20+'5C1AA_Laurel'!N20+'5C1AB_Apex'!N20+'5C1AC_Smothers'!N20+'5C1AD_Greater'!N20+'5C1R_Iberville'!N20+'5C1N_Delta'!N20+'5C1S_LC Col Prep'!N20+'5C1T_Northeast'!N20+'5C1U_Acadiana Ren'!N20+'5C1I_LA Key'!N20+'5C1V_Laf Ren'!N20+'5C1O_Impact'!N20+'5C1P_Vision'!N20+'5C2_LAVCA'!N20+'5C1H_Southwest'!N20+'5C1G_JS Clark'!N20+'5C1AH_BRUP'!N20+'5C1X_Tangi'!N20+'5C1Y_GEO'!N20+'5C1AI_Harmony'!N20+'5C1AJ_Athlos'!N20+'5C1AG_Collegiate'!N20+'5C1M_GEO Mid'!N20+Placeholder_Tallulah!N20</f>
        <v>0</v>
      </c>
      <c r="O20" s="355">
        <f>'5C1B_DArbonne'!O20+'5C1A_Madison'!O20+'5C1C_Intl High'!O20+'5C3_UnvView'!O20+'5C1F_L.C. Charter'!O20+'5C1E_LFNO'!O20+'5C1D_NOMMA'!O20+'5C1AE_Noble Minds'!O20+'5C1J_Jeff Chamber'!O20+'5C1Q_Advantage'!O20+'5C1AF_JCFA-Laf'!O20+'5C1W_Willow'!O20+'5C1Z_Lincoln Prep'!O20+'5C1AA_Laurel'!O20+'5C1AB_Apex'!O20+'5C1AC_Smothers'!O20+'5C1AD_Greater'!O20+'5C1R_Iberville'!O20+'5C1N_Delta'!O20+'5C1S_LC Col Prep'!O20+'5C1T_Northeast'!O20+'5C1U_Acadiana Ren'!O20+'5C1I_LA Key'!O20+'5C1V_Laf Ren'!O20+'5C1O_Impact'!O20+'5C1P_Vision'!O20+'5C2_LAVCA'!O20+'5C1H_Southwest'!O20+'5C1G_JS Clark'!O20+'5C1AH_BRUP'!O20+'5C1X_Tangi'!O20+'5C1Y_GEO'!O20+'5C1AI_Harmony'!O20+'5C1AJ_Athlos'!O20+'5C1AG_Collegiate'!O20+'5C1M_GEO Mid'!O20+Placeholder_Tallulah!O20</f>
        <v>0</v>
      </c>
      <c r="P20" s="57">
        <f>'Source Data'!L20</f>
        <v>1758.7971933991751</v>
      </c>
      <c r="Q20" s="75">
        <f>'5C1B_DArbonne'!Q20+'5C1A_Madison'!Q20+'5C1C_Intl High'!Q20+'5C3_UnvView'!Q20+'5C1F_L.C. Charter'!Q20+'5C1E_LFNO'!Q20+'5C1D_NOMMA'!Q20+'5C1AE_Noble Minds'!Q20+'5C1J_Jeff Chamber'!Q20+'5C1Q_Advantage'!Q20+'5C1AF_JCFA-Laf'!Q20+'5C1W_Willow'!Q20+'5C1Z_Lincoln Prep'!Q20+'5C1AA_Laurel'!Q20+'5C1AB_Apex'!Q20+'5C1AC_Smothers'!Q20+'5C1AD_Greater'!Q20+'5C1R_Iberville'!Q20+'5C1N_Delta'!Q20+'5C1S_LC Col Prep'!Q20+'5C1T_Northeast'!Q20+'5C1U_Acadiana Ren'!Q20+'5C1I_LA Key'!Q20+'5C1V_Laf Ren'!Q20+'5C1O_Impact'!Q20+'5C1P_Vision'!Q20+'5C2_LAVCA'!Q20+'5C1H_Southwest'!Q20+'5C1G_JS Clark'!Q20+'5C1AH_BRUP'!Q20+'5C1X_Tangi'!Q20+'5C1Y_GEO'!Q20+'5C1AI_Harmony'!Q20+'5C1AJ_Athlos'!Q20+'5C1AG_Collegiate'!Q20+'5C1M_GEO Mid'!Q20+Placeholder_Tallulah!Q20</f>
        <v>0</v>
      </c>
      <c r="R20" s="94">
        <f>'5C1B_DArbonne'!R20+'5C1A_Madison'!R20+'5C1C_Intl High'!R20+'5C3_UnvView'!R20+'5C1F_L.C. Charter'!R20+'5C1E_LFNO'!R20+'5C1D_NOMMA'!R20+'5C1AE_Noble Minds'!R20+'5C1J_Jeff Chamber'!R20+'5C1Q_Advantage'!R20+'5C1AF_JCFA-Laf'!R20+'5C1W_Willow'!R20+'5C1Z_Lincoln Prep'!R20+'5C1AA_Laurel'!R20+'5C1AB_Apex'!R20+'5C1AC_Smothers'!R20+'5C1AD_Greater'!R20+'5C1R_Iberville'!R20+'5C1N_Delta'!R20+'5C1S_LC Col Prep'!R20+'5C1T_Northeast'!R20+'5C1U_Acadiana Ren'!R20+'5C1I_LA Key'!R20+'5C1V_Laf Ren'!R20+'5C1O_Impact'!R20+'5C1P_Vision'!R20+'5C2_LAVCA'!R20+'5C1H_Southwest'!R20+'5C1G_JS Clark'!R20+'5C1AH_BRUP'!R20+'5C1X_Tangi'!R20+'5C1Y_GEO'!R20+'5C1AI_Harmony'!R20+'5C1AJ_Athlos'!R20+'5C1AG_Collegiate'!R20+'5C1M_GEO Mid'!R20+Placeholder_Tallulah!R20</f>
        <v>729704</v>
      </c>
      <c r="S20" s="1397">
        <f>'5C3_UnvView'!S20+'5C2_LAVCA'!S20</f>
        <v>9829</v>
      </c>
      <c r="T20" s="57">
        <f>'5C1B_DArbonne'!S20+'5C1A_Madison'!S20+'5C1C_Intl High'!S20+'5C3_UnvView'!T20+'5C1F_L.C. Charter'!S20+'5C1E_LFNO'!S20+'5C1D_NOMMA'!S20+'5C1AE_Noble Minds'!S20+'5C1J_Jeff Chamber'!S20+'5C1Q_Advantage'!S20+'5C1AF_JCFA-Laf'!S20+'5C1W_Willow'!S20+'5C1Z_Lincoln Prep'!S20+'5C1AA_Laurel'!S20+'5C1AB_Apex'!S20+'5C1AC_Smothers'!S20+'5C1AD_Greater'!S20+'5C1R_Iberville'!S20+'5C1N_Delta'!S20+'5C1S_LC Col Prep'!S20+'5C1T_Northeast'!S20+'5C1U_Acadiana Ren'!S20+'5C1I_LA Key'!S20+'5C1V_Laf Ren'!S20+'5C1O_Impact'!S20+'5C1P_Vision'!S20+'5C2_LAVCA'!T20+'5C1H_Southwest'!S20+'5C1G_JS Clark'!S20+'5C1AH_BRUP'!S20+'5C1X_Tangi'!S20+'5C1Y_GEO'!S20+'5C1AI_Harmony'!S20+'5C1AJ_Athlos'!S20+'5C1AG_Collegiate'!S20+'5C1M_GEO Mid'!S20+Placeholder_Tallulah!S20</f>
        <v>0</v>
      </c>
      <c r="U20" s="57">
        <f>'5C1B_DArbonne'!T20+'5C1A_Madison'!T20+'5C1C_Intl High'!T20+'5C3_UnvView'!U20+'5C1F_L.C. Charter'!T20+'5C1E_LFNO'!T20+'5C1D_NOMMA'!T20+'5C1AE_Noble Minds'!T20+'5C1J_Jeff Chamber'!T20+'5C1Q_Advantage'!T20+'5C1AF_JCFA-Laf'!T20+'5C1W_Willow'!T20+'5C1Z_Lincoln Prep'!T20+'5C1AA_Laurel'!T20+'5C1AB_Apex'!T20+'5C1AC_Smothers'!T20+'5C1AD_Greater'!T20+'5C1R_Iberville'!T20+'5C1N_Delta'!T20+'5C1S_LC Col Prep'!T20+'5C1T_Northeast'!T20+'5C1U_Acadiana Ren'!T20+'5C1I_LA Key'!T20+'5C1V_Laf Ren'!T20+'5C1O_Impact'!T20+'5C1P_Vision'!T20+'5C2_LAVCA'!U20+'5C1H_Southwest'!T20+'5C1G_JS Clark'!T20+'5C1AH_BRUP'!T20+'5C1X_Tangi'!T20+'5C1Y_GEO'!T20+'5C1AI_Harmony'!T20+'5C1AJ_Athlos'!T20+'5C1AG_Collegiate'!T20+'5C1M_GEO Mid'!T20+Placeholder_Tallulah!T20</f>
        <v>0</v>
      </c>
      <c r="V20" s="58">
        <f>'5C1B_DArbonne'!U20+'5C1A_Madison'!U20+'5C1C_Intl High'!U20+'5C3_UnvView'!V20+'5C1F_L.C. Charter'!U20+'5C1E_LFNO'!U20+'5C1D_NOMMA'!U20+'5C1AE_Noble Minds'!U20+'5C1J_Jeff Chamber'!U20+'5C1Q_Advantage'!U20+'5C1AF_JCFA-Laf'!U20+'5C1W_Willow'!U20+'5C1Z_Lincoln Prep'!U20+'5C1AA_Laurel'!U20+'5C1AB_Apex'!U20+'5C1AC_Smothers'!U20+'5C1AD_Greater'!U20+'5C1R_Iberville'!U20+'5C1N_Delta'!U20+'5C1S_LC Col Prep'!U20+'5C1T_Northeast'!U20+'5C1U_Acadiana Ren'!U20+'5C1I_LA Key'!U20+'5C1V_Laf Ren'!U20+'5C1O_Impact'!U20+'5C1P_Vision'!U20+'5C2_LAVCA'!V20+'5C1H_Southwest'!U20+'5C1G_JS Clark'!U20+'5C1AH_BRUP'!U20+'5C1X_Tangi'!U20+'5C1Y_GEO'!U20+'5C1AI_Harmony'!U20+'5C1AJ_Athlos'!U20+'5C1AG_Collegiate'!U20+'5C1M_GEO Mid'!U20+Placeholder_Tallulah!U20</f>
        <v>0</v>
      </c>
      <c r="W20" s="94">
        <f>'5C1B_DArbonne'!V20+'5C1A_Madison'!V20+'5C1C_Intl High'!V20+'5C3_UnvView'!W20+'5C1F_L.C. Charter'!V20+'5C1E_LFNO'!V20+'5C1D_NOMMA'!V20+'5C1AE_Noble Minds'!V20+'5C1J_Jeff Chamber'!V20+'5C1Q_Advantage'!V20+'5C1AF_JCFA-Laf'!V20+'5C1W_Willow'!V20+'5C1Z_Lincoln Prep'!V20+'5C1AA_Laurel'!V20+'5C1AB_Apex'!V20+'5C1AC_Smothers'!V20+'5C1AD_Greater'!V20+'5C1R_Iberville'!V20+'5C1N_Delta'!V20+'5C1S_LC Col Prep'!V20+'5C1T_Northeast'!V20+'5C1U_Acadiana Ren'!V20+'5C1I_LA Key'!V20+'5C1V_Laf Ren'!V20+'5C1O_Impact'!V20+'5C1P_Vision'!V20+'5C2_LAVCA'!W20+'5C1H_Southwest'!V20+'5C1G_JS Clark'!V20+'5C1AH_BRUP'!V20+'5C1X_Tangi'!V20+'5C1Y_GEO'!V20+'5C1AI_Harmony'!V20+'5C1AJ_Athlos'!V20+'5C1AG_Collegiate'!V20+'5C1M_GEO Mid'!V20+Placeholder_Tallulah!V20</f>
        <v>0</v>
      </c>
      <c r="X20" s="75">
        <f>'5C1B_DArbonne'!W20+'5C1A_Madison'!W20+'5C1C_Intl High'!W20+'5C3_UnvView'!X20+'5C1F_L.C. Charter'!W20+'5C1E_LFNO'!W20+'5C1D_NOMMA'!W20+'5C1AE_Noble Minds'!W20+'5C1J_Jeff Chamber'!W20+'5C1Q_Advantage'!W20+'5C1AF_JCFA-Laf'!W20+'5C1W_Willow'!W20+'5C1Z_Lincoln Prep'!W20+'5C1AA_Laurel'!W20+'5C1AB_Apex'!W20+'5C1AC_Smothers'!W20+'5C1AD_Greater'!W20+'5C1R_Iberville'!W20+'5C1N_Delta'!W20+'5C1S_LC Col Prep'!W20+'5C1T_Northeast'!W20+'5C1U_Acadiana Ren'!W20+'5C1I_LA Key'!W20+'5C1V_Laf Ren'!W20+'5C1O_Impact'!W20+'5C1P_Vision'!W20+'5C2_LAVCA'!X20+'5C1H_Southwest'!W20+'5C1G_JS Clark'!W20+'5C1AH_BRUP'!W20+'5C1X_Tangi'!W20+'5C1Y_GEO'!W20+'5C1AI_Harmony'!W20+'5C1AJ_Athlos'!W20+'5C1AG_Collegiate'!W20+'5C1M_GEO Mid'!W20+Placeholder_Tallulah!W20</f>
        <v>0</v>
      </c>
      <c r="Y20" s="94">
        <f>'5C1B_DArbonne'!X20+'5C1A_Madison'!X20+'5C1C_Intl High'!X20+'5C3_UnvView'!Y20+'5C1F_L.C. Charter'!X20+'5C1E_LFNO'!X20+'5C1D_NOMMA'!X20+'5C1AE_Noble Minds'!X20+'5C1J_Jeff Chamber'!X20+'5C1Q_Advantage'!X20+'5C1AF_JCFA-Laf'!X20+'5C1W_Willow'!X20+'5C1Z_Lincoln Prep'!X20+'5C1AA_Laurel'!X20+'5C1AB_Apex'!X20+'5C1AC_Smothers'!X20+'5C1AD_Greater'!X20+'5C1R_Iberville'!X20+'5C1N_Delta'!X20+'5C1S_LC Col Prep'!X20+'5C1T_Northeast'!X20+'5C1U_Acadiana Ren'!X20+'5C1I_LA Key'!X20+'5C1V_Laf Ren'!X20+'5C1O_Impact'!X20+'5C1P_Vision'!X20+'5C2_LAVCA'!Y20+'5C1H_Southwest'!X20+'5C1G_JS Clark'!X20+'5C1AH_BRUP'!X20+'5C1X_Tangi'!X20+'5C1Y_GEO'!X20+'5C1AI_Harmony'!X20+'5C1AJ_Athlos'!X20+'5C1AG_Collegiate'!X20+'5C1M_GEO Mid'!X20+Placeholder_Tallulah!X20</f>
        <v>0</v>
      </c>
      <c r="Z20" s="57">
        <f>'5C1B_DArbonne'!Y20+'5C1A_Madison'!Y20+'5C1C_Intl High'!Y20+'5C3_UnvView'!Z20+'5C1F_L.C. Charter'!Y20+'5C1E_LFNO'!Y20+'5C1D_NOMMA'!Y20+'5C1AE_Noble Minds'!Y20+'5C1J_Jeff Chamber'!Y20+'5C1Q_Advantage'!Y20+'5C1AF_JCFA-Laf'!Y20+'5C1W_Willow'!Y20+'5C1Z_Lincoln Prep'!Y20+'5C1AA_Laurel'!Y20+'5C1AB_Apex'!Y20+'5C1AC_Smothers'!Y20+'5C1AD_Greater'!Y20+'5C1R_Iberville'!Y20+'5C1N_Delta'!Y20+'5C1S_LC Col Prep'!Y20+'5C1T_Northeast'!Y20+'5C1U_Acadiana Ren'!Y20+'5C1I_LA Key'!Y20+'5C1V_Laf Ren'!Y20+'5C1O_Impact'!Y20+'5C1P_Vision'!Y20+'5C2_LAVCA'!Z20+'5C1H_Southwest'!Y20+'5C1G_JS Clark'!Y20+'5C1AH_BRUP'!Y20+'5C1X_Tangi'!Y20+'5C1Y_GEO'!Y20+'5C1AI_Harmony'!Y20+'5C1AJ_Athlos'!Y20+'5C1AG_Collegiate'!Y20+'5C1M_GEO Mid'!Y20+Placeholder_Tallulah!Y20</f>
        <v>0</v>
      </c>
      <c r="AA20" s="94">
        <f>'5C1B_DArbonne'!Z20+'5C1A_Madison'!Z20+'5C1C_Intl High'!Z20+'5C3_UnvView'!AA20+'5C1F_L.C. Charter'!Z20+'5C1E_LFNO'!Z20+'5C1D_NOMMA'!Z20+'5C1AE_Noble Minds'!Z20+'5C1J_Jeff Chamber'!Z20+'5C1Q_Advantage'!Z20+'5C1AF_JCFA-Laf'!Z20+'5C1W_Willow'!Z20+'5C1Z_Lincoln Prep'!Z20+'5C1AA_Laurel'!Z20+'5C1AB_Apex'!Z20+'5C1AC_Smothers'!Z20+'5C1AD_Greater'!Z20+'5C1R_Iberville'!Z20+'5C1N_Delta'!Z20+'5C1S_LC Col Prep'!Z20+'5C1T_Northeast'!Z20+'5C1U_Acadiana Ren'!Z20+'5C1I_LA Key'!Z20+'5C1V_Laf Ren'!Z20+'5C1O_Impact'!Z20+'5C1P_Vision'!Z20+'5C2_LAVCA'!AA20+'5C1H_Southwest'!Z20+'5C1G_JS Clark'!Z20+'5C1AH_BRUP'!Z20+'5C1X_Tangi'!Z20+'5C1Y_GEO'!Z20+'5C1AI_Harmony'!Z20+'5C1AJ_Athlos'!Z20+'5C1AG_Collegiate'!Z20+'5C1M_GEO Mid'!Z20+Placeholder_Tallulah!Z20</f>
        <v>0</v>
      </c>
      <c r="AB20" s="57">
        <f>'5C1B_DArbonne'!AA20+'5C1A_Madison'!AA20+'5C1C_Intl High'!AA20+'5C3_UnvView'!AB20+'5C1F_L.C. Charter'!AA20+'5C1E_LFNO'!AA20+'5C1D_NOMMA'!AA20+'5C1AE_Noble Minds'!AA20+'5C1J_Jeff Chamber'!AA20+'5C1Q_Advantage'!AA20+'5C1AF_JCFA-Laf'!AA20+'5C1W_Willow'!AA20+'5C1Z_Lincoln Prep'!AA20+'5C1AA_Laurel'!AA20+'5C1AB_Apex'!AA20+'5C1AC_Smothers'!AA20+'5C1AD_Greater'!AA20+'5C1R_Iberville'!AA20+'5C1N_Delta'!AA20+'5C1S_LC Col Prep'!AA20+'5C1T_Northeast'!AA20+'5C1U_Acadiana Ren'!AA20+'5C1I_LA Key'!AA20+'5C1V_Laf Ren'!AA20+'5C1O_Impact'!AA20+'5C1P_Vision'!AA20+'5C2_LAVCA'!AB20+'5C1H_Southwest'!AA20+'5C1G_JS Clark'!AA20+'5C1AH_BRUP'!AA20+'5C1X_Tangi'!AA20+'5C1Y_GEO'!AA20+'5C1AI_Harmony'!AA20+'5C1AJ_Athlos'!AA20+'5C1AG_Collegiate'!AA20+'5C1M_GEO Mid'!AA20+Placeholder_Tallulah!AA20</f>
        <v>0</v>
      </c>
      <c r="AC20" s="57">
        <f>'5C1B_DArbonne'!AB20+'5C1A_Madison'!AB20+'5C1C_Intl High'!AB20+'5C3_UnvView'!AC20+'5C1F_L.C. Charter'!AB20+'5C1E_LFNO'!AB20+'5C1D_NOMMA'!AB20+'5C1AE_Noble Minds'!AB20+'5C1J_Jeff Chamber'!AB20+'5C1Q_Advantage'!AB20+'5C1AF_JCFA-Laf'!AB20+'5C1W_Willow'!AB20+'5C1Z_Lincoln Prep'!AB20+'5C1AA_Laurel'!AB20+'5C1AB_Apex'!AB20+'5C1AC_Smothers'!AB20+'5C1AD_Greater'!AB20+'5C1R_Iberville'!AB20+'5C1N_Delta'!AB20+'5C1S_LC Col Prep'!AB20+'5C1T_Northeast'!AB20+'5C1U_Acadiana Ren'!AB20+'5C1I_LA Key'!AB20+'5C1V_Laf Ren'!AB20+'5C1O_Impact'!AB20+'5C1P_Vision'!AB20+'5C2_LAVCA'!AC20+'5C1H_Southwest'!AB20+'5C1G_JS Clark'!AB20+'5C1AH_BRUP'!AB20+'5C1X_Tangi'!AB20+'5C1Y_GEO'!AB20+'5C1AI_Harmony'!AB20+'5C1AJ_Athlos'!AB20+'5C1AG_Collegiate'!AB20+'5C1M_GEO Mid'!AB20+Placeholder_Tallulah!AB20</f>
        <v>0</v>
      </c>
      <c r="AD20" s="94">
        <f>'5C1B_DArbonne'!AC20+'5C1A_Madison'!AC20+'5C1C_Intl High'!AC20+'5C3_UnvView'!AD20+'5C1F_L.C. Charter'!AC20+'5C1E_LFNO'!AC20+'5C1D_NOMMA'!AC20+'5C1AE_Noble Minds'!AC20+'5C1J_Jeff Chamber'!AC20+'5C1Q_Advantage'!AC20+'5C1AF_JCFA-Laf'!AC20+'5C1W_Willow'!AC20+'5C1Z_Lincoln Prep'!AC20+'5C1AA_Laurel'!AC20+'5C1AB_Apex'!AC20+'5C1AC_Smothers'!AC20+'5C1AD_Greater'!AC20+'5C1R_Iberville'!AC20+'5C1N_Delta'!AC20+'5C1S_LC Col Prep'!AC20+'5C1T_Northeast'!AC20+'5C1U_Acadiana Ren'!AC20+'5C1I_LA Key'!AC20+'5C1V_Laf Ren'!AC20+'5C1O_Impact'!AC20+'5C1P_Vision'!AC20+'5C2_LAVCA'!AD20+'5C1H_Southwest'!AC20+'5C1G_JS Clark'!AC20+'5C1AH_BRUP'!AC20+'5C1X_Tangi'!AC20+'5C1Y_GEO'!AC20+'5C1AI_Harmony'!AC20+'5C1AJ_Athlos'!AC20+'5C1AG_Collegiate'!AC20+'5C1M_GEO Mid'!AC20+Placeholder_Tallulah!AC20</f>
        <v>0</v>
      </c>
      <c r="AE20" s="98">
        <f>'5C1B_DArbonne'!AD20+'5C1A_Madison'!AD20+'5C1C_Intl High'!AD20+'5C3_UnvView'!AE20+'5C1F_L.C. Charter'!AD20+'5C1E_LFNO'!AD20+'5C1D_NOMMA'!AD20+'5C1AE_Noble Minds'!AD20+'5C1J_Jeff Chamber'!AD20+'5C1Q_Advantage'!AD20+'5C1AF_JCFA-Laf'!AD20+'5C1W_Willow'!AD20+'5C1Z_Lincoln Prep'!AD20+'5C1AA_Laurel'!AD20+'5C1AB_Apex'!AD20+'5C1AC_Smothers'!AD20+'5C1AD_Greater'!AD20+'5C1R_Iberville'!AD20+'5C1N_Delta'!AD20+'5C1S_LC Col Prep'!AD20+'5C1T_Northeast'!AD20+'5C1U_Acadiana Ren'!AD20+'5C1I_LA Key'!AD20+'5C1V_Laf Ren'!AD20+'5C1O_Impact'!AD20+'5C1P_Vision'!AD20+'5C2_LAVCA'!AE20+'5C1H_Southwest'!AD20+'5C1G_JS Clark'!AD20+'5C1AH_BRUP'!AD20+'5C1X_Tangi'!AD20+'5C1Y_GEO'!AD20+'5C1AI_Harmony'!AD20+'5C1AJ_Athlos'!AD20+'5C1AG_Collegiate'!AD20+'5C1M_GEO Mid'!AD20+Placeholder_Tallulah!AD20</f>
        <v>0</v>
      </c>
      <c r="AF20" s="76">
        <f>'Source Data'!N20</f>
        <v>3342</v>
      </c>
      <c r="AG20" s="91">
        <f>'5C1B_DArbonne'!AF20+'5C1A_Madison'!AF20+'5C1C_Intl High'!AF20+'5C3_UnvView'!AG20+'5C1F_L.C. Charter'!AF20+'5C1E_LFNO'!AF20+'5C1D_NOMMA'!AF20+'5C1AE_Noble Minds'!AF20+'5C1J_Jeff Chamber'!AF20+'5C1Q_Advantage'!AF20+'5C1AF_JCFA-Laf'!AF20+'5C1W_Willow'!AF20+'5C1Z_Lincoln Prep'!AF20+'5C1AA_Laurel'!AF20+'5C1AB_Apex'!AF20+'5C1AC_Smothers'!AF20+'5C1AD_Greater'!AF20+'5C1R_Iberville'!AF20+'5C1N_Delta'!AF20+'5C1S_LC Col Prep'!AF20+'5C1T_Northeast'!AF20+'5C1U_Acadiana Ren'!AF20+'5C1I_LA Key'!AF20+'5C1V_Laf Ren'!AF20+'5C1O_Impact'!AF20+'5C1P_Vision'!AF20+'5C2_LAVCA'!AG20+'5C1H_Southwest'!AF20+'5C1G_JS Clark'!AF20+'5C1AH_BRUP'!AF20+'5C1X_Tangi'!AF20+'5C1Y_GEO'!AF20+'5C1AI_Harmony'!AF20+'5C1AJ_Athlos'!AF20+'5C1AG_Collegiate'!AF20+'5C1M_GEO Mid'!AF20+Placeholder_Tallulah!AF20</f>
        <v>0</v>
      </c>
      <c r="AH20" s="336">
        <f>'5C1B_DArbonne'!AG20+'5C1A_Madison'!AG20+'5C1C_Intl High'!AG20+'5C3_UnvView'!AH20+'5C1F_L.C. Charter'!AG20+'5C1E_LFNO'!AG20+'5C1D_NOMMA'!AG20+'5C1AE_Noble Minds'!AG20+'5C1J_Jeff Chamber'!AG20+'5C1Q_Advantage'!AG20+'5C1AF_JCFA-Laf'!AG20+'5C1W_Willow'!AG20+'5C1Z_Lincoln Prep'!AG20+'5C1AA_Laurel'!AG20+'5C1AB_Apex'!AG20+'5C1AC_Smothers'!AG20+'5C1AD_Greater'!AG20+'5C1R_Iberville'!AG20+'5C1N_Delta'!AG20+'5C1S_LC Col Prep'!AG20+'5C1T_Northeast'!AG20+'5C1U_Acadiana Ren'!AG20+'5C1I_LA Key'!AG20+'5C1V_Laf Ren'!AG20+'5C1O_Impact'!AG20+'5C1P_Vision'!AG20+'5C2_LAVCA'!AH20+'5C1H_Southwest'!AG20+'5C1G_JS Clark'!AG20+'5C1AH_BRUP'!AG20+'5C1X_Tangi'!AG20+'5C1Y_GEO'!AG20+'5C1AI_Harmony'!AG20+'5C1AJ_Athlos'!AG20+'5C1AG_Collegiate'!AG20+'5C1M_GEO Mid'!AG20+Placeholder_Tallulah!AG20</f>
        <v>0</v>
      </c>
      <c r="AI20" s="76">
        <f>'5C1B_DArbonne'!AH20+'5C1A_Madison'!AH20+'5C1C_Intl High'!AH20+'5C3_UnvView'!AI20+'5C1F_L.C. Charter'!AH20+'5C1E_LFNO'!AH20+'5C1D_NOMMA'!AH20+'5C1AE_Noble Minds'!AH20+'5C1J_Jeff Chamber'!AH20+'5C1Q_Advantage'!AH20+'5C1AF_JCFA-Laf'!AH20+'5C1W_Willow'!AH20+'5C1Z_Lincoln Prep'!AH20+'5C1AA_Laurel'!AH20+'5C1AB_Apex'!AH20+'5C1AC_Smothers'!AH20+'5C1AD_Greater'!AH20+'5C1R_Iberville'!AH20+'5C1N_Delta'!AH20+'5C1S_LC Col Prep'!AH20+'5C1T_Northeast'!AH20+'5C1U_Acadiana Ren'!AH20+'5C1I_LA Key'!AH20+'5C1V_Laf Ren'!AH20+'5C1O_Impact'!AH20+'5C1P_Vision'!AH20+'5C2_LAVCA'!AI20+'5C1H_Southwest'!AH20+'5C1G_JS Clark'!AH20+'5C1AH_BRUP'!AH20+'5C1X_Tangi'!AH20+'5C1Y_GEO'!AH20+'5C1AI_Harmony'!AH20+'5C1AJ_Athlos'!AH20+'5C1AG_Collegiate'!AH20+'5C1M_GEO Mid'!AH20+Placeholder_Tallulah!AH20</f>
        <v>0</v>
      </c>
      <c r="AJ20" s="336">
        <f>'5C1B_DArbonne'!AI20+'5C1A_Madison'!AI20+'5C1C_Intl High'!AI20+'5C3_UnvView'!AJ20+'5C1F_L.C. Charter'!AI20+'5C1E_LFNO'!AI20+'5C1D_NOMMA'!AI20+'5C1AE_Noble Minds'!AI20+'5C1J_Jeff Chamber'!AI20+'5C1Q_Advantage'!AI20+'5C1AF_JCFA-Laf'!AI20+'5C1W_Willow'!AI20+'5C1Z_Lincoln Prep'!AI20+'5C1AA_Laurel'!AI20+'5C1AB_Apex'!AI20+'5C1AC_Smothers'!AI20+'5C1AD_Greater'!AI20+'5C1R_Iberville'!AI20+'5C1N_Delta'!AI20+'5C1S_LC Col Prep'!AI20+'5C1T_Northeast'!AI20+'5C1U_Acadiana Ren'!AI20+'5C1I_LA Key'!AI20+'5C1V_Laf Ren'!AI20+'5C1O_Impact'!AI20+'5C1P_Vision'!AI20+'5C2_LAVCA'!AJ20+'5C1H_Southwest'!AI20+'5C1G_JS Clark'!AI20+'5C1AH_BRUP'!AI20+'5C1X_Tangi'!AI20+'5C1Y_GEO'!AI20+'5C1AI_Harmony'!AI20+'5C1AJ_Athlos'!AI20+'5C1AG_Collegiate'!AI20+'5C1M_GEO Mid'!AI20+Placeholder_Tallulah!AI20</f>
        <v>0</v>
      </c>
      <c r="AK20" s="78">
        <f>'5C1B_DArbonne'!AJ20+'5C1A_Madison'!AJ20+'5C1C_Intl High'!AJ20+'5C3_UnvView'!AK20+'5C1F_L.C. Charter'!AJ20+'5C1E_LFNO'!AJ20+'5C1D_NOMMA'!AJ20+'5C1AE_Noble Minds'!AJ20+'5C1J_Jeff Chamber'!AJ20+'5C1Q_Advantage'!AJ20+'5C1AF_JCFA-Laf'!AJ20+'5C1W_Willow'!AJ20+'5C1Z_Lincoln Prep'!AJ20+'5C1AA_Laurel'!AJ20+'5C1AB_Apex'!AJ20+'5C1AC_Smothers'!AJ20+'5C1AD_Greater'!AJ20+'5C1R_Iberville'!AJ20+'5C1N_Delta'!AJ20+'5C1S_LC Col Prep'!AJ20+'5C1T_Northeast'!AJ20+'5C1U_Acadiana Ren'!AJ20+'5C1I_LA Key'!AJ20+'5C1V_Laf Ren'!AJ20+'5C1O_Impact'!AJ20+'5C1P_Vision'!AJ20+'5C2_LAVCA'!AK20+'5C1H_Southwest'!AJ20+'5C1G_JS Clark'!AJ20+'5C1AH_BRUP'!AJ20+'5C1X_Tangi'!AJ20+'5C1Y_GEO'!AJ20+'5C1AI_Harmony'!AJ20+'5C1AJ_Athlos'!AJ20+'5C1AG_Collegiate'!AJ20+'5C1M_GEO Mid'!AJ20+Placeholder_Tallulah!AJ20</f>
        <v>0</v>
      </c>
      <c r="AL20" s="77">
        <f>'5C1B_DArbonne'!AK20+'5C1A_Madison'!AK20+'5C1C_Intl High'!AK20+'5C3_UnvView'!AL20+'5C1F_L.C. Charter'!AK20+'5C1E_LFNO'!AK20+'5C1D_NOMMA'!AK20+'5C1AE_Noble Minds'!AK20+'5C1J_Jeff Chamber'!AK20+'5C1Q_Advantage'!AK20+'5C1AF_JCFA-Laf'!AK20+'5C1W_Willow'!AK20+'5C1Z_Lincoln Prep'!AK20+'5C1AA_Laurel'!AK20+'5C1AB_Apex'!AK20+'5C1AC_Smothers'!AK20+'5C1AD_Greater'!AK20+'5C1R_Iberville'!AK20+'5C1N_Delta'!AK20+'5C1S_LC Col Prep'!AK20+'5C1T_Northeast'!AK20+'5C1U_Acadiana Ren'!AK20+'5C1I_LA Key'!AK20+'5C1V_Laf Ren'!AK20+'5C1O_Impact'!AK20+'5C1P_Vision'!AK20+'5C2_LAVCA'!AL20+'5C1H_Southwest'!AK20+'5C1G_JS Clark'!AK20+'5C1AH_BRUP'!AK20+'5C1X_Tangi'!AK20+'5C1Y_GEO'!AK20+'5C1AI_Harmony'!AK20+'5C1AJ_Athlos'!AK20+'5C1AG_Collegiate'!AK20+'5C1M_GEO Mid'!AK20+Placeholder_Tallulah!AK20</f>
        <v>0</v>
      </c>
      <c r="AM20" s="91">
        <f>'5C1B_DArbonne'!AL20+'5C1A_Madison'!AL20+'5C1C_Intl High'!AL20+'5C3_UnvView'!AM20+'5C1F_L.C. Charter'!AL20+'5C1E_LFNO'!AL20+'5C1D_NOMMA'!AL20+'5C1AE_Noble Minds'!AL20+'5C1J_Jeff Chamber'!AL20+'5C1Q_Advantage'!AL20+'5C1AF_JCFA-Laf'!AL20+'5C1W_Willow'!AL20+'5C1Z_Lincoln Prep'!AL20+'5C1AA_Laurel'!AL20+'5C1AB_Apex'!AL20+'5C1AC_Smothers'!AL20+'5C1AD_Greater'!AL20+'5C1R_Iberville'!AL20+'5C1N_Delta'!AL20+'5C1S_LC Col Prep'!AL20+'5C1T_Northeast'!AL20+'5C1U_Acadiana Ren'!AL20+'5C1I_LA Key'!AL20+'5C1V_Laf Ren'!AL20+'5C1O_Impact'!AL20+'5C1P_Vision'!AL20+'5C2_LAVCA'!AM20+'5C1H_Southwest'!AL20+'5C1G_JS Clark'!AL20+'5C1AH_BRUP'!AL20+'5C1X_Tangi'!AL20+'5C1Y_GEO'!AL20+'5C1AI_Harmony'!AL20+'5C1AJ_Athlos'!AL20+'5C1AG_Collegiate'!AL20+'5C1M_GEO Mid'!AL20+Placeholder_Tallulah!AL20</f>
        <v>371965</v>
      </c>
      <c r="AN20" s="80">
        <f>'5C1B_DArbonne'!AM20+'5C1A_Madison'!AM20+'5C1C_Intl High'!AM20+'5C3_UnvView'!AN20+'5C1F_L.C. Charter'!AM20+'5C1E_LFNO'!AM20+'5C1D_NOMMA'!AM20+'5C1AE_Noble Minds'!AM20+'5C1J_Jeff Chamber'!AM20+'5C1Q_Advantage'!AM20+'5C1AF_JCFA-Laf'!AM20+'5C1W_Willow'!AM20+'5C1Z_Lincoln Prep'!AM20+'5C1AA_Laurel'!AM20+'5C1AB_Apex'!AM20+'5C1AC_Smothers'!AM20+'5C1AD_Greater'!AM20+'5C1R_Iberville'!AM20+'5C1N_Delta'!AM20+'5C1S_LC Col Prep'!AM20+'5C1T_Northeast'!AM20+'5C1U_Acadiana Ren'!AM20+'5C1I_LA Key'!AM20+'5C1V_Laf Ren'!AM20+'5C1O_Impact'!AM20+'5C1P_Vision'!AM20+'5C2_LAVCA'!AN20+'5C1H_Southwest'!AM20+'5C1G_JS Clark'!AM20+'5C1AH_BRUP'!AM20+'5C1X_Tangi'!AM20+'5C1Y_GEO'!AM20+'5C1AI_Harmony'!AM20+'5C1AJ_Athlos'!AM20+'5C1AG_Collegiate'!AM20+'5C1M_GEO Mid'!AM20+Placeholder_Tallulah!AM20</f>
        <v>0</v>
      </c>
      <c r="AO20" s="91">
        <f>'5C1B_DArbonne'!AN20+'5C1A_Madison'!AN20+'5C1C_Intl High'!AN20+'5C3_UnvView'!AO20+'5C1F_L.C. Charter'!AN20+'5C1E_LFNO'!AN20+'5C1D_NOMMA'!AN20+'5C1AE_Noble Minds'!AN20+'5C1J_Jeff Chamber'!AN20+'5C1Q_Advantage'!AN20+'5C1AF_JCFA-Laf'!AN20+'5C1W_Willow'!AN20+'5C1Z_Lincoln Prep'!AN20+'5C1AA_Laurel'!AN20+'5C1AB_Apex'!AN20+'5C1AC_Smothers'!AN20+'5C1AD_Greater'!AN20+'5C1R_Iberville'!AN20+'5C1N_Delta'!AN20+'5C1S_LC Col Prep'!AN20+'5C1T_Northeast'!AN20+'5C1U_Acadiana Ren'!AN20+'5C1I_LA Key'!AN20+'5C1V_Laf Ren'!AN20+'5C1O_Impact'!AN20+'5C1P_Vision'!AN20+'5C2_LAVCA'!AO20+'5C1H_Southwest'!AN20+'5C1G_JS Clark'!AN20+'5C1AH_BRUP'!AN20+'5C1X_Tangi'!AN20+'5C1Y_GEO'!AN20+'5C1AI_Harmony'!AN20+'5C1AJ_Athlos'!AN20+'5C1AG_Collegiate'!AN20+'5C1M_GEO Mid'!AN20+Placeholder_Tallulah!AN20</f>
        <v>0</v>
      </c>
      <c r="AP20" s="78">
        <f>'5C1B_DArbonne'!AO20+'5C1A_Madison'!AO20+'5C1C_Intl High'!AO20+'5C3_UnvView'!AP20+'5C1F_L.C. Charter'!AO20+'5C1E_LFNO'!AO20+'5C1D_NOMMA'!AO20+'5C1AE_Noble Minds'!AO20+'5C1J_Jeff Chamber'!AO20+'5C1Q_Advantage'!AO20+'5C1AF_JCFA-Laf'!AO20+'5C1W_Willow'!AO20+'5C1Z_Lincoln Prep'!AO20+'5C1AA_Laurel'!AO20+'5C1AB_Apex'!AO20+'5C1AC_Smothers'!AO20+'5C1AD_Greater'!AO20+'5C1R_Iberville'!AO20+'5C1N_Delta'!AO20+'5C1S_LC Col Prep'!AO20+'5C1T_Northeast'!AO20+'5C1U_Acadiana Ren'!AO20+'5C1I_LA Key'!AO20+'5C1V_Laf Ren'!AO20+'5C1O_Impact'!AO20+'5C1P_Vision'!AO20+'5C2_LAVCA'!AP20+'5C1H_Southwest'!AO20+'5C1G_JS Clark'!AO20+'5C1AH_BRUP'!AO20+'5C1X_Tangi'!AO20+'5C1Y_GEO'!AO20+'5C1AI_Harmony'!AO20+'5C1AJ_Athlos'!AO20+'5C1AG_Collegiate'!AO20+'5C1M_GEO Mid'!AO20+Placeholder_Tallulah!AO20</f>
        <v>107286</v>
      </c>
      <c r="AQ20" s="91">
        <f>'5C1B_DArbonne'!AP20+'5C1A_Madison'!AP20+'5C1C_Intl High'!AP20+'5C3_UnvView'!AQ20+'5C1F_L.C. Charter'!AP20+'5C1E_LFNO'!AP20+'5C1D_NOMMA'!AP20+'5C1AE_Noble Minds'!AP20+'5C1J_Jeff Chamber'!AP20+'5C1Q_Advantage'!AP20+'5C1AF_JCFA-Laf'!AP20+'5C1W_Willow'!AP20+'5C1Z_Lincoln Prep'!AP20+'5C1AA_Laurel'!AP20+'5C1AB_Apex'!AP20+'5C1AC_Smothers'!AP20+'5C1AD_Greater'!AP20+'5C1R_Iberville'!AP20+'5C1N_Delta'!AP20+'5C1S_LC Col Prep'!AP20+'5C1T_Northeast'!AP20+'5C1U_Acadiana Ren'!AP20+'5C1I_LA Key'!AP20+'5C1V_Laf Ren'!AP20+'5C1O_Impact'!AP20+'5C1P_Vision'!AP20+'5C2_LAVCA'!AQ20+'5C1H_Southwest'!AP20+'5C1G_JS Clark'!AP20+'5C1AH_BRUP'!AP20+'5C1X_Tangi'!AP20+'5C1Y_GEO'!AP20+'5C1AI_Harmony'!AP20+'5C1AJ_Athlos'!AP20+'5C1AG_Collegiate'!AP20+'5C1M_GEO Mid'!AP20+Placeholder_Tallulah!AP20</f>
        <v>0</v>
      </c>
      <c r="AR20" s="78">
        <f>'5C1B_DArbonne'!AQ20+'5C1A_Madison'!AQ20+'5C1C_Intl High'!AQ20+'5C3_UnvView'!AR20+'5C1F_L.C. Charter'!AQ20+'5C1E_LFNO'!AQ20+'5C1D_NOMMA'!AQ20+'5C1AE_Noble Minds'!AQ20+'5C1J_Jeff Chamber'!AQ20+'5C1Q_Advantage'!AQ20+'5C1AF_JCFA-Laf'!AQ20+'5C1W_Willow'!AQ20+'5C1Z_Lincoln Prep'!AQ20+'5C1AA_Laurel'!AQ20+'5C1AB_Apex'!AQ20+'5C1AC_Smothers'!AQ20+'5C1AD_Greater'!AQ20+'5C1R_Iberville'!AQ20+'5C1N_Delta'!AQ20+'5C1S_LC Col Prep'!AQ20+'5C1T_Northeast'!AQ20+'5C1U_Acadiana Ren'!AQ20+'5C1I_LA Key'!AQ20+'5C1V_Laf Ren'!AQ20+'5C1O_Impact'!AQ20+'5C1P_Vision'!AQ20+'5C2_LAVCA'!AR20+'5C1H_Southwest'!AQ20+'5C1G_JS Clark'!AQ20+'5C1AH_BRUP'!AQ20+'5C1X_Tangi'!AQ20+'5C1Y_GEO'!AQ20+'5C1AI_Harmony'!AQ20+'5C1AJ_Athlos'!AQ20+'5C1AG_Collegiate'!AQ20+'5C1M_GEO Mid'!AQ20+Placeholder_Tallulah!AQ20</f>
        <v>0</v>
      </c>
      <c r="AS20" s="78">
        <f>'5C1B_DArbonne'!AR20+'5C1A_Madison'!AR20+'5C1C_Intl High'!AR20+'5C3_UnvView'!AS20+'5C1F_L.C. Charter'!AR20+'5C1E_LFNO'!AR20+'5C1D_NOMMA'!AR20+'5C1AE_Noble Minds'!AR20+'5C1J_Jeff Chamber'!AR20+'5C1Q_Advantage'!AR20+'5C1AF_JCFA-Laf'!AR20+'5C1W_Willow'!AR20+'5C1Z_Lincoln Prep'!AR20+'5C1AA_Laurel'!AR20+'5C1AB_Apex'!AR20+'5C1AC_Smothers'!AR20+'5C1AD_Greater'!AR20+'5C1R_Iberville'!AR20+'5C1N_Delta'!AR20+'5C1S_LC Col Prep'!AR20+'5C1T_Northeast'!AR20+'5C1U_Acadiana Ren'!AR20+'5C1I_LA Key'!AR20+'5C1V_Laf Ren'!AR20+'5C1O_Impact'!AR20+'5C1P_Vision'!AR20+'5C2_LAVCA'!AS20+'5C1H_Southwest'!AR20+'5C1G_JS Clark'!AR20+'5C1AH_BRUP'!AR20+'5C1X_Tangi'!AR20+'5C1Y_GEO'!AR20+'5C1AI_Harmony'!AR20+'5C1AJ_Athlos'!AR20+'5C1AG_Collegiate'!AR20+'5C1M_GEO Mid'!AR20+Placeholder_Tallulah!AR20</f>
        <v>0</v>
      </c>
      <c r="AT20" s="91">
        <f>'5C1B_DArbonne'!AS20+'5C1A_Madison'!AS20+'5C1C_Intl High'!AS20+'5C3_UnvView'!AT20+'5C1F_L.C. Charter'!AS20+'5C1E_LFNO'!AS20+'5C1D_NOMMA'!AS20+'5C1AE_Noble Minds'!AS20+'5C1J_Jeff Chamber'!AS20+'5C1Q_Advantage'!AS20+'5C1AF_JCFA-Laf'!AS20+'5C1W_Willow'!AS20+'5C1Z_Lincoln Prep'!AS20+'5C1AA_Laurel'!AS20+'5C1AB_Apex'!AS20+'5C1AC_Smothers'!AS20+'5C1AD_Greater'!AS20+'5C1R_Iberville'!AS20+'5C1N_Delta'!AS20+'5C1S_LC Col Prep'!AS20+'5C1T_Northeast'!AS20+'5C1U_Acadiana Ren'!AS20+'5C1I_LA Key'!AS20+'5C1V_Laf Ren'!AS20+'5C1O_Impact'!AS20+'5C1P_Vision'!AS20+'5C2_LAVCA'!AT20+'5C1H_Southwest'!AS20+'5C1G_JS Clark'!AS20+'5C1AH_BRUP'!AS20+'5C1X_Tangi'!AS20+'5C1Y_GEO'!AS20+'5C1AI_Harmony'!AS20+'5C1AJ_Athlos'!AS20+'5C1AG_Collegiate'!AS20+'5C1M_GEO Mid'!AS20+Placeholder_Tallulah!AS20</f>
        <v>56462</v>
      </c>
      <c r="AU20" s="79">
        <f t="shared" si="1"/>
        <v>0</v>
      </c>
      <c r="AV20" s="88">
        <f t="shared" si="2"/>
        <v>56462</v>
      </c>
      <c r="AW20" s="192"/>
      <c r="AX20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Mid'!#REF!+Placeholder_Tallulah!AW20</f>
        <v>#REF!</v>
      </c>
      <c r="AY20" s="75">
        <f t="shared" si="3"/>
        <v>0</v>
      </c>
      <c r="AZ20" s="75" t="e">
        <f t="shared" si="4"/>
        <v>#REF!</v>
      </c>
    </row>
    <row r="21" spans="1:52" ht="16.149999999999999" customHeight="1" x14ac:dyDescent="0.2">
      <c r="A21" s="50">
        <v>15</v>
      </c>
      <c r="B21" s="51" t="s">
        <v>21</v>
      </c>
      <c r="C21" s="337">
        <f>'5C1B_DArbonne'!C21+'5C1A_Madison'!C21+'5C1C_Intl High'!C21+'5C3_UnvView'!C21+'5C1F_L.C. Charter'!C21+'5C1E_LFNO'!C21+'5C1D_NOMMA'!C21+'5C1AE_Noble Minds'!C21+'5C1J_Jeff Chamber'!C21+'5C1Q_Advantage'!C21+'5C1AF_JCFA-Laf'!C21+'5C1W_Willow'!C21+'5C1Z_Lincoln Prep'!C21+'5C1AA_Laurel'!C21+'5C1AB_Apex'!C21+'5C1AC_Smothers'!C21+'5C1AD_Greater'!C21+'5C1R_Iberville'!C21+'5C1N_Delta'!C21+'5C1S_LC Col Prep'!C21+'5C1T_Northeast'!C21+'5C1U_Acadiana Ren'!C21+'5C1I_LA Key'!C21+'5C1V_Laf Ren'!C21+'5C1O_Impact'!C21+'5C1P_Vision'!C21+'5C2_LAVCA'!C21+'5C1H_Southwest'!C21+'5C1G_JS Clark'!C21+'5C1AH_BRUP'!C21+'5C1X_Tangi'!C21+'5C1Y_GEO'!C21+'5C1AI_Harmony'!C21+'5C1AJ_Athlos'!C21+'5C1AG_Collegiate'!C21+'5C1M_GEO Mid'!C21+Placeholder_Tallulah!C21</f>
        <v>0</v>
      </c>
      <c r="D21" s="52">
        <f>'Source Data'!H21</f>
        <v>5066.2622105753844</v>
      </c>
      <c r="E21" s="81">
        <f>'5C1B_DArbonne'!E21+'5C1A_Madison'!E21+'5C1C_Intl High'!E21+'5C3_UnvView'!E21+'5C1F_L.C. Charter'!E21+'5C1E_LFNO'!E21+'5C1D_NOMMA'!E21+'5C1AE_Noble Minds'!E21+'5C1J_Jeff Chamber'!E21+'5C1Q_Advantage'!E21+'5C1AF_JCFA-Laf'!E21+'5C1W_Willow'!E21+'5C1Z_Lincoln Prep'!E21+'5C1AA_Laurel'!E21+'5C1AB_Apex'!E21+'5C1AC_Smothers'!E21+'5C1AD_Greater'!E21+'5C1R_Iberville'!E21+'5C1N_Delta'!E21+'5C1S_LC Col Prep'!E21+'5C1T_Northeast'!E21+'5C1U_Acadiana Ren'!E21+'5C1I_LA Key'!E21+'5C1V_Laf Ren'!E21+'5C1O_Impact'!E21+'5C1P_Vision'!E21+'5C2_LAVCA'!E21+'5C1H_Southwest'!E21+'5C1G_JS Clark'!E21+'5C1AH_BRUP'!E21+'5C1X_Tangi'!E21+'5C1Y_GEO'!E21+'5C1AI_Harmony'!E21+'5C1AJ_Athlos'!E21+'5C1AG_Collegiate'!E21+'5C1M_GEO Mid'!E21+Placeholder_Tallulah!E21</f>
        <v>0</v>
      </c>
      <c r="F21" s="356">
        <f>'5C1B_DArbonne'!F21+'5C1A_Madison'!F21+'5C1C_Intl High'!F21+'5C3_UnvView'!F21+'5C1F_L.C. Charter'!F21+'5C1E_LFNO'!F21+'5C1D_NOMMA'!F21+'5C1AE_Noble Minds'!F21+'5C1J_Jeff Chamber'!F21+'5C1Q_Advantage'!F21+'5C1AF_JCFA-Laf'!F21+'5C1W_Willow'!F21+'5C1Z_Lincoln Prep'!F21+'5C1AA_Laurel'!F21+'5C1AB_Apex'!F21+'5C1AC_Smothers'!F21+'5C1AD_Greater'!F21+'5C1R_Iberville'!F21+'5C1N_Delta'!F21+'5C1S_LC Col Prep'!F21+'5C1T_Northeast'!F21+'5C1U_Acadiana Ren'!F21+'5C1I_LA Key'!F21+'5C1V_Laf Ren'!F21+'5C1O_Impact'!F21+'5C1P_Vision'!F21+'5C2_LAVCA'!F21+'5C1H_Southwest'!F21+'5C1G_JS Clark'!F21+'5C1AH_BRUP'!F21+'5C1X_Tangi'!F21+'5C1Y_GEO'!F21+'5C1AI_Harmony'!F21+'5C1AJ_Athlos'!F21+'5C1AG_Collegiate'!F21+'5C1M_GEO Mid'!F21+Placeholder_Tallulah!F21</f>
        <v>0</v>
      </c>
      <c r="G21" s="52">
        <f>'Source Data'!I21</f>
        <v>701.0216863265847</v>
      </c>
      <c r="H21" s="81">
        <f>'5C1B_DArbonne'!H21+'5C1A_Madison'!H21+'5C1C_Intl High'!H21+'5C3_UnvView'!H21+'5C1F_L.C. Charter'!H21+'5C1E_LFNO'!H21+'5C1D_NOMMA'!H21+'5C1AE_Noble Minds'!H21+'5C1J_Jeff Chamber'!H21+'5C1Q_Advantage'!H21+'5C1AF_JCFA-Laf'!H21+'5C1W_Willow'!H21+'5C1Z_Lincoln Prep'!H21+'5C1AA_Laurel'!H21+'5C1AB_Apex'!H21+'5C1AC_Smothers'!H21+'5C1AD_Greater'!H21+'5C1R_Iberville'!H21+'5C1N_Delta'!H21+'5C1S_LC Col Prep'!H21+'5C1T_Northeast'!H21+'5C1U_Acadiana Ren'!H21+'5C1I_LA Key'!H21+'5C1V_Laf Ren'!H21+'5C1O_Impact'!H21+'5C1P_Vision'!H21+'5C2_LAVCA'!H21+'5C1H_Southwest'!H21+'5C1G_JS Clark'!H21+'5C1AH_BRUP'!H21+'5C1X_Tangi'!H21+'5C1Y_GEO'!H21+'5C1AI_Harmony'!H21+'5C1AJ_Athlos'!H21+'5C1AG_Collegiate'!H21+'5C1M_GEO Mid'!H21+Placeholder_Tallulah!H21</f>
        <v>0</v>
      </c>
      <c r="I21" s="356">
        <f>'5C1B_DArbonne'!I21+'5C1A_Madison'!I21+'5C1C_Intl High'!I21+'5C3_UnvView'!I21+'5C1F_L.C. Charter'!I21+'5C1E_LFNO'!I21+'5C1D_NOMMA'!I21+'5C1AE_Noble Minds'!I21+'5C1J_Jeff Chamber'!I21+'5C1Q_Advantage'!I21+'5C1AF_JCFA-Laf'!I21+'5C1W_Willow'!I21+'5C1Z_Lincoln Prep'!I21+'5C1AA_Laurel'!I21+'5C1AB_Apex'!I21+'5C1AC_Smothers'!I21+'5C1AD_Greater'!I21+'5C1R_Iberville'!I21+'5C1N_Delta'!I21+'5C1S_LC Col Prep'!I21+'5C1T_Northeast'!I21+'5C1U_Acadiana Ren'!I21+'5C1I_LA Key'!I21+'5C1V_Laf Ren'!I21+'5C1O_Impact'!I21+'5C1P_Vision'!I21+'5C2_LAVCA'!I21+'5C1H_Southwest'!I21+'5C1G_JS Clark'!I21+'5C1AH_BRUP'!I21+'5C1X_Tangi'!I21+'5C1Y_GEO'!I21+'5C1AI_Harmony'!I21+'5C1AJ_Athlos'!I21+'5C1AG_Collegiate'!I21+'5C1M_GEO Mid'!I21+Placeholder_Tallulah!I21</f>
        <v>0</v>
      </c>
      <c r="J21" s="52">
        <f>'Source Data'!J21</f>
        <v>191.18773263452312</v>
      </c>
      <c r="K21" s="81">
        <f>'5C1B_DArbonne'!K21+'5C1A_Madison'!K21+'5C1C_Intl High'!K21+'5C3_UnvView'!K21+'5C1F_L.C. Charter'!K21+'5C1E_LFNO'!K21+'5C1D_NOMMA'!K21+'5C1AE_Noble Minds'!K21+'5C1J_Jeff Chamber'!K21+'5C1Q_Advantage'!K21+'5C1AF_JCFA-Laf'!K21+'5C1W_Willow'!K21+'5C1Z_Lincoln Prep'!K21+'5C1AA_Laurel'!K21+'5C1AB_Apex'!K21+'5C1AC_Smothers'!K21+'5C1AD_Greater'!K21+'5C1R_Iberville'!K21+'5C1N_Delta'!K21+'5C1S_LC Col Prep'!K21+'5C1T_Northeast'!K21+'5C1U_Acadiana Ren'!K21+'5C1I_LA Key'!K21+'5C1V_Laf Ren'!K21+'5C1O_Impact'!K21+'5C1P_Vision'!K21+'5C2_LAVCA'!K21+'5C1H_Southwest'!K21+'5C1G_JS Clark'!K21+'5C1AH_BRUP'!K21+'5C1X_Tangi'!K21+'5C1Y_GEO'!K21+'5C1AI_Harmony'!K21+'5C1AJ_Athlos'!K21+'5C1AG_Collegiate'!K21+'5C1M_GEO Mid'!K21+Placeholder_Tallulah!K21</f>
        <v>0</v>
      </c>
      <c r="L21" s="356">
        <f>'5C1B_DArbonne'!L21+'5C1A_Madison'!L21+'5C1C_Intl High'!L21+'5C3_UnvView'!L21+'5C1F_L.C. Charter'!L21+'5C1E_LFNO'!L21+'5C1D_NOMMA'!L21+'5C1AE_Noble Minds'!L21+'5C1J_Jeff Chamber'!L21+'5C1Q_Advantage'!L21+'5C1AF_JCFA-Laf'!L21+'5C1W_Willow'!L21+'5C1Z_Lincoln Prep'!L21+'5C1AA_Laurel'!L21+'5C1AB_Apex'!L21+'5C1AC_Smothers'!L21+'5C1AD_Greater'!L21+'5C1R_Iberville'!L21+'5C1N_Delta'!L21+'5C1S_LC Col Prep'!L21+'5C1T_Northeast'!L21+'5C1U_Acadiana Ren'!L21+'5C1I_LA Key'!L21+'5C1V_Laf Ren'!L21+'5C1O_Impact'!L21+'5C1P_Vision'!L21+'5C2_LAVCA'!L21+'5C1H_Southwest'!L21+'5C1G_JS Clark'!L21+'5C1AH_BRUP'!L21+'5C1X_Tangi'!L21+'5C1Y_GEO'!L21+'5C1AI_Harmony'!L21+'5C1AJ_Athlos'!L21+'5C1AG_Collegiate'!L21+'5C1M_GEO Mid'!L21+Placeholder_Tallulah!L21</f>
        <v>0</v>
      </c>
      <c r="M21" s="52">
        <f>'Source Data'!K21</f>
        <v>4779.6933158630773</v>
      </c>
      <c r="N21" s="81">
        <f>'5C1B_DArbonne'!N21+'5C1A_Madison'!N21+'5C1C_Intl High'!N21+'5C3_UnvView'!N21+'5C1F_L.C. Charter'!N21+'5C1E_LFNO'!N21+'5C1D_NOMMA'!N21+'5C1AE_Noble Minds'!N21+'5C1J_Jeff Chamber'!N21+'5C1Q_Advantage'!N21+'5C1AF_JCFA-Laf'!N21+'5C1W_Willow'!N21+'5C1Z_Lincoln Prep'!N21+'5C1AA_Laurel'!N21+'5C1AB_Apex'!N21+'5C1AC_Smothers'!N21+'5C1AD_Greater'!N21+'5C1R_Iberville'!N21+'5C1N_Delta'!N21+'5C1S_LC Col Prep'!N21+'5C1T_Northeast'!N21+'5C1U_Acadiana Ren'!N21+'5C1I_LA Key'!N21+'5C1V_Laf Ren'!N21+'5C1O_Impact'!N21+'5C1P_Vision'!N21+'5C2_LAVCA'!N21+'5C1H_Southwest'!N21+'5C1G_JS Clark'!N21+'5C1AH_BRUP'!N21+'5C1X_Tangi'!N21+'5C1Y_GEO'!N21+'5C1AI_Harmony'!N21+'5C1AJ_Athlos'!N21+'5C1AG_Collegiate'!N21+'5C1M_GEO Mid'!N21+Placeholder_Tallulah!N21</f>
        <v>0</v>
      </c>
      <c r="O21" s="356">
        <f>'5C1B_DArbonne'!O21+'5C1A_Madison'!O21+'5C1C_Intl High'!O21+'5C3_UnvView'!O21+'5C1F_L.C. Charter'!O21+'5C1E_LFNO'!O21+'5C1D_NOMMA'!O21+'5C1AE_Noble Minds'!O21+'5C1J_Jeff Chamber'!O21+'5C1Q_Advantage'!O21+'5C1AF_JCFA-Laf'!O21+'5C1W_Willow'!O21+'5C1Z_Lincoln Prep'!O21+'5C1AA_Laurel'!O21+'5C1AB_Apex'!O21+'5C1AC_Smothers'!O21+'5C1AD_Greater'!O21+'5C1R_Iberville'!O21+'5C1N_Delta'!O21+'5C1S_LC Col Prep'!O21+'5C1T_Northeast'!O21+'5C1U_Acadiana Ren'!O21+'5C1I_LA Key'!O21+'5C1V_Laf Ren'!O21+'5C1O_Impact'!O21+'5C1P_Vision'!O21+'5C2_LAVCA'!O21+'5C1H_Southwest'!O21+'5C1G_JS Clark'!O21+'5C1AH_BRUP'!O21+'5C1X_Tangi'!O21+'5C1Y_GEO'!O21+'5C1AI_Harmony'!O21+'5C1AJ_Athlos'!O21+'5C1AG_Collegiate'!O21+'5C1M_GEO Mid'!O21+Placeholder_Tallulah!O21</f>
        <v>0</v>
      </c>
      <c r="P21" s="52">
        <f>'Source Data'!L21</f>
        <v>1911.8773263452308</v>
      </c>
      <c r="Q21" s="81">
        <f>'5C1B_DArbonne'!Q21+'5C1A_Madison'!Q21+'5C1C_Intl High'!Q21+'5C3_UnvView'!Q21+'5C1F_L.C. Charter'!Q21+'5C1E_LFNO'!Q21+'5C1D_NOMMA'!Q21+'5C1AE_Noble Minds'!Q21+'5C1J_Jeff Chamber'!Q21+'5C1Q_Advantage'!Q21+'5C1AF_JCFA-Laf'!Q21+'5C1W_Willow'!Q21+'5C1Z_Lincoln Prep'!Q21+'5C1AA_Laurel'!Q21+'5C1AB_Apex'!Q21+'5C1AC_Smothers'!Q21+'5C1AD_Greater'!Q21+'5C1R_Iberville'!Q21+'5C1N_Delta'!Q21+'5C1S_LC Col Prep'!Q21+'5C1T_Northeast'!Q21+'5C1U_Acadiana Ren'!Q21+'5C1I_LA Key'!Q21+'5C1V_Laf Ren'!Q21+'5C1O_Impact'!Q21+'5C1P_Vision'!Q21+'5C2_LAVCA'!Q21+'5C1H_Southwest'!Q21+'5C1G_JS Clark'!Q21+'5C1AH_BRUP'!Q21+'5C1X_Tangi'!Q21+'5C1Y_GEO'!Q21+'5C1AI_Harmony'!Q21+'5C1AJ_Athlos'!Q21+'5C1AG_Collegiate'!Q21+'5C1M_GEO Mid'!Q21+Placeholder_Tallulah!Q21</f>
        <v>0</v>
      </c>
      <c r="R21" s="95">
        <f>'5C1B_DArbonne'!R21+'5C1A_Madison'!R21+'5C1C_Intl High'!R21+'5C3_UnvView'!R21+'5C1F_L.C. Charter'!R21+'5C1E_LFNO'!R21+'5C1D_NOMMA'!R21+'5C1AE_Noble Minds'!R21+'5C1J_Jeff Chamber'!R21+'5C1Q_Advantage'!R21+'5C1AF_JCFA-Laf'!R21+'5C1W_Willow'!R21+'5C1Z_Lincoln Prep'!R21+'5C1AA_Laurel'!R21+'5C1AB_Apex'!R21+'5C1AC_Smothers'!R21+'5C1AD_Greater'!R21+'5C1R_Iberville'!R21+'5C1N_Delta'!R21+'5C1S_LC Col Prep'!R21+'5C1T_Northeast'!R21+'5C1U_Acadiana Ren'!R21+'5C1I_LA Key'!R21+'5C1V_Laf Ren'!R21+'5C1O_Impact'!R21+'5C1P_Vision'!R21+'5C2_LAVCA'!R21+'5C1H_Southwest'!R21+'5C1G_JS Clark'!R21+'5C1AH_BRUP'!R21+'5C1X_Tangi'!R21+'5C1Y_GEO'!R21+'5C1AI_Harmony'!R21+'5C1AJ_Athlos'!R21+'5C1AG_Collegiate'!R21+'5C1M_GEO Mid'!R21+Placeholder_Tallulah!R21</f>
        <v>2169174</v>
      </c>
      <c r="S21" s="1398">
        <f>'5C3_UnvView'!S21+'5C2_LAVCA'!S21</f>
        <v>7325</v>
      </c>
      <c r="T21" s="52">
        <f>'5C1B_DArbonne'!S21+'5C1A_Madison'!S21+'5C1C_Intl High'!S21+'5C3_UnvView'!T21+'5C1F_L.C. Charter'!S21+'5C1E_LFNO'!S21+'5C1D_NOMMA'!S21+'5C1AE_Noble Minds'!S21+'5C1J_Jeff Chamber'!S21+'5C1Q_Advantage'!S21+'5C1AF_JCFA-Laf'!S21+'5C1W_Willow'!S21+'5C1Z_Lincoln Prep'!S21+'5C1AA_Laurel'!S21+'5C1AB_Apex'!S21+'5C1AC_Smothers'!S21+'5C1AD_Greater'!S21+'5C1R_Iberville'!S21+'5C1N_Delta'!S21+'5C1S_LC Col Prep'!S21+'5C1T_Northeast'!S21+'5C1U_Acadiana Ren'!S21+'5C1I_LA Key'!S21+'5C1V_Laf Ren'!S21+'5C1O_Impact'!S21+'5C1P_Vision'!S21+'5C2_LAVCA'!T21+'5C1H_Southwest'!S21+'5C1G_JS Clark'!S21+'5C1AH_BRUP'!S21+'5C1X_Tangi'!S21+'5C1Y_GEO'!S21+'5C1AI_Harmony'!S21+'5C1AJ_Athlos'!S21+'5C1AG_Collegiate'!S21+'5C1M_GEO Mid'!S21+Placeholder_Tallulah!S21</f>
        <v>0</v>
      </c>
      <c r="U21" s="52">
        <f>'5C1B_DArbonne'!T21+'5C1A_Madison'!T21+'5C1C_Intl High'!T21+'5C3_UnvView'!U21+'5C1F_L.C. Charter'!T21+'5C1E_LFNO'!T21+'5C1D_NOMMA'!T21+'5C1AE_Noble Minds'!T21+'5C1J_Jeff Chamber'!T21+'5C1Q_Advantage'!T21+'5C1AF_JCFA-Laf'!T21+'5C1W_Willow'!T21+'5C1Z_Lincoln Prep'!T21+'5C1AA_Laurel'!T21+'5C1AB_Apex'!T21+'5C1AC_Smothers'!T21+'5C1AD_Greater'!T21+'5C1R_Iberville'!T21+'5C1N_Delta'!T21+'5C1S_LC Col Prep'!T21+'5C1T_Northeast'!T21+'5C1U_Acadiana Ren'!T21+'5C1I_LA Key'!T21+'5C1V_Laf Ren'!T21+'5C1O_Impact'!T21+'5C1P_Vision'!T21+'5C2_LAVCA'!U21+'5C1H_Southwest'!T21+'5C1G_JS Clark'!T21+'5C1AH_BRUP'!T21+'5C1X_Tangi'!T21+'5C1Y_GEO'!T21+'5C1AI_Harmony'!T21+'5C1AJ_Athlos'!T21+'5C1AG_Collegiate'!T21+'5C1M_GEO Mid'!T21+Placeholder_Tallulah!T21</f>
        <v>0</v>
      </c>
      <c r="V21" s="53">
        <f>'5C1B_DArbonne'!U21+'5C1A_Madison'!U21+'5C1C_Intl High'!U21+'5C3_UnvView'!V21+'5C1F_L.C. Charter'!U21+'5C1E_LFNO'!U21+'5C1D_NOMMA'!U21+'5C1AE_Noble Minds'!U21+'5C1J_Jeff Chamber'!U21+'5C1Q_Advantage'!U21+'5C1AF_JCFA-Laf'!U21+'5C1W_Willow'!U21+'5C1Z_Lincoln Prep'!U21+'5C1AA_Laurel'!U21+'5C1AB_Apex'!U21+'5C1AC_Smothers'!U21+'5C1AD_Greater'!U21+'5C1R_Iberville'!U21+'5C1N_Delta'!U21+'5C1S_LC Col Prep'!U21+'5C1T_Northeast'!U21+'5C1U_Acadiana Ren'!U21+'5C1I_LA Key'!U21+'5C1V_Laf Ren'!U21+'5C1O_Impact'!U21+'5C1P_Vision'!U21+'5C2_LAVCA'!V21+'5C1H_Southwest'!U21+'5C1G_JS Clark'!U21+'5C1AH_BRUP'!U21+'5C1X_Tangi'!U21+'5C1Y_GEO'!U21+'5C1AI_Harmony'!U21+'5C1AJ_Athlos'!U21+'5C1AG_Collegiate'!U21+'5C1M_GEO Mid'!U21+Placeholder_Tallulah!U21</f>
        <v>0</v>
      </c>
      <c r="W21" s="95">
        <f>'5C1B_DArbonne'!V21+'5C1A_Madison'!V21+'5C1C_Intl High'!V21+'5C3_UnvView'!W21+'5C1F_L.C. Charter'!V21+'5C1E_LFNO'!V21+'5C1D_NOMMA'!V21+'5C1AE_Noble Minds'!V21+'5C1J_Jeff Chamber'!V21+'5C1Q_Advantage'!V21+'5C1AF_JCFA-Laf'!V21+'5C1W_Willow'!V21+'5C1Z_Lincoln Prep'!V21+'5C1AA_Laurel'!V21+'5C1AB_Apex'!V21+'5C1AC_Smothers'!V21+'5C1AD_Greater'!V21+'5C1R_Iberville'!V21+'5C1N_Delta'!V21+'5C1S_LC Col Prep'!V21+'5C1T_Northeast'!V21+'5C1U_Acadiana Ren'!V21+'5C1I_LA Key'!V21+'5C1V_Laf Ren'!V21+'5C1O_Impact'!V21+'5C1P_Vision'!V21+'5C2_LAVCA'!W21+'5C1H_Southwest'!V21+'5C1G_JS Clark'!V21+'5C1AH_BRUP'!V21+'5C1X_Tangi'!V21+'5C1Y_GEO'!V21+'5C1AI_Harmony'!V21+'5C1AJ_Athlos'!V21+'5C1AG_Collegiate'!V21+'5C1M_GEO Mid'!V21+Placeholder_Tallulah!V21</f>
        <v>0</v>
      </c>
      <c r="X21" s="81">
        <f>'5C1B_DArbonne'!W21+'5C1A_Madison'!W21+'5C1C_Intl High'!W21+'5C3_UnvView'!X21+'5C1F_L.C. Charter'!W21+'5C1E_LFNO'!W21+'5C1D_NOMMA'!W21+'5C1AE_Noble Minds'!W21+'5C1J_Jeff Chamber'!W21+'5C1Q_Advantage'!W21+'5C1AF_JCFA-Laf'!W21+'5C1W_Willow'!W21+'5C1Z_Lincoln Prep'!W21+'5C1AA_Laurel'!W21+'5C1AB_Apex'!W21+'5C1AC_Smothers'!W21+'5C1AD_Greater'!W21+'5C1R_Iberville'!W21+'5C1N_Delta'!W21+'5C1S_LC Col Prep'!W21+'5C1T_Northeast'!W21+'5C1U_Acadiana Ren'!W21+'5C1I_LA Key'!W21+'5C1V_Laf Ren'!W21+'5C1O_Impact'!W21+'5C1P_Vision'!W21+'5C2_LAVCA'!X21+'5C1H_Southwest'!W21+'5C1G_JS Clark'!W21+'5C1AH_BRUP'!W21+'5C1X_Tangi'!W21+'5C1Y_GEO'!W21+'5C1AI_Harmony'!W21+'5C1AJ_Athlos'!W21+'5C1AG_Collegiate'!W21+'5C1M_GEO Mid'!W21+Placeholder_Tallulah!W21</f>
        <v>0</v>
      </c>
      <c r="Y21" s="95">
        <f>'5C1B_DArbonne'!X21+'5C1A_Madison'!X21+'5C1C_Intl High'!X21+'5C3_UnvView'!Y21+'5C1F_L.C. Charter'!X21+'5C1E_LFNO'!X21+'5C1D_NOMMA'!X21+'5C1AE_Noble Minds'!X21+'5C1J_Jeff Chamber'!X21+'5C1Q_Advantage'!X21+'5C1AF_JCFA-Laf'!X21+'5C1W_Willow'!X21+'5C1Z_Lincoln Prep'!X21+'5C1AA_Laurel'!X21+'5C1AB_Apex'!X21+'5C1AC_Smothers'!X21+'5C1AD_Greater'!X21+'5C1R_Iberville'!X21+'5C1N_Delta'!X21+'5C1S_LC Col Prep'!X21+'5C1T_Northeast'!X21+'5C1U_Acadiana Ren'!X21+'5C1I_LA Key'!X21+'5C1V_Laf Ren'!X21+'5C1O_Impact'!X21+'5C1P_Vision'!X21+'5C2_LAVCA'!Y21+'5C1H_Southwest'!X21+'5C1G_JS Clark'!X21+'5C1AH_BRUP'!X21+'5C1X_Tangi'!X21+'5C1Y_GEO'!X21+'5C1AI_Harmony'!X21+'5C1AJ_Athlos'!X21+'5C1AG_Collegiate'!X21+'5C1M_GEO Mid'!X21+Placeholder_Tallulah!X21</f>
        <v>0</v>
      </c>
      <c r="Z21" s="52">
        <f>'5C1B_DArbonne'!Y21+'5C1A_Madison'!Y21+'5C1C_Intl High'!Y21+'5C3_UnvView'!Z21+'5C1F_L.C. Charter'!Y21+'5C1E_LFNO'!Y21+'5C1D_NOMMA'!Y21+'5C1AE_Noble Minds'!Y21+'5C1J_Jeff Chamber'!Y21+'5C1Q_Advantage'!Y21+'5C1AF_JCFA-Laf'!Y21+'5C1W_Willow'!Y21+'5C1Z_Lincoln Prep'!Y21+'5C1AA_Laurel'!Y21+'5C1AB_Apex'!Y21+'5C1AC_Smothers'!Y21+'5C1AD_Greater'!Y21+'5C1R_Iberville'!Y21+'5C1N_Delta'!Y21+'5C1S_LC Col Prep'!Y21+'5C1T_Northeast'!Y21+'5C1U_Acadiana Ren'!Y21+'5C1I_LA Key'!Y21+'5C1V_Laf Ren'!Y21+'5C1O_Impact'!Y21+'5C1P_Vision'!Y21+'5C2_LAVCA'!Z21+'5C1H_Southwest'!Y21+'5C1G_JS Clark'!Y21+'5C1AH_BRUP'!Y21+'5C1X_Tangi'!Y21+'5C1Y_GEO'!Y21+'5C1AI_Harmony'!Y21+'5C1AJ_Athlos'!Y21+'5C1AG_Collegiate'!Y21+'5C1M_GEO Mid'!Y21+Placeholder_Tallulah!Y21</f>
        <v>0</v>
      </c>
      <c r="AA21" s="95">
        <f>'5C1B_DArbonne'!Z21+'5C1A_Madison'!Z21+'5C1C_Intl High'!Z21+'5C3_UnvView'!AA21+'5C1F_L.C. Charter'!Z21+'5C1E_LFNO'!Z21+'5C1D_NOMMA'!Z21+'5C1AE_Noble Minds'!Z21+'5C1J_Jeff Chamber'!Z21+'5C1Q_Advantage'!Z21+'5C1AF_JCFA-Laf'!Z21+'5C1W_Willow'!Z21+'5C1Z_Lincoln Prep'!Z21+'5C1AA_Laurel'!Z21+'5C1AB_Apex'!Z21+'5C1AC_Smothers'!Z21+'5C1AD_Greater'!Z21+'5C1R_Iberville'!Z21+'5C1N_Delta'!Z21+'5C1S_LC Col Prep'!Z21+'5C1T_Northeast'!Z21+'5C1U_Acadiana Ren'!Z21+'5C1I_LA Key'!Z21+'5C1V_Laf Ren'!Z21+'5C1O_Impact'!Z21+'5C1P_Vision'!Z21+'5C2_LAVCA'!AA21+'5C1H_Southwest'!Z21+'5C1G_JS Clark'!Z21+'5C1AH_BRUP'!Z21+'5C1X_Tangi'!Z21+'5C1Y_GEO'!Z21+'5C1AI_Harmony'!Z21+'5C1AJ_Athlos'!Z21+'5C1AG_Collegiate'!Z21+'5C1M_GEO Mid'!Z21+Placeholder_Tallulah!Z21</f>
        <v>0</v>
      </c>
      <c r="AB21" s="54">
        <f>'5C1B_DArbonne'!AA21+'5C1A_Madison'!AA21+'5C1C_Intl High'!AA21+'5C3_UnvView'!AB21+'5C1F_L.C. Charter'!AA21+'5C1E_LFNO'!AA21+'5C1D_NOMMA'!AA21+'5C1AE_Noble Minds'!AA21+'5C1J_Jeff Chamber'!AA21+'5C1Q_Advantage'!AA21+'5C1AF_JCFA-Laf'!AA21+'5C1W_Willow'!AA21+'5C1Z_Lincoln Prep'!AA21+'5C1AA_Laurel'!AA21+'5C1AB_Apex'!AA21+'5C1AC_Smothers'!AA21+'5C1AD_Greater'!AA21+'5C1R_Iberville'!AA21+'5C1N_Delta'!AA21+'5C1S_LC Col Prep'!AA21+'5C1T_Northeast'!AA21+'5C1U_Acadiana Ren'!AA21+'5C1I_LA Key'!AA21+'5C1V_Laf Ren'!AA21+'5C1O_Impact'!AA21+'5C1P_Vision'!AA21+'5C2_LAVCA'!AB21+'5C1H_Southwest'!AA21+'5C1G_JS Clark'!AA21+'5C1AH_BRUP'!AA21+'5C1X_Tangi'!AA21+'5C1Y_GEO'!AA21+'5C1AI_Harmony'!AA21+'5C1AJ_Athlos'!AA21+'5C1AG_Collegiate'!AA21+'5C1M_GEO Mid'!AA21+Placeholder_Tallulah!AA21</f>
        <v>0</v>
      </c>
      <c r="AC21" s="52">
        <f>'5C1B_DArbonne'!AB21+'5C1A_Madison'!AB21+'5C1C_Intl High'!AB21+'5C3_UnvView'!AC21+'5C1F_L.C. Charter'!AB21+'5C1E_LFNO'!AB21+'5C1D_NOMMA'!AB21+'5C1AE_Noble Minds'!AB21+'5C1J_Jeff Chamber'!AB21+'5C1Q_Advantage'!AB21+'5C1AF_JCFA-Laf'!AB21+'5C1W_Willow'!AB21+'5C1Z_Lincoln Prep'!AB21+'5C1AA_Laurel'!AB21+'5C1AB_Apex'!AB21+'5C1AC_Smothers'!AB21+'5C1AD_Greater'!AB21+'5C1R_Iberville'!AB21+'5C1N_Delta'!AB21+'5C1S_LC Col Prep'!AB21+'5C1T_Northeast'!AB21+'5C1U_Acadiana Ren'!AB21+'5C1I_LA Key'!AB21+'5C1V_Laf Ren'!AB21+'5C1O_Impact'!AB21+'5C1P_Vision'!AB21+'5C2_LAVCA'!AC21+'5C1H_Southwest'!AB21+'5C1G_JS Clark'!AB21+'5C1AH_BRUP'!AB21+'5C1X_Tangi'!AB21+'5C1Y_GEO'!AB21+'5C1AI_Harmony'!AB21+'5C1AJ_Athlos'!AB21+'5C1AG_Collegiate'!AB21+'5C1M_GEO Mid'!AB21+Placeholder_Tallulah!AB21</f>
        <v>0</v>
      </c>
      <c r="AD21" s="96">
        <f>'5C1B_DArbonne'!AC21+'5C1A_Madison'!AC21+'5C1C_Intl High'!AC21+'5C3_UnvView'!AD21+'5C1F_L.C. Charter'!AC21+'5C1E_LFNO'!AC21+'5C1D_NOMMA'!AC21+'5C1AE_Noble Minds'!AC21+'5C1J_Jeff Chamber'!AC21+'5C1Q_Advantage'!AC21+'5C1AF_JCFA-Laf'!AC21+'5C1W_Willow'!AC21+'5C1Z_Lincoln Prep'!AC21+'5C1AA_Laurel'!AC21+'5C1AB_Apex'!AC21+'5C1AC_Smothers'!AC21+'5C1AD_Greater'!AC21+'5C1R_Iberville'!AC21+'5C1N_Delta'!AC21+'5C1S_LC Col Prep'!AC21+'5C1T_Northeast'!AC21+'5C1U_Acadiana Ren'!AC21+'5C1I_LA Key'!AC21+'5C1V_Laf Ren'!AC21+'5C1O_Impact'!AC21+'5C1P_Vision'!AC21+'5C2_LAVCA'!AD21+'5C1H_Southwest'!AC21+'5C1G_JS Clark'!AC21+'5C1AH_BRUP'!AC21+'5C1X_Tangi'!AC21+'5C1Y_GEO'!AC21+'5C1AI_Harmony'!AC21+'5C1AJ_Athlos'!AC21+'5C1AG_Collegiate'!AC21+'5C1M_GEO Mid'!AC21+Placeholder_Tallulah!AC21</f>
        <v>0</v>
      </c>
      <c r="AE21" s="96">
        <f>'5C1B_DArbonne'!AD21+'5C1A_Madison'!AD21+'5C1C_Intl High'!AD21+'5C3_UnvView'!AE21+'5C1F_L.C. Charter'!AD21+'5C1E_LFNO'!AD21+'5C1D_NOMMA'!AD21+'5C1AE_Noble Minds'!AD21+'5C1J_Jeff Chamber'!AD21+'5C1Q_Advantage'!AD21+'5C1AF_JCFA-Laf'!AD21+'5C1W_Willow'!AD21+'5C1Z_Lincoln Prep'!AD21+'5C1AA_Laurel'!AD21+'5C1AB_Apex'!AD21+'5C1AC_Smothers'!AD21+'5C1AD_Greater'!AD21+'5C1R_Iberville'!AD21+'5C1N_Delta'!AD21+'5C1S_LC Col Prep'!AD21+'5C1T_Northeast'!AD21+'5C1U_Acadiana Ren'!AD21+'5C1I_LA Key'!AD21+'5C1V_Laf Ren'!AD21+'5C1O_Impact'!AD21+'5C1P_Vision'!AD21+'5C2_LAVCA'!AE21+'5C1H_Southwest'!AD21+'5C1G_JS Clark'!AD21+'5C1AH_BRUP'!AD21+'5C1X_Tangi'!AD21+'5C1Y_GEO'!AD21+'5C1AI_Harmony'!AD21+'5C1AJ_Athlos'!AD21+'5C1AG_Collegiate'!AD21+'5C1M_GEO Mid'!AD21+Placeholder_Tallulah!AD21</f>
        <v>0</v>
      </c>
      <c r="AF21" s="72">
        <f>'Source Data'!N21</f>
        <v>2960</v>
      </c>
      <c r="AG21" s="92">
        <f>'5C1B_DArbonne'!AF21+'5C1A_Madison'!AF21+'5C1C_Intl High'!AF21+'5C3_UnvView'!AG21+'5C1F_L.C. Charter'!AF21+'5C1E_LFNO'!AF21+'5C1D_NOMMA'!AF21+'5C1AE_Noble Minds'!AF21+'5C1J_Jeff Chamber'!AF21+'5C1Q_Advantage'!AF21+'5C1AF_JCFA-Laf'!AF21+'5C1W_Willow'!AF21+'5C1Z_Lincoln Prep'!AF21+'5C1AA_Laurel'!AF21+'5C1AB_Apex'!AF21+'5C1AC_Smothers'!AF21+'5C1AD_Greater'!AF21+'5C1R_Iberville'!AF21+'5C1N_Delta'!AF21+'5C1S_LC Col Prep'!AF21+'5C1T_Northeast'!AF21+'5C1U_Acadiana Ren'!AF21+'5C1I_LA Key'!AF21+'5C1V_Laf Ren'!AF21+'5C1O_Impact'!AF21+'5C1P_Vision'!AF21+'5C2_LAVCA'!AG21+'5C1H_Southwest'!AF21+'5C1G_JS Clark'!AF21+'5C1AH_BRUP'!AF21+'5C1X_Tangi'!AF21+'5C1Y_GEO'!AF21+'5C1AI_Harmony'!AF21+'5C1AJ_Athlos'!AF21+'5C1AG_Collegiate'!AF21+'5C1M_GEO Mid'!AF21+Placeholder_Tallulah!AF21</f>
        <v>0</v>
      </c>
      <c r="AH21" s="337">
        <f>'5C1B_DArbonne'!AG21+'5C1A_Madison'!AG21+'5C1C_Intl High'!AG21+'5C3_UnvView'!AH21+'5C1F_L.C. Charter'!AG21+'5C1E_LFNO'!AG21+'5C1D_NOMMA'!AG21+'5C1AE_Noble Minds'!AG21+'5C1J_Jeff Chamber'!AG21+'5C1Q_Advantage'!AG21+'5C1AF_JCFA-Laf'!AG21+'5C1W_Willow'!AG21+'5C1Z_Lincoln Prep'!AG21+'5C1AA_Laurel'!AG21+'5C1AB_Apex'!AG21+'5C1AC_Smothers'!AG21+'5C1AD_Greater'!AG21+'5C1R_Iberville'!AG21+'5C1N_Delta'!AG21+'5C1S_LC Col Prep'!AG21+'5C1T_Northeast'!AG21+'5C1U_Acadiana Ren'!AG21+'5C1I_LA Key'!AG21+'5C1V_Laf Ren'!AG21+'5C1O_Impact'!AG21+'5C1P_Vision'!AG21+'5C2_LAVCA'!AH21+'5C1H_Southwest'!AG21+'5C1G_JS Clark'!AG21+'5C1AH_BRUP'!AG21+'5C1X_Tangi'!AG21+'5C1Y_GEO'!AG21+'5C1AI_Harmony'!AG21+'5C1AJ_Athlos'!AG21+'5C1AG_Collegiate'!AG21+'5C1M_GEO Mid'!AG21+Placeholder_Tallulah!AG21</f>
        <v>0</v>
      </c>
      <c r="AI21" s="72">
        <f>'5C1B_DArbonne'!AH21+'5C1A_Madison'!AH21+'5C1C_Intl High'!AH21+'5C3_UnvView'!AI21+'5C1F_L.C. Charter'!AH21+'5C1E_LFNO'!AH21+'5C1D_NOMMA'!AH21+'5C1AE_Noble Minds'!AH21+'5C1J_Jeff Chamber'!AH21+'5C1Q_Advantage'!AH21+'5C1AF_JCFA-Laf'!AH21+'5C1W_Willow'!AH21+'5C1Z_Lincoln Prep'!AH21+'5C1AA_Laurel'!AH21+'5C1AB_Apex'!AH21+'5C1AC_Smothers'!AH21+'5C1AD_Greater'!AH21+'5C1R_Iberville'!AH21+'5C1N_Delta'!AH21+'5C1S_LC Col Prep'!AH21+'5C1T_Northeast'!AH21+'5C1U_Acadiana Ren'!AH21+'5C1I_LA Key'!AH21+'5C1V_Laf Ren'!AH21+'5C1O_Impact'!AH21+'5C1P_Vision'!AH21+'5C2_LAVCA'!AI21+'5C1H_Southwest'!AH21+'5C1G_JS Clark'!AH21+'5C1AH_BRUP'!AH21+'5C1X_Tangi'!AH21+'5C1Y_GEO'!AH21+'5C1AI_Harmony'!AH21+'5C1AJ_Athlos'!AH21+'5C1AG_Collegiate'!AH21+'5C1M_GEO Mid'!AH21+Placeholder_Tallulah!AH21</f>
        <v>0</v>
      </c>
      <c r="AJ21" s="337">
        <f>'5C1B_DArbonne'!AI21+'5C1A_Madison'!AI21+'5C1C_Intl High'!AI21+'5C3_UnvView'!AJ21+'5C1F_L.C. Charter'!AI21+'5C1E_LFNO'!AI21+'5C1D_NOMMA'!AI21+'5C1AE_Noble Minds'!AI21+'5C1J_Jeff Chamber'!AI21+'5C1Q_Advantage'!AI21+'5C1AF_JCFA-Laf'!AI21+'5C1W_Willow'!AI21+'5C1Z_Lincoln Prep'!AI21+'5C1AA_Laurel'!AI21+'5C1AB_Apex'!AI21+'5C1AC_Smothers'!AI21+'5C1AD_Greater'!AI21+'5C1R_Iberville'!AI21+'5C1N_Delta'!AI21+'5C1S_LC Col Prep'!AI21+'5C1T_Northeast'!AI21+'5C1U_Acadiana Ren'!AI21+'5C1I_LA Key'!AI21+'5C1V_Laf Ren'!AI21+'5C1O_Impact'!AI21+'5C1P_Vision'!AI21+'5C2_LAVCA'!AJ21+'5C1H_Southwest'!AI21+'5C1G_JS Clark'!AI21+'5C1AH_BRUP'!AI21+'5C1X_Tangi'!AI21+'5C1Y_GEO'!AI21+'5C1AI_Harmony'!AI21+'5C1AJ_Athlos'!AI21+'5C1AG_Collegiate'!AI21+'5C1M_GEO Mid'!AI21+Placeholder_Tallulah!AI21</f>
        <v>0</v>
      </c>
      <c r="AK21" s="73">
        <f>'5C1B_DArbonne'!AJ21+'5C1A_Madison'!AJ21+'5C1C_Intl High'!AJ21+'5C3_UnvView'!AK21+'5C1F_L.C. Charter'!AJ21+'5C1E_LFNO'!AJ21+'5C1D_NOMMA'!AJ21+'5C1AE_Noble Minds'!AJ21+'5C1J_Jeff Chamber'!AJ21+'5C1Q_Advantage'!AJ21+'5C1AF_JCFA-Laf'!AJ21+'5C1W_Willow'!AJ21+'5C1Z_Lincoln Prep'!AJ21+'5C1AA_Laurel'!AJ21+'5C1AB_Apex'!AJ21+'5C1AC_Smothers'!AJ21+'5C1AD_Greater'!AJ21+'5C1R_Iberville'!AJ21+'5C1N_Delta'!AJ21+'5C1S_LC Col Prep'!AJ21+'5C1T_Northeast'!AJ21+'5C1U_Acadiana Ren'!AJ21+'5C1I_LA Key'!AJ21+'5C1V_Laf Ren'!AJ21+'5C1O_Impact'!AJ21+'5C1P_Vision'!AJ21+'5C2_LAVCA'!AK21+'5C1H_Southwest'!AJ21+'5C1G_JS Clark'!AJ21+'5C1AH_BRUP'!AJ21+'5C1X_Tangi'!AJ21+'5C1Y_GEO'!AJ21+'5C1AI_Harmony'!AJ21+'5C1AJ_Athlos'!AJ21+'5C1AG_Collegiate'!AJ21+'5C1M_GEO Mid'!AJ21+Placeholder_Tallulah!AJ21</f>
        <v>0</v>
      </c>
      <c r="AL21" s="74">
        <f>'5C1B_DArbonne'!AK21+'5C1A_Madison'!AK21+'5C1C_Intl High'!AK21+'5C3_UnvView'!AL21+'5C1F_L.C. Charter'!AK21+'5C1E_LFNO'!AK21+'5C1D_NOMMA'!AK21+'5C1AE_Noble Minds'!AK21+'5C1J_Jeff Chamber'!AK21+'5C1Q_Advantage'!AK21+'5C1AF_JCFA-Laf'!AK21+'5C1W_Willow'!AK21+'5C1Z_Lincoln Prep'!AK21+'5C1AA_Laurel'!AK21+'5C1AB_Apex'!AK21+'5C1AC_Smothers'!AK21+'5C1AD_Greater'!AK21+'5C1R_Iberville'!AK21+'5C1N_Delta'!AK21+'5C1S_LC Col Prep'!AK21+'5C1T_Northeast'!AK21+'5C1U_Acadiana Ren'!AK21+'5C1I_LA Key'!AK21+'5C1V_Laf Ren'!AK21+'5C1O_Impact'!AK21+'5C1P_Vision'!AK21+'5C2_LAVCA'!AL21+'5C1H_Southwest'!AK21+'5C1G_JS Clark'!AK21+'5C1AH_BRUP'!AK21+'5C1X_Tangi'!AK21+'5C1Y_GEO'!AK21+'5C1AI_Harmony'!AK21+'5C1AJ_Athlos'!AK21+'5C1AG_Collegiate'!AK21+'5C1M_GEO Mid'!AK21+Placeholder_Tallulah!AK21</f>
        <v>0</v>
      </c>
      <c r="AM21" s="92">
        <f>'5C1B_DArbonne'!AL21+'5C1A_Madison'!AL21+'5C1C_Intl High'!AL21+'5C3_UnvView'!AM21+'5C1F_L.C. Charter'!AL21+'5C1E_LFNO'!AL21+'5C1D_NOMMA'!AL21+'5C1AE_Noble Minds'!AL21+'5C1J_Jeff Chamber'!AL21+'5C1Q_Advantage'!AL21+'5C1AF_JCFA-Laf'!AL21+'5C1W_Willow'!AL21+'5C1Z_Lincoln Prep'!AL21+'5C1AA_Laurel'!AL21+'5C1AB_Apex'!AL21+'5C1AC_Smothers'!AL21+'5C1AD_Greater'!AL21+'5C1R_Iberville'!AL21+'5C1N_Delta'!AL21+'5C1S_LC Col Prep'!AL21+'5C1T_Northeast'!AL21+'5C1U_Acadiana Ren'!AL21+'5C1I_LA Key'!AL21+'5C1V_Laf Ren'!AL21+'5C1O_Impact'!AL21+'5C1P_Vision'!AL21+'5C2_LAVCA'!AM21+'5C1H_Southwest'!AL21+'5C1G_JS Clark'!AL21+'5C1AH_BRUP'!AL21+'5C1X_Tangi'!AL21+'5C1Y_GEO'!AL21+'5C1AI_Harmony'!AL21+'5C1AJ_Athlos'!AL21+'5C1AG_Collegiate'!AL21+'5C1M_GEO Mid'!AL21+Placeholder_Tallulah!AL21</f>
        <v>1060124</v>
      </c>
      <c r="AN21" s="83">
        <f>'5C1B_DArbonne'!AM21+'5C1A_Madison'!AM21+'5C1C_Intl High'!AM21+'5C3_UnvView'!AN21+'5C1F_L.C. Charter'!AM21+'5C1E_LFNO'!AM21+'5C1D_NOMMA'!AM21+'5C1AE_Noble Minds'!AM21+'5C1J_Jeff Chamber'!AM21+'5C1Q_Advantage'!AM21+'5C1AF_JCFA-Laf'!AM21+'5C1W_Willow'!AM21+'5C1Z_Lincoln Prep'!AM21+'5C1AA_Laurel'!AM21+'5C1AB_Apex'!AM21+'5C1AC_Smothers'!AM21+'5C1AD_Greater'!AM21+'5C1R_Iberville'!AM21+'5C1N_Delta'!AM21+'5C1S_LC Col Prep'!AM21+'5C1T_Northeast'!AM21+'5C1U_Acadiana Ren'!AM21+'5C1I_LA Key'!AM21+'5C1V_Laf Ren'!AM21+'5C1O_Impact'!AM21+'5C1P_Vision'!AM21+'5C2_LAVCA'!AN21+'5C1H_Southwest'!AM21+'5C1G_JS Clark'!AM21+'5C1AH_BRUP'!AM21+'5C1X_Tangi'!AM21+'5C1Y_GEO'!AM21+'5C1AI_Harmony'!AM21+'5C1AJ_Athlos'!AM21+'5C1AG_Collegiate'!AM21+'5C1M_GEO Mid'!AM21+Placeholder_Tallulah!AM21</f>
        <v>0</v>
      </c>
      <c r="AO21" s="92">
        <f>'5C1B_DArbonne'!AN21+'5C1A_Madison'!AN21+'5C1C_Intl High'!AN21+'5C3_UnvView'!AO21+'5C1F_L.C. Charter'!AN21+'5C1E_LFNO'!AN21+'5C1D_NOMMA'!AN21+'5C1AE_Noble Minds'!AN21+'5C1J_Jeff Chamber'!AN21+'5C1Q_Advantage'!AN21+'5C1AF_JCFA-Laf'!AN21+'5C1W_Willow'!AN21+'5C1Z_Lincoln Prep'!AN21+'5C1AA_Laurel'!AN21+'5C1AB_Apex'!AN21+'5C1AC_Smothers'!AN21+'5C1AD_Greater'!AN21+'5C1R_Iberville'!AN21+'5C1N_Delta'!AN21+'5C1S_LC Col Prep'!AN21+'5C1T_Northeast'!AN21+'5C1U_Acadiana Ren'!AN21+'5C1I_LA Key'!AN21+'5C1V_Laf Ren'!AN21+'5C1O_Impact'!AN21+'5C1P_Vision'!AN21+'5C2_LAVCA'!AO21+'5C1H_Southwest'!AN21+'5C1G_JS Clark'!AN21+'5C1AH_BRUP'!AN21+'5C1X_Tangi'!AN21+'5C1Y_GEO'!AN21+'5C1AI_Harmony'!AN21+'5C1AJ_Athlos'!AN21+'5C1AG_Collegiate'!AN21+'5C1M_GEO Mid'!AN21+Placeholder_Tallulah!AN21</f>
        <v>0</v>
      </c>
      <c r="AP21" s="73">
        <f>'5C1B_DArbonne'!AO21+'5C1A_Madison'!AO21+'5C1C_Intl High'!AO21+'5C3_UnvView'!AP21+'5C1F_L.C. Charter'!AO21+'5C1E_LFNO'!AO21+'5C1D_NOMMA'!AO21+'5C1AE_Noble Minds'!AO21+'5C1J_Jeff Chamber'!AO21+'5C1Q_Advantage'!AO21+'5C1AF_JCFA-Laf'!AO21+'5C1W_Willow'!AO21+'5C1Z_Lincoln Prep'!AO21+'5C1AA_Laurel'!AO21+'5C1AB_Apex'!AO21+'5C1AC_Smothers'!AO21+'5C1AD_Greater'!AO21+'5C1R_Iberville'!AO21+'5C1N_Delta'!AO21+'5C1S_LC Col Prep'!AO21+'5C1T_Northeast'!AO21+'5C1U_Acadiana Ren'!AO21+'5C1I_LA Key'!AO21+'5C1V_Laf Ren'!AO21+'5C1O_Impact'!AO21+'5C1P_Vision'!AO21+'5C2_LAVCA'!AP21+'5C1H_Southwest'!AO21+'5C1G_JS Clark'!AO21+'5C1AH_BRUP'!AO21+'5C1X_Tangi'!AO21+'5C1Y_GEO'!AO21+'5C1AI_Harmony'!AO21+'5C1AJ_Athlos'!AO21+'5C1AG_Collegiate'!AO21+'5C1M_GEO Mid'!AO21+Placeholder_Tallulah!AO21</f>
        <v>-20685</v>
      </c>
      <c r="AQ21" s="92">
        <f>'5C1B_DArbonne'!AP21+'5C1A_Madison'!AP21+'5C1C_Intl High'!AP21+'5C3_UnvView'!AQ21+'5C1F_L.C. Charter'!AP21+'5C1E_LFNO'!AP21+'5C1D_NOMMA'!AP21+'5C1AE_Noble Minds'!AP21+'5C1J_Jeff Chamber'!AP21+'5C1Q_Advantage'!AP21+'5C1AF_JCFA-Laf'!AP21+'5C1W_Willow'!AP21+'5C1Z_Lincoln Prep'!AP21+'5C1AA_Laurel'!AP21+'5C1AB_Apex'!AP21+'5C1AC_Smothers'!AP21+'5C1AD_Greater'!AP21+'5C1R_Iberville'!AP21+'5C1N_Delta'!AP21+'5C1S_LC Col Prep'!AP21+'5C1T_Northeast'!AP21+'5C1U_Acadiana Ren'!AP21+'5C1I_LA Key'!AP21+'5C1V_Laf Ren'!AP21+'5C1O_Impact'!AP21+'5C1P_Vision'!AP21+'5C2_LAVCA'!AQ21+'5C1H_Southwest'!AP21+'5C1G_JS Clark'!AP21+'5C1AH_BRUP'!AP21+'5C1X_Tangi'!AP21+'5C1Y_GEO'!AP21+'5C1AI_Harmony'!AP21+'5C1AJ_Athlos'!AP21+'5C1AG_Collegiate'!AP21+'5C1M_GEO Mid'!AP21+Placeholder_Tallulah!AP21</f>
        <v>0</v>
      </c>
      <c r="AR21" s="73">
        <f>'5C1B_DArbonne'!AQ21+'5C1A_Madison'!AQ21+'5C1C_Intl High'!AQ21+'5C3_UnvView'!AR21+'5C1F_L.C. Charter'!AQ21+'5C1E_LFNO'!AQ21+'5C1D_NOMMA'!AQ21+'5C1AE_Noble Minds'!AQ21+'5C1J_Jeff Chamber'!AQ21+'5C1Q_Advantage'!AQ21+'5C1AF_JCFA-Laf'!AQ21+'5C1W_Willow'!AQ21+'5C1Z_Lincoln Prep'!AQ21+'5C1AA_Laurel'!AQ21+'5C1AB_Apex'!AQ21+'5C1AC_Smothers'!AQ21+'5C1AD_Greater'!AQ21+'5C1R_Iberville'!AQ21+'5C1N_Delta'!AQ21+'5C1S_LC Col Prep'!AQ21+'5C1T_Northeast'!AQ21+'5C1U_Acadiana Ren'!AQ21+'5C1I_LA Key'!AQ21+'5C1V_Laf Ren'!AQ21+'5C1O_Impact'!AQ21+'5C1P_Vision'!AQ21+'5C2_LAVCA'!AR21+'5C1H_Southwest'!AQ21+'5C1G_JS Clark'!AQ21+'5C1AH_BRUP'!AQ21+'5C1X_Tangi'!AQ21+'5C1Y_GEO'!AQ21+'5C1AI_Harmony'!AQ21+'5C1AJ_Athlos'!AQ21+'5C1AG_Collegiate'!AQ21+'5C1M_GEO Mid'!AQ21+Placeholder_Tallulah!AQ21</f>
        <v>0</v>
      </c>
      <c r="AS21" s="73">
        <f>'5C1B_DArbonne'!AR21+'5C1A_Madison'!AR21+'5C1C_Intl High'!AR21+'5C3_UnvView'!AS21+'5C1F_L.C. Charter'!AR21+'5C1E_LFNO'!AR21+'5C1D_NOMMA'!AR21+'5C1AE_Noble Minds'!AR21+'5C1J_Jeff Chamber'!AR21+'5C1Q_Advantage'!AR21+'5C1AF_JCFA-Laf'!AR21+'5C1W_Willow'!AR21+'5C1Z_Lincoln Prep'!AR21+'5C1AA_Laurel'!AR21+'5C1AB_Apex'!AR21+'5C1AC_Smothers'!AR21+'5C1AD_Greater'!AR21+'5C1R_Iberville'!AR21+'5C1N_Delta'!AR21+'5C1S_LC Col Prep'!AR21+'5C1T_Northeast'!AR21+'5C1U_Acadiana Ren'!AR21+'5C1I_LA Key'!AR21+'5C1V_Laf Ren'!AR21+'5C1O_Impact'!AR21+'5C1P_Vision'!AR21+'5C2_LAVCA'!AS21+'5C1H_Southwest'!AR21+'5C1G_JS Clark'!AR21+'5C1AH_BRUP'!AR21+'5C1X_Tangi'!AR21+'5C1Y_GEO'!AR21+'5C1AI_Harmony'!AR21+'5C1AJ_Athlos'!AR21+'5C1AG_Collegiate'!AR21+'5C1M_GEO Mid'!AR21+Placeholder_Tallulah!AR21</f>
        <v>0</v>
      </c>
      <c r="AT21" s="92">
        <f>'5C1B_DArbonne'!AS21+'5C1A_Madison'!AS21+'5C1C_Intl High'!AS21+'5C3_UnvView'!AT21+'5C1F_L.C. Charter'!AS21+'5C1E_LFNO'!AS21+'5C1D_NOMMA'!AS21+'5C1AE_Noble Minds'!AS21+'5C1J_Jeff Chamber'!AS21+'5C1Q_Advantage'!AS21+'5C1AF_JCFA-Laf'!AS21+'5C1W_Willow'!AS21+'5C1Z_Lincoln Prep'!AS21+'5C1AA_Laurel'!AS21+'5C1AB_Apex'!AS21+'5C1AC_Smothers'!AS21+'5C1AD_Greater'!AS21+'5C1R_Iberville'!AS21+'5C1N_Delta'!AS21+'5C1S_LC Col Prep'!AS21+'5C1T_Northeast'!AS21+'5C1U_Acadiana Ren'!AS21+'5C1I_LA Key'!AS21+'5C1V_Laf Ren'!AS21+'5C1O_Impact'!AS21+'5C1P_Vision'!AS21+'5C2_LAVCA'!AT21+'5C1H_Southwest'!AS21+'5C1G_JS Clark'!AS21+'5C1AH_BRUP'!AS21+'5C1X_Tangi'!AS21+'5C1Y_GEO'!AS21+'5C1AI_Harmony'!AS21+'5C1AJ_Athlos'!AS21+'5C1AG_Collegiate'!AS21+'5C1M_GEO Mid'!AS21+Placeholder_Tallulah!AS21</f>
        <v>84911</v>
      </c>
      <c r="AU21" s="82">
        <f t="shared" si="1"/>
        <v>0</v>
      </c>
      <c r="AV21" s="89">
        <f t="shared" si="2"/>
        <v>84911</v>
      </c>
      <c r="AW21" s="192"/>
      <c r="AX21" s="81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Mid'!#REF!+Placeholder_Tallulah!AW21</f>
        <v>#REF!</v>
      </c>
      <c r="AY21" s="81">
        <f t="shared" si="3"/>
        <v>0</v>
      </c>
      <c r="AZ21" s="81" t="e">
        <f t="shared" si="4"/>
        <v>#REF!</v>
      </c>
    </row>
    <row r="22" spans="1:52" ht="16.149999999999999" customHeight="1" x14ac:dyDescent="0.2">
      <c r="A22" s="59">
        <v>16</v>
      </c>
      <c r="B22" s="60" t="s">
        <v>22</v>
      </c>
      <c r="C22" s="335">
        <f>'5C1B_DArbonne'!C22+'5C1A_Madison'!C22+'5C1C_Intl High'!C22+'5C3_UnvView'!C22+'5C1F_L.C. Charter'!C22+'5C1E_LFNO'!C22+'5C1D_NOMMA'!C22+'5C1AE_Noble Minds'!C22+'5C1J_Jeff Chamber'!C22+'5C1Q_Advantage'!C22+'5C1AF_JCFA-Laf'!C22+'5C1W_Willow'!C22+'5C1Z_Lincoln Prep'!C22+'5C1AA_Laurel'!C22+'5C1AB_Apex'!C22+'5C1AC_Smothers'!C22+'5C1AD_Greater'!C22+'5C1R_Iberville'!C22+'5C1N_Delta'!C22+'5C1S_LC Col Prep'!C22+'5C1T_Northeast'!C22+'5C1U_Acadiana Ren'!C22+'5C1I_LA Key'!C22+'5C1V_Laf Ren'!C22+'5C1O_Impact'!C22+'5C1P_Vision'!C22+'5C2_LAVCA'!C22+'5C1H_Southwest'!C22+'5C1G_JS Clark'!C22+'5C1AH_BRUP'!C22+'5C1X_Tangi'!C22+'5C1Y_GEO'!C22+'5C1AI_Harmony'!C22+'5C1AJ_Athlos'!C22+'5C1AG_Collegiate'!C22+'5C1M_GEO Mid'!C22+Placeholder_Tallulah!C22</f>
        <v>0</v>
      </c>
      <c r="D22" s="61">
        <f>'Source Data'!H22</f>
        <v>2365.2515167166002</v>
      </c>
      <c r="E22" s="66">
        <f>'5C1B_DArbonne'!E22+'5C1A_Madison'!E22+'5C1C_Intl High'!E22+'5C3_UnvView'!E22+'5C1F_L.C. Charter'!E22+'5C1E_LFNO'!E22+'5C1D_NOMMA'!E22+'5C1AE_Noble Minds'!E22+'5C1J_Jeff Chamber'!E22+'5C1Q_Advantage'!E22+'5C1AF_JCFA-Laf'!E22+'5C1W_Willow'!E22+'5C1Z_Lincoln Prep'!E22+'5C1AA_Laurel'!E22+'5C1AB_Apex'!E22+'5C1AC_Smothers'!E22+'5C1AD_Greater'!E22+'5C1R_Iberville'!E22+'5C1N_Delta'!E22+'5C1S_LC Col Prep'!E22+'5C1T_Northeast'!E22+'5C1U_Acadiana Ren'!E22+'5C1I_LA Key'!E22+'5C1V_Laf Ren'!E22+'5C1O_Impact'!E22+'5C1P_Vision'!E22+'5C2_LAVCA'!E22+'5C1H_Southwest'!E22+'5C1G_JS Clark'!E22+'5C1AH_BRUP'!E22+'5C1X_Tangi'!E22+'5C1Y_GEO'!E22+'5C1AI_Harmony'!E22+'5C1AJ_Athlos'!E22+'5C1AG_Collegiate'!E22+'5C1M_GEO Mid'!E22+Placeholder_Tallulah!E22</f>
        <v>0</v>
      </c>
      <c r="F22" s="354">
        <f>'5C1B_DArbonne'!F22+'5C1A_Madison'!F22+'5C1C_Intl High'!F22+'5C3_UnvView'!F22+'5C1F_L.C. Charter'!F22+'5C1E_LFNO'!F22+'5C1D_NOMMA'!F22+'5C1AE_Noble Minds'!F22+'5C1J_Jeff Chamber'!F22+'5C1Q_Advantage'!F22+'5C1AF_JCFA-Laf'!F22+'5C1W_Willow'!F22+'5C1Z_Lincoln Prep'!F22+'5C1AA_Laurel'!F22+'5C1AB_Apex'!F22+'5C1AC_Smothers'!F22+'5C1AD_Greater'!F22+'5C1R_Iberville'!F22+'5C1N_Delta'!F22+'5C1S_LC Col Prep'!F22+'5C1T_Northeast'!F22+'5C1U_Acadiana Ren'!F22+'5C1I_LA Key'!F22+'5C1V_Laf Ren'!F22+'5C1O_Impact'!F22+'5C1P_Vision'!F22+'5C2_LAVCA'!F22+'5C1H_Southwest'!F22+'5C1G_JS Clark'!F22+'5C1AH_BRUP'!F22+'5C1X_Tangi'!F22+'5C1Y_GEO'!F22+'5C1AI_Harmony'!F22+'5C1AJ_Athlos'!F22+'5C1AG_Collegiate'!F22+'5C1M_GEO Mid'!F22+Placeholder_Tallulah!F22</f>
        <v>0</v>
      </c>
      <c r="G22" s="61">
        <f>'Source Data'!I22</f>
        <v>332.11179417298291</v>
      </c>
      <c r="H22" s="66">
        <f>'5C1B_DArbonne'!H22+'5C1A_Madison'!H22+'5C1C_Intl High'!H22+'5C3_UnvView'!H22+'5C1F_L.C. Charter'!H22+'5C1E_LFNO'!H22+'5C1D_NOMMA'!H22+'5C1AE_Noble Minds'!H22+'5C1J_Jeff Chamber'!H22+'5C1Q_Advantage'!H22+'5C1AF_JCFA-Laf'!H22+'5C1W_Willow'!H22+'5C1Z_Lincoln Prep'!H22+'5C1AA_Laurel'!H22+'5C1AB_Apex'!H22+'5C1AC_Smothers'!H22+'5C1AD_Greater'!H22+'5C1R_Iberville'!H22+'5C1N_Delta'!H22+'5C1S_LC Col Prep'!H22+'5C1T_Northeast'!H22+'5C1U_Acadiana Ren'!H22+'5C1I_LA Key'!H22+'5C1V_Laf Ren'!H22+'5C1O_Impact'!H22+'5C1P_Vision'!H22+'5C2_LAVCA'!H22+'5C1H_Southwest'!H22+'5C1G_JS Clark'!H22+'5C1AH_BRUP'!H22+'5C1X_Tangi'!H22+'5C1Y_GEO'!H22+'5C1AI_Harmony'!H22+'5C1AJ_Athlos'!H22+'5C1AG_Collegiate'!H22+'5C1M_GEO Mid'!H22+Placeholder_Tallulah!H22</f>
        <v>0</v>
      </c>
      <c r="I22" s="354">
        <f>'5C1B_DArbonne'!I22+'5C1A_Madison'!I22+'5C1C_Intl High'!I22+'5C3_UnvView'!I22+'5C1F_L.C. Charter'!I22+'5C1E_LFNO'!I22+'5C1D_NOMMA'!I22+'5C1AE_Noble Minds'!I22+'5C1J_Jeff Chamber'!I22+'5C1Q_Advantage'!I22+'5C1AF_JCFA-Laf'!I22+'5C1W_Willow'!I22+'5C1Z_Lincoln Prep'!I22+'5C1AA_Laurel'!I22+'5C1AB_Apex'!I22+'5C1AC_Smothers'!I22+'5C1AD_Greater'!I22+'5C1R_Iberville'!I22+'5C1N_Delta'!I22+'5C1S_LC Col Prep'!I22+'5C1T_Northeast'!I22+'5C1U_Acadiana Ren'!I22+'5C1I_LA Key'!I22+'5C1V_Laf Ren'!I22+'5C1O_Impact'!I22+'5C1P_Vision'!I22+'5C2_LAVCA'!I22+'5C1H_Southwest'!I22+'5C1G_JS Clark'!I22+'5C1AH_BRUP'!I22+'5C1X_Tangi'!I22+'5C1Y_GEO'!I22+'5C1AI_Harmony'!I22+'5C1AJ_Athlos'!I22+'5C1AG_Collegiate'!I22+'5C1M_GEO Mid'!I22+Placeholder_Tallulah!I22</f>
        <v>0</v>
      </c>
      <c r="J22" s="61">
        <f>'Source Data'!J22</f>
        <v>90.57594386535898</v>
      </c>
      <c r="K22" s="66">
        <f>'5C1B_DArbonne'!K22+'5C1A_Madison'!K22+'5C1C_Intl High'!K22+'5C3_UnvView'!K22+'5C1F_L.C. Charter'!K22+'5C1E_LFNO'!K22+'5C1D_NOMMA'!K22+'5C1AE_Noble Minds'!K22+'5C1J_Jeff Chamber'!K22+'5C1Q_Advantage'!K22+'5C1AF_JCFA-Laf'!K22+'5C1W_Willow'!K22+'5C1Z_Lincoln Prep'!K22+'5C1AA_Laurel'!K22+'5C1AB_Apex'!K22+'5C1AC_Smothers'!K22+'5C1AD_Greater'!K22+'5C1R_Iberville'!K22+'5C1N_Delta'!K22+'5C1S_LC Col Prep'!K22+'5C1T_Northeast'!K22+'5C1U_Acadiana Ren'!K22+'5C1I_LA Key'!K22+'5C1V_Laf Ren'!K22+'5C1O_Impact'!K22+'5C1P_Vision'!K22+'5C2_LAVCA'!K22+'5C1H_Southwest'!K22+'5C1G_JS Clark'!K22+'5C1AH_BRUP'!K22+'5C1X_Tangi'!K22+'5C1Y_GEO'!K22+'5C1AI_Harmony'!K22+'5C1AJ_Athlos'!K22+'5C1AG_Collegiate'!K22+'5C1M_GEO Mid'!K22+Placeholder_Tallulah!K22</f>
        <v>0</v>
      </c>
      <c r="L22" s="354">
        <f>'5C1B_DArbonne'!L22+'5C1A_Madison'!L22+'5C1C_Intl High'!L22+'5C3_UnvView'!L22+'5C1F_L.C. Charter'!L22+'5C1E_LFNO'!L22+'5C1D_NOMMA'!L22+'5C1AE_Noble Minds'!L22+'5C1J_Jeff Chamber'!L22+'5C1Q_Advantage'!L22+'5C1AF_JCFA-Laf'!L22+'5C1W_Willow'!L22+'5C1Z_Lincoln Prep'!L22+'5C1AA_Laurel'!L22+'5C1AB_Apex'!L22+'5C1AC_Smothers'!L22+'5C1AD_Greater'!L22+'5C1R_Iberville'!L22+'5C1N_Delta'!L22+'5C1S_LC Col Prep'!L22+'5C1T_Northeast'!L22+'5C1U_Acadiana Ren'!L22+'5C1I_LA Key'!L22+'5C1V_Laf Ren'!L22+'5C1O_Impact'!L22+'5C1P_Vision'!L22+'5C2_LAVCA'!L22+'5C1H_Southwest'!L22+'5C1G_JS Clark'!L22+'5C1AH_BRUP'!L22+'5C1X_Tangi'!L22+'5C1Y_GEO'!L22+'5C1AI_Harmony'!L22+'5C1AJ_Athlos'!L22+'5C1AG_Collegiate'!L22+'5C1M_GEO Mid'!L22+Placeholder_Tallulah!L22</f>
        <v>0</v>
      </c>
      <c r="M22" s="61">
        <f>'Source Data'!K22</f>
        <v>2264.3985966339742</v>
      </c>
      <c r="N22" s="66">
        <f>'5C1B_DArbonne'!N22+'5C1A_Madison'!N22+'5C1C_Intl High'!N22+'5C3_UnvView'!N22+'5C1F_L.C. Charter'!N22+'5C1E_LFNO'!N22+'5C1D_NOMMA'!N22+'5C1AE_Noble Minds'!N22+'5C1J_Jeff Chamber'!N22+'5C1Q_Advantage'!N22+'5C1AF_JCFA-Laf'!N22+'5C1W_Willow'!N22+'5C1Z_Lincoln Prep'!N22+'5C1AA_Laurel'!N22+'5C1AB_Apex'!N22+'5C1AC_Smothers'!N22+'5C1AD_Greater'!N22+'5C1R_Iberville'!N22+'5C1N_Delta'!N22+'5C1S_LC Col Prep'!N22+'5C1T_Northeast'!N22+'5C1U_Acadiana Ren'!N22+'5C1I_LA Key'!N22+'5C1V_Laf Ren'!N22+'5C1O_Impact'!N22+'5C1P_Vision'!N22+'5C2_LAVCA'!N22+'5C1H_Southwest'!N22+'5C1G_JS Clark'!N22+'5C1AH_BRUP'!N22+'5C1X_Tangi'!N22+'5C1Y_GEO'!N22+'5C1AI_Harmony'!N22+'5C1AJ_Athlos'!N22+'5C1AG_Collegiate'!N22+'5C1M_GEO Mid'!N22+Placeholder_Tallulah!N22</f>
        <v>0</v>
      </c>
      <c r="O22" s="354">
        <f>'5C1B_DArbonne'!O22+'5C1A_Madison'!O22+'5C1C_Intl High'!O22+'5C3_UnvView'!O22+'5C1F_L.C. Charter'!O22+'5C1E_LFNO'!O22+'5C1D_NOMMA'!O22+'5C1AE_Noble Minds'!O22+'5C1J_Jeff Chamber'!O22+'5C1Q_Advantage'!O22+'5C1AF_JCFA-Laf'!O22+'5C1W_Willow'!O22+'5C1Z_Lincoln Prep'!O22+'5C1AA_Laurel'!O22+'5C1AB_Apex'!O22+'5C1AC_Smothers'!O22+'5C1AD_Greater'!O22+'5C1R_Iberville'!O22+'5C1N_Delta'!O22+'5C1S_LC Col Prep'!O22+'5C1T_Northeast'!O22+'5C1U_Acadiana Ren'!O22+'5C1I_LA Key'!O22+'5C1V_Laf Ren'!O22+'5C1O_Impact'!O22+'5C1P_Vision'!O22+'5C2_LAVCA'!O22+'5C1H_Southwest'!O22+'5C1G_JS Clark'!O22+'5C1AH_BRUP'!O22+'5C1X_Tangi'!O22+'5C1Y_GEO'!O22+'5C1AI_Harmony'!O22+'5C1AJ_Athlos'!O22+'5C1AG_Collegiate'!O22+'5C1M_GEO Mid'!O22+Placeholder_Tallulah!O22</f>
        <v>0</v>
      </c>
      <c r="P22" s="61">
        <f>'Source Data'!L22</f>
        <v>905.75943865358965</v>
      </c>
      <c r="Q22" s="66">
        <f>'5C1B_DArbonne'!Q22+'5C1A_Madison'!Q22+'5C1C_Intl High'!Q22+'5C3_UnvView'!Q22+'5C1F_L.C. Charter'!Q22+'5C1E_LFNO'!Q22+'5C1D_NOMMA'!Q22+'5C1AE_Noble Minds'!Q22+'5C1J_Jeff Chamber'!Q22+'5C1Q_Advantage'!Q22+'5C1AF_JCFA-Laf'!Q22+'5C1W_Willow'!Q22+'5C1Z_Lincoln Prep'!Q22+'5C1AA_Laurel'!Q22+'5C1AB_Apex'!Q22+'5C1AC_Smothers'!Q22+'5C1AD_Greater'!Q22+'5C1R_Iberville'!Q22+'5C1N_Delta'!Q22+'5C1S_LC Col Prep'!Q22+'5C1T_Northeast'!Q22+'5C1U_Acadiana Ren'!Q22+'5C1I_LA Key'!Q22+'5C1V_Laf Ren'!Q22+'5C1O_Impact'!Q22+'5C1P_Vision'!Q22+'5C2_LAVCA'!Q22+'5C1H_Southwest'!Q22+'5C1G_JS Clark'!Q22+'5C1AH_BRUP'!Q22+'5C1X_Tangi'!Q22+'5C1Y_GEO'!Q22+'5C1AI_Harmony'!Q22+'5C1AJ_Athlos'!Q22+'5C1AG_Collegiate'!Q22+'5C1M_GEO Mid'!Q22+Placeholder_Tallulah!Q22</f>
        <v>0</v>
      </c>
      <c r="R22" s="93">
        <f>'5C1B_DArbonne'!R22+'5C1A_Madison'!R22+'5C1C_Intl High'!R22+'5C3_UnvView'!R22+'5C1F_L.C. Charter'!R22+'5C1E_LFNO'!R22+'5C1D_NOMMA'!R22+'5C1AE_Noble Minds'!R22+'5C1J_Jeff Chamber'!R22+'5C1Q_Advantage'!R22+'5C1AF_JCFA-Laf'!R22+'5C1W_Willow'!R22+'5C1Z_Lincoln Prep'!R22+'5C1AA_Laurel'!R22+'5C1AB_Apex'!R22+'5C1AC_Smothers'!R22+'5C1AD_Greater'!R22+'5C1R_Iberville'!R22+'5C1N_Delta'!R22+'5C1S_LC Col Prep'!R22+'5C1T_Northeast'!R22+'5C1U_Acadiana Ren'!R22+'5C1I_LA Key'!R22+'5C1V_Laf Ren'!R22+'5C1O_Impact'!R22+'5C1P_Vision'!R22+'5C2_LAVCA'!R22+'5C1H_Southwest'!R22+'5C1G_JS Clark'!R22+'5C1AH_BRUP'!R22+'5C1X_Tangi'!R22+'5C1Y_GEO'!R22+'5C1AI_Harmony'!R22+'5C1AJ_Athlos'!R22+'5C1AG_Collegiate'!R22+'5C1M_GEO Mid'!R22+Placeholder_Tallulah!R22</f>
        <v>65956</v>
      </c>
      <c r="S22" s="1396">
        <f>'5C3_UnvView'!S22+'5C2_LAVCA'!S22</f>
        <v>7029</v>
      </c>
      <c r="T22" s="61">
        <f>'5C1B_DArbonne'!S22+'5C1A_Madison'!S22+'5C1C_Intl High'!S22+'5C3_UnvView'!T22+'5C1F_L.C. Charter'!S22+'5C1E_LFNO'!S22+'5C1D_NOMMA'!S22+'5C1AE_Noble Minds'!S22+'5C1J_Jeff Chamber'!S22+'5C1Q_Advantage'!S22+'5C1AF_JCFA-Laf'!S22+'5C1W_Willow'!S22+'5C1Z_Lincoln Prep'!S22+'5C1AA_Laurel'!S22+'5C1AB_Apex'!S22+'5C1AC_Smothers'!S22+'5C1AD_Greater'!S22+'5C1R_Iberville'!S22+'5C1N_Delta'!S22+'5C1S_LC Col Prep'!S22+'5C1T_Northeast'!S22+'5C1U_Acadiana Ren'!S22+'5C1I_LA Key'!S22+'5C1V_Laf Ren'!S22+'5C1O_Impact'!S22+'5C1P_Vision'!S22+'5C2_LAVCA'!T22+'5C1H_Southwest'!S22+'5C1G_JS Clark'!S22+'5C1AH_BRUP'!S22+'5C1X_Tangi'!S22+'5C1Y_GEO'!S22+'5C1AI_Harmony'!S22+'5C1AJ_Athlos'!S22+'5C1AG_Collegiate'!S22+'5C1M_GEO Mid'!S22+Placeholder_Tallulah!S22</f>
        <v>0</v>
      </c>
      <c r="U22" s="61">
        <f>'5C1B_DArbonne'!T22+'5C1A_Madison'!T22+'5C1C_Intl High'!T22+'5C3_UnvView'!U22+'5C1F_L.C. Charter'!T22+'5C1E_LFNO'!T22+'5C1D_NOMMA'!T22+'5C1AE_Noble Minds'!T22+'5C1J_Jeff Chamber'!T22+'5C1Q_Advantage'!T22+'5C1AF_JCFA-Laf'!T22+'5C1W_Willow'!T22+'5C1Z_Lincoln Prep'!T22+'5C1AA_Laurel'!T22+'5C1AB_Apex'!T22+'5C1AC_Smothers'!T22+'5C1AD_Greater'!T22+'5C1R_Iberville'!T22+'5C1N_Delta'!T22+'5C1S_LC Col Prep'!T22+'5C1T_Northeast'!T22+'5C1U_Acadiana Ren'!T22+'5C1I_LA Key'!T22+'5C1V_Laf Ren'!T22+'5C1O_Impact'!T22+'5C1P_Vision'!T22+'5C2_LAVCA'!U22+'5C1H_Southwest'!T22+'5C1G_JS Clark'!T22+'5C1AH_BRUP'!T22+'5C1X_Tangi'!T22+'5C1Y_GEO'!T22+'5C1AI_Harmony'!T22+'5C1AJ_Athlos'!T22+'5C1AG_Collegiate'!T22+'5C1M_GEO Mid'!T22+Placeholder_Tallulah!T22</f>
        <v>0</v>
      </c>
      <c r="V22" s="62">
        <f>'5C1B_DArbonne'!U22+'5C1A_Madison'!U22+'5C1C_Intl High'!U22+'5C3_UnvView'!V22+'5C1F_L.C. Charter'!U22+'5C1E_LFNO'!U22+'5C1D_NOMMA'!U22+'5C1AE_Noble Minds'!U22+'5C1J_Jeff Chamber'!U22+'5C1Q_Advantage'!U22+'5C1AF_JCFA-Laf'!U22+'5C1W_Willow'!U22+'5C1Z_Lincoln Prep'!U22+'5C1AA_Laurel'!U22+'5C1AB_Apex'!U22+'5C1AC_Smothers'!U22+'5C1AD_Greater'!U22+'5C1R_Iberville'!U22+'5C1N_Delta'!U22+'5C1S_LC Col Prep'!U22+'5C1T_Northeast'!U22+'5C1U_Acadiana Ren'!U22+'5C1I_LA Key'!U22+'5C1V_Laf Ren'!U22+'5C1O_Impact'!U22+'5C1P_Vision'!U22+'5C2_LAVCA'!V22+'5C1H_Southwest'!U22+'5C1G_JS Clark'!U22+'5C1AH_BRUP'!U22+'5C1X_Tangi'!U22+'5C1Y_GEO'!U22+'5C1AI_Harmony'!U22+'5C1AJ_Athlos'!U22+'5C1AG_Collegiate'!U22+'5C1M_GEO Mid'!U22+Placeholder_Tallulah!U22</f>
        <v>0</v>
      </c>
      <c r="W22" s="93">
        <f>'5C1B_DArbonne'!V22+'5C1A_Madison'!V22+'5C1C_Intl High'!V22+'5C3_UnvView'!W22+'5C1F_L.C. Charter'!V22+'5C1E_LFNO'!V22+'5C1D_NOMMA'!V22+'5C1AE_Noble Minds'!V22+'5C1J_Jeff Chamber'!V22+'5C1Q_Advantage'!V22+'5C1AF_JCFA-Laf'!V22+'5C1W_Willow'!V22+'5C1Z_Lincoln Prep'!V22+'5C1AA_Laurel'!V22+'5C1AB_Apex'!V22+'5C1AC_Smothers'!V22+'5C1AD_Greater'!V22+'5C1R_Iberville'!V22+'5C1N_Delta'!V22+'5C1S_LC Col Prep'!V22+'5C1T_Northeast'!V22+'5C1U_Acadiana Ren'!V22+'5C1I_LA Key'!V22+'5C1V_Laf Ren'!V22+'5C1O_Impact'!V22+'5C1P_Vision'!V22+'5C2_LAVCA'!W22+'5C1H_Southwest'!V22+'5C1G_JS Clark'!V22+'5C1AH_BRUP'!V22+'5C1X_Tangi'!V22+'5C1Y_GEO'!V22+'5C1AI_Harmony'!V22+'5C1AJ_Athlos'!V22+'5C1AG_Collegiate'!V22+'5C1M_GEO Mid'!V22+Placeholder_Tallulah!V22</f>
        <v>0</v>
      </c>
      <c r="X22" s="66">
        <f>'5C1B_DArbonne'!W22+'5C1A_Madison'!W22+'5C1C_Intl High'!W22+'5C3_UnvView'!X22+'5C1F_L.C. Charter'!W22+'5C1E_LFNO'!W22+'5C1D_NOMMA'!W22+'5C1AE_Noble Minds'!W22+'5C1J_Jeff Chamber'!W22+'5C1Q_Advantage'!W22+'5C1AF_JCFA-Laf'!W22+'5C1W_Willow'!W22+'5C1Z_Lincoln Prep'!W22+'5C1AA_Laurel'!W22+'5C1AB_Apex'!W22+'5C1AC_Smothers'!W22+'5C1AD_Greater'!W22+'5C1R_Iberville'!W22+'5C1N_Delta'!W22+'5C1S_LC Col Prep'!W22+'5C1T_Northeast'!W22+'5C1U_Acadiana Ren'!W22+'5C1I_LA Key'!W22+'5C1V_Laf Ren'!W22+'5C1O_Impact'!W22+'5C1P_Vision'!W22+'5C2_LAVCA'!X22+'5C1H_Southwest'!W22+'5C1G_JS Clark'!W22+'5C1AH_BRUP'!W22+'5C1X_Tangi'!W22+'5C1Y_GEO'!W22+'5C1AI_Harmony'!W22+'5C1AJ_Athlos'!W22+'5C1AG_Collegiate'!W22+'5C1M_GEO Mid'!W22+Placeholder_Tallulah!W22</f>
        <v>0</v>
      </c>
      <c r="Y22" s="93">
        <f>'5C1B_DArbonne'!X22+'5C1A_Madison'!X22+'5C1C_Intl High'!X22+'5C3_UnvView'!Y22+'5C1F_L.C. Charter'!X22+'5C1E_LFNO'!X22+'5C1D_NOMMA'!X22+'5C1AE_Noble Minds'!X22+'5C1J_Jeff Chamber'!X22+'5C1Q_Advantage'!X22+'5C1AF_JCFA-Laf'!X22+'5C1W_Willow'!X22+'5C1Z_Lincoln Prep'!X22+'5C1AA_Laurel'!X22+'5C1AB_Apex'!X22+'5C1AC_Smothers'!X22+'5C1AD_Greater'!X22+'5C1R_Iberville'!X22+'5C1N_Delta'!X22+'5C1S_LC Col Prep'!X22+'5C1T_Northeast'!X22+'5C1U_Acadiana Ren'!X22+'5C1I_LA Key'!X22+'5C1V_Laf Ren'!X22+'5C1O_Impact'!X22+'5C1P_Vision'!X22+'5C2_LAVCA'!Y22+'5C1H_Southwest'!X22+'5C1G_JS Clark'!X22+'5C1AH_BRUP'!X22+'5C1X_Tangi'!X22+'5C1Y_GEO'!X22+'5C1AI_Harmony'!X22+'5C1AJ_Athlos'!X22+'5C1AG_Collegiate'!X22+'5C1M_GEO Mid'!X22+Placeholder_Tallulah!X22</f>
        <v>0</v>
      </c>
      <c r="Z22" s="61">
        <f>'5C1B_DArbonne'!Y22+'5C1A_Madison'!Y22+'5C1C_Intl High'!Y22+'5C3_UnvView'!Z22+'5C1F_L.C. Charter'!Y22+'5C1E_LFNO'!Y22+'5C1D_NOMMA'!Y22+'5C1AE_Noble Minds'!Y22+'5C1J_Jeff Chamber'!Y22+'5C1Q_Advantage'!Y22+'5C1AF_JCFA-Laf'!Y22+'5C1W_Willow'!Y22+'5C1Z_Lincoln Prep'!Y22+'5C1AA_Laurel'!Y22+'5C1AB_Apex'!Y22+'5C1AC_Smothers'!Y22+'5C1AD_Greater'!Y22+'5C1R_Iberville'!Y22+'5C1N_Delta'!Y22+'5C1S_LC Col Prep'!Y22+'5C1T_Northeast'!Y22+'5C1U_Acadiana Ren'!Y22+'5C1I_LA Key'!Y22+'5C1V_Laf Ren'!Y22+'5C1O_Impact'!Y22+'5C1P_Vision'!Y22+'5C2_LAVCA'!Z22+'5C1H_Southwest'!Y22+'5C1G_JS Clark'!Y22+'5C1AH_BRUP'!Y22+'5C1X_Tangi'!Y22+'5C1Y_GEO'!Y22+'5C1AI_Harmony'!Y22+'5C1AJ_Athlos'!Y22+'5C1AG_Collegiate'!Y22+'5C1M_GEO Mid'!Y22+Placeholder_Tallulah!Y22</f>
        <v>0</v>
      </c>
      <c r="AA22" s="93">
        <f>'5C1B_DArbonne'!Z22+'5C1A_Madison'!Z22+'5C1C_Intl High'!Z22+'5C3_UnvView'!AA22+'5C1F_L.C. Charter'!Z22+'5C1E_LFNO'!Z22+'5C1D_NOMMA'!Z22+'5C1AE_Noble Minds'!Z22+'5C1J_Jeff Chamber'!Z22+'5C1Q_Advantage'!Z22+'5C1AF_JCFA-Laf'!Z22+'5C1W_Willow'!Z22+'5C1Z_Lincoln Prep'!Z22+'5C1AA_Laurel'!Z22+'5C1AB_Apex'!Z22+'5C1AC_Smothers'!Z22+'5C1AD_Greater'!Z22+'5C1R_Iberville'!Z22+'5C1N_Delta'!Z22+'5C1S_LC Col Prep'!Z22+'5C1T_Northeast'!Z22+'5C1U_Acadiana Ren'!Z22+'5C1I_LA Key'!Z22+'5C1V_Laf Ren'!Z22+'5C1O_Impact'!Z22+'5C1P_Vision'!Z22+'5C2_LAVCA'!AA22+'5C1H_Southwest'!Z22+'5C1G_JS Clark'!Z22+'5C1AH_BRUP'!Z22+'5C1X_Tangi'!Z22+'5C1Y_GEO'!Z22+'5C1AI_Harmony'!Z22+'5C1AJ_Athlos'!Z22+'5C1AG_Collegiate'!Z22+'5C1M_GEO Mid'!Z22+Placeholder_Tallulah!Z22</f>
        <v>0</v>
      </c>
      <c r="AB22" s="61">
        <f>'5C1B_DArbonne'!AA22+'5C1A_Madison'!AA22+'5C1C_Intl High'!AA22+'5C3_UnvView'!AB22+'5C1F_L.C. Charter'!AA22+'5C1E_LFNO'!AA22+'5C1D_NOMMA'!AA22+'5C1AE_Noble Minds'!AA22+'5C1J_Jeff Chamber'!AA22+'5C1Q_Advantage'!AA22+'5C1AF_JCFA-Laf'!AA22+'5C1W_Willow'!AA22+'5C1Z_Lincoln Prep'!AA22+'5C1AA_Laurel'!AA22+'5C1AB_Apex'!AA22+'5C1AC_Smothers'!AA22+'5C1AD_Greater'!AA22+'5C1R_Iberville'!AA22+'5C1N_Delta'!AA22+'5C1S_LC Col Prep'!AA22+'5C1T_Northeast'!AA22+'5C1U_Acadiana Ren'!AA22+'5C1I_LA Key'!AA22+'5C1V_Laf Ren'!AA22+'5C1O_Impact'!AA22+'5C1P_Vision'!AA22+'5C2_LAVCA'!AB22+'5C1H_Southwest'!AA22+'5C1G_JS Clark'!AA22+'5C1AH_BRUP'!AA22+'5C1X_Tangi'!AA22+'5C1Y_GEO'!AA22+'5C1AI_Harmony'!AA22+'5C1AJ_Athlos'!AA22+'5C1AG_Collegiate'!AA22+'5C1M_GEO Mid'!AA22+Placeholder_Tallulah!AA22</f>
        <v>0</v>
      </c>
      <c r="AC22" s="61">
        <f>'5C1B_DArbonne'!AB22+'5C1A_Madison'!AB22+'5C1C_Intl High'!AB22+'5C3_UnvView'!AC22+'5C1F_L.C. Charter'!AB22+'5C1E_LFNO'!AB22+'5C1D_NOMMA'!AB22+'5C1AE_Noble Minds'!AB22+'5C1J_Jeff Chamber'!AB22+'5C1Q_Advantage'!AB22+'5C1AF_JCFA-Laf'!AB22+'5C1W_Willow'!AB22+'5C1Z_Lincoln Prep'!AB22+'5C1AA_Laurel'!AB22+'5C1AB_Apex'!AB22+'5C1AC_Smothers'!AB22+'5C1AD_Greater'!AB22+'5C1R_Iberville'!AB22+'5C1N_Delta'!AB22+'5C1S_LC Col Prep'!AB22+'5C1T_Northeast'!AB22+'5C1U_Acadiana Ren'!AB22+'5C1I_LA Key'!AB22+'5C1V_Laf Ren'!AB22+'5C1O_Impact'!AB22+'5C1P_Vision'!AB22+'5C2_LAVCA'!AC22+'5C1H_Southwest'!AB22+'5C1G_JS Clark'!AB22+'5C1AH_BRUP'!AB22+'5C1X_Tangi'!AB22+'5C1Y_GEO'!AB22+'5C1AI_Harmony'!AB22+'5C1AJ_Athlos'!AB22+'5C1AG_Collegiate'!AB22+'5C1M_GEO Mid'!AB22+Placeholder_Tallulah!AB22</f>
        <v>0</v>
      </c>
      <c r="AD22" s="93">
        <f>'5C1B_DArbonne'!AC22+'5C1A_Madison'!AC22+'5C1C_Intl High'!AC22+'5C3_UnvView'!AD22+'5C1F_L.C. Charter'!AC22+'5C1E_LFNO'!AC22+'5C1D_NOMMA'!AC22+'5C1AE_Noble Minds'!AC22+'5C1J_Jeff Chamber'!AC22+'5C1Q_Advantage'!AC22+'5C1AF_JCFA-Laf'!AC22+'5C1W_Willow'!AC22+'5C1Z_Lincoln Prep'!AC22+'5C1AA_Laurel'!AC22+'5C1AB_Apex'!AC22+'5C1AC_Smothers'!AC22+'5C1AD_Greater'!AC22+'5C1R_Iberville'!AC22+'5C1N_Delta'!AC22+'5C1S_LC Col Prep'!AC22+'5C1T_Northeast'!AC22+'5C1U_Acadiana Ren'!AC22+'5C1I_LA Key'!AC22+'5C1V_Laf Ren'!AC22+'5C1O_Impact'!AC22+'5C1P_Vision'!AC22+'5C2_LAVCA'!AD22+'5C1H_Southwest'!AC22+'5C1G_JS Clark'!AC22+'5C1AH_BRUP'!AC22+'5C1X_Tangi'!AC22+'5C1Y_GEO'!AC22+'5C1AI_Harmony'!AC22+'5C1AJ_Athlos'!AC22+'5C1AG_Collegiate'!AC22+'5C1M_GEO Mid'!AC22+Placeholder_Tallulah!AC22</f>
        <v>0</v>
      </c>
      <c r="AE22" s="97">
        <f>'5C1B_DArbonne'!AD22+'5C1A_Madison'!AD22+'5C1C_Intl High'!AD22+'5C3_UnvView'!AE22+'5C1F_L.C. Charter'!AD22+'5C1E_LFNO'!AD22+'5C1D_NOMMA'!AD22+'5C1AE_Noble Minds'!AD22+'5C1J_Jeff Chamber'!AD22+'5C1Q_Advantage'!AD22+'5C1AF_JCFA-Laf'!AD22+'5C1W_Willow'!AD22+'5C1Z_Lincoln Prep'!AD22+'5C1AA_Laurel'!AD22+'5C1AB_Apex'!AD22+'5C1AC_Smothers'!AD22+'5C1AD_Greater'!AD22+'5C1R_Iberville'!AD22+'5C1N_Delta'!AD22+'5C1S_LC Col Prep'!AD22+'5C1T_Northeast'!AD22+'5C1U_Acadiana Ren'!AD22+'5C1I_LA Key'!AD22+'5C1V_Laf Ren'!AD22+'5C1O_Impact'!AD22+'5C1P_Vision'!AD22+'5C2_LAVCA'!AE22+'5C1H_Southwest'!AD22+'5C1G_JS Clark'!AD22+'5C1AH_BRUP'!AD22+'5C1X_Tangi'!AD22+'5C1Y_GEO'!AD22+'5C1AI_Harmony'!AD22+'5C1AJ_Athlos'!AD22+'5C1AG_Collegiate'!AD22+'5C1M_GEO Mid'!AD22+Placeholder_Tallulah!AD22</f>
        <v>0</v>
      </c>
      <c r="AF22" s="67">
        <f>'Source Data'!N22</f>
        <v>14797</v>
      </c>
      <c r="AG22" s="90">
        <f>'5C1B_DArbonne'!AF22+'5C1A_Madison'!AF22+'5C1C_Intl High'!AF22+'5C3_UnvView'!AG22+'5C1F_L.C. Charter'!AF22+'5C1E_LFNO'!AF22+'5C1D_NOMMA'!AF22+'5C1AE_Noble Minds'!AF22+'5C1J_Jeff Chamber'!AF22+'5C1Q_Advantage'!AF22+'5C1AF_JCFA-Laf'!AF22+'5C1W_Willow'!AF22+'5C1Z_Lincoln Prep'!AF22+'5C1AA_Laurel'!AF22+'5C1AB_Apex'!AF22+'5C1AC_Smothers'!AF22+'5C1AD_Greater'!AF22+'5C1R_Iberville'!AF22+'5C1N_Delta'!AF22+'5C1S_LC Col Prep'!AF22+'5C1T_Northeast'!AF22+'5C1U_Acadiana Ren'!AF22+'5C1I_LA Key'!AF22+'5C1V_Laf Ren'!AF22+'5C1O_Impact'!AF22+'5C1P_Vision'!AF22+'5C2_LAVCA'!AG22+'5C1H_Southwest'!AF22+'5C1G_JS Clark'!AF22+'5C1AH_BRUP'!AF22+'5C1X_Tangi'!AF22+'5C1Y_GEO'!AF22+'5C1AI_Harmony'!AF22+'5C1AJ_Athlos'!AF22+'5C1AG_Collegiate'!AF22+'5C1M_GEO Mid'!AF22+Placeholder_Tallulah!AF22</f>
        <v>0</v>
      </c>
      <c r="AH22" s="335">
        <f>'5C1B_DArbonne'!AG22+'5C1A_Madison'!AG22+'5C1C_Intl High'!AG22+'5C3_UnvView'!AH22+'5C1F_L.C. Charter'!AG22+'5C1E_LFNO'!AG22+'5C1D_NOMMA'!AG22+'5C1AE_Noble Minds'!AG22+'5C1J_Jeff Chamber'!AG22+'5C1Q_Advantage'!AG22+'5C1AF_JCFA-Laf'!AG22+'5C1W_Willow'!AG22+'5C1Z_Lincoln Prep'!AG22+'5C1AA_Laurel'!AG22+'5C1AB_Apex'!AG22+'5C1AC_Smothers'!AG22+'5C1AD_Greater'!AG22+'5C1R_Iberville'!AG22+'5C1N_Delta'!AG22+'5C1S_LC Col Prep'!AG22+'5C1T_Northeast'!AG22+'5C1U_Acadiana Ren'!AG22+'5C1I_LA Key'!AG22+'5C1V_Laf Ren'!AG22+'5C1O_Impact'!AG22+'5C1P_Vision'!AG22+'5C2_LAVCA'!AH22+'5C1H_Southwest'!AG22+'5C1G_JS Clark'!AG22+'5C1AH_BRUP'!AG22+'5C1X_Tangi'!AG22+'5C1Y_GEO'!AG22+'5C1AI_Harmony'!AG22+'5C1AJ_Athlos'!AG22+'5C1AG_Collegiate'!AG22+'5C1M_GEO Mid'!AG22+Placeholder_Tallulah!AG22</f>
        <v>0</v>
      </c>
      <c r="AI22" s="67">
        <f>'5C1B_DArbonne'!AH22+'5C1A_Madison'!AH22+'5C1C_Intl High'!AH22+'5C3_UnvView'!AI22+'5C1F_L.C. Charter'!AH22+'5C1E_LFNO'!AH22+'5C1D_NOMMA'!AH22+'5C1AE_Noble Minds'!AH22+'5C1J_Jeff Chamber'!AH22+'5C1Q_Advantage'!AH22+'5C1AF_JCFA-Laf'!AH22+'5C1W_Willow'!AH22+'5C1Z_Lincoln Prep'!AH22+'5C1AA_Laurel'!AH22+'5C1AB_Apex'!AH22+'5C1AC_Smothers'!AH22+'5C1AD_Greater'!AH22+'5C1R_Iberville'!AH22+'5C1N_Delta'!AH22+'5C1S_LC Col Prep'!AH22+'5C1T_Northeast'!AH22+'5C1U_Acadiana Ren'!AH22+'5C1I_LA Key'!AH22+'5C1V_Laf Ren'!AH22+'5C1O_Impact'!AH22+'5C1P_Vision'!AH22+'5C2_LAVCA'!AI22+'5C1H_Southwest'!AH22+'5C1G_JS Clark'!AH22+'5C1AH_BRUP'!AH22+'5C1X_Tangi'!AH22+'5C1Y_GEO'!AH22+'5C1AI_Harmony'!AH22+'5C1AJ_Athlos'!AH22+'5C1AG_Collegiate'!AH22+'5C1M_GEO Mid'!AH22+Placeholder_Tallulah!AH22</f>
        <v>0</v>
      </c>
      <c r="AJ22" s="335">
        <f>'5C1B_DArbonne'!AI22+'5C1A_Madison'!AI22+'5C1C_Intl High'!AI22+'5C3_UnvView'!AJ22+'5C1F_L.C. Charter'!AI22+'5C1E_LFNO'!AI22+'5C1D_NOMMA'!AI22+'5C1AE_Noble Minds'!AI22+'5C1J_Jeff Chamber'!AI22+'5C1Q_Advantage'!AI22+'5C1AF_JCFA-Laf'!AI22+'5C1W_Willow'!AI22+'5C1Z_Lincoln Prep'!AI22+'5C1AA_Laurel'!AI22+'5C1AB_Apex'!AI22+'5C1AC_Smothers'!AI22+'5C1AD_Greater'!AI22+'5C1R_Iberville'!AI22+'5C1N_Delta'!AI22+'5C1S_LC Col Prep'!AI22+'5C1T_Northeast'!AI22+'5C1U_Acadiana Ren'!AI22+'5C1I_LA Key'!AI22+'5C1V_Laf Ren'!AI22+'5C1O_Impact'!AI22+'5C1P_Vision'!AI22+'5C2_LAVCA'!AJ22+'5C1H_Southwest'!AI22+'5C1G_JS Clark'!AI22+'5C1AH_BRUP'!AI22+'5C1X_Tangi'!AI22+'5C1Y_GEO'!AI22+'5C1AI_Harmony'!AI22+'5C1AJ_Athlos'!AI22+'5C1AG_Collegiate'!AI22+'5C1M_GEO Mid'!AI22+Placeholder_Tallulah!AI22</f>
        <v>0</v>
      </c>
      <c r="AK22" s="69">
        <f>'5C1B_DArbonne'!AJ22+'5C1A_Madison'!AJ22+'5C1C_Intl High'!AJ22+'5C3_UnvView'!AK22+'5C1F_L.C. Charter'!AJ22+'5C1E_LFNO'!AJ22+'5C1D_NOMMA'!AJ22+'5C1AE_Noble Minds'!AJ22+'5C1J_Jeff Chamber'!AJ22+'5C1Q_Advantage'!AJ22+'5C1AF_JCFA-Laf'!AJ22+'5C1W_Willow'!AJ22+'5C1Z_Lincoln Prep'!AJ22+'5C1AA_Laurel'!AJ22+'5C1AB_Apex'!AJ22+'5C1AC_Smothers'!AJ22+'5C1AD_Greater'!AJ22+'5C1R_Iberville'!AJ22+'5C1N_Delta'!AJ22+'5C1S_LC Col Prep'!AJ22+'5C1T_Northeast'!AJ22+'5C1U_Acadiana Ren'!AJ22+'5C1I_LA Key'!AJ22+'5C1V_Laf Ren'!AJ22+'5C1O_Impact'!AJ22+'5C1P_Vision'!AJ22+'5C2_LAVCA'!AK22+'5C1H_Southwest'!AJ22+'5C1G_JS Clark'!AJ22+'5C1AH_BRUP'!AJ22+'5C1X_Tangi'!AJ22+'5C1Y_GEO'!AJ22+'5C1AI_Harmony'!AJ22+'5C1AJ_Athlos'!AJ22+'5C1AG_Collegiate'!AJ22+'5C1M_GEO Mid'!AJ22+Placeholder_Tallulah!AJ22</f>
        <v>0</v>
      </c>
      <c r="AL22" s="68">
        <f>'5C1B_DArbonne'!AK22+'5C1A_Madison'!AK22+'5C1C_Intl High'!AK22+'5C3_UnvView'!AL22+'5C1F_L.C. Charter'!AK22+'5C1E_LFNO'!AK22+'5C1D_NOMMA'!AK22+'5C1AE_Noble Minds'!AK22+'5C1J_Jeff Chamber'!AK22+'5C1Q_Advantage'!AK22+'5C1AF_JCFA-Laf'!AK22+'5C1W_Willow'!AK22+'5C1Z_Lincoln Prep'!AK22+'5C1AA_Laurel'!AK22+'5C1AB_Apex'!AK22+'5C1AC_Smothers'!AK22+'5C1AD_Greater'!AK22+'5C1R_Iberville'!AK22+'5C1N_Delta'!AK22+'5C1S_LC Col Prep'!AK22+'5C1T_Northeast'!AK22+'5C1U_Acadiana Ren'!AK22+'5C1I_LA Key'!AK22+'5C1V_Laf Ren'!AK22+'5C1O_Impact'!AK22+'5C1P_Vision'!AK22+'5C2_LAVCA'!AL22+'5C1H_Southwest'!AK22+'5C1G_JS Clark'!AK22+'5C1AH_BRUP'!AK22+'5C1X_Tangi'!AK22+'5C1Y_GEO'!AK22+'5C1AI_Harmony'!AK22+'5C1AJ_Athlos'!AK22+'5C1AG_Collegiate'!AK22+'5C1M_GEO Mid'!AK22+Placeholder_Tallulah!AK22</f>
        <v>0</v>
      </c>
      <c r="AM22" s="90">
        <f>'5C1B_DArbonne'!AL22+'5C1A_Madison'!AL22+'5C1C_Intl High'!AL22+'5C3_UnvView'!AM22+'5C1F_L.C. Charter'!AL22+'5C1E_LFNO'!AL22+'5C1D_NOMMA'!AL22+'5C1AE_Noble Minds'!AL22+'5C1J_Jeff Chamber'!AL22+'5C1Q_Advantage'!AL22+'5C1AF_JCFA-Laf'!AL22+'5C1W_Willow'!AL22+'5C1Z_Lincoln Prep'!AL22+'5C1AA_Laurel'!AL22+'5C1AB_Apex'!AL22+'5C1AC_Smothers'!AL22+'5C1AD_Greater'!AL22+'5C1R_Iberville'!AL22+'5C1N_Delta'!AL22+'5C1S_LC Col Prep'!AL22+'5C1T_Northeast'!AL22+'5C1U_Acadiana Ren'!AL22+'5C1I_LA Key'!AL22+'5C1V_Laf Ren'!AL22+'5C1O_Impact'!AL22+'5C1P_Vision'!AL22+'5C2_LAVCA'!AM22+'5C1H_Southwest'!AL22+'5C1G_JS Clark'!AL22+'5C1AH_BRUP'!AL22+'5C1X_Tangi'!AL22+'5C1Y_GEO'!AL22+'5C1AI_Harmony'!AL22+'5C1AJ_Athlos'!AL22+'5C1AG_Collegiate'!AL22+'5C1M_GEO Mid'!AL22+Placeholder_Tallulah!AL22</f>
        <v>399519</v>
      </c>
      <c r="AN22" s="71">
        <f>'5C1B_DArbonne'!AM22+'5C1A_Madison'!AM22+'5C1C_Intl High'!AM22+'5C3_UnvView'!AN22+'5C1F_L.C. Charter'!AM22+'5C1E_LFNO'!AM22+'5C1D_NOMMA'!AM22+'5C1AE_Noble Minds'!AM22+'5C1J_Jeff Chamber'!AM22+'5C1Q_Advantage'!AM22+'5C1AF_JCFA-Laf'!AM22+'5C1W_Willow'!AM22+'5C1Z_Lincoln Prep'!AM22+'5C1AA_Laurel'!AM22+'5C1AB_Apex'!AM22+'5C1AC_Smothers'!AM22+'5C1AD_Greater'!AM22+'5C1R_Iberville'!AM22+'5C1N_Delta'!AM22+'5C1S_LC Col Prep'!AM22+'5C1T_Northeast'!AM22+'5C1U_Acadiana Ren'!AM22+'5C1I_LA Key'!AM22+'5C1V_Laf Ren'!AM22+'5C1O_Impact'!AM22+'5C1P_Vision'!AM22+'5C2_LAVCA'!AN22+'5C1H_Southwest'!AM22+'5C1G_JS Clark'!AM22+'5C1AH_BRUP'!AM22+'5C1X_Tangi'!AM22+'5C1Y_GEO'!AM22+'5C1AI_Harmony'!AM22+'5C1AJ_Athlos'!AM22+'5C1AG_Collegiate'!AM22+'5C1M_GEO Mid'!AM22+Placeholder_Tallulah!AM22</f>
        <v>0</v>
      </c>
      <c r="AO22" s="90">
        <f>'5C1B_DArbonne'!AN22+'5C1A_Madison'!AN22+'5C1C_Intl High'!AN22+'5C3_UnvView'!AO22+'5C1F_L.C. Charter'!AN22+'5C1E_LFNO'!AN22+'5C1D_NOMMA'!AN22+'5C1AE_Noble Minds'!AN22+'5C1J_Jeff Chamber'!AN22+'5C1Q_Advantage'!AN22+'5C1AF_JCFA-Laf'!AN22+'5C1W_Willow'!AN22+'5C1Z_Lincoln Prep'!AN22+'5C1AA_Laurel'!AN22+'5C1AB_Apex'!AN22+'5C1AC_Smothers'!AN22+'5C1AD_Greater'!AN22+'5C1R_Iberville'!AN22+'5C1N_Delta'!AN22+'5C1S_LC Col Prep'!AN22+'5C1T_Northeast'!AN22+'5C1U_Acadiana Ren'!AN22+'5C1I_LA Key'!AN22+'5C1V_Laf Ren'!AN22+'5C1O_Impact'!AN22+'5C1P_Vision'!AN22+'5C2_LAVCA'!AO22+'5C1H_Southwest'!AN22+'5C1G_JS Clark'!AN22+'5C1AH_BRUP'!AN22+'5C1X_Tangi'!AN22+'5C1Y_GEO'!AN22+'5C1AI_Harmony'!AN22+'5C1AJ_Athlos'!AN22+'5C1AG_Collegiate'!AN22+'5C1M_GEO Mid'!AN22+Placeholder_Tallulah!AN22</f>
        <v>0</v>
      </c>
      <c r="AP22" s="69">
        <f>'5C1B_DArbonne'!AO22+'5C1A_Madison'!AO22+'5C1C_Intl High'!AO22+'5C3_UnvView'!AP22+'5C1F_L.C. Charter'!AO22+'5C1E_LFNO'!AO22+'5C1D_NOMMA'!AO22+'5C1AE_Noble Minds'!AO22+'5C1J_Jeff Chamber'!AO22+'5C1Q_Advantage'!AO22+'5C1AF_JCFA-Laf'!AO22+'5C1W_Willow'!AO22+'5C1Z_Lincoln Prep'!AO22+'5C1AA_Laurel'!AO22+'5C1AB_Apex'!AO22+'5C1AC_Smothers'!AO22+'5C1AD_Greater'!AO22+'5C1R_Iberville'!AO22+'5C1N_Delta'!AO22+'5C1S_LC Col Prep'!AO22+'5C1T_Northeast'!AO22+'5C1U_Acadiana Ren'!AO22+'5C1I_LA Key'!AO22+'5C1V_Laf Ren'!AO22+'5C1O_Impact'!AO22+'5C1P_Vision'!AO22+'5C2_LAVCA'!AP22+'5C1H_Southwest'!AO22+'5C1G_JS Clark'!AO22+'5C1AH_BRUP'!AO22+'5C1X_Tangi'!AO22+'5C1Y_GEO'!AO22+'5C1AI_Harmony'!AO22+'5C1AJ_Athlos'!AO22+'5C1AG_Collegiate'!AO22+'5C1M_GEO Mid'!AO22+Placeholder_Tallulah!AO22</f>
        <v>0</v>
      </c>
      <c r="AQ22" s="90">
        <f>'5C1B_DArbonne'!AP22+'5C1A_Madison'!AP22+'5C1C_Intl High'!AP22+'5C3_UnvView'!AQ22+'5C1F_L.C. Charter'!AP22+'5C1E_LFNO'!AP22+'5C1D_NOMMA'!AP22+'5C1AE_Noble Minds'!AP22+'5C1J_Jeff Chamber'!AP22+'5C1Q_Advantage'!AP22+'5C1AF_JCFA-Laf'!AP22+'5C1W_Willow'!AP22+'5C1Z_Lincoln Prep'!AP22+'5C1AA_Laurel'!AP22+'5C1AB_Apex'!AP22+'5C1AC_Smothers'!AP22+'5C1AD_Greater'!AP22+'5C1R_Iberville'!AP22+'5C1N_Delta'!AP22+'5C1S_LC Col Prep'!AP22+'5C1T_Northeast'!AP22+'5C1U_Acadiana Ren'!AP22+'5C1I_LA Key'!AP22+'5C1V_Laf Ren'!AP22+'5C1O_Impact'!AP22+'5C1P_Vision'!AP22+'5C2_LAVCA'!AQ22+'5C1H_Southwest'!AP22+'5C1G_JS Clark'!AP22+'5C1AH_BRUP'!AP22+'5C1X_Tangi'!AP22+'5C1Y_GEO'!AP22+'5C1AI_Harmony'!AP22+'5C1AJ_Athlos'!AP22+'5C1AG_Collegiate'!AP22+'5C1M_GEO Mid'!AP22+Placeholder_Tallulah!AP22</f>
        <v>0</v>
      </c>
      <c r="AR22" s="69">
        <f>'5C1B_DArbonne'!AQ22+'5C1A_Madison'!AQ22+'5C1C_Intl High'!AQ22+'5C3_UnvView'!AR22+'5C1F_L.C. Charter'!AQ22+'5C1E_LFNO'!AQ22+'5C1D_NOMMA'!AQ22+'5C1AE_Noble Minds'!AQ22+'5C1J_Jeff Chamber'!AQ22+'5C1Q_Advantage'!AQ22+'5C1AF_JCFA-Laf'!AQ22+'5C1W_Willow'!AQ22+'5C1Z_Lincoln Prep'!AQ22+'5C1AA_Laurel'!AQ22+'5C1AB_Apex'!AQ22+'5C1AC_Smothers'!AQ22+'5C1AD_Greater'!AQ22+'5C1R_Iberville'!AQ22+'5C1N_Delta'!AQ22+'5C1S_LC Col Prep'!AQ22+'5C1T_Northeast'!AQ22+'5C1U_Acadiana Ren'!AQ22+'5C1I_LA Key'!AQ22+'5C1V_Laf Ren'!AQ22+'5C1O_Impact'!AQ22+'5C1P_Vision'!AQ22+'5C2_LAVCA'!AR22+'5C1H_Southwest'!AQ22+'5C1G_JS Clark'!AQ22+'5C1AH_BRUP'!AQ22+'5C1X_Tangi'!AQ22+'5C1Y_GEO'!AQ22+'5C1AI_Harmony'!AQ22+'5C1AJ_Athlos'!AQ22+'5C1AG_Collegiate'!AQ22+'5C1M_GEO Mid'!AQ22+Placeholder_Tallulah!AQ22</f>
        <v>0</v>
      </c>
      <c r="AS22" s="69">
        <f>'5C1B_DArbonne'!AR22+'5C1A_Madison'!AR22+'5C1C_Intl High'!AR22+'5C3_UnvView'!AS22+'5C1F_L.C. Charter'!AR22+'5C1E_LFNO'!AR22+'5C1D_NOMMA'!AR22+'5C1AE_Noble Minds'!AR22+'5C1J_Jeff Chamber'!AR22+'5C1Q_Advantage'!AR22+'5C1AF_JCFA-Laf'!AR22+'5C1W_Willow'!AR22+'5C1Z_Lincoln Prep'!AR22+'5C1AA_Laurel'!AR22+'5C1AB_Apex'!AR22+'5C1AC_Smothers'!AR22+'5C1AD_Greater'!AR22+'5C1R_Iberville'!AR22+'5C1N_Delta'!AR22+'5C1S_LC Col Prep'!AR22+'5C1T_Northeast'!AR22+'5C1U_Acadiana Ren'!AR22+'5C1I_LA Key'!AR22+'5C1V_Laf Ren'!AR22+'5C1O_Impact'!AR22+'5C1P_Vision'!AR22+'5C2_LAVCA'!AS22+'5C1H_Southwest'!AR22+'5C1G_JS Clark'!AR22+'5C1AH_BRUP'!AR22+'5C1X_Tangi'!AR22+'5C1Y_GEO'!AR22+'5C1AI_Harmony'!AR22+'5C1AJ_Athlos'!AR22+'5C1AG_Collegiate'!AR22+'5C1M_GEO Mid'!AR22+Placeholder_Tallulah!AR22</f>
        <v>0</v>
      </c>
      <c r="AT22" s="90">
        <f>'5C1B_DArbonne'!AS22+'5C1A_Madison'!AS22+'5C1C_Intl High'!AS22+'5C3_UnvView'!AT22+'5C1F_L.C. Charter'!AS22+'5C1E_LFNO'!AS22+'5C1D_NOMMA'!AS22+'5C1AE_Noble Minds'!AS22+'5C1J_Jeff Chamber'!AS22+'5C1Q_Advantage'!AS22+'5C1AF_JCFA-Laf'!AS22+'5C1W_Willow'!AS22+'5C1Z_Lincoln Prep'!AS22+'5C1AA_Laurel'!AS22+'5C1AB_Apex'!AS22+'5C1AC_Smothers'!AS22+'5C1AD_Greater'!AS22+'5C1R_Iberville'!AS22+'5C1N_Delta'!AS22+'5C1S_LC Col Prep'!AS22+'5C1T_Northeast'!AS22+'5C1U_Acadiana Ren'!AS22+'5C1I_LA Key'!AS22+'5C1V_Laf Ren'!AS22+'5C1O_Impact'!AS22+'5C1P_Vision'!AS22+'5C2_LAVCA'!AT22+'5C1H_Southwest'!AS22+'5C1G_JS Clark'!AS22+'5C1AH_BRUP'!AS22+'5C1X_Tangi'!AS22+'5C1Y_GEO'!AS22+'5C1AI_Harmony'!AS22+'5C1AJ_Athlos'!AS22+'5C1AG_Collegiate'!AS22+'5C1M_GEO Mid'!AS22+Placeholder_Tallulah!AS22</f>
        <v>52295</v>
      </c>
      <c r="AU22" s="70">
        <f t="shared" si="1"/>
        <v>0</v>
      </c>
      <c r="AV22" s="87">
        <f t="shared" si="2"/>
        <v>52295</v>
      </c>
      <c r="AW22" s="192"/>
      <c r="AX22" s="66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Mid'!#REF!+Placeholder_Tallulah!AW22</f>
        <v>#REF!</v>
      </c>
      <c r="AY22" s="66">
        <f t="shared" si="3"/>
        <v>0</v>
      </c>
      <c r="AZ22" s="66" t="e">
        <f t="shared" si="4"/>
        <v>#REF!</v>
      </c>
    </row>
    <row r="23" spans="1:52" ht="16.149999999999999" customHeight="1" x14ac:dyDescent="0.2">
      <c r="A23" s="55">
        <v>17</v>
      </c>
      <c r="B23" s="56" t="s">
        <v>23</v>
      </c>
      <c r="C23" s="336">
        <f>'5C1B_DArbonne'!C23+'5C1A_Madison'!C23+'5C1C_Intl High'!C23+'5C3_UnvView'!C23+'5C1F_L.C. Charter'!C23+'5C1E_LFNO'!C23+'5C1D_NOMMA'!C23+'5C1AE_Noble Minds'!C23+'5C1J_Jeff Chamber'!C23+'5C1Q_Advantage'!C23+'5C1AF_JCFA-Laf'!C23+'5C1W_Willow'!C23+'5C1Z_Lincoln Prep'!C23+'5C1AA_Laurel'!C23+'5C1AB_Apex'!C23+'5C1AC_Smothers'!C23+'5C1AD_Greater'!C23+'5C1R_Iberville'!C23+'5C1N_Delta'!C23+'5C1S_LC Col Prep'!C23+'5C1T_Northeast'!C23+'5C1U_Acadiana Ren'!C23+'5C1I_LA Key'!C23+'5C1V_Laf Ren'!C23+'5C1O_Impact'!C23+'5C1P_Vision'!C23+'5C2_LAVCA'!C23+'5C1H_Southwest'!C23+'5C1G_JS Clark'!C23+'5C1AH_BRUP'!C23+'5C1X_Tangi'!C23+'5C1Y_GEO'!C23+'5C1AI_Harmony'!C23+'5C1AJ_Athlos'!C23+'5C1AG_Collegiate'!C23+'5C1M_GEO Mid'!C23+Placeholder_Tallulah!C23</f>
        <v>0</v>
      </c>
      <c r="D23" s="57">
        <f>'Source Data'!H23</f>
        <v>3197.8562864796509</v>
      </c>
      <c r="E23" s="75">
        <f>'5C1B_DArbonne'!E23+'5C1A_Madison'!E23+'5C1C_Intl High'!E23+'5C3_UnvView'!E23+'5C1F_L.C. Charter'!E23+'5C1E_LFNO'!E23+'5C1D_NOMMA'!E23+'5C1AE_Noble Minds'!E23+'5C1J_Jeff Chamber'!E23+'5C1Q_Advantage'!E23+'5C1AF_JCFA-Laf'!E23+'5C1W_Willow'!E23+'5C1Z_Lincoln Prep'!E23+'5C1AA_Laurel'!E23+'5C1AB_Apex'!E23+'5C1AC_Smothers'!E23+'5C1AD_Greater'!E23+'5C1R_Iberville'!E23+'5C1N_Delta'!E23+'5C1S_LC Col Prep'!E23+'5C1T_Northeast'!E23+'5C1U_Acadiana Ren'!E23+'5C1I_LA Key'!E23+'5C1V_Laf Ren'!E23+'5C1O_Impact'!E23+'5C1P_Vision'!E23+'5C2_LAVCA'!E23+'5C1H_Southwest'!E23+'5C1G_JS Clark'!E23+'5C1AH_BRUP'!E23+'5C1X_Tangi'!E23+'5C1Y_GEO'!E23+'5C1AI_Harmony'!E23+'5C1AJ_Athlos'!E23+'5C1AG_Collegiate'!E23+'5C1M_GEO Mid'!E23+Placeholder_Tallulah!E23</f>
        <v>0</v>
      </c>
      <c r="F23" s="355">
        <f>'5C1B_DArbonne'!F23+'5C1A_Madison'!F23+'5C1C_Intl High'!F23+'5C3_UnvView'!F23+'5C1F_L.C. Charter'!F23+'5C1E_LFNO'!F23+'5C1D_NOMMA'!F23+'5C1AE_Noble Minds'!F23+'5C1J_Jeff Chamber'!F23+'5C1Q_Advantage'!F23+'5C1AF_JCFA-Laf'!F23+'5C1W_Willow'!F23+'5C1Z_Lincoln Prep'!F23+'5C1AA_Laurel'!F23+'5C1AB_Apex'!F23+'5C1AC_Smothers'!F23+'5C1AD_Greater'!F23+'5C1R_Iberville'!F23+'5C1N_Delta'!F23+'5C1S_LC Col Prep'!F23+'5C1T_Northeast'!F23+'5C1U_Acadiana Ren'!F23+'5C1I_LA Key'!F23+'5C1V_Laf Ren'!F23+'5C1O_Impact'!F23+'5C1P_Vision'!F23+'5C2_LAVCA'!F23+'5C1H_Southwest'!F23+'5C1G_JS Clark'!F23+'5C1AH_BRUP'!F23+'5C1X_Tangi'!F23+'5C1Y_GEO'!F23+'5C1AI_Harmony'!F23+'5C1AJ_Athlos'!F23+'5C1AG_Collegiate'!F23+'5C1M_GEO Mid'!F23+Placeholder_Tallulah!F23</f>
        <v>0</v>
      </c>
      <c r="G23" s="57">
        <f>'Source Data'!I23</f>
        <v>404.99760461581491</v>
      </c>
      <c r="H23" s="75">
        <f>'5C1B_DArbonne'!H23+'5C1A_Madison'!H23+'5C1C_Intl High'!H23+'5C3_UnvView'!H23+'5C1F_L.C. Charter'!H23+'5C1E_LFNO'!H23+'5C1D_NOMMA'!H23+'5C1AE_Noble Minds'!H23+'5C1J_Jeff Chamber'!H23+'5C1Q_Advantage'!H23+'5C1AF_JCFA-Laf'!H23+'5C1W_Willow'!H23+'5C1Z_Lincoln Prep'!H23+'5C1AA_Laurel'!H23+'5C1AB_Apex'!H23+'5C1AC_Smothers'!H23+'5C1AD_Greater'!H23+'5C1R_Iberville'!H23+'5C1N_Delta'!H23+'5C1S_LC Col Prep'!H23+'5C1T_Northeast'!H23+'5C1U_Acadiana Ren'!H23+'5C1I_LA Key'!H23+'5C1V_Laf Ren'!H23+'5C1O_Impact'!H23+'5C1P_Vision'!H23+'5C2_LAVCA'!H23+'5C1H_Southwest'!H23+'5C1G_JS Clark'!H23+'5C1AH_BRUP'!H23+'5C1X_Tangi'!H23+'5C1Y_GEO'!H23+'5C1AI_Harmony'!H23+'5C1AJ_Athlos'!H23+'5C1AG_Collegiate'!H23+'5C1M_GEO Mid'!H23+Placeholder_Tallulah!H23</f>
        <v>0</v>
      </c>
      <c r="I23" s="355">
        <f>'5C1B_DArbonne'!I23+'5C1A_Madison'!I23+'5C1C_Intl High'!I23+'5C3_UnvView'!I23+'5C1F_L.C. Charter'!I23+'5C1E_LFNO'!I23+'5C1D_NOMMA'!I23+'5C1AE_Noble Minds'!I23+'5C1J_Jeff Chamber'!I23+'5C1Q_Advantage'!I23+'5C1AF_JCFA-Laf'!I23+'5C1W_Willow'!I23+'5C1Z_Lincoln Prep'!I23+'5C1AA_Laurel'!I23+'5C1AB_Apex'!I23+'5C1AC_Smothers'!I23+'5C1AD_Greater'!I23+'5C1R_Iberville'!I23+'5C1N_Delta'!I23+'5C1S_LC Col Prep'!I23+'5C1T_Northeast'!I23+'5C1U_Acadiana Ren'!I23+'5C1I_LA Key'!I23+'5C1V_Laf Ren'!I23+'5C1O_Impact'!I23+'5C1P_Vision'!I23+'5C2_LAVCA'!I23+'5C1H_Southwest'!I23+'5C1G_JS Clark'!I23+'5C1AH_BRUP'!I23+'5C1X_Tangi'!I23+'5C1Y_GEO'!I23+'5C1AI_Harmony'!I23+'5C1AJ_Athlos'!I23+'5C1AG_Collegiate'!I23+'5C1M_GEO Mid'!I23+Placeholder_Tallulah!I23</f>
        <v>0</v>
      </c>
      <c r="J23" s="57">
        <f>'Source Data'!J23</f>
        <v>110.45389216794953</v>
      </c>
      <c r="K23" s="75">
        <f>'5C1B_DArbonne'!K23+'5C1A_Madison'!K23+'5C1C_Intl High'!K23+'5C3_UnvView'!K23+'5C1F_L.C. Charter'!K23+'5C1E_LFNO'!K23+'5C1D_NOMMA'!K23+'5C1AE_Noble Minds'!K23+'5C1J_Jeff Chamber'!K23+'5C1Q_Advantage'!K23+'5C1AF_JCFA-Laf'!K23+'5C1W_Willow'!K23+'5C1Z_Lincoln Prep'!K23+'5C1AA_Laurel'!K23+'5C1AB_Apex'!K23+'5C1AC_Smothers'!K23+'5C1AD_Greater'!K23+'5C1R_Iberville'!K23+'5C1N_Delta'!K23+'5C1S_LC Col Prep'!K23+'5C1T_Northeast'!K23+'5C1U_Acadiana Ren'!K23+'5C1I_LA Key'!K23+'5C1V_Laf Ren'!K23+'5C1O_Impact'!K23+'5C1P_Vision'!K23+'5C2_LAVCA'!K23+'5C1H_Southwest'!K23+'5C1G_JS Clark'!K23+'5C1AH_BRUP'!K23+'5C1X_Tangi'!K23+'5C1Y_GEO'!K23+'5C1AI_Harmony'!K23+'5C1AJ_Athlos'!K23+'5C1AG_Collegiate'!K23+'5C1M_GEO Mid'!K23+Placeholder_Tallulah!K23</f>
        <v>0</v>
      </c>
      <c r="L23" s="355">
        <f>'5C1B_DArbonne'!L23+'5C1A_Madison'!L23+'5C1C_Intl High'!L23+'5C3_UnvView'!L23+'5C1F_L.C. Charter'!L23+'5C1E_LFNO'!L23+'5C1D_NOMMA'!L23+'5C1AE_Noble Minds'!L23+'5C1J_Jeff Chamber'!L23+'5C1Q_Advantage'!L23+'5C1AF_JCFA-Laf'!L23+'5C1W_Willow'!L23+'5C1Z_Lincoln Prep'!L23+'5C1AA_Laurel'!L23+'5C1AB_Apex'!L23+'5C1AC_Smothers'!L23+'5C1AD_Greater'!L23+'5C1R_Iberville'!L23+'5C1N_Delta'!L23+'5C1S_LC Col Prep'!L23+'5C1T_Northeast'!L23+'5C1U_Acadiana Ren'!L23+'5C1I_LA Key'!L23+'5C1V_Laf Ren'!L23+'5C1O_Impact'!L23+'5C1P_Vision'!L23+'5C2_LAVCA'!L23+'5C1H_Southwest'!L23+'5C1G_JS Clark'!L23+'5C1AH_BRUP'!L23+'5C1X_Tangi'!L23+'5C1Y_GEO'!L23+'5C1AI_Harmony'!L23+'5C1AJ_Athlos'!L23+'5C1AG_Collegiate'!L23+'5C1M_GEO Mid'!L23+Placeholder_Tallulah!L23</f>
        <v>0</v>
      </c>
      <c r="M23" s="57">
        <f>'Source Data'!K23</f>
        <v>2761.3473041987377</v>
      </c>
      <c r="N23" s="75">
        <f>'5C1B_DArbonne'!N23+'5C1A_Madison'!N23+'5C1C_Intl High'!N23+'5C3_UnvView'!N23+'5C1F_L.C. Charter'!N23+'5C1E_LFNO'!N23+'5C1D_NOMMA'!N23+'5C1AE_Noble Minds'!N23+'5C1J_Jeff Chamber'!N23+'5C1Q_Advantage'!N23+'5C1AF_JCFA-Laf'!N23+'5C1W_Willow'!N23+'5C1Z_Lincoln Prep'!N23+'5C1AA_Laurel'!N23+'5C1AB_Apex'!N23+'5C1AC_Smothers'!N23+'5C1AD_Greater'!N23+'5C1R_Iberville'!N23+'5C1N_Delta'!N23+'5C1S_LC Col Prep'!N23+'5C1T_Northeast'!N23+'5C1U_Acadiana Ren'!N23+'5C1I_LA Key'!N23+'5C1V_Laf Ren'!N23+'5C1O_Impact'!N23+'5C1P_Vision'!N23+'5C2_LAVCA'!N23+'5C1H_Southwest'!N23+'5C1G_JS Clark'!N23+'5C1AH_BRUP'!N23+'5C1X_Tangi'!N23+'5C1Y_GEO'!N23+'5C1AI_Harmony'!N23+'5C1AJ_Athlos'!N23+'5C1AG_Collegiate'!N23+'5C1M_GEO Mid'!N23+Placeholder_Tallulah!N23</f>
        <v>0</v>
      </c>
      <c r="O23" s="355">
        <f>'5C1B_DArbonne'!O23+'5C1A_Madison'!O23+'5C1C_Intl High'!O23+'5C3_UnvView'!O23+'5C1F_L.C. Charter'!O23+'5C1E_LFNO'!O23+'5C1D_NOMMA'!O23+'5C1AE_Noble Minds'!O23+'5C1J_Jeff Chamber'!O23+'5C1Q_Advantage'!O23+'5C1AF_JCFA-Laf'!O23+'5C1W_Willow'!O23+'5C1Z_Lincoln Prep'!O23+'5C1AA_Laurel'!O23+'5C1AB_Apex'!O23+'5C1AC_Smothers'!O23+'5C1AD_Greater'!O23+'5C1R_Iberville'!O23+'5C1N_Delta'!O23+'5C1S_LC Col Prep'!O23+'5C1T_Northeast'!O23+'5C1U_Acadiana Ren'!O23+'5C1I_LA Key'!O23+'5C1V_Laf Ren'!O23+'5C1O_Impact'!O23+'5C1P_Vision'!O23+'5C2_LAVCA'!O23+'5C1H_Southwest'!O23+'5C1G_JS Clark'!O23+'5C1AH_BRUP'!O23+'5C1X_Tangi'!O23+'5C1Y_GEO'!O23+'5C1AI_Harmony'!O23+'5C1AJ_Athlos'!O23+'5C1AG_Collegiate'!O23+'5C1M_GEO Mid'!O23+Placeholder_Tallulah!O23</f>
        <v>0</v>
      </c>
      <c r="P23" s="57">
        <f>'Source Data'!L23</f>
        <v>1104.5389216794952</v>
      </c>
      <c r="Q23" s="75">
        <f>'5C1B_DArbonne'!Q23+'5C1A_Madison'!Q23+'5C1C_Intl High'!Q23+'5C3_UnvView'!Q23+'5C1F_L.C. Charter'!Q23+'5C1E_LFNO'!Q23+'5C1D_NOMMA'!Q23+'5C1AE_Noble Minds'!Q23+'5C1J_Jeff Chamber'!Q23+'5C1Q_Advantage'!Q23+'5C1AF_JCFA-Laf'!Q23+'5C1W_Willow'!Q23+'5C1Z_Lincoln Prep'!Q23+'5C1AA_Laurel'!Q23+'5C1AB_Apex'!Q23+'5C1AC_Smothers'!Q23+'5C1AD_Greater'!Q23+'5C1R_Iberville'!Q23+'5C1N_Delta'!Q23+'5C1S_LC Col Prep'!Q23+'5C1T_Northeast'!Q23+'5C1U_Acadiana Ren'!Q23+'5C1I_LA Key'!Q23+'5C1V_Laf Ren'!Q23+'5C1O_Impact'!Q23+'5C1P_Vision'!Q23+'5C2_LAVCA'!Q23+'5C1H_Southwest'!Q23+'5C1G_JS Clark'!Q23+'5C1AH_BRUP'!Q23+'5C1X_Tangi'!Q23+'5C1Y_GEO'!Q23+'5C1AI_Harmony'!Q23+'5C1AJ_Athlos'!Q23+'5C1AG_Collegiate'!Q23+'5C1M_GEO Mid'!Q23+Placeholder_Tallulah!Q23</f>
        <v>0</v>
      </c>
      <c r="R23" s="94">
        <f>'5C1B_DArbonne'!R23+'5C1A_Madison'!R23+'5C1C_Intl High'!R23+'5C3_UnvView'!R23+'5C1F_L.C. Charter'!R23+'5C1E_LFNO'!R23+'5C1D_NOMMA'!R23+'5C1AE_Noble Minds'!R23+'5C1J_Jeff Chamber'!R23+'5C1Q_Advantage'!R23+'5C1AF_JCFA-Laf'!R23+'5C1W_Willow'!R23+'5C1Z_Lincoln Prep'!R23+'5C1AA_Laurel'!R23+'5C1AB_Apex'!R23+'5C1AC_Smothers'!R23+'5C1AD_Greater'!R23+'5C1R_Iberville'!R23+'5C1N_Delta'!R23+'5C1S_LC Col Prep'!R23+'5C1T_Northeast'!R23+'5C1U_Acadiana Ren'!R23+'5C1I_LA Key'!R23+'5C1V_Laf Ren'!R23+'5C1O_Impact'!R23+'5C1P_Vision'!R23+'5C2_LAVCA'!R23+'5C1H_Southwest'!R23+'5C1G_JS Clark'!R23+'5C1AH_BRUP'!R23+'5C1X_Tangi'!R23+'5C1Y_GEO'!R23+'5C1AI_Harmony'!R23+'5C1AJ_Athlos'!R23+'5C1AG_Collegiate'!R23+'5C1M_GEO Mid'!R23+Placeholder_Tallulah!R23</f>
        <v>11751241</v>
      </c>
      <c r="S23" s="1397">
        <f>'5C3_UnvView'!S23+'5C2_LAVCA'!S23</f>
        <v>127198</v>
      </c>
      <c r="T23" s="57">
        <f>'5C1B_DArbonne'!S23+'5C1A_Madison'!S23+'5C1C_Intl High'!S23+'5C3_UnvView'!T23+'5C1F_L.C. Charter'!S23+'5C1E_LFNO'!S23+'5C1D_NOMMA'!S23+'5C1AE_Noble Minds'!S23+'5C1J_Jeff Chamber'!S23+'5C1Q_Advantage'!S23+'5C1AF_JCFA-Laf'!S23+'5C1W_Willow'!S23+'5C1Z_Lincoln Prep'!S23+'5C1AA_Laurel'!S23+'5C1AB_Apex'!S23+'5C1AC_Smothers'!S23+'5C1AD_Greater'!S23+'5C1R_Iberville'!S23+'5C1N_Delta'!S23+'5C1S_LC Col Prep'!S23+'5C1T_Northeast'!S23+'5C1U_Acadiana Ren'!S23+'5C1I_LA Key'!S23+'5C1V_Laf Ren'!S23+'5C1O_Impact'!S23+'5C1P_Vision'!S23+'5C2_LAVCA'!T23+'5C1H_Southwest'!S23+'5C1G_JS Clark'!S23+'5C1AH_BRUP'!S23+'5C1X_Tangi'!S23+'5C1Y_GEO'!S23+'5C1AI_Harmony'!S23+'5C1AJ_Athlos'!S23+'5C1AG_Collegiate'!S23+'5C1M_GEO Mid'!S23+Placeholder_Tallulah!S23</f>
        <v>0</v>
      </c>
      <c r="U23" s="57">
        <f>'5C1B_DArbonne'!T23+'5C1A_Madison'!T23+'5C1C_Intl High'!T23+'5C3_UnvView'!U23+'5C1F_L.C. Charter'!T23+'5C1E_LFNO'!T23+'5C1D_NOMMA'!T23+'5C1AE_Noble Minds'!T23+'5C1J_Jeff Chamber'!T23+'5C1Q_Advantage'!T23+'5C1AF_JCFA-Laf'!T23+'5C1W_Willow'!T23+'5C1Z_Lincoln Prep'!T23+'5C1AA_Laurel'!T23+'5C1AB_Apex'!T23+'5C1AC_Smothers'!T23+'5C1AD_Greater'!T23+'5C1R_Iberville'!T23+'5C1N_Delta'!T23+'5C1S_LC Col Prep'!T23+'5C1T_Northeast'!T23+'5C1U_Acadiana Ren'!T23+'5C1I_LA Key'!T23+'5C1V_Laf Ren'!T23+'5C1O_Impact'!T23+'5C1P_Vision'!T23+'5C2_LAVCA'!U23+'5C1H_Southwest'!T23+'5C1G_JS Clark'!T23+'5C1AH_BRUP'!T23+'5C1X_Tangi'!T23+'5C1Y_GEO'!T23+'5C1AI_Harmony'!T23+'5C1AJ_Athlos'!T23+'5C1AG_Collegiate'!T23+'5C1M_GEO Mid'!T23+Placeholder_Tallulah!T23</f>
        <v>0</v>
      </c>
      <c r="V23" s="58">
        <f>'5C1B_DArbonne'!U23+'5C1A_Madison'!U23+'5C1C_Intl High'!U23+'5C3_UnvView'!V23+'5C1F_L.C. Charter'!U23+'5C1E_LFNO'!U23+'5C1D_NOMMA'!U23+'5C1AE_Noble Minds'!U23+'5C1J_Jeff Chamber'!U23+'5C1Q_Advantage'!U23+'5C1AF_JCFA-Laf'!U23+'5C1W_Willow'!U23+'5C1Z_Lincoln Prep'!U23+'5C1AA_Laurel'!U23+'5C1AB_Apex'!U23+'5C1AC_Smothers'!U23+'5C1AD_Greater'!U23+'5C1R_Iberville'!U23+'5C1N_Delta'!U23+'5C1S_LC Col Prep'!U23+'5C1T_Northeast'!U23+'5C1U_Acadiana Ren'!U23+'5C1I_LA Key'!U23+'5C1V_Laf Ren'!U23+'5C1O_Impact'!U23+'5C1P_Vision'!U23+'5C2_LAVCA'!V23+'5C1H_Southwest'!U23+'5C1G_JS Clark'!U23+'5C1AH_BRUP'!U23+'5C1X_Tangi'!U23+'5C1Y_GEO'!U23+'5C1AI_Harmony'!U23+'5C1AJ_Athlos'!U23+'5C1AG_Collegiate'!U23+'5C1M_GEO Mid'!U23+Placeholder_Tallulah!U23</f>
        <v>0</v>
      </c>
      <c r="W23" s="94">
        <f>'5C1B_DArbonne'!V23+'5C1A_Madison'!V23+'5C1C_Intl High'!V23+'5C3_UnvView'!W23+'5C1F_L.C. Charter'!V23+'5C1E_LFNO'!V23+'5C1D_NOMMA'!V23+'5C1AE_Noble Minds'!V23+'5C1J_Jeff Chamber'!V23+'5C1Q_Advantage'!V23+'5C1AF_JCFA-Laf'!V23+'5C1W_Willow'!V23+'5C1Z_Lincoln Prep'!V23+'5C1AA_Laurel'!V23+'5C1AB_Apex'!V23+'5C1AC_Smothers'!V23+'5C1AD_Greater'!V23+'5C1R_Iberville'!V23+'5C1N_Delta'!V23+'5C1S_LC Col Prep'!V23+'5C1T_Northeast'!V23+'5C1U_Acadiana Ren'!V23+'5C1I_LA Key'!V23+'5C1V_Laf Ren'!V23+'5C1O_Impact'!V23+'5C1P_Vision'!V23+'5C2_LAVCA'!W23+'5C1H_Southwest'!V23+'5C1G_JS Clark'!V23+'5C1AH_BRUP'!V23+'5C1X_Tangi'!V23+'5C1Y_GEO'!V23+'5C1AI_Harmony'!V23+'5C1AJ_Athlos'!V23+'5C1AG_Collegiate'!V23+'5C1M_GEO Mid'!V23+Placeholder_Tallulah!V23</f>
        <v>0</v>
      </c>
      <c r="X23" s="75">
        <f>'5C1B_DArbonne'!W23+'5C1A_Madison'!W23+'5C1C_Intl High'!W23+'5C3_UnvView'!X23+'5C1F_L.C. Charter'!W23+'5C1E_LFNO'!W23+'5C1D_NOMMA'!W23+'5C1AE_Noble Minds'!W23+'5C1J_Jeff Chamber'!W23+'5C1Q_Advantage'!W23+'5C1AF_JCFA-Laf'!W23+'5C1W_Willow'!W23+'5C1Z_Lincoln Prep'!W23+'5C1AA_Laurel'!W23+'5C1AB_Apex'!W23+'5C1AC_Smothers'!W23+'5C1AD_Greater'!W23+'5C1R_Iberville'!W23+'5C1N_Delta'!W23+'5C1S_LC Col Prep'!W23+'5C1T_Northeast'!W23+'5C1U_Acadiana Ren'!W23+'5C1I_LA Key'!W23+'5C1V_Laf Ren'!W23+'5C1O_Impact'!W23+'5C1P_Vision'!W23+'5C2_LAVCA'!X23+'5C1H_Southwest'!W23+'5C1G_JS Clark'!W23+'5C1AH_BRUP'!W23+'5C1X_Tangi'!W23+'5C1Y_GEO'!W23+'5C1AI_Harmony'!W23+'5C1AJ_Athlos'!W23+'5C1AG_Collegiate'!W23+'5C1M_GEO Mid'!W23+Placeholder_Tallulah!W23</f>
        <v>0</v>
      </c>
      <c r="Y23" s="94">
        <f>'5C1B_DArbonne'!X23+'5C1A_Madison'!X23+'5C1C_Intl High'!X23+'5C3_UnvView'!Y23+'5C1F_L.C. Charter'!X23+'5C1E_LFNO'!X23+'5C1D_NOMMA'!X23+'5C1AE_Noble Minds'!X23+'5C1J_Jeff Chamber'!X23+'5C1Q_Advantage'!X23+'5C1AF_JCFA-Laf'!X23+'5C1W_Willow'!X23+'5C1Z_Lincoln Prep'!X23+'5C1AA_Laurel'!X23+'5C1AB_Apex'!X23+'5C1AC_Smothers'!X23+'5C1AD_Greater'!X23+'5C1R_Iberville'!X23+'5C1N_Delta'!X23+'5C1S_LC Col Prep'!X23+'5C1T_Northeast'!X23+'5C1U_Acadiana Ren'!X23+'5C1I_LA Key'!X23+'5C1V_Laf Ren'!X23+'5C1O_Impact'!X23+'5C1P_Vision'!X23+'5C2_LAVCA'!Y23+'5C1H_Southwest'!X23+'5C1G_JS Clark'!X23+'5C1AH_BRUP'!X23+'5C1X_Tangi'!X23+'5C1Y_GEO'!X23+'5C1AI_Harmony'!X23+'5C1AJ_Athlos'!X23+'5C1AG_Collegiate'!X23+'5C1M_GEO Mid'!X23+Placeholder_Tallulah!X23</f>
        <v>0</v>
      </c>
      <c r="Z23" s="57">
        <f>'5C1B_DArbonne'!Y23+'5C1A_Madison'!Y23+'5C1C_Intl High'!Y23+'5C3_UnvView'!Z23+'5C1F_L.C. Charter'!Y23+'5C1E_LFNO'!Y23+'5C1D_NOMMA'!Y23+'5C1AE_Noble Minds'!Y23+'5C1J_Jeff Chamber'!Y23+'5C1Q_Advantage'!Y23+'5C1AF_JCFA-Laf'!Y23+'5C1W_Willow'!Y23+'5C1Z_Lincoln Prep'!Y23+'5C1AA_Laurel'!Y23+'5C1AB_Apex'!Y23+'5C1AC_Smothers'!Y23+'5C1AD_Greater'!Y23+'5C1R_Iberville'!Y23+'5C1N_Delta'!Y23+'5C1S_LC Col Prep'!Y23+'5C1T_Northeast'!Y23+'5C1U_Acadiana Ren'!Y23+'5C1I_LA Key'!Y23+'5C1V_Laf Ren'!Y23+'5C1O_Impact'!Y23+'5C1P_Vision'!Y23+'5C2_LAVCA'!Z23+'5C1H_Southwest'!Y23+'5C1G_JS Clark'!Y23+'5C1AH_BRUP'!Y23+'5C1X_Tangi'!Y23+'5C1Y_GEO'!Y23+'5C1AI_Harmony'!Y23+'5C1AJ_Athlos'!Y23+'5C1AG_Collegiate'!Y23+'5C1M_GEO Mid'!Y23+Placeholder_Tallulah!Y23</f>
        <v>0</v>
      </c>
      <c r="AA23" s="94">
        <f>'5C1B_DArbonne'!Z23+'5C1A_Madison'!Z23+'5C1C_Intl High'!Z23+'5C3_UnvView'!AA23+'5C1F_L.C. Charter'!Z23+'5C1E_LFNO'!Z23+'5C1D_NOMMA'!Z23+'5C1AE_Noble Minds'!Z23+'5C1J_Jeff Chamber'!Z23+'5C1Q_Advantage'!Z23+'5C1AF_JCFA-Laf'!Z23+'5C1W_Willow'!Z23+'5C1Z_Lincoln Prep'!Z23+'5C1AA_Laurel'!Z23+'5C1AB_Apex'!Z23+'5C1AC_Smothers'!Z23+'5C1AD_Greater'!Z23+'5C1R_Iberville'!Z23+'5C1N_Delta'!Z23+'5C1S_LC Col Prep'!Z23+'5C1T_Northeast'!Z23+'5C1U_Acadiana Ren'!Z23+'5C1I_LA Key'!Z23+'5C1V_Laf Ren'!Z23+'5C1O_Impact'!Z23+'5C1P_Vision'!Z23+'5C2_LAVCA'!AA23+'5C1H_Southwest'!Z23+'5C1G_JS Clark'!Z23+'5C1AH_BRUP'!Z23+'5C1X_Tangi'!Z23+'5C1Y_GEO'!Z23+'5C1AI_Harmony'!Z23+'5C1AJ_Athlos'!Z23+'5C1AG_Collegiate'!Z23+'5C1M_GEO Mid'!Z23+Placeholder_Tallulah!Z23</f>
        <v>0</v>
      </c>
      <c r="AB23" s="57">
        <f>'5C1B_DArbonne'!AA23+'5C1A_Madison'!AA23+'5C1C_Intl High'!AA23+'5C3_UnvView'!AB23+'5C1F_L.C. Charter'!AA23+'5C1E_LFNO'!AA23+'5C1D_NOMMA'!AA23+'5C1AE_Noble Minds'!AA23+'5C1J_Jeff Chamber'!AA23+'5C1Q_Advantage'!AA23+'5C1AF_JCFA-Laf'!AA23+'5C1W_Willow'!AA23+'5C1Z_Lincoln Prep'!AA23+'5C1AA_Laurel'!AA23+'5C1AB_Apex'!AA23+'5C1AC_Smothers'!AA23+'5C1AD_Greater'!AA23+'5C1R_Iberville'!AA23+'5C1N_Delta'!AA23+'5C1S_LC Col Prep'!AA23+'5C1T_Northeast'!AA23+'5C1U_Acadiana Ren'!AA23+'5C1I_LA Key'!AA23+'5C1V_Laf Ren'!AA23+'5C1O_Impact'!AA23+'5C1P_Vision'!AA23+'5C2_LAVCA'!AB23+'5C1H_Southwest'!AA23+'5C1G_JS Clark'!AA23+'5C1AH_BRUP'!AA23+'5C1X_Tangi'!AA23+'5C1Y_GEO'!AA23+'5C1AI_Harmony'!AA23+'5C1AJ_Athlos'!AA23+'5C1AG_Collegiate'!AA23+'5C1M_GEO Mid'!AA23+Placeholder_Tallulah!AA23</f>
        <v>0</v>
      </c>
      <c r="AC23" s="57">
        <f>'5C1B_DArbonne'!AB23+'5C1A_Madison'!AB23+'5C1C_Intl High'!AB23+'5C3_UnvView'!AC23+'5C1F_L.C. Charter'!AB23+'5C1E_LFNO'!AB23+'5C1D_NOMMA'!AB23+'5C1AE_Noble Minds'!AB23+'5C1J_Jeff Chamber'!AB23+'5C1Q_Advantage'!AB23+'5C1AF_JCFA-Laf'!AB23+'5C1W_Willow'!AB23+'5C1Z_Lincoln Prep'!AB23+'5C1AA_Laurel'!AB23+'5C1AB_Apex'!AB23+'5C1AC_Smothers'!AB23+'5C1AD_Greater'!AB23+'5C1R_Iberville'!AB23+'5C1N_Delta'!AB23+'5C1S_LC Col Prep'!AB23+'5C1T_Northeast'!AB23+'5C1U_Acadiana Ren'!AB23+'5C1I_LA Key'!AB23+'5C1V_Laf Ren'!AB23+'5C1O_Impact'!AB23+'5C1P_Vision'!AB23+'5C2_LAVCA'!AC23+'5C1H_Southwest'!AB23+'5C1G_JS Clark'!AB23+'5C1AH_BRUP'!AB23+'5C1X_Tangi'!AB23+'5C1Y_GEO'!AB23+'5C1AI_Harmony'!AB23+'5C1AJ_Athlos'!AB23+'5C1AG_Collegiate'!AB23+'5C1M_GEO Mid'!AB23+Placeholder_Tallulah!AB23</f>
        <v>0</v>
      </c>
      <c r="AD23" s="94">
        <f>'5C1B_DArbonne'!AC23+'5C1A_Madison'!AC23+'5C1C_Intl High'!AC23+'5C3_UnvView'!AD23+'5C1F_L.C. Charter'!AC23+'5C1E_LFNO'!AC23+'5C1D_NOMMA'!AC23+'5C1AE_Noble Minds'!AC23+'5C1J_Jeff Chamber'!AC23+'5C1Q_Advantage'!AC23+'5C1AF_JCFA-Laf'!AC23+'5C1W_Willow'!AC23+'5C1Z_Lincoln Prep'!AC23+'5C1AA_Laurel'!AC23+'5C1AB_Apex'!AC23+'5C1AC_Smothers'!AC23+'5C1AD_Greater'!AC23+'5C1R_Iberville'!AC23+'5C1N_Delta'!AC23+'5C1S_LC Col Prep'!AC23+'5C1T_Northeast'!AC23+'5C1U_Acadiana Ren'!AC23+'5C1I_LA Key'!AC23+'5C1V_Laf Ren'!AC23+'5C1O_Impact'!AC23+'5C1P_Vision'!AC23+'5C2_LAVCA'!AD23+'5C1H_Southwest'!AC23+'5C1G_JS Clark'!AC23+'5C1AH_BRUP'!AC23+'5C1X_Tangi'!AC23+'5C1Y_GEO'!AC23+'5C1AI_Harmony'!AC23+'5C1AJ_Athlos'!AC23+'5C1AG_Collegiate'!AC23+'5C1M_GEO Mid'!AC23+Placeholder_Tallulah!AC23</f>
        <v>0</v>
      </c>
      <c r="AE23" s="98">
        <f>'5C1B_DArbonne'!AD23+'5C1A_Madison'!AD23+'5C1C_Intl High'!AD23+'5C3_UnvView'!AE23+'5C1F_L.C. Charter'!AD23+'5C1E_LFNO'!AD23+'5C1D_NOMMA'!AD23+'5C1AE_Noble Minds'!AD23+'5C1J_Jeff Chamber'!AD23+'5C1Q_Advantage'!AD23+'5C1AF_JCFA-Laf'!AD23+'5C1W_Willow'!AD23+'5C1Z_Lincoln Prep'!AD23+'5C1AA_Laurel'!AD23+'5C1AB_Apex'!AD23+'5C1AC_Smothers'!AD23+'5C1AD_Greater'!AD23+'5C1R_Iberville'!AD23+'5C1N_Delta'!AD23+'5C1S_LC Col Prep'!AD23+'5C1T_Northeast'!AD23+'5C1U_Acadiana Ren'!AD23+'5C1I_LA Key'!AD23+'5C1V_Laf Ren'!AD23+'5C1O_Impact'!AD23+'5C1P_Vision'!AD23+'5C2_LAVCA'!AE23+'5C1H_Southwest'!AD23+'5C1G_JS Clark'!AD23+'5C1AH_BRUP'!AD23+'5C1X_Tangi'!AD23+'5C1Y_GEO'!AD23+'5C1AI_Harmony'!AD23+'5C1AJ_Athlos'!AD23+'5C1AG_Collegiate'!AD23+'5C1M_GEO Mid'!AD23+Placeholder_Tallulah!AD23</f>
        <v>0</v>
      </c>
      <c r="AF23" s="76">
        <f>'Source Data'!N23</f>
        <v>7562</v>
      </c>
      <c r="AG23" s="91">
        <f>'5C1B_DArbonne'!AF23+'5C1A_Madison'!AF23+'5C1C_Intl High'!AF23+'5C3_UnvView'!AG23+'5C1F_L.C. Charter'!AF23+'5C1E_LFNO'!AF23+'5C1D_NOMMA'!AF23+'5C1AE_Noble Minds'!AF23+'5C1J_Jeff Chamber'!AF23+'5C1Q_Advantage'!AF23+'5C1AF_JCFA-Laf'!AF23+'5C1W_Willow'!AF23+'5C1Z_Lincoln Prep'!AF23+'5C1AA_Laurel'!AF23+'5C1AB_Apex'!AF23+'5C1AC_Smothers'!AF23+'5C1AD_Greater'!AF23+'5C1R_Iberville'!AF23+'5C1N_Delta'!AF23+'5C1S_LC Col Prep'!AF23+'5C1T_Northeast'!AF23+'5C1U_Acadiana Ren'!AF23+'5C1I_LA Key'!AF23+'5C1V_Laf Ren'!AF23+'5C1O_Impact'!AF23+'5C1P_Vision'!AF23+'5C2_LAVCA'!AG23+'5C1H_Southwest'!AF23+'5C1G_JS Clark'!AF23+'5C1AH_BRUP'!AF23+'5C1X_Tangi'!AF23+'5C1Y_GEO'!AF23+'5C1AI_Harmony'!AF23+'5C1AJ_Athlos'!AF23+'5C1AG_Collegiate'!AF23+'5C1M_GEO Mid'!AF23+Placeholder_Tallulah!AF23</f>
        <v>0</v>
      </c>
      <c r="AH23" s="336">
        <f>'5C1B_DArbonne'!AG23+'5C1A_Madison'!AG23+'5C1C_Intl High'!AG23+'5C3_UnvView'!AH23+'5C1F_L.C. Charter'!AG23+'5C1E_LFNO'!AG23+'5C1D_NOMMA'!AG23+'5C1AE_Noble Minds'!AG23+'5C1J_Jeff Chamber'!AG23+'5C1Q_Advantage'!AG23+'5C1AF_JCFA-Laf'!AG23+'5C1W_Willow'!AG23+'5C1Z_Lincoln Prep'!AG23+'5C1AA_Laurel'!AG23+'5C1AB_Apex'!AG23+'5C1AC_Smothers'!AG23+'5C1AD_Greater'!AG23+'5C1R_Iberville'!AG23+'5C1N_Delta'!AG23+'5C1S_LC Col Prep'!AG23+'5C1T_Northeast'!AG23+'5C1U_Acadiana Ren'!AG23+'5C1I_LA Key'!AG23+'5C1V_Laf Ren'!AG23+'5C1O_Impact'!AG23+'5C1P_Vision'!AG23+'5C2_LAVCA'!AH23+'5C1H_Southwest'!AG23+'5C1G_JS Clark'!AG23+'5C1AH_BRUP'!AG23+'5C1X_Tangi'!AG23+'5C1Y_GEO'!AG23+'5C1AI_Harmony'!AG23+'5C1AJ_Athlos'!AG23+'5C1AG_Collegiate'!AG23+'5C1M_GEO Mid'!AG23+Placeholder_Tallulah!AG23</f>
        <v>0</v>
      </c>
      <c r="AI23" s="76">
        <f>'5C1B_DArbonne'!AH23+'5C1A_Madison'!AH23+'5C1C_Intl High'!AH23+'5C3_UnvView'!AI23+'5C1F_L.C. Charter'!AH23+'5C1E_LFNO'!AH23+'5C1D_NOMMA'!AH23+'5C1AE_Noble Minds'!AH23+'5C1J_Jeff Chamber'!AH23+'5C1Q_Advantage'!AH23+'5C1AF_JCFA-Laf'!AH23+'5C1W_Willow'!AH23+'5C1Z_Lincoln Prep'!AH23+'5C1AA_Laurel'!AH23+'5C1AB_Apex'!AH23+'5C1AC_Smothers'!AH23+'5C1AD_Greater'!AH23+'5C1R_Iberville'!AH23+'5C1N_Delta'!AH23+'5C1S_LC Col Prep'!AH23+'5C1T_Northeast'!AH23+'5C1U_Acadiana Ren'!AH23+'5C1I_LA Key'!AH23+'5C1V_Laf Ren'!AH23+'5C1O_Impact'!AH23+'5C1P_Vision'!AH23+'5C2_LAVCA'!AI23+'5C1H_Southwest'!AH23+'5C1G_JS Clark'!AH23+'5C1AH_BRUP'!AH23+'5C1X_Tangi'!AH23+'5C1Y_GEO'!AH23+'5C1AI_Harmony'!AH23+'5C1AJ_Athlos'!AH23+'5C1AG_Collegiate'!AH23+'5C1M_GEO Mid'!AH23+Placeholder_Tallulah!AH23</f>
        <v>0</v>
      </c>
      <c r="AJ23" s="336">
        <f>'5C1B_DArbonne'!AI23+'5C1A_Madison'!AI23+'5C1C_Intl High'!AI23+'5C3_UnvView'!AJ23+'5C1F_L.C. Charter'!AI23+'5C1E_LFNO'!AI23+'5C1D_NOMMA'!AI23+'5C1AE_Noble Minds'!AI23+'5C1J_Jeff Chamber'!AI23+'5C1Q_Advantage'!AI23+'5C1AF_JCFA-Laf'!AI23+'5C1W_Willow'!AI23+'5C1Z_Lincoln Prep'!AI23+'5C1AA_Laurel'!AI23+'5C1AB_Apex'!AI23+'5C1AC_Smothers'!AI23+'5C1AD_Greater'!AI23+'5C1R_Iberville'!AI23+'5C1N_Delta'!AI23+'5C1S_LC Col Prep'!AI23+'5C1T_Northeast'!AI23+'5C1U_Acadiana Ren'!AI23+'5C1I_LA Key'!AI23+'5C1V_Laf Ren'!AI23+'5C1O_Impact'!AI23+'5C1P_Vision'!AI23+'5C2_LAVCA'!AJ23+'5C1H_Southwest'!AI23+'5C1G_JS Clark'!AI23+'5C1AH_BRUP'!AI23+'5C1X_Tangi'!AI23+'5C1Y_GEO'!AI23+'5C1AI_Harmony'!AI23+'5C1AJ_Athlos'!AI23+'5C1AG_Collegiate'!AI23+'5C1M_GEO Mid'!AI23+Placeholder_Tallulah!AI23</f>
        <v>0</v>
      </c>
      <c r="AK23" s="78">
        <f>'5C1B_DArbonne'!AJ23+'5C1A_Madison'!AJ23+'5C1C_Intl High'!AJ23+'5C3_UnvView'!AK23+'5C1F_L.C. Charter'!AJ23+'5C1E_LFNO'!AJ23+'5C1D_NOMMA'!AJ23+'5C1AE_Noble Minds'!AJ23+'5C1J_Jeff Chamber'!AJ23+'5C1Q_Advantage'!AJ23+'5C1AF_JCFA-Laf'!AJ23+'5C1W_Willow'!AJ23+'5C1Z_Lincoln Prep'!AJ23+'5C1AA_Laurel'!AJ23+'5C1AB_Apex'!AJ23+'5C1AC_Smothers'!AJ23+'5C1AD_Greater'!AJ23+'5C1R_Iberville'!AJ23+'5C1N_Delta'!AJ23+'5C1S_LC Col Prep'!AJ23+'5C1T_Northeast'!AJ23+'5C1U_Acadiana Ren'!AJ23+'5C1I_LA Key'!AJ23+'5C1V_Laf Ren'!AJ23+'5C1O_Impact'!AJ23+'5C1P_Vision'!AJ23+'5C2_LAVCA'!AK23+'5C1H_Southwest'!AJ23+'5C1G_JS Clark'!AJ23+'5C1AH_BRUP'!AJ23+'5C1X_Tangi'!AJ23+'5C1Y_GEO'!AJ23+'5C1AI_Harmony'!AJ23+'5C1AJ_Athlos'!AJ23+'5C1AG_Collegiate'!AJ23+'5C1M_GEO Mid'!AJ23+Placeholder_Tallulah!AJ23</f>
        <v>0</v>
      </c>
      <c r="AL23" s="77">
        <f>'5C1B_DArbonne'!AK23+'5C1A_Madison'!AK23+'5C1C_Intl High'!AK23+'5C3_UnvView'!AL23+'5C1F_L.C. Charter'!AK23+'5C1E_LFNO'!AK23+'5C1D_NOMMA'!AK23+'5C1AE_Noble Minds'!AK23+'5C1J_Jeff Chamber'!AK23+'5C1Q_Advantage'!AK23+'5C1AF_JCFA-Laf'!AK23+'5C1W_Willow'!AK23+'5C1Z_Lincoln Prep'!AK23+'5C1AA_Laurel'!AK23+'5C1AB_Apex'!AK23+'5C1AC_Smothers'!AK23+'5C1AD_Greater'!AK23+'5C1R_Iberville'!AK23+'5C1N_Delta'!AK23+'5C1S_LC Col Prep'!AK23+'5C1T_Northeast'!AK23+'5C1U_Acadiana Ren'!AK23+'5C1I_LA Key'!AK23+'5C1V_Laf Ren'!AK23+'5C1O_Impact'!AK23+'5C1P_Vision'!AK23+'5C2_LAVCA'!AL23+'5C1H_Southwest'!AK23+'5C1G_JS Clark'!AK23+'5C1AH_BRUP'!AK23+'5C1X_Tangi'!AK23+'5C1Y_GEO'!AK23+'5C1AI_Harmony'!AK23+'5C1AJ_Athlos'!AK23+'5C1AG_Collegiate'!AK23+'5C1M_GEO Mid'!AK23+Placeholder_Tallulah!AK23</f>
        <v>0</v>
      </c>
      <c r="AM23" s="91">
        <f>'5C1B_DArbonne'!AL23+'5C1A_Madison'!AL23+'5C1C_Intl High'!AL23+'5C3_UnvView'!AM23+'5C1F_L.C. Charter'!AL23+'5C1E_LFNO'!AL23+'5C1D_NOMMA'!AL23+'5C1AE_Noble Minds'!AL23+'5C1J_Jeff Chamber'!AL23+'5C1Q_Advantage'!AL23+'5C1AF_JCFA-Laf'!AL23+'5C1W_Willow'!AL23+'5C1Z_Lincoln Prep'!AL23+'5C1AA_Laurel'!AL23+'5C1AB_Apex'!AL23+'5C1AC_Smothers'!AL23+'5C1AD_Greater'!AL23+'5C1R_Iberville'!AL23+'5C1N_Delta'!AL23+'5C1S_LC Col Prep'!AL23+'5C1T_Northeast'!AL23+'5C1U_Acadiana Ren'!AL23+'5C1I_LA Key'!AL23+'5C1V_Laf Ren'!AL23+'5C1O_Impact'!AL23+'5C1P_Vision'!AL23+'5C2_LAVCA'!AM23+'5C1H_Southwest'!AL23+'5C1G_JS Clark'!AL23+'5C1AH_BRUP'!AL23+'5C1X_Tangi'!AL23+'5C1Y_GEO'!AL23+'5C1AI_Harmony'!AL23+'5C1AJ_Athlos'!AL23+'5C1AG_Collegiate'!AL23+'5C1M_GEO Mid'!AL23+Placeholder_Tallulah!AL23</f>
        <v>25769784</v>
      </c>
      <c r="AN23" s="80">
        <f>'5C1B_DArbonne'!AM23+'5C1A_Madison'!AM23+'5C1C_Intl High'!AM23+'5C3_UnvView'!AN23+'5C1F_L.C. Charter'!AM23+'5C1E_LFNO'!AM23+'5C1D_NOMMA'!AM23+'5C1AE_Noble Minds'!AM23+'5C1J_Jeff Chamber'!AM23+'5C1Q_Advantage'!AM23+'5C1AF_JCFA-Laf'!AM23+'5C1W_Willow'!AM23+'5C1Z_Lincoln Prep'!AM23+'5C1AA_Laurel'!AM23+'5C1AB_Apex'!AM23+'5C1AC_Smothers'!AM23+'5C1AD_Greater'!AM23+'5C1R_Iberville'!AM23+'5C1N_Delta'!AM23+'5C1S_LC Col Prep'!AM23+'5C1T_Northeast'!AM23+'5C1U_Acadiana Ren'!AM23+'5C1I_LA Key'!AM23+'5C1V_Laf Ren'!AM23+'5C1O_Impact'!AM23+'5C1P_Vision'!AM23+'5C2_LAVCA'!AN23+'5C1H_Southwest'!AM23+'5C1G_JS Clark'!AM23+'5C1AH_BRUP'!AM23+'5C1X_Tangi'!AM23+'5C1Y_GEO'!AM23+'5C1AI_Harmony'!AM23+'5C1AJ_Athlos'!AM23+'5C1AG_Collegiate'!AM23+'5C1M_GEO Mid'!AM23+Placeholder_Tallulah!AM23</f>
        <v>0</v>
      </c>
      <c r="AO23" s="91">
        <f>'5C1B_DArbonne'!AN23+'5C1A_Madison'!AN23+'5C1C_Intl High'!AN23+'5C3_UnvView'!AO23+'5C1F_L.C. Charter'!AN23+'5C1E_LFNO'!AN23+'5C1D_NOMMA'!AN23+'5C1AE_Noble Minds'!AN23+'5C1J_Jeff Chamber'!AN23+'5C1Q_Advantage'!AN23+'5C1AF_JCFA-Laf'!AN23+'5C1W_Willow'!AN23+'5C1Z_Lincoln Prep'!AN23+'5C1AA_Laurel'!AN23+'5C1AB_Apex'!AN23+'5C1AC_Smothers'!AN23+'5C1AD_Greater'!AN23+'5C1R_Iberville'!AN23+'5C1N_Delta'!AN23+'5C1S_LC Col Prep'!AN23+'5C1T_Northeast'!AN23+'5C1U_Acadiana Ren'!AN23+'5C1I_LA Key'!AN23+'5C1V_Laf Ren'!AN23+'5C1O_Impact'!AN23+'5C1P_Vision'!AN23+'5C2_LAVCA'!AO23+'5C1H_Southwest'!AN23+'5C1G_JS Clark'!AN23+'5C1AH_BRUP'!AN23+'5C1X_Tangi'!AN23+'5C1Y_GEO'!AN23+'5C1AI_Harmony'!AN23+'5C1AJ_Athlos'!AN23+'5C1AG_Collegiate'!AN23+'5C1M_GEO Mid'!AN23+Placeholder_Tallulah!AN23</f>
        <v>0</v>
      </c>
      <c r="AP23" s="78">
        <f>'5C1B_DArbonne'!AO23+'5C1A_Madison'!AO23+'5C1C_Intl High'!AO23+'5C3_UnvView'!AP23+'5C1F_L.C. Charter'!AO23+'5C1E_LFNO'!AO23+'5C1D_NOMMA'!AO23+'5C1AE_Noble Minds'!AO23+'5C1J_Jeff Chamber'!AO23+'5C1Q_Advantage'!AO23+'5C1AF_JCFA-Laf'!AO23+'5C1W_Willow'!AO23+'5C1Z_Lincoln Prep'!AO23+'5C1AA_Laurel'!AO23+'5C1AB_Apex'!AO23+'5C1AC_Smothers'!AO23+'5C1AD_Greater'!AO23+'5C1R_Iberville'!AO23+'5C1N_Delta'!AO23+'5C1S_LC Col Prep'!AO23+'5C1T_Northeast'!AO23+'5C1U_Acadiana Ren'!AO23+'5C1I_LA Key'!AO23+'5C1V_Laf Ren'!AO23+'5C1O_Impact'!AO23+'5C1P_Vision'!AO23+'5C2_LAVCA'!AP23+'5C1H_Southwest'!AO23+'5C1G_JS Clark'!AO23+'5C1AH_BRUP'!AO23+'5C1X_Tangi'!AO23+'5C1Y_GEO'!AO23+'5C1AI_Harmony'!AO23+'5C1AJ_Athlos'!AO23+'5C1AG_Collegiate'!AO23+'5C1M_GEO Mid'!AO23+Placeholder_Tallulah!AO23</f>
        <v>21321</v>
      </c>
      <c r="AQ23" s="91">
        <f>'5C1B_DArbonne'!AP23+'5C1A_Madison'!AP23+'5C1C_Intl High'!AP23+'5C3_UnvView'!AQ23+'5C1F_L.C. Charter'!AP23+'5C1E_LFNO'!AP23+'5C1D_NOMMA'!AP23+'5C1AE_Noble Minds'!AP23+'5C1J_Jeff Chamber'!AP23+'5C1Q_Advantage'!AP23+'5C1AF_JCFA-Laf'!AP23+'5C1W_Willow'!AP23+'5C1Z_Lincoln Prep'!AP23+'5C1AA_Laurel'!AP23+'5C1AB_Apex'!AP23+'5C1AC_Smothers'!AP23+'5C1AD_Greater'!AP23+'5C1R_Iberville'!AP23+'5C1N_Delta'!AP23+'5C1S_LC Col Prep'!AP23+'5C1T_Northeast'!AP23+'5C1U_Acadiana Ren'!AP23+'5C1I_LA Key'!AP23+'5C1V_Laf Ren'!AP23+'5C1O_Impact'!AP23+'5C1P_Vision'!AP23+'5C2_LAVCA'!AQ23+'5C1H_Southwest'!AP23+'5C1G_JS Clark'!AP23+'5C1AH_BRUP'!AP23+'5C1X_Tangi'!AP23+'5C1Y_GEO'!AP23+'5C1AI_Harmony'!AP23+'5C1AJ_Athlos'!AP23+'5C1AG_Collegiate'!AP23+'5C1M_GEO Mid'!AP23+Placeholder_Tallulah!AP23</f>
        <v>0</v>
      </c>
      <c r="AR23" s="78">
        <f>'5C1B_DArbonne'!AQ23+'5C1A_Madison'!AQ23+'5C1C_Intl High'!AQ23+'5C3_UnvView'!AR23+'5C1F_L.C. Charter'!AQ23+'5C1E_LFNO'!AQ23+'5C1D_NOMMA'!AQ23+'5C1AE_Noble Minds'!AQ23+'5C1J_Jeff Chamber'!AQ23+'5C1Q_Advantage'!AQ23+'5C1AF_JCFA-Laf'!AQ23+'5C1W_Willow'!AQ23+'5C1Z_Lincoln Prep'!AQ23+'5C1AA_Laurel'!AQ23+'5C1AB_Apex'!AQ23+'5C1AC_Smothers'!AQ23+'5C1AD_Greater'!AQ23+'5C1R_Iberville'!AQ23+'5C1N_Delta'!AQ23+'5C1S_LC Col Prep'!AQ23+'5C1T_Northeast'!AQ23+'5C1U_Acadiana Ren'!AQ23+'5C1I_LA Key'!AQ23+'5C1V_Laf Ren'!AQ23+'5C1O_Impact'!AQ23+'5C1P_Vision'!AQ23+'5C2_LAVCA'!AR23+'5C1H_Southwest'!AQ23+'5C1G_JS Clark'!AQ23+'5C1AH_BRUP'!AQ23+'5C1X_Tangi'!AQ23+'5C1Y_GEO'!AQ23+'5C1AI_Harmony'!AQ23+'5C1AJ_Athlos'!AQ23+'5C1AG_Collegiate'!AQ23+'5C1M_GEO Mid'!AQ23+Placeholder_Tallulah!AQ23</f>
        <v>0</v>
      </c>
      <c r="AS23" s="78">
        <f>'5C1B_DArbonne'!AR23+'5C1A_Madison'!AR23+'5C1C_Intl High'!AR23+'5C3_UnvView'!AS23+'5C1F_L.C. Charter'!AR23+'5C1E_LFNO'!AR23+'5C1D_NOMMA'!AR23+'5C1AE_Noble Minds'!AR23+'5C1J_Jeff Chamber'!AR23+'5C1Q_Advantage'!AR23+'5C1AF_JCFA-Laf'!AR23+'5C1W_Willow'!AR23+'5C1Z_Lincoln Prep'!AR23+'5C1AA_Laurel'!AR23+'5C1AB_Apex'!AR23+'5C1AC_Smothers'!AR23+'5C1AD_Greater'!AR23+'5C1R_Iberville'!AR23+'5C1N_Delta'!AR23+'5C1S_LC Col Prep'!AR23+'5C1T_Northeast'!AR23+'5C1U_Acadiana Ren'!AR23+'5C1I_LA Key'!AR23+'5C1V_Laf Ren'!AR23+'5C1O_Impact'!AR23+'5C1P_Vision'!AR23+'5C2_LAVCA'!AS23+'5C1H_Southwest'!AR23+'5C1G_JS Clark'!AR23+'5C1AH_BRUP'!AR23+'5C1X_Tangi'!AR23+'5C1Y_GEO'!AR23+'5C1AI_Harmony'!AR23+'5C1AJ_Athlos'!AR23+'5C1AG_Collegiate'!AR23+'5C1M_GEO Mid'!AR23+Placeholder_Tallulah!AR23</f>
        <v>0</v>
      </c>
      <c r="AT23" s="91">
        <f>'5C1B_DArbonne'!AS23+'5C1A_Madison'!AS23+'5C1C_Intl High'!AS23+'5C3_UnvView'!AT23+'5C1F_L.C. Charter'!AS23+'5C1E_LFNO'!AS23+'5C1D_NOMMA'!AS23+'5C1AE_Noble Minds'!AS23+'5C1J_Jeff Chamber'!AS23+'5C1Q_Advantage'!AS23+'5C1AF_JCFA-Laf'!AS23+'5C1W_Willow'!AS23+'5C1Z_Lincoln Prep'!AS23+'5C1AA_Laurel'!AS23+'5C1AB_Apex'!AS23+'5C1AC_Smothers'!AS23+'5C1AD_Greater'!AS23+'5C1R_Iberville'!AS23+'5C1N_Delta'!AS23+'5C1S_LC Col Prep'!AS23+'5C1T_Northeast'!AS23+'5C1U_Acadiana Ren'!AS23+'5C1I_LA Key'!AS23+'5C1V_Laf Ren'!AS23+'5C1O_Impact'!AS23+'5C1P_Vision'!AS23+'5C2_LAVCA'!AT23+'5C1H_Southwest'!AS23+'5C1G_JS Clark'!AS23+'5C1AH_BRUP'!AS23+'5C1X_Tangi'!AS23+'5C1Y_GEO'!AS23+'5C1AI_Harmony'!AS23+'5C1AJ_Athlos'!AS23+'5C1AG_Collegiate'!AS23+'5C1M_GEO Mid'!AS23+Placeholder_Tallulah!AS23</f>
        <v>2230468</v>
      </c>
      <c r="AU23" s="79">
        <f t="shared" si="1"/>
        <v>0</v>
      </c>
      <c r="AV23" s="88">
        <f t="shared" si="2"/>
        <v>2230468</v>
      </c>
      <c r="AW23" s="192"/>
      <c r="AX23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Mid'!#REF!+Placeholder_Tallulah!AW23</f>
        <v>#REF!</v>
      </c>
      <c r="AY23" s="75">
        <f t="shared" si="3"/>
        <v>0</v>
      </c>
      <c r="AZ23" s="75" t="e">
        <f t="shared" si="4"/>
        <v>#REF!</v>
      </c>
    </row>
    <row r="24" spans="1:52" ht="16.149999999999999" customHeight="1" x14ac:dyDescent="0.2">
      <c r="A24" s="55">
        <v>18</v>
      </c>
      <c r="B24" s="56" t="s">
        <v>24</v>
      </c>
      <c r="C24" s="336">
        <f>'5C1B_DArbonne'!C24+'5C1A_Madison'!C24+'5C1C_Intl High'!C24+'5C3_UnvView'!C24+'5C1F_L.C. Charter'!C24+'5C1E_LFNO'!C24+'5C1D_NOMMA'!C24+'5C1AE_Noble Minds'!C24+'5C1J_Jeff Chamber'!C24+'5C1Q_Advantage'!C24+'5C1AF_JCFA-Laf'!C24+'5C1W_Willow'!C24+'5C1Z_Lincoln Prep'!C24+'5C1AA_Laurel'!C24+'5C1AB_Apex'!C24+'5C1AC_Smothers'!C24+'5C1AD_Greater'!C24+'5C1R_Iberville'!C24+'5C1N_Delta'!C24+'5C1S_LC Col Prep'!C24+'5C1T_Northeast'!C24+'5C1U_Acadiana Ren'!C24+'5C1I_LA Key'!C24+'5C1V_Laf Ren'!C24+'5C1O_Impact'!C24+'5C1P_Vision'!C24+'5C2_LAVCA'!C24+'5C1H_Southwest'!C24+'5C1G_JS Clark'!C24+'5C1AH_BRUP'!C24+'5C1X_Tangi'!C24+'5C1Y_GEO'!C24+'5C1AI_Harmony'!C24+'5C1AJ_Athlos'!C24+'5C1AG_Collegiate'!C24+'5C1M_GEO Mid'!C24+Placeholder_Tallulah!C24</f>
        <v>0</v>
      </c>
      <c r="D24" s="57">
        <f>'Source Data'!H24</f>
        <v>5126.6533122919036</v>
      </c>
      <c r="E24" s="75">
        <f>'5C1B_DArbonne'!E24+'5C1A_Madison'!E24+'5C1C_Intl High'!E24+'5C3_UnvView'!E24+'5C1F_L.C. Charter'!E24+'5C1E_LFNO'!E24+'5C1D_NOMMA'!E24+'5C1AE_Noble Minds'!E24+'5C1J_Jeff Chamber'!E24+'5C1Q_Advantage'!E24+'5C1AF_JCFA-Laf'!E24+'5C1W_Willow'!E24+'5C1Z_Lincoln Prep'!E24+'5C1AA_Laurel'!E24+'5C1AB_Apex'!E24+'5C1AC_Smothers'!E24+'5C1AD_Greater'!E24+'5C1R_Iberville'!E24+'5C1N_Delta'!E24+'5C1S_LC Col Prep'!E24+'5C1T_Northeast'!E24+'5C1U_Acadiana Ren'!E24+'5C1I_LA Key'!E24+'5C1V_Laf Ren'!E24+'5C1O_Impact'!E24+'5C1P_Vision'!E24+'5C2_LAVCA'!E24+'5C1H_Southwest'!E24+'5C1G_JS Clark'!E24+'5C1AH_BRUP'!E24+'5C1X_Tangi'!E24+'5C1Y_GEO'!E24+'5C1AI_Harmony'!E24+'5C1AJ_Athlos'!E24+'5C1AG_Collegiate'!E24+'5C1M_GEO Mid'!E24+Placeholder_Tallulah!E24</f>
        <v>0</v>
      </c>
      <c r="F24" s="355">
        <f>'5C1B_DArbonne'!F24+'5C1A_Madison'!F24+'5C1C_Intl High'!F24+'5C3_UnvView'!F24+'5C1F_L.C. Charter'!F24+'5C1E_LFNO'!F24+'5C1D_NOMMA'!F24+'5C1AE_Noble Minds'!F24+'5C1J_Jeff Chamber'!F24+'5C1Q_Advantage'!F24+'5C1AF_JCFA-Laf'!F24+'5C1W_Willow'!F24+'5C1Z_Lincoln Prep'!F24+'5C1AA_Laurel'!F24+'5C1AB_Apex'!F24+'5C1AC_Smothers'!F24+'5C1AD_Greater'!F24+'5C1R_Iberville'!F24+'5C1N_Delta'!F24+'5C1S_LC Col Prep'!F24+'5C1T_Northeast'!F24+'5C1U_Acadiana Ren'!F24+'5C1I_LA Key'!F24+'5C1V_Laf Ren'!F24+'5C1O_Impact'!F24+'5C1P_Vision'!F24+'5C2_LAVCA'!F24+'5C1H_Southwest'!F24+'5C1G_JS Clark'!F24+'5C1AH_BRUP'!F24+'5C1X_Tangi'!F24+'5C1Y_GEO'!F24+'5C1AI_Harmony'!F24+'5C1AJ_Athlos'!F24+'5C1AG_Collegiate'!F24+'5C1M_GEO Mid'!F24+Placeholder_Tallulah!F24</f>
        <v>0</v>
      </c>
      <c r="G24" s="57">
        <f>'Source Data'!I24</f>
        <v>689.43182714981469</v>
      </c>
      <c r="H24" s="75">
        <f>'5C1B_DArbonne'!H24+'5C1A_Madison'!H24+'5C1C_Intl High'!H24+'5C3_UnvView'!H24+'5C1F_L.C. Charter'!H24+'5C1E_LFNO'!H24+'5C1D_NOMMA'!H24+'5C1AE_Noble Minds'!H24+'5C1J_Jeff Chamber'!H24+'5C1Q_Advantage'!H24+'5C1AF_JCFA-Laf'!H24+'5C1W_Willow'!H24+'5C1Z_Lincoln Prep'!H24+'5C1AA_Laurel'!H24+'5C1AB_Apex'!H24+'5C1AC_Smothers'!H24+'5C1AD_Greater'!H24+'5C1R_Iberville'!H24+'5C1N_Delta'!H24+'5C1S_LC Col Prep'!H24+'5C1T_Northeast'!H24+'5C1U_Acadiana Ren'!H24+'5C1I_LA Key'!H24+'5C1V_Laf Ren'!H24+'5C1O_Impact'!H24+'5C1P_Vision'!H24+'5C2_LAVCA'!H24+'5C1H_Southwest'!H24+'5C1G_JS Clark'!H24+'5C1AH_BRUP'!H24+'5C1X_Tangi'!H24+'5C1Y_GEO'!H24+'5C1AI_Harmony'!H24+'5C1AJ_Athlos'!H24+'5C1AG_Collegiate'!H24+'5C1M_GEO Mid'!H24+Placeholder_Tallulah!H24</f>
        <v>0</v>
      </c>
      <c r="I24" s="355">
        <f>'5C1B_DArbonne'!I24+'5C1A_Madison'!I24+'5C1C_Intl High'!I24+'5C3_UnvView'!I24+'5C1F_L.C. Charter'!I24+'5C1E_LFNO'!I24+'5C1D_NOMMA'!I24+'5C1AE_Noble Minds'!I24+'5C1J_Jeff Chamber'!I24+'5C1Q_Advantage'!I24+'5C1AF_JCFA-Laf'!I24+'5C1W_Willow'!I24+'5C1Z_Lincoln Prep'!I24+'5C1AA_Laurel'!I24+'5C1AB_Apex'!I24+'5C1AC_Smothers'!I24+'5C1AD_Greater'!I24+'5C1R_Iberville'!I24+'5C1N_Delta'!I24+'5C1S_LC Col Prep'!I24+'5C1T_Northeast'!I24+'5C1U_Acadiana Ren'!I24+'5C1I_LA Key'!I24+'5C1V_Laf Ren'!I24+'5C1O_Impact'!I24+'5C1P_Vision'!I24+'5C2_LAVCA'!I24+'5C1H_Southwest'!I24+'5C1G_JS Clark'!I24+'5C1AH_BRUP'!I24+'5C1X_Tangi'!I24+'5C1Y_GEO'!I24+'5C1AI_Harmony'!I24+'5C1AJ_Athlos'!I24+'5C1AG_Collegiate'!I24+'5C1M_GEO Mid'!I24+Placeholder_Tallulah!I24</f>
        <v>0</v>
      </c>
      <c r="J24" s="57">
        <f>'Source Data'!J24</f>
        <v>188.02686194994951</v>
      </c>
      <c r="K24" s="75">
        <f>'5C1B_DArbonne'!K24+'5C1A_Madison'!K24+'5C1C_Intl High'!K24+'5C3_UnvView'!K24+'5C1F_L.C. Charter'!K24+'5C1E_LFNO'!K24+'5C1D_NOMMA'!K24+'5C1AE_Noble Minds'!K24+'5C1J_Jeff Chamber'!K24+'5C1Q_Advantage'!K24+'5C1AF_JCFA-Laf'!K24+'5C1W_Willow'!K24+'5C1Z_Lincoln Prep'!K24+'5C1AA_Laurel'!K24+'5C1AB_Apex'!K24+'5C1AC_Smothers'!K24+'5C1AD_Greater'!K24+'5C1R_Iberville'!K24+'5C1N_Delta'!K24+'5C1S_LC Col Prep'!K24+'5C1T_Northeast'!K24+'5C1U_Acadiana Ren'!K24+'5C1I_LA Key'!K24+'5C1V_Laf Ren'!K24+'5C1O_Impact'!K24+'5C1P_Vision'!K24+'5C2_LAVCA'!K24+'5C1H_Southwest'!K24+'5C1G_JS Clark'!K24+'5C1AH_BRUP'!K24+'5C1X_Tangi'!K24+'5C1Y_GEO'!K24+'5C1AI_Harmony'!K24+'5C1AJ_Athlos'!K24+'5C1AG_Collegiate'!K24+'5C1M_GEO Mid'!K24+Placeholder_Tallulah!K24</f>
        <v>0</v>
      </c>
      <c r="L24" s="355">
        <f>'5C1B_DArbonne'!L24+'5C1A_Madison'!L24+'5C1C_Intl High'!L24+'5C3_UnvView'!L24+'5C1F_L.C. Charter'!L24+'5C1E_LFNO'!L24+'5C1D_NOMMA'!L24+'5C1AE_Noble Minds'!L24+'5C1J_Jeff Chamber'!L24+'5C1Q_Advantage'!L24+'5C1AF_JCFA-Laf'!L24+'5C1W_Willow'!L24+'5C1Z_Lincoln Prep'!L24+'5C1AA_Laurel'!L24+'5C1AB_Apex'!L24+'5C1AC_Smothers'!L24+'5C1AD_Greater'!L24+'5C1R_Iberville'!L24+'5C1N_Delta'!L24+'5C1S_LC Col Prep'!L24+'5C1T_Northeast'!L24+'5C1U_Acadiana Ren'!L24+'5C1I_LA Key'!L24+'5C1V_Laf Ren'!L24+'5C1O_Impact'!L24+'5C1P_Vision'!L24+'5C2_LAVCA'!L24+'5C1H_Southwest'!L24+'5C1G_JS Clark'!L24+'5C1AH_BRUP'!L24+'5C1X_Tangi'!L24+'5C1Y_GEO'!L24+'5C1AI_Harmony'!L24+'5C1AJ_Athlos'!L24+'5C1AG_Collegiate'!L24+'5C1M_GEO Mid'!L24+Placeholder_Tallulah!L24</f>
        <v>0</v>
      </c>
      <c r="M24" s="57">
        <f>'Source Data'!K24</f>
        <v>4700.6715487487372</v>
      </c>
      <c r="N24" s="75">
        <f>'5C1B_DArbonne'!N24+'5C1A_Madison'!N24+'5C1C_Intl High'!N24+'5C3_UnvView'!N24+'5C1F_L.C. Charter'!N24+'5C1E_LFNO'!N24+'5C1D_NOMMA'!N24+'5C1AE_Noble Minds'!N24+'5C1J_Jeff Chamber'!N24+'5C1Q_Advantage'!N24+'5C1AF_JCFA-Laf'!N24+'5C1W_Willow'!N24+'5C1Z_Lincoln Prep'!N24+'5C1AA_Laurel'!N24+'5C1AB_Apex'!N24+'5C1AC_Smothers'!N24+'5C1AD_Greater'!N24+'5C1R_Iberville'!N24+'5C1N_Delta'!N24+'5C1S_LC Col Prep'!N24+'5C1T_Northeast'!N24+'5C1U_Acadiana Ren'!N24+'5C1I_LA Key'!N24+'5C1V_Laf Ren'!N24+'5C1O_Impact'!N24+'5C1P_Vision'!N24+'5C2_LAVCA'!N24+'5C1H_Southwest'!N24+'5C1G_JS Clark'!N24+'5C1AH_BRUP'!N24+'5C1X_Tangi'!N24+'5C1Y_GEO'!N24+'5C1AI_Harmony'!N24+'5C1AJ_Athlos'!N24+'5C1AG_Collegiate'!N24+'5C1M_GEO Mid'!N24+Placeholder_Tallulah!N24</f>
        <v>0</v>
      </c>
      <c r="O24" s="355">
        <f>'5C1B_DArbonne'!O24+'5C1A_Madison'!O24+'5C1C_Intl High'!O24+'5C3_UnvView'!O24+'5C1F_L.C. Charter'!O24+'5C1E_LFNO'!O24+'5C1D_NOMMA'!O24+'5C1AE_Noble Minds'!O24+'5C1J_Jeff Chamber'!O24+'5C1Q_Advantage'!O24+'5C1AF_JCFA-Laf'!O24+'5C1W_Willow'!O24+'5C1Z_Lincoln Prep'!O24+'5C1AA_Laurel'!O24+'5C1AB_Apex'!O24+'5C1AC_Smothers'!O24+'5C1AD_Greater'!O24+'5C1R_Iberville'!O24+'5C1N_Delta'!O24+'5C1S_LC Col Prep'!O24+'5C1T_Northeast'!O24+'5C1U_Acadiana Ren'!O24+'5C1I_LA Key'!O24+'5C1V_Laf Ren'!O24+'5C1O_Impact'!O24+'5C1P_Vision'!O24+'5C2_LAVCA'!O24+'5C1H_Southwest'!O24+'5C1G_JS Clark'!O24+'5C1AH_BRUP'!O24+'5C1X_Tangi'!O24+'5C1Y_GEO'!O24+'5C1AI_Harmony'!O24+'5C1AJ_Athlos'!O24+'5C1AG_Collegiate'!O24+'5C1M_GEO Mid'!O24+Placeholder_Tallulah!O24</f>
        <v>0</v>
      </c>
      <c r="P24" s="57">
        <f>'Source Data'!L24</f>
        <v>0</v>
      </c>
      <c r="Q24" s="75">
        <f>'5C1B_DArbonne'!Q24+'5C1A_Madison'!Q24+'5C1C_Intl High'!Q24+'5C3_UnvView'!Q24+'5C1F_L.C. Charter'!Q24+'5C1E_LFNO'!Q24+'5C1D_NOMMA'!Q24+'5C1AE_Noble Minds'!Q24+'5C1J_Jeff Chamber'!Q24+'5C1Q_Advantage'!Q24+'5C1AF_JCFA-Laf'!Q24+'5C1W_Willow'!Q24+'5C1Z_Lincoln Prep'!Q24+'5C1AA_Laurel'!Q24+'5C1AB_Apex'!Q24+'5C1AC_Smothers'!Q24+'5C1AD_Greater'!Q24+'5C1R_Iberville'!Q24+'5C1N_Delta'!Q24+'5C1S_LC Col Prep'!Q24+'5C1T_Northeast'!Q24+'5C1U_Acadiana Ren'!Q24+'5C1I_LA Key'!Q24+'5C1V_Laf Ren'!Q24+'5C1O_Impact'!Q24+'5C1P_Vision'!Q24+'5C2_LAVCA'!Q24+'5C1H_Southwest'!Q24+'5C1G_JS Clark'!Q24+'5C1AH_BRUP'!Q24+'5C1X_Tangi'!Q24+'5C1Y_GEO'!Q24+'5C1AI_Harmony'!Q24+'5C1AJ_Athlos'!Q24+'5C1AG_Collegiate'!Q24+'5C1M_GEO Mid'!Q24+Placeholder_Tallulah!Q24</f>
        <v>0</v>
      </c>
      <c r="R24" s="94">
        <f>'5C1B_DArbonne'!R24+'5C1A_Madison'!R24+'5C1C_Intl High'!R24+'5C3_UnvView'!R24+'5C1F_L.C. Charter'!R24+'5C1E_LFNO'!R24+'5C1D_NOMMA'!R24+'5C1AE_Noble Minds'!R24+'5C1J_Jeff Chamber'!R24+'5C1Q_Advantage'!R24+'5C1AF_JCFA-Laf'!R24+'5C1W_Willow'!R24+'5C1Z_Lincoln Prep'!R24+'5C1AA_Laurel'!R24+'5C1AB_Apex'!R24+'5C1AC_Smothers'!R24+'5C1AD_Greater'!R24+'5C1R_Iberville'!R24+'5C1N_Delta'!R24+'5C1S_LC Col Prep'!R24+'5C1T_Northeast'!R24+'5C1U_Acadiana Ren'!R24+'5C1I_LA Key'!R24+'5C1V_Laf Ren'!R24+'5C1O_Impact'!R24+'5C1P_Vision'!R24+'5C2_LAVCA'!R24+'5C1H_Southwest'!R24+'5C1G_JS Clark'!R24+'5C1AH_BRUP'!R24+'5C1X_Tangi'!R24+'5C1Y_GEO'!R24+'5C1AI_Harmony'!R24+'5C1AJ_Athlos'!R24+'5C1AG_Collegiate'!R24+'5C1M_GEO Mid'!R24+Placeholder_Tallulah!R24</f>
        <v>43918</v>
      </c>
      <c r="S24" s="1397">
        <f>'5C3_UnvView'!S24+'5C2_LAVCA'!S24</f>
        <v>4880</v>
      </c>
      <c r="T24" s="57">
        <f>'5C1B_DArbonne'!S24+'5C1A_Madison'!S24+'5C1C_Intl High'!S24+'5C3_UnvView'!T24+'5C1F_L.C. Charter'!S24+'5C1E_LFNO'!S24+'5C1D_NOMMA'!S24+'5C1AE_Noble Minds'!S24+'5C1J_Jeff Chamber'!S24+'5C1Q_Advantage'!S24+'5C1AF_JCFA-Laf'!S24+'5C1W_Willow'!S24+'5C1Z_Lincoln Prep'!S24+'5C1AA_Laurel'!S24+'5C1AB_Apex'!S24+'5C1AC_Smothers'!S24+'5C1AD_Greater'!S24+'5C1R_Iberville'!S24+'5C1N_Delta'!S24+'5C1S_LC Col Prep'!S24+'5C1T_Northeast'!S24+'5C1U_Acadiana Ren'!S24+'5C1I_LA Key'!S24+'5C1V_Laf Ren'!S24+'5C1O_Impact'!S24+'5C1P_Vision'!S24+'5C2_LAVCA'!T24+'5C1H_Southwest'!S24+'5C1G_JS Clark'!S24+'5C1AH_BRUP'!S24+'5C1X_Tangi'!S24+'5C1Y_GEO'!S24+'5C1AI_Harmony'!S24+'5C1AJ_Athlos'!S24+'5C1AG_Collegiate'!S24+'5C1M_GEO Mid'!S24+Placeholder_Tallulah!S24</f>
        <v>0</v>
      </c>
      <c r="U24" s="57">
        <f>'5C1B_DArbonne'!T24+'5C1A_Madison'!T24+'5C1C_Intl High'!T24+'5C3_UnvView'!U24+'5C1F_L.C. Charter'!T24+'5C1E_LFNO'!T24+'5C1D_NOMMA'!T24+'5C1AE_Noble Minds'!T24+'5C1J_Jeff Chamber'!T24+'5C1Q_Advantage'!T24+'5C1AF_JCFA-Laf'!T24+'5C1W_Willow'!T24+'5C1Z_Lincoln Prep'!T24+'5C1AA_Laurel'!T24+'5C1AB_Apex'!T24+'5C1AC_Smothers'!T24+'5C1AD_Greater'!T24+'5C1R_Iberville'!T24+'5C1N_Delta'!T24+'5C1S_LC Col Prep'!T24+'5C1T_Northeast'!T24+'5C1U_Acadiana Ren'!T24+'5C1I_LA Key'!T24+'5C1V_Laf Ren'!T24+'5C1O_Impact'!T24+'5C1P_Vision'!T24+'5C2_LAVCA'!U24+'5C1H_Southwest'!T24+'5C1G_JS Clark'!T24+'5C1AH_BRUP'!T24+'5C1X_Tangi'!T24+'5C1Y_GEO'!T24+'5C1AI_Harmony'!T24+'5C1AJ_Athlos'!T24+'5C1AG_Collegiate'!T24+'5C1M_GEO Mid'!T24+Placeholder_Tallulah!T24</f>
        <v>0</v>
      </c>
      <c r="V24" s="58">
        <f>'5C1B_DArbonne'!U24+'5C1A_Madison'!U24+'5C1C_Intl High'!U24+'5C3_UnvView'!V24+'5C1F_L.C. Charter'!U24+'5C1E_LFNO'!U24+'5C1D_NOMMA'!U24+'5C1AE_Noble Minds'!U24+'5C1J_Jeff Chamber'!U24+'5C1Q_Advantage'!U24+'5C1AF_JCFA-Laf'!U24+'5C1W_Willow'!U24+'5C1Z_Lincoln Prep'!U24+'5C1AA_Laurel'!U24+'5C1AB_Apex'!U24+'5C1AC_Smothers'!U24+'5C1AD_Greater'!U24+'5C1R_Iberville'!U24+'5C1N_Delta'!U24+'5C1S_LC Col Prep'!U24+'5C1T_Northeast'!U24+'5C1U_Acadiana Ren'!U24+'5C1I_LA Key'!U24+'5C1V_Laf Ren'!U24+'5C1O_Impact'!U24+'5C1P_Vision'!U24+'5C2_LAVCA'!V24+'5C1H_Southwest'!U24+'5C1G_JS Clark'!U24+'5C1AH_BRUP'!U24+'5C1X_Tangi'!U24+'5C1Y_GEO'!U24+'5C1AI_Harmony'!U24+'5C1AJ_Athlos'!U24+'5C1AG_Collegiate'!U24+'5C1M_GEO Mid'!U24+Placeholder_Tallulah!U24</f>
        <v>0</v>
      </c>
      <c r="W24" s="94">
        <f>'5C1B_DArbonne'!V24+'5C1A_Madison'!V24+'5C1C_Intl High'!V24+'5C3_UnvView'!W24+'5C1F_L.C. Charter'!V24+'5C1E_LFNO'!V24+'5C1D_NOMMA'!V24+'5C1AE_Noble Minds'!V24+'5C1J_Jeff Chamber'!V24+'5C1Q_Advantage'!V24+'5C1AF_JCFA-Laf'!V24+'5C1W_Willow'!V24+'5C1Z_Lincoln Prep'!V24+'5C1AA_Laurel'!V24+'5C1AB_Apex'!V24+'5C1AC_Smothers'!V24+'5C1AD_Greater'!V24+'5C1R_Iberville'!V24+'5C1N_Delta'!V24+'5C1S_LC Col Prep'!V24+'5C1T_Northeast'!V24+'5C1U_Acadiana Ren'!V24+'5C1I_LA Key'!V24+'5C1V_Laf Ren'!V24+'5C1O_Impact'!V24+'5C1P_Vision'!V24+'5C2_LAVCA'!W24+'5C1H_Southwest'!V24+'5C1G_JS Clark'!V24+'5C1AH_BRUP'!V24+'5C1X_Tangi'!V24+'5C1Y_GEO'!V24+'5C1AI_Harmony'!V24+'5C1AJ_Athlos'!V24+'5C1AG_Collegiate'!V24+'5C1M_GEO Mid'!V24+Placeholder_Tallulah!V24</f>
        <v>0</v>
      </c>
      <c r="X24" s="75">
        <f>'5C1B_DArbonne'!W24+'5C1A_Madison'!W24+'5C1C_Intl High'!W24+'5C3_UnvView'!X24+'5C1F_L.C. Charter'!W24+'5C1E_LFNO'!W24+'5C1D_NOMMA'!W24+'5C1AE_Noble Minds'!W24+'5C1J_Jeff Chamber'!W24+'5C1Q_Advantage'!W24+'5C1AF_JCFA-Laf'!W24+'5C1W_Willow'!W24+'5C1Z_Lincoln Prep'!W24+'5C1AA_Laurel'!W24+'5C1AB_Apex'!W24+'5C1AC_Smothers'!W24+'5C1AD_Greater'!W24+'5C1R_Iberville'!W24+'5C1N_Delta'!W24+'5C1S_LC Col Prep'!W24+'5C1T_Northeast'!W24+'5C1U_Acadiana Ren'!W24+'5C1I_LA Key'!W24+'5C1V_Laf Ren'!W24+'5C1O_Impact'!W24+'5C1P_Vision'!W24+'5C2_LAVCA'!X24+'5C1H_Southwest'!W24+'5C1G_JS Clark'!W24+'5C1AH_BRUP'!W24+'5C1X_Tangi'!W24+'5C1Y_GEO'!W24+'5C1AI_Harmony'!W24+'5C1AJ_Athlos'!W24+'5C1AG_Collegiate'!W24+'5C1M_GEO Mid'!W24+Placeholder_Tallulah!W24</f>
        <v>0</v>
      </c>
      <c r="Y24" s="94">
        <f>'5C1B_DArbonne'!X24+'5C1A_Madison'!X24+'5C1C_Intl High'!X24+'5C3_UnvView'!Y24+'5C1F_L.C. Charter'!X24+'5C1E_LFNO'!X24+'5C1D_NOMMA'!X24+'5C1AE_Noble Minds'!X24+'5C1J_Jeff Chamber'!X24+'5C1Q_Advantage'!X24+'5C1AF_JCFA-Laf'!X24+'5C1W_Willow'!X24+'5C1Z_Lincoln Prep'!X24+'5C1AA_Laurel'!X24+'5C1AB_Apex'!X24+'5C1AC_Smothers'!X24+'5C1AD_Greater'!X24+'5C1R_Iberville'!X24+'5C1N_Delta'!X24+'5C1S_LC Col Prep'!X24+'5C1T_Northeast'!X24+'5C1U_Acadiana Ren'!X24+'5C1I_LA Key'!X24+'5C1V_Laf Ren'!X24+'5C1O_Impact'!X24+'5C1P_Vision'!X24+'5C2_LAVCA'!Y24+'5C1H_Southwest'!X24+'5C1G_JS Clark'!X24+'5C1AH_BRUP'!X24+'5C1X_Tangi'!X24+'5C1Y_GEO'!X24+'5C1AI_Harmony'!X24+'5C1AJ_Athlos'!X24+'5C1AG_Collegiate'!X24+'5C1M_GEO Mid'!X24+Placeholder_Tallulah!X24</f>
        <v>0</v>
      </c>
      <c r="Z24" s="57">
        <f>'5C1B_DArbonne'!Y24+'5C1A_Madison'!Y24+'5C1C_Intl High'!Y24+'5C3_UnvView'!Z24+'5C1F_L.C. Charter'!Y24+'5C1E_LFNO'!Y24+'5C1D_NOMMA'!Y24+'5C1AE_Noble Minds'!Y24+'5C1J_Jeff Chamber'!Y24+'5C1Q_Advantage'!Y24+'5C1AF_JCFA-Laf'!Y24+'5C1W_Willow'!Y24+'5C1Z_Lincoln Prep'!Y24+'5C1AA_Laurel'!Y24+'5C1AB_Apex'!Y24+'5C1AC_Smothers'!Y24+'5C1AD_Greater'!Y24+'5C1R_Iberville'!Y24+'5C1N_Delta'!Y24+'5C1S_LC Col Prep'!Y24+'5C1T_Northeast'!Y24+'5C1U_Acadiana Ren'!Y24+'5C1I_LA Key'!Y24+'5C1V_Laf Ren'!Y24+'5C1O_Impact'!Y24+'5C1P_Vision'!Y24+'5C2_LAVCA'!Z24+'5C1H_Southwest'!Y24+'5C1G_JS Clark'!Y24+'5C1AH_BRUP'!Y24+'5C1X_Tangi'!Y24+'5C1Y_GEO'!Y24+'5C1AI_Harmony'!Y24+'5C1AJ_Athlos'!Y24+'5C1AG_Collegiate'!Y24+'5C1M_GEO Mid'!Y24+Placeholder_Tallulah!Y24</f>
        <v>0</v>
      </c>
      <c r="AA24" s="94">
        <f>'5C1B_DArbonne'!Z24+'5C1A_Madison'!Z24+'5C1C_Intl High'!Z24+'5C3_UnvView'!AA24+'5C1F_L.C. Charter'!Z24+'5C1E_LFNO'!Z24+'5C1D_NOMMA'!Z24+'5C1AE_Noble Minds'!Z24+'5C1J_Jeff Chamber'!Z24+'5C1Q_Advantage'!Z24+'5C1AF_JCFA-Laf'!Z24+'5C1W_Willow'!Z24+'5C1Z_Lincoln Prep'!Z24+'5C1AA_Laurel'!Z24+'5C1AB_Apex'!Z24+'5C1AC_Smothers'!Z24+'5C1AD_Greater'!Z24+'5C1R_Iberville'!Z24+'5C1N_Delta'!Z24+'5C1S_LC Col Prep'!Z24+'5C1T_Northeast'!Z24+'5C1U_Acadiana Ren'!Z24+'5C1I_LA Key'!Z24+'5C1V_Laf Ren'!Z24+'5C1O_Impact'!Z24+'5C1P_Vision'!Z24+'5C2_LAVCA'!AA24+'5C1H_Southwest'!Z24+'5C1G_JS Clark'!Z24+'5C1AH_BRUP'!Z24+'5C1X_Tangi'!Z24+'5C1Y_GEO'!Z24+'5C1AI_Harmony'!Z24+'5C1AJ_Athlos'!Z24+'5C1AG_Collegiate'!Z24+'5C1M_GEO Mid'!Z24+Placeholder_Tallulah!Z24</f>
        <v>0</v>
      </c>
      <c r="AB24" s="57">
        <f>'5C1B_DArbonne'!AA24+'5C1A_Madison'!AA24+'5C1C_Intl High'!AA24+'5C3_UnvView'!AB24+'5C1F_L.C. Charter'!AA24+'5C1E_LFNO'!AA24+'5C1D_NOMMA'!AA24+'5C1AE_Noble Minds'!AA24+'5C1J_Jeff Chamber'!AA24+'5C1Q_Advantage'!AA24+'5C1AF_JCFA-Laf'!AA24+'5C1W_Willow'!AA24+'5C1Z_Lincoln Prep'!AA24+'5C1AA_Laurel'!AA24+'5C1AB_Apex'!AA24+'5C1AC_Smothers'!AA24+'5C1AD_Greater'!AA24+'5C1R_Iberville'!AA24+'5C1N_Delta'!AA24+'5C1S_LC Col Prep'!AA24+'5C1T_Northeast'!AA24+'5C1U_Acadiana Ren'!AA24+'5C1I_LA Key'!AA24+'5C1V_Laf Ren'!AA24+'5C1O_Impact'!AA24+'5C1P_Vision'!AA24+'5C2_LAVCA'!AB24+'5C1H_Southwest'!AA24+'5C1G_JS Clark'!AA24+'5C1AH_BRUP'!AA24+'5C1X_Tangi'!AA24+'5C1Y_GEO'!AA24+'5C1AI_Harmony'!AA24+'5C1AJ_Athlos'!AA24+'5C1AG_Collegiate'!AA24+'5C1M_GEO Mid'!AA24+Placeholder_Tallulah!AA24</f>
        <v>0</v>
      </c>
      <c r="AC24" s="57">
        <f>'5C1B_DArbonne'!AB24+'5C1A_Madison'!AB24+'5C1C_Intl High'!AB24+'5C3_UnvView'!AC24+'5C1F_L.C. Charter'!AB24+'5C1E_LFNO'!AB24+'5C1D_NOMMA'!AB24+'5C1AE_Noble Minds'!AB24+'5C1J_Jeff Chamber'!AB24+'5C1Q_Advantage'!AB24+'5C1AF_JCFA-Laf'!AB24+'5C1W_Willow'!AB24+'5C1Z_Lincoln Prep'!AB24+'5C1AA_Laurel'!AB24+'5C1AB_Apex'!AB24+'5C1AC_Smothers'!AB24+'5C1AD_Greater'!AB24+'5C1R_Iberville'!AB24+'5C1N_Delta'!AB24+'5C1S_LC Col Prep'!AB24+'5C1T_Northeast'!AB24+'5C1U_Acadiana Ren'!AB24+'5C1I_LA Key'!AB24+'5C1V_Laf Ren'!AB24+'5C1O_Impact'!AB24+'5C1P_Vision'!AB24+'5C2_LAVCA'!AC24+'5C1H_Southwest'!AB24+'5C1G_JS Clark'!AB24+'5C1AH_BRUP'!AB24+'5C1X_Tangi'!AB24+'5C1Y_GEO'!AB24+'5C1AI_Harmony'!AB24+'5C1AJ_Athlos'!AB24+'5C1AG_Collegiate'!AB24+'5C1M_GEO Mid'!AB24+Placeholder_Tallulah!AB24</f>
        <v>0</v>
      </c>
      <c r="AD24" s="94">
        <f>'5C1B_DArbonne'!AC24+'5C1A_Madison'!AC24+'5C1C_Intl High'!AC24+'5C3_UnvView'!AD24+'5C1F_L.C. Charter'!AC24+'5C1E_LFNO'!AC24+'5C1D_NOMMA'!AC24+'5C1AE_Noble Minds'!AC24+'5C1J_Jeff Chamber'!AC24+'5C1Q_Advantage'!AC24+'5C1AF_JCFA-Laf'!AC24+'5C1W_Willow'!AC24+'5C1Z_Lincoln Prep'!AC24+'5C1AA_Laurel'!AC24+'5C1AB_Apex'!AC24+'5C1AC_Smothers'!AC24+'5C1AD_Greater'!AC24+'5C1R_Iberville'!AC24+'5C1N_Delta'!AC24+'5C1S_LC Col Prep'!AC24+'5C1T_Northeast'!AC24+'5C1U_Acadiana Ren'!AC24+'5C1I_LA Key'!AC24+'5C1V_Laf Ren'!AC24+'5C1O_Impact'!AC24+'5C1P_Vision'!AC24+'5C2_LAVCA'!AD24+'5C1H_Southwest'!AC24+'5C1G_JS Clark'!AC24+'5C1AH_BRUP'!AC24+'5C1X_Tangi'!AC24+'5C1Y_GEO'!AC24+'5C1AI_Harmony'!AC24+'5C1AJ_Athlos'!AC24+'5C1AG_Collegiate'!AC24+'5C1M_GEO Mid'!AC24+Placeholder_Tallulah!AC24</f>
        <v>0</v>
      </c>
      <c r="AE24" s="98">
        <f>'5C1B_DArbonne'!AD24+'5C1A_Madison'!AD24+'5C1C_Intl High'!AD24+'5C3_UnvView'!AE24+'5C1F_L.C. Charter'!AD24+'5C1E_LFNO'!AD24+'5C1D_NOMMA'!AD24+'5C1AE_Noble Minds'!AD24+'5C1J_Jeff Chamber'!AD24+'5C1Q_Advantage'!AD24+'5C1AF_JCFA-Laf'!AD24+'5C1W_Willow'!AD24+'5C1Z_Lincoln Prep'!AD24+'5C1AA_Laurel'!AD24+'5C1AB_Apex'!AD24+'5C1AC_Smothers'!AD24+'5C1AD_Greater'!AD24+'5C1R_Iberville'!AD24+'5C1N_Delta'!AD24+'5C1S_LC Col Prep'!AD24+'5C1T_Northeast'!AD24+'5C1U_Acadiana Ren'!AD24+'5C1I_LA Key'!AD24+'5C1V_Laf Ren'!AD24+'5C1O_Impact'!AD24+'5C1P_Vision'!AD24+'5C2_LAVCA'!AE24+'5C1H_Southwest'!AD24+'5C1G_JS Clark'!AD24+'5C1AH_BRUP'!AD24+'5C1X_Tangi'!AD24+'5C1Y_GEO'!AD24+'5C1AI_Harmony'!AD24+'5C1AJ_Athlos'!AD24+'5C1AG_Collegiate'!AD24+'5C1M_GEO Mid'!AD24+Placeholder_Tallulah!AD24</f>
        <v>0</v>
      </c>
      <c r="AF24" s="76">
        <f>'Source Data'!N24</f>
        <v>3900</v>
      </c>
      <c r="AG24" s="91">
        <f>'5C1B_DArbonne'!AF24+'5C1A_Madison'!AF24+'5C1C_Intl High'!AF24+'5C3_UnvView'!AG24+'5C1F_L.C. Charter'!AF24+'5C1E_LFNO'!AF24+'5C1D_NOMMA'!AF24+'5C1AE_Noble Minds'!AF24+'5C1J_Jeff Chamber'!AF24+'5C1Q_Advantage'!AF24+'5C1AF_JCFA-Laf'!AF24+'5C1W_Willow'!AF24+'5C1Z_Lincoln Prep'!AF24+'5C1AA_Laurel'!AF24+'5C1AB_Apex'!AF24+'5C1AC_Smothers'!AF24+'5C1AD_Greater'!AF24+'5C1R_Iberville'!AF24+'5C1N_Delta'!AF24+'5C1S_LC Col Prep'!AF24+'5C1T_Northeast'!AF24+'5C1U_Acadiana Ren'!AF24+'5C1I_LA Key'!AF24+'5C1V_Laf Ren'!AF24+'5C1O_Impact'!AF24+'5C1P_Vision'!AF24+'5C2_LAVCA'!AG24+'5C1H_Southwest'!AF24+'5C1G_JS Clark'!AF24+'5C1AH_BRUP'!AF24+'5C1X_Tangi'!AF24+'5C1Y_GEO'!AF24+'5C1AI_Harmony'!AF24+'5C1AJ_Athlos'!AF24+'5C1AG_Collegiate'!AF24+'5C1M_GEO Mid'!AF24+Placeholder_Tallulah!AF24</f>
        <v>0</v>
      </c>
      <c r="AH24" s="336">
        <f>'5C1B_DArbonne'!AG24+'5C1A_Madison'!AG24+'5C1C_Intl High'!AG24+'5C3_UnvView'!AH24+'5C1F_L.C. Charter'!AG24+'5C1E_LFNO'!AG24+'5C1D_NOMMA'!AG24+'5C1AE_Noble Minds'!AG24+'5C1J_Jeff Chamber'!AG24+'5C1Q_Advantage'!AG24+'5C1AF_JCFA-Laf'!AG24+'5C1W_Willow'!AG24+'5C1Z_Lincoln Prep'!AG24+'5C1AA_Laurel'!AG24+'5C1AB_Apex'!AG24+'5C1AC_Smothers'!AG24+'5C1AD_Greater'!AG24+'5C1R_Iberville'!AG24+'5C1N_Delta'!AG24+'5C1S_LC Col Prep'!AG24+'5C1T_Northeast'!AG24+'5C1U_Acadiana Ren'!AG24+'5C1I_LA Key'!AG24+'5C1V_Laf Ren'!AG24+'5C1O_Impact'!AG24+'5C1P_Vision'!AG24+'5C2_LAVCA'!AH24+'5C1H_Southwest'!AG24+'5C1G_JS Clark'!AG24+'5C1AH_BRUP'!AG24+'5C1X_Tangi'!AG24+'5C1Y_GEO'!AG24+'5C1AI_Harmony'!AG24+'5C1AJ_Athlos'!AG24+'5C1AG_Collegiate'!AG24+'5C1M_GEO Mid'!AG24+Placeholder_Tallulah!AG24</f>
        <v>0</v>
      </c>
      <c r="AI24" s="76">
        <f>'5C1B_DArbonne'!AH24+'5C1A_Madison'!AH24+'5C1C_Intl High'!AH24+'5C3_UnvView'!AI24+'5C1F_L.C. Charter'!AH24+'5C1E_LFNO'!AH24+'5C1D_NOMMA'!AH24+'5C1AE_Noble Minds'!AH24+'5C1J_Jeff Chamber'!AH24+'5C1Q_Advantage'!AH24+'5C1AF_JCFA-Laf'!AH24+'5C1W_Willow'!AH24+'5C1Z_Lincoln Prep'!AH24+'5C1AA_Laurel'!AH24+'5C1AB_Apex'!AH24+'5C1AC_Smothers'!AH24+'5C1AD_Greater'!AH24+'5C1R_Iberville'!AH24+'5C1N_Delta'!AH24+'5C1S_LC Col Prep'!AH24+'5C1T_Northeast'!AH24+'5C1U_Acadiana Ren'!AH24+'5C1I_LA Key'!AH24+'5C1V_Laf Ren'!AH24+'5C1O_Impact'!AH24+'5C1P_Vision'!AH24+'5C2_LAVCA'!AI24+'5C1H_Southwest'!AH24+'5C1G_JS Clark'!AH24+'5C1AH_BRUP'!AH24+'5C1X_Tangi'!AH24+'5C1Y_GEO'!AH24+'5C1AI_Harmony'!AH24+'5C1AJ_Athlos'!AH24+'5C1AG_Collegiate'!AH24+'5C1M_GEO Mid'!AH24+Placeholder_Tallulah!AH24</f>
        <v>0</v>
      </c>
      <c r="AJ24" s="336">
        <f>'5C1B_DArbonne'!AI24+'5C1A_Madison'!AI24+'5C1C_Intl High'!AI24+'5C3_UnvView'!AJ24+'5C1F_L.C. Charter'!AI24+'5C1E_LFNO'!AI24+'5C1D_NOMMA'!AI24+'5C1AE_Noble Minds'!AI24+'5C1J_Jeff Chamber'!AI24+'5C1Q_Advantage'!AI24+'5C1AF_JCFA-Laf'!AI24+'5C1W_Willow'!AI24+'5C1Z_Lincoln Prep'!AI24+'5C1AA_Laurel'!AI24+'5C1AB_Apex'!AI24+'5C1AC_Smothers'!AI24+'5C1AD_Greater'!AI24+'5C1R_Iberville'!AI24+'5C1N_Delta'!AI24+'5C1S_LC Col Prep'!AI24+'5C1T_Northeast'!AI24+'5C1U_Acadiana Ren'!AI24+'5C1I_LA Key'!AI24+'5C1V_Laf Ren'!AI24+'5C1O_Impact'!AI24+'5C1P_Vision'!AI24+'5C2_LAVCA'!AJ24+'5C1H_Southwest'!AI24+'5C1G_JS Clark'!AI24+'5C1AH_BRUP'!AI24+'5C1X_Tangi'!AI24+'5C1Y_GEO'!AI24+'5C1AI_Harmony'!AI24+'5C1AJ_Athlos'!AI24+'5C1AG_Collegiate'!AI24+'5C1M_GEO Mid'!AI24+Placeholder_Tallulah!AI24</f>
        <v>0</v>
      </c>
      <c r="AK24" s="78">
        <f>'5C1B_DArbonne'!AJ24+'5C1A_Madison'!AJ24+'5C1C_Intl High'!AJ24+'5C3_UnvView'!AK24+'5C1F_L.C. Charter'!AJ24+'5C1E_LFNO'!AJ24+'5C1D_NOMMA'!AJ24+'5C1AE_Noble Minds'!AJ24+'5C1J_Jeff Chamber'!AJ24+'5C1Q_Advantage'!AJ24+'5C1AF_JCFA-Laf'!AJ24+'5C1W_Willow'!AJ24+'5C1Z_Lincoln Prep'!AJ24+'5C1AA_Laurel'!AJ24+'5C1AB_Apex'!AJ24+'5C1AC_Smothers'!AJ24+'5C1AD_Greater'!AJ24+'5C1R_Iberville'!AJ24+'5C1N_Delta'!AJ24+'5C1S_LC Col Prep'!AJ24+'5C1T_Northeast'!AJ24+'5C1U_Acadiana Ren'!AJ24+'5C1I_LA Key'!AJ24+'5C1V_Laf Ren'!AJ24+'5C1O_Impact'!AJ24+'5C1P_Vision'!AJ24+'5C2_LAVCA'!AK24+'5C1H_Southwest'!AJ24+'5C1G_JS Clark'!AJ24+'5C1AH_BRUP'!AJ24+'5C1X_Tangi'!AJ24+'5C1Y_GEO'!AJ24+'5C1AI_Harmony'!AJ24+'5C1AJ_Athlos'!AJ24+'5C1AG_Collegiate'!AJ24+'5C1M_GEO Mid'!AJ24+Placeholder_Tallulah!AJ24</f>
        <v>0</v>
      </c>
      <c r="AL24" s="77">
        <f>'5C1B_DArbonne'!AK24+'5C1A_Madison'!AK24+'5C1C_Intl High'!AK24+'5C3_UnvView'!AL24+'5C1F_L.C. Charter'!AK24+'5C1E_LFNO'!AK24+'5C1D_NOMMA'!AK24+'5C1AE_Noble Minds'!AK24+'5C1J_Jeff Chamber'!AK24+'5C1Q_Advantage'!AK24+'5C1AF_JCFA-Laf'!AK24+'5C1W_Willow'!AK24+'5C1Z_Lincoln Prep'!AK24+'5C1AA_Laurel'!AK24+'5C1AB_Apex'!AK24+'5C1AC_Smothers'!AK24+'5C1AD_Greater'!AK24+'5C1R_Iberville'!AK24+'5C1N_Delta'!AK24+'5C1S_LC Col Prep'!AK24+'5C1T_Northeast'!AK24+'5C1U_Acadiana Ren'!AK24+'5C1I_LA Key'!AK24+'5C1V_Laf Ren'!AK24+'5C1O_Impact'!AK24+'5C1P_Vision'!AK24+'5C2_LAVCA'!AL24+'5C1H_Southwest'!AK24+'5C1G_JS Clark'!AK24+'5C1AH_BRUP'!AK24+'5C1X_Tangi'!AK24+'5C1Y_GEO'!AK24+'5C1AI_Harmony'!AK24+'5C1AJ_Athlos'!AK24+'5C1AG_Collegiate'!AK24+'5C1M_GEO Mid'!AK24+Placeholder_Tallulah!AK24</f>
        <v>0</v>
      </c>
      <c r="AM24" s="91">
        <f>'5C1B_DArbonne'!AL24+'5C1A_Madison'!AL24+'5C1C_Intl High'!AL24+'5C3_UnvView'!AM24+'5C1F_L.C. Charter'!AL24+'5C1E_LFNO'!AL24+'5C1D_NOMMA'!AL24+'5C1AE_Noble Minds'!AL24+'5C1J_Jeff Chamber'!AL24+'5C1Q_Advantage'!AL24+'5C1AF_JCFA-Laf'!AL24+'5C1W_Willow'!AL24+'5C1Z_Lincoln Prep'!AL24+'5C1AA_Laurel'!AL24+'5C1AB_Apex'!AL24+'5C1AC_Smothers'!AL24+'5C1AD_Greater'!AL24+'5C1R_Iberville'!AL24+'5C1N_Delta'!AL24+'5C1S_LC Col Prep'!AL24+'5C1T_Northeast'!AL24+'5C1U_Acadiana Ren'!AL24+'5C1I_LA Key'!AL24+'5C1V_Laf Ren'!AL24+'5C1O_Impact'!AL24+'5C1P_Vision'!AL24+'5C2_LAVCA'!AM24+'5C1H_Southwest'!AL24+'5C1G_JS Clark'!AL24+'5C1AH_BRUP'!AL24+'5C1X_Tangi'!AL24+'5C1Y_GEO'!AL24+'5C1AI_Harmony'!AL24+'5C1AJ_Athlos'!AL24+'5C1AG_Collegiate'!AL24+'5C1M_GEO Mid'!AL24+Placeholder_Tallulah!AL24</f>
        <v>19305</v>
      </c>
      <c r="AN24" s="80">
        <f>'5C1B_DArbonne'!AM24+'5C1A_Madison'!AM24+'5C1C_Intl High'!AM24+'5C3_UnvView'!AN24+'5C1F_L.C. Charter'!AM24+'5C1E_LFNO'!AM24+'5C1D_NOMMA'!AM24+'5C1AE_Noble Minds'!AM24+'5C1J_Jeff Chamber'!AM24+'5C1Q_Advantage'!AM24+'5C1AF_JCFA-Laf'!AM24+'5C1W_Willow'!AM24+'5C1Z_Lincoln Prep'!AM24+'5C1AA_Laurel'!AM24+'5C1AB_Apex'!AM24+'5C1AC_Smothers'!AM24+'5C1AD_Greater'!AM24+'5C1R_Iberville'!AM24+'5C1N_Delta'!AM24+'5C1S_LC Col Prep'!AM24+'5C1T_Northeast'!AM24+'5C1U_Acadiana Ren'!AM24+'5C1I_LA Key'!AM24+'5C1V_Laf Ren'!AM24+'5C1O_Impact'!AM24+'5C1P_Vision'!AM24+'5C2_LAVCA'!AN24+'5C1H_Southwest'!AM24+'5C1G_JS Clark'!AM24+'5C1AH_BRUP'!AM24+'5C1X_Tangi'!AM24+'5C1Y_GEO'!AM24+'5C1AI_Harmony'!AM24+'5C1AJ_Athlos'!AM24+'5C1AG_Collegiate'!AM24+'5C1M_GEO Mid'!AM24+Placeholder_Tallulah!AM24</f>
        <v>0</v>
      </c>
      <c r="AO24" s="91">
        <f>'5C1B_DArbonne'!AN24+'5C1A_Madison'!AN24+'5C1C_Intl High'!AN24+'5C3_UnvView'!AO24+'5C1F_L.C. Charter'!AN24+'5C1E_LFNO'!AN24+'5C1D_NOMMA'!AN24+'5C1AE_Noble Minds'!AN24+'5C1J_Jeff Chamber'!AN24+'5C1Q_Advantage'!AN24+'5C1AF_JCFA-Laf'!AN24+'5C1W_Willow'!AN24+'5C1Z_Lincoln Prep'!AN24+'5C1AA_Laurel'!AN24+'5C1AB_Apex'!AN24+'5C1AC_Smothers'!AN24+'5C1AD_Greater'!AN24+'5C1R_Iberville'!AN24+'5C1N_Delta'!AN24+'5C1S_LC Col Prep'!AN24+'5C1T_Northeast'!AN24+'5C1U_Acadiana Ren'!AN24+'5C1I_LA Key'!AN24+'5C1V_Laf Ren'!AN24+'5C1O_Impact'!AN24+'5C1P_Vision'!AN24+'5C2_LAVCA'!AO24+'5C1H_Southwest'!AN24+'5C1G_JS Clark'!AN24+'5C1AH_BRUP'!AN24+'5C1X_Tangi'!AN24+'5C1Y_GEO'!AN24+'5C1AI_Harmony'!AN24+'5C1AJ_Athlos'!AN24+'5C1AG_Collegiate'!AN24+'5C1M_GEO Mid'!AN24+Placeholder_Tallulah!AN24</f>
        <v>0</v>
      </c>
      <c r="AP24" s="78">
        <f>'5C1B_DArbonne'!AO24+'5C1A_Madison'!AO24+'5C1C_Intl High'!AO24+'5C3_UnvView'!AP24+'5C1F_L.C. Charter'!AO24+'5C1E_LFNO'!AO24+'5C1D_NOMMA'!AO24+'5C1AE_Noble Minds'!AO24+'5C1J_Jeff Chamber'!AO24+'5C1Q_Advantage'!AO24+'5C1AF_JCFA-Laf'!AO24+'5C1W_Willow'!AO24+'5C1Z_Lincoln Prep'!AO24+'5C1AA_Laurel'!AO24+'5C1AB_Apex'!AO24+'5C1AC_Smothers'!AO24+'5C1AD_Greater'!AO24+'5C1R_Iberville'!AO24+'5C1N_Delta'!AO24+'5C1S_LC Col Prep'!AO24+'5C1T_Northeast'!AO24+'5C1U_Acadiana Ren'!AO24+'5C1I_LA Key'!AO24+'5C1V_Laf Ren'!AO24+'5C1O_Impact'!AO24+'5C1P_Vision'!AO24+'5C2_LAVCA'!AP24+'5C1H_Southwest'!AO24+'5C1G_JS Clark'!AO24+'5C1AH_BRUP'!AO24+'5C1X_Tangi'!AO24+'5C1Y_GEO'!AO24+'5C1AI_Harmony'!AO24+'5C1AJ_Athlos'!AO24+'5C1AG_Collegiate'!AO24+'5C1M_GEO Mid'!AO24+Placeholder_Tallulah!AO24</f>
        <v>0</v>
      </c>
      <c r="AQ24" s="91">
        <f>'5C1B_DArbonne'!AP24+'5C1A_Madison'!AP24+'5C1C_Intl High'!AP24+'5C3_UnvView'!AQ24+'5C1F_L.C. Charter'!AP24+'5C1E_LFNO'!AP24+'5C1D_NOMMA'!AP24+'5C1AE_Noble Minds'!AP24+'5C1J_Jeff Chamber'!AP24+'5C1Q_Advantage'!AP24+'5C1AF_JCFA-Laf'!AP24+'5C1W_Willow'!AP24+'5C1Z_Lincoln Prep'!AP24+'5C1AA_Laurel'!AP24+'5C1AB_Apex'!AP24+'5C1AC_Smothers'!AP24+'5C1AD_Greater'!AP24+'5C1R_Iberville'!AP24+'5C1N_Delta'!AP24+'5C1S_LC Col Prep'!AP24+'5C1T_Northeast'!AP24+'5C1U_Acadiana Ren'!AP24+'5C1I_LA Key'!AP24+'5C1V_Laf Ren'!AP24+'5C1O_Impact'!AP24+'5C1P_Vision'!AP24+'5C2_LAVCA'!AQ24+'5C1H_Southwest'!AP24+'5C1G_JS Clark'!AP24+'5C1AH_BRUP'!AP24+'5C1X_Tangi'!AP24+'5C1Y_GEO'!AP24+'5C1AI_Harmony'!AP24+'5C1AJ_Athlos'!AP24+'5C1AG_Collegiate'!AP24+'5C1M_GEO Mid'!AP24+Placeholder_Tallulah!AP24</f>
        <v>0</v>
      </c>
      <c r="AR24" s="78">
        <f>'5C1B_DArbonne'!AQ24+'5C1A_Madison'!AQ24+'5C1C_Intl High'!AQ24+'5C3_UnvView'!AR24+'5C1F_L.C. Charter'!AQ24+'5C1E_LFNO'!AQ24+'5C1D_NOMMA'!AQ24+'5C1AE_Noble Minds'!AQ24+'5C1J_Jeff Chamber'!AQ24+'5C1Q_Advantage'!AQ24+'5C1AF_JCFA-Laf'!AQ24+'5C1W_Willow'!AQ24+'5C1Z_Lincoln Prep'!AQ24+'5C1AA_Laurel'!AQ24+'5C1AB_Apex'!AQ24+'5C1AC_Smothers'!AQ24+'5C1AD_Greater'!AQ24+'5C1R_Iberville'!AQ24+'5C1N_Delta'!AQ24+'5C1S_LC Col Prep'!AQ24+'5C1T_Northeast'!AQ24+'5C1U_Acadiana Ren'!AQ24+'5C1I_LA Key'!AQ24+'5C1V_Laf Ren'!AQ24+'5C1O_Impact'!AQ24+'5C1P_Vision'!AQ24+'5C2_LAVCA'!AR24+'5C1H_Southwest'!AQ24+'5C1G_JS Clark'!AQ24+'5C1AH_BRUP'!AQ24+'5C1X_Tangi'!AQ24+'5C1Y_GEO'!AQ24+'5C1AI_Harmony'!AQ24+'5C1AJ_Athlos'!AQ24+'5C1AG_Collegiate'!AQ24+'5C1M_GEO Mid'!AQ24+Placeholder_Tallulah!AQ24</f>
        <v>0</v>
      </c>
      <c r="AS24" s="78">
        <f>'5C1B_DArbonne'!AR24+'5C1A_Madison'!AR24+'5C1C_Intl High'!AR24+'5C3_UnvView'!AS24+'5C1F_L.C. Charter'!AR24+'5C1E_LFNO'!AR24+'5C1D_NOMMA'!AR24+'5C1AE_Noble Minds'!AR24+'5C1J_Jeff Chamber'!AR24+'5C1Q_Advantage'!AR24+'5C1AF_JCFA-Laf'!AR24+'5C1W_Willow'!AR24+'5C1Z_Lincoln Prep'!AR24+'5C1AA_Laurel'!AR24+'5C1AB_Apex'!AR24+'5C1AC_Smothers'!AR24+'5C1AD_Greater'!AR24+'5C1R_Iberville'!AR24+'5C1N_Delta'!AR24+'5C1S_LC Col Prep'!AR24+'5C1T_Northeast'!AR24+'5C1U_Acadiana Ren'!AR24+'5C1I_LA Key'!AR24+'5C1V_Laf Ren'!AR24+'5C1O_Impact'!AR24+'5C1P_Vision'!AR24+'5C2_LAVCA'!AS24+'5C1H_Southwest'!AR24+'5C1G_JS Clark'!AR24+'5C1AH_BRUP'!AR24+'5C1X_Tangi'!AR24+'5C1Y_GEO'!AR24+'5C1AI_Harmony'!AR24+'5C1AJ_Athlos'!AR24+'5C1AG_Collegiate'!AR24+'5C1M_GEO Mid'!AR24+Placeholder_Tallulah!AR24</f>
        <v>0</v>
      </c>
      <c r="AT24" s="91">
        <f>'5C1B_DArbonne'!AS24+'5C1A_Madison'!AS24+'5C1C_Intl High'!AS24+'5C3_UnvView'!AT24+'5C1F_L.C. Charter'!AS24+'5C1E_LFNO'!AS24+'5C1D_NOMMA'!AS24+'5C1AE_Noble Minds'!AS24+'5C1J_Jeff Chamber'!AS24+'5C1Q_Advantage'!AS24+'5C1AF_JCFA-Laf'!AS24+'5C1W_Willow'!AS24+'5C1Z_Lincoln Prep'!AS24+'5C1AA_Laurel'!AS24+'5C1AB_Apex'!AS24+'5C1AC_Smothers'!AS24+'5C1AD_Greater'!AS24+'5C1R_Iberville'!AS24+'5C1N_Delta'!AS24+'5C1S_LC Col Prep'!AS24+'5C1T_Northeast'!AS24+'5C1U_Acadiana Ren'!AS24+'5C1I_LA Key'!AS24+'5C1V_Laf Ren'!AS24+'5C1O_Impact'!AS24+'5C1P_Vision'!AS24+'5C2_LAVCA'!AT24+'5C1H_Southwest'!AS24+'5C1G_JS Clark'!AS24+'5C1AH_BRUP'!AS24+'5C1X_Tangi'!AS24+'5C1Y_GEO'!AS24+'5C1AI_Harmony'!AS24+'5C1AJ_Athlos'!AS24+'5C1AG_Collegiate'!AS24+'5C1M_GEO Mid'!AS24+Placeholder_Tallulah!AS24</f>
        <v>1667</v>
      </c>
      <c r="AU24" s="79">
        <f t="shared" si="1"/>
        <v>0</v>
      </c>
      <c r="AV24" s="88">
        <f t="shared" si="2"/>
        <v>1667</v>
      </c>
      <c r="AW24" s="192"/>
      <c r="AX24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Mid'!#REF!+Placeholder_Tallulah!AW24</f>
        <v>#REF!</v>
      </c>
      <c r="AY24" s="75">
        <f t="shared" si="3"/>
        <v>0</v>
      </c>
      <c r="AZ24" s="75" t="e">
        <f t="shared" si="4"/>
        <v>#REF!</v>
      </c>
    </row>
    <row r="25" spans="1:52" ht="16.149999999999999" customHeight="1" x14ac:dyDescent="0.2">
      <c r="A25" s="55">
        <v>19</v>
      </c>
      <c r="B25" s="56" t="s">
        <v>25</v>
      </c>
      <c r="C25" s="336">
        <f>'5C1B_DArbonne'!C25+'5C1A_Madison'!C25+'5C1C_Intl High'!C25+'5C3_UnvView'!C25+'5C1F_L.C. Charter'!C25+'5C1E_LFNO'!C25+'5C1D_NOMMA'!C25+'5C1AE_Noble Minds'!C25+'5C1J_Jeff Chamber'!C25+'5C1Q_Advantage'!C25+'5C1AF_JCFA-Laf'!C25+'5C1W_Willow'!C25+'5C1Z_Lincoln Prep'!C25+'5C1AA_Laurel'!C25+'5C1AB_Apex'!C25+'5C1AC_Smothers'!C25+'5C1AD_Greater'!C25+'5C1R_Iberville'!C25+'5C1N_Delta'!C25+'5C1S_LC Col Prep'!C25+'5C1T_Northeast'!C25+'5C1U_Acadiana Ren'!C25+'5C1I_LA Key'!C25+'5C1V_Laf Ren'!C25+'5C1O_Impact'!C25+'5C1P_Vision'!C25+'5C2_LAVCA'!C25+'5C1H_Southwest'!C25+'5C1G_JS Clark'!C25+'5C1AH_BRUP'!C25+'5C1X_Tangi'!C25+'5C1Y_GEO'!C25+'5C1AI_Harmony'!C25+'5C1AJ_Athlos'!C25+'5C1AG_Collegiate'!C25+'5C1M_GEO Mid'!C25+Placeholder_Tallulah!C25</f>
        <v>0</v>
      </c>
      <c r="D25" s="57">
        <f>'Source Data'!H25</f>
        <v>4518.921408734529</v>
      </c>
      <c r="E25" s="75">
        <f>'5C1B_DArbonne'!E25+'5C1A_Madison'!E25+'5C1C_Intl High'!E25+'5C3_UnvView'!E25+'5C1F_L.C. Charter'!E25+'5C1E_LFNO'!E25+'5C1D_NOMMA'!E25+'5C1AE_Noble Minds'!E25+'5C1J_Jeff Chamber'!E25+'5C1Q_Advantage'!E25+'5C1AF_JCFA-Laf'!E25+'5C1W_Willow'!E25+'5C1Z_Lincoln Prep'!E25+'5C1AA_Laurel'!E25+'5C1AB_Apex'!E25+'5C1AC_Smothers'!E25+'5C1AD_Greater'!E25+'5C1R_Iberville'!E25+'5C1N_Delta'!E25+'5C1S_LC Col Prep'!E25+'5C1T_Northeast'!E25+'5C1U_Acadiana Ren'!E25+'5C1I_LA Key'!E25+'5C1V_Laf Ren'!E25+'5C1O_Impact'!E25+'5C1P_Vision'!E25+'5C2_LAVCA'!E25+'5C1H_Southwest'!E25+'5C1G_JS Clark'!E25+'5C1AH_BRUP'!E25+'5C1X_Tangi'!E25+'5C1Y_GEO'!E25+'5C1AI_Harmony'!E25+'5C1AJ_Athlos'!E25+'5C1AG_Collegiate'!E25+'5C1M_GEO Mid'!E25+Placeholder_Tallulah!E25</f>
        <v>0</v>
      </c>
      <c r="F25" s="355">
        <f>'5C1B_DArbonne'!F25+'5C1A_Madison'!F25+'5C1C_Intl High'!F25+'5C3_UnvView'!F25+'5C1F_L.C. Charter'!F25+'5C1E_LFNO'!F25+'5C1D_NOMMA'!F25+'5C1AE_Noble Minds'!F25+'5C1J_Jeff Chamber'!F25+'5C1Q_Advantage'!F25+'5C1AF_JCFA-Laf'!F25+'5C1W_Willow'!F25+'5C1Z_Lincoln Prep'!F25+'5C1AA_Laurel'!F25+'5C1AB_Apex'!F25+'5C1AC_Smothers'!F25+'5C1AD_Greater'!F25+'5C1R_Iberville'!F25+'5C1N_Delta'!F25+'5C1S_LC Col Prep'!F25+'5C1T_Northeast'!F25+'5C1U_Acadiana Ren'!F25+'5C1I_LA Key'!F25+'5C1V_Laf Ren'!F25+'5C1O_Impact'!F25+'5C1P_Vision'!F25+'5C2_LAVCA'!F25+'5C1H_Southwest'!F25+'5C1G_JS Clark'!F25+'5C1AH_BRUP'!F25+'5C1X_Tangi'!F25+'5C1Y_GEO'!F25+'5C1AI_Harmony'!F25+'5C1AJ_Athlos'!F25+'5C1AG_Collegiate'!F25+'5C1M_GEO Mid'!F25+Placeholder_Tallulah!F25</f>
        <v>0</v>
      </c>
      <c r="G25" s="57">
        <f>'Source Data'!I25</f>
        <v>604.6851220204918</v>
      </c>
      <c r="H25" s="75">
        <f>'5C1B_DArbonne'!H25+'5C1A_Madison'!H25+'5C1C_Intl High'!H25+'5C3_UnvView'!H25+'5C1F_L.C. Charter'!H25+'5C1E_LFNO'!H25+'5C1D_NOMMA'!H25+'5C1AE_Noble Minds'!H25+'5C1J_Jeff Chamber'!H25+'5C1Q_Advantage'!H25+'5C1AF_JCFA-Laf'!H25+'5C1W_Willow'!H25+'5C1Z_Lincoln Prep'!H25+'5C1AA_Laurel'!H25+'5C1AB_Apex'!H25+'5C1AC_Smothers'!H25+'5C1AD_Greater'!H25+'5C1R_Iberville'!H25+'5C1N_Delta'!H25+'5C1S_LC Col Prep'!H25+'5C1T_Northeast'!H25+'5C1U_Acadiana Ren'!H25+'5C1I_LA Key'!H25+'5C1V_Laf Ren'!H25+'5C1O_Impact'!H25+'5C1P_Vision'!H25+'5C2_LAVCA'!H25+'5C1H_Southwest'!H25+'5C1G_JS Clark'!H25+'5C1AH_BRUP'!H25+'5C1X_Tangi'!H25+'5C1Y_GEO'!H25+'5C1AI_Harmony'!H25+'5C1AJ_Athlos'!H25+'5C1AG_Collegiate'!H25+'5C1M_GEO Mid'!H25+Placeholder_Tallulah!H25</f>
        <v>0</v>
      </c>
      <c r="I25" s="355">
        <f>'5C1B_DArbonne'!I25+'5C1A_Madison'!I25+'5C1C_Intl High'!I25+'5C3_UnvView'!I25+'5C1F_L.C. Charter'!I25+'5C1E_LFNO'!I25+'5C1D_NOMMA'!I25+'5C1AE_Noble Minds'!I25+'5C1J_Jeff Chamber'!I25+'5C1Q_Advantage'!I25+'5C1AF_JCFA-Laf'!I25+'5C1W_Willow'!I25+'5C1Z_Lincoln Prep'!I25+'5C1AA_Laurel'!I25+'5C1AB_Apex'!I25+'5C1AC_Smothers'!I25+'5C1AD_Greater'!I25+'5C1R_Iberville'!I25+'5C1N_Delta'!I25+'5C1S_LC Col Prep'!I25+'5C1T_Northeast'!I25+'5C1U_Acadiana Ren'!I25+'5C1I_LA Key'!I25+'5C1V_Laf Ren'!I25+'5C1O_Impact'!I25+'5C1P_Vision'!I25+'5C2_LAVCA'!I25+'5C1H_Southwest'!I25+'5C1G_JS Clark'!I25+'5C1AH_BRUP'!I25+'5C1X_Tangi'!I25+'5C1Y_GEO'!I25+'5C1AI_Harmony'!I25+'5C1AJ_Athlos'!I25+'5C1AG_Collegiate'!I25+'5C1M_GEO Mid'!I25+Placeholder_Tallulah!I25</f>
        <v>0</v>
      </c>
      <c r="J25" s="57">
        <f>'Source Data'!J25</f>
        <v>164.91412418740686</v>
      </c>
      <c r="K25" s="75">
        <f>'5C1B_DArbonne'!K25+'5C1A_Madison'!K25+'5C1C_Intl High'!K25+'5C3_UnvView'!K25+'5C1F_L.C. Charter'!K25+'5C1E_LFNO'!K25+'5C1D_NOMMA'!K25+'5C1AE_Noble Minds'!K25+'5C1J_Jeff Chamber'!K25+'5C1Q_Advantage'!K25+'5C1AF_JCFA-Laf'!K25+'5C1W_Willow'!K25+'5C1Z_Lincoln Prep'!K25+'5C1AA_Laurel'!K25+'5C1AB_Apex'!K25+'5C1AC_Smothers'!K25+'5C1AD_Greater'!K25+'5C1R_Iberville'!K25+'5C1N_Delta'!K25+'5C1S_LC Col Prep'!K25+'5C1T_Northeast'!K25+'5C1U_Acadiana Ren'!K25+'5C1I_LA Key'!K25+'5C1V_Laf Ren'!K25+'5C1O_Impact'!K25+'5C1P_Vision'!K25+'5C2_LAVCA'!K25+'5C1H_Southwest'!K25+'5C1G_JS Clark'!K25+'5C1AH_BRUP'!K25+'5C1X_Tangi'!K25+'5C1Y_GEO'!K25+'5C1AI_Harmony'!K25+'5C1AJ_Athlos'!K25+'5C1AG_Collegiate'!K25+'5C1M_GEO Mid'!K25+Placeholder_Tallulah!K25</f>
        <v>0</v>
      </c>
      <c r="L25" s="355">
        <f>'5C1B_DArbonne'!L25+'5C1A_Madison'!L25+'5C1C_Intl High'!L25+'5C3_UnvView'!L25+'5C1F_L.C. Charter'!L25+'5C1E_LFNO'!L25+'5C1D_NOMMA'!L25+'5C1AE_Noble Minds'!L25+'5C1J_Jeff Chamber'!L25+'5C1Q_Advantage'!L25+'5C1AF_JCFA-Laf'!L25+'5C1W_Willow'!L25+'5C1Z_Lincoln Prep'!L25+'5C1AA_Laurel'!L25+'5C1AB_Apex'!L25+'5C1AC_Smothers'!L25+'5C1AD_Greater'!L25+'5C1R_Iberville'!L25+'5C1N_Delta'!L25+'5C1S_LC Col Prep'!L25+'5C1T_Northeast'!L25+'5C1U_Acadiana Ren'!L25+'5C1I_LA Key'!L25+'5C1V_Laf Ren'!L25+'5C1O_Impact'!L25+'5C1P_Vision'!L25+'5C2_LAVCA'!L25+'5C1H_Southwest'!L25+'5C1G_JS Clark'!L25+'5C1AH_BRUP'!L25+'5C1X_Tangi'!L25+'5C1Y_GEO'!L25+'5C1AI_Harmony'!L25+'5C1AJ_Athlos'!L25+'5C1AG_Collegiate'!L25+'5C1M_GEO Mid'!L25+Placeholder_Tallulah!L25</f>
        <v>0</v>
      </c>
      <c r="M25" s="57">
        <f>'Source Data'!K25</f>
        <v>4122.8531046851722</v>
      </c>
      <c r="N25" s="75">
        <f>'5C1B_DArbonne'!N25+'5C1A_Madison'!N25+'5C1C_Intl High'!N25+'5C3_UnvView'!N25+'5C1F_L.C. Charter'!N25+'5C1E_LFNO'!N25+'5C1D_NOMMA'!N25+'5C1AE_Noble Minds'!N25+'5C1J_Jeff Chamber'!N25+'5C1Q_Advantage'!N25+'5C1AF_JCFA-Laf'!N25+'5C1W_Willow'!N25+'5C1Z_Lincoln Prep'!N25+'5C1AA_Laurel'!N25+'5C1AB_Apex'!N25+'5C1AC_Smothers'!N25+'5C1AD_Greater'!N25+'5C1R_Iberville'!N25+'5C1N_Delta'!N25+'5C1S_LC Col Prep'!N25+'5C1T_Northeast'!N25+'5C1U_Acadiana Ren'!N25+'5C1I_LA Key'!N25+'5C1V_Laf Ren'!N25+'5C1O_Impact'!N25+'5C1P_Vision'!N25+'5C2_LAVCA'!N25+'5C1H_Southwest'!N25+'5C1G_JS Clark'!N25+'5C1AH_BRUP'!N25+'5C1X_Tangi'!N25+'5C1Y_GEO'!N25+'5C1AI_Harmony'!N25+'5C1AJ_Athlos'!N25+'5C1AG_Collegiate'!N25+'5C1M_GEO Mid'!N25+Placeholder_Tallulah!N25</f>
        <v>0</v>
      </c>
      <c r="O25" s="355">
        <f>'5C1B_DArbonne'!O25+'5C1A_Madison'!O25+'5C1C_Intl High'!O25+'5C3_UnvView'!O25+'5C1F_L.C. Charter'!O25+'5C1E_LFNO'!O25+'5C1D_NOMMA'!O25+'5C1AE_Noble Minds'!O25+'5C1J_Jeff Chamber'!O25+'5C1Q_Advantage'!O25+'5C1AF_JCFA-Laf'!O25+'5C1W_Willow'!O25+'5C1Z_Lincoln Prep'!O25+'5C1AA_Laurel'!O25+'5C1AB_Apex'!O25+'5C1AC_Smothers'!O25+'5C1AD_Greater'!O25+'5C1R_Iberville'!O25+'5C1N_Delta'!O25+'5C1S_LC Col Prep'!O25+'5C1T_Northeast'!O25+'5C1U_Acadiana Ren'!O25+'5C1I_LA Key'!O25+'5C1V_Laf Ren'!O25+'5C1O_Impact'!O25+'5C1P_Vision'!O25+'5C2_LAVCA'!O25+'5C1H_Southwest'!O25+'5C1G_JS Clark'!O25+'5C1AH_BRUP'!O25+'5C1X_Tangi'!O25+'5C1Y_GEO'!O25+'5C1AI_Harmony'!O25+'5C1AJ_Athlos'!O25+'5C1AG_Collegiate'!O25+'5C1M_GEO Mid'!O25+Placeholder_Tallulah!O25</f>
        <v>0</v>
      </c>
      <c r="P25" s="57">
        <f>'Source Data'!L25</f>
        <v>1649.1412418740688</v>
      </c>
      <c r="Q25" s="75">
        <f>'5C1B_DArbonne'!Q25+'5C1A_Madison'!Q25+'5C1C_Intl High'!Q25+'5C3_UnvView'!Q25+'5C1F_L.C. Charter'!Q25+'5C1E_LFNO'!Q25+'5C1D_NOMMA'!Q25+'5C1AE_Noble Minds'!Q25+'5C1J_Jeff Chamber'!Q25+'5C1Q_Advantage'!Q25+'5C1AF_JCFA-Laf'!Q25+'5C1W_Willow'!Q25+'5C1Z_Lincoln Prep'!Q25+'5C1AA_Laurel'!Q25+'5C1AB_Apex'!Q25+'5C1AC_Smothers'!Q25+'5C1AD_Greater'!Q25+'5C1R_Iberville'!Q25+'5C1N_Delta'!Q25+'5C1S_LC Col Prep'!Q25+'5C1T_Northeast'!Q25+'5C1U_Acadiana Ren'!Q25+'5C1I_LA Key'!Q25+'5C1V_Laf Ren'!Q25+'5C1O_Impact'!Q25+'5C1P_Vision'!Q25+'5C2_LAVCA'!Q25+'5C1H_Southwest'!Q25+'5C1G_JS Clark'!Q25+'5C1AH_BRUP'!Q25+'5C1X_Tangi'!Q25+'5C1Y_GEO'!Q25+'5C1AI_Harmony'!Q25+'5C1AJ_Athlos'!Q25+'5C1AG_Collegiate'!Q25+'5C1M_GEO Mid'!Q25+Placeholder_Tallulah!Q25</f>
        <v>0</v>
      </c>
      <c r="R25" s="94">
        <f>'5C1B_DArbonne'!R25+'5C1A_Madison'!R25+'5C1C_Intl High'!R25+'5C3_UnvView'!R25+'5C1F_L.C. Charter'!R25+'5C1E_LFNO'!R25+'5C1D_NOMMA'!R25+'5C1AE_Noble Minds'!R25+'5C1J_Jeff Chamber'!R25+'5C1Q_Advantage'!R25+'5C1AF_JCFA-Laf'!R25+'5C1W_Willow'!R25+'5C1Z_Lincoln Prep'!R25+'5C1AA_Laurel'!R25+'5C1AB_Apex'!R25+'5C1AC_Smothers'!R25+'5C1AD_Greater'!R25+'5C1R_Iberville'!R25+'5C1N_Delta'!R25+'5C1S_LC Col Prep'!R25+'5C1T_Northeast'!R25+'5C1U_Acadiana Ren'!R25+'5C1I_LA Key'!R25+'5C1V_Laf Ren'!R25+'5C1O_Impact'!R25+'5C1P_Vision'!R25+'5C2_LAVCA'!R25+'5C1H_Southwest'!R25+'5C1G_JS Clark'!R25+'5C1AH_BRUP'!R25+'5C1X_Tangi'!R25+'5C1Y_GEO'!R25+'5C1AI_Harmony'!R25+'5C1AJ_Athlos'!R25+'5C1AG_Collegiate'!R25+'5C1M_GEO Mid'!R25+Placeholder_Tallulah!R25</f>
        <v>397668</v>
      </c>
      <c r="S25" s="1397">
        <f>'5C3_UnvView'!S25+'5C2_LAVCA'!S25</f>
        <v>20150</v>
      </c>
      <c r="T25" s="57">
        <f>'5C1B_DArbonne'!S25+'5C1A_Madison'!S25+'5C1C_Intl High'!S25+'5C3_UnvView'!T25+'5C1F_L.C. Charter'!S25+'5C1E_LFNO'!S25+'5C1D_NOMMA'!S25+'5C1AE_Noble Minds'!S25+'5C1J_Jeff Chamber'!S25+'5C1Q_Advantage'!S25+'5C1AF_JCFA-Laf'!S25+'5C1W_Willow'!S25+'5C1Z_Lincoln Prep'!S25+'5C1AA_Laurel'!S25+'5C1AB_Apex'!S25+'5C1AC_Smothers'!S25+'5C1AD_Greater'!S25+'5C1R_Iberville'!S25+'5C1N_Delta'!S25+'5C1S_LC Col Prep'!S25+'5C1T_Northeast'!S25+'5C1U_Acadiana Ren'!S25+'5C1I_LA Key'!S25+'5C1V_Laf Ren'!S25+'5C1O_Impact'!S25+'5C1P_Vision'!S25+'5C2_LAVCA'!T25+'5C1H_Southwest'!S25+'5C1G_JS Clark'!S25+'5C1AH_BRUP'!S25+'5C1X_Tangi'!S25+'5C1Y_GEO'!S25+'5C1AI_Harmony'!S25+'5C1AJ_Athlos'!S25+'5C1AG_Collegiate'!S25+'5C1M_GEO Mid'!S25+Placeholder_Tallulah!S25</f>
        <v>0</v>
      </c>
      <c r="U25" s="57">
        <f>'5C1B_DArbonne'!T25+'5C1A_Madison'!T25+'5C1C_Intl High'!T25+'5C3_UnvView'!U25+'5C1F_L.C. Charter'!T25+'5C1E_LFNO'!T25+'5C1D_NOMMA'!T25+'5C1AE_Noble Minds'!T25+'5C1J_Jeff Chamber'!T25+'5C1Q_Advantage'!T25+'5C1AF_JCFA-Laf'!T25+'5C1W_Willow'!T25+'5C1Z_Lincoln Prep'!T25+'5C1AA_Laurel'!T25+'5C1AB_Apex'!T25+'5C1AC_Smothers'!T25+'5C1AD_Greater'!T25+'5C1R_Iberville'!T25+'5C1N_Delta'!T25+'5C1S_LC Col Prep'!T25+'5C1T_Northeast'!T25+'5C1U_Acadiana Ren'!T25+'5C1I_LA Key'!T25+'5C1V_Laf Ren'!T25+'5C1O_Impact'!T25+'5C1P_Vision'!T25+'5C2_LAVCA'!U25+'5C1H_Southwest'!T25+'5C1G_JS Clark'!T25+'5C1AH_BRUP'!T25+'5C1X_Tangi'!T25+'5C1Y_GEO'!T25+'5C1AI_Harmony'!T25+'5C1AJ_Athlos'!T25+'5C1AG_Collegiate'!T25+'5C1M_GEO Mid'!T25+Placeholder_Tallulah!T25</f>
        <v>0</v>
      </c>
      <c r="V25" s="58">
        <f>'5C1B_DArbonne'!U25+'5C1A_Madison'!U25+'5C1C_Intl High'!U25+'5C3_UnvView'!V25+'5C1F_L.C. Charter'!U25+'5C1E_LFNO'!U25+'5C1D_NOMMA'!U25+'5C1AE_Noble Minds'!U25+'5C1J_Jeff Chamber'!U25+'5C1Q_Advantage'!U25+'5C1AF_JCFA-Laf'!U25+'5C1W_Willow'!U25+'5C1Z_Lincoln Prep'!U25+'5C1AA_Laurel'!U25+'5C1AB_Apex'!U25+'5C1AC_Smothers'!U25+'5C1AD_Greater'!U25+'5C1R_Iberville'!U25+'5C1N_Delta'!U25+'5C1S_LC Col Prep'!U25+'5C1T_Northeast'!U25+'5C1U_Acadiana Ren'!U25+'5C1I_LA Key'!U25+'5C1V_Laf Ren'!U25+'5C1O_Impact'!U25+'5C1P_Vision'!U25+'5C2_LAVCA'!V25+'5C1H_Southwest'!U25+'5C1G_JS Clark'!U25+'5C1AH_BRUP'!U25+'5C1X_Tangi'!U25+'5C1Y_GEO'!U25+'5C1AI_Harmony'!U25+'5C1AJ_Athlos'!U25+'5C1AG_Collegiate'!U25+'5C1M_GEO Mid'!U25+Placeholder_Tallulah!U25</f>
        <v>0</v>
      </c>
      <c r="W25" s="94">
        <f>'5C1B_DArbonne'!V25+'5C1A_Madison'!V25+'5C1C_Intl High'!V25+'5C3_UnvView'!W25+'5C1F_L.C. Charter'!V25+'5C1E_LFNO'!V25+'5C1D_NOMMA'!V25+'5C1AE_Noble Minds'!V25+'5C1J_Jeff Chamber'!V25+'5C1Q_Advantage'!V25+'5C1AF_JCFA-Laf'!V25+'5C1W_Willow'!V25+'5C1Z_Lincoln Prep'!V25+'5C1AA_Laurel'!V25+'5C1AB_Apex'!V25+'5C1AC_Smothers'!V25+'5C1AD_Greater'!V25+'5C1R_Iberville'!V25+'5C1N_Delta'!V25+'5C1S_LC Col Prep'!V25+'5C1T_Northeast'!V25+'5C1U_Acadiana Ren'!V25+'5C1I_LA Key'!V25+'5C1V_Laf Ren'!V25+'5C1O_Impact'!V25+'5C1P_Vision'!V25+'5C2_LAVCA'!W25+'5C1H_Southwest'!V25+'5C1G_JS Clark'!V25+'5C1AH_BRUP'!V25+'5C1X_Tangi'!V25+'5C1Y_GEO'!V25+'5C1AI_Harmony'!V25+'5C1AJ_Athlos'!V25+'5C1AG_Collegiate'!V25+'5C1M_GEO Mid'!V25+Placeholder_Tallulah!V25</f>
        <v>0</v>
      </c>
      <c r="X25" s="75">
        <f>'5C1B_DArbonne'!W25+'5C1A_Madison'!W25+'5C1C_Intl High'!W25+'5C3_UnvView'!X25+'5C1F_L.C. Charter'!W25+'5C1E_LFNO'!W25+'5C1D_NOMMA'!W25+'5C1AE_Noble Minds'!W25+'5C1J_Jeff Chamber'!W25+'5C1Q_Advantage'!W25+'5C1AF_JCFA-Laf'!W25+'5C1W_Willow'!W25+'5C1Z_Lincoln Prep'!W25+'5C1AA_Laurel'!W25+'5C1AB_Apex'!W25+'5C1AC_Smothers'!W25+'5C1AD_Greater'!W25+'5C1R_Iberville'!W25+'5C1N_Delta'!W25+'5C1S_LC Col Prep'!W25+'5C1T_Northeast'!W25+'5C1U_Acadiana Ren'!W25+'5C1I_LA Key'!W25+'5C1V_Laf Ren'!W25+'5C1O_Impact'!W25+'5C1P_Vision'!W25+'5C2_LAVCA'!X25+'5C1H_Southwest'!W25+'5C1G_JS Clark'!W25+'5C1AH_BRUP'!W25+'5C1X_Tangi'!W25+'5C1Y_GEO'!W25+'5C1AI_Harmony'!W25+'5C1AJ_Athlos'!W25+'5C1AG_Collegiate'!W25+'5C1M_GEO Mid'!W25+Placeholder_Tallulah!W25</f>
        <v>0</v>
      </c>
      <c r="Y25" s="94">
        <f>'5C1B_DArbonne'!X25+'5C1A_Madison'!X25+'5C1C_Intl High'!X25+'5C3_UnvView'!Y25+'5C1F_L.C. Charter'!X25+'5C1E_LFNO'!X25+'5C1D_NOMMA'!X25+'5C1AE_Noble Minds'!X25+'5C1J_Jeff Chamber'!X25+'5C1Q_Advantage'!X25+'5C1AF_JCFA-Laf'!X25+'5C1W_Willow'!X25+'5C1Z_Lincoln Prep'!X25+'5C1AA_Laurel'!X25+'5C1AB_Apex'!X25+'5C1AC_Smothers'!X25+'5C1AD_Greater'!X25+'5C1R_Iberville'!X25+'5C1N_Delta'!X25+'5C1S_LC Col Prep'!X25+'5C1T_Northeast'!X25+'5C1U_Acadiana Ren'!X25+'5C1I_LA Key'!X25+'5C1V_Laf Ren'!X25+'5C1O_Impact'!X25+'5C1P_Vision'!X25+'5C2_LAVCA'!Y25+'5C1H_Southwest'!X25+'5C1G_JS Clark'!X25+'5C1AH_BRUP'!X25+'5C1X_Tangi'!X25+'5C1Y_GEO'!X25+'5C1AI_Harmony'!X25+'5C1AJ_Athlos'!X25+'5C1AG_Collegiate'!X25+'5C1M_GEO Mid'!X25+Placeholder_Tallulah!X25</f>
        <v>0</v>
      </c>
      <c r="Z25" s="57">
        <f>'5C1B_DArbonne'!Y25+'5C1A_Madison'!Y25+'5C1C_Intl High'!Y25+'5C3_UnvView'!Z25+'5C1F_L.C. Charter'!Y25+'5C1E_LFNO'!Y25+'5C1D_NOMMA'!Y25+'5C1AE_Noble Minds'!Y25+'5C1J_Jeff Chamber'!Y25+'5C1Q_Advantage'!Y25+'5C1AF_JCFA-Laf'!Y25+'5C1W_Willow'!Y25+'5C1Z_Lincoln Prep'!Y25+'5C1AA_Laurel'!Y25+'5C1AB_Apex'!Y25+'5C1AC_Smothers'!Y25+'5C1AD_Greater'!Y25+'5C1R_Iberville'!Y25+'5C1N_Delta'!Y25+'5C1S_LC Col Prep'!Y25+'5C1T_Northeast'!Y25+'5C1U_Acadiana Ren'!Y25+'5C1I_LA Key'!Y25+'5C1V_Laf Ren'!Y25+'5C1O_Impact'!Y25+'5C1P_Vision'!Y25+'5C2_LAVCA'!Z25+'5C1H_Southwest'!Y25+'5C1G_JS Clark'!Y25+'5C1AH_BRUP'!Y25+'5C1X_Tangi'!Y25+'5C1Y_GEO'!Y25+'5C1AI_Harmony'!Y25+'5C1AJ_Athlos'!Y25+'5C1AG_Collegiate'!Y25+'5C1M_GEO Mid'!Y25+Placeholder_Tallulah!Y25</f>
        <v>0</v>
      </c>
      <c r="AA25" s="94">
        <f>'5C1B_DArbonne'!Z25+'5C1A_Madison'!Z25+'5C1C_Intl High'!Z25+'5C3_UnvView'!AA25+'5C1F_L.C. Charter'!Z25+'5C1E_LFNO'!Z25+'5C1D_NOMMA'!Z25+'5C1AE_Noble Minds'!Z25+'5C1J_Jeff Chamber'!Z25+'5C1Q_Advantage'!Z25+'5C1AF_JCFA-Laf'!Z25+'5C1W_Willow'!Z25+'5C1Z_Lincoln Prep'!Z25+'5C1AA_Laurel'!Z25+'5C1AB_Apex'!Z25+'5C1AC_Smothers'!Z25+'5C1AD_Greater'!Z25+'5C1R_Iberville'!Z25+'5C1N_Delta'!Z25+'5C1S_LC Col Prep'!Z25+'5C1T_Northeast'!Z25+'5C1U_Acadiana Ren'!Z25+'5C1I_LA Key'!Z25+'5C1V_Laf Ren'!Z25+'5C1O_Impact'!Z25+'5C1P_Vision'!Z25+'5C2_LAVCA'!AA25+'5C1H_Southwest'!Z25+'5C1G_JS Clark'!Z25+'5C1AH_BRUP'!Z25+'5C1X_Tangi'!Z25+'5C1Y_GEO'!Z25+'5C1AI_Harmony'!Z25+'5C1AJ_Athlos'!Z25+'5C1AG_Collegiate'!Z25+'5C1M_GEO Mid'!Z25+Placeholder_Tallulah!Z25</f>
        <v>0</v>
      </c>
      <c r="AB25" s="57">
        <f>'5C1B_DArbonne'!AA25+'5C1A_Madison'!AA25+'5C1C_Intl High'!AA25+'5C3_UnvView'!AB25+'5C1F_L.C. Charter'!AA25+'5C1E_LFNO'!AA25+'5C1D_NOMMA'!AA25+'5C1AE_Noble Minds'!AA25+'5C1J_Jeff Chamber'!AA25+'5C1Q_Advantage'!AA25+'5C1AF_JCFA-Laf'!AA25+'5C1W_Willow'!AA25+'5C1Z_Lincoln Prep'!AA25+'5C1AA_Laurel'!AA25+'5C1AB_Apex'!AA25+'5C1AC_Smothers'!AA25+'5C1AD_Greater'!AA25+'5C1R_Iberville'!AA25+'5C1N_Delta'!AA25+'5C1S_LC Col Prep'!AA25+'5C1T_Northeast'!AA25+'5C1U_Acadiana Ren'!AA25+'5C1I_LA Key'!AA25+'5C1V_Laf Ren'!AA25+'5C1O_Impact'!AA25+'5C1P_Vision'!AA25+'5C2_LAVCA'!AB25+'5C1H_Southwest'!AA25+'5C1G_JS Clark'!AA25+'5C1AH_BRUP'!AA25+'5C1X_Tangi'!AA25+'5C1Y_GEO'!AA25+'5C1AI_Harmony'!AA25+'5C1AJ_Athlos'!AA25+'5C1AG_Collegiate'!AA25+'5C1M_GEO Mid'!AA25+Placeholder_Tallulah!AA25</f>
        <v>0</v>
      </c>
      <c r="AC25" s="57">
        <f>'5C1B_DArbonne'!AB25+'5C1A_Madison'!AB25+'5C1C_Intl High'!AB25+'5C3_UnvView'!AC25+'5C1F_L.C. Charter'!AB25+'5C1E_LFNO'!AB25+'5C1D_NOMMA'!AB25+'5C1AE_Noble Minds'!AB25+'5C1J_Jeff Chamber'!AB25+'5C1Q_Advantage'!AB25+'5C1AF_JCFA-Laf'!AB25+'5C1W_Willow'!AB25+'5C1Z_Lincoln Prep'!AB25+'5C1AA_Laurel'!AB25+'5C1AB_Apex'!AB25+'5C1AC_Smothers'!AB25+'5C1AD_Greater'!AB25+'5C1R_Iberville'!AB25+'5C1N_Delta'!AB25+'5C1S_LC Col Prep'!AB25+'5C1T_Northeast'!AB25+'5C1U_Acadiana Ren'!AB25+'5C1I_LA Key'!AB25+'5C1V_Laf Ren'!AB25+'5C1O_Impact'!AB25+'5C1P_Vision'!AB25+'5C2_LAVCA'!AC25+'5C1H_Southwest'!AB25+'5C1G_JS Clark'!AB25+'5C1AH_BRUP'!AB25+'5C1X_Tangi'!AB25+'5C1Y_GEO'!AB25+'5C1AI_Harmony'!AB25+'5C1AJ_Athlos'!AB25+'5C1AG_Collegiate'!AB25+'5C1M_GEO Mid'!AB25+Placeholder_Tallulah!AB25</f>
        <v>0</v>
      </c>
      <c r="AD25" s="94">
        <f>'5C1B_DArbonne'!AC25+'5C1A_Madison'!AC25+'5C1C_Intl High'!AC25+'5C3_UnvView'!AD25+'5C1F_L.C. Charter'!AC25+'5C1E_LFNO'!AC25+'5C1D_NOMMA'!AC25+'5C1AE_Noble Minds'!AC25+'5C1J_Jeff Chamber'!AC25+'5C1Q_Advantage'!AC25+'5C1AF_JCFA-Laf'!AC25+'5C1W_Willow'!AC25+'5C1Z_Lincoln Prep'!AC25+'5C1AA_Laurel'!AC25+'5C1AB_Apex'!AC25+'5C1AC_Smothers'!AC25+'5C1AD_Greater'!AC25+'5C1R_Iberville'!AC25+'5C1N_Delta'!AC25+'5C1S_LC Col Prep'!AC25+'5C1T_Northeast'!AC25+'5C1U_Acadiana Ren'!AC25+'5C1I_LA Key'!AC25+'5C1V_Laf Ren'!AC25+'5C1O_Impact'!AC25+'5C1P_Vision'!AC25+'5C2_LAVCA'!AD25+'5C1H_Southwest'!AC25+'5C1G_JS Clark'!AC25+'5C1AH_BRUP'!AC25+'5C1X_Tangi'!AC25+'5C1Y_GEO'!AC25+'5C1AI_Harmony'!AC25+'5C1AJ_Athlos'!AC25+'5C1AG_Collegiate'!AC25+'5C1M_GEO Mid'!AC25+Placeholder_Tallulah!AC25</f>
        <v>0</v>
      </c>
      <c r="AE25" s="98">
        <f>'5C1B_DArbonne'!AD25+'5C1A_Madison'!AD25+'5C1C_Intl High'!AD25+'5C3_UnvView'!AE25+'5C1F_L.C. Charter'!AD25+'5C1E_LFNO'!AD25+'5C1D_NOMMA'!AD25+'5C1AE_Noble Minds'!AD25+'5C1J_Jeff Chamber'!AD25+'5C1Q_Advantage'!AD25+'5C1AF_JCFA-Laf'!AD25+'5C1W_Willow'!AD25+'5C1Z_Lincoln Prep'!AD25+'5C1AA_Laurel'!AD25+'5C1AB_Apex'!AD25+'5C1AC_Smothers'!AD25+'5C1AD_Greater'!AD25+'5C1R_Iberville'!AD25+'5C1N_Delta'!AD25+'5C1S_LC Col Prep'!AD25+'5C1T_Northeast'!AD25+'5C1U_Acadiana Ren'!AD25+'5C1I_LA Key'!AD25+'5C1V_Laf Ren'!AD25+'5C1O_Impact'!AD25+'5C1P_Vision'!AD25+'5C2_LAVCA'!AE25+'5C1H_Southwest'!AD25+'5C1G_JS Clark'!AD25+'5C1AH_BRUP'!AD25+'5C1X_Tangi'!AD25+'5C1Y_GEO'!AD25+'5C1AI_Harmony'!AD25+'5C1AJ_Athlos'!AD25+'5C1AG_Collegiate'!AD25+'5C1M_GEO Mid'!AD25+Placeholder_Tallulah!AD25</f>
        <v>0</v>
      </c>
      <c r="AF25" s="76">
        <f>'Source Data'!N25</f>
        <v>3628</v>
      </c>
      <c r="AG25" s="91">
        <f>'5C1B_DArbonne'!AF25+'5C1A_Madison'!AF25+'5C1C_Intl High'!AF25+'5C3_UnvView'!AG25+'5C1F_L.C. Charter'!AF25+'5C1E_LFNO'!AF25+'5C1D_NOMMA'!AF25+'5C1AE_Noble Minds'!AF25+'5C1J_Jeff Chamber'!AF25+'5C1Q_Advantage'!AF25+'5C1AF_JCFA-Laf'!AF25+'5C1W_Willow'!AF25+'5C1Z_Lincoln Prep'!AF25+'5C1AA_Laurel'!AF25+'5C1AB_Apex'!AF25+'5C1AC_Smothers'!AF25+'5C1AD_Greater'!AF25+'5C1R_Iberville'!AF25+'5C1N_Delta'!AF25+'5C1S_LC Col Prep'!AF25+'5C1T_Northeast'!AF25+'5C1U_Acadiana Ren'!AF25+'5C1I_LA Key'!AF25+'5C1V_Laf Ren'!AF25+'5C1O_Impact'!AF25+'5C1P_Vision'!AF25+'5C2_LAVCA'!AG25+'5C1H_Southwest'!AF25+'5C1G_JS Clark'!AF25+'5C1AH_BRUP'!AF25+'5C1X_Tangi'!AF25+'5C1Y_GEO'!AF25+'5C1AI_Harmony'!AF25+'5C1AJ_Athlos'!AF25+'5C1AG_Collegiate'!AF25+'5C1M_GEO Mid'!AF25+Placeholder_Tallulah!AF25</f>
        <v>0</v>
      </c>
      <c r="AH25" s="336">
        <f>'5C1B_DArbonne'!AG25+'5C1A_Madison'!AG25+'5C1C_Intl High'!AG25+'5C3_UnvView'!AH25+'5C1F_L.C. Charter'!AG25+'5C1E_LFNO'!AG25+'5C1D_NOMMA'!AG25+'5C1AE_Noble Minds'!AG25+'5C1J_Jeff Chamber'!AG25+'5C1Q_Advantage'!AG25+'5C1AF_JCFA-Laf'!AG25+'5C1W_Willow'!AG25+'5C1Z_Lincoln Prep'!AG25+'5C1AA_Laurel'!AG25+'5C1AB_Apex'!AG25+'5C1AC_Smothers'!AG25+'5C1AD_Greater'!AG25+'5C1R_Iberville'!AG25+'5C1N_Delta'!AG25+'5C1S_LC Col Prep'!AG25+'5C1T_Northeast'!AG25+'5C1U_Acadiana Ren'!AG25+'5C1I_LA Key'!AG25+'5C1V_Laf Ren'!AG25+'5C1O_Impact'!AG25+'5C1P_Vision'!AG25+'5C2_LAVCA'!AH25+'5C1H_Southwest'!AG25+'5C1G_JS Clark'!AG25+'5C1AH_BRUP'!AG25+'5C1X_Tangi'!AG25+'5C1Y_GEO'!AG25+'5C1AI_Harmony'!AG25+'5C1AJ_Athlos'!AG25+'5C1AG_Collegiate'!AG25+'5C1M_GEO Mid'!AG25+Placeholder_Tallulah!AG25</f>
        <v>0</v>
      </c>
      <c r="AI25" s="76">
        <f>'5C1B_DArbonne'!AH25+'5C1A_Madison'!AH25+'5C1C_Intl High'!AH25+'5C3_UnvView'!AI25+'5C1F_L.C. Charter'!AH25+'5C1E_LFNO'!AH25+'5C1D_NOMMA'!AH25+'5C1AE_Noble Minds'!AH25+'5C1J_Jeff Chamber'!AH25+'5C1Q_Advantage'!AH25+'5C1AF_JCFA-Laf'!AH25+'5C1W_Willow'!AH25+'5C1Z_Lincoln Prep'!AH25+'5C1AA_Laurel'!AH25+'5C1AB_Apex'!AH25+'5C1AC_Smothers'!AH25+'5C1AD_Greater'!AH25+'5C1R_Iberville'!AH25+'5C1N_Delta'!AH25+'5C1S_LC Col Prep'!AH25+'5C1T_Northeast'!AH25+'5C1U_Acadiana Ren'!AH25+'5C1I_LA Key'!AH25+'5C1V_Laf Ren'!AH25+'5C1O_Impact'!AH25+'5C1P_Vision'!AH25+'5C2_LAVCA'!AI25+'5C1H_Southwest'!AH25+'5C1G_JS Clark'!AH25+'5C1AH_BRUP'!AH25+'5C1X_Tangi'!AH25+'5C1Y_GEO'!AH25+'5C1AI_Harmony'!AH25+'5C1AJ_Athlos'!AH25+'5C1AG_Collegiate'!AH25+'5C1M_GEO Mid'!AH25+Placeholder_Tallulah!AH25</f>
        <v>0</v>
      </c>
      <c r="AJ25" s="336">
        <f>'5C1B_DArbonne'!AI25+'5C1A_Madison'!AI25+'5C1C_Intl High'!AI25+'5C3_UnvView'!AJ25+'5C1F_L.C. Charter'!AI25+'5C1E_LFNO'!AI25+'5C1D_NOMMA'!AI25+'5C1AE_Noble Minds'!AI25+'5C1J_Jeff Chamber'!AI25+'5C1Q_Advantage'!AI25+'5C1AF_JCFA-Laf'!AI25+'5C1W_Willow'!AI25+'5C1Z_Lincoln Prep'!AI25+'5C1AA_Laurel'!AI25+'5C1AB_Apex'!AI25+'5C1AC_Smothers'!AI25+'5C1AD_Greater'!AI25+'5C1R_Iberville'!AI25+'5C1N_Delta'!AI25+'5C1S_LC Col Prep'!AI25+'5C1T_Northeast'!AI25+'5C1U_Acadiana Ren'!AI25+'5C1I_LA Key'!AI25+'5C1V_Laf Ren'!AI25+'5C1O_Impact'!AI25+'5C1P_Vision'!AI25+'5C2_LAVCA'!AJ25+'5C1H_Southwest'!AI25+'5C1G_JS Clark'!AI25+'5C1AH_BRUP'!AI25+'5C1X_Tangi'!AI25+'5C1Y_GEO'!AI25+'5C1AI_Harmony'!AI25+'5C1AJ_Athlos'!AI25+'5C1AG_Collegiate'!AI25+'5C1M_GEO Mid'!AI25+Placeholder_Tallulah!AI25</f>
        <v>0</v>
      </c>
      <c r="AK25" s="78">
        <f>'5C1B_DArbonne'!AJ25+'5C1A_Madison'!AJ25+'5C1C_Intl High'!AJ25+'5C3_UnvView'!AK25+'5C1F_L.C. Charter'!AJ25+'5C1E_LFNO'!AJ25+'5C1D_NOMMA'!AJ25+'5C1AE_Noble Minds'!AJ25+'5C1J_Jeff Chamber'!AJ25+'5C1Q_Advantage'!AJ25+'5C1AF_JCFA-Laf'!AJ25+'5C1W_Willow'!AJ25+'5C1Z_Lincoln Prep'!AJ25+'5C1AA_Laurel'!AJ25+'5C1AB_Apex'!AJ25+'5C1AC_Smothers'!AJ25+'5C1AD_Greater'!AJ25+'5C1R_Iberville'!AJ25+'5C1N_Delta'!AJ25+'5C1S_LC Col Prep'!AJ25+'5C1T_Northeast'!AJ25+'5C1U_Acadiana Ren'!AJ25+'5C1I_LA Key'!AJ25+'5C1V_Laf Ren'!AJ25+'5C1O_Impact'!AJ25+'5C1P_Vision'!AJ25+'5C2_LAVCA'!AK25+'5C1H_Southwest'!AJ25+'5C1G_JS Clark'!AJ25+'5C1AH_BRUP'!AJ25+'5C1X_Tangi'!AJ25+'5C1Y_GEO'!AJ25+'5C1AI_Harmony'!AJ25+'5C1AJ_Athlos'!AJ25+'5C1AG_Collegiate'!AJ25+'5C1M_GEO Mid'!AJ25+Placeholder_Tallulah!AJ25</f>
        <v>0</v>
      </c>
      <c r="AL25" s="77">
        <f>'5C1B_DArbonne'!AK25+'5C1A_Madison'!AK25+'5C1C_Intl High'!AK25+'5C3_UnvView'!AL25+'5C1F_L.C. Charter'!AK25+'5C1E_LFNO'!AK25+'5C1D_NOMMA'!AK25+'5C1AE_Noble Minds'!AK25+'5C1J_Jeff Chamber'!AK25+'5C1Q_Advantage'!AK25+'5C1AF_JCFA-Laf'!AK25+'5C1W_Willow'!AK25+'5C1Z_Lincoln Prep'!AK25+'5C1AA_Laurel'!AK25+'5C1AB_Apex'!AK25+'5C1AC_Smothers'!AK25+'5C1AD_Greater'!AK25+'5C1R_Iberville'!AK25+'5C1N_Delta'!AK25+'5C1S_LC Col Prep'!AK25+'5C1T_Northeast'!AK25+'5C1U_Acadiana Ren'!AK25+'5C1I_LA Key'!AK25+'5C1V_Laf Ren'!AK25+'5C1O_Impact'!AK25+'5C1P_Vision'!AK25+'5C2_LAVCA'!AL25+'5C1H_Southwest'!AK25+'5C1G_JS Clark'!AK25+'5C1AH_BRUP'!AK25+'5C1X_Tangi'!AK25+'5C1Y_GEO'!AK25+'5C1AI_Harmony'!AK25+'5C1AJ_Athlos'!AK25+'5C1AG_Collegiate'!AK25+'5C1M_GEO Mid'!AK25+Placeholder_Tallulah!AK25</f>
        <v>0</v>
      </c>
      <c r="AM25" s="91">
        <f>'5C1B_DArbonne'!AL25+'5C1A_Madison'!AL25+'5C1C_Intl High'!AL25+'5C3_UnvView'!AM25+'5C1F_L.C. Charter'!AL25+'5C1E_LFNO'!AL25+'5C1D_NOMMA'!AL25+'5C1AE_Noble Minds'!AL25+'5C1J_Jeff Chamber'!AL25+'5C1Q_Advantage'!AL25+'5C1AF_JCFA-Laf'!AL25+'5C1W_Willow'!AL25+'5C1Z_Lincoln Prep'!AL25+'5C1AA_Laurel'!AL25+'5C1AB_Apex'!AL25+'5C1AC_Smothers'!AL25+'5C1AD_Greater'!AL25+'5C1R_Iberville'!AL25+'5C1N_Delta'!AL25+'5C1S_LC Col Prep'!AL25+'5C1T_Northeast'!AL25+'5C1U_Acadiana Ren'!AL25+'5C1I_LA Key'!AL25+'5C1V_Laf Ren'!AL25+'5C1O_Impact'!AL25+'5C1P_Vision'!AL25+'5C2_LAVCA'!AM25+'5C1H_Southwest'!AL25+'5C1G_JS Clark'!AL25+'5C1AH_BRUP'!AL25+'5C1X_Tangi'!AL25+'5C1Y_GEO'!AL25+'5C1AI_Harmony'!AL25+'5C1AJ_Athlos'!AL25+'5C1AG_Collegiate'!AL25+'5C1M_GEO Mid'!AL25+Placeholder_Tallulah!AL25</f>
        <v>247248</v>
      </c>
      <c r="AN25" s="80">
        <f>'5C1B_DArbonne'!AM25+'5C1A_Madison'!AM25+'5C1C_Intl High'!AM25+'5C3_UnvView'!AN25+'5C1F_L.C. Charter'!AM25+'5C1E_LFNO'!AM25+'5C1D_NOMMA'!AM25+'5C1AE_Noble Minds'!AM25+'5C1J_Jeff Chamber'!AM25+'5C1Q_Advantage'!AM25+'5C1AF_JCFA-Laf'!AM25+'5C1W_Willow'!AM25+'5C1Z_Lincoln Prep'!AM25+'5C1AA_Laurel'!AM25+'5C1AB_Apex'!AM25+'5C1AC_Smothers'!AM25+'5C1AD_Greater'!AM25+'5C1R_Iberville'!AM25+'5C1N_Delta'!AM25+'5C1S_LC Col Prep'!AM25+'5C1T_Northeast'!AM25+'5C1U_Acadiana Ren'!AM25+'5C1I_LA Key'!AM25+'5C1V_Laf Ren'!AM25+'5C1O_Impact'!AM25+'5C1P_Vision'!AM25+'5C2_LAVCA'!AN25+'5C1H_Southwest'!AM25+'5C1G_JS Clark'!AM25+'5C1AH_BRUP'!AM25+'5C1X_Tangi'!AM25+'5C1Y_GEO'!AM25+'5C1AI_Harmony'!AM25+'5C1AJ_Athlos'!AM25+'5C1AG_Collegiate'!AM25+'5C1M_GEO Mid'!AM25+Placeholder_Tallulah!AM25</f>
        <v>0</v>
      </c>
      <c r="AO25" s="91">
        <f>'5C1B_DArbonne'!AN25+'5C1A_Madison'!AN25+'5C1C_Intl High'!AN25+'5C3_UnvView'!AO25+'5C1F_L.C. Charter'!AN25+'5C1E_LFNO'!AN25+'5C1D_NOMMA'!AN25+'5C1AE_Noble Minds'!AN25+'5C1J_Jeff Chamber'!AN25+'5C1Q_Advantage'!AN25+'5C1AF_JCFA-Laf'!AN25+'5C1W_Willow'!AN25+'5C1Z_Lincoln Prep'!AN25+'5C1AA_Laurel'!AN25+'5C1AB_Apex'!AN25+'5C1AC_Smothers'!AN25+'5C1AD_Greater'!AN25+'5C1R_Iberville'!AN25+'5C1N_Delta'!AN25+'5C1S_LC Col Prep'!AN25+'5C1T_Northeast'!AN25+'5C1U_Acadiana Ren'!AN25+'5C1I_LA Key'!AN25+'5C1V_Laf Ren'!AN25+'5C1O_Impact'!AN25+'5C1P_Vision'!AN25+'5C2_LAVCA'!AO25+'5C1H_Southwest'!AN25+'5C1G_JS Clark'!AN25+'5C1AH_BRUP'!AN25+'5C1X_Tangi'!AN25+'5C1Y_GEO'!AN25+'5C1AI_Harmony'!AN25+'5C1AJ_Athlos'!AN25+'5C1AG_Collegiate'!AN25+'5C1M_GEO Mid'!AN25+Placeholder_Tallulah!AN25</f>
        <v>0</v>
      </c>
      <c r="AP25" s="78">
        <f>'5C1B_DArbonne'!AO25+'5C1A_Madison'!AO25+'5C1C_Intl High'!AO25+'5C3_UnvView'!AP25+'5C1F_L.C. Charter'!AO25+'5C1E_LFNO'!AO25+'5C1D_NOMMA'!AO25+'5C1AE_Noble Minds'!AO25+'5C1J_Jeff Chamber'!AO25+'5C1Q_Advantage'!AO25+'5C1AF_JCFA-Laf'!AO25+'5C1W_Willow'!AO25+'5C1Z_Lincoln Prep'!AO25+'5C1AA_Laurel'!AO25+'5C1AB_Apex'!AO25+'5C1AC_Smothers'!AO25+'5C1AD_Greater'!AO25+'5C1R_Iberville'!AO25+'5C1N_Delta'!AO25+'5C1S_LC Col Prep'!AO25+'5C1T_Northeast'!AO25+'5C1U_Acadiana Ren'!AO25+'5C1I_LA Key'!AO25+'5C1V_Laf Ren'!AO25+'5C1O_Impact'!AO25+'5C1P_Vision'!AO25+'5C2_LAVCA'!AP25+'5C1H_Southwest'!AO25+'5C1G_JS Clark'!AO25+'5C1AH_BRUP'!AO25+'5C1X_Tangi'!AO25+'5C1Y_GEO'!AO25+'5C1AI_Harmony'!AO25+'5C1AJ_Athlos'!AO25+'5C1AG_Collegiate'!AO25+'5C1M_GEO Mid'!AO25+Placeholder_Tallulah!AO25</f>
        <v>-3257</v>
      </c>
      <c r="AQ25" s="91">
        <f>'5C1B_DArbonne'!AP25+'5C1A_Madison'!AP25+'5C1C_Intl High'!AP25+'5C3_UnvView'!AQ25+'5C1F_L.C. Charter'!AP25+'5C1E_LFNO'!AP25+'5C1D_NOMMA'!AP25+'5C1AE_Noble Minds'!AP25+'5C1J_Jeff Chamber'!AP25+'5C1Q_Advantage'!AP25+'5C1AF_JCFA-Laf'!AP25+'5C1W_Willow'!AP25+'5C1Z_Lincoln Prep'!AP25+'5C1AA_Laurel'!AP25+'5C1AB_Apex'!AP25+'5C1AC_Smothers'!AP25+'5C1AD_Greater'!AP25+'5C1R_Iberville'!AP25+'5C1N_Delta'!AP25+'5C1S_LC Col Prep'!AP25+'5C1T_Northeast'!AP25+'5C1U_Acadiana Ren'!AP25+'5C1I_LA Key'!AP25+'5C1V_Laf Ren'!AP25+'5C1O_Impact'!AP25+'5C1P_Vision'!AP25+'5C2_LAVCA'!AQ25+'5C1H_Southwest'!AP25+'5C1G_JS Clark'!AP25+'5C1AH_BRUP'!AP25+'5C1X_Tangi'!AP25+'5C1Y_GEO'!AP25+'5C1AI_Harmony'!AP25+'5C1AJ_Athlos'!AP25+'5C1AG_Collegiate'!AP25+'5C1M_GEO Mid'!AP25+Placeholder_Tallulah!AP25</f>
        <v>0</v>
      </c>
      <c r="AR25" s="78">
        <f>'5C1B_DArbonne'!AQ25+'5C1A_Madison'!AQ25+'5C1C_Intl High'!AQ25+'5C3_UnvView'!AR25+'5C1F_L.C. Charter'!AQ25+'5C1E_LFNO'!AQ25+'5C1D_NOMMA'!AQ25+'5C1AE_Noble Minds'!AQ25+'5C1J_Jeff Chamber'!AQ25+'5C1Q_Advantage'!AQ25+'5C1AF_JCFA-Laf'!AQ25+'5C1W_Willow'!AQ25+'5C1Z_Lincoln Prep'!AQ25+'5C1AA_Laurel'!AQ25+'5C1AB_Apex'!AQ25+'5C1AC_Smothers'!AQ25+'5C1AD_Greater'!AQ25+'5C1R_Iberville'!AQ25+'5C1N_Delta'!AQ25+'5C1S_LC Col Prep'!AQ25+'5C1T_Northeast'!AQ25+'5C1U_Acadiana Ren'!AQ25+'5C1I_LA Key'!AQ25+'5C1V_Laf Ren'!AQ25+'5C1O_Impact'!AQ25+'5C1P_Vision'!AQ25+'5C2_LAVCA'!AR25+'5C1H_Southwest'!AQ25+'5C1G_JS Clark'!AQ25+'5C1AH_BRUP'!AQ25+'5C1X_Tangi'!AQ25+'5C1Y_GEO'!AQ25+'5C1AI_Harmony'!AQ25+'5C1AJ_Athlos'!AQ25+'5C1AG_Collegiate'!AQ25+'5C1M_GEO Mid'!AQ25+Placeholder_Tallulah!AQ25</f>
        <v>0</v>
      </c>
      <c r="AS25" s="78">
        <f>'5C1B_DArbonne'!AR25+'5C1A_Madison'!AR25+'5C1C_Intl High'!AR25+'5C3_UnvView'!AS25+'5C1F_L.C. Charter'!AR25+'5C1E_LFNO'!AR25+'5C1D_NOMMA'!AR25+'5C1AE_Noble Minds'!AR25+'5C1J_Jeff Chamber'!AR25+'5C1Q_Advantage'!AR25+'5C1AF_JCFA-Laf'!AR25+'5C1W_Willow'!AR25+'5C1Z_Lincoln Prep'!AR25+'5C1AA_Laurel'!AR25+'5C1AB_Apex'!AR25+'5C1AC_Smothers'!AR25+'5C1AD_Greater'!AR25+'5C1R_Iberville'!AR25+'5C1N_Delta'!AR25+'5C1S_LC Col Prep'!AR25+'5C1T_Northeast'!AR25+'5C1U_Acadiana Ren'!AR25+'5C1I_LA Key'!AR25+'5C1V_Laf Ren'!AR25+'5C1O_Impact'!AR25+'5C1P_Vision'!AR25+'5C2_LAVCA'!AS25+'5C1H_Southwest'!AR25+'5C1G_JS Clark'!AR25+'5C1AH_BRUP'!AR25+'5C1X_Tangi'!AR25+'5C1Y_GEO'!AR25+'5C1AI_Harmony'!AR25+'5C1AJ_Athlos'!AR25+'5C1AG_Collegiate'!AR25+'5C1M_GEO Mid'!AR25+Placeholder_Tallulah!AR25</f>
        <v>0</v>
      </c>
      <c r="AT25" s="91">
        <f>'5C1B_DArbonne'!AS25+'5C1A_Madison'!AS25+'5C1C_Intl High'!AS25+'5C3_UnvView'!AT25+'5C1F_L.C. Charter'!AS25+'5C1E_LFNO'!AS25+'5C1D_NOMMA'!AS25+'5C1AE_Noble Minds'!AS25+'5C1J_Jeff Chamber'!AS25+'5C1Q_Advantage'!AS25+'5C1AF_JCFA-Laf'!AS25+'5C1W_Willow'!AS25+'5C1Z_Lincoln Prep'!AS25+'5C1AA_Laurel'!AS25+'5C1AB_Apex'!AS25+'5C1AC_Smothers'!AS25+'5C1AD_Greater'!AS25+'5C1R_Iberville'!AS25+'5C1N_Delta'!AS25+'5C1S_LC Col Prep'!AS25+'5C1T_Northeast'!AS25+'5C1U_Acadiana Ren'!AS25+'5C1I_LA Key'!AS25+'5C1V_Laf Ren'!AS25+'5C1O_Impact'!AS25+'5C1P_Vision'!AS25+'5C2_LAVCA'!AT25+'5C1H_Southwest'!AS25+'5C1G_JS Clark'!AS25+'5C1AH_BRUP'!AS25+'5C1X_Tangi'!AS25+'5C1Y_GEO'!AS25+'5C1AI_Harmony'!AS25+'5C1AJ_Athlos'!AS25+'5C1AG_Collegiate'!AS25+'5C1M_GEO Mid'!AS25+Placeholder_Tallulah!AS25</f>
        <v>19459</v>
      </c>
      <c r="AU25" s="79">
        <f t="shared" si="1"/>
        <v>0</v>
      </c>
      <c r="AV25" s="88">
        <f t="shared" si="2"/>
        <v>19459</v>
      </c>
      <c r="AW25" s="192"/>
      <c r="AX25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Mid'!#REF!+Placeholder_Tallulah!AW25</f>
        <v>#REF!</v>
      </c>
      <c r="AY25" s="75">
        <f t="shared" si="3"/>
        <v>0</v>
      </c>
      <c r="AZ25" s="75" t="e">
        <f t="shared" si="4"/>
        <v>#REF!</v>
      </c>
    </row>
    <row r="26" spans="1:52" ht="16.149999999999999" customHeight="1" x14ac:dyDescent="0.2">
      <c r="A26" s="50">
        <v>20</v>
      </c>
      <c r="B26" s="51" t="s">
        <v>26</v>
      </c>
      <c r="C26" s="337">
        <f>'5C1B_DArbonne'!C26+'5C1A_Madison'!C26+'5C1C_Intl High'!C26+'5C3_UnvView'!C26+'5C1F_L.C. Charter'!C26+'5C1E_LFNO'!C26+'5C1D_NOMMA'!C26+'5C1AE_Noble Minds'!C26+'5C1J_Jeff Chamber'!C26+'5C1Q_Advantage'!C26+'5C1AF_JCFA-Laf'!C26+'5C1W_Willow'!C26+'5C1Z_Lincoln Prep'!C26+'5C1AA_Laurel'!C26+'5C1AB_Apex'!C26+'5C1AC_Smothers'!C26+'5C1AD_Greater'!C26+'5C1R_Iberville'!C26+'5C1N_Delta'!C26+'5C1S_LC Col Prep'!C26+'5C1T_Northeast'!C26+'5C1U_Acadiana Ren'!C26+'5C1I_LA Key'!C26+'5C1V_Laf Ren'!C26+'5C1O_Impact'!C26+'5C1P_Vision'!C26+'5C2_LAVCA'!C26+'5C1H_Southwest'!C26+'5C1G_JS Clark'!C26+'5C1AH_BRUP'!C26+'5C1X_Tangi'!C26+'5C1Y_GEO'!C26+'5C1AI_Harmony'!C26+'5C1AJ_Athlos'!C26+'5C1AG_Collegiate'!C26+'5C1M_GEO Mid'!C26+Placeholder_Tallulah!C26</f>
        <v>0</v>
      </c>
      <c r="D26" s="52">
        <f>'Source Data'!H26</f>
        <v>4820.2540944128086</v>
      </c>
      <c r="E26" s="81">
        <f>'5C1B_DArbonne'!E26+'5C1A_Madison'!E26+'5C1C_Intl High'!E26+'5C3_UnvView'!E26+'5C1F_L.C. Charter'!E26+'5C1E_LFNO'!E26+'5C1D_NOMMA'!E26+'5C1AE_Noble Minds'!E26+'5C1J_Jeff Chamber'!E26+'5C1Q_Advantage'!E26+'5C1AF_JCFA-Laf'!E26+'5C1W_Willow'!E26+'5C1Z_Lincoln Prep'!E26+'5C1AA_Laurel'!E26+'5C1AB_Apex'!E26+'5C1AC_Smothers'!E26+'5C1AD_Greater'!E26+'5C1R_Iberville'!E26+'5C1N_Delta'!E26+'5C1S_LC Col Prep'!E26+'5C1T_Northeast'!E26+'5C1U_Acadiana Ren'!E26+'5C1I_LA Key'!E26+'5C1V_Laf Ren'!E26+'5C1O_Impact'!E26+'5C1P_Vision'!E26+'5C2_LAVCA'!E26+'5C1H_Southwest'!E26+'5C1G_JS Clark'!E26+'5C1AH_BRUP'!E26+'5C1X_Tangi'!E26+'5C1Y_GEO'!E26+'5C1AI_Harmony'!E26+'5C1AJ_Athlos'!E26+'5C1AG_Collegiate'!E26+'5C1M_GEO Mid'!E26+Placeholder_Tallulah!E26</f>
        <v>0</v>
      </c>
      <c r="F26" s="356">
        <f>'5C1B_DArbonne'!F26+'5C1A_Madison'!F26+'5C1C_Intl High'!F26+'5C3_UnvView'!F26+'5C1F_L.C. Charter'!F26+'5C1E_LFNO'!F26+'5C1D_NOMMA'!F26+'5C1AE_Noble Minds'!F26+'5C1J_Jeff Chamber'!F26+'5C1Q_Advantage'!F26+'5C1AF_JCFA-Laf'!F26+'5C1W_Willow'!F26+'5C1Z_Lincoln Prep'!F26+'5C1AA_Laurel'!F26+'5C1AB_Apex'!F26+'5C1AC_Smothers'!F26+'5C1AD_Greater'!F26+'5C1R_Iberville'!F26+'5C1N_Delta'!F26+'5C1S_LC Col Prep'!F26+'5C1T_Northeast'!F26+'5C1U_Acadiana Ren'!F26+'5C1I_LA Key'!F26+'5C1V_Laf Ren'!F26+'5C1O_Impact'!F26+'5C1P_Vision'!F26+'5C2_LAVCA'!F26+'5C1H_Southwest'!F26+'5C1G_JS Clark'!F26+'5C1AH_BRUP'!F26+'5C1X_Tangi'!F26+'5C1Y_GEO'!F26+'5C1AI_Harmony'!F26+'5C1AJ_Athlos'!F26+'5C1AG_Collegiate'!F26+'5C1M_GEO Mid'!F26+Placeholder_Tallulah!F26</f>
        <v>0</v>
      </c>
      <c r="G26" s="52">
        <f>'Source Data'!I26</f>
        <v>694.558500770818</v>
      </c>
      <c r="H26" s="81">
        <f>'5C1B_DArbonne'!H26+'5C1A_Madison'!H26+'5C1C_Intl High'!H26+'5C3_UnvView'!H26+'5C1F_L.C. Charter'!H26+'5C1E_LFNO'!H26+'5C1D_NOMMA'!H26+'5C1AE_Noble Minds'!H26+'5C1J_Jeff Chamber'!H26+'5C1Q_Advantage'!H26+'5C1AF_JCFA-Laf'!H26+'5C1W_Willow'!H26+'5C1Z_Lincoln Prep'!H26+'5C1AA_Laurel'!H26+'5C1AB_Apex'!H26+'5C1AC_Smothers'!H26+'5C1AD_Greater'!H26+'5C1R_Iberville'!H26+'5C1N_Delta'!H26+'5C1S_LC Col Prep'!H26+'5C1T_Northeast'!H26+'5C1U_Acadiana Ren'!H26+'5C1I_LA Key'!H26+'5C1V_Laf Ren'!H26+'5C1O_Impact'!H26+'5C1P_Vision'!H26+'5C2_LAVCA'!H26+'5C1H_Southwest'!H26+'5C1G_JS Clark'!H26+'5C1AH_BRUP'!H26+'5C1X_Tangi'!H26+'5C1Y_GEO'!H26+'5C1AI_Harmony'!H26+'5C1AJ_Athlos'!H26+'5C1AG_Collegiate'!H26+'5C1M_GEO Mid'!H26+Placeholder_Tallulah!H26</f>
        <v>0</v>
      </c>
      <c r="I26" s="356">
        <f>'5C1B_DArbonne'!I26+'5C1A_Madison'!I26+'5C1C_Intl High'!I26+'5C3_UnvView'!I26+'5C1F_L.C. Charter'!I26+'5C1E_LFNO'!I26+'5C1D_NOMMA'!I26+'5C1AE_Noble Minds'!I26+'5C1J_Jeff Chamber'!I26+'5C1Q_Advantage'!I26+'5C1AF_JCFA-Laf'!I26+'5C1W_Willow'!I26+'5C1Z_Lincoln Prep'!I26+'5C1AA_Laurel'!I26+'5C1AB_Apex'!I26+'5C1AC_Smothers'!I26+'5C1AD_Greater'!I26+'5C1R_Iberville'!I26+'5C1N_Delta'!I26+'5C1S_LC Col Prep'!I26+'5C1T_Northeast'!I26+'5C1U_Acadiana Ren'!I26+'5C1I_LA Key'!I26+'5C1V_Laf Ren'!I26+'5C1O_Impact'!I26+'5C1P_Vision'!I26+'5C2_LAVCA'!I26+'5C1H_Southwest'!I26+'5C1G_JS Clark'!I26+'5C1AH_BRUP'!I26+'5C1X_Tangi'!I26+'5C1Y_GEO'!I26+'5C1AI_Harmony'!I26+'5C1AJ_Athlos'!I26+'5C1AG_Collegiate'!I26+'5C1M_GEO Mid'!I26+Placeholder_Tallulah!I26</f>
        <v>0</v>
      </c>
      <c r="J26" s="52">
        <f>'Source Data'!J26</f>
        <v>189.42504566476853</v>
      </c>
      <c r="K26" s="81">
        <f>'5C1B_DArbonne'!K26+'5C1A_Madison'!K26+'5C1C_Intl High'!K26+'5C3_UnvView'!K26+'5C1F_L.C. Charter'!K26+'5C1E_LFNO'!K26+'5C1D_NOMMA'!K26+'5C1AE_Noble Minds'!K26+'5C1J_Jeff Chamber'!K26+'5C1Q_Advantage'!K26+'5C1AF_JCFA-Laf'!K26+'5C1W_Willow'!K26+'5C1Z_Lincoln Prep'!K26+'5C1AA_Laurel'!K26+'5C1AB_Apex'!K26+'5C1AC_Smothers'!K26+'5C1AD_Greater'!K26+'5C1R_Iberville'!K26+'5C1N_Delta'!K26+'5C1S_LC Col Prep'!K26+'5C1T_Northeast'!K26+'5C1U_Acadiana Ren'!K26+'5C1I_LA Key'!K26+'5C1V_Laf Ren'!K26+'5C1O_Impact'!K26+'5C1P_Vision'!K26+'5C2_LAVCA'!K26+'5C1H_Southwest'!K26+'5C1G_JS Clark'!K26+'5C1AH_BRUP'!K26+'5C1X_Tangi'!K26+'5C1Y_GEO'!K26+'5C1AI_Harmony'!K26+'5C1AJ_Athlos'!K26+'5C1AG_Collegiate'!K26+'5C1M_GEO Mid'!K26+Placeholder_Tallulah!K26</f>
        <v>0</v>
      </c>
      <c r="L26" s="356">
        <f>'5C1B_DArbonne'!L26+'5C1A_Madison'!L26+'5C1C_Intl High'!L26+'5C3_UnvView'!L26+'5C1F_L.C. Charter'!L26+'5C1E_LFNO'!L26+'5C1D_NOMMA'!L26+'5C1AE_Noble Minds'!L26+'5C1J_Jeff Chamber'!L26+'5C1Q_Advantage'!L26+'5C1AF_JCFA-Laf'!L26+'5C1W_Willow'!L26+'5C1Z_Lincoln Prep'!L26+'5C1AA_Laurel'!L26+'5C1AB_Apex'!L26+'5C1AC_Smothers'!L26+'5C1AD_Greater'!L26+'5C1R_Iberville'!L26+'5C1N_Delta'!L26+'5C1S_LC Col Prep'!L26+'5C1T_Northeast'!L26+'5C1U_Acadiana Ren'!L26+'5C1I_LA Key'!L26+'5C1V_Laf Ren'!L26+'5C1O_Impact'!L26+'5C1P_Vision'!L26+'5C2_LAVCA'!L26+'5C1H_Southwest'!L26+'5C1G_JS Clark'!L26+'5C1AH_BRUP'!L26+'5C1X_Tangi'!L26+'5C1Y_GEO'!L26+'5C1AI_Harmony'!L26+'5C1AJ_Athlos'!L26+'5C1AG_Collegiate'!L26+'5C1M_GEO Mid'!L26+Placeholder_Tallulah!L26</f>
        <v>0</v>
      </c>
      <c r="M26" s="52">
        <f>'Source Data'!K26</f>
        <v>4735.6261416192137</v>
      </c>
      <c r="N26" s="81">
        <f>'5C1B_DArbonne'!N26+'5C1A_Madison'!N26+'5C1C_Intl High'!N26+'5C3_UnvView'!N26+'5C1F_L.C. Charter'!N26+'5C1E_LFNO'!N26+'5C1D_NOMMA'!N26+'5C1AE_Noble Minds'!N26+'5C1J_Jeff Chamber'!N26+'5C1Q_Advantage'!N26+'5C1AF_JCFA-Laf'!N26+'5C1W_Willow'!N26+'5C1Z_Lincoln Prep'!N26+'5C1AA_Laurel'!N26+'5C1AB_Apex'!N26+'5C1AC_Smothers'!N26+'5C1AD_Greater'!N26+'5C1R_Iberville'!N26+'5C1N_Delta'!N26+'5C1S_LC Col Prep'!N26+'5C1T_Northeast'!N26+'5C1U_Acadiana Ren'!N26+'5C1I_LA Key'!N26+'5C1V_Laf Ren'!N26+'5C1O_Impact'!N26+'5C1P_Vision'!N26+'5C2_LAVCA'!N26+'5C1H_Southwest'!N26+'5C1G_JS Clark'!N26+'5C1AH_BRUP'!N26+'5C1X_Tangi'!N26+'5C1Y_GEO'!N26+'5C1AI_Harmony'!N26+'5C1AJ_Athlos'!N26+'5C1AG_Collegiate'!N26+'5C1M_GEO Mid'!N26+Placeholder_Tallulah!N26</f>
        <v>0</v>
      </c>
      <c r="O26" s="356">
        <f>'5C1B_DArbonne'!O26+'5C1A_Madison'!O26+'5C1C_Intl High'!O26+'5C3_UnvView'!O26+'5C1F_L.C. Charter'!O26+'5C1E_LFNO'!O26+'5C1D_NOMMA'!O26+'5C1AE_Noble Minds'!O26+'5C1J_Jeff Chamber'!O26+'5C1Q_Advantage'!O26+'5C1AF_JCFA-Laf'!O26+'5C1W_Willow'!O26+'5C1Z_Lincoln Prep'!O26+'5C1AA_Laurel'!O26+'5C1AB_Apex'!O26+'5C1AC_Smothers'!O26+'5C1AD_Greater'!O26+'5C1R_Iberville'!O26+'5C1N_Delta'!O26+'5C1S_LC Col Prep'!O26+'5C1T_Northeast'!O26+'5C1U_Acadiana Ren'!O26+'5C1I_LA Key'!O26+'5C1V_Laf Ren'!O26+'5C1O_Impact'!O26+'5C1P_Vision'!O26+'5C2_LAVCA'!O26+'5C1H_Southwest'!O26+'5C1G_JS Clark'!O26+'5C1AH_BRUP'!O26+'5C1X_Tangi'!O26+'5C1Y_GEO'!O26+'5C1AI_Harmony'!O26+'5C1AJ_Athlos'!O26+'5C1AG_Collegiate'!O26+'5C1M_GEO Mid'!O26+Placeholder_Tallulah!O26</f>
        <v>0</v>
      </c>
      <c r="P26" s="52">
        <f>'Source Data'!L26</f>
        <v>1894.2504566476853</v>
      </c>
      <c r="Q26" s="81">
        <f>'5C1B_DArbonne'!Q26+'5C1A_Madison'!Q26+'5C1C_Intl High'!Q26+'5C3_UnvView'!Q26+'5C1F_L.C. Charter'!Q26+'5C1E_LFNO'!Q26+'5C1D_NOMMA'!Q26+'5C1AE_Noble Minds'!Q26+'5C1J_Jeff Chamber'!Q26+'5C1Q_Advantage'!Q26+'5C1AF_JCFA-Laf'!Q26+'5C1W_Willow'!Q26+'5C1Z_Lincoln Prep'!Q26+'5C1AA_Laurel'!Q26+'5C1AB_Apex'!Q26+'5C1AC_Smothers'!Q26+'5C1AD_Greater'!Q26+'5C1R_Iberville'!Q26+'5C1N_Delta'!Q26+'5C1S_LC Col Prep'!Q26+'5C1T_Northeast'!Q26+'5C1U_Acadiana Ren'!Q26+'5C1I_LA Key'!Q26+'5C1V_Laf Ren'!Q26+'5C1O_Impact'!Q26+'5C1P_Vision'!Q26+'5C2_LAVCA'!Q26+'5C1H_Southwest'!Q26+'5C1G_JS Clark'!Q26+'5C1AH_BRUP'!Q26+'5C1X_Tangi'!Q26+'5C1Y_GEO'!Q26+'5C1AI_Harmony'!Q26+'5C1AJ_Athlos'!Q26+'5C1AG_Collegiate'!Q26+'5C1M_GEO Mid'!Q26+Placeholder_Tallulah!Q26</f>
        <v>0</v>
      </c>
      <c r="R26" s="95">
        <f>'5C1B_DArbonne'!R26+'5C1A_Madison'!R26+'5C1C_Intl High'!R26+'5C3_UnvView'!R26+'5C1F_L.C. Charter'!R26+'5C1E_LFNO'!R26+'5C1D_NOMMA'!R26+'5C1AE_Noble Minds'!R26+'5C1J_Jeff Chamber'!R26+'5C1Q_Advantage'!R26+'5C1AF_JCFA-Laf'!R26+'5C1W_Willow'!R26+'5C1Z_Lincoln Prep'!R26+'5C1AA_Laurel'!R26+'5C1AB_Apex'!R26+'5C1AC_Smothers'!R26+'5C1AD_Greater'!R26+'5C1R_Iberville'!R26+'5C1N_Delta'!R26+'5C1S_LC Col Prep'!R26+'5C1T_Northeast'!R26+'5C1U_Acadiana Ren'!R26+'5C1I_LA Key'!R26+'5C1V_Laf Ren'!R26+'5C1O_Impact'!R26+'5C1P_Vision'!R26+'5C2_LAVCA'!R26+'5C1H_Southwest'!R26+'5C1G_JS Clark'!R26+'5C1AH_BRUP'!R26+'5C1X_Tangi'!R26+'5C1Y_GEO'!R26+'5C1AI_Harmony'!R26+'5C1AJ_Athlos'!R26+'5C1AG_Collegiate'!R26+'5C1M_GEO Mid'!R26+Placeholder_Tallulah!R26</f>
        <v>211104</v>
      </c>
      <c r="S26" s="1398">
        <f>'5C3_UnvView'!S26+'5C2_LAVCA'!S26</f>
        <v>21704</v>
      </c>
      <c r="T26" s="52">
        <f>'5C1B_DArbonne'!S26+'5C1A_Madison'!S26+'5C1C_Intl High'!S26+'5C3_UnvView'!T26+'5C1F_L.C. Charter'!S26+'5C1E_LFNO'!S26+'5C1D_NOMMA'!S26+'5C1AE_Noble Minds'!S26+'5C1J_Jeff Chamber'!S26+'5C1Q_Advantage'!S26+'5C1AF_JCFA-Laf'!S26+'5C1W_Willow'!S26+'5C1Z_Lincoln Prep'!S26+'5C1AA_Laurel'!S26+'5C1AB_Apex'!S26+'5C1AC_Smothers'!S26+'5C1AD_Greater'!S26+'5C1R_Iberville'!S26+'5C1N_Delta'!S26+'5C1S_LC Col Prep'!S26+'5C1T_Northeast'!S26+'5C1U_Acadiana Ren'!S26+'5C1I_LA Key'!S26+'5C1V_Laf Ren'!S26+'5C1O_Impact'!S26+'5C1P_Vision'!S26+'5C2_LAVCA'!T26+'5C1H_Southwest'!S26+'5C1G_JS Clark'!S26+'5C1AH_BRUP'!S26+'5C1X_Tangi'!S26+'5C1Y_GEO'!S26+'5C1AI_Harmony'!S26+'5C1AJ_Athlos'!S26+'5C1AG_Collegiate'!S26+'5C1M_GEO Mid'!S26+Placeholder_Tallulah!S26</f>
        <v>0</v>
      </c>
      <c r="U26" s="52">
        <f>'5C1B_DArbonne'!T26+'5C1A_Madison'!T26+'5C1C_Intl High'!T26+'5C3_UnvView'!U26+'5C1F_L.C. Charter'!T26+'5C1E_LFNO'!T26+'5C1D_NOMMA'!T26+'5C1AE_Noble Minds'!T26+'5C1J_Jeff Chamber'!T26+'5C1Q_Advantage'!T26+'5C1AF_JCFA-Laf'!T26+'5C1W_Willow'!T26+'5C1Z_Lincoln Prep'!T26+'5C1AA_Laurel'!T26+'5C1AB_Apex'!T26+'5C1AC_Smothers'!T26+'5C1AD_Greater'!T26+'5C1R_Iberville'!T26+'5C1N_Delta'!T26+'5C1S_LC Col Prep'!T26+'5C1T_Northeast'!T26+'5C1U_Acadiana Ren'!T26+'5C1I_LA Key'!T26+'5C1V_Laf Ren'!T26+'5C1O_Impact'!T26+'5C1P_Vision'!T26+'5C2_LAVCA'!U26+'5C1H_Southwest'!T26+'5C1G_JS Clark'!T26+'5C1AH_BRUP'!T26+'5C1X_Tangi'!T26+'5C1Y_GEO'!T26+'5C1AI_Harmony'!T26+'5C1AJ_Athlos'!T26+'5C1AG_Collegiate'!T26+'5C1M_GEO Mid'!T26+Placeholder_Tallulah!T26</f>
        <v>0</v>
      </c>
      <c r="V26" s="53">
        <f>'5C1B_DArbonne'!U26+'5C1A_Madison'!U26+'5C1C_Intl High'!U26+'5C3_UnvView'!V26+'5C1F_L.C. Charter'!U26+'5C1E_LFNO'!U26+'5C1D_NOMMA'!U26+'5C1AE_Noble Minds'!U26+'5C1J_Jeff Chamber'!U26+'5C1Q_Advantage'!U26+'5C1AF_JCFA-Laf'!U26+'5C1W_Willow'!U26+'5C1Z_Lincoln Prep'!U26+'5C1AA_Laurel'!U26+'5C1AB_Apex'!U26+'5C1AC_Smothers'!U26+'5C1AD_Greater'!U26+'5C1R_Iberville'!U26+'5C1N_Delta'!U26+'5C1S_LC Col Prep'!U26+'5C1T_Northeast'!U26+'5C1U_Acadiana Ren'!U26+'5C1I_LA Key'!U26+'5C1V_Laf Ren'!U26+'5C1O_Impact'!U26+'5C1P_Vision'!U26+'5C2_LAVCA'!V26+'5C1H_Southwest'!U26+'5C1G_JS Clark'!U26+'5C1AH_BRUP'!U26+'5C1X_Tangi'!U26+'5C1Y_GEO'!U26+'5C1AI_Harmony'!U26+'5C1AJ_Athlos'!U26+'5C1AG_Collegiate'!U26+'5C1M_GEO Mid'!U26+Placeholder_Tallulah!U26</f>
        <v>0</v>
      </c>
      <c r="W26" s="95">
        <f>'5C1B_DArbonne'!V26+'5C1A_Madison'!V26+'5C1C_Intl High'!V26+'5C3_UnvView'!W26+'5C1F_L.C. Charter'!V26+'5C1E_LFNO'!V26+'5C1D_NOMMA'!V26+'5C1AE_Noble Minds'!V26+'5C1J_Jeff Chamber'!V26+'5C1Q_Advantage'!V26+'5C1AF_JCFA-Laf'!V26+'5C1W_Willow'!V26+'5C1Z_Lincoln Prep'!V26+'5C1AA_Laurel'!V26+'5C1AB_Apex'!V26+'5C1AC_Smothers'!V26+'5C1AD_Greater'!V26+'5C1R_Iberville'!V26+'5C1N_Delta'!V26+'5C1S_LC Col Prep'!V26+'5C1T_Northeast'!V26+'5C1U_Acadiana Ren'!V26+'5C1I_LA Key'!V26+'5C1V_Laf Ren'!V26+'5C1O_Impact'!V26+'5C1P_Vision'!V26+'5C2_LAVCA'!W26+'5C1H_Southwest'!V26+'5C1G_JS Clark'!V26+'5C1AH_BRUP'!V26+'5C1X_Tangi'!V26+'5C1Y_GEO'!V26+'5C1AI_Harmony'!V26+'5C1AJ_Athlos'!V26+'5C1AG_Collegiate'!V26+'5C1M_GEO Mid'!V26+Placeholder_Tallulah!V26</f>
        <v>0</v>
      </c>
      <c r="X26" s="81">
        <f>'5C1B_DArbonne'!W26+'5C1A_Madison'!W26+'5C1C_Intl High'!W26+'5C3_UnvView'!X26+'5C1F_L.C. Charter'!W26+'5C1E_LFNO'!W26+'5C1D_NOMMA'!W26+'5C1AE_Noble Minds'!W26+'5C1J_Jeff Chamber'!W26+'5C1Q_Advantage'!W26+'5C1AF_JCFA-Laf'!W26+'5C1W_Willow'!W26+'5C1Z_Lincoln Prep'!W26+'5C1AA_Laurel'!W26+'5C1AB_Apex'!W26+'5C1AC_Smothers'!W26+'5C1AD_Greater'!W26+'5C1R_Iberville'!W26+'5C1N_Delta'!W26+'5C1S_LC Col Prep'!W26+'5C1T_Northeast'!W26+'5C1U_Acadiana Ren'!W26+'5C1I_LA Key'!W26+'5C1V_Laf Ren'!W26+'5C1O_Impact'!W26+'5C1P_Vision'!W26+'5C2_LAVCA'!X26+'5C1H_Southwest'!W26+'5C1G_JS Clark'!W26+'5C1AH_BRUP'!W26+'5C1X_Tangi'!W26+'5C1Y_GEO'!W26+'5C1AI_Harmony'!W26+'5C1AJ_Athlos'!W26+'5C1AG_Collegiate'!W26+'5C1M_GEO Mid'!W26+Placeholder_Tallulah!W26</f>
        <v>0</v>
      </c>
      <c r="Y26" s="95">
        <f>'5C1B_DArbonne'!X26+'5C1A_Madison'!X26+'5C1C_Intl High'!X26+'5C3_UnvView'!Y26+'5C1F_L.C. Charter'!X26+'5C1E_LFNO'!X26+'5C1D_NOMMA'!X26+'5C1AE_Noble Minds'!X26+'5C1J_Jeff Chamber'!X26+'5C1Q_Advantage'!X26+'5C1AF_JCFA-Laf'!X26+'5C1W_Willow'!X26+'5C1Z_Lincoln Prep'!X26+'5C1AA_Laurel'!X26+'5C1AB_Apex'!X26+'5C1AC_Smothers'!X26+'5C1AD_Greater'!X26+'5C1R_Iberville'!X26+'5C1N_Delta'!X26+'5C1S_LC Col Prep'!X26+'5C1T_Northeast'!X26+'5C1U_Acadiana Ren'!X26+'5C1I_LA Key'!X26+'5C1V_Laf Ren'!X26+'5C1O_Impact'!X26+'5C1P_Vision'!X26+'5C2_LAVCA'!Y26+'5C1H_Southwest'!X26+'5C1G_JS Clark'!X26+'5C1AH_BRUP'!X26+'5C1X_Tangi'!X26+'5C1Y_GEO'!X26+'5C1AI_Harmony'!X26+'5C1AJ_Athlos'!X26+'5C1AG_Collegiate'!X26+'5C1M_GEO Mid'!X26+Placeholder_Tallulah!X26</f>
        <v>0</v>
      </c>
      <c r="Z26" s="52">
        <f>'5C1B_DArbonne'!Y26+'5C1A_Madison'!Y26+'5C1C_Intl High'!Y26+'5C3_UnvView'!Z26+'5C1F_L.C. Charter'!Y26+'5C1E_LFNO'!Y26+'5C1D_NOMMA'!Y26+'5C1AE_Noble Minds'!Y26+'5C1J_Jeff Chamber'!Y26+'5C1Q_Advantage'!Y26+'5C1AF_JCFA-Laf'!Y26+'5C1W_Willow'!Y26+'5C1Z_Lincoln Prep'!Y26+'5C1AA_Laurel'!Y26+'5C1AB_Apex'!Y26+'5C1AC_Smothers'!Y26+'5C1AD_Greater'!Y26+'5C1R_Iberville'!Y26+'5C1N_Delta'!Y26+'5C1S_LC Col Prep'!Y26+'5C1T_Northeast'!Y26+'5C1U_Acadiana Ren'!Y26+'5C1I_LA Key'!Y26+'5C1V_Laf Ren'!Y26+'5C1O_Impact'!Y26+'5C1P_Vision'!Y26+'5C2_LAVCA'!Z26+'5C1H_Southwest'!Y26+'5C1G_JS Clark'!Y26+'5C1AH_BRUP'!Y26+'5C1X_Tangi'!Y26+'5C1Y_GEO'!Y26+'5C1AI_Harmony'!Y26+'5C1AJ_Athlos'!Y26+'5C1AG_Collegiate'!Y26+'5C1M_GEO Mid'!Y26+Placeholder_Tallulah!Y26</f>
        <v>0</v>
      </c>
      <c r="AA26" s="95">
        <f>'5C1B_DArbonne'!Z26+'5C1A_Madison'!Z26+'5C1C_Intl High'!Z26+'5C3_UnvView'!AA26+'5C1F_L.C. Charter'!Z26+'5C1E_LFNO'!Z26+'5C1D_NOMMA'!Z26+'5C1AE_Noble Minds'!Z26+'5C1J_Jeff Chamber'!Z26+'5C1Q_Advantage'!Z26+'5C1AF_JCFA-Laf'!Z26+'5C1W_Willow'!Z26+'5C1Z_Lincoln Prep'!Z26+'5C1AA_Laurel'!Z26+'5C1AB_Apex'!Z26+'5C1AC_Smothers'!Z26+'5C1AD_Greater'!Z26+'5C1R_Iberville'!Z26+'5C1N_Delta'!Z26+'5C1S_LC Col Prep'!Z26+'5C1T_Northeast'!Z26+'5C1U_Acadiana Ren'!Z26+'5C1I_LA Key'!Z26+'5C1V_Laf Ren'!Z26+'5C1O_Impact'!Z26+'5C1P_Vision'!Z26+'5C2_LAVCA'!AA26+'5C1H_Southwest'!Z26+'5C1G_JS Clark'!Z26+'5C1AH_BRUP'!Z26+'5C1X_Tangi'!Z26+'5C1Y_GEO'!Z26+'5C1AI_Harmony'!Z26+'5C1AJ_Athlos'!Z26+'5C1AG_Collegiate'!Z26+'5C1M_GEO Mid'!Z26+Placeholder_Tallulah!Z26</f>
        <v>0</v>
      </c>
      <c r="AB26" s="54">
        <f>'5C1B_DArbonne'!AA26+'5C1A_Madison'!AA26+'5C1C_Intl High'!AA26+'5C3_UnvView'!AB26+'5C1F_L.C. Charter'!AA26+'5C1E_LFNO'!AA26+'5C1D_NOMMA'!AA26+'5C1AE_Noble Minds'!AA26+'5C1J_Jeff Chamber'!AA26+'5C1Q_Advantage'!AA26+'5C1AF_JCFA-Laf'!AA26+'5C1W_Willow'!AA26+'5C1Z_Lincoln Prep'!AA26+'5C1AA_Laurel'!AA26+'5C1AB_Apex'!AA26+'5C1AC_Smothers'!AA26+'5C1AD_Greater'!AA26+'5C1R_Iberville'!AA26+'5C1N_Delta'!AA26+'5C1S_LC Col Prep'!AA26+'5C1T_Northeast'!AA26+'5C1U_Acadiana Ren'!AA26+'5C1I_LA Key'!AA26+'5C1V_Laf Ren'!AA26+'5C1O_Impact'!AA26+'5C1P_Vision'!AA26+'5C2_LAVCA'!AB26+'5C1H_Southwest'!AA26+'5C1G_JS Clark'!AA26+'5C1AH_BRUP'!AA26+'5C1X_Tangi'!AA26+'5C1Y_GEO'!AA26+'5C1AI_Harmony'!AA26+'5C1AJ_Athlos'!AA26+'5C1AG_Collegiate'!AA26+'5C1M_GEO Mid'!AA26+Placeholder_Tallulah!AA26</f>
        <v>0</v>
      </c>
      <c r="AC26" s="52">
        <f>'5C1B_DArbonne'!AB26+'5C1A_Madison'!AB26+'5C1C_Intl High'!AB26+'5C3_UnvView'!AC26+'5C1F_L.C. Charter'!AB26+'5C1E_LFNO'!AB26+'5C1D_NOMMA'!AB26+'5C1AE_Noble Minds'!AB26+'5C1J_Jeff Chamber'!AB26+'5C1Q_Advantage'!AB26+'5C1AF_JCFA-Laf'!AB26+'5C1W_Willow'!AB26+'5C1Z_Lincoln Prep'!AB26+'5C1AA_Laurel'!AB26+'5C1AB_Apex'!AB26+'5C1AC_Smothers'!AB26+'5C1AD_Greater'!AB26+'5C1R_Iberville'!AB26+'5C1N_Delta'!AB26+'5C1S_LC Col Prep'!AB26+'5C1T_Northeast'!AB26+'5C1U_Acadiana Ren'!AB26+'5C1I_LA Key'!AB26+'5C1V_Laf Ren'!AB26+'5C1O_Impact'!AB26+'5C1P_Vision'!AB26+'5C2_LAVCA'!AC26+'5C1H_Southwest'!AB26+'5C1G_JS Clark'!AB26+'5C1AH_BRUP'!AB26+'5C1X_Tangi'!AB26+'5C1Y_GEO'!AB26+'5C1AI_Harmony'!AB26+'5C1AJ_Athlos'!AB26+'5C1AG_Collegiate'!AB26+'5C1M_GEO Mid'!AB26+Placeholder_Tallulah!AB26</f>
        <v>0</v>
      </c>
      <c r="AD26" s="96">
        <f>'5C1B_DArbonne'!AC26+'5C1A_Madison'!AC26+'5C1C_Intl High'!AC26+'5C3_UnvView'!AD26+'5C1F_L.C. Charter'!AC26+'5C1E_LFNO'!AC26+'5C1D_NOMMA'!AC26+'5C1AE_Noble Minds'!AC26+'5C1J_Jeff Chamber'!AC26+'5C1Q_Advantage'!AC26+'5C1AF_JCFA-Laf'!AC26+'5C1W_Willow'!AC26+'5C1Z_Lincoln Prep'!AC26+'5C1AA_Laurel'!AC26+'5C1AB_Apex'!AC26+'5C1AC_Smothers'!AC26+'5C1AD_Greater'!AC26+'5C1R_Iberville'!AC26+'5C1N_Delta'!AC26+'5C1S_LC Col Prep'!AC26+'5C1T_Northeast'!AC26+'5C1U_Acadiana Ren'!AC26+'5C1I_LA Key'!AC26+'5C1V_Laf Ren'!AC26+'5C1O_Impact'!AC26+'5C1P_Vision'!AC26+'5C2_LAVCA'!AD26+'5C1H_Southwest'!AC26+'5C1G_JS Clark'!AC26+'5C1AH_BRUP'!AC26+'5C1X_Tangi'!AC26+'5C1Y_GEO'!AC26+'5C1AI_Harmony'!AC26+'5C1AJ_Athlos'!AC26+'5C1AG_Collegiate'!AC26+'5C1M_GEO Mid'!AC26+Placeholder_Tallulah!AC26</f>
        <v>0</v>
      </c>
      <c r="AE26" s="96">
        <f>'5C1B_DArbonne'!AD26+'5C1A_Madison'!AD26+'5C1C_Intl High'!AD26+'5C3_UnvView'!AE26+'5C1F_L.C. Charter'!AD26+'5C1E_LFNO'!AD26+'5C1D_NOMMA'!AD26+'5C1AE_Noble Minds'!AD26+'5C1J_Jeff Chamber'!AD26+'5C1Q_Advantage'!AD26+'5C1AF_JCFA-Laf'!AD26+'5C1W_Willow'!AD26+'5C1Z_Lincoln Prep'!AD26+'5C1AA_Laurel'!AD26+'5C1AB_Apex'!AD26+'5C1AC_Smothers'!AD26+'5C1AD_Greater'!AD26+'5C1R_Iberville'!AD26+'5C1N_Delta'!AD26+'5C1S_LC Col Prep'!AD26+'5C1T_Northeast'!AD26+'5C1U_Acadiana Ren'!AD26+'5C1I_LA Key'!AD26+'5C1V_Laf Ren'!AD26+'5C1O_Impact'!AD26+'5C1P_Vision'!AD26+'5C2_LAVCA'!AE26+'5C1H_Southwest'!AD26+'5C1G_JS Clark'!AD26+'5C1AH_BRUP'!AD26+'5C1X_Tangi'!AD26+'5C1Y_GEO'!AD26+'5C1AI_Harmony'!AD26+'5C1AJ_Athlos'!AD26+'5C1AG_Collegiate'!AD26+'5C1M_GEO Mid'!AD26+Placeholder_Tallulah!AD26</f>
        <v>0</v>
      </c>
      <c r="AF26" s="72">
        <f>'Source Data'!N26</f>
        <v>2622</v>
      </c>
      <c r="AG26" s="92">
        <f>'5C1B_DArbonne'!AF26+'5C1A_Madison'!AF26+'5C1C_Intl High'!AF26+'5C3_UnvView'!AG26+'5C1F_L.C. Charter'!AF26+'5C1E_LFNO'!AF26+'5C1D_NOMMA'!AF26+'5C1AE_Noble Minds'!AF26+'5C1J_Jeff Chamber'!AF26+'5C1Q_Advantage'!AF26+'5C1AF_JCFA-Laf'!AF26+'5C1W_Willow'!AF26+'5C1Z_Lincoln Prep'!AF26+'5C1AA_Laurel'!AF26+'5C1AB_Apex'!AF26+'5C1AC_Smothers'!AF26+'5C1AD_Greater'!AF26+'5C1R_Iberville'!AF26+'5C1N_Delta'!AF26+'5C1S_LC Col Prep'!AF26+'5C1T_Northeast'!AF26+'5C1U_Acadiana Ren'!AF26+'5C1I_LA Key'!AF26+'5C1V_Laf Ren'!AF26+'5C1O_Impact'!AF26+'5C1P_Vision'!AF26+'5C2_LAVCA'!AG26+'5C1H_Southwest'!AF26+'5C1G_JS Clark'!AF26+'5C1AH_BRUP'!AF26+'5C1X_Tangi'!AF26+'5C1Y_GEO'!AF26+'5C1AI_Harmony'!AF26+'5C1AJ_Athlos'!AF26+'5C1AG_Collegiate'!AF26+'5C1M_GEO Mid'!AF26+Placeholder_Tallulah!AF26</f>
        <v>0</v>
      </c>
      <c r="AH26" s="337">
        <f>'5C1B_DArbonne'!AG26+'5C1A_Madison'!AG26+'5C1C_Intl High'!AG26+'5C3_UnvView'!AH26+'5C1F_L.C. Charter'!AG26+'5C1E_LFNO'!AG26+'5C1D_NOMMA'!AG26+'5C1AE_Noble Minds'!AG26+'5C1J_Jeff Chamber'!AG26+'5C1Q_Advantage'!AG26+'5C1AF_JCFA-Laf'!AG26+'5C1W_Willow'!AG26+'5C1Z_Lincoln Prep'!AG26+'5C1AA_Laurel'!AG26+'5C1AB_Apex'!AG26+'5C1AC_Smothers'!AG26+'5C1AD_Greater'!AG26+'5C1R_Iberville'!AG26+'5C1N_Delta'!AG26+'5C1S_LC Col Prep'!AG26+'5C1T_Northeast'!AG26+'5C1U_Acadiana Ren'!AG26+'5C1I_LA Key'!AG26+'5C1V_Laf Ren'!AG26+'5C1O_Impact'!AG26+'5C1P_Vision'!AG26+'5C2_LAVCA'!AH26+'5C1H_Southwest'!AG26+'5C1G_JS Clark'!AG26+'5C1AH_BRUP'!AG26+'5C1X_Tangi'!AG26+'5C1Y_GEO'!AG26+'5C1AI_Harmony'!AG26+'5C1AJ_Athlos'!AG26+'5C1AG_Collegiate'!AG26+'5C1M_GEO Mid'!AG26+Placeholder_Tallulah!AG26</f>
        <v>0</v>
      </c>
      <c r="AI26" s="72">
        <f>'5C1B_DArbonne'!AH26+'5C1A_Madison'!AH26+'5C1C_Intl High'!AH26+'5C3_UnvView'!AI26+'5C1F_L.C. Charter'!AH26+'5C1E_LFNO'!AH26+'5C1D_NOMMA'!AH26+'5C1AE_Noble Minds'!AH26+'5C1J_Jeff Chamber'!AH26+'5C1Q_Advantage'!AH26+'5C1AF_JCFA-Laf'!AH26+'5C1W_Willow'!AH26+'5C1Z_Lincoln Prep'!AH26+'5C1AA_Laurel'!AH26+'5C1AB_Apex'!AH26+'5C1AC_Smothers'!AH26+'5C1AD_Greater'!AH26+'5C1R_Iberville'!AH26+'5C1N_Delta'!AH26+'5C1S_LC Col Prep'!AH26+'5C1T_Northeast'!AH26+'5C1U_Acadiana Ren'!AH26+'5C1I_LA Key'!AH26+'5C1V_Laf Ren'!AH26+'5C1O_Impact'!AH26+'5C1P_Vision'!AH26+'5C2_LAVCA'!AI26+'5C1H_Southwest'!AH26+'5C1G_JS Clark'!AH26+'5C1AH_BRUP'!AH26+'5C1X_Tangi'!AH26+'5C1Y_GEO'!AH26+'5C1AI_Harmony'!AH26+'5C1AJ_Athlos'!AH26+'5C1AG_Collegiate'!AH26+'5C1M_GEO Mid'!AH26+Placeholder_Tallulah!AH26</f>
        <v>0</v>
      </c>
      <c r="AJ26" s="337">
        <f>'5C1B_DArbonne'!AI26+'5C1A_Madison'!AI26+'5C1C_Intl High'!AI26+'5C3_UnvView'!AJ26+'5C1F_L.C. Charter'!AI26+'5C1E_LFNO'!AI26+'5C1D_NOMMA'!AI26+'5C1AE_Noble Minds'!AI26+'5C1J_Jeff Chamber'!AI26+'5C1Q_Advantage'!AI26+'5C1AF_JCFA-Laf'!AI26+'5C1W_Willow'!AI26+'5C1Z_Lincoln Prep'!AI26+'5C1AA_Laurel'!AI26+'5C1AB_Apex'!AI26+'5C1AC_Smothers'!AI26+'5C1AD_Greater'!AI26+'5C1R_Iberville'!AI26+'5C1N_Delta'!AI26+'5C1S_LC Col Prep'!AI26+'5C1T_Northeast'!AI26+'5C1U_Acadiana Ren'!AI26+'5C1I_LA Key'!AI26+'5C1V_Laf Ren'!AI26+'5C1O_Impact'!AI26+'5C1P_Vision'!AI26+'5C2_LAVCA'!AJ26+'5C1H_Southwest'!AI26+'5C1G_JS Clark'!AI26+'5C1AH_BRUP'!AI26+'5C1X_Tangi'!AI26+'5C1Y_GEO'!AI26+'5C1AI_Harmony'!AI26+'5C1AJ_Athlos'!AI26+'5C1AG_Collegiate'!AI26+'5C1M_GEO Mid'!AI26+Placeholder_Tallulah!AI26</f>
        <v>0</v>
      </c>
      <c r="AK26" s="73">
        <f>'5C1B_DArbonne'!AJ26+'5C1A_Madison'!AJ26+'5C1C_Intl High'!AJ26+'5C3_UnvView'!AK26+'5C1F_L.C. Charter'!AJ26+'5C1E_LFNO'!AJ26+'5C1D_NOMMA'!AJ26+'5C1AE_Noble Minds'!AJ26+'5C1J_Jeff Chamber'!AJ26+'5C1Q_Advantage'!AJ26+'5C1AF_JCFA-Laf'!AJ26+'5C1W_Willow'!AJ26+'5C1Z_Lincoln Prep'!AJ26+'5C1AA_Laurel'!AJ26+'5C1AB_Apex'!AJ26+'5C1AC_Smothers'!AJ26+'5C1AD_Greater'!AJ26+'5C1R_Iberville'!AJ26+'5C1N_Delta'!AJ26+'5C1S_LC Col Prep'!AJ26+'5C1T_Northeast'!AJ26+'5C1U_Acadiana Ren'!AJ26+'5C1I_LA Key'!AJ26+'5C1V_Laf Ren'!AJ26+'5C1O_Impact'!AJ26+'5C1P_Vision'!AJ26+'5C2_LAVCA'!AK26+'5C1H_Southwest'!AJ26+'5C1G_JS Clark'!AJ26+'5C1AH_BRUP'!AJ26+'5C1X_Tangi'!AJ26+'5C1Y_GEO'!AJ26+'5C1AI_Harmony'!AJ26+'5C1AJ_Athlos'!AJ26+'5C1AG_Collegiate'!AJ26+'5C1M_GEO Mid'!AJ26+Placeholder_Tallulah!AJ26</f>
        <v>0</v>
      </c>
      <c r="AL26" s="74">
        <f>'5C1B_DArbonne'!AK26+'5C1A_Madison'!AK26+'5C1C_Intl High'!AK26+'5C3_UnvView'!AL26+'5C1F_L.C. Charter'!AK26+'5C1E_LFNO'!AK26+'5C1D_NOMMA'!AK26+'5C1AE_Noble Minds'!AK26+'5C1J_Jeff Chamber'!AK26+'5C1Q_Advantage'!AK26+'5C1AF_JCFA-Laf'!AK26+'5C1W_Willow'!AK26+'5C1Z_Lincoln Prep'!AK26+'5C1AA_Laurel'!AK26+'5C1AB_Apex'!AK26+'5C1AC_Smothers'!AK26+'5C1AD_Greater'!AK26+'5C1R_Iberville'!AK26+'5C1N_Delta'!AK26+'5C1S_LC Col Prep'!AK26+'5C1T_Northeast'!AK26+'5C1U_Acadiana Ren'!AK26+'5C1I_LA Key'!AK26+'5C1V_Laf Ren'!AK26+'5C1O_Impact'!AK26+'5C1P_Vision'!AK26+'5C2_LAVCA'!AL26+'5C1H_Southwest'!AK26+'5C1G_JS Clark'!AK26+'5C1AH_BRUP'!AK26+'5C1X_Tangi'!AK26+'5C1Y_GEO'!AK26+'5C1AI_Harmony'!AK26+'5C1AJ_Athlos'!AK26+'5C1AG_Collegiate'!AK26+'5C1M_GEO Mid'!AK26+Placeholder_Tallulah!AK26</f>
        <v>0</v>
      </c>
      <c r="AM26" s="92">
        <f>'5C1B_DArbonne'!AL26+'5C1A_Madison'!AL26+'5C1C_Intl High'!AL26+'5C3_UnvView'!AM26+'5C1F_L.C. Charter'!AL26+'5C1E_LFNO'!AL26+'5C1D_NOMMA'!AL26+'5C1AE_Noble Minds'!AL26+'5C1J_Jeff Chamber'!AL26+'5C1Q_Advantage'!AL26+'5C1AF_JCFA-Laf'!AL26+'5C1W_Willow'!AL26+'5C1Z_Lincoln Prep'!AL26+'5C1AA_Laurel'!AL26+'5C1AB_Apex'!AL26+'5C1AC_Smothers'!AL26+'5C1AD_Greater'!AL26+'5C1R_Iberville'!AL26+'5C1N_Delta'!AL26+'5C1S_LC Col Prep'!AL26+'5C1T_Northeast'!AL26+'5C1U_Acadiana Ren'!AL26+'5C1I_LA Key'!AL26+'5C1V_Laf Ren'!AL26+'5C1O_Impact'!AL26+'5C1P_Vision'!AL26+'5C2_LAVCA'!AM26+'5C1H_Southwest'!AL26+'5C1G_JS Clark'!AL26+'5C1AH_BRUP'!AL26+'5C1X_Tangi'!AL26+'5C1Y_GEO'!AL26+'5C1AI_Harmony'!AL26+'5C1AJ_Athlos'!AL26+'5C1AG_Collegiate'!AL26+'5C1M_GEO Mid'!AL26+Placeholder_Tallulah!AL26</f>
        <v>85478</v>
      </c>
      <c r="AN26" s="83">
        <f>'5C1B_DArbonne'!AM26+'5C1A_Madison'!AM26+'5C1C_Intl High'!AM26+'5C3_UnvView'!AN26+'5C1F_L.C. Charter'!AM26+'5C1E_LFNO'!AM26+'5C1D_NOMMA'!AM26+'5C1AE_Noble Minds'!AM26+'5C1J_Jeff Chamber'!AM26+'5C1Q_Advantage'!AM26+'5C1AF_JCFA-Laf'!AM26+'5C1W_Willow'!AM26+'5C1Z_Lincoln Prep'!AM26+'5C1AA_Laurel'!AM26+'5C1AB_Apex'!AM26+'5C1AC_Smothers'!AM26+'5C1AD_Greater'!AM26+'5C1R_Iberville'!AM26+'5C1N_Delta'!AM26+'5C1S_LC Col Prep'!AM26+'5C1T_Northeast'!AM26+'5C1U_Acadiana Ren'!AM26+'5C1I_LA Key'!AM26+'5C1V_Laf Ren'!AM26+'5C1O_Impact'!AM26+'5C1P_Vision'!AM26+'5C2_LAVCA'!AN26+'5C1H_Southwest'!AM26+'5C1G_JS Clark'!AM26+'5C1AH_BRUP'!AM26+'5C1X_Tangi'!AM26+'5C1Y_GEO'!AM26+'5C1AI_Harmony'!AM26+'5C1AJ_Athlos'!AM26+'5C1AG_Collegiate'!AM26+'5C1M_GEO Mid'!AM26+Placeholder_Tallulah!AM26</f>
        <v>0</v>
      </c>
      <c r="AO26" s="92">
        <f>'5C1B_DArbonne'!AN26+'5C1A_Madison'!AN26+'5C1C_Intl High'!AN26+'5C3_UnvView'!AO26+'5C1F_L.C. Charter'!AN26+'5C1E_LFNO'!AN26+'5C1D_NOMMA'!AN26+'5C1AE_Noble Minds'!AN26+'5C1J_Jeff Chamber'!AN26+'5C1Q_Advantage'!AN26+'5C1AF_JCFA-Laf'!AN26+'5C1W_Willow'!AN26+'5C1Z_Lincoln Prep'!AN26+'5C1AA_Laurel'!AN26+'5C1AB_Apex'!AN26+'5C1AC_Smothers'!AN26+'5C1AD_Greater'!AN26+'5C1R_Iberville'!AN26+'5C1N_Delta'!AN26+'5C1S_LC Col Prep'!AN26+'5C1T_Northeast'!AN26+'5C1U_Acadiana Ren'!AN26+'5C1I_LA Key'!AN26+'5C1V_Laf Ren'!AN26+'5C1O_Impact'!AN26+'5C1P_Vision'!AN26+'5C2_LAVCA'!AO26+'5C1H_Southwest'!AN26+'5C1G_JS Clark'!AN26+'5C1AH_BRUP'!AN26+'5C1X_Tangi'!AN26+'5C1Y_GEO'!AN26+'5C1AI_Harmony'!AN26+'5C1AJ_Athlos'!AN26+'5C1AG_Collegiate'!AN26+'5C1M_GEO Mid'!AN26+Placeholder_Tallulah!AN26</f>
        <v>0</v>
      </c>
      <c r="AP26" s="73">
        <f>'5C1B_DArbonne'!AO26+'5C1A_Madison'!AO26+'5C1C_Intl High'!AO26+'5C3_UnvView'!AP26+'5C1F_L.C. Charter'!AO26+'5C1E_LFNO'!AO26+'5C1D_NOMMA'!AO26+'5C1AE_Noble Minds'!AO26+'5C1J_Jeff Chamber'!AO26+'5C1Q_Advantage'!AO26+'5C1AF_JCFA-Laf'!AO26+'5C1W_Willow'!AO26+'5C1Z_Lincoln Prep'!AO26+'5C1AA_Laurel'!AO26+'5C1AB_Apex'!AO26+'5C1AC_Smothers'!AO26+'5C1AD_Greater'!AO26+'5C1R_Iberville'!AO26+'5C1N_Delta'!AO26+'5C1S_LC Col Prep'!AO26+'5C1T_Northeast'!AO26+'5C1U_Acadiana Ren'!AO26+'5C1I_LA Key'!AO26+'5C1V_Laf Ren'!AO26+'5C1O_Impact'!AO26+'5C1P_Vision'!AO26+'5C2_LAVCA'!AP26+'5C1H_Southwest'!AO26+'5C1G_JS Clark'!AO26+'5C1AH_BRUP'!AO26+'5C1X_Tangi'!AO26+'5C1Y_GEO'!AO26+'5C1AI_Harmony'!AO26+'5C1AJ_Athlos'!AO26+'5C1AG_Collegiate'!AO26+'5C1M_GEO Mid'!AO26+Placeholder_Tallulah!AO26</f>
        <v>0</v>
      </c>
      <c r="AQ26" s="92">
        <f>'5C1B_DArbonne'!AP26+'5C1A_Madison'!AP26+'5C1C_Intl High'!AP26+'5C3_UnvView'!AQ26+'5C1F_L.C. Charter'!AP26+'5C1E_LFNO'!AP26+'5C1D_NOMMA'!AP26+'5C1AE_Noble Minds'!AP26+'5C1J_Jeff Chamber'!AP26+'5C1Q_Advantage'!AP26+'5C1AF_JCFA-Laf'!AP26+'5C1W_Willow'!AP26+'5C1Z_Lincoln Prep'!AP26+'5C1AA_Laurel'!AP26+'5C1AB_Apex'!AP26+'5C1AC_Smothers'!AP26+'5C1AD_Greater'!AP26+'5C1R_Iberville'!AP26+'5C1N_Delta'!AP26+'5C1S_LC Col Prep'!AP26+'5C1T_Northeast'!AP26+'5C1U_Acadiana Ren'!AP26+'5C1I_LA Key'!AP26+'5C1V_Laf Ren'!AP26+'5C1O_Impact'!AP26+'5C1P_Vision'!AP26+'5C2_LAVCA'!AQ26+'5C1H_Southwest'!AP26+'5C1G_JS Clark'!AP26+'5C1AH_BRUP'!AP26+'5C1X_Tangi'!AP26+'5C1Y_GEO'!AP26+'5C1AI_Harmony'!AP26+'5C1AJ_Athlos'!AP26+'5C1AG_Collegiate'!AP26+'5C1M_GEO Mid'!AP26+Placeholder_Tallulah!AP26</f>
        <v>0</v>
      </c>
      <c r="AR26" s="73">
        <f>'5C1B_DArbonne'!AQ26+'5C1A_Madison'!AQ26+'5C1C_Intl High'!AQ26+'5C3_UnvView'!AR26+'5C1F_L.C. Charter'!AQ26+'5C1E_LFNO'!AQ26+'5C1D_NOMMA'!AQ26+'5C1AE_Noble Minds'!AQ26+'5C1J_Jeff Chamber'!AQ26+'5C1Q_Advantage'!AQ26+'5C1AF_JCFA-Laf'!AQ26+'5C1W_Willow'!AQ26+'5C1Z_Lincoln Prep'!AQ26+'5C1AA_Laurel'!AQ26+'5C1AB_Apex'!AQ26+'5C1AC_Smothers'!AQ26+'5C1AD_Greater'!AQ26+'5C1R_Iberville'!AQ26+'5C1N_Delta'!AQ26+'5C1S_LC Col Prep'!AQ26+'5C1T_Northeast'!AQ26+'5C1U_Acadiana Ren'!AQ26+'5C1I_LA Key'!AQ26+'5C1V_Laf Ren'!AQ26+'5C1O_Impact'!AQ26+'5C1P_Vision'!AQ26+'5C2_LAVCA'!AR26+'5C1H_Southwest'!AQ26+'5C1G_JS Clark'!AQ26+'5C1AH_BRUP'!AQ26+'5C1X_Tangi'!AQ26+'5C1Y_GEO'!AQ26+'5C1AI_Harmony'!AQ26+'5C1AJ_Athlos'!AQ26+'5C1AG_Collegiate'!AQ26+'5C1M_GEO Mid'!AQ26+Placeholder_Tallulah!AQ26</f>
        <v>0</v>
      </c>
      <c r="AS26" s="73">
        <f>'5C1B_DArbonne'!AR26+'5C1A_Madison'!AR26+'5C1C_Intl High'!AR26+'5C3_UnvView'!AS26+'5C1F_L.C. Charter'!AR26+'5C1E_LFNO'!AR26+'5C1D_NOMMA'!AR26+'5C1AE_Noble Minds'!AR26+'5C1J_Jeff Chamber'!AR26+'5C1Q_Advantage'!AR26+'5C1AF_JCFA-Laf'!AR26+'5C1W_Willow'!AR26+'5C1Z_Lincoln Prep'!AR26+'5C1AA_Laurel'!AR26+'5C1AB_Apex'!AR26+'5C1AC_Smothers'!AR26+'5C1AD_Greater'!AR26+'5C1R_Iberville'!AR26+'5C1N_Delta'!AR26+'5C1S_LC Col Prep'!AR26+'5C1T_Northeast'!AR26+'5C1U_Acadiana Ren'!AR26+'5C1I_LA Key'!AR26+'5C1V_Laf Ren'!AR26+'5C1O_Impact'!AR26+'5C1P_Vision'!AR26+'5C2_LAVCA'!AS26+'5C1H_Southwest'!AR26+'5C1G_JS Clark'!AR26+'5C1AH_BRUP'!AR26+'5C1X_Tangi'!AR26+'5C1Y_GEO'!AR26+'5C1AI_Harmony'!AR26+'5C1AJ_Athlos'!AR26+'5C1AG_Collegiate'!AR26+'5C1M_GEO Mid'!AR26+Placeholder_Tallulah!AR26</f>
        <v>0</v>
      </c>
      <c r="AT26" s="92">
        <f>'5C1B_DArbonne'!AS26+'5C1A_Madison'!AS26+'5C1C_Intl High'!AS26+'5C3_UnvView'!AT26+'5C1F_L.C. Charter'!AS26+'5C1E_LFNO'!AS26+'5C1D_NOMMA'!AS26+'5C1AE_Noble Minds'!AS26+'5C1J_Jeff Chamber'!AS26+'5C1Q_Advantage'!AS26+'5C1AF_JCFA-Laf'!AS26+'5C1W_Willow'!AS26+'5C1Z_Lincoln Prep'!AS26+'5C1AA_Laurel'!AS26+'5C1AB_Apex'!AS26+'5C1AC_Smothers'!AS26+'5C1AD_Greater'!AS26+'5C1R_Iberville'!AS26+'5C1N_Delta'!AS26+'5C1S_LC Col Prep'!AS26+'5C1T_Northeast'!AS26+'5C1U_Acadiana Ren'!AS26+'5C1I_LA Key'!AS26+'5C1V_Laf Ren'!AS26+'5C1O_Impact'!AS26+'5C1P_Vision'!AS26+'5C2_LAVCA'!AT26+'5C1H_Southwest'!AS26+'5C1G_JS Clark'!AS26+'5C1AH_BRUP'!AS26+'5C1X_Tangi'!AS26+'5C1Y_GEO'!AS26+'5C1AI_Harmony'!AS26+'5C1AJ_Athlos'!AS26+'5C1AG_Collegiate'!AS26+'5C1M_GEO Mid'!AS26+Placeholder_Tallulah!AS26</f>
        <v>7210</v>
      </c>
      <c r="AU26" s="82">
        <f t="shared" si="1"/>
        <v>0</v>
      </c>
      <c r="AV26" s="89">
        <f t="shared" si="2"/>
        <v>7210</v>
      </c>
      <c r="AW26" s="192"/>
      <c r="AX26" s="81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Mid'!#REF!+Placeholder_Tallulah!AW26</f>
        <v>#REF!</v>
      </c>
      <c r="AY26" s="81">
        <f t="shared" si="3"/>
        <v>0</v>
      </c>
      <c r="AZ26" s="81" t="e">
        <f t="shared" si="4"/>
        <v>#REF!</v>
      </c>
    </row>
    <row r="27" spans="1:52" ht="16.149999999999999" customHeight="1" x14ac:dyDescent="0.2">
      <c r="A27" s="59">
        <v>21</v>
      </c>
      <c r="B27" s="60" t="s">
        <v>27</v>
      </c>
      <c r="C27" s="335">
        <f>'5C1B_DArbonne'!C27+'5C1A_Madison'!C27+'5C1C_Intl High'!C27+'5C3_UnvView'!C27+'5C1F_L.C. Charter'!C27+'5C1E_LFNO'!C27+'5C1D_NOMMA'!C27+'5C1AE_Noble Minds'!C27+'5C1J_Jeff Chamber'!C27+'5C1Q_Advantage'!C27+'5C1AF_JCFA-Laf'!C27+'5C1W_Willow'!C27+'5C1Z_Lincoln Prep'!C27+'5C1AA_Laurel'!C27+'5C1AB_Apex'!C27+'5C1AC_Smothers'!C27+'5C1AD_Greater'!C27+'5C1R_Iberville'!C27+'5C1N_Delta'!C27+'5C1S_LC Col Prep'!C27+'5C1T_Northeast'!C27+'5C1U_Acadiana Ren'!C27+'5C1I_LA Key'!C27+'5C1V_Laf Ren'!C27+'5C1O_Impact'!C27+'5C1P_Vision'!C27+'5C2_LAVCA'!C27+'5C1H_Southwest'!C27+'5C1G_JS Clark'!C27+'5C1AH_BRUP'!C27+'5C1X_Tangi'!C27+'5C1Y_GEO'!C27+'5C1AI_Harmony'!C27+'5C1AJ_Athlos'!C27+'5C1AG_Collegiate'!C27+'5C1M_GEO Mid'!C27+Placeholder_Tallulah!C27</f>
        <v>0</v>
      </c>
      <c r="D27" s="61">
        <f>'Source Data'!H27</f>
        <v>4964.0768196326962</v>
      </c>
      <c r="E27" s="66">
        <f>'5C1B_DArbonne'!E27+'5C1A_Madison'!E27+'5C1C_Intl High'!E27+'5C3_UnvView'!E27+'5C1F_L.C. Charter'!E27+'5C1E_LFNO'!E27+'5C1D_NOMMA'!E27+'5C1AE_Noble Minds'!E27+'5C1J_Jeff Chamber'!E27+'5C1Q_Advantage'!E27+'5C1AF_JCFA-Laf'!E27+'5C1W_Willow'!E27+'5C1Z_Lincoln Prep'!E27+'5C1AA_Laurel'!E27+'5C1AB_Apex'!E27+'5C1AC_Smothers'!E27+'5C1AD_Greater'!E27+'5C1R_Iberville'!E27+'5C1N_Delta'!E27+'5C1S_LC Col Prep'!E27+'5C1T_Northeast'!E27+'5C1U_Acadiana Ren'!E27+'5C1I_LA Key'!E27+'5C1V_Laf Ren'!E27+'5C1O_Impact'!E27+'5C1P_Vision'!E27+'5C2_LAVCA'!E27+'5C1H_Southwest'!E27+'5C1G_JS Clark'!E27+'5C1AH_BRUP'!E27+'5C1X_Tangi'!E27+'5C1Y_GEO'!E27+'5C1AI_Harmony'!E27+'5C1AJ_Athlos'!E27+'5C1AG_Collegiate'!E27+'5C1M_GEO Mid'!E27+Placeholder_Tallulah!E27</f>
        <v>0</v>
      </c>
      <c r="F27" s="354">
        <f>'5C1B_DArbonne'!F27+'5C1A_Madison'!F27+'5C1C_Intl High'!F27+'5C3_UnvView'!F27+'5C1F_L.C. Charter'!F27+'5C1E_LFNO'!F27+'5C1D_NOMMA'!F27+'5C1AE_Noble Minds'!F27+'5C1J_Jeff Chamber'!F27+'5C1Q_Advantage'!F27+'5C1AF_JCFA-Laf'!F27+'5C1W_Willow'!F27+'5C1Z_Lincoln Prep'!F27+'5C1AA_Laurel'!F27+'5C1AB_Apex'!F27+'5C1AC_Smothers'!F27+'5C1AD_Greater'!F27+'5C1R_Iberville'!F27+'5C1N_Delta'!F27+'5C1S_LC Col Prep'!F27+'5C1T_Northeast'!F27+'5C1U_Acadiana Ren'!F27+'5C1I_LA Key'!F27+'5C1V_Laf Ren'!F27+'5C1O_Impact'!F27+'5C1P_Vision'!F27+'5C2_LAVCA'!F27+'5C1H_Southwest'!F27+'5C1G_JS Clark'!F27+'5C1AH_BRUP'!F27+'5C1X_Tangi'!F27+'5C1Y_GEO'!F27+'5C1AI_Harmony'!F27+'5C1AJ_Athlos'!F27+'5C1AG_Collegiate'!F27+'5C1M_GEO Mid'!F27+Placeholder_Tallulah!F27</f>
        <v>0</v>
      </c>
      <c r="G27" s="61">
        <f>'Source Data'!I27</f>
        <v>705.05691404533979</v>
      </c>
      <c r="H27" s="66">
        <f>'5C1B_DArbonne'!H27+'5C1A_Madison'!H27+'5C1C_Intl High'!H27+'5C3_UnvView'!H27+'5C1F_L.C. Charter'!H27+'5C1E_LFNO'!H27+'5C1D_NOMMA'!H27+'5C1AE_Noble Minds'!H27+'5C1J_Jeff Chamber'!H27+'5C1Q_Advantage'!H27+'5C1AF_JCFA-Laf'!H27+'5C1W_Willow'!H27+'5C1Z_Lincoln Prep'!H27+'5C1AA_Laurel'!H27+'5C1AB_Apex'!H27+'5C1AC_Smothers'!H27+'5C1AD_Greater'!H27+'5C1R_Iberville'!H27+'5C1N_Delta'!H27+'5C1S_LC Col Prep'!H27+'5C1T_Northeast'!H27+'5C1U_Acadiana Ren'!H27+'5C1I_LA Key'!H27+'5C1V_Laf Ren'!H27+'5C1O_Impact'!H27+'5C1P_Vision'!H27+'5C2_LAVCA'!H27+'5C1H_Southwest'!H27+'5C1G_JS Clark'!H27+'5C1AH_BRUP'!H27+'5C1X_Tangi'!H27+'5C1Y_GEO'!H27+'5C1AI_Harmony'!H27+'5C1AJ_Athlos'!H27+'5C1AG_Collegiate'!H27+'5C1M_GEO Mid'!H27+Placeholder_Tallulah!H27</f>
        <v>0</v>
      </c>
      <c r="I27" s="354">
        <f>'5C1B_DArbonne'!I27+'5C1A_Madison'!I27+'5C1C_Intl High'!I27+'5C3_UnvView'!I27+'5C1F_L.C. Charter'!I27+'5C1E_LFNO'!I27+'5C1D_NOMMA'!I27+'5C1AE_Noble Minds'!I27+'5C1J_Jeff Chamber'!I27+'5C1Q_Advantage'!I27+'5C1AF_JCFA-Laf'!I27+'5C1W_Willow'!I27+'5C1Z_Lincoln Prep'!I27+'5C1AA_Laurel'!I27+'5C1AB_Apex'!I27+'5C1AC_Smothers'!I27+'5C1AD_Greater'!I27+'5C1R_Iberville'!I27+'5C1N_Delta'!I27+'5C1S_LC Col Prep'!I27+'5C1T_Northeast'!I27+'5C1U_Acadiana Ren'!I27+'5C1I_LA Key'!I27+'5C1V_Laf Ren'!I27+'5C1O_Impact'!I27+'5C1P_Vision'!I27+'5C2_LAVCA'!I27+'5C1H_Southwest'!I27+'5C1G_JS Clark'!I27+'5C1AH_BRUP'!I27+'5C1X_Tangi'!I27+'5C1Y_GEO'!I27+'5C1AI_Harmony'!I27+'5C1AJ_Athlos'!I27+'5C1AG_Collegiate'!I27+'5C1M_GEO Mid'!I27+Placeholder_Tallulah!I27</f>
        <v>0</v>
      </c>
      <c r="J27" s="61">
        <f>'Source Data'!J27</f>
        <v>192.28824928509266</v>
      </c>
      <c r="K27" s="66">
        <f>'5C1B_DArbonne'!K27+'5C1A_Madison'!K27+'5C1C_Intl High'!K27+'5C3_UnvView'!K27+'5C1F_L.C. Charter'!K27+'5C1E_LFNO'!K27+'5C1D_NOMMA'!K27+'5C1AE_Noble Minds'!K27+'5C1J_Jeff Chamber'!K27+'5C1Q_Advantage'!K27+'5C1AF_JCFA-Laf'!K27+'5C1W_Willow'!K27+'5C1Z_Lincoln Prep'!K27+'5C1AA_Laurel'!K27+'5C1AB_Apex'!K27+'5C1AC_Smothers'!K27+'5C1AD_Greater'!K27+'5C1R_Iberville'!K27+'5C1N_Delta'!K27+'5C1S_LC Col Prep'!K27+'5C1T_Northeast'!K27+'5C1U_Acadiana Ren'!K27+'5C1I_LA Key'!K27+'5C1V_Laf Ren'!K27+'5C1O_Impact'!K27+'5C1P_Vision'!K27+'5C2_LAVCA'!K27+'5C1H_Southwest'!K27+'5C1G_JS Clark'!K27+'5C1AH_BRUP'!K27+'5C1X_Tangi'!K27+'5C1Y_GEO'!K27+'5C1AI_Harmony'!K27+'5C1AJ_Athlos'!K27+'5C1AG_Collegiate'!K27+'5C1M_GEO Mid'!K27+Placeholder_Tallulah!K27</f>
        <v>0</v>
      </c>
      <c r="L27" s="354">
        <f>'5C1B_DArbonne'!L27+'5C1A_Madison'!L27+'5C1C_Intl High'!L27+'5C3_UnvView'!L27+'5C1F_L.C. Charter'!L27+'5C1E_LFNO'!L27+'5C1D_NOMMA'!L27+'5C1AE_Noble Minds'!L27+'5C1J_Jeff Chamber'!L27+'5C1Q_Advantage'!L27+'5C1AF_JCFA-Laf'!L27+'5C1W_Willow'!L27+'5C1Z_Lincoln Prep'!L27+'5C1AA_Laurel'!L27+'5C1AB_Apex'!L27+'5C1AC_Smothers'!L27+'5C1AD_Greater'!L27+'5C1R_Iberville'!L27+'5C1N_Delta'!L27+'5C1S_LC Col Prep'!L27+'5C1T_Northeast'!L27+'5C1U_Acadiana Ren'!L27+'5C1I_LA Key'!L27+'5C1V_Laf Ren'!L27+'5C1O_Impact'!L27+'5C1P_Vision'!L27+'5C2_LAVCA'!L27+'5C1H_Southwest'!L27+'5C1G_JS Clark'!L27+'5C1AH_BRUP'!L27+'5C1X_Tangi'!L27+'5C1Y_GEO'!L27+'5C1AI_Harmony'!L27+'5C1AJ_Athlos'!L27+'5C1AG_Collegiate'!L27+'5C1M_GEO Mid'!L27+Placeholder_Tallulah!L27</f>
        <v>0</v>
      </c>
      <c r="M27" s="61">
        <f>'Source Data'!K27</f>
        <v>4807.2062321273152</v>
      </c>
      <c r="N27" s="66">
        <f>'5C1B_DArbonne'!N27+'5C1A_Madison'!N27+'5C1C_Intl High'!N27+'5C3_UnvView'!N27+'5C1F_L.C. Charter'!N27+'5C1E_LFNO'!N27+'5C1D_NOMMA'!N27+'5C1AE_Noble Minds'!N27+'5C1J_Jeff Chamber'!N27+'5C1Q_Advantage'!N27+'5C1AF_JCFA-Laf'!N27+'5C1W_Willow'!N27+'5C1Z_Lincoln Prep'!N27+'5C1AA_Laurel'!N27+'5C1AB_Apex'!N27+'5C1AC_Smothers'!N27+'5C1AD_Greater'!N27+'5C1R_Iberville'!N27+'5C1N_Delta'!N27+'5C1S_LC Col Prep'!N27+'5C1T_Northeast'!N27+'5C1U_Acadiana Ren'!N27+'5C1I_LA Key'!N27+'5C1V_Laf Ren'!N27+'5C1O_Impact'!N27+'5C1P_Vision'!N27+'5C2_LAVCA'!N27+'5C1H_Southwest'!N27+'5C1G_JS Clark'!N27+'5C1AH_BRUP'!N27+'5C1X_Tangi'!N27+'5C1Y_GEO'!N27+'5C1AI_Harmony'!N27+'5C1AJ_Athlos'!N27+'5C1AG_Collegiate'!N27+'5C1M_GEO Mid'!N27+Placeholder_Tallulah!N27</f>
        <v>0</v>
      </c>
      <c r="O27" s="354">
        <f>'5C1B_DArbonne'!O27+'5C1A_Madison'!O27+'5C1C_Intl High'!O27+'5C3_UnvView'!O27+'5C1F_L.C. Charter'!O27+'5C1E_LFNO'!O27+'5C1D_NOMMA'!O27+'5C1AE_Noble Minds'!O27+'5C1J_Jeff Chamber'!O27+'5C1Q_Advantage'!O27+'5C1AF_JCFA-Laf'!O27+'5C1W_Willow'!O27+'5C1Z_Lincoln Prep'!O27+'5C1AA_Laurel'!O27+'5C1AB_Apex'!O27+'5C1AC_Smothers'!O27+'5C1AD_Greater'!O27+'5C1R_Iberville'!O27+'5C1N_Delta'!O27+'5C1S_LC Col Prep'!O27+'5C1T_Northeast'!O27+'5C1U_Acadiana Ren'!O27+'5C1I_LA Key'!O27+'5C1V_Laf Ren'!O27+'5C1O_Impact'!O27+'5C1P_Vision'!O27+'5C2_LAVCA'!O27+'5C1H_Southwest'!O27+'5C1G_JS Clark'!O27+'5C1AH_BRUP'!O27+'5C1X_Tangi'!O27+'5C1Y_GEO'!O27+'5C1AI_Harmony'!O27+'5C1AJ_Athlos'!O27+'5C1AG_Collegiate'!O27+'5C1M_GEO Mid'!O27+Placeholder_Tallulah!O27</f>
        <v>0</v>
      </c>
      <c r="P27" s="61">
        <f>'Source Data'!L27</f>
        <v>1922.8824928509262</v>
      </c>
      <c r="Q27" s="66">
        <f>'5C1B_DArbonne'!Q27+'5C1A_Madison'!Q27+'5C1C_Intl High'!Q27+'5C3_UnvView'!Q27+'5C1F_L.C. Charter'!Q27+'5C1E_LFNO'!Q27+'5C1D_NOMMA'!Q27+'5C1AE_Noble Minds'!Q27+'5C1J_Jeff Chamber'!Q27+'5C1Q_Advantage'!Q27+'5C1AF_JCFA-Laf'!Q27+'5C1W_Willow'!Q27+'5C1Z_Lincoln Prep'!Q27+'5C1AA_Laurel'!Q27+'5C1AB_Apex'!Q27+'5C1AC_Smothers'!Q27+'5C1AD_Greater'!Q27+'5C1R_Iberville'!Q27+'5C1N_Delta'!Q27+'5C1S_LC Col Prep'!Q27+'5C1T_Northeast'!Q27+'5C1U_Acadiana Ren'!Q27+'5C1I_LA Key'!Q27+'5C1V_Laf Ren'!Q27+'5C1O_Impact'!Q27+'5C1P_Vision'!Q27+'5C2_LAVCA'!Q27+'5C1H_Southwest'!Q27+'5C1G_JS Clark'!Q27+'5C1AH_BRUP'!Q27+'5C1X_Tangi'!Q27+'5C1Y_GEO'!Q27+'5C1AI_Harmony'!Q27+'5C1AJ_Athlos'!Q27+'5C1AG_Collegiate'!Q27+'5C1M_GEO Mid'!Q27+Placeholder_Tallulah!Q27</f>
        <v>0</v>
      </c>
      <c r="R27" s="93">
        <f>'5C1B_DArbonne'!R27+'5C1A_Madison'!R27+'5C1C_Intl High'!R27+'5C3_UnvView'!R27+'5C1F_L.C. Charter'!R27+'5C1E_LFNO'!R27+'5C1D_NOMMA'!R27+'5C1AE_Noble Minds'!R27+'5C1J_Jeff Chamber'!R27+'5C1Q_Advantage'!R27+'5C1AF_JCFA-Laf'!R27+'5C1W_Willow'!R27+'5C1Z_Lincoln Prep'!R27+'5C1AA_Laurel'!R27+'5C1AB_Apex'!R27+'5C1AC_Smothers'!R27+'5C1AD_Greater'!R27+'5C1R_Iberville'!R27+'5C1N_Delta'!R27+'5C1S_LC Col Prep'!R27+'5C1T_Northeast'!R27+'5C1U_Acadiana Ren'!R27+'5C1I_LA Key'!R27+'5C1V_Laf Ren'!R27+'5C1O_Impact'!R27+'5C1P_Vision'!R27+'5C2_LAVCA'!R27+'5C1H_Southwest'!R27+'5C1G_JS Clark'!R27+'5C1AH_BRUP'!R27+'5C1X_Tangi'!R27+'5C1Y_GEO'!R27+'5C1AI_Harmony'!R27+'5C1AJ_Athlos'!R27+'5C1AG_Collegiate'!R27+'5C1M_GEO Mid'!R27+Placeholder_Tallulah!R27</f>
        <v>90323</v>
      </c>
      <c r="S27" s="1396">
        <f>'5C3_UnvView'!S27+'5C2_LAVCA'!S27</f>
        <v>8104</v>
      </c>
      <c r="T27" s="61">
        <f>'5C1B_DArbonne'!S27+'5C1A_Madison'!S27+'5C1C_Intl High'!S27+'5C3_UnvView'!T27+'5C1F_L.C. Charter'!S27+'5C1E_LFNO'!S27+'5C1D_NOMMA'!S27+'5C1AE_Noble Minds'!S27+'5C1J_Jeff Chamber'!S27+'5C1Q_Advantage'!S27+'5C1AF_JCFA-Laf'!S27+'5C1W_Willow'!S27+'5C1Z_Lincoln Prep'!S27+'5C1AA_Laurel'!S27+'5C1AB_Apex'!S27+'5C1AC_Smothers'!S27+'5C1AD_Greater'!S27+'5C1R_Iberville'!S27+'5C1N_Delta'!S27+'5C1S_LC Col Prep'!S27+'5C1T_Northeast'!S27+'5C1U_Acadiana Ren'!S27+'5C1I_LA Key'!S27+'5C1V_Laf Ren'!S27+'5C1O_Impact'!S27+'5C1P_Vision'!S27+'5C2_LAVCA'!T27+'5C1H_Southwest'!S27+'5C1G_JS Clark'!S27+'5C1AH_BRUP'!S27+'5C1X_Tangi'!S27+'5C1Y_GEO'!S27+'5C1AI_Harmony'!S27+'5C1AJ_Athlos'!S27+'5C1AG_Collegiate'!S27+'5C1M_GEO Mid'!S27+Placeholder_Tallulah!S27</f>
        <v>0</v>
      </c>
      <c r="U27" s="61">
        <f>'5C1B_DArbonne'!T27+'5C1A_Madison'!T27+'5C1C_Intl High'!T27+'5C3_UnvView'!U27+'5C1F_L.C. Charter'!T27+'5C1E_LFNO'!T27+'5C1D_NOMMA'!T27+'5C1AE_Noble Minds'!T27+'5C1J_Jeff Chamber'!T27+'5C1Q_Advantage'!T27+'5C1AF_JCFA-Laf'!T27+'5C1W_Willow'!T27+'5C1Z_Lincoln Prep'!T27+'5C1AA_Laurel'!T27+'5C1AB_Apex'!T27+'5C1AC_Smothers'!T27+'5C1AD_Greater'!T27+'5C1R_Iberville'!T27+'5C1N_Delta'!T27+'5C1S_LC Col Prep'!T27+'5C1T_Northeast'!T27+'5C1U_Acadiana Ren'!T27+'5C1I_LA Key'!T27+'5C1V_Laf Ren'!T27+'5C1O_Impact'!T27+'5C1P_Vision'!T27+'5C2_LAVCA'!U27+'5C1H_Southwest'!T27+'5C1G_JS Clark'!T27+'5C1AH_BRUP'!T27+'5C1X_Tangi'!T27+'5C1Y_GEO'!T27+'5C1AI_Harmony'!T27+'5C1AJ_Athlos'!T27+'5C1AG_Collegiate'!T27+'5C1M_GEO Mid'!T27+Placeholder_Tallulah!T27</f>
        <v>0</v>
      </c>
      <c r="V27" s="62">
        <f>'5C1B_DArbonne'!U27+'5C1A_Madison'!U27+'5C1C_Intl High'!U27+'5C3_UnvView'!V27+'5C1F_L.C. Charter'!U27+'5C1E_LFNO'!U27+'5C1D_NOMMA'!U27+'5C1AE_Noble Minds'!U27+'5C1J_Jeff Chamber'!U27+'5C1Q_Advantage'!U27+'5C1AF_JCFA-Laf'!U27+'5C1W_Willow'!U27+'5C1Z_Lincoln Prep'!U27+'5C1AA_Laurel'!U27+'5C1AB_Apex'!U27+'5C1AC_Smothers'!U27+'5C1AD_Greater'!U27+'5C1R_Iberville'!U27+'5C1N_Delta'!U27+'5C1S_LC Col Prep'!U27+'5C1T_Northeast'!U27+'5C1U_Acadiana Ren'!U27+'5C1I_LA Key'!U27+'5C1V_Laf Ren'!U27+'5C1O_Impact'!U27+'5C1P_Vision'!U27+'5C2_LAVCA'!V27+'5C1H_Southwest'!U27+'5C1G_JS Clark'!U27+'5C1AH_BRUP'!U27+'5C1X_Tangi'!U27+'5C1Y_GEO'!U27+'5C1AI_Harmony'!U27+'5C1AJ_Athlos'!U27+'5C1AG_Collegiate'!U27+'5C1M_GEO Mid'!U27+Placeholder_Tallulah!U27</f>
        <v>0</v>
      </c>
      <c r="W27" s="93">
        <f>'5C1B_DArbonne'!V27+'5C1A_Madison'!V27+'5C1C_Intl High'!V27+'5C3_UnvView'!W27+'5C1F_L.C. Charter'!V27+'5C1E_LFNO'!V27+'5C1D_NOMMA'!V27+'5C1AE_Noble Minds'!V27+'5C1J_Jeff Chamber'!V27+'5C1Q_Advantage'!V27+'5C1AF_JCFA-Laf'!V27+'5C1W_Willow'!V27+'5C1Z_Lincoln Prep'!V27+'5C1AA_Laurel'!V27+'5C1AB_Apex'!V27+'5C1AC_Smothers'!V27+'5C1AD_Greater'!V27+'5C1R_Iberville'!V27+'5C1N_Delta'!V27+'5C1S_LC Col Prep'!V27+'5C1T_Northeast'!V27+'5C1U_Acadiana Ren'!V27+'5C1I_LA Key'!V27+'5C1V_Laf Ren'!V27+'5C1O_Impact'!V27+'5C1P_Vision'!V27+'5C2_LAVCA'!W27+'5C1H_Southwest'!V27+'5C1G_JS Clark'!V27+'5C1AH_BRUP'!V27+'5C1X_Tangi'!V27+'5C1Y_GEO'!V27+'5C1AI_Harmony'!V27+'5C1AJ_Athlos'!V27+'5C1AG_Collegiate'!V27+'5C1M_GEO Mid'!V27+Placeholder_Tallulah!V27</f>
        <v>0</v>
      </c>
      <c r="X27" s="66">
        <f>'5C1B_DArbonne'!W27+'5C1A_Madison'!W27+'5C1C_Intl High'!W27+'5C3_UnvView'!X27+'5C1F_L.C. Charter'!W27+'5C1E_LFNO'!W27+'5C1D_NOMMA'!W27+'5C1AE_Noble Minds'!W27+'5C1J_Jeff Chamber'!W27+'5C1Q_Advantage'!W27+'5C1AF_JCFA-Laf'!W27+'5C1W_Willow'!W27+'5C1Z_Lincoln Prep'!W27+'5C1AA_Laurel'!W27+'5C1AB_Apex'!W27+'5C1AC_Smothers'!W27+'5C1AD_Greater'!W27+'5C1R_Iberville'!W27+'5C1N_Delta'!W27+'5C1S_LC Col Prep'!W27+'5C1T_Northeast'!W27+'5C1U_Acadiana Ren'!W27+'5C1I_LA Key'!W27+'5C1V_Laf Ren'!W27+'5C1O_Impact'!W27+'5C1P_Vision'!W27+'5C2_LAVCA'!X27+'5C1H_Southwest'!W27+'5C1G_JS Clark'!W27+'5C1AH_BRUP'!W27+'5C1X_Tangi'!W27+'5C1Y_GEO'!W27+'5C1AI_Harmony'!W27+'5C1AJ_Athlos'!W27+'5C1AG_Collegiate'!W27+'5C1M_GEO Mid'!W27+Placeholder_Tallulah!W27</f>
        <v>0</v>
      </c>
      <c r="Y27" s="93">
        <f>'5C1B_DArbonne'!X27+'5C1A_Madison'!X27+'5C1C_Intl High'!X27+'5C3_UnvView'!Y27+'5C1F_L.C. Charter'!X27+'5C1E_LFNO'!X27+'5C1D_NOMMA'!X27+'5C1AE_Noble Minds'!X27+'5C1J_Jeff Chamber'!X27+'5C1Q_Advantage'!X27+'5C1AF_JCFA-Laf'!X27+'5C1W_Willow'!X27+'5C1Z_Lincoln Prep'!X27+'5C1AA_Laurel'!X27+'5C1AB_Apex'!X27+'5C1AC_Smothers'!X27+'5C1AD_Greater'!X27+'5C1R_Iberville'!X27+'5C1N_Delta'!X27+'5C1S_LC Col Prep'!X27+'5C1T_Northeast'!X27+'5C1U_Acadiana Ren'!X27+'5C1I_LA Key'!X27+'5C1V_Laf Ren'!X27+'5C1O_Impact'!X27+'5C1P_Vision'!X27+'5C2_LAVCA'!Y27+'5C1H_Southwest'!X27+'5C1G_JS Clark'!X27+'5C1AH_BRUP'!X27+'5C1X_Tangi'!X27+'5C1Y_GEO'!X27+'5C1AI_Harmony'!X27+'5C1AJ_Athlos'!X27+'5C1AG_Collegiate'!X27+'5C1M_GEO Mid'!X27+Placeholder_Tallulah!X27</f>
        <v>0</v>
      </c>
      <c r="Z27" s="61">
        <f>'5C1B_DArbonne'!Y27+'5C1A_Madison'!Y27+'5C1C_Intl High'!Y27+'5C3_UnvView'!Z27+'5C1F_L.C. Charter'!Y27+'5C1E_LFNO'!Y27+'5C1D_NOMMA'!Y27+'5C1AE_Noble Minds'!Y27+'5C1J_Jeff Chamber'!Y27+'5C1Q_Advantage'!Y27+'5C1AF_JCFA-Laf'!Y27+'5C1W_Willow'!Y27+'5C1Z_Lincoln Prep'!Y27+'5C1AA_Laurel'!Y27+'5C1AB_Apex'!Y27+'5C1AC_Smothers'!Y27+'5C1AD_Greater'!Y27+'5C1R_Iberville'!Y27+'5C1N_Delta'!Y27+'5C1S_LC Col Prep'!Y27+'5C1T_Northeast'!Y27+'5C1U_Acadiana Ren'!Y27+'5C1I_LA Key'!Y27+'5C1V_Laf Ren'!Y27+'5C1O_Impact'!Y27+'5C1P_Vision'!Y27+'5C2_LAVCA'!Z27+'5C1H_Southwest'!Y27+'5C1G_JS Clark'!Y27+'5C1AH_BRUP'!Y27+'5C1X_Tangi'!Y27+'5C1Y_GEO'!Y27+'5C1AI_Harmony'!Y27+'5C1AJ_Athlos'!Y27+'5C1AG_Collegiate'!Y27+'5C1M_GEO Mid'!Y27+Placeholder_Tallulah!Y27</f>
        <v>0</v>
      </c>
      <c r="AA27" s="93">
        <f>'5C1B_DArbonne'!Z27+'5C1A_Madison'!Z27+'5C1C_Intl High'!Z27+'5C3_UnvView'!AA27+'5C1F_L.C. Charter'!Z27+'5C1E_LFNO'!Z27+'5C1D_NOMMA'!Z27+'5C1AE_Noble Minds'!Z27+'5C1J_Jeff Chamber'!Z27+'5C1Q_Advantage'!Z27+'5C1AF_JCFA-Laf'!Z27+'5C1W_Willow'!Z27+'5C1Z_Lincoln Prep'!Z27+'5C1AA_Laurel'!Z27+'5C1AB_Apex'!Z27+'5C1AC_Smothers'!Z27+'5C1AD_Greater'!Z27+'5C1R_Iberville'!Z27+'5C1N_Delta'!Z27+'5C1S_LC Col Prep'!Z27+'5C1T_Northeast'!Z27+'5C1U_Acadiana Ren'!Z27+'5C1I_LA Key'!Z27+'5C1V_Laf Ren'!Z27+'5C1O_Impact'!Z27+'5C1P_Vision'!Z27+'5C2_LAVCA'!AA27+'5C1H_Southwest'!Z27+'5C1G_JS Clark'!Z27+'5C1AH_BRUP'!Z27+'5C1X_Tangi'!Z27+'5C1Y_GEO'!Z27+'5C1AI_Harmony'!Z27+'5C1AJ_Athlos'!Z27+'5C1AG_Collegiate'!Z27+'5C1M_GEO Mid'!Z27+Placeholder_Tallulah!Z27</f>
        <v>0</v>
      </c>
      <c r="AB27" s="61">
        <f>'5C1B_DArbonne'!AA27+'5C1A_Madison'!AA27+'5C1C_Intl High'!AA27+'5C3_UnvView'!AB27+'5C1F_L.C. Charter'!AA27+'5C1E_LFNO'!AA27+'5C1D_NOMMA'!AA27+'5C1AE_Noble Minds'!AA27+'5C1J_Jeff Chamber'!AA27+'5C1Q_Advantage'!AA27+'5C1AF_JCFA-Laf'!AA27+'5C1W_Willow'!AA27+'5C1Z_Lincoln Prep'!AA27+'5C1AA_Laurel'!AA27+'5C1AB_Apex'!AA27+'5C1AC_Smothers'!AA27+'5C1AD_Greater'!AA27+'5C1R_Iberville'!AA27+'5C1N_Delta'!AA27+'5C1S_LC Col Prep'!AA27+'5C1T_Northeast'!AA27+'5C1U_Acadiana Ren'!AA27+'5C1I_LA Key'!AA27+'5C1V_Laf Ren'!AA27+'5C1O_Impact'!AA27+'5C1P_Vision'!AA27+'5C2_LAVCA'!AB27+'5C1H_Southwest'!AA27+'5C1G_JS Clark'!AA27+'5C1AH_BRUP'!AA27+'5C1X_Tangi'!AA27+'5C1Y_GEO'!AA27+'5C1AI_Harmony'!AA27+'5C1AJ_Athlos'!AA27+'5C1AG_Collegiate'!AA27+'5C1M_GEO Mid'!AA27+Placeholder_Tallulah!AA27</f>
        <v>0</v>
      </c>
      <c r="AC27" s="61">
        <f>'5C1B_DArbonne'!AB27+'5C1A_Madison'!AB27+'5C1C_Intl High'!AB27+'5C3_UnvView'!AC27+'5C1F_L.C. Charter'!AB27+'5C1E_LFNO'!AB27+'5C1D_NOMMA'!AB27+'5C1AE_Noble Minds'!AB27+'5C1J_Jeff Chamber'!AB27+'5C1Q_Advantage'!AB27+'5C1AF_JCFA-Laf'!AB27+'5C1W_Willow'!AB27+'5C1Z_Lincoln Prep'!AB27+'5C1AA_Laurel'!AB27+'5C1AB_Apex'!AB27+'5C1AC_Smothers'!AB27+'5C1AD_Greater'!AB27+'5C1R_Iberville'!AB27+'5C1N_Delta'!AB27+'5C1S_LC Col Prep'!AB27+'5C1T_Northeast'!AB27+'5C1U_Acadiana Ren'!AB27+'5C1I_LA Key'!AB27+'5C1V_Laf Ren'!AB27+'5C1O_Impact'!AB27+'5C1P_Vision'!AB27+'5C2_LAVCA'!AC27+'5C1H_Southwest'!AB27+'5C1G_JS Clark'!AB27+'5C1AH_BRUP'!AB27+'5C1X_Tangi'!AB27+'5C1Y_GEO'!AB27+'5C1AI_Harmony'!AB27+'5C1AJ_Athlos'!AB27+'5C1AG_Collegiate'!AB27+'5C1M_GEO Mid'!AB27+Placeholder_Tallulah!AB27</f>
        <v>0</v>
      </c>
      <c r="AD27" s="93">
        <f>'5C1B_DArbonne'!AC27+'5C1A_Madison'!AC27+'5C1C_Intl High'!AC27+'5C3_UnvView'!AD27+'5C1F_L.C. Charter'!AC27+'5C1E_LFNO'!AC27+'5C1D_NOMMA'!AC27+'5C1AE_Noble Minds'!AC27+'5C1J_Jeff Chamber'!AC27+'5C1Q_Advantage'!AC27+'5C1AF_JCFA-Laf'!AC27+'5C1W_Willow'!AC27+'5C1Z_Lincoln Prep'!AC27+'5C1AA_Laurel'!AC27+'5C1AB_Apex'!AC27+'5C1AC_Smothers'!AC27+'5C1AD_Greater'!AC27+'5C1R_Iberville'!AC27+'5C1N_Delta'!AC27+'5C1S_LC Col Prep'!AC27+'5C1T_Northeast'!AC27+'5C1U_Acadiana Ren'!AC27+'5C1I_LA Key'!AC27+'5C1V_Laf Ren'!AC27+'5C1O_Impact'!AC27+'5C1P_Vision'!AC27+'5C2_LAVCA'!AD27+'5C1H_Southwest'!AC27+'5C1G_JS Clark'!AC27+'5C1AH_BRUP'!AC27+'5C1X_Tangi'!AC27+'5C1Y_GEO'!AC27+'5C1AI_Harmony'!AC27+'5C1AJ_Athlos'!AC27+'5C1AG_Collegiate'!AC27+'5C1M_GEO Mid'!AC27+Placeholder_Tallulah!AC27</f>
        <v>0</v>
      </c>
      <c r="AE27" s="97">
        <f>'5C1B_DArbonne'!AD27+'5C1A_Madison'!AD27+'5C1C_Intl High'!AD27+'5C3_UnvView'!AE27+'5C1F_L.C. Charter'!AD27+'5C1E_LFNO'!AD27+'5C1D_NOMMA'!AD27+'5C1AE_Noble Minds'!AD27+'5C1J_Jeff Chamber'!AD27+'5C1Q_Advantage'!AD27+'5C1AF_JCFA-Laf'!AD27+'5C1W_Willow'!AD27+'5C1Z_Lincoln Prep'!AD27+'5C1AA_Laurel'!AD27+'5C1AB_Apex'!AD27+'5C1AC_Smothers'!AD27+'5C1AD_Greater'!AD27+'5C1R_Iberville'!AD27+'5C1N_Delta'!AD27+'5C1S_LC Col Prep'!AD27+'5C1T_Northeast'!AD27+'5C1U_Acadiana Ren'!AD27+'5C1I_LA Key'!AD27+'5C1V_Laf Ren'!AD27+'5C1O_Impact'!AD27+'5C1P_Vision'!AD27+'5C2_LAVCA'!AE27+'5C1H_Southwest'!AD27+'5C1G_JS Clark'!AD27+'5C1AH_BRUP'!AD27+'5C1X_Tangi'!AD27+'5C1Y_GEO'!AD27+'5C1AI_Harmony'!AD27+'5C1AJ_Athlos'!AD27+'5C1AG_Collegiate'!AD27+'5C1M_GEO Mid'!AD27+Placeholder_Tallulah!AD27</f>
        <v>0</v>
      </c>
      <c r="AF27" s="67">
        <f>'Source Data'!N27</f>
        <v>2574</v>
      </c>
      <c r="AG27" s="90">
        <f>'5C1B_DArbonne'!AF27+'5C1A_Madison'!AF27+'5C1C_Intl High'!AF27+'5C3_UnvView'!AG27+'5C1F_L.C. Charter'!AF27+'5C1E_LFNO'!AF27+'5C1D_NOMMA'!AF27+'5C1AE_Noble Minds'!AF27+'5C1J_Jeff Chamber'!AF27+'5C1Q_Advantage'!AF27+'5C1AF_JCFA-Laf'!AF27+'5C1W_Willow'!AF27+'5C1Z_Lincoln Prep'!AF27+'5C1AA_Laurel'!AF27+'5C1AB_Apex'!AF27+'5C1AC_Smothers'!AF27+'5C1AD_Greater'!AF27+'5C1R_Iberville'!AF27+'5C1N_Delta'!AF27+'5C1S_LC Col Prep'!AF27+'5C1T_Northeast'!AF27+'5C1U_Acadiana Ren'!AF27+'5C1I_LA Key'!AF27+'5C1V_Laf Ren'!AF27+'5C1O_Impact'!AF27+'5C1P_Vision'!AF27+'5C2_LAVCA'!AG27+'5C1H_Southwest'!AF27+'5C1G_JS Clark'!AF27+'5C1AH_BRUP'!AF27+'5C1X_Tangi'!AF27+'5C1Y_GEO'!AF27+'5C1AI_Harmony'!AF27+'5C1AJ_Athlos'!AF27+'5C1AG_Collegiate'!AF27+'5C1M_GEO Mid'!AF27+Placeholder_Tallulah!AF27</f>
        <v>0</v>
      </c>
      <c r="AH27" s="335">
        <f>'5C1B_DArbonne'!AG27+'5C1A_Madison'!AG27+'5C1C_Intl High'!AG27+'5C3_UnvView'!AH27+'5C1F_L.C. Charter'!AG27+'5C1E_LFNO'!AG27+'5C1D_NOMMA'!AG27+'5C1AE_Noble Minds'!AG27+'5C1J_Jeff Chamber'!AG27+'5C1Q_Advantage'!AG27+'5C1AF_JCFA-Laf'!AG27+'5C1W_Willow'!AG27+'5C1Z_Lincoln Prep'!AG27+'5C1AA_Laurel'!AG27+'5C1AB_Apex'!AG27+'5C1AC_Smothers'!AG27+'5C1AD_Greater'!AG27+'5C1R_Iberville'!AG27+'5C1N_Delta'!AG27+'5C1S_LC Col Prep'!AG27+'5C1T_Northeast'!AG27+'5C1U_Acadiana Ren'!AG27+'5C1I_LA Key'!AG27+'5C1V_Laf Ren'!AG27+'5C1O_Impact'!AG27+'5C1P_Vision'!AG27+'5C2_LAVCA'!AH27+'5C1H_Southwest'!AG27+'5C1G_JS Clark'!AG27+'5C1AH_BRUP'!AG27+'5C1X_Tangi'!AG27+'5C1Y_GEO'!AG27+'5C1AI_Harmony'!AG27+'5C1AJ_Athlos'!AG27+'5C1AG_Collegiate'!AG27+'5C1M_GEO Mid'!AG27+Placeholder_Tallulah!AG27</f>
        <v>0</v>
      </c>
      <c r="AI27" s="67">
        <f>'5C1B_DArbonne'!AH27+'5C1A_Madison'!AH27+'5C1C_Intl High'!AH27+'5C3_UnvView'!AI27+'5C1F_L.C. Charter'!AH27+'5C1E_LFNO'!AH27+'5C1D_NOMMA'!AH27+'5C1AE_Noble Minds'!AH27+'5C1J_Jeff Chamber'!AH27+'5C1Q_Advantage'!AH27+'5C1AF_JCFA-Laf'!AH27+'5C1W_Willow'!AH27+'5C1Z_Lincoln Prep'!AH27+'5C1AA_Laurel'!AH27+'5C1AB_Apex'!AH27+'5C1AC_Smothers'!AH27+'5C1AD_Greater'!AH27+'5C1R_Iberville'!AH27+'5C1N_Delta'!AH27+'5C1S_LC Col Prep'!AH27+'5C1T_Northeast'!AH27+'5C1U_Acadiana Ren'!AH27+'5C1I_LA Key'!AH27+'5C1V_Laf Ren'!AH27+'5C1O_Impact'!AH27+'5C1P_Vision'!AH27+'5C2_LAVCA'!AI27+'5C1H_Southwest'!AH27+'5C1G_JS Clark'!AH27+'5C1AH_BRUP'!AH27+'5C1X_Tangi'!AH27+'5C1Y_GEO'!AH27+'5C1AI_Harmony'!AH27+'5C1AJ_Athlos'!AH27+'5C1AG_Collegiate'!AH27+'5C1M_GEO Mid'!AH27+Placeholder_Tallulah!AH27</f>
        <v>0</v>
      </c>
      <c r="AJ27" s="335">
        <f>'5C1B_DArbonne'!AI27+'5C1A_Madison'!AI27+'5C1C_Intl High'!AI27+'5C3_UnvView'!AJ27+'5C1F_L.C. Charter'!AI27+'5C1E_LFNO'!AI27+'5C1D_NOMMA'!AI27+'5C1AE_Noble Minds'!AI27+'5C1J_Jeff Chamber'!AI27+'5C1Q_Advantage'!AI27+'5C1AF_JCFA-Laf'!AI27+'5C1W_Willow'!AI27+'5C1Z_Lincoln Prep'!AI27+'5C1AA_Laurel'!AI27+'5C1AB_Apex'!AI27+'5C1AC_Smothers'!AI27+'5C1AD_Greater'!AI27+'5C1R_Iberville'!AI27+'5C1N_Delta'!AI27+'5C1S_LC Col Prep'!AI27+'5C1T_Northeast'!AI27+'5C1U_Acadiana Ren'!AI27+'5C1I_LA Key'!AI27+'5C1V_Laf Ren'!AI27+'5C1O_Impact'!AI27+'5C1P_Vision'!AI27+'5C2_LAVCA'!AJ27+'5C1H_Southwest'!AI27+'5C1G_JS Clark'!AI27+'5C1AH_BRUP'!AI27+'5C1X_Tangi'!AI27+'5C1Y_GEO'!AI27+'5C1AI_Harmony'!AI27+'5C1AJ_Athlos'!AI27+'5C1AG_Collegiate'!AI27+'5C1M_GEO Mid'!AI27+Placeholder_Tallulah!AI27</f>
        <v>0</v>
      </c>
      <c r="AK27" s="69">
        <f>'5C1B_DArbonne'!AJ27+'5C1A_Madison'!AJ27+'5C1C_Intl High'!AJ27+'5C3_UnvView'!AK27+'5C1F_L.C. Charter'!AJ27+'5C1E_LFNO'!AJ27+'5C1D_NOMMA'!AJ27+'5C1AE_Noble Minds'!AJ27+'5C1J_Jeff Chamber'!AJ27+'5C1Q_Advantage'!AJ27+'5C1AF_JCFA-Laf'!AJ27+'5C1W_Willow'!AJ27+'5C1Z_Lincoln Prep'!AJ27+'5C1AA_Laurel'!AJ27+'5C1AB_Apex'!AJ27+'5C1AC_Smothers'!AJ27+'5C1AD_Greater'!AJ27+'5C1R_Iberville'!AJ27+'5C1N_Delta'!AJ27+'5C1S_LC Col Prep'!AJ27+'5C1T_Northeast'!AJ27+'5C1U_Acadiana Ren'!AJ27+'5C1I_LA Key'!AJ27+'5C1V_Laf Ren'!AJ27+'5C1O_Impact'!AJ27+'5C1P_Vision'!AJ27+'5C2_LAVCA'!AK27+'5C1H_Southwest'!AJ27+'5C1G_JS Clark'!AJ27+'5C1AH_BRUP'!AJ27+'5C1X_Tangi'!AJ27+'5C1Y_GEO'!AJ27+'5C1AI_Harmony'!AJ27+'5C1AJ_Athlos'!AJ27+'5C1AG_Collegiate'!AJ27+'5C1M_GEO Mid'!AJ27+Placeholder_Tallulah!AJ27</f>
        <v>0</v>
      </c>
      <c r="AL27" s="68">
        <f>'5C1B_DArbonne'!AK27+'5C1A_Madison'!AK27+'5C1C_Intl High'!AK27+'5C3_UnvView'!AL27+'5C1F_L.C. Charter'!AK27+'5C1E_LFNO'!AK27+'5C1D_NOMMA'!AK27+'5C1AE_Noble Minds'!AK27+'5C1J_Jeff Chamber'!AK27+'5C1Q_Advantage'!AK27+'5C1AF_JCFA-Laf'!AK27+'5C1W_Willow'!AK27+'5C1Z_Lincoln Prep'!AK27+'5C1AA_Laurel'!AK27+'5C1AB_Apex'!AK27+'5C1AC_Smothers'!AK27+'5C1AD_Greater'!AK27+'5C1R_Iberville'!AK27+'5C1N_Delta'!AK27+'5C1S_LC Col Prep'!AK27+'5C1T_Northeast'!AK27+'5C1U_Acadiana Ren'!AK27+'5C1I_LA Key'!AK27+'5C1V_Laf Ren'!AK27+'5C1O_Impact'!AK27+'5C1P_Vision'!AK27+'5C2_LAVCA'!AL27+'5C1H_Southwest'!AK27+'5C1G_JS Clark'!AK27+'5C1AH_BRUP'!AK27+'5C1X_Tangi'!AK27+'5C1Y_GEO'!AK27+'5C1AI_Harmony'!AK27+'5C1AJ_Athlos'!AK27+'5C1AG_Collegiate'!AK27+'5C1M_GEO Mid'!AK27+Placeholder_Tallulah!AK27</f>
        <v>0</v>
      </c>
      <c r="AM27" s="90">
        <f>'5C1B_DArbonne'!AL27+'5C1A_Madison'!AL27+'5C1C_Intl High'!AL27+'5C3_UnvView'!AM27+'5C1F_L.C. Charter'!AL27+'5C1E_LFNO'!AL27+'5C1D_NOMMA'!AL27+'5C1AE_Noble Minds'!AL27+'5C1J_Jeff Chamber'!AL27+'5C1Q_Advantage'!AL27+'5C1AF_JCFA-Laf'!AL27+'5C1W_Willow'!AL27+'5C1Z_Lincoln Prep'!AL27+'5C1AA_Laurel'!AL27+'5C1AB_Apex'!AL27+'5C1AC_Smothers'!AL27+'5C1AD_Greater'!AL27+'5C1R_Iberville'!AL27+'5C1N_Delta'!AL27+'5C1S_LC Col Prep'!AL27+'5C1T_Northeast'!AL27+'5C1U_Acadiana Ren'!AL27+'5C1I_LA Key'!AL27+'5C1V_Laf Ren'!AL27+'5C1O_Impact'!AL27+'5C1P_Vision'!AL27+'5C2_LAVCA'!AM27+'5C1H_Southwest'!AL27+'5C1G_JS Clark'!AL27+'5C1AH_BRUP'!AL27+'5C1X_Tangi'!AL27+'5C1Y_GEO'!AL27+'5C1AI_Harmony'!AL27+'5C1AJ_Athlos'!AL27+'5C1AG_Collegiate'!AL27+'5C1M_GEO Mid'!AL27+Placeholder_Tallulah!AL27</f>
        <v>70269</v>
      </c>
      <c r="AN27" s="71">
        <f>'5C1B_DArbonne'!AM27+'5C1A_Madison'!AM27+'5C1C_Intl High'!AM27+'5C3_UnvView'!AN27+'5C1F_L.C. Charter'!AM27+'5C1E_LFNO'!AM27+'5C1D_NOMMA'!AM27+'5C1AE_Noble Minds'!AM27+'5C1J_Jeff Chamber'!AM27+'5C1Q_Advantage'!AM27+'5C1AF_JCFA-Laf'!AM27+'5C1W_Willow'!AM27+'5C1Z_Lincoln Prep'!AM27+'5C1AA_Laurel'!AM27+'5C1AB_Apex'!AM27+'5C1AC_Smothers'!AM27+'5C1AD_Greater'!AM27+'5C1R_Iberville'!AM27+'5C1N_Delta'!AM27+'5C1S_LC Col Prep'!AM27+'5C1T_Northeast'!AM27+'5C1U_Acadiana Ren'!AM27+'5C1I_LA Key'!AM27+'5C1V_Laf Ren'!AM27+'5C1O_Impact'!AM27+'5C1P_Vision'!AM27+'5C2_LAVCA'!AN27+'5C1H_Southwest'!AM27+'5C1G_JS Clark'!AM27+'5C1AH_BRUP'!AM27+'5C1X_Tangi'!AM27+'5C1Y_GEO'!AM27+'5C1AI_Harmony'!AM27+'5C1AJ_Athlos'!AM27+'5C1AG_Collegiate'!AM27+'5C1M_GEO Mid'!AM27+Placeholder_Tallulah!AM27</f>
        <v>0</v>
      </c>
      <c r="AO27" s="90">
        <f>'5C1B_DArbonne'!AN27+'5C1A_Madison'!AN27+'5C1C_Intl High'!AN27+'5C3_UnvView'!AO27+'5C1F_L.C. Charter'!AN27+'5C1E_LFNO'!AN27+'5C1D_NOMMA'!AN27+'5C1AE_Noble Minds'!AN27+'5C1J_Jeff Chamber'!AN27+'5C1Q_Advantage'!AN27+'5C1AF_JCFA-Laf'!AN27+'5C1W_Willow'!AN27+'5C1Z_Lincoln Prep'!AN27+'5C1AA_Laurel'!AN27+'5C1AB_Apex'!AN27+'5C1AC_Smothers'!AN27+'5C1AD_Greater'!AN27+'5C1R_Iberville'!AN27+'5C1N_Delta'!AN27+'5C1S_LC Col Prep'!AN27+'5C1T_Northeast'!AN27+'5C1U_Acadiana Ren'!AN27+'5C1I_LA Key'!AN27+'5C1V_Laf Ren'!AN27+'5C1O_Impact'!AN27+'5C1P_Vision'!AN27+'5C2_LAVCA'!AO27+'5C1H_Southwest'!AN27+'5C1G_JS Clark'!AN27+'5C1AH_BRUP'!AN27+'5C1X_Tangi'!AN27+'5C1Y_GEO'!AN27+'5C1AI_Harmony'!AN27+'5C1AJ_Athlos'!AN27+'5C1AG_Collegiate'!AN27+'5C1M_GEO Mid'!AN27+Placeholder_Tallulah!AN27</f>
        <v>0</v>
      </c>
      <c r="AP27" s="69">
        <f>'5C1B_DArbonne'!AO27+'5C1A_Madison'!AO27+'5C1C_Intl High'!AO27+'5C3_UnvView'!AP27+'5C1F_L.C. Charter'!AO27+'5C1E_LFNO'!AO27+'5C1D_NOMMA'!AO27+'5C1AE_Noble Minds'!AO27+'5C1J_Jeff Chamber'!AO27+'5C1Q_Advantage'!AO27+'5C1AF_JCFA-Laf'!AO27+'5C1W_Willow'!AO27+'5C1Z_Lincoln Prep'!AO27+'5C1AA_Laurel'!AO27+'5C1AB_Apex'!AO27+'5C1AC_Smothers'!AO27+'5C1AD_Greater'!AO27+'5C1R_Iberville'!AO27+'5C1N_Delta'!AO27+'5C1S_LC Col Prep'!AO27+'5C1T_Northeast'!AO27+'5C1U_Acadiana Ren'!AO27+'5C1I_LA Key'!AO27+'5C1V_Laf Ren'!AO27+'5C1O_Impact'!AO27+'5C1P_Vision'!AO27+'5C2_LAVCA'!AP27+'5C1H_Southwest'!AO27+'5C1G_JS Clark'!AO27+'5C1AH_BRUP'!AO27+'5C1X_Tangi'!AO27+'5C1Y_GEO'!AO27+'5C1AI_Harmony'!AO27+'5C1AJ_Athlos'!AO27+'5C1AG_Collegiate'!AO27+'5C1M_GEO Mid'!AO27+Placeholder_Tallulah!AO27</f>
        <v>0</v>
      </c>
      <c r="AQ27" s="90">
        <f>'5C1B_DArbonne'!AP27+'5C1A_Madison'!AP27+'5C1C_Intl High'!AP27+'5C3_UnvView'!AQ27+'5C1F_L.C. Charter'!AP27+'5C1E_LFNO'!AP27+'5C1D_NOMMA'!AP27+'5C1AE_Noble Minds'!AP27+'5C1J_Jeff Chamber'!AP27+'5C1Q_Advantage'!AP27+'5C1AF_JCFA-Laf'!AP27+'5C1W_Willow'!AP27+'5C1Z_Lincoln Prep'!AP27+'5C1AA_Laurel'!AP27+'5C1AB_Apex'!AP27+'5C1AC_Smothers'!AP27+'5C1AD_Greater'!AP27+'5C1R_Iberville'!AP27+'5C1N_Delta'!AP27+'5C1S_LC Col Prep'!AP27+'5C1T_Northeast'!AP27+'5C1U_Acadiana Ren'!AP27+'5C1I_LA Key'!AP27+'5C1V_Laf Ren'!AP27+'5C1O_Impact'!AP27+'5C1P_Vision'!AP27+'5C2_LAVCA'!AQ27+'5C1H_Southwest'!AP27+'5C1G_JS Clark'!AP27+'5C1AH_BRUP'!AP27+'5C1X_Tangi'!AP27+'5C1Y_GEO'!AP27+'5C1AI_Harmony'!AP27+'5C1AJ_Athlos'!AP27+'5C1AG_Collegiate'!AP27+'5C1M_GEO Mid'!AP27+Placeholder_Tallulah!AP27</f>
        <v>0</v>
      </c>
      <c r="AR27" s="69">
        <f>'5C1B_DArbonne'!AQ27+'5C1A_Madison'!AQ27+'5C1C_Intl High'!AQ27+'5C3_UnvView'!AR27+'5C1F_L.C. Charter'!AQ27+'5C1E_LFNO'!AQ27+'5C1D_NOMMA'!AQ27+'5C1AE_Noble Minds'!AQ27+'5C1J_Jeff Chamber'!AQ27+'5C1Q_Advantage'!AQ27+'5C1AF_JCFA-Laf'!AQ27+'5C1W_Willow'!AQ27+'5C1Z_Lincoln Prep'!AQ27+'5C1AA_Laurel'!AQ27+'5C1AB_Apex'!AQ27+'5C1AC_Smothers'!AQ27+'5C1AD_Greater'!AQ27+'5C1R_Iberville'!AQ27+'5C1N_Delta'!AQ27+'5C1S_LC Col Prep'!AQ27+'5C1T_Northeast'!AQ27+'5C1U_Acadiana Ren'!AQ27+'5C1I_LA Key'!AQ27+'5C1V_Laf Ren'!AQ27+'5C1O_Impact'!AQ27+'5C1P_Vision'!AQ27+'5C2_LAVCA'!AR27+'5C1H_Southwest'!AQ27+'5C1G_JS Clark'!AQ27+'5C1AH_BRUP'!AQ27+'5C1X_Tangi'!AQ27+'5C1Y_GEO'!AQ27+'5C1AI_Harmony'!AQ27+'5C1AJ_Athlos'!AQ27+'5C1AG_Collegiate'!AQ27+'5C1M_GEO Mid'!AQ27+Placeholder_Tallulah!AQ27</f>
        <v>0</v>
      </c>
      <c r="AS27" s="69">
        <f>'5C1B_DArbonne'!AR27+'5C1A_Madison'!AR27+'5C1C_Intl High'!AR27+'5C3_UnvView'!AS27+'5C1F_L.C. Charter'!AR27+'5C1E_LFNO'!AR27+'5C1D_NOMMA'!AR27+'5C1AE_Noble Minds'!AR27+'5C1J_Jeff Chamber'!AR27+'5C1Q_Advantage'!AR27+'5C1AF_JCFA-Laf'!AR27+'5C1W_Willow'!AR27+'5C1Z_Lincoln Prep'!AR27+'5C1AA_Laurel'!AR27+'5C1AB_Apex'!AR27+'5C1AC_Smothers'!AR27+'5C1AD_Greater'!AR27+'5C1R_Iberville'!AR27+'5C1N_Delta'!AR27+'5C1S_LC Col Prep'!AR27+'5C1T_Northeast'!AR27+'5C1U_Acadiana Ren'!AR27+'5C1I_LA Key'!AR27+'5C1V_Laf Ren'!AR27+'5C1O_Impact'!AR27+'5C1P_Vision'!AR27+'5C2_LAVCA'!AS27+'5C1H_Southwest'!AR27+'5C1G_JS Clark'!AR27+'5C1AH_BRUP'!AR27+'5C1X_Tangi'!AR27+'5C1Y_GEO'!AR27+'5C1AI_Harmony'!AR27+'5C1AJ_Athlos'!AR27+'5C1AG_Collegiate'!AR27+'5C1M_GEO Mid'!AR27+Placeholder_Tallulah!AR27</f>
        <v>0</v>
      </c>
      <c r="AT27" s="90">
        <f>'5C1B_DArbonne'!AS27+'5C1A_Madison'!AS27+'5C1C_Intl High'!AS27+'5C3_UnvView'!AT27+'5C1F_L.C. Charter'!AS27+'5C1E_LFNO'!AS27+'5C1D_NOMMA'!AS27+'5C1AE_Noble Minds'!AS27+'5C1J_Jeff Chamber'!AS27+'5C1Q_Advantage'!AS27+'5C1AF_JCFA-Laf'!AS27+'5C1W_Willow'!AS27+'5C1Z_Lincoln Prep'!AS27+'5C1AA_Laurel'!AS27+'5C1AB_Apex'!AS27+'5C1AC_Smothers'!AS27+'5C1AD_Greater'!AS27+'5C1R_Iberville'!AS27+'5C1N_Delta'!AS27+'5C1S_LC Col Prep'!AS27+'5C1T_Northeast'!AS27+'5C1U_Acadiana Ren'!AS27+'5C1I_LA Key'!AS27+'5C1V_Laf Ren'!AS27+'5C1O_Impact'!AS27+'5C1P_Vision'!AS27+'5C2_LAVCA'!AT27+'5C1H_Southwest'!AS27+'5C1G_JS Clark'!AS27+'5C1AH_BRUP'!AS27+'5C1X_Tangi'!AS27+'5C1Y_GEO'!AS27+'5C1AI_Harmony'!AS27+'5C1AJ_Athlos'!AS27+'5C1AG_Collegiate'!AS27+'5C1M_GEO Mid'!AS27+Placeholder_Tallulah!AS27</f>
        <v>10384</v>
      </c>
      <c r="AU27" s="70">
        <f t="shared" si="1"/>
        <v>0</v>
      </c>
      <c r="AV27" s="87">
        <f t="shared" si="2"/>
        <v>10384</v>
      </c>
      <c r="AW27" s="192"/>
      <c r="AX27" s="66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Mid'!#REF!+Placeholder_Tallulah!AW27</f>
        <v>#REF!</v>
      </c>
      <c r="AY27" s="66">
        <f t="shared" si="3"/>
        <v>0</v>
      </c>
      <c r="AZ27" s="66" t="e">
        <f t="shared" si="4"/>
        <v>#REF!</v>
      </c>
    </row>
    <row r="28" spans="1:52" ht="16.149999999999999" customHeight="1" x14ac:dyDescent="0.2">
      <c r="A28" s="55">
        <v>22</v>
      </c>
      <c r="B28" s="56" t="s">
        <v>28</v>
      </c>
      <c r="C28" s="336">
        <f>'5C1B_DArbonne'!C28+'5C1A_Madison'!C28+'5C1C_Intl High'!C28+'5C3_UnvView'!C28+'5C1F_L.C. Charter'!C28+'5C1E_LFNO'!C28+'5C1D_NOMMA'!C28+'5C1AE_Noble Minds'!C28+'5C1J_Jeff Chamber'!C28+'5C1Q_Advantage'!C28+'5C1AF_JCFA-Laf'!C28+'5C1W_Willow'!C28+'5C1Z_Lincoln Prep'!C28+'5C1AA_Laurel'!C28+'5C1AB_Apex'!C28+'5C1AC_Smothers'!C28+'5C1AD_Greater'!C28+'5C1R_Iberville'!C28+'5C1N_Delta'!C28+'5C1S_LC Col Prep'!C28+'5C1T_Northeast'!C28+'5C1U_Acadiana Ren'!C28+'5C1I_LA Key'!C28+'5C1V_Laf Ren'!C28+'5C1O_Impact'!C28+'5C1P_Vision'!C28+'5C2_LAVCA'!C28+'5C1H_Southwest'!C28+'5C1G_JS Clark'!C28+'5C1AH_BRUP'!C28+'5C1X_Tangi'!C28+'5C1Y_GEO'!C28+'5C1AI_Harmony'!C28+'5C1AJ_Athlos'!C28+'5C1AG_Collegiate'!C28+'5C1M_GEO Mid'!C28+Placeholder_Tallulah!C28</f>
        <v>0</v>
      </c>
      <c r="D28" s="57">
        <f>'Source Data'!H28</f>
        <v>5299.8126353513471</v>
      </c>
      <c r="E28" s="75">
        <f>'5C1B_DArbonne'!E28+'5C1A_Madison'!E28+'5C1C_Intl High'!E28+'5C3_UnvView'!E28+'5C1F_L.C. Charter'!E28+'5C1E_LFNO'!E28+'5C1D_NOMMA'!E28+'5C1AE_Noble Minds'!E28+'5C1J_Jeff Chamber'!E28+'5C1Q_Advantage'!E28+'5C1AF_JCFA-Laf'!E28+'5C1W_Willow'!E28+'5C1Z_Lincoln Prep'!E28+'5C1AA_Laurel'!E28+'5C1AB_Apex'!E28+'5C1AC_Smothers'!E28+'5C1AD_Greater'!E28+'5C1R_Iberville'!E28+'5C1N_Delta'!E28+'5C1S_LC Col Prep'!E28+'5C1T_Northeast'!E28+'5C1U_Acadiana Ren'!E28+'5C1I_LA Key'!E28+'5C1V_Laf Ren'!E28+'5C1O_Impact'!E28+'5C1P_Vision'!E28+'5C2_LAVCA'!E28+'5C1H_Southwest'!E28+'5C1G_JS Clark'!E28+'5C1AH_BRUP'!E28+'5C1X_Tangi'!E28+'5C1Y_GEO'!E28+'5C1AI_Harmony'!E28+'5C1AJ_Athlos'!E28+'5C1AG_Collegiate'!E28+'5C1M_GEO Mid'!E28+Placeholder_Tallulah!E28</f>
        <v>0</v>
      </c>
      <c r="F28" s="355">
        <f>'5C1B_DArbonne'!F28+'5C1A_Madison'!F28+'5C1C_Intl High'!F28+'5C3_UnvView'!F28+'5C1F_L.C. Charter'!F28+'5C1E_LFNO'!F28+'5C1D_NOMMA'!F28+'5C1AE_Noble Minds'!F28+'5C1J_Jeff Chamber'!F28+'5C1Q_Advantage'!F28+'5C1AF_JCFA-Laf'!F28+'5C1W_Willow'!F28+'5C1Z_Lincoln Prep'!F28+'5C1AA_Laurel'!F28+'5C1AB_Apex'!F28+'5C1AC_Smothers'!F28+'5C1AD_Greater'!F28+'5C1R_Iberville'!F28+'5C1N_Delta'!F28+'5C1S_LC Col Prep'!F28+'5C1T_Northeast'!F28+'5C1U_Acadiana Ren'!F28+'5C1I_LA Key'!F28+'5C1V_Laf Ren'!F28+'5C1O_Impact'!F28+'5C1P_Vision'!F28+'5C2_LAVCA'!F28+'5C1H_Southwest'!F28+'5C1G_JS Clark'!F28+'5C1AH_BRUP'!F28+'5C1X_Tangi'!F28+'5C1Y_GEO'!F28+'5C1AI_Harmony'!F28+'5C1AJ_Athlos'!F28+'5C1AG_Collegiate'!F28+'5C1M_GEO Mid'!F28+Placeholder_Tallulah!F28</f>
        <v>0</v>
      </c>
      <c r="G28" s="57">
        <f>'Source Data'!I28</f>
        <v>774.29658969861021</v>
      </c>
      <c r="H28" s="75">
        <f>'5C1B_DArbonne'!H28+'5C1A_Madison'!H28+'5C1C_Intl High'!H28+'5C3_UnvView'!H28+'5C1F_L.C. Charter'!H28+'5C1E_LFNO'!H28+'5C1D_NOMMA'!H28+'5C1AE_Noble Minds'!H28+'5C1J_Jeff Chamber'!H28+'5C1Q_Advantage'!H28+'5C1AF_JCFA-Laf'!H28+'5C1W_Willow'!H28+'5C1Z_Lincoln Prep'!H28+'5C1AA_Laurel'!H28+'5C1AB_Apex'!H28+'5C1AC_Smothers'!H28+'5C1AD_Greater'!H28+'5C1R_Iberville'!H28+'5C1N_Delta'!H28+'5C1S_LC Col Prep'!H28+'5C1T_Northeast'!H28+'5C1U_Acadiana Ren'!H28+'5C1I_LA Key'!H28+'5C1V_Laf Ren'!H28+'5C1O_Impact'!H28+'5C1P_Vision'!H28+'5C2_LAVCA'!H28+'5C1H_Southwest'!H28+'5C1G_JS Clark'!H28+'5C1AH_BRUP'!H28+'5C1X_Tangi'!H28+'5C1Y_GEO'!H28+'5C1AI_Harmony'!H28+'5C1AJ_Athlos'!H28+'5C1AG_Collegiate'!H28+'5C1M_GEO Mid'!H28+Placeholder_Tallulah!H28</f>
        <v>0</v>
      </c>
      <c r="I28" s="355">
        <f>'5C1B_DArbonne'!I28+'5C1A_Madison'!I28+'5C1C_Intl High'!I28+'5C3_UnvView'!I28+'5C1F_L.C. Charter'!I28+'5C1E_LFNO'!I28+'5C1D_NOMMA'!I28+'5C1AE_Noble Minds'!I28+'5C1J_Jeff Chamber'!I28+'5C1Q_Advantage'!I28+'5C1AF_JCFA-Laf'!I28+'5C1W_Willow'!I28+'5C1Z_Lincoln Prep'!I28+'5C1AA_Laurel'!I28+'5C1AB_Apex'!I28+'5C1AC_Smothers'!I28+'5C1AD_Greater'!I28+'5C1R_Iberville'!I28+'5C1N_Delta'!I28+'5C1S_LC Col Prep'!I28+'5C1T_Northeast'!I28+'5C1U_Acadiana Ren'!I28+'5C1I_LA Key'!I28+'5C1V_Laf Ren'!I28+'5C1O_Impact'!I28+'5C1P_Vision'!I28+'5C2_LAVCA'!I28+'5C1H_Southwest'!I28+'5C1G_JS Clark'!I28+'5C1AH_BRUP'!I28+'5C1X_Tangi'!I28+'5C1Y_GEO'!I28+'5C1AI_Harmony'!I28+'5C1AJ_Athlos'!I28+'5C1AG_Collegiate'!I28+'5C1M_GEO Mid'!I28+Placeholder_Tallulah!I28</f>
        <v>0</v>
      </c>
      <c r="J28" s="57">
        <f>'Source Data'!J28</f>
        <v>211.17179719053001</v>
      </c>
      <c r="K28" s="75">
        <f>'5C1B_DArbonne'!K28+'5C1A_Madison'!K28+'5C1C_Intl High'!K28+'5C3_UnvView'!K28+'5C1F_L.C. Charter'!K28+'5C1E_LFNO'!K28+'5C1D_NOMMA'!K28+'5C1AE_Noble Minds'!K28+'5C1J_Jeff Chamber'!K28+'5C1Q_Advantage'!K28+'5C1AF_JCFA-Laf'!K28+'5C1W_Willow'!K28+'5C1Z_Lincoln Prep'!K28+'5C1AA_Laurel'!K28+'5C1AB_Apex'!K28+'5C1AC_Smothers'!K28+'5C1AD_Greater'!K28+'5C1R_Iberville'!K28+'5C1N_Delta'!K28+'5C1S_LC Col Prep'!K28+'5C1T_Northeast'!K28+'5C1U_Acadiana Ren'!K28+'5C1I_LA Key'!K28+'5C1V_Laf Ren'!K28+'5C1O_Impact'!K28+'5C1P_Vision'!K28+'5C2_LAVCA'!K28+'5C1H_Southwest'!K28+'5C1G_JS Clark'!K28+'5C1AH_BRUP'!K28+'5C1X_Tangi'!K28+'5C1Y_GEO'!K28+'5C1AI_Harmony'!K28+'5C1AJ_Athlos'!K28+'5C1AG_Collegiate'!K28+'5C1M_GEO Mid'!K28+Placeholder_Tallulah!K28</f>
        <v>0</v>
      </c>
      <c r="L28" s="355">
        <f>'5C1B_DArbonne'!L28+'5C1A_Madison'!L28+'5C1C_Intl High'!L28+'5C3_UnvView'!L28+'5C1F_L.C. Charter'!L28+'5C1E_LFNO'!L28+'5C1D_NOMMA'!L28+'5C1AE_Noble Minds'!L28+'5C1J_Jeff Chamber'!L28+'5C1Q_Advantage'!L28+'5C1AF_JCFA-Laf'!L28+'5C1W_Willow'!L28+'5C1Z_Lincoln Prep'!L28+'5C1AA_Laurel'!L28+'5C1AB_Apex'!L28+'5C1AC_Smothers'!L28+'5C1AD_Greater'!L28+'5C1R_Iberville'!L28+'5C1N_Delta'!L28+'5C1S_LC Col Prep'!L28+'5C1T_Northeast'!L28+'5C1U_Acadiana Ren'!L28+'5C1I_LA Key'!L28+'5C1V_Laf Ren'!L28+'5C1O_Impact'!L28+'5C1P_Vision'!L28+'5C2_LAVCA'!L28+'5C1H_Southwest'!L28+'5C1G_JS Clark'!L28+'5C1AH_BRUP'!L28+'5C1X_Tangi'!L28+'5C1Y_GEO'!L28+'5C1AI_Harmony'!L28+'5C1AJ_Athlos'!L28+'5C1AG_Collegiate'!L28+'5C1M_GEO Mid'!L28+Placeholder_Tallulah!L28</f>
        <v>0</v>
      </c>
      <c r="M28" s="57">
        <f>'Source Data'!K28</f>
        <v>5279.2949297632513</v>
      </c>
      <c r="N28" s="75">
        <f>'5C1B_DArbonne'!N28+'5C1A_Madison'!N28+'5C1C_Intl High'!N28+'5C3_UnvView'!N28+'5C1F_L.C. Charter'!N28+'5C1E_LFNO'!N28+'5C1D_NOMMA'!N28+'5C1AE_Noble Minds'!N28+'5C1J_Jeff Chamber'!N28+'5C1Q_Advantage'!N28+'5C1AF_JCFA-Laf'!N28+'5C1W_Willow'!N28+'5C1Z_Lincoln Prep'!N28+'5C1AA_Laurel'!N28+'5C1AB_Apex'!N28+'5C1AC_Smothers'!N28+'5C1AD_Greater'!N28+'5C1R_Iberville'!N28+'5C1N_Delta'!N28+'5C1S_LC Col Prep'!N28+'5C1T_Northeast'!N28+'5C1U_Acadiana Ren'!N28+'5C1I_LA Key'!N28+'5C1V_Laf Ren'!N28+'5C1O_Impact'!N28+'5C1P_Vision'!N28+'5C2_LAVCA'!N28+'5C1H_Southwest'!N28+'5C1G_JS Clark'!N28+'5C1AH_BRUP'!N28+'5C1X_Tangi'!N28+'5C1Y_GEO'!N28+'5C1AI_Harmony'!N28+'5C1AJ_Athlos'!N28+'5C1AG_Collegiate'!N28+'5C1M_GEO Mid'!N28+Placeholder_Tallulah!N28</f>
        <v>0</v>
      </c>
      <c r="O28" s="355">
        <f>'5C1B_DArbonne'!O28+'5C1A_Madison'!O28+'5C1C_Intl High'!O28+'5C3_UnvView'!O28+'5C1F_L.C. Charter'!O28+'5C1E_LFNO'!O28+'5C1D_NOMMA'!O28+'5C1AE_Noble Minds'!O28+'5C1J_Jeff Chamber'!O28+'5C1Q_Advantage'!O28+'5C1AF_JCFA-Laf'!O28+'5C1W_Willow'!O28+'5C1Z_Lincoln Prep'!O28+'5C1AA_Laurel'!O28+'5C1AB_Apex'!O28+'5C1AC_Smothers'!O28+'5C1AD_Greater'!O28+'5C1R_Iberville'!O28+'5C1N_Delta'!O28+'5C1S_LC Col Prep'!O28+'5C1T_Northeast'!O28+'5C1U_Acadiana Ren'!O28+'5C1I_LA Key'!O28+'5C1V_Laf Ren'!O28+'5C1O_Impact'!O28+'5C1P_Vision'!O28+'5C2_LAVCA'!O28+'5C1H_Southwest'!O28+'5C1G_JS Clark'!O28+'5C1AH_BRUP'!O28+'5C1X_Tangi'!O28+'5C1Y_GEO'!O28+'5C1AI_Harmony'!O28+'5C1AJ_Athlos'!O28+'5C1AG_Collegiate'!O28+'5C1M_GEO Mid'!O28+Placeholder_Tallulah!O28</f>
        <v>0</v>
      </c>
      <c r="P28" s="57">
        <f>'Source Data'!L28</f>
        <v>2111.7179719053006</v>
      </c>
      <c r="Q28" s="75">
        <f>'5C1B_DArbonne'!Q28+'5C1A_Madison'!Q28+'5C1C_Intl High'!Q28+'5C3_UnvView'!Q28+'5C1F_L.C. Charter'!Q28+'5C1E_LFNO'!Q28+'5C1D_NOMMA'!Q28+'5C1AE_Noble Minds'!Q28+'5C1J_Jeff Chamber'!Q28+'5C1Q_Advantage'!Q28+'5C1AF_JCFA-Laf'!Q28+'5C1W_Willow'!Q28+'5C1Z_Lincoln Prep'!Q28+'5C1AA_Laurel'!Q28+'5C1AB_Apex'!Q28+'5C1AC_Smothers'!Q28+'5C1AD_Greater'!Q28+'5C1R_Iberville'!Q28+'5C1N_Delta'!Q28+'5C1S_LC Col Prep'!Q28+'5C1T_Northeast'!Q28+'5C1U_Acadiana Ren'!Q28+'5C1I_LA Key'!Q28+'5C1V_Laf Ren'!Q28+'5C1O_Impact'!Q28+'5C1P_Vision'!Q28+'5C2_LAVCA'!Q28+'5C1H_Southwest'!Q28+'5C1G_JS Clark'!Q28+'5C1AH_BRUP'!Q28+'5C1X_Tangi'!Q28+'5C1Y_GEO'!Q28+'5C1AI_Harmony'!Q28+'5C1AJ_Athlos'!Q28+'5C1AG_Collegiate'!Q28+'5C1M_GEO Mid'!Q28+Placeholder_Tallulah!Q28</f>
        <v>0</v>
      </c>
      <c r="R28" s="94">
        <f>'5C1B_DArbonne'!R28+'5C1A_Madison'!R28+'5C1C_Intl High'!R28+'5C3_UnvView'!R28+'5C1F_L.C. Charter'!R28+'5C1E_LFNO'!R28+'5C1D_NOMMA'!R28+'5C1AE_Noble Minds'!R28+'5C1J_Jeff Chamber'!R28+'5C1Q_Advantage'!R28+'5C1AF_JCFA-Laf'!R28+'5C1W_Willow'!R28+'5C1Z_Lincoln Prep'!R28+'5C1AA_Laurel'!R28+'5C1AB_Apex'!R28+'5C1AC_Smothers'!R28+'5C1AD_Greater'!R28+'5C1R_Iberville'!R28+'5C1N_Delta'!R28+'5C1S_LC Col Prep'!R28+'5C1T_Northeast'!R28+'5C1U_Acadiana Ren'!R28+'5C1I_LA Key'!R28+'5C1V_Laf Ren'!R28+'5C1O_Impact'!R28+'5C1P_Vision'!R28+'5C2_LAVCA'!R28+'5C1H_Southwest'!R28+'5C1G_JS Clark'!R28+'5C1AH_BRUP'!R28+'5C1X_Tangi'!R28+'5C1Y_GEO'!R28+'5C1AI_Harmony'!R28+'5C1AJ_Athlos'!R28+'5C1AG_Collegiate'!R28+'5C1M_GEO Mid'!R28+Placeholder_Tallulah!R28</f>
        <v>98794</v>
      </c>
      <c r="S28" s="1397">
        <f>'5C3_UnvView'!S28+'5C2_LAVCA'!S28</f>
        <v>10977</v>
      </c>
      <c r="T28" s="57">
        <f>'5C1B_DArbonne'!S28+'5C1A_Madison'!S28+'5C1C_Intl High'!S28+'5C3_UnvView'!T28+'5C1F_L.C. Charter'!S28+'5C1E_LFNO'!S28+'5C1D_NOMMA'!S28+'5C1AE_Noble Minds'!S28+'5C1J_Jeff Chamber'!S28+'5C1Q_Advantage'!S28+'5C1AF_JCFA-Laf'!S28+'5C1W_Willow'!S28+'5C1Z_Lincoln Prep'!S28+'5C1AA_Laurel'!S28+'5C1AB_Apex'!S28+'5C1AC_Smothers'!S28+'5C1AD_Greater'!S28+'5C1R_Iberville'!S28+'5C1N_Delta'!S28+'5C1S_LC Col Prep'!S28+'5C1T_Northeast'!S28+'5C1U_Acadiana Ren'!S28+'5C1I_LA Key'!S28+'5C1V_Laf Ren'!S28+'5C1O_Impact'!S28+'5C1P_Vision'!S28+'5C2_LAVCA'!T28+'5C1H_Southwest'!S28+'5C1G_JS Clark'!S28+'5C1AH_BRUP'!S28+'5C1X_Tangi'!S28+'5C1Y_GEO'!S28+'5C1AI_Harmony'!S28+'5C1AJ_Athlos'!S28+'5C1AG_Collegiate'!S28+'5C1M_GEO Mid'!S28+Placeholder_Tallulah!S28</f>
        <v>0</v>
      </c>
      <c r="U28" s="57">
        <f>'5C1B_DArbonne'!T28+'5C1A_Madison'!T28+'5C1C_Intl High'!T28+'5C3_UnvView'!U28+'5C1F_L.C. Charter'!T28+'5C1E_LFNO'!T28+'5C1D_NOMMA'!T28+'5C1AE_Noble Minds'!T28+'5C1J_Jeff Chamber'!T28+'5C1Q_Advantage'!T28+'5C1AF_JCFA-Laf'!T28+'5C1W_Willow'!T28+'5C1Z_Lincoln Prep'!T28+'5C1AA_Laurel'!T28+'5C1AB_Apex'!T28+'5C1AC_Smothers'!T28+'5C1AD_Greater'!T28+'5C1R_Iberville'!T28+'5C1N_Delta'!T28+'5C1S_LC Col Prep'!T28+'5C1T_Northeast'!T28+'5C1U_Acadiana Ren'!T28+'5C1I_LA Key'!T28+'5C1V_Laf Ren'!T28+'5C1O_Impact'!T28+'5C1P_Vision'!T28+'5C2_LAVCA'!U28+'5C1H_Southwest'!T28+'5C1G_JS Clark'!T28+'5C1AH_BRUP'!T28+'5C1X_Tangi'!T28+'5C1Y_GEO'!T28+'5C1AI_Harmony'!T28+'5C1AJ_Athlos'!T28+'5C1AG_Collegiate'!T28+'5C1M_GEO Mid'!T28+Placeholder_Tallulah!T28</f>
        <v>0</v>
      </c>
      <c r="V28" s="58">
        <f>'5C1B_DArbonne'!U28+'5C1A_Madison'!U28+'5C1C_Intl High'!U28+'5C3_UnvView'!V28+'5C1F_L.C. Charter'!U28+'5C1E_LFNO'!U28+'5C1D_NOMMA'!U28+'5C1AE_Noble Minds'!U28+'5C1J_Jeff Chamber'!U28+'5C1Q_Advantage'!U28+'5C1AF_JCFA-Laf'!U28+'5C1W_Willow'!U28+'5C1Z_Lincoln Prep'!U28+'5C1AA_Laurel'!U28+'5C1AB_Apex'!U28+'5C1AC_Smothers'!U28+'5C1AD_Greater'!U28+'5C1R_Iberville'!U28+'5C1N_Delta'!U28+'5C1S_LC Col Prep'!U28+'5C1T_Northeast'!U28+'5C1U_Acadiana Ren'!U28+'5C1I_LA Key'!U28+'5C1V_Laf Ren'!U28+'5C1O_Impact'!U28+'5C1P_Vision'!U28+'5C2_LAVCA'!V28+'5C1H_Southwest'!U28+'5C1G_JS Clark'!U28+'5C1AH_BRUP'!U28+'5C1X_Tangi'!U28+'5C1Y_GEO'!U28+'5C1AI_Harmony'!U28+'5C1AJ_Athlos'!U28+'5C1AG_Collegiate'!U28+'5C1M_GEO Mid'!U28+Placeholder_Tallulah!U28</f>
        <v>0</v>
      </c>
      <c r="W28" s="94">
        <f>'5C1B_DArbonne'!V28+'5C1A_Madison'!V28+'5C1C_Intl High'!V28+'5C3_UnvView'!W28+'5C1F_L.C. Charter'!V28+'5C1E_LFNO'!V28+'5C1D_NOMMA'!V28+'5C1AE_Noble Minds'!V28+'5C1J_Jeff Chamber'!V28+'5C1Q_Advantage'!V28+'5C1AF_JCFA-Laf'!V28+'5C1W_Willow'!V28+'5C1Z_Lincoln Prep'!V28+'5C1AA_Laurel'!V28+'5C1AB_Apex'!V28+'5C1AC_Smothers'!V28+'5C1AD_Greater'!V28+'5C1R_Iberville'!V28+'5C1N_Delta'!V28+'5C1S_LC Col Prep'!V28+'5C1T_Northeast'!V28+'5C1U_Acadiana Ren'!V28+'5C1I_LA Key'!V28+'5C1V_Laf Ren'!V28+'5C1O_Impact'!V28+'5C1P_Vision'!V28+'5C2_LAVCA'!W28+'5C1H_Southwest'!V28+'5C1G_JS Clark'!V28+'5C1AH_BRUP'!V28+'5C1X_Tangi'!V28+'5C1Y_GEO'!V28+'5C1AI_Harmony'!V28+'5C1AJ_Athlos'!V28+'5C1AG_Collegiate'!V28+'5C1M_GEO Mid'!V28+Placeholder_Tallulah!V28</f>
        <v>0</v>
      </c>
      <c r="X28" s="75">
        <f>'5C1B_DArbonne'!W28+'5C1A_Madison'!W28+'5C1C_Intl High'!W28+'5C3_UnvView'!X28+'5C1F_L.C. Charter'!W28+'5C1E_LFNO'!W28+'5C1D_NOMMA'!W28+'5C1AE_Noble Minds'!W28+'5C1J_Jeff Chamber'!W28+'5C1Q_Advantage'!W28+'5C1AF_JCFA-Laf'!W28+'5C1W_Willow'!W28+'5C1Z_Lincoln Prep'!W28+'5C1AA_Laurel'!W28+'5C1AB_Apex'!W28+'5C1AC_Smothers'!W28+'5C1AD_Greater'!W28+'5C1R_Iberville'!W28+'5C1N_Delta'!W28+'5C1S_LC Col Prep'!W28+'5C1T_Northeast'!W28+'5C1U_Acadiana Ren'!W28+'5C1I_LA Key'!W28+'5C1V_Laf Ren'!W28+'5C1O_Impact'!W28+'5C1P_Vision'!W28+'5C2_LAVCA'!X28+'5C1H_Southwest'!W28+'5C1G_JS Clark'!W28+'5C1AH_BRUP'!W28+'5C1X_Tangi'!W28+'5C1Y_GEO'!W28+'5C1AI_Harmony'!W28+'5C1AJ_Athlos'!W28+'5C1AG_Collegiate'!W28+'5C1M_GEO Mid'!W28+Placeholder_Tallulah!W28</f>
        <v>0</v>
      </c>
      <c r="Y28" s="94">
        <f>'5C1B_DArbonne'!X28+'5C1A_Madison'!X28+'5C1C_Intl High'!X28+'5C3_UnvView'!Y28+'5C1F_L.C. Charter'!X28+'5C1E_LFNO'!X28+'5C1D_NOMMA'!X28+'5C1AE_Noble Minds'!X28+'5C1J_Jeff Chamber'!X28+'5C1Q_Advantage'!X28+'5C1AF_JCFA-Laf'!X28+'5C1W_Willow'!X28+'5C1Z_Lincoln Prep'!X28+'5C1AA_Laurel'!X28+'5C1AB_Apex'!X28+'5C1AC_Smothers'!X28+'5C1AD_Greater'!X28+'5C1R_Iberville'!X28+'5C1N_Delta'!X28+'5C1S_LC Col Prep'!X28+'5C1T_Northeast'!X28+'5C1U_Acadiana Ren'!X28+'5C1I_LA Key'!X28+'5C1V_Laf Ren'!X28+'5C1O_Impact'!X28+'5C1P_Vision'!X28+'5C2_LAVCA'!Y28+'5C1H_Southwest'!X28+'5C1G_JS Clark'!X28+'5C1AH_BRUP'!X28+'5C1X_Tangi'!X28+'5C1Y_GEO'!X28+'5C1AI_Harmony'!X28+'5C1AJ_Athlos'!X28+'5C1AG_Collegiate'!X28+'5C1M_GEO Mid'!X28+Placeholder_Tallulah!X28</f>
        <v>0</v>
      </c>
      <c r="Z28" s="57">
        <f>'5C1B_DArbonne'!Y28+'5C1A_Madison'!Y28+'5C1C_Intl High'!Y28+'5C3_UnvView'!Z28+'5C1F_L.C. Charter'!Y28+'5C1E_LFNO'!Y28+'5C1D_NOMMA'!Y28+'5C1AE_Noble Minds'!Y28+'5C1J_Jeff Chamber'!Y28+'5C1Q_Advantage'!Y28+'5C1AF_JCFA-Laf'!Y28+'5C1W_Willow'!Y28+'5C1Z_Lincoln Prep'!Y28+'5C1AA_Laurel'!Y28+'5C1AB_Apex'!Y28+'5C1AC_Smothers'!Y28+'5C1AD_Greater'!Y28+'5C1R_Iberville'!Y28+'5C1N_Delta'!Y28+'5C1S_LC Col Prep'!Y28+'5C1T_Northeast'!Y28+'5C1U_Acadiana Ren'!Y28+'5C1I_LA Key'!Y28+'5C1V_Laf Ren'!Y28+'5C1O_Impact'!Y28+'5C1P_Vision'!Y28+'5C2_LAVCA'!Z28+'5C1H_Southwest'!Y28+'5C1G_JS Clark'!Y28+'5C1AH_BRUP'!Y28+'5C1X_Tangi'!Y28+'5C1Y_GEO'!Y28+'5C1AI_Harmony'!Y28+'5C1AJ_Athlos'!Y28+'5C1AG_Collegiate'!Y28+'5C1M_GEO Mid'!Y28+Placeholder_Tallulah!Y28</f>
        <v>0</v>
      </c>
      <c r="AA28" s="94">
        <f>'5C1B_DArbonne'!Z28+'5C1A_Madison'!Z28+'5C1C_Intl High'!Z28+'5C3_UnvView'!AA28+'5C1F_L.C. Charter'!Z28+'5C1E_LFNO'!Z28+'5C1D_NOMMA'!Z28+'5C1AE_Noble Minds'!Z28+'5C1J_Jeff Chamber'!Z28+'5C1Q_Advantage'!Z28+'5C1AF_JCFA-Laf'!Z28+'5C1W_Willow'!Z28+'5C1Z_Lincoln Prep'!Z28+'5C1AA_Laurel'!Z28+'5C1AB_Apex'!Z28+'5C1AC_Smothers'!Z28+'5C1AD_Greater'!Z28+'5C1R_Iberville'!Z28+'5C1N_Delta'!Z28+'5C1S_LC Col Prep'!Z28+'5C1T_Northeast'!Z28+'5C1U_Acadiana Ren'!Z28+'5C1I_LA Key'!Z28+'5C1V_Laf Ren'!Z28+'5C1O_Impact'!Z28+'5C1P_Vision'!Z28+'5C2_LAVCA'!AA28+'5C1H_Southwest'!Z28+'5C1G_JS Clark'!Z28+'5C1AH_BRUP'!Z28+'5C1X_Tangi'!Z28+'5C1Y_GEO'!Z28+'5C1AI_Harmony'!Z28+'5C1AJ_Athlos'!Z28+'5C1AG_Collegiate'!Z28+'5C1M_GEO Mid'!Z28+Placeholder_Tallulah!Z28</f>
        <v>0</v>
      </c>
      <c r="AB28" s="57">
        <f>'5C1B_DArbonne'!AA28+'5C1A_Madison'!AA28+'5C1C_Intl High'!AA28+'5C3_UnvView'!AB28+'5C1F_L.C. Charter'!AA28+'5C1E_LFNO'!AA28+'5C1D_NOMMA'!AA28+'5C1AE_Noble Minds'!AA28+'5C1J_Jeff Chamber'!AA28+'5C1Q_Advantage'!AA28+'5C1AF_JCFA-Laf'!AA28+'5C1W_Willow'!AA28+'5C1Z_Lincoln Prep'!AA28+'5C1AA_Laurel'!AA28+'5C1AB_Apex'!AA28+'5C1AC_Smothers'!AA28+'5C1AD_Greater'!AA28+'5C1R_Iberville'!AA28+'5C1N_Delta'!AA28+'5C1S_LC Col Prep'!AA28+'5C1T_Northeast'!AA28+'5C1U_Acadiana Ren'!AA28+'5C1I_LA Key'!AA28+'5C1V_Laf Ren'!AA28+'5C1O_Impact'!AA28+'5C1P_Vision'!AA28+'5C2_LAVCA'!AB28+'5C1H_Southwest'!AA28+'5C1G_JS Clark'!AA28+'5C1AH_BRUP'!AA28+'5C1X_Tangi'!AA28+'5C1Y_GEO'!AA28+'5C1AI_Harmony'!AA28+'5C1AJ_Athlos'!AA28+'5C1AG_Collegiate'!AA28+'5C1M_GEO Mid'!AA28+Placeholder_Tallulah!AA28</f>
        <v>0</v>
      </c>
      <c r="AC28" s="57">
        <f>'5C1B_DArbonne'!AB28+'5C1A_Madison'!AB28+'5C1C_Intl High'!AB28+'5C3_UnvView'!AC28+'5C1F_L.C. Charter'!AB28+'5C1E_LFNO'!AB28+'5C1D_NOMMA'!AB28+'5C1AE_Noble Minds'!AB28+'5C1J_Jeff Chamber'!AB28+'5C1Q_Advantage'!AB28+'5C1AF_JCFA-Laf'!AB28+'5C1W_Willow'!AB28+'5C1Z_Lincoln Prep'!AB28+'5C1AA_Laurel'!AB28+'5C1AB_Apex'!AB28+'5C1AC_Smothers'!AB28+'5C1AD_Greater'!AB28+'5C1R_Iberville'!AB28+'5C1N_Delta'!AB28+'5C1S_LC Col Prep'!AB28+'5C1T_Northeast'!AB28+'5C1U_Acadiana Ren'!AB28+'5C1I_LA Key'!AB28+'5C1V_Laf Ren'!AB28+'5C1O_Impact'!AB28+'5C1P_Vision'!AB28+'5C2_LAVCA'!AC28+'5C1H_Southwest'!AB28+'5C1G_JS Clark'!AB28+'5C1AH_BRUP'!AB28+'5C1X_Tangi'!AB28+'5C1Y_GEO'!AB28+'5C1AI_Harmony'!AB28+'5C1AJ_Athlos'!AB28+'5C1AG_Collegiate'!AB28+'5C1M_GEO Mid'!AB28+Placeholder_Tallulah!AB28</f>
        <v>0</v>
      </c>
      <c r="AD28" s="94">
        <f>'5C1B_DArbonne'!AC28+'5C1A_Madison'!AC28+'5C1C_Intl High'!AC28+'5C3_UnvView'!AD28+'5C1F_L.C. Charter'!AC28+'5C1E_LFNO'!AC28+'5C1D_NOMMA'!AC28+'5C1AE_Noble Minds'!AC28+'5C1J_Jeff Chamber'!AC28+'5C1Q_Advantage'!AC28+'5C1AF_JCFA-Laf'!AC28+'5C1W_Willow'!AC28+'5C1Z_Lincoln Prep'!AC28+'5C1AA_Laurel'!AC28+'5C1AB_Apex'!AC28+'5C1AC_Smothers'!AC28+'5C1AD_Greater'!AC28+'5C1R_Iberville'!AC28+'5C1N_Delta'!AC28+'5C1S_LC Col Prep'!AC28+'5C1T_Northeast'!AC28+'5C1U_Acadiana Ren'!AC28+'5C1I_LA Key'!AC28+'5C1V_Laf Ren'!AC28+'5C1O_Impact'!AC28+'5C1P_Vision'!AC28+'5C2_LAVCA'!AD28+'5C1H_Southwest'!AC28+'5C1G_JS Clark'!AC28+'5C1AH_BRUP'!AC28+'5C1X_Tangi'!AC28+'5C1Y_GEO'!AC28+'5C1AI_Harmony'!AC28+'5C1AJ_Athlos'!AC28+'5C1AG_Collegiate'!AC28+'5C1M_GEO Mid'!AC28+Placeholder_Tallulah!AC28</f>
        <v>0</v>
      </c>
      <c r="AE28" s="98">
        <f>'5C1B_DArbonne'!AD28+'5C1A_Madison'!AD28+'5C1C_Intl High'!AD28+'5C3_UnvView'!AE28+'5C1F_L.C. Charter'!AD28+'5C1E_LFNO'!AD28+'5C1D_NOMMA'!AD28+'5C1AE_Noble Minds'!AD28+'5C1J_Jeff Chamber'!AD28+'5C1Q_Advantage'!AD28+'5C1AF_JCFA-Laf'!AD28+'5C1W_Willow'!AD28+'5C1Z_Lincoln Prep'!AD28+'5C1AA_Laurel'!AD28+'5C1AB_Apex'!AD28+'5C1AC_Smothers'!AD28+'5C1AD_Greater'!AD28+'5C1R_Iberville'!AD28+'5C1N_Delta'!AD28+'5C1S_LC Col Prep'!AD28+'5C1T_Northeast'!AD28+'5C1U_Acadiana Ren'!AD28+'5C1I_LA Key'!AD28+'5C1V_Laf Ren'!AD28+'5C1O_Impact'!AD28+'5C1P_Vision'!AD28+'5C2_LAVCA'!AE28+'5C1H_Southwest'!AD28+'5C1G_JS Clark'!AD28+'5C1AH_BRUP'!AD28+'5C1X_Tangi'!AD28+'5C1Y_GEO'!AD28+'5C1AI_Harmony'!AD28+'5C1AJ_Athlos'!AD28+'5C1AG_Collegiate'!AD28+'5C1M_GEO Mid'!AD28+Placeholder_Tallulah!AD28</f>
        <v>0</v>
      </c>
      <c r="AF28" s="76">
        <f>'Source Data'!N28</f>
        <v>1790</v>
      </c>
      <c r="AG28" s="91">
        <f>'5C1B_DArbonne'!AF28+'5C1A_Madison'!AF28+'5C1C_Intl High'!AF28+'5C3_UnvView'!AG28+'5C1F_L.C. Charter'!AF28+'5C1E_LFNO'!AF28+'5C1D_NOMMA'!AF28+'5C1AE_Noble Minds'!AF28+'5C1J_Jeff Chamber'!AF28+'5C1Q_Advantage'!AF28+'5C1AF_JCFA-Laf'!AF28+'5C1W_Willow'!AF28+'5C1Z_Lincoln Prep'!AF28+'5C1AA_Laurel'!AF28+'5C1AB_Apex'!AF28+'5C1AC_Smothers'!AF28+'5C1AD_Greater'!AF28+'5C1R_Iberville'!AF28+'5C1N_Delta'!AF28+'5C1S_LC Col Prep'!AF28+'5C1T_Northeast'!AF28+'5C1U_Acadiana Ren'!AF28+'5C1I_LA Key'!AF28+'5C1V_Laf Ren'!AF28+'5C1O_Impact'!AF28+'5C1P_Vision'!AF28+'5C2_LAVCA'!AG28+'5C1H_Southwest'!AF28+'5C1G_JS Clark'!AF28+'5C1AH_BRUP'!AF28+'5C1X_Tangi'!AF28+'5C1Y_GEO'!AF28+'5C1AI_Harmony'!AF28+'5C1AJ_Athlos'!AF28+'5C1AG_Collegiate'!AF28+'5C1M_GEO Mid'!AF28+Placeholder_Tallulah!AF28</f>
        <v>0</v>
      </c>
      <c r="AH28" s="336">
        <f>'5C1B_DArbonne'!AG28+'5C1A_Madison'!AG28+'5C1C_Intl High'!AG28+'5C3_UnvView'!AH28+'5C1F_L.C. Charter'!AG28+'5C1E_LFNO'!AG28+'5C1D_NOMMA'!AG28+'5C1AE_Noble Minds'!AG28+'5C1J_Jeff Chamber'!AG28+'5C1Q_Advantage'!AG28+'5C1AF_JCFA-Laf'!AG28+'5C1W_Willow'!AG28+'5C1Z_Lincoln Prep'!AG28+'5C1AA_Laurel'!AG28+'5C1AB_Apex'!AG28+'5C1AC_Smothers'!AG28+'5C1AD_Greater'!AG28+'5C1R_Iberville'!AG28+'5C1N_Delta'!AG28+'5C1S_LC Col Prep'!AG28+'5C1T_Northeast'!AG28+'5C1U_Acadiana Ren'!AG28+'5C1I_LA Key'!AG28+'5C1V_Laf Ren'!AG28+'5C1O_Impact'!AG28+'5C1P_Vision'!AG28+'5C2_LAVCA'!AH28+'5C1H_Southwest'!AG28+'5C1G_JS Clark'!AG28+'5C1AH_BRUP'!AG28+'5C1X_Tangi'!AG28+'5C1Y_GEO'!AG28+'5C1AI_Harmony'!AG28+'5C1AJ_Athlos'!AG28+'5C1AG_Collegiate'!AG28+'5C1M_GEO Mid'!AG28+Placeholder_Tallulah!AG28</f>
        <v>0</v>
      </c>
      <c r="AI28" s="76">
        <f>'5C1B_DArbonne'!AH28+'5C1A_Madison'!AH28+'5C1C_Intl High'!AH28+'5C3_UnvView'!AI28+'5C1F_L.C. Charter'!AH28+'5C1E_LFNO'!AH28+'5C1D_NOMMA'!AH28+'5C1AE_Noble Minds'!AH28+'5C1J_Jeff Chamber'!AH28+'5C1Q_Advantage'!AH28+'5C1AF_JCFA-Laf'!AH28+'5C1W_Willow'!AH28+'5C1Z_Lincoln Prep'!AH28+'5C1AA_Laurel'!AH28+'5C1AB_Apex'!AH28+'5C1AC_Smothers'!AH28+'5C1AD_Greater'!AH28+'5C1R_Iberville'!AH28+'5C1N_Delta'!AH28+'5C1S_LC Col Prep'!AH28+'5C1T_Northeast'!AH28+'5C1U_Acadiana Ren'!AH28+'5C1I_LA Key'!AH28+'5C1V_Laf Ren'!AH28+'5C1O_Impact'!AH28+'5C1P_Vision'!AH28+'5C2_LAVCA'!AI28+'5C1H_Southwest'!AH28+'5C1G_JS Clark'!AH28+'5C1AH_BRUP'!AH28+'5C1X_Tangi'!AH28+'5C1Y_GEO'!AH28+'5C1AI_Harmony'!AH28+'5C1AJ_Athlos'!AH28+'5C1AG_Collegiate'!AH28+'5C1M_GEO Mid'!AH28+Placeholder_Tallulah!AH28</f>
        <v>0</v>
      </c>
      <c r="AJ28" s="336">
        <f>'5C1B_DArbonne'!AI28+'5C1A_Madison'!AI28+'5C1C_Intl High'!AI28+'5C3_UnvView'!AJ28+'5C1F_L.C. Charter'!AI28+'5C1E_LFNO'!AI28+'5C1D_NOMMA'!AI28+'5C1AE_Noble Minds'!AI28+'5C1J_Jeff Chamber'!AI28+'5C1Q_Advantage'!AI28+'5C1AF_JCFA-Laf'!AI28+'5C1W_Willow'!AI28+'5C1Z_Lincoln Prep'!AI28+'5C1AA_Laurel'!AI28+'5C1AB_Apex'!AI28+'5C1AC_Smothers'!AI28+'5C1AD_Greater'!AI28+'5C1R_Iberville'!AI28+'5C1N_Delta'!AI28+'5C1S_LC Col Prep'!AI28+'5C1T_Northeast'!AI28+'5C1U_Acadiana Ren'!AI28+'5C1I_LA Key'!AI28+'5C1V_Laf Ren'!AI28+'5C1O_Impact'!AI28+'5C1P_Vision'!AI28+'5C2_LAVCA'!AJ28+'5C1H_Southwest'!AI28+'5C1G_JS Clark'!AI28+'5C1AH_BRUP'!AI28+'5C1X_Tangi'!AI28+'5C1Y_GEO'!AI28+'5C1AI_Harmony'!AI28+'5C1AJ_Athlos'!AI28+'5C1AG_Collegiate'!AI28+'5C1M_GEO Mid'!AI28+Placeholder_Tallulah!AI28</f>
        <v>0</v>
      </c>
      <c r="AK28" s="78">
        <f>'5C1B_DArbonne'!AJ28+'5C1A_Madison'!AJ28+'5C1C_Intl High'!AJ28+'5C3_UnvView'!AK28+'5C1F_L.C. Charter'!AJ28+'5C1E_LFNO'!AJ28+'5C1D_NOMMA'!AJ28+'5C1AE_Noble Minds'!AJ28+'5C1J_Jeff Chamber'!AJ28+'5C1Q_Advantage'!AJ28+'5C1AF_JCFA-Laf'!AJ28+'5C1W_Willow'!AJ28+'5C1Z_Lincoln Prep'!AJ28+'5C1AA_Laurel'!AJ28+'5C1AB_Apex'!AJ28+'5C1AC_Smothers'!AJ28+'5C1AD_Greater'!AJ28+'5C1R_Iberville'!AJ28+'5C1N_Delta'!AJ28+'5C1S_LC Col Prep'!AJ28+'5C1T_Northeast'!AJ28+'5C1U_Acadiana Ren'!AJ28+'5C1I_LA Key'!AJ28+'5C1V_Laf Ren'!AJ28+'5C1O_Impact'!AJ28+'5C1P_Vision'!AJ28+'5C2_LAVCA'!AK28+'5C1H_Southwest'!AJ28+'5C1G_JS Clark'!AJ28+'5C1AH_BRUP'!AJ28+'5C1X_Tangi'!AJ28+'5C1Y_GEO'!AJ28+'5C1AI_Harmony'!AJ28+'5C1AJ_Athlos'!AJ28+'5C1AG_Collegiate'!AJ28+'5C1M_GEO Mid'!AJ28+Placeholder_Tallulah!AJ28</f>
        <v>0</v>
      </c>
      <c r="AL28" s="77">
        <f>'5C1B_DArbonne'!AK28+'5C1A_Madison'!AK28+'5C1C_Intl High'!AK28+'5C3_UnvView'!AL28+'5C1F_L.C. Charter'!AK28+'5C1E_LFNO'!AK28+'5C1D_NOMMA'!AK28+'5C1AE_Noble Minds'!AK28+'5C1J_Jeff Chamber'!AK28+'5C1Q_Advantage'!AK28+'5C1AF_JCFA-Laf'!AK28+'5C1W_Willow'!AK28+'5C1Z_Lincoln Prep'!AK28+'5C1AA_Laurel'!AK28+'5C1AB_Apex'!AK28+'5C1AC_Smothers'!AK28+'5C1AD_Greater'!AK28+'5C1R_Iberville'!AK28+'5C1N_Delta'!AK28+'5C1S_LC Col Prep'!AK28+'5C1T_Northeast'!AK28+'5C1U_Acadiana Ren'!AK28+'5C1I_LA Key'!AK28+'5C1V_Laf Ren'!AK28+'5C1O_Impact'!AK28+'5C1P_Vision'!AK28+'5C2_LAVCA'!AL28+'5C1H_Southwest'!AK28+'5C1G_JS Clark'!AK28+'5C1AH_BRUP'!AK28+'5C1X_Tangi'!AK28+'5C1Y_GEO'!AK28+'5C1AI_Harmony'!AK28+'5C1AJ_Athlos'!AK28+'5C1AG_Collegiate'!AK28+'5C1M_GEO Mid'!AK28+Placeholder_Tallulah!AK28</f>
        <v>0</v>
      </c>
      <c r="AM28" s="91">
        <f>'5C1B_DArbonne'!AL28+'5C1A_Madison'!AL28+'5C1C_Intl High'!AL28+'5C3_UnvView'!AM28+'5C1F_L.C. Charter'!AL28+'5C1E_LFNO'!AL28+'5C1D_NOMMA'!AL28+'5C1AE_Noble Minds'!AL28+'5C1J_Jeff Chamber'!AL28+'5C1Q_Advantage'!AL28+'5C1AF_JCFA-Laf'!AL28+'5C1W_Willow'!AL28+'5C1Z_Lincoln Prep'!AL28+'5C1AA_Laurel'!AL28+'5C1AB_Apex'!AL28+'5C1AC_Smothers'!AL28+'5C1AD_Greater'!AL28+'5C1R_Iberville'!AL28+'5C1N_Delta'!AL28+'5C1S_LC Col Prep'!AL28+'5C1T_Northeast'!AL28+'5C1U_Acadiana Ren'!AL28+'5C1I_LA Key'!AL28+'5C1V_Laf Ren'!AL28+'5C1O_Impact'!AL28+'5C1P_Vision'!AL28+'5C2_LAVCA'!AM28+'5C1H_Southwest'!AL28+'5C1G_JS Clark'!AL28+'5C1AH_BRUP'!AL28+'5C1X_Tangi'!AL28+'5C1Y_GEO'!AL28+'5C1AI_Harmony'!AL28+'5C1AJ_Athlos'!AL28+'5C1AG_Collegiate'!AL28+'5C1M_GEO Mid'!AL28+Placeholder_Tallulah!AL28</f>
        <v>36248</v>
      </c>
      <c r="AN28" s="80">
        <f>'5C1B_DArbonne'!AM28+'5C1A_Madison'!AM28+'5C1C_Intl High'!AM28+'5C3_UnvView'!AN28+'5C1F_L.C. Charter'!AM28+'5C1E_LFNO'!AM28+'5C1D_NOMMA'!AM28+'5C1AE_Noble Minds'!AM28+'5C1J_Jeff Chamber'!AM28+'5C1Q_Advantage'!AM28+'5C1AF_JCFA-Laf'!AM28+'5C1W_Willow'!AM28+'5C1Z_Lincoln Prep'!AM28+'5C1AA_Laurel'!AM28+'5C1AB_Apex'!AM28+'5C1AC_Smothers'!AM28+'5C1AD_Greater'!AM28+'5C1R_Iberville'!AM28+'5C1N_Delta'!AM28+'5C1S_LC Col Prep'!AM28+'5C1T_Northeast'!AM28+'5C1U_Acadiana Ren'!AM28+'5C1I_LA Key'!AM28+'5C1V_Laf Ren'!AM28+'5C1O_Impact'!AM28+'5C1P_Vision'!AM28+'5C2_LAVCA'!AN28+'5C1H_Southwest'!AM28+'5C1G_JS Clark'!AM28+'5C1AH_BRUP'!AM28+'5C1X_Tangi'!AM28+'5C1Y_GEO'!AM28+'5C1AI_Harmony'!AM28+'5C1AJ_Athlos'!AM28+'5C1AG_Collegiate'!AM28+'5C1M_GEO Mid'!AM28+Placeholder_Tallulah!AM28</f>
        <v>0</v>
      </c>
      <c r="AO28" s="91">
        <f>'5C1B_DArbonne'!AN28+'5C1A_Madison'!AN28+'5C1C_Intl High'!AN28+'5C3_UnvView'!AO28+'5C1F_L.C. Charter'!AN28+'5C1E_LFNO'!AN28+'5C1D_NOMMA'!AN28+'5C1AE_Noble Minds'!AN28+'5C1J_Jeff Chamber'!AN28+'5C1Q_Advantage'!AN28+'5C1AF_JCFA-Laf'!AN28+'5C1W_Willow'!AN28+'5C1Z_Lincoln Prep'!AN28+'5C1AA_Laurel'!AN28+'5C1AB_Apex'!AN28+'5C1AC_Smothers'!AN28+'5C1AD_Greater'!AN28+'5C1R_Iberville'!AN28+'5C1N_Delta'!AN28+'5C1S_LC Col Prep'!AN28+'5C1T_Northeast'!AN28+'5C1U_Acadiana Ren'!AN28+'5C1I_LA Key'!AN28+'5C1V_Laf Ren'!AN28+'5C1O_Impact'!AN28+'5C1P_Vision'!AN28+'5C2_LAVCA'!AO28+'5C1H_Southwest'!AN28+'5C1G_JS Clark'!AN28+'5C1AH_BRUP'!AN28+'5C1X_Tangi'!AN28+'5C1Y_GEO'!AN28+'5C1AI_Harmony'!AN28+'5C1AJ_Athlos'!AN28+'5C1AG_Collegiate'!AN28+'5C1M_GEO Mid'!AN28+Placeholder_Tallulah!AN28</f>
        <v>0</v>
      </c>
      <c r="AP28" s="78">
        <f>'5C1B_DArbonne'!AO28+'5C1A_Madison'!AO28+'5C1C_Intl High'!AO28+'5C3_UnvView'!AP28+'5C1F_L.C. Charter'!AO28+'5C1E_LFNO'!AO28+'5C1D_NOMMA'!AO28+'5C1AE_Noble Minds'!AO28+'5C1J_Jeff Chamber'!AO28+'5C1Q_Advantage'!AO28+'5C1AF_JCFA-Laf'!AO28+'5C1W_Willow'!AO28+'5C1Z_Lincoln Prep'!AO28+'5C1AA_Laurel'!AO28+'5C1AB_Apex'!AO28+'5C1AC_Smothers'!AO28+'5C1AD_Greater'!AO28+'5C1R_Iberville'!AO28+'5C1N_Delta'!AO28+'5C1S_LC Col Prep'!AO28+'5C1T_Northeast'!AO28+'5C1U_Acadiana Ren'!AO28+'5C1I_LA Key'!AO28+'5C1V_Laf Ren'!AO28+'5C1O_Impact'!AO28+'5C1P_Vision'!AO28+'5C2_LAVCA'!AP28+'5C1H_Southwest'!AO28+'5C1G_JS Clark'!AO28+'5C1AH_BRUP'!AO28+'5C1X_Tangi'!AO28+'5C1Y_GEO'!AO28+'5C1AI_Harmony'!AO28+'5C1AJ_Athlos'!AO28+'5C1AG_Collegiate'!AO28+'5C1M_GEO Mid'!AO28+Placeholder_Tallulah!AO28</f>
        <v>0</v>
      </c>
      <c r="AQ28" s="91">
        <f>'5C1B_DArbonne'!AP28+'5C1A_Madison'!AP28+'5C1C_Intl High'!AP28+'5C3_UnvView'!AQ28+'5C1F_L.C. Charter'!AP28+'5C1E_LFNO'!AP28+'5C1D_NOMMA'!AP28+'5C1AE_Noble Minds'!AP28+'5C1J_Jeff Chamber'!AP28+'5C1Q_Advantage'!AP28+'5C1AF_JCFA-Laf'!AP28+'5C1W_Willow'!AP28+'5C1Z_Lincoln Prep'!AP28+'5C1AA_Laurel'!AP28+'5C1AB_Apex'!AP28+'5C1AC_Smothers'!AP28+'5C1AD_Greater'!AP28+'5C1R_Iberville'!AP28+'5C1N_Delta'!AP28+'5C1S_LC Col Prep'!AP28+'5C1T_Northeast'!AP28+'5C1U_Acadiana Ren'!AP28+'5C1I_LA Key'!AP28+'5C1V_Laf Ren'!AP28+'5C1O_Impact'!AP28+'5C1P_Vision'!AP28+'5C2_LAVCA'!AQ28+'5C1H_Southwest'!AP28+'5C1G_JS Clark'!AP28+'5C1AH_BRUP'!AP28+'5C1X_Tangi'!AP28+'5C1Y_GEO'!AP28+'5C1AI_Harmony'!AP28+'5C1AJ_Athlos'!AP28+'5C1AG_Collegiate'!AP28+'5C1M_GEO Mid'!AP28+Placeholder_Tallulah!AP28</f>
        <v>0</v>
      </c>
      <c r="AR28" s="78">
        <f>'5C1B_DArbonne'!AQ28+'5C1A_Madison'!AQ28+'5C1C_Intl High'!AQ28+'5C3_UnvView'!AR28+'5C1F_L.C. Charter'!AQ28+'5C1E_LFNO'!AQ28+'5C1D_NOMMA'!AQ28+'5C1AE_Noble Minds'!AQ28+'5C1J_Jeff Chamber'!AQ28+'5C1Q_Advantage'!AQ28+'5C1AF_JCFA-Laf'!AQ28+'5C1W_Willow'!AQ28+'5C1Z_Lincoln Prep'!AQ28+'5C1AA_Laurel'!AQ28+'5C1AB_Apex'!AQ28+'5C1AC_Smothers'!AQ28+'5C1AD_Greater'!AQ28+'5C1R_Iberville'!AQ28+'5C1N_Delta'!AQ28+'5C1S_LC Col Prep'!AQ28+'5C1T_Northeast'!AQ28+'5C1U_Acadiana Ren'!AQ28+'5C1I_LA Key'!AQ28+'5C1V_Laf Ren'!AQ28+'5C1O_Impact'!AQ28+'5C1P_Vision'!AQ28+'5C2_LAVCA'!AR28+'5C1H_Southwest'!AQ28+'5C1G_JS Clark'!AQ28+'5C1AH_BRUP'!AQ28+'5C1X_Tangi'!AQ28+'5C1Y_GEO'!AQ28+'5C1AI_Harmony'!AQ28+'5C1AJ_Athlos'!AQ28+'5C1AG_Collegiate'!AQ28+'5C1M_GEO Mid'!AQ28+Placeholder_Tallulah!AQ28</f>
        <v>0</v>
      </c>
      <c r="AS28" s="78">
        <f>'5C1B_DArbonne'!AR28+'5C1A_Madison'!AR28+'5C1C_Intl High'!AR28+'5C3_UnvView'!AS28+'5C1F_L.C. Charter'!AR28+'5C1E_LFNO'!AR28+'5C1D_NOMMA'!AR28+'5C1AE_Noble Minds'!AR28+'5C1J_Jeff Chamber'!AR28+'5C1Q_Advantage'!AR28+'5C1AF_JCFA-Laf'!AR28+'5C1W_Willow'!AR28+'5C1Z_Lincoln Prep'!AR28+'5C1AA_Laurel'!AR28+'5C1AB_Apex'!AR28+'5C1AC_Smothers'!AR28+'5C1AD_Greater'!AR28+'5C1R_Iberville'!AR28+'5C1N_Delta'!AR28+'5C1S_LC Col Prep'!AR28+'5C1T_Northeast'!AR28+'5C1U_Acadiana Ren'!AR28+'5C1I_LA Key'!AR28+'5C1V_Laf Ren'!AR28+'5C1O_Impact'!AR28+'5C1P_Vision'!AR28+'5C2_LAVCA'!AS28+'5C1H_Southwest'!AR28+'5C1G_JS Clark'!AR28+'5C1AH_BRUP'!AR28+'5C1X_Tangi'!AR28+'5C1Y_GEO'!AR28+'5C1AI_Harmony'!AR28+'5C1AJ_Athlos'!AR28+'5C1AG_Collegiate'!AR28+'5C1M_GEO Mid'!AR28+Placeholder_Tallulah!AR28</f>
        <v>0</v>
      </c>
      <c r="AT28" s="91">
        <f>'5C1B_DArbonne'!AS28+'5C1A_Madison'!AS28+'5C1C_Intl High'!AS28+'5C3_UnvView'!AT28+'5C1F_L.C. Charter'!AS28+'5C1E_LFNO'!AS28+'5C1D_NOMMA'!AS28+'5C1AE_Noble Minds'!AS28+'5C1J_Jeff Chamber'!AS28+'5C1Q_Advantage'!AS28+'5C1AF_JCFA-Laf'!AS28+'5C1W_Willow'!AS28+'5C1Z_Lincoln Prep'!AS28+'5C1AA_Laurel'!AS28+'5C1AB_Apex'!AS28+'5C1AC_Smothers'!AS28+'5C1AD_Greater'!AS28+'5C1R_Iberville'!AS28+'5C1N_Delta'!AS28+'5C1S_LC Col Prep'!AS28+'5C1T_Northeast'!AS28+'5C1U_Acadiana Ren'!AS28+'5C1I_LA Key'!AS28+'5C1V_Laf Ren'!AS28+'5C1O_Impact'!AS28+'5C1P_Vision'!AS28+'5C2_LAVCA'!AT28+'5C1H_Southwest'!AS28+'5C1G_JS Clark'!AS28+'5C1AH_BRUP'!AS28+'5C1X_Tangi'!AS28+'5C1Y_GEO'!AS28+'5C1AI_Harmony'!AS28+'5C1AJ_Athlos'!AS28+'5C1AG_Collegiate'!AS28+'5C1M_GEO Mid'!AS28+Placeholder_Tallulah!AS28</f>
        <v>1865</v>
      </c>
      <c r="AU28" s="79">
        <f t="shared" si="1"/>
        <v>0</v>
      </c>
      <c r="AV28" s="88">
        <f t="shared" si="2"/>
        <v>1865</v>
      </c>
      <c r="AW28" s="192"/>
      <c r="AX28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Mid'!#REF!+Placeholder_Tallulah!AW28</f>
        <v>#REF!</v>
      </c>
      <c r="AY28" s="75">
        <f t="shared" si="3"/>
        <v>0</v>
      </c>
      <c r="AZ28" s="75" t="e">
        <f t="shared" si="4"/>
        <v>#REF!</v>
      </c>
    </row>
    <row r="29" spans="1:52" ht="16.149999999999999" customHeight="1" x14ac:dyDescent="0.2">
      <c r="A29" s="55">
        <v>23</v>
      </c>
      <c r="B29" s="56" t="s">
        <v>29</v>
      </c>
      <c r="C29" s="336">
        <f>'5C1B_DArbonne'!C29+'5C1A_Madison'!C29+'5C1C_Intl High'!C29+'5C3_UnvView'!C29+'5C1F_L.C. Charter'!C29+'5C1E_LFNO'!C29+'5C1D_NOMMA'!C29+'5C1AE_Noble Minds'!C29+'5C1J_Jeff Chamber'!C29+'5C1Q_Advantage'!C29+'5C1AF_JCFA-Laf'!C29+'5C1W_Willow'!C29+'5C1Z_Lincoln Prep'!C29+'5C1AA_Laurel'!C29+'5C1AB_Apex'!C29+'5C1AC_Smothers'!C29+'5C1AD_Greater'!C29+'5C1R_Iberville'!C29+'5C1N_Delta'!C29+'5C1S_LC Col Prep'!C29+'5C1T_Northeast'!C29+'5C1U_Acadiana Ren'!C29+'5C1I_LA Key'!C29+'5C1V_Laf Ren'!C29+'5C1O_Impact'!C29+'5C1P_Vision'!C29+'5C2_LAVCA'!C29+'5C1H_Southwest'!C29+'5C1G_JS Clark'!C29+'5C1AH_BRUP'!C29+'5C1X_Tangi'!C29+'5C1Y_GEO'!C29+'5C1AI_Harmony'!C29+'5C1AJ_Athlos'!C29+'5C1AG_Collegiate'!C29+'5C1M_GEO Mid'!C29+Placeholder_Tallulah!C29</f>
        <v>0</v>
      </c>
      <c r="D29" s="57">
        <f>'Source Data'!H29</f>
        <v>4847.3597582819802</v>
      </c>
      <c r="E29" s="75">
        <f>'5C1B_DArbonne'!E29+'5C1A_Madison'!E29+'5C1C_Intl High'!E29+'5C3_UnvView'!E29+'5C1F_L.C. Charter'!E29+'5C1E_LFNO'!E29+'5C1D_NOMMA'!E29+'5C1AE_Noble Minds'!E29+'5C1J_Jeff Chamber'!E29+'5C1Q_Advantage'!E29+'5C1AF_JCFA-Laf'!E29+'5C1W_Willow'!E29+'5C1Z_Lincoln Prep'!E29+'5C1AA_Laurel'!E29+'5C1AB_Apex'!E29+'5C1AC_Smothers'!E29+'5C1AD_Greater'!E29+'5C1R_Iberville'!E29+'5C1N_Delta'!E29+'5C1S_LC Col Prep'!E29+'5C1T_Northeast'!E29+'5C1U_Acadiana Ren'!E29+'5C1I_LA Key'!E29+'5C1V_Laf Ren'!E29+'5C1O_Impact'!E29+'5C1P_Vision'!E29+'5C2_LAVCA'!E29+'5C1H_Southwest'!E29+'5C1G_JS Clark'!E29+'5C1AH_BRUP'!E29+'5C1X_Tangi'!E29+'5C1Y_GEO'!E29+'5C1AI_Harmony'!E29+'5C1AJ_Athlos'!E29+'5C1AG_Collegiate'!E29+'5C1M_GEO Mid'!E29+Placeholder_Tallulah!E29</f>
        <v>0</v>
      </c>
      <c r="F29" s="355">
        <f>'5C1B_DArbonne'!F29+'5C1A_Madison'!F29+'5C1C_Intl High'!F29+'5C3_UnvView'!F29+'5C1F_L.C. Charter'!F29+'5C1E_LFNO'!F29+'5C1D_NOMMA'!F29+'5C1AE_Noble Minds'!F29+'5C1J_Jeff Chamber'!F29+'5C1Q_Advantage'!F29+'5C1AF_JCFA-Laf'!F29+'5C1W_Willow'!F29+'5C1Z_Lincoln Prep'!F29+'5C1AA_Laurel'!F29+'5C1AB_Apex'!F29+'5C1AC_Smothers'!F29+'5C1AD_Greater'!F29+'5C1R_Iberville'!F29+'5C1N_Delta'!F29+'5C1S_LC Col Prep'!F29+'5C1T_Northeast'!F29+'5C1U_Acadiana Ren'!F29+'5C1I_LA Key'!F29+'5C1V_Laf Ren'!F29+'5C1O_Impact'!F29+'5C1P_Vision'!F29+'5C2_LAVCA'!F29+'5C1H_Southwest'!F29+'5C1G_JS Clark'!F29+'5C1AH_BRUP'!F29+'5C1X_Tangi'!F29+'5C1Y_GEO'!F29+'5C1AI_Harmony'!F29+'5C1AJ_Athlos'!F29+'5C1AG_Collegiate'!F29+'5C1M_GEO Mid'!F29+Placeholder_Tallulah!F29</f>
        <v>0</v>
      </c>
      <c r="G29" s="57">
        <f>'Source Data'!I29</f>
        <v>643.90858310125191</v>
      </c>
      <c r="H29" s="75">
        <f>'5C1B_DArbonne'!H29+'5C1A_Madison'!H29+'5C1C_Intl High'!H29+'5C3_UnvView'!H29+'5C1F_L.C. Charter'!H29+'5C1E_LFNO'!H29+'5C1D_NOMMA'!H29+'5C1AE_Noble Minds'!H29+'5C1J_Jeff Chamber'!H29+'5C1Q_Advantage'!H29+'5C1AF_JCFA-Laf'!H29+'5C1W_Willow'!H29+'5C1Z_Lincoln Prep'!H29+'5C1AA_Laurel'!H29+'5C1AB_Apex'!H29+'5C1AC_Smothers'!H29+'5C1AD_Greater'!H29+'5C1R_Iberville'!H29+'5C1N_Delta'!H29+'5C1S_LC Col Prep'!H29+'5C1T_Northeast'!H29+'5C1U_Acadiana Ren'!H29+'5C1I_LA Key'!H29+'5C1V_Laf Ren'!H29+'5C1O_Impact'!H29+'5C1P_Vision'!H29+'5C2_LAVCA'!H29+'5C1H_Southwest'!H29+'5C1G_JS Clark'!H29+'5C1AH_BRUP'!H29+'5C1X_Tangi'!H29+'5C1Y_GEO'!H29+'5C1AI_Harmony'!H29+'5C1AJ_Athlos'!H29+'5C1AG_Collegiate'!H29+'5C1M_GEO Mid'!H29+Placeholder_Tallulah!H29</f>
        <v>0</v>
      </c>
      <c r="I29" s="355">
        <f>'5C1B_DArbonne'!I29+'5C1A_Madison'!I29+'5C1C_Intl High'!I29+'5C3_UnvView'!I29+'5C1F_L.C. Charter'!I29+'5C1E_LFNO'!I29+'5C1D_NOMMA'!I29+'5C1AE_Noble Minds'!I29+'5C1J_Jeff Chamber'!I29+'5C1Q_Advantage'!I29+'5C1AF_JCFA-Laf'!I29+'5C1W_Willow'!I29+'5C1Z_Lincoln Prep'!I29+'5C1AA_Laurel'!I29+'5C1AB_Apex'!I29+'5C1AC_Smothers'!I29+'5C1AD_Greater'!I29+'5C1R_Iberville'!I29+'5C1N_Delta'!I29+'5C1S_LC Col Prep'!I29+'5C1T_Northeast'!I29+'5C1U_Acadiana Ren'!I29+'5C1I_LA Key'!I29+'5C1V_Laf Ren'!I29+'5C1O_Impact'!I29+'5C1P_Vision'!I29+'5C2_LAVCA'!I29+'5C1H_Southwest'!I29+'5C1G_JS Clark'!I29+'5C1AH_BRUP'!I29+'5C1X_Tangi'!I29+'5C1Y_GEO'!I29+'5C1AI_Harmony'!I29+'5C1AJ_Athlos'!I29+'5C1AG_Collegiate'!I29+'5C1M_GEO Mid'!I29+Placeholder_Tallulah!I29</f>
        <v>0</v>
      </c>
      <c r="J29" s="57">
        <f>'Source Data'!J29</f>
        <v>175.61143175488689</v>
      </c>
      <c r="K29" s="75">
        <f>'5C1B_DArbonne'!K29+'5C1A_Madison'!K29+'5C1C_Intl High'!K29+'5C3_UnvView'!K29+'5C1F_L.C. Charter'!K29+'5C1E_LFNO'!K29+'5C1D_NOMMA'!K29+'5C1AE_Noble Minds'!K29+'5C1J_Jeff Chamber'!K29+'5C1Q_Advantage'!K29+'5C1AF_JCFA-Laf'!K29+'5C1W_Willow'!K29+'5C1Z_Lincoln Prep'!K29+'5C1AA_Laurel'!K29+'5C1AB_Apex'!K29+'5C1AC_Smothers'!K29+'5C1AD_Greater'!K29+'5C1R_Iberville'!K29+'5C1N_Delta'!K29+'5C1S_LC Col Prep'!K29+'5C1T_Northeast'!K29+'5C1U_Acadiana Ren'!K29+'5C1I_LA Key'!K29+'5C1V_Laf Ren'!K29+'5C1O_Impact'!K29+'5C1P_Vision'!K29+'5C2_LAVCA'!K29+'5C1H_Southwest'!K29+'5C1G_JS Clark'!K29+'5C1AH_BRUP'!K29+'5C1X_Tangi'!K29+'5C1Y_GEO'!K29+'5C1AI_Harmony'!K29+'5C1AJ_Athlos'!K29+'5C1AG_Collegiate'!K29+'5C1M_GEO Mid'!K29+Placeholder_Tallulah!K29</f>
        <v>0</v>
      </c>
      <c r="L29" s="355">
        <f>'5C1B_DArbonne'!L29+'5C1A_Madison'!L29+'5C1C_Intl High'!L29+'5C3_UnvView'!L29+'5C1F_L.C. Charter'!L29+'5C1E_LFNO'!L29+'5C1D_NOMMA'!L29+'5C1AE_Noble Minds'!L29+'5C1J_Jeff Chamber'!L29+'5C1Q_Advantage'!L29+'5C1AF_JCFA-Laf'!L29+'5C1W_Willow'!L29+'5C1Z_Lincoln Prep'!L29+'5C1AA_Laurel'!L29+'5C1AB_Apex'!L29+'5C1AC_Smothers'!L29+'5C1AD_Greater'!L29+'5C1R_Iberville'!L29+'5C1N_Delta'!L29+'5C1S_LC Col Prep'!L29+'5C1T_Northeast'!L29+'5C1U_Acadiana Ren'!L29+'5C1I_LA Key'!L29+'5C1V_Laf Ren'!L29+'5C1O_Impact'!L29+'5C1P_Vision'!L29+'5C2_LAVCA'!L29+'5C1H_Southwest'!L29+'5C1G_JS Clark'!L29+'5C1AH_BRUP'!L29+'5C1X_Tangi'!L29+'5C1Y_GEO'!L29+'5C1AI_Harmony'!L29+'5C1AJ_Athlos'!L29+'5C1AG_Collegiate'!L29+'5C1M_GEO Mid'!L29+Placeholder_Tallulah!L29</f>
        <v>0</v>
      </c>
      <c r="M29" s="57">
        <f>'Source Data'!K29</f>
        <v>4390.2857938721727</v>
      </c>
      <c r="N29" s="75">
        <f>'5C1B_DArbonne'!N29+'5C1A_Madison'!N29+'5C1C_Intl High'!N29+'5C3_UnvView'!N29+'5C1F_L.C. Charter'!N29+'5C1E_LFNO'!N29+'5C1D_NOMMA'!N29+'5C1AE_Noble Minds'!N29+'5C1J_Jeff Chamber'!N29+'5C1Q_Advantage'!N29+'5C1AF_JCFA-Laf'!N29+'5C1W_Willow'!N29+'5C1Z_Lincoln Prep'!N29+'5C1AA_Laurel'!N29+'5C1AB_Apex'!N29+'5C1AC_Smothers'!N29+'5C1AD_Greater'!N29+'5C1R_Iberville'!N29+'5C1N_Delta'!N29+'5C1S_LC Col Prep'!N29+'5C1T_Northeast'!N29+'5C1U_Acadiana Ren'!N29+'5C1I_LA Key'!N29+'5C1V_Laf Ren'!N29+'5C1O_Impact'!N29+'5C1P_Vision'!N29+'5C2_LAVCA'!N29+'5C1H_Southwest'!N29+'5C1G_JS Clark'!N29+'5C1AH_BRUP'!N29+'5C1X_Tangi'!N29+'5C1Y_GEO'!N29+'5C1AI_Harmony'!N29+'5C1AJ_Athlos'!N29+'5C1AG_Collegiate'!N29+'5C1M_GEO Mid'!N29+Placeholder_Tallulah!N29</f>
        <v>0</v>
      </c>
      <c r="O29" s="355">
        <f>'5C1B_DArbonne'!O29+'5C1A_Madison'!O29+'5C1C_Intl High'!O29+'5C3_UnvView'!O29+'5C1F_L.C. Charter'!O29+'5C1E_LFNO'!O29+'5C1D_NOMMA'!O29+'5C1AE_Noble Minds'!O29+'5C1J_Jeff Chamber'!O29+'5C1Q_Advantage'!O29+'5C1AF_JCFA-Laf'!O29+'5C1W_Willow'!O29+'5C1Z_Lincoln Prep'!O29+'5C1AA_Laurel'!O29+'5C1AB_Apex'!O29+'5C1AC_Smothers'!O29+'5C1AD_Greater'!O29+'5C1R_Iberville'!O29+'5C1N_Delta'!O29+'5C1S_LC Col Prep'!O29+'5C1T_Northeast'!O29+'5C1U_Acadiana Ren'!O29+'5C1I_LA Key'!O29+'5C1V_Laf Ren'!O29+'5C1O_Impact'!O29+'5C1P_Vision'!O29+'5C2_LAVCA'!O29+'5C1H_Southwest'!O29+'5C1G_JS Clark'!O29+'5C1AH_BRUP'!O29+'5C1X_Tangi'!O29+'5C1Y_GEO'!O29+'5C1AI_Harmony'!O29+'5C1AJ_Athlos'!O29+'5C1AG_Collegiate'!O29+'5C1M_GEO Mid'!O29+Placeholder_Tallulah!O29</f>
        <v>0</v>
      </c>
      <c r="P29" s="57">
        <f>'Source Data'!L29</f>
        <v>1756.1143175488689</v>
      </c>
      <c r="Q29" s="75">
        <f>'5C1B_DArbonne'!Q29+'5C1A_Madison'!Q29+'5C1C_Intl High'!Q29+'5C3_UnvView'!Q29+'5C1F_L.C. Charter'!Q29+'5C1E_LFNO'!Q29+'5C1D_NOMMA'!Q29+'5C1AE_Noble Minds'!Q29+'5C1J_Jeff Chamber'!Q29+'5C1Q_Advantage'!Q29+'5C1AF_JCFA-Laf'!Q29+'5C1W_Willow'!Q29+'5C1Z_Lincoln Prep'!Q29+'5C1AA_Laurel'!Q29+'5C1AB_Apex'!Q29+'5C1AC_Smothers'!Q29+'5C1AD_Greater'!Q29+'5C1R_Iberville'!Q29+'5C1N_Delta'!Q29+'5C1S_LC Col Prep'!Q29+'5C1T_Northeast'!Q29+'5C1U_Acadiana Ren'!Q29+'5C1I_LA Key'!Q29+'5C1V_Laf Ren'!Q29+'5C1O_Impact'!Q29+'5C1P_Vision'!Q29+'5C2_LAVCA'!Q29+'5C1H_Southwest'!Q29+'5C1G_JS Clark'!Q29+'5C1AH_BRUP'!Q29+'5C1X_Tangi'!Q29+'5C1Y_GEO'!Q29+'5C1AI_Harmony'!Q29+'5C1AJ_Athlos'!Q29+'5C1AG_Collegiate'!Q29+'5C1M_GEO Mid'!Q29+Placeholder_Tallulah!Q29</f>
        <v>0</v>
      </c>
      <c r="R29" s="94">
        <f>'5C1B_DArbonne'!R29+'5C1A_Madison'!R29+'5C1C_Intl High'!R29+'5C3_UnvView'!R29+'5C1F_L.C. Charter'!R29+'5C1E_LFNO'!R29+'5C1D_NOMMA'!R29+'5C1AE_Noble Minds'!R29+'5C1J_Jeff Chamber'!R29+'5C1Q_Advantage'!R29+'5C1AF_JCFA-Laf'!R29+'5C1W_Willow'!R29+'5C1Z_Lincoln Prep'!R29+'5C1AA_Laurel'!R29+'5C1AB_Apex'!R29+'5C1AC_Smothers'!R29+'5C1AD_Greater'!R29+'5C1R_Iberville'!R29+'5C1N_Delta'!R29+'5C1S_LC Col Prep'!R29+'5C1T_Northeast'!R29+'5C1U_Acadiana Ren'!R29+'5C1I_LA Key'!R29+'5C1V_Laf Ren'!R29+'5C1O_Impact'!R29+'5C1P_Vision'!R29+'5C2_LAVCA'!R29+'5C1H_Southwest'!R29+'5C1G_JS Clark'!R29+'5C1AH_BRUP'!R29+'5C1X_Tangi'!R29+'5C1Y_GEO'!R29+'5C1AI_Harmony'!R29+'5C1AJ_Athlos'!R29+'5C1AG_Collegiate'!R29+'5C1M_GEO Mid'!R29+Placeholder_Tallulah!R29</f>
        <v>718109</v>
      </c>
      <c r="S29" s="1397">
        <f>'5C3_UnvView'!S29+'5C2_LAVCA'!S29</f>
        <v>28465</v>
      </c>
      <c r="T29" s="57">
        <f>'5C1B_DArbonne'!S29+'5C1A_Madison'!S29+'5C1C_Intl High'!S29+'5C3_UnvView'!T29+'5C1F_L.C. Charter'!S29+'5C1E_LFNO'!S29+'5C1D_NOMMA'!S29+'5C1AE_Noble Minds'!S29+'5C1J_Jeff Chamber'!S29+'5C1Q_Advantage'!S29+'5C1AF_JCFA-Laf'!S29+'5C1W_Willow'!S29+'5C1Z_Lincoln Prep'!S29+'5C1AA_Laurel'!S29+'5C1AB_Apex'!S29+'5C1AC_Smothers'!S29+'5C1AD_Greater'!S29+'5C1R_Iberville'!S29+'5C1N_Delta'!S29+'5C1S_LC Col Prep'!S29+'5C1T_Northeast'!S29+'5C1U_Acadiana Ren'!S29+'5C1I_LA Key'!S29+'5C1V_Laf Ren'!S29+'5C1O_Impact'!S29+'5C1P_Vision'!S29+'5C2_LAVCA'!T29+'5C1H_Southwest'!S29+'5C1G_JS Clark'!S29+'5C1AH_BRUP'!S29+'5C1X_Tangi'!S29+'5C1Y_GEO'!S29+'5C1AI_Harmony'!S29+'5C1AJ_Athlos'!S29+'5C1AG_Collegiate'!S29+'5C1M_GEO Mid'!S29+Placeholder_Tallulah!S29</f>
        <v>0</v>
      </c>
      <c r="U29" s="57">
        <f>'5C1B_DArbonne'!T29+'5C1A_Madison'!T29+'5C1C_Intl High'!T29+'5C3_UnvView'!U29+'5C1F_L.C. Charter'!T29+'5C1E_LFNO'!T29+'5C1D_NOMMA'!T29+'5C1AE_Noble Minds'!T29+'5C1J_Jeff Chamber'!T29+'5C1Q_Advantage'!T29+'5C1AF_JCFA-Laf'!T29+'5C1W_Willow'!T29+'5C1Z_Lincoln Prep'!T29+'5C1AA_Laurel'!T29+'5C1AB_Apex'!T29+'5C1AC_Smothers'!T29+'5C1AD_Greater'!T29+'5C1R_Iberville'!T29+'5C1N_Delta'!T29+'5C1S_LC Col Prep'!T29+'5C1T_Northeast'!T29+'5C1U_Acadiana Ren'!T29+'5C1I_LA Key'!T29+'5C1V_Laf Ren'!T29+'5C1O_Impact'!T29+'5C1P_Vision'!T29+'5C2_LAVCA'!U29+'5C1H_Southwest'!T29+'5C1G_JS Clark'!T29+'5C1AH_BRUP'!T29+'5C1X_Tangi'!T29+'5C1Y_GEO'!T29+'5C1AI_Harmony'!T29+'5C1AJ_Athlos'!T29+'5C1AG_Collegiate'!T29+'5C1M_GEO Mid'!T29+Placeholder_Tallulah!T29</f>
        <v>0</v>
      </c>
      <c r="V29" s="58">
        <f>'5C1B_DArbonne'!U29+'5C1A_Madison'!U29+'5C1C_Intl High'!U29+'5C3_UnvView'!V29+'5C1F_L.C. Charter'!U29+'5C1E_LFNO'!U29+'5C1D_NOMMA'!U29+'5C1AE_Noble Minds'!U29+'5C1J_Jeff Chamber'!U29+'5C1Q_Advantage'!U29+'5C1AF_JCFA-Laf'!U29+'5C1W_Willow'!U29+'5C1Z_Lincoln Prep'!U29+'5C1AA_Laurel'!U29+'5C1AB_Apex'!U29+'5C1AC_Smothers'!U29+'5C1AD_Greater'!U29+'5C1R_Iberville'!U29+'5C1N_Delta'!U29+'5C1S_LC Col Prep'!U29+'5C1T_Northeast'!U29+'5C1U_Acadiana Ren'!U29+'5C1I_LA Key'!U29+'5C1V_Laf Ren'!U29+'5C1O_Impact'!U29+'5C1P_Vision'!U29+'5C2_LAVCA'!V29+'5C1H_Southwest'!U29+'5C1G_JS Clark'!U29+'5C1AH_BRUP'!U29+'5C1X_Tangi'!U29+'5C1Y_GEO'!U29+'5C1AI_Harmony'!U29+'5C1AJ_Athlos'!U29+'5C1AG_Collegiate'!U29+'5C1M_GEO Mid'!U29+Placeholder_Tallulah!U29</f>
        <v>0</v>
      </c>
      <c r="W29" s="94">
        <f>'5C1B_DArbonne'!V29+'5C1A_Madison'!V29+'5C1C_Intl High'!V29+'5C3_UnvView'!W29+'5C1F_L.C. Charter'!V29+'5C1E_LFNO'!V29+'5C1D_NOMMA'!V29+'5C1AE_Noble Minds'!V29+'5C1J_Jeff Chamber'!V29+'5C1Q_Advantage'!V29+'5C1AF_JCFA-Laf'!V29+'5C1W_Willow'!V29+'5C1Z_Lincoln Prep'!V29+'5C1AA_Laurel'!V29+'5C1AB_Apex'!V29+'5C1AC_Smothers'!V29+'5C1AD_Greater'!V29+'5C1R_Iberville'!V29+'5C1N_Delta'!V29+'5C1S_LC Col Prep'!V29+'5C1T_Northeast'!V29+'5C1U_Acadiana Ren'!V29+'5C1I_LA Key'!V29+'5C1V_Laf Ren'!V29+'5C1O_Impact'!V29+'5C1P_Vision'!V29+'5C2_LAVCA'!W29+'5C1H_Southwest'!V29+'5C1G_JS Clark'!V29+'5C1AH_BRUP'!V29+'5C1X_Tangi'!V29+'5C1Y_GEO'!V29+'5C1AI_Harmony'!V29+'5C1AJ_Athlos'!V29+'5C1AG_Collegiate'!V29+'5C1M_GEO Mid'!V29+Placeholder_Tallulah!V29</f>
        <v>0</v>
      </c>
      <c r="X29" s="75">
        <f>'5C1B_DArbonne'!W29+'5C1A_Madison'!W29+'5C1C_Intl High'!W29+'5C3_UnvView'!X29+'5C1F_L.C. Charter'!W29+'5C1E_LFNO'!W29+'5C1D_NOMMA'!W29+'5C1AE_Noble Minds'!W29+'5C1J_Jeff Chamber'!W29+'5C1Q_Advantage'!W29+'5C1AF_JCFA-Laf'!W29+'5C1W_Willow'!W29+'5C1Z_Lincoln Prep'!W29+'5C1AA_Laurel'!W29+'5C1AB_Apex'!W29+'5C1AC_Smothers'!W29+'5C1AD_Greater'!W29+'5C1R_Iberville'!W29+'5C1N_Delta'!W29+'5C1S_LC Col Prep'!W29+'5C1T_Northeast'!W29+'5C1U_Acadiana Ren'!W29+'5C1I_LA Key'!W29+'5C1V_Laf Ren'!W29+'5C1O_Impact'!W29+'5C1P_Vision'!W29+'5C2_LAVCA'!X29+'5C1H_Southwest'!W29+'5C1G_JS Clark'!W29+'5C1AH_BRUP'!W29+'5C1X_Tangi'!W29+'5C1Y_GEO'!W29+'5C1AI_Harmony'!W29+'5C1AJ_Athlos'!W29+'5C1AG_Collegiate'!W29+'5C1M_GEO Mid'!W29+Placeholder_Tallulah!W29</f>
        <v>0</v>
      </c>
      <c r="Y29" s="94">
        <f>'5C1B_DArbonne'!X29+'5C1A_Madison'!X29+'5C1C_Intl High'!X29+'5C3_UnvView'!Y29+'5C1F_L.C. Charter'!X29+'5C1E_LFNO'!X29+'5C1D_NOMMA'!X29+'5C1AE_Noble Minds'!X29+'5C1J_Jeff Chamber'!X29+'5C1Q_Advantage'!X29+'5C1AF_JCFA-Laf'!X29+'5C1W_Willow'!X29+'5C1Z_Lincoln Prep'!X29+'5C1AA_Laurel'!X29+'5C1AB_Apex'!X29+'5C1AC_Smothers'!X29+'5C1AD_Greater'!X29+'5C1R_Iberville'!X29+'5C1N_Delta'!X29+'5C1S_LC Col Prep'!X29+'5C1T_Northeast'!X29+'5C1U_Acadiana Ren'!X29+'5C1I_LA Key'!X29+'5C1V_Laf Ren'!X29+'5C1O_Impact'!X29+'5C1P_Vision'!X29+'5C2_LAVCA'!Y29+'5C1H_Southwest'!X29+'5C1G_JS Clark'!X29+'5C1AH_BRUP'!X29+'5C1X_Tangi'!X29+'5C1Y_GEO'!X29+'5C1AI_Harmony'!X29+'5C1AJ_Athlos'!X29+'5C1AG_Collegiate'!X29+'5C1M_GEO Mid'!X29+Placeholder_Tallulah!X29</f>
        <v>0</v>
      </c>
      <c r="Z29" s="57">
        <f>'5C1B_DArbonne'!Y29+'5C1A_Madison'!Y29+'5C1C_Intl High'!Y29+'5C3_UnvView'!Z29+'5C1F_L.C. Charter'!Y29+'5C1E_LFNO'!Y29+'5C1D_NOMMA'!Y29+'5C1AE_Noble Minds'!Y29+'5C1J_Jeff Chamber'!Y29+'5C1Q_Advantage'!Y29+'5C1AF_JCFA-Laf'!Y29+'5C1W_Willow'!Y29+'5C1Z_Lincoln Prep'!Y29+'5C1AA_Laurel'!Y29+'5C1AB_Apex'!Y29+'5C1AC_Smothers'!Y29+'5C1AD_Greater'!Y29+'5C1R_Iberville'!Y29+'5C1N_Delta'!Y29+'5C1S_LC Col Prep'!Y29+'5C1T_Northeast'!Y29+'5C1U_Acadiana Ren'!Y29+'5C1I_LA Key'!Y29+'5C1V_Laf Ren'!Y29+'5C1O_Impact'!Y29+'5C1P_Vision'!Y29+'5C2_LAVCA'!Z29+'5C1H_Southwest'!Y29+'5C1G_JS Clark'!Y29+'5C1AH_BRUP'!Y29+'5C1X_Tangi'!Y29+'5C1Y_GEO'!Y29+'5C1AI_Harmony'!Y29+'5C1AJ_Athlos'!Y29+'5C1AG_Collegiate'!Y29+'5C1M_GEO Mid'!Y29+Placeholder_Tallulah!Y29</f>
        <v>0</v>
      </c>
      <c r="AA29" s="94">
        <f>'5C1B_DArbonne'!Z29+'5C1A_Madison'!Z29+'5C1C_Intl High'!Z29+'5C3_UnvView'!AA29+'5C1F_L.C. Charter'!Z29+'5C1E_LFNO'!Z29+'5C1D_NOMMA'!Z29+'5C1AE_Noble Minds'!Z29+'5C1J_Jeff Chamber'!Z29+'5C1Q_Advantage'!Z29+'5C1AF_JCFA-Laf'!Z29+'5C1W_Willow'!Z29+'5C1Z_Lincoln Prep'!Z29+'5C1AA_Laurel'!Z29+'5C1AB_Apex'!Z29+'5C1AC_Smothers'!Z29+'5C1AD_Greater'!Z29+'5C1R_Iberville'!Z29+'5C1N_Delta'!Z29+'5C1S_LC Col Prep'!Z29+'5C1T_Northeast'!Z29+'5C1U_Acadiana Ren'!Z29+'5C1I_LA Key'!Z29+'5C1V_Laf Ren'!Z29+'5C1O_Impact'!Z29+'5C1P_Vision'!Z29+'5C2_LAVCA'!AA29+'5C1H_Southwest'!Z29+'5C1G_JS Clark'!Z29+'5C1AH_BRUP'!Z29+'5C1X_Tangi'!Z29+'5C1Y_GEO'!Z29+'5C1AI_Harmony'!Z29+'5C1AJ_Athlos'!Z29+'5C1AG_Collegiate'!Z29+'5C1M_GEO Mid'!Z29+Placeholder_Tallulah!Z29</f>
        <v>0</v>
      </c>
      <c r="AB29" s="57">
        <f>'5C1B_DArbonne'!AA29+'5C1A_Madison'!AA29+'5C1C_Intl High'!AA29+'5C3_UnvView'!AB29+'5C1F_L.C. Charter'!AA29+'5C1E_LFNO'!AA29+'5C1D_NOMMA'!AA29+'5C1AE_Noble Minds'!AA29+'5C1J_Jeff Chamber'!AA29+'5C1Q_Advantage'!AA29+'5C1AF_JCFA-Laf'!AA29+'5C1W_Willow'!AA29+'5C1Z_Lincoln Prep'!AA29+'5C1AA_Laurel'!AA29+'5C1AB_Apex'!AA29+'5C1AC_Smothers'!AA29+'5C1AD_Greater'!AA29+'5C1R_Iberville'!AA29+'5C1N_Delta'!AA29+'5C1S_LC Col Prep'!AA29+'5C1T_Northeast'!AA29+'5C1U_Acadiana Ren'!AA29+'5C1I_LA Key'!AA29+'5C1V_Laf Ren'!AA29+'5C1O_Impact'!AA29+'5C1P_Vision'!AA29+'5C2_LAVCA'!AB29+'5C1H_Southwest'!AA29+'5C1G_JS Clark'!AA29+'5C1AH_BRUP'!AA29+'5C1X_Tangi'!AA29+'5C1Y_GEO'!AA29+'5C1AI_Harmony'!AA29+'5C1AJ_Athlos'!AA29+'5C1AG_Collegiate'!AA29+'5C1M_GEO Mid'!AA29+Placeholder_Tallulah!AA29</f>
        <v>0</v>
      </c>
      <c r="AC29" s="57">
        <f>'5C1B_DArbonne'!AB29+'5C1A_Madison'!AB29+'5C1C_Intl High'!AB29+'5C3_UnvView'!AC29+'5C1F_L.C. Charter'!AB29+'5C1E_LFNO'!AB29+'5C1D_NOMMA'!AB29+'5C1AE_Noble Minds'!AB29+'5C1J_Jeff Chamber'!AB29+'5C1Q_Advantage'!AB29+'5C1AF_JCFA-Laf'!AB29+'5C1W_Willow'!AB29+'5C1Z_Lincoln Prep'!AB29+'5C1AA_Laurel'!AB29+'5C1AB_Apex'!AB29+'5C1AC_Smothers'!AB29+'5C1AD_Greater'!AB29+'5C1R_Iberville'!AB29+'5C1N_Delta'!AB29+'5C1S_LC Col Prep'!AB29+'5C1T_Northeast'!AB29+'5C1U_Acadiana Ren'!AB29+'5C1I_LA Key'!AB29+'5C1V_Laf Ren'!AB29+'5C1O_Impact'!AB29+'5C1P_Vision'!AB29+'5C2_LAVCA'!AC29+'5C1H_Southwest'!AB29+'5C1G_JS Clark'!AB29+'5C1AH_BRUP'!AB29+'5C1X_Tangi'!AB29+'5C1Y_GEO'!AB29+'5C1AI_Harmony'!AB29+'5C1AJ_Athlos'!AB29+'5C1AG_Collegiate'!AB29+'5C1M_GEO Mid'!AB29+Placeholder_Tallulah!AB29</f>
        <v>0</v>
      </c>
      <c r="AD29" s="94">
        <f>'5C1B_DArbonne'!AC29+'5C1A_Madison'!AC29+'5C1C_Intl High'!AC29+'5C3_UnvView'!AD29+'5C1F_L.C. Charter'!AC29+'5C1E_LFNO'!AC29+'5C1D_NOMMA'!AC29+'5C1AE_Noble Minds'!AC29+'5C1J_Jeff Chamber'!AC29+'5C1Q_Advantage'!AC29+'5C1AF_JCFA-Laf'!AC29+'5C1W_Willow'!AC29+'5C1Z_Lincoln Prep'!AC29+'5C1AA_Laurel'!AC29+'5C1AB_Apex'!AC29+'5C1AC_Smothers'!AC29+'5C1AD_Greater'!AC29+'5C1R_Iberville'!AC29+'5C1N_Delta'!AC29+'5C1S_LC Col Prep'!AC29+'5C1T_Northeast'!AC29+'5C1U_Acadiana Ren'!AC29+'5C1I_LA Key'!AC29+'5C1V_Laf Ren'!AC29+'5C1O_Impact'!AC29+'5C1P_Vision'!AC29+'5C2_LAVCA'!AD29+'5C1H_Southwest'!AC29+'5C1G_JS Clark'!AC29+'5C1AH_BRUP'!AC29+'5C1X_Tangi'!AC29+'5C1Y_GEO'!AC29+'5C1AI_Harmony'!AC29+'5C1AJ_Athlos'!AC29+'5C1AG_Collegiate'!AC29+'5C1M_GEO Mid'!AC29+Placeholder_Tallulah!AC29</f>
        <v>0</v>
      </c>
      <c r="AE29" s="98">
        <f>'5C1B_DArbonne'!AD29+'5C1A_Madison'!AD29+'5C1C_Intl High'!AD29+'5C3_UnvView'!AE29+'5C1F_L.C. Charter'!AD29+'5C1E_LFNO'!AD29+'5C1D_NOMMA'!AD29+'5C1AE_Noble Minds'!AD29+'5C1J_Jeff Chamber'!AD29+'5C1Q_Advantage'!AD29+'5C1AF_JCFA-Laf'!AD29+'5C1W_Willow'!AD29+'5C1Z_Lincoln Prep'!AD29+'5C1AA_Laurel'!AD29+'5C1AB_Apex'!AD29+'5C1AC_Smothers'!AD29+'5C1AD_Greater'!AD29+'5C1R_Iberville'!AD29+'5C1N_Delta'!AD29+'5C1S_LC Col Prep'!AD29+'5C1T_Northeast'!AD29+'5C1U_Acadiana Ren'!AD29+'5C1I_LA Key'!AD29+'5C1V_Laf Ren'!AD29+'5C1O_Impact'!AD29+'5C1P_Vision'!AD29+'5C2_LAVCA'!AE29+'5C1H_Southwest'!AD29+'5C1G_JS Clark'!AD29+'5C1AH_BRUP'!AD29+'5C1X_Tangi'!AD29+'5C1Y_GEO'!AD29+'5C1AI_Harmony'!AD29+'5C1AJ_Athlos'!AD29+'5C1AG_Collegiate'!AD29+'5C1M_GEO Mid'!AD29+Placeholder_Tallulah!AD29</f>
        <v>0</v>
      </c>
      <c r="AF29" s="76">
        <f>'Source Data'!N29</f>
        <v>3461</v>
      </c>
      <c r="AG29" s="91">
        <f>'5C1B_DArbonne'!AF29+'5C1A_Madison'!AF29+'5C1C_Intl High'!AF29+'5C3_UnvView'!AG29+'5C1F_L.C. Charter'!AF29+'5C1E_LFNO'!AF29+'5C1D_NOMMA'!AF29+'5C1AE_Noble Minds'!AF29+'5C1J_Jeff Chamber'!AF29+'5C1Q_Advantage'!AF29+'5C1AF_JCFA-Laf'!AF29+'5C1W_Willow'!AF29+'5C1Z_Lincoln Prep'!AF29+'5C1AA_Laurel'!AF29+'5C1AB_Apex'!AF29+'5C1AC_Smothers'!AF29+'5C1AD_Greater'!AF29+'5C1R_Iberville'!AF29+'5C1N_Delta'!AF29+'5C1S_LC Col Prep'!AF29+'5C1T_Northeast'!AF29+'5C1U_Acadiana Ren'!AF29+'5C1I_LA Key'!AF29+'5C1V_Laf Ren'!AF29+'5C1O_Impact'!AF29+'5C1P_Vision'!AF29+'5C2_LAVCA'!AG29+'5C1H_Southwest'!AF29+'5C1G_JS Clark'!AF29+'5C1AH_BRUP'!AF29+'5C1X_Tangi'!AF29+'5C1Y_GEO'!AF29+'5C1AI_Harmony'!AF29+'5C1AJ_Athlos'!AF29+'5C1AG_Collegiate'!AF29+'5C1M_GEO Mid'!AF29+Placeholder_Tallulah!AF29</f>
        <v>0</v>
      </c>
      <c r="AH29" s="336">
        <f>'5C1B_DArbonne'!AG29+'5C1A_Madison'!AG29+'5C1C_Intl High'!AG29+'5C3_UnvView'!AH29+'5C1F_L.C. Charter'!AG29+'5C1E_LFNO'!AG29+'5C1D_NOMMA'!AG29+'5C1AE_Noble Minds'!AG29+'5C1J_Jeff Chamber'!AG29+'5C1Q_Advantage'!AG29+'5C1AF_JCFA-Laf'!AG29+'5C1W_Willow'!AG29+'5C1Z_Lincoln Prep'!AG29+'5C1AA_Laurel'!AG29+'5C1AB_Apex'!AG29+'5C1AC_Smothers'!AG29+'5C1AD_Greater'!AG29+'5C1R_Iberville'!AG29+'5C1N_Delta'!AG29+'5C1S_LC Col Prep'!AG29+'5C1T_Northeast'!AG29+'5C1U_Acadiana Ren'!AG29+'5C1I_LA Key'!AG29+'5C1V_Laf Ren'!AG29+'5C1O_Impact'!AG29+'5C1P_Vision'!AG29+'5C2_LAVCA'!AH29+'5C1H_Southwest'!AG29+'5C1G_JS Clark'!AG29+'5C1AH_BRUP'!AG29+'5C1X_Tangi'!AG29+'5C1Y_GEO'!AG29+'5C1AI_Harmony'!AG29+'5C1AJ_Athlos'!AG29+'5C1AG_Collegiate'!AG29+'5C1M_GEO Mid'!AG29+Placeholder_Tallulah!AG29</f>
        <v>0</v>
      </c>
      <c r="AI29" s="76">
        <f>'5C1B_DArbonne'!AH29+'5C1A_Madison'!AH29+'5C1C_Intl High'!AH29+'5C3_UnvView'!AI29+'5C1F_L.C. Charter'!AH29+'5C1E_LFNO'!AH29+'5C1D_NOMMA'!AH29+'5C1AE_Noble Minds'!AH29+'5C1J_Jeff Chamber'!AH29+'5C1Q_Advantage'!AH29+'5C1AF_JCFA-Laf'!AH29+'5C1W_Willow'!AH29+'5C1Z_Lincoln Prep'!AH29+'5C1AA_Laurel'!AH29+'5C1AB_Apex'!AH29+'5C1AC_Smothers'!AH29+'5C1AD_Greater'!AH29+'5C1R_Iberville'!AH29+'5C1N_Delta'!AH29+'5C1S_LC Col Prep'!AH29+'5C1T_Northeast'!AH29+'5C1U_Acadiana Ren'!AH29+'5C1I_LA Key'!AH29+'5C1V_Laf Ren'!AH29+'5C1O_Impact'!AH29+'5C1P_Vision'!AH29+'5C2_LAVCA'!AI29+'5C1H_Southwest'!AH29+'5C1G_JS Clark'!AH29+'5C1AH_BRUP'!AH29+'5C1X_Tangi'!AH29+'5C1Y_GEO'!AH29+'5C1AI_Harmony'!AH29+'5C1AJ_Athlos'!AH29+'5C1AG_Collegiate'!AH29+'5C1M_GEO Mid'!AH29+Placeholder_Tallulah!AH29</f>
        <v>0</v>
      </c>
      <c r="AJ29" s="336">
        <f>'5C1B_DArbonne'!AI29+'5C1A_Madison'!AI29+'5C1C_Intl High'!AI29+'5C3_UnvView'!AJ29+'5C1F_L.C. Charter'!AI29+'5C1E_LFNO'!AI29+'5C1D_NOMMA'!AI29+'5C1AE_Noble Minds'!AI29+'5C1J_Jeff Chamber'!AI29+'5C1Q_Advantage'!AI29+'5C1AF_JCFA-Laf'!AI29+'5C1W_Willow'!AI29+'5C1Z_Lincoln Prep'!AI29+'5C1AA_Laurel'!AI29+'5C1AB_Apex'!AI29+'5C1AC_Smothers'!AI29+'5C1AD_Greater'!AI29+'5C1R_Iberville'!AI29+'5C1N_Delta'!AI29+'5C1S_LC Col Prep'!AI29+'5C1T_Northeast'!AI29+'5C1U_Acadiana Ren'!AI29+'5C1I_LA Key'!AI29+'5C1V_Laf Ren'!AI29+'5C1O_Impact'!AI29+'5C1P_Vision'!AI29+'5C2_LAVCA'!AJ29+'5C1H_Southwest'!AI29+'5C1G_JS Clark'!AI29+'5C1AH_BRUP'!AI29+'5C1X_Tangi'!AI29+'5C1Y_GEO'!AI29+'5C1AI_Harmony'!AI29+'5C1AJ_Athlos'!AI29+'5C1AG_Collegiate'!AI29+'5C1M_GEO Mid'!AI29+Placeholder_Tallulah!AI29</f>
        <v>0</v>
      </c>
      <c r="AK29" s="78">
        <f>'5C1B_DArbonne'!AJ29+'5C1A_Madison'!AJ29+'5C1C_Intl High'!AJ29+'5C3_UnvView'!AK29+'5C1F_L.C. Charter'!AJ29+'5C1E_LFNO'!AJ29+'5C1D_NOMMA'!AJ29+'5C1AE_Noble Minds'!AJ29+'5C1J_Jeff Chamber'!AJ29+'5C1Q_Advantage'!AJ29+'5C1AF_JCFA-Laf'!AJ29+'5C1W_Willow'!AJ29+'5C1Z_Lincoln Prep'!AJ29+'5C1AA_Laurel'!AJ29+'5C1AB_Apex'!AJ29+'5C1AC_Smothers'!AJ29+'5C1AD_Greater'!AJ29+'5C1R_Iberville'!AJ29+'5C1N_Delta'!AJ29+'5C1S_LC Col Prep'!AJ29+'5C1T_Northeast'!AJ29+'5C1U_Acadiana Ren'!AJ29+'5C1I_LA Key'!AJ29+'5C1V_Laf Ren'!AJ29+'5C1O_Impact'!AJ29+'5C1P_Vision'!AJ29+'5C2_LAVCA'!AK29+'5C1H_Southwest'!AJ29+'5C1G_JS Clark'!AJ29+'5C1AH_BRUP'!AJ29+'5C1X_Tangi'!AJ29+'5C1Y_GEO'!AJ29+'5C1AI_Harmony'!AJ29+'5C1AJ_Athlos'!AJ29+'5C1AG_Collegiate'!AJ29+'5C1M_GEO Mid'!AJ29+Placeholder_Tallulah!AJ29</f>
        <v>0</v>
      </c>
      <c r="AL29" s="77">
        <f>'5C1B_DArbonne'!AK29+'5C1A_Madison'!AK29+'5C1C_Intl High'!AK29+'5C3_UnvView'!AL29+'5C1F_L.C. Charter'!AK29+'5C1E_LFNO'!AK29+'5C1D_NOMMA'!AK29+'5C1AE_Noble Minds'!AK29+'5C1J_Jeff Chamber'!AK29+'5C1Q_Advantage'!AK29+'5C1AF_JCFA-Laf'!AK29+'5C1W_Willow'!AK29+'5C1Z_Lincoln Prep'!AK29+'5C1AA_Laurel'!AK29+'5C1AB_Apex'!AK29+'5C1AC_Smothers'!AK29+'5C1AD_Greater'!AK29+'5C1R_Iberville'!AK29+'5C1N_Delta'!AK29+'5C1S_LC Col Prep'!AK29+'5C1T_Northeast'!AK29+'5C1U_Acadiana Ren'!AK29+'5C1I_LA Key'!AK29+'5C1V_Laf Ren'!AK29+'5C1O_Impact'!AK29+'5C1P_Vision'!AK29+'5C2_LAVCA'!AL29+'5C1H_Southwest'!AK29+'5C1G_JS Clark'!AK29+'5C1AH_BRUP'!AK29+'5C1X_Tangi'!AK29+'5C1Y_GEO'!AK29+'5C1AI_Harmony'!AK29+'5C1AJ_Athlos'!AK29+'5C1AG_Collegiate'!AK29+'5C1M_GEO Mid'!AK29+Placeholder_Tallulah!AK29</f>
        <v>0</v>
      </c>
      <c r="AM29" s="91">
        <f>'5C1B_DArbonne'!AL29+'5C1A_Madison'!AL29+'5C1C_Intl High'!AL29+'5C3_UnvView'!AM29+'5C1F_L.C. Charter'!AL29+'5C1E_LFNO'!AL29+'5C1D_NOMMA'!AL29+'5C1AE_Noble Minds'!AL29+'5C1J_Jeff Chamber'!AL29+'5C1Q_Advantage'!AL29+'5C1AF_JCFA-Laf'!AL29+'5C1W_Willow'!AL29+'5C1Z_Lincoln Prep'!AL29+'5C1AA_Laurel'!AL29+'5C1AB_Apex'!AL29+'5C1AC_Smothers'!AL29+'5C1AD_Greater'!AL29+'5C1R_Iberville'!AL29+'5C1N_Delta'!AL29+'5C1S_LC Col Prep'!AL29+'5C1T_Northeast'!AL29+'5C1U_Acadiana Ren'!AL29+'5C1I_LA Key'!AL29+'5C1V_Laf Ren'!AL29+'5C1O_Impact'!AL29+'5C1P_Vision'!AL29+'5C2_LAVCA'!AM29+'5C1H_Southwest'!AL29+'5C1G_JS Clark'!AL29+'5C1AH_BRUP'!AL29+'5C1X_Tangi'!AL29+'5C1Y_GEO'!AL29+'5C1AI_Harmony'!AL29+'5C1AJ_Athlos'!AL29+'5C1AG_Collegiate'!AL29+'5C1M_GEO Mid'!AL29+Placeholder_Tallulah!AL29</f>
        <v>444220</v>
      </c>
      <c r="AN29" s="80">
        <f>'5C1B_DArbonne'!AM29+'5C1A_Madison'!AM29+'5C1C_Intl High'!AM29+'5C3_UnvView'!AN29+'5C1F_L.C. Charter'!AM29+'5C1E_LFNO'!AM29+'5C1D_NOMMA'!AM29+'5C1AE_Noble Minds'!AM29+'5C1J_Jeff Chamber'!AM29+'5C1Q_Advantage'!AM29+'5C1AF_JCFA-Laf'!AM29+'5C1W_Willow'!AM29+'5C1Z_Lincoln Prep'!AM29+'5C1AA_Laurel'!AM29+'5C1AB_Apex'!AM29+'5C1AC_Smothers'!AM29+'5C1AD_Greater'!AM29+'5C1R_Iberville'!AM29+'5C1N_Delta'!AM29+'5C1S_LC Col Prep'!AM29+'5C1T_Northeast'!AM29+'5C1U_Acadiana Ren'!AM29+'5C1I_LA Key'!AM29+'5C1V_Laf Ren'!AM29+'5C1O_Impact'!AM29+'5C1P_Vision'!AM29+'5C2_LAVCA'!AN29+'5C1H_Southwest'!AM29+'5C1G_JS Clark'!AM29+'5C1AH_BRUP'!AM29+'5C1X_Tangi'!AM29+'5C1Y_GEO'!AM29+'5C1AI_Harmony'!AM29+'5C1AJ_Athlos'!AM29+'5C1AG_Collegiate'!AM29+'5C1M_GEO Mid'!AM29+Placeholder_Tallulah!AM29</f>
        <v>0</v>
      </c>
      <c r="AO29" s="91">
        <f>'5C1B_DArbonne'!AN29+'5C1A_Madison'!AN29+'5C1C_Intl High'!AN29+'5C3_UnvView'!AO29+'5C1F_L.C. Charter'!AN29+'5C1E_LFNO'!AN29+'5C1D_NOMMA'!AN29+'5C1AE_Noble Minds'!AN29+'5C1J_Jeff Chamber'!AN29+'5C1Q_Advantage'!AN29+'5C1AF_JCFA-Laf'!AN29+'5C1W_Willow'!AN29+'5C1Z_Lincoln Prep'!AN29+'5C1AA_Laurel'!AN29+'5C1AB_Apex'!AN29+'5C1AC_Smothers'!AN29+'5C1AD_Greater'!AN29+'5C1R_Iberville'!AN29+'5C1N_Delta'!AN29+'5C1S_LC Col Prep'!AN29+'5C1T_Northeast'!AN29+'5C1U_Acadiana Ren'!AN29+'5C1I_LA Key'!AN29+'5C1V_Laf Ren'!AN29+'5C1O_Impact'!AN29+'5C1P_Vision'!AN29+'5C2_LAVCA'!AO29+'5C1H_Southwest'!AN29+'5C1G_JS Clark'!AN29+'5C1AH_BRUP'!AN29+'5C1X_Tangi'!AN29+'5C1Y_GEO'!AN29+'5C1AI_Harmony'!AN29+'5C1AJ_Athlos'!AN29+'5C1AG_Collegiate'!AN29+'5C1M_GEO Mid'!AN29+Placeholder_Tallulah!AN29</f>
        <v>0</v>
      </c>
      <c r="AP29" s="78">
        <f>'5C1B_DArbonne'!AO29+'5C1A_Madison'!AO29+'5C1C_Intl High'!AO29+'5C3_UnvView'!AP29+'5C1F_L.C. Charter'!AO29+'5C1E_LFNO'!AO29+'5C1D_NOMMA'!AO29+'5C1AE_Noble Minds'!AO29+'5C1J_Jeff Chamber'!AO29+'5C1Q_Advantage'!AO29+'5C1AF_JCFA-Laf'!AO29+'5C1W_Willow'!AO29+'5C1Z_Lincoln Prep'!AO29+'5C1AA_Laurel'!AO29+'5C1AB_Apex'!AO29+'5C1AC_Smothers'!AO29+'5C1AD_Greater'!AO29+'5C1R_Iberville'!AO29+'5C1N_Delta'!AO29+'5C1S_LC Col Prep'!AO29+'5C1T_Northeast'!AO29+'5C1U_Acadiana Ren'!AO29+'5C1I_LA Key'!AO29+'5C1V_Laf Ren'!AO29+'5C1O_Impact'!AO29+'5C1P_Vision'!AO29+'5C2_LAVCA'!AP29+'5C1H_Southwest'!AO29+'5C1G_JS Clark'!AO29+'5C1AH_BRUP'!AO29+'5C1X_Tangi'!AO29+'5C1Y_GEO'!AO29+'5C1AI_Harmony'!AO29+'5C1AJ_Athlos'!AO29+'5C1AG_Collegiate'!AO29+'5C1M_GEO Mid'!AO29+Placeholder_Tallulah!AO29</f>
        <v>4832</v>
      </c>
      <c r="AQ29" s="91">
        <f>'5C1B_DArbonne'!AP29+'5C1A_Madison'!AP29+'5C1C_Intl High'!AP29+'5C3_UnvView'!AQ29+'5C1F_L.C. Charter'!AP29+'5C1E_LFNO'!AP29+'5C1D_NOMMA'!AP29+'5C1AE_Noble Minds'!AP29+'5C1J_Jeff Chamber'!AP29+'5C1Q_Advantage'!AP29+'5C1AF_JCFA-Laf'!AP29+'5C1W_Willow'!AP29+'5C1Z_Lincoln Prep'!AP29+'5C1AA_Laurel'!AP29+'5C1AB_Apex'!AP29+'5C1AC_Smothers'!AP29+'5C1AD_Greater'!AP29+'5C1R_Iberville'!AP29+'5C1N_Delta'!AP29+'5C1S_LC Col Prep'!AP29+'5C1T_Northeast'!AP29+'5C1U_Acadiana Ren'!AP29+'5C1I_LA Key'!AP29+'5C1V_Laf Ren'!AP29+'5C1O_Impact'!AP29+'5C1P_Vision'!AP29+'5C2_LAVCA'!AQ29+'5C1H_Southwest'!AP29+'5C1G_JS Clark'!AP29+'5C1AH_BRUP'!AP29+'5C1X_Tangi'!AP29+'5C1Y_GEO'!AP29+'5C1AI_Harmony'!AP29+'5C1AJ_Athlos'!AP29+'5C1AG_Collegiate'!AP29+'5C1M_GEO Mid'!AP29+Placeholder_Tallulah!AP29</f>
        <v>0</v>
      </c>
      <c r="AR29" s="78">
        <f>'5C1B_DArbonne'!AQ29+'5C1A_Madison'!AQ29+'5C1C_Intl High'!AQ29+'5C3_UnvView'!AR29+'5C1F_L.C. Charter'!AQ29+'5C1E_LFNO'!AQ29+'5C1D_NOMMA'!AQ29+'5C1AE_Noble Minds'!AQ29+'5C1J_Jeff Chamber'!AQ29+'5C1Q_Advantage'!AQ29+'5C1AF_JCFA-Laf'!AQ29+'5C1W_Willow'!AQ29+'5C1Z_Lincoln Prep'!AQ29+'5C1AA_Laurel'!AQ29+'5C1AB_Apex'!AQ29+'5C1AC_Smothers'!AQ29+'5C1AD_Greater'!AQ29+'5C1R_Iberville'!AQ29+'5C1N_Delta'!AQ29+'5C1S_LC Col Prep'!AQ29+'5C1T_Northeast'!AQ29+'5C1U_Acadiana Ren'!AQ29+'5C1I_LA Key'!AQ29+'5C1V_Laf Ren'!AQ29+'5C1O_Impact'!AQ29+'5C1P_Vision'!AQ29+'5C2_LAVCA'!AR29+'5C1H_Southwest'!AQ29+'5C1G_JS Clark'!AQ29+'5C1AH_BRUP'!AQ29+'5C1X_Tangi'!AQ29+'5C1Y_GEO'!AQ29+'5C1AI_Harmony'!AQ29+'5C1AJ_Athlos'!AQ29+'5C1AG_Collegiate'!AQ29+'5C1M_GEO Mid'!AQ29+Placeholder_Tallulah!AQ29</f>
        <v>0</v>
      </c>
      <c r="AS29" s="78">
        <f>'5C1B_DArbonne'!AR29+'5C1A_Madison'!AR29+'5C1C_Intl High'!AR29+'5C3_UnvView'!AS29+'5C1F_L.C. Charter'!AR29+'5C1E_LFNO'!AR29+'5C1D_NOMMA'!AR29+'5C1AE_Noble Minds'!AR29+'5C1J_Jeff Chamber'!AR29+'5C1Q_Advantage'!AR29+'5C1AF_JCFA-Laf'!AR29+'5C1W_Willow'!AR29+'5C1Z_Lincoln Prep'!AR29+'5C1AA_Laurel'!AR29+'5C1AB_Apex'!AR29+'5C1AC_Smothers'!AR29+'5C1AD_Greater'!AR29+'5C1R_Iberville'!AR29+'5C1N_Delta'!AR29+'5C1S_LC Col Prep'!AR29+'5C1T_Northeast'!AR29+'5C1U_Acadiana Ren'!AR29+'5C1I_LA Key'!AR29+'5C1V_Laf Ren'!AR29+'5C1O_Impact'!AR29+'5C1P_Vision'!AR29+'5C2_LAVCA'!AS29+'5C1H_Southwest'!AR29+'5C1G_JS Clark'!AR29+'5C1AH_BRUP'!AR29+'5C1X_Tangi'!AR29+'5C1Y_GEO'!AR29+'5C1AI_Harmony'!AR29+'5C1AJ_Athlos'!AR29+'5C1AG_Collegiate'!AR29+'5C1M_GEO Mid'!AR29+Placeholder_Tallulah!AR29</f>
        <v>0</v>
      </c>
      <c r="AT29" s="91">
        <f>'5C1B_DArbonne'!AS29+'5C1A_Madison'!AS29+'5C1C_Intl High'!AS29+'5C3_UnvView'!AT29+'5C1F_L.C. Charter'!AS29+'5C1E_LFNO'!AS29+'5C1D_NOMMA'!AS29+'5C1AE_Noble Minds'!AS29+'5C1J_Jeff Chamber'!AS29+'5C1Q_Advantage'!AS29+'5C1AF_JCFA-Laf'!AS29+'5C1W_Willow'!AS29+'5C1Z_Lincoln Prep'!AS29+'5C1AA_Laurel'!AS29+'5C1AB_Apex'!AS29+'5C1AC_Smothers'!AS29+'5C1AD_Greater'!AS29+'5C1R_Iberville'!AS29+'5C1N_Delta'!AS29+'5C1S_LC Col Prep'!AS29+'5C1T_Northeast'!AS29+'5C1U_Acadiana Ren'!AS29+'5C1I_LA Key'!AS29+'5C1V_Laf Ren'!AS29+'5C1O_Impact'!AS29+'5C1P_Vision'!AS29+'5C2_LAVCA'!AT29+'5C1H_Southwest'!AS29+'5C1G_JS Clark'!AS29+'5C1AH_BRUP'!AS29+'5C1X_Tangi'!AS29+'5C1Y_GEO'!AS29+'5C1AI_Harmony'!AS29+'5C1AJ_Athlos'!AS29+'5C1AG_Collegiate'!AS29+'5C1M_GEO Mid'!AS29+Placeholder_Tallulah!AS29</f>
        <v>44851</v>
      </c>
      <c r="AU29" s="79">
        <f t="shared" si="1"/>
        <v>0</v>
      </c>
      <c r="AV29" s="88">
        <f t="shared" si="2"/>
        <v>44851</v>
      </c>
      <c r="AW29" s="192"/>
      <c r="AX29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Mid'!#REF!+Placeholder_Tallulah!AW29</f>
        <v>#REF!</v>
      </c>
      <c r="AY29" s="75">
        <f t="shared" si="3"/>
        <v>0</v>
      </c>
      <c r="AZ29" s="75" t="e">
        <f t="shared" si="4"/>
        <v>#REF!</v>
      </c>
    </row>
    <row r="30" spans="1:52" ht="16.149999999999999" customHeight="1" x14ac:dyDescent="0.2">
      <c r="A30" s="55">
        <v>24</v>
      </c>
      <c r="B30" s="56" t="s">
        <v>30</v>
      </c>
      <c r="C30" s="336">
        <f>'5C1B_DArbonne'!C30+'5C1A_Madison'!C30+'5C1C_Intl High'!C30+'5C3_UnvView'!C30+'5C1F_L.C. Charter'!C30+'5C1E_LFNO'!C30+'5C1D_NOMMA'!C30+'5C1AE_Noble Minds'!C30+'5C1J_Jeff Chamber'!C30+'5C1Q_Advantage'!C30+'5C1AF_JCFA-Laf'!C30+'5C1W_Willow'!C30+'5C1Z_Lincoln Prep'!C30+'5C1AA_Laurel'!C30+'5C1AB_Apex'!C30+'5C1AC_Smothers'!C30+'5C1AD_Greater'!C30+'5C1R_Iberville'!C30+'5C1N_Delta'!C30+'5C1S_LC Col Prep'!C30+'5C1T_Northeast'!C30+'5C1U_Acadiana Ren'!C30+'5C1I_LA Key'!C30+'5C1V_Laf Ren'!C30+'5C1O_Impact'!C30+'5C1P_Vision'!C30+'5C2_LAVCA'!C30+'5C1H_Southwest'!C30+'5C1G_JS Clark'!C30+'5C1AH_BRUP'!C30+'5C1X_Tangi'!C30+'5C1Y_GEO'!C30+'5C1AI_Harmony'!C30+'5C1AJ_Athlos'!C30+'5C1AG_Collegiate'!C30+'5C1M_GEO Mid'!C30+Placeholder_Tallulah!C30</f>
        <v>0</v>
      </c>
      <c r="D30" s="57">
        <f>'Source Data'!H30</f>
        <v>2376.5026766431456</v>
      </c>
      <c r="E30" s="75">
        <f>'5C1B_DArbonne'!E30+'5C1A_Madison'!E30+'5C1C_Intl High'!E30+'5C3_UnvView'!E30+'5C1F_L.C. Charter'!E30+'5C1E_LFNO'!E30+'5C1D_NOMMA'!E30+'5C1AE_Noble Minds'!E30+'5C1J_Jeff Chamber'!E30+'5C1Q_Advantage'!E30+'5C1AF_JCFA-Laf'!E30+'5C1W_Willow'!E30+'5C1Z_Lincoln Prep'!E30+'5C1AA_Laurel'!E30+'5C1AB_Apex'!E30+'5C1AC_Smothers'!E30+'5C1AD_Greater'!E30+'5C1R_Iberville'!E30+'5C1N_Delta'!E30+'5C1S_LC Col Prep'!E30+'5C1T_Northeast'!E30+'5C1U_Acadiana Ren'!E30+'5C1I_LA Key'!E30+'5C1V_Laf Ren'!E30+'5C1O_Impact'!E30+'5C1P_Vision'!E30+'5C2_LAVCA'!E30+'5C1H_Southwest'!E30+'5C1G_JS Clark'!E30+'5C1AH_BRUP'!E30+'5C1X_Tangi'!E30+'5C1Y_GEO'!E30+'5C1AI_Harmony'!E30+'5C1AJ_Athlos'!E30+'5C1AG_Collegiate'!E30+'5C1M_GEO Mid'!E30+Placeholder_Tallulah!E30</f>
        <v>0</v>
      </c>
      <c r="F30" s="355">
        <f>'5C1B_DArbonne'!F30+'5C1A_Madison'!F30+'5C1C_Intl High'!F30+'5C3_UnvView'!F30+'5C1F_L.C. Charter'!F30+'5C1E_LFNO'!F30+'5C1D_NOMMA'!F30+'5C1AE_Noble Minds'!F30+'5C1J_Jeff Chamber'!F30+'5C1Q_Advantage'!F30+'5C1AF_JCFA-Laf'!F30+'5C1W_Willow'!F30+'5C1Z_Lincoln Prep'!F30+'5C1AA_Laurel'!F30+'5C1AB_Apex'!F30+'5C1AC_Smothers'!F30+'5C1AD_Greater'!F30+'5C1R_Iberville'!F30+'5C1N_Delta'!F30+'5C1S_LC Col Prep'!F30+'5C1T_Northeast'!F30+'5C1U_Acadiana Ren'!F30+'5C1I_LA Key'!F30+'5C1V_Laf Ren'!F30+'5C1O_Impact'!F30+'5C1P_Vision'!F30+'5C2_LAVCA'!F30+'5C1H_Southwest'!F30+'5C1G_JS Clark'!F30+'5C1AH_BRUP'!F30+'5C1X_Tangi'!F30+'5C1Y_GEO'!F30+'5C1AI_Harmony'!F30+'5C1AJ_Athlos'!F30+'5C1AG_Collegiate'!F30+'5C1M_GEO Mid'!F30+Placeholder_Tallulah!F30</f>
        <v>0</v>
      </c>
      <c r="G30" s="57">
        <f>'Source Data'!I30</f>
        <v>235.68636722840623</v>
      </c>
      <c r="H30" s="75">
        <f>'5C1B_DArbonne'!H30+'5C1A_Madison'!H30+'5C1C_Intl High'!H30+'5C3_UnvView'!H30+'5C1F_L.C. Charter'!H30+'5C1E_LFNO'!H30+'5C1D_NOMMA'!H30+'5C1AE_Noble Minds'!H30+'5C1J_Jeff Chamber'!H30+'5C1Q_Advantage'!H30+'5C1AF_JCFA-Laf'!H30+'5C1W_Willow'!H30+'5C1Z_Lincoln Prep'!H30+'5C1AA_Laurel'!H30+'5C1AB_Apex'!H30+'5C1AC_Smothers'!H30+'5C1AD_Greater'!H30+'5C1R_Iberville'!H30+'5C1N_Delta'!H30+'5C1S_LC Col Prep'!H30+'5C1T_Northeast'!H30+'5C1U_Acadiana Ren'!H30+'5C1I_LA Key'!H30+'5C1V_Laf Ren'!H30+'5C1O_Impact'!H30+'5C1P_Vision'!H30+'5C2_LAVCA'!H30+'5C1H_Southwest'!H30+'5C1G_JS Clark'!H30+'5C1AH_BRUP'!H30+'5C1X_Tangi'!H30+'5C1Y_GEO'!H30+'5C1AI_Harmony'!H30+'5C1AJ_Athlos'!H30+'5C1AG_Collegiate'!H30+'5C1M_GEO Mid'!H30+Placeholder_Tallulah!H30</f>
        <v>0</v>
      </c>
      <c r="I30" s="355">
        <f>'5C1B_DArbonne'!I30+'5C1A_Madison'!I30+'5C1C_Intl High'!I30+'5C3_UnvView'!I30+'5C1F_L.C. Charter'!I30+'5C1E_LFNO'!I30+'5C1D_NOMMA'!I30+'5C1AE_Noble Minds'!I30+'5C1J_Jeff Chamber'!I30+'5C1Q_Advantage'!I30+'5C1AF_JCFA-Laf'!I30+'5C1W_Willow'!I30+'5C1Z_Lincoln Prep'!I30+'5C1AA_Laurel'!I30+'5C1AB_Apex'!I30+'5C1AC_Smothers'!I30+'5C1AD_Greater'!I30+'5C1R_Iberville'!I30+'5C1N_Delta'!I30+'5C1S_LC Col Prep'!I30+'5C1T_Northeast'!I30+'5C1U_Acadiana Ren'!I30+'5C1I_LA Key'!I30+'5C1V_Laf Ren'!I30+'5C1O_Impact'!I30+'5C1P_Vision'!I30+'5C2_LAVCA'!I30+'5C1H_Southwest'!I30+'5C1G_JS Clark'!I30+'5C1AH_BRUP'!I30+'5C1X_Tangi'!I30+'5C1Y_GEO'!I30+'5C1AI_Harmony'!I30+'5C1AJ_Athlos'!I30+'5C1AG_Collegiate'!I30+'5C1M_GEO Mid'!I30+Placeholder_Tallulah!I30</f>
        <v>0</v>
      </c>
      <c r="J30" s="57">
        <f>'Source Data'!J30</f>
        <v>64.278100153201677</v>
      </c>
      <c r="K30" s="75">
        <f>'5C1B_DArbonne'!K30+'5C1A_Madison'!K30+'5C1C_Intl High'!K30+'5C3_UnvView'!K30+'5C1F_L.C. Charter'!K30+'5C1E_LFNO'!K30+'5C1D_NOMMA'!K30+'5C1AE_Noble Minds'!K30+'5C1J_Jeff Chamber'!K30+'5C1Q_Advantage'!K30+'5C1AF_JCFA-Laf'!K30+'5C1W_Willow'!K30+'5C1Z_Lincoln Prep'!K30+'5C1AA_Laurel'!K30+'5C1AB_Apex'!K30+'5C1AC_Smothers'!K30+'5C1AD_Greater'!K30+'5C1R_Iberville'!K30+'5C1N_Delta'!K30+'5C1S_LC Col Prep'!K30+'5C1T_Northeast'!K30+'5C1U_Acadiana Ren'!K30+'5C1I_LA Key'!K30+'5C1V_Laf Ren'!K30+'5C1O_Impact'!K30+'5C1P_Vision'!K30+'5C2_LAVCA'!K30+'5C1H_Southwest'!K30+'5C1G_JS Clark'!K30+'5C1AH_BRUP'!K30+'5C1X_Tangi'!K30+'5C1Y_GEO'!K30+'5C1AI_Harmony'!K30+'5C1AJ_Athlos'!K30+'5C1AG_Collegiate'!K30+'5C1M_GEO Mid'!K30+Placeholder_Tallulah!K30</f>
        <v>0</v>
      </c>
      <c r="L30" s="355">
        <f>'5C1B_DArbonne'!L30+'5C1A_Madison'!L30+'5C1C_Intl High'!L30+'5C3_UnvView'!L30+'5C1F_L.C. Charter'!L30+'5C1E_LFNO'!L30+'5C1D_NOMMA'!L30+'5C1AE_Noble Minds'!L30+'5C1J_Jeff Chamber'!L30+'5C1Q_Advantage'!L30+'5C1AF_JCFA-Laf'!L30+'5C1W_Willow'!L30+'5C1Z_Lincoln Prep'!L30+'5C1AA_Laurel'!L30+'5C1AB_Apex'!L30+'5C1AC_Smothers'!L30+'5C1AD_Greater'!L30+'5C1R_Iberville'!L30+'5C1N_Delta'!L30+'5C1S_LC Col Prep'!L30+'5C1T_Northeast'!L30+'5C1U_Acadiana Ren'!L30+'5C1I_LA Key'!L30+'5C1V_Laf Ren'!L30+'5C1O_Impact'!L30+'5C1P_Vision'!L30+'5C2_LAVCA'!L30+'5C1H_Southwest'!L30+'5C1G_JS Clark'!L30+'5C1AH_BRUP'!L30+'5C1X_Tangi'!L30+'5C1Y_GEO'!L30+'5C1AI_Harmony'!L30+'5C1AJ_Athlos'!L30+'5C1AG_Collegiate'!L30+'5C1M_GEO Mid'!L30+Placeholder_Tallulah!L30</f>
        <v>0</v>
      </c>
      <c r="M30" s="57">
        <f>'Source Data'!K30</f>
        <v>1606.9525038300424</v>
      </c>
      <c r="N30" s="75">
        <f>'5C1B_DArbonne'!N30+'5C1A_Madison'!N30+'5C1C_Intl High'!N30+'5C3_UnvView'!N30+'5C1F_L.C. Charter'!N30+'5C1E_LFNO'!N30+'5C1D_NOMMA'!N30+'5C1AE_Noble Minds'!N30+'5C1J_Jeff Chamber'!N30+'5C1Q_Advantage'!N30+'5C1AF_JCFA-Laf'!N30+'5C1W_Willow'!N30+'5C1Z_Lincoln Prep'!N30+'5C1AA_Laurel'!N30+'5C1AB_Apex'!N30+'5C1AC_Smothers'!N30+'5C1AD_Greater'!N30+'5C1R_Iberville'!N30+'5C1N_Delta'!N30+'5C1S_LC Col Prep'!N30+'5C1T_Northeast'!N30+'5C1U_Acadiana Ren'!N30+'5C1I_LA Key'!N30+'5C1V_Laf Ren'!N30+'5C1O_Impact'!N30+'5C1P_Vision'!N30+'5C2_LAVCA'!N30+'5C1H_Southwest'!N30+'5C1G_JS Clark'!N30+'5C1AH_BRUP'!N30+'5C1X_Tangi'!N30+'5C1Y_GEO'!N30+'5C1AI_Harmony'!N30+'5C1AJ_Athlos'!N30+'5C1AG_Collegiate'!N30+'5C1M_GEO Mid'!N30+Placeholder_Tallulah!N30</f>
        <v>0</v>
      </c>
      <c r="O30" s="355">
        <f>'5C1B_DArbonne'!O30+'5C1A_Madison'!O30+'5C1C_Intl High'!O30+'5C3_UnvView'!O30+'5C1F_L.C. Charter'!O30+'5C1E_LFNO'!O30+'5C1D_NOMMA'!O30+'5C1AE_Noble Minds'!O30+'5C1J_Jeff Chamber'!O30+'5C1Q_Advantage'!O30+'5C1AF_JCFA-Laf'!O30+'5C1W_Willow'!O30+'5C1Z_Lincoln Prep'!O30+'5C1AA_Laurel'!O30+'5C1AB_Apex'!O30+'5C1AC_Smothers'!O30+'5C1AD_Greater'!O30+'5C1R_Iberville'!O30+'5C1N_Delta'!O30+'5C1S_LC Col Prep'!O30+'5C1T_Northeast'!O30+'5C1U_Acadiana Ren'!O30+'5C1I_LA Key'!O30+'5C1V_Laf Ren'!O30+'5C1O_Impact'!O30+'5C1P_Vision'!O30+'5C2_LAVCA'!O30+'5C1H_Southwest'!O30+'5C1G_JS Clark'!O30+'5C1AH_BRUP'!O30+'5C1X_Tangi'!O30+'5C1Y_GEO'!O30+'5C1AI_Harmony'!O30+'5C1AJ_Athlos'!O30+'5C1AG_Collegiate'!O30+'5C1M_GEO Mid'!O30+Placeholder_Tallulah!O30</f>
        <v>0</v>
      </c>
      <c r="P30" s="57">
        <f>'Source Data'!L30</f>
        <v>642.78100153201683</v>
      </c>
      <c r="Q30" s="75">
        <f>'5C1B_DArbonne'!Q30+'5C1A_Madison'!Q30+'5C1C_Intl High'!Q30+'5C3_UnvView'!Q30+'5C1F_L.C. Charter'!Q30+'5C1E_LFNO'!Q30+'5C1D_NOMMA'!Q30+'5C1AE_Noble Minds'!Q30+'5C1J_Jeff Chamber'!Q30+'5C1Q_Advantage'!Q30+'5C1AF_JCFA-Laf'!Q30+'5C1W_Willow'!Q30+'5C1Z_Lincoln Prep'!Q30+'5C1AA_Laurel'!Q30+'5C1AB_Apex'!Q30+'5C1AC_Smothers'!Q30+'5C1AD_Greater'!Q30+'5C1R_Iberville'!Q30+'5C1N_Delta'!Q30+'5C1S_LC Col Prep'!Q30+'5C1T_Northeast'!Q30+'5C1U_Acadiana Ren'!Q30+'5C1I_LA Key'!Q30+'5C1V_Laf Ren'!Q30+'5C1O_Impact'!Q30+'5C1P_Vision'!Q30+'5C2_LAVCA'!Q30+'5C1H_Southwest'!Q30+'5C1G_JS Clark'!Q30+'5C1AH_BRUP'!Q30+'5C1X_Tangi'!Q30+'5C1Y_GEO'!Q30+'5C1AI_Harmony'!Q30+'5C1AJ_Athlos'!Q30+'5C1AG_Collegiate'!Q30+'5C1M_GEO Mid'!Q30+Placeholder_Tallulah!Q30</f>
        <v>0</v>
      </c>
      <c r="R30" s="94">
        <f>'5C1B_DArbonne'!R30+'5C1A_Madison'!R30+'5C1C_Intl High'!R30+'5C3_UnvView'!R30+'5C1F_L.C. Charter'!R30+'5C1E_LFNO'!R30+'5C1D_NOMMA'!R30+'5C1AE_Noble Minds'!R30+'5C1J_Jeff Chamber'!R30+'5C1Q_Advantage'!R30+'5C1AF_JCFA-Laf'!R30+'5C1W_Willow'!R30+'5C1Z_Lincoln Prep'!R30+'5C1AA_Laurel'!R30+'5C1AB_Apex'!R30+'5C1AC_Smothers'!R30+'5C1AD_Greater'!R30+'5C1R_Iberville'!R30+'5C1N_Delta'!R30+'5C1S_LC Col Prep'!R30+'5C1T_Northeast'!R30+'5C1U_Acadiana Ren'!R30+'5C1I_LA Key'!R30+'5C1V_Laf Ren'!R30+'5C1O_Impact'!R30+'5C1P_Vision'!R30+'5C2_LAVCA'!R30+'5C1H_Southwest'!R30+'5C1G_JS Clark'!R30+'5C1AH_BRUP'!R30+'5C1X_Tangi'!R30+'5C1Y_GEO'!R30+'5C1AI_Harmony'!R30+'5C1AJ_Athlos'!R30+'5C1AG_Collegiate'!R30+'5C1M_GEO Mid'!R30+Placeholder_Tallulah!R30</f>
        <v>622226</v>
      </c>
      <c r="S30" s="1397">
        <f>'5C3_UnvView'!S30+'5C2_LAVCA'!S30</f>
        <v>5227</v>
      </c>
      <c r="T30" s="57">
        <f>'5C1B_DArbonne'!S30+'5C1A_Madison'!S30+'5C1C_Intl High'!S30+'5C3_UnvView'!T30+'5C1F_L.C. Charter'!S30+'5C1E_LFNO'!S30+'5C1D_NOMMA'!S30+'5C1AE_Noble Minds'!S30+'5C1J_Jeff Chamber'!S30+'5C1Q_Advantage'!S30+'5C1AF_JCFA-Laf'!S30+'5C1W_Willow'!S30+'5C1Z_Lincoln Prep'!S30+'5C1AA_Laurel'!S30+'5C1AB_Apex'!S30+'5C1AC_Smothers'!S30+'5C1AD_Greater'!S30+'5C1R_Iberville'!S30+'5C1N_Delta'!S30+'5C1S_LC Col Prep'!S30+'5C1T_Northeast'!S30+'5C1U_Acadiana Ren'!S30+'5C1I_LA Key'!S30+'5C1V_Laf Ren'!S30+'5C1O_Impact'!S30+'5C1P_Vision'!S30+'5C2_LAVCA'!T30+'5C1H_Southwest'!S30+'5C1G_JS Clark'!S30+'5C1AH_BRUP'!S30+'5C1X_Tangi'!S30+'5C1Y_GEO'!S30+'5C1AI_Harmony'!S30+'5C1AJ_Athlos'!S30+'5C1AG_Collegiate'!S30+'5C1M_GEO Mid'!S30+Placeholder_Tallulah!S30</f>
        <v>0</v>
      </c>
      <c r="U30" s="57">
        <f>'5C1B_DArbonne'!T30+'5C1A_Madison'!T30+'5C1C_Intl High'!T30+'5C3_UnvView'!U30+'5C1F_L.C. Charter'!T30+'5C1E_LFNO'!T30+'5C1D_NOMMA'!T30+'5C1AE_Noble Minds'!T30+'5C1J_Jeff Chamber'!T30+'5C1Q_Advantage'!T30+'5C1AF_JCFA-Laf'!T30+'5C1W_Willow'!T30+'5C1Z_Lincoln Prep'!T30+'5C1AA_Laurel'!T30+'5C1AB_Apex'!T30+'5C1AC_Smothers'!T30+'5C1AD_Greater'!T30+'5C1R_Iberville'!T30+'5C1N_Delta'!T30+'5C1S_LC Col Prep'!T30+'5C1T_Northeast'!T30+'5C1U_Acadiana Ren'!T30+'5C1I_LA Key'!T30+'5C1V_Laf Ren'!T30+'5C1O_Impact'!T30+'5C1P_Vision'!T30+'5C2_LAVCA'!U30+'5C1H_Southwest'!T30+'5C1G_JS Clark'!T30+'5C1AH_BRUP'!T30+'5C1X_Tangi'!T30+'5C1Y_GEO'!T30+'5C1AI_Harmony'!T30+'5C1AJ_Athlos'!T30+'5C1AG_Collegiate'!T30+'5C1M_GEO Mid'!T30+Placeholder_Tallulah!T30</f>
        <v>0</v>
      </c>
      <c r="V30" s="58">
        <f>'5C1B_DArbonne'!U30+'5C1A_Madison'!U30+'5C1C_Intl High'!U30+'5C3_UnvView'!V30+'5C1F_L.C. Charter'!U30+'5C1E_LFNO'!U30+'5C1D_NOMMA'!U30+'5C1AE_Noble Minds'!U30+'5C1J_Jeff Chamber'!U30+'5C1Q_Advantage'!U30+'5C1AF_JCFA-Laf'!U30+'5C1W_Willow'!U30+'5C1Z_Lincoln Prep'!U30+'5C1AA_Laurel'!U30+'5C1AB_Apex'!U30+'5C1AC_Smothers'!U30+'5C1AD_Greater'!U30+'5C1R_Iberville'!U30+'5C1N_Delta'!U30+'5C1S_LC Col Prep'!U30+'5C1T_Northeast'!U30+'5C1U_Acadiana Ren'!U30+'5C1I_LA Key'!U30+'5C1V_Laf Ren'!U30+'5C1O_Impact'!U30+'5C1P_Vision'!U30+'5C2_LAVCA'!V30+'5C1H_Southwest'!U30+'5C1G_JS Clark'!U30+'5C1AH_BRUP'!U30+'5C1X_Tangi'!U30+'5C1Y_GEO'!U30+'5C1AI_Harmony'!U30+'5C1AJ_Athlos'!U30+'5C1AG_Collegiate'!U30+'5C1M_GEO Mid'!U30+Placeholder_Tallulah!U30</f>
        <v>0</v>
      </c>
      <c r="W30" s="94">
        <f>'5C1B_DArbonne'!V30+'5C1A_Madison'!V30+'5C1C_Intl High'!V30+'5C3_UnvView'!W30+'5C1F_L.C. Charter'!V30+'5C1E_LFNO'!V30+'5C1D_NOMMA'!V30+'5C1AE_Noble Minds'!V30+'5C1J_Jeff Chamber'!V30+'5C1Q_Advantage'!V30+'5C1AF_JCFA-Laf'!V30+'5C1W_Willow'!V30+'5C1Z_Lincoln Prep'!V30+'5C1AA_Laurel'!V30+'5C1AB_Apex'!V30+'5C1AC_Smothers'!V30+'5C1AD_Greater'!V30+'5C1R_Iberville'!V30+'5C1N_Delta'!V30+'5C1S_LC Col Prep'!V30+'5C1T_Northeast'!V30+'5C1U_Acadiana Ren'!V30+'5C1I_LA Key'!V30+'5C1V_Laf Ren'!V30+'5C1O_Impact'!V30+'5C1P_Vision'!V30+'5C2_LAVCA'!W30+'5C1H_Southwest'!V30+'5C1G_JS Clark'!V30+'5C1AH_BRUP'!V30+'5C1X_Tangi'!V30+'5C1Y_GEO'!V30+'5C1AI_Harmony'!V30+'5C1AJ_Athlos'!V30+'5C1AG_Collegiate'!V30+'5C1M_GEO Mid'!V30+Placeholder_Tallulah!V30</f>
        <v>0</v>
      </c>
      <c r="X30" s="75">
        <f>'5C1B_DArbonne'!W30+'5C1A_Madison'!W30+'5C1C_Intl High'!W30+'5C3_UnvView'!X30+'5C1F_L.C. Charter'!W30+'5C1E_LFNO'!W30+'5C1D_NOMMA'!W30+'5C1AE_Noble Minds'!W30+'5C1J_Jeff Chamber'!W30+'5C1Q_Advantage'!W30+'5C1AF_JCFA-Laf'!W30+'5C1W_Willow'!W30+'5C1Z_Lincoln Prep'!W30+'5C1AA_Laurel'!W30+'5C1AB_Apex'!W30+'5C1AC_Smothers'!W30+'5C1AD_Greater'!W30+'5C1R_Iberville'!W30+'5C1N_Delta'!W30+'5C1S_LC Col Prep'!W30+'5C1T_Northeast'!W30+'5C1U_Acadiana Ren'!W30+'5C1I_LA Key'!W30+'5C1V_Laf Ren'!W30+'5C1O_Impact'!W30+'5C1P_Vision'!W30+'5C2_LAVCA'!X30+'5C1H_Southwest'!W30+'5C1G_JS Clark'!W30+'5C1AH_BRUP'!W30+'5C1X_Tangi'!W30+'5C1Y_GEO'!W30+'5C1AI_Harmony'!W30+'5C1AJ_Athlos'!W30+'5C1AG_Collegiate'!W30+'5C1M_GEO Mid'!W30+Placeholder_Tallulah!W30</f>
        <v>0</v>
      </c>
      <c r="Y30" s="94">
        <f>'5C1B_DArbonne'!X30+'5C1A_Madison'!X30+'5C1C_Intl High'!X30+'5C3_UnvView'!Y30+'5C1F_L.C. Charter'!X30+'5C1E_LFNO'!X30+'5C1D_NOMMA'!X30+'5C1AE_Noble Minds'!X30+'5C1J_Jeff Chamber'!X30+'5C1Q_Advantage'!X30+'5C1AF_JCFA-Laf'!X30+'5C1W_Willow'!X30+'5C1Z_Lincoln Prep'!X30+'5C1AA_Laurel'!X30+'5C1AB_Apex'!X30+'5C1AC_Smothers'!X30+'5C1AD_Greater'!X30+'5C1R_Iberville'!X30+'5C1N_Delta'!X30+'5C1S_LC Col Prep'!X30+'5C1T_Northeast'!X30+'5C1U_Acadiana Ren'!X30+'5C1I_LA Key'!X30+'5C1V_Laf Ren'!X30+'5C1O_Impact'!X30+'5C1P_Vision'!X30+'5C2_LAVCA'!Y30+'5C1H_Southwest'!X30+'5C1G_JS Clark'!X30+'5C1AH_BRUP'!X30+'5C1X_Tangi'!X30+'5C1Y_GEO'!X30+'5C1AI_Harmony'!X30+'5C1AJ_Athlos'!X30+'5C1AG_Collegiate'!X30+'5C1M_GEO Mid'!X30+Placeholder_Tallulah!X30</f>
        <v>0</v>
      </c>
      <c r="Z30" s="57">
        <f>'5C1B_DArbonne'!Y30+'5C1A_Madison'!Y30+'5C1C_Intl High'!Y30+'5C3_UnvView'!Z30+'5C1F_L.C. Charter'!Y30+'5C1E_LFNO'!Y30+'5C1D_NOMMA'!Y30+'5C1AE_Noble Minds'!Y30+'5C1J_Jeff Chamber'!Y30+'5C1Q_Advantage'!Y30+'5C1AF_JCFA-Laf'!Y30+'5C1W_Willow'!Y30+'5C1Z_Lincoln Prep'!Y30+'5C1AA_Laurel'!Y30+'5C1AB_Apex'!Y30+'5C1AC_Smothers'!Y30+'5C1AD_Greater'!Y30+'5C1R_Iberville'!Y30+'5C1N_Delta'!Y30+'5C1S_LC Col Prep'!Y30+'5C1T_Northeast'!Y30+'5C1U_Acadiana Ren'!Y30+'5C1I_LA Key'!Y30+'5C1V_Laf Ren'!Y30+'5C1O_Impact'!Y30+'5C1P_Vision'!Y30+'5C2_LAVCA'!Z30+'5C1H_Southwest'!Y30+'5C1G_JS Clark'!Y30+'5C1AH_BRUP'!Y30+'5C1X_Tangi'!Y30+'5C1Y_GEO'!Y30+'5C1AI_Harmony'!Y30+'5C1AJ_Athlos'!Y30+'5C1AG_Collegiate'!Y30+'5C1M_GEO Mid'!Y30+Placeholder_Tallulah!Y30</f>
        <v>0</v>
      </c>
      <c r="AA30" s="94">
        <f>'5C1B_DArbonne'!Z30+'5C1A_Madison'!Z30+'5C1C_Intl High'!Z30+'5C3_UnvView'!AA30+'5C1F_L.C. Charter'!Z30+'5C1E_LFNO'!Z30+'5C1D_NOMMA'!Z30+'5C1AE_Noble Minds'!Z30+'5C1J_Jeff Chamber'!Z30+'5C1Q_Advantage'!Z30+'5C1AF_JCFA-Laf'!Z30+'5C1W_Willow'!Z30+'5C1Z_Lincoln Prep'!Z30+'5C1AA_Laurel'!Z30+'5C1AB_Apex'!Z30+'5C1AC_Smothers'!Z30+'5C1AD_Greater'!Z30+'5C1R_Iberville'!Z30+'5C1N_Delta'!Z30+'5C1S_LC Col Prep'!Z30+'5C1T_Northeast'!Z30+'5C1U_Acadiana Ren'!Z30+'5C1I_LA Key'!Z30+'5C1V_Laf Ren'!Z30+'5C1O_Impact'!Z30+'5C1P_Vision'!Z30+'5C2_LAVCA'!AA30+'5C1H_Southwest'!Z30+'5C1G_JS Clark'!Z30+'5C1AH_BRUP'!Z30+'5C1X_Tangi'!Z30+'5C1Y_GEO'!Z30+'5C1AI_Harmony'!Z30+'5C1AJ_Athlos'!Z30+'5C1AG_Collegiate'!Z30+'5C1M_GEO Mid'!Z30+Placeholder_Tallulah!Z30</f>
        <v>0</v>
      </c>
      <c r="AB30" s="57">
        <f>'5C1B_DArbonne'!AA30+'5C1A_Madison'!AA30+'5C1C_Intl High'!AA30+'5C3_UnvView'!AB30+'5C1F_L.C. Charter'!AA30+'5C1E_LFNO'!AA30+'5C1D_NOMMA'!AA30+'5C1AE_Noble Minds'!AA30+'5C1J_Jeff Chamber'!AA30+'5C1Q_Advantage'!AA30+'5C1AF_JCFA-Laf'!AA30+'5C1W_Willow'!AA30+'5C1Z_Lincoln Prep'!AA30+'5C1AA_Laurel'!AA30+'5C1AB_Apex'!AA30+'5C1AC_Smothers'!AA30+'5C1AD_Greater'!AA30+'5C1R_Iberville'!AA30+'5C1N_Delta'!AA30+'5C1S_LC Col Prep'!AA30+'5C1T_Northeast'!AA30+'5C1U_Acadiana Ren'!AA30+'5C1I_LA Key'!AA30+'5C1V_Laf Ren'!AA30+'5C1O_Impact'!AA30+'5C1P_Vision'!AA30+'5C2_LAVCA'!AB30+'5C1H_Southwest'!AA30+'5C1G_JS Clark'!AA30+'5C1AH_BRUP'!AA30+'5C1X_Tangi'!AA30+'5C1Y_GEO'!AA30+'5C1AI_Harmony'!AA30+'5C1AJ_Athlos'!AA30+'5C1AG_Collegiate'!AA30+'5C1M_GEO Mid'!AA30+Placeholder_Tallulah!AA30</f>
        <v>0</v>
      </c>
      <c r="AC30" s="57">
        <f>'5C1B_DArbonne'!AB30+'5C1A_Madison'!AB30+'5C1C_Intl High'!AB30+'5C3_UnvView'!AC30+'5C1F_L.C. Charter'!AB30+'5C1E_LFNO'!AB30+'5C1D_NOMMA'!AB30+'5C1AE_Noble Minds'!AB30+'5C1J_Jeff Chamber'!AB30+'5C1Q_Advantage'!AB30+'5C1AF_JCFA-Laf'!AB30+'5C1W_Willow'!AB30+'5C1Z_Lincoln Prep'!AB30+'5C1AA_Laurel'!AB30+'5C1AB_Apex'!AB30+'5C1AC_Smothers'!AB30+'5C1AD_Greater'!AB30+'5C1R_Iberville'!AB30+'5C1N_Delta'!AB30+'5C1S_LC Col Prep'!AB30+'5C1T_Northeast'!AB30+'5C1U_Acadiana Ren'!AB30+'5C1I_LA Key'!AB30+'5C1V_Laf Ren'!AB30+'5C1O_Impact'!AB30+'5C1P_Vision'!AB30+'5C2_LAVCA'!AC30+'5C1H_Southwest'!AB30+'5C1G_JS Clark'!AB30+'5C1AH_BRUP'!AB30+'5C1X_Tangi'!AB30+'5C1Y_GEO'!AB30+'5C1AI_Harmony'!AB30+'5C1AJ_Athlos'!AB30+'5C1AG_Collegiate'!AB30+'5C1M_GEO Mid'!AB30+Placeholder_Tallulah!AB30</f>
        <v>0</v>
      </c>
      <c r="AD30" s="94">
        <f>'5C1B_DArbonne'!AC30+'5C1A_Madison'!AC30+'5C1C_Intl High'!AC30+'5C3_UnvView'!AD30+'5C1F_L.C. Charter'!AC30+'5C1E_LFNO'!AC30+'5C1D_NOMMA'!AC30+'5C1AE_Noble Minds'!AC30+'5C1J_Jeff Chamber'!AC30+'5C1Q_Advantage'!AC30+'5C1AF_JCFA-Laf'!AC30+'5C1W_Willow'!AC30+'5C1Z_Lincoln Prep'!AC30+'5C1AA_Laurel'!AC30+'5C1AB_Apex'!AC30+'5C1AC_Smothers'!AC30+'5C1AD_Greater'!AC30+'5C1R_Iberville'!AC30+'5C1N_Delta'!AC30+'5C1S_LC Col Prep'!AC30+'5C1T_Northeast'!AC30+'5C1U_Acadiana Ren'!AC30+'5C1I_LA Key'!AC30+'5C1V_Laf Ren'!AC30+'5C1O_Impact'!AC30+'5C1P_Vision'!AC30+'5C2_LAVCA'!AD30+'5C1H_Southwest'!AC30+'5C1G_JS Clark'!AC30+'5C1AH_BRUP'!AC30+'5C1X_Tangi'!AC30+'5C1Y_GEO'!AC30+'5C1AI_Harmony'!AC30+'5C1AJ_Athlos'!AC30+'5C1AG_Collegiate'!AC30+'5C1M_GEO Mid'!AC30+Placeholder_Tallulah!AC30</f>
        <v>0</v>
      </c>
      <c r="AE30" s="98">
        <f>'5C1B_DArbonne'!AD30+'5C1A_Madison'!AD30+'5C1C_Intl High'!AD30+'5C3_UnvView'!AE30+'5C1F_L.C. Charter'!AD30+'5C1E_LFNO'!AD30+'5C1D_NOMMA'!AD30+'5C1AE_Noble Minds'!AD30+'5C1J_Jeff Chamber'!AD30+'5C1Q_Advantage'!AD30+'5C1AF_JCFA-Laf'!AD30+'5C1W_Willow'!AD30+'5C1Z_Lincoln Prep'!AD30+'5C1AA_Laurel'!AD30+'5C1AB_Apex'!AD30+'5C1AC_Smothers'!AD30+'5C1AD_Greater'!AD30+'5C1R_Iberville'!AD30+'5C1N_Delta'!AD30+'5C1S_LC Col Prep'!AD30+'5C1T_Northeast'!AD30+'5C1U_Acadiana Ren'!AD30+'5C1I_LA Key'!AD30+'5C1V_Laf Ren'!AD30+'5C1O_Impact'!AD30+'5C1P_Vision'!AD30+'5C2_LAVCA'!AE30+'5C1H_Southwest'!AD30+'5C1G_JS Clark'!AD30+'5C1AH_BRUP'!AD30+'5C1X_Tangi'!AD30+'5C1Y_GEO'!AD30+'5C1AI_Harmony'!AD30+'5C1AJ_Athlos'!AD30+'5C1AG_Collegiate'!AD30+'5C1M_GEO Mid'!AD30+Placeholder_Tallulah!AD30</f>
        <v>0</v>
      </c>
      <c r="AF30" s="76">
        <f>'Source Data'!N30</f>
        <v>12158</v>
      </c>
      <c r="AG30" s="91">
        <f>'5C1B_DArbonne'!AF30+'5C1A_Madison'!AF30+'5C1C_Intl High'!AF30+'5C3_UnvView'!AG30+'5C1F_L.C. Charter'!AF30+'5C1E_LFNO'!AF30+'5C1D_NOMMA'!AF30+'5C1AE_Noble Minds'!AF30+'5C1J_Jeff Chamber'!AF30+'5C1Q_Advantage'!AF30+'5C1AF_JCFA-Laf'!AF30+'5C1W_Willow'!AF30+'5C1Z_Lincoln Prep'!AF30+'5C1AA_Laurel'!AF30+'5C1AB_Apex'!AF30+'5C1AC_Smothers'!AF30+'5C1AD_Greater'!AF30+'5C1R_Iberville'!AF30+'5C1N_Delta'!AF30+'5C1S_LC Col Prep'!AF30+'5C1T_Northeast'!AF30+'5C1U_Acadiana Ren'!AF30+'5C1I_LA Key'!AF30+'5C1V_Laf Ren'!AF30+'5C1O_Impact'!AF30+'5C1P_Vision'!AF30+'5C2_LAVCA'!AG30+'5C1H_Southwest'!AF30+'5C1G_JS Clark'!AF30+'5C1AH_BRUP'!AF30+'5C1X_Tangi'!AF30+'5C1Y_GEO'!AF30+'5C1AI_Harmony'!AF30+'5C1AJ_Athlos'!AF30+'5C1AG_Collegiate'!AF30+'5C1M_GEO Mid'!AF30+Placeholder_Tallulah!AF30</f>
        <v>0</v>
      </c>
      <c r="AH30" s="336">
        <f>'5C1B_DArbonne'!AG30+'5C1A_Madison'!AG30+'5C1C_Intl High'!AG30+'5C3_UnvView'!AH30+'5C1F_L.C. Charter'!AG30+'5C1E_LFNO'!AG30+'5C1D_NOMMA'!AG30+'5C1AE_Noble Minds'!AG30+'5C1J_Jeff Chamber'!AG30+'5C1Q_Advantage'!AG30+'5C1AF_JCFA-Laf'!AG30+'5C1W_Willow'!AG30+'5C1Z_Lincoln Prep'!AG30+'5C1AA_Laurel'!AG30+'5C1AB_Apex'!AG30+'5C1AC_Smothers'!AG30+'5C1AD_Greater'!AG30+'5C1R_Iberville'!AG30+'5C1N_Delta'!AG30+'5C1S_LC Col Prep'!AG30+'5C1T_Northeast'!AG30+'5C1U_Acadiana Ren'!AG30+'5C1I_LA Key'!AG30+'5C1V_Laf Ren'!AG30+'5C1O_Impact'!AG30+'5C1P_Vision'!AG30+'5C2_LAVCA'!AH30+'5C1H_Southwest'!AG30+'5C1G_JS Clark'!AG30+'5C1AH_BRUP'!AG30+'5C1X_Tangi'!AG30+'5C1Y_GEO'!AG30+'5C1AI_Harmony'!AG30+'5C1AJ_Athlos'!AG30+'5C1AG_Collegiate'!AG30+'5C1M_GEO Mid'!AG30+Placeholder_Tallulah!AG30</f>
        <v>0</v>
      </c>
      <c r="AI30" s="76">
        <f>'5C1B_DArbonne'!AH30+'5C1A_Madison'!AH30+'5C1C_Intl High'!AH30+'5C3_UnvView'!AI30+'5C1F_L.C. Charter'!AH30+'5C1E_LFNO'!AH30+'5C1D_NOMMA'!AH30+'5C1AE_Noble Minds'!AH30+'5C1J_Jeff Chamber'!AH30+'5C1Q_Advantage'!AH30+'5C1AF_JCFA-Laf'!AH30+'5C1W_Willow'!AH30+'5C1Z_Lincoln Prep'!AH30+'5C1AA_Laurel'!AH30+'5C1AB_Apex'!AH30+'5C1AC_Smothers'!AH30+'5C1AD_Greater'!AH30+'5C1R_Iberville'!AH30+'5C1N_Delta'!AH30+'5C1S_LC Col Prep'!AH30+'5C1T_Northeast'!AH30+'5C1U_Acadiana Ren'!AH30+'5C1I_LA Key'!AH30+'5C1V_Laf Ren'!AH30+'5C1O_Impact'!AH30+'5C1P_Vision'!AH30+'5C2_LAVCA'!AI30+'5C1H_Southwest'!AH30+'5C1G_JS Clark'!AH30+'5C1AH_BRUP'!AH30+'5C1X_Tangi'!AH30+'5C1Y_GEO'!AH30+'5C1AI_Harmony'!AH30+'5C1AJ_Athlos'!AH30+'5C1AG_Collegiate'!AH30+'5C1M_GEO Mid'!AH30+Placeholder_Tallulah!AH30</f>
        <v>0</v>
      </c>
      <c r="AJ30" s="336">
        <f>'5C1B_DArbonne'!AI30+'5C1A_Madison'!AI30+'5C1C_Intl High'!AI30+'5C3_UnvView'!AJ30+'5C1F_L.C. Charter'!AI30+'5C1E_LFNO'!AI30+'5C1D_NOMMA'!AI30+'5C1AE_Noble Minds'!AI30+'5C1J_Jeff Chamber'!AI30+'5C1Q_Advantage'!AI30+'5C1AF_JCFA-Laf'!AI30+'5C1W_Willow'!AI30+'5C1Z_Lincoln Prep'!AI30+'5C1AA_Laurel'!AI30+'5C1AB_Apex'!AI30+'5C1AC_Smothers'!AI30+'5C1AD_Greater'!AI30+'5C1R_Iberville'!AI30+'5C1N_Delta'!AI30+'5C1S_LC Col Prep'!AI30+'5C1T_Northeast'!AI30+'5C1U_Acadiana Ren'!AI30+'5C1I_LA Key'!AI30+'5C1V_Laf Ren'!AI30+'5C1O_Impact'!AI30+'5C1P_Vision'!AI30+'5C2_LAVCA'!AJ30+'5C1H_Southwest'!AI30+'5C1G_JS Clark'!AI30+'5C1AH_BRUP'!AI30+'5C1X_Tangi'!AI30+'5C1Y_GEO'!AI30+'5C1AI_Harmony'!AI30+'5C1AJ_Athlos'!AI30+'5C1AG_Collegiate'!AI30+'5C1M_GEO Mid'!AI30+Placeholder_Tallulah!AI30</f>
        <v>0</v>
      </c>
      <c r="AK30" s="78">
        <f>'5C1B_DArbonne'!AJ30+'5C1A_Madison'!AJ30+'5C1C_Intl High'!AJ30+'5C3_UnvView'!AK30+'5C1F_L.C. Charter'!AJ30+'5C1E_LFNO'!AJ30+'5C1D_NOMMA'!AJ30+'5C1AE_Noble Minds'!AJ30+'5C1J_Jeff Chamber'!AJ30+'5C1Q_Advantage'!AJ30+'5C1AF_JCFA-Laf'!AJ30+'5C1W_Willow'!AJ30+'5C1Z_Lincoln Prep'!AJ30+'5C1AA_Laurel'!AJ30+'5C1AB_Apex'!AJ30+'5C1AC_Smothers'!AJ30+'5C1AD_Greater'!AJ30+'5C1R_Iberville'!AJ30+'5C1N_Delta'!AJ30+'5C1S_LC Col Prep'!AJ30+'5C1T_Northeast'!AJ30+'5C1U_Acadiana Ren'!AJ30+'5C1I_LA Key'!AJ30+'5C1V_Laf Ren'!AJ30+'5C1O_Impact'!AJ30+'5C1P_Vision'!AJ30+'5C2_LAVCA'!AK30+'5C1H_Southwest'!AJ30+'5C1G_JS Clark'!AJ30+'5C1AH_BRUP'!AJ30+'5C1X_Tangi'!AJ30+'5C1Y_GEO'!AJ30+'5C1AI_Harmony'!AJ30+'5C1AJ_Athlos'!AJ30+'5C1AG_Collegiate'!AJ30+'5C1M_GEO Mid'!AJ30+Placeholder_Tallulah!AJ30</f>
        <v>0</v>
      </c>
      <c r="AL30" s="77">
        <f>'5C1B_DArbonne'!AK30+'5C1A_Madison'!AK30+'5C1C_Intl High'!AK30+'5C3_UnvView'!AL30+'5C1F_L.C. Charter'!AK30+'5C1E_LFNO'!AK30+'5C1D_NOMMA'!AK30+'5C1AE_Noble Minds'!AK30+'5C1J_Jeff Chamber'!AK30+'5C1Q_Advantage'!AK30+'5C1AF_JCFA-Laf'!AK30+'5C1W_Willow'!AK30+'5C1Z_Lincoln Prep'!AK30+'5C1AA_Laurel'!AK30+'5C1AB_Apex'!AK30+'5C1AC_Smothers'!AK30+'5C1AD_Greater'!AK30+'5C1R_Iberville'!AK30+'5C1N_Delta'!AK30+'5C1S_LC Col Prep'!AK30+'5C1T_Northeast'!AK30+'5C1U_Acadiana Ren'!AK30+'5C1I_LA Key'!AK30+'5C1V_Laf Ren'!AK30+'5C1O_Impact'!AK30+'5C1P_Vision'!AK30+'5C2_LAVCA'!AL30+'5C1H_Southwest'!AK30+'5C1G_JS Clark'!AK30+'5C1AH_BRUP'!AK30+'5C1X_Tangi'!AK30+'5C1Y_GEO'!AK30+'5C1AI_Harmony'!AK30+'5C1AJ_Athlos'!AK30+'5C1AG_Collegiate'!AK30+'5C1M_GEO Mid'!AK30+Placeholder_Tallulah!AK30</f>
        <v>0</v>
      </c>
      <c r="AM30" s="91">
        <f>'5C1B_DArbonne'!AL30+'5C1A_Madison'!AL30+'5C1C_Intl High'!AL30+'5C3_UnvView'!AM30+'5C1F_L.C. Charter'!AL30+'5C1E_LFNO'!AL30+'5C1D_NOMMA'!AL30+'5C1AE_Noble Minds'!AL30+'5C1J_Jeff Chamber'!AL30+'5C1Q_Advantage'!AL30+'5C1AF_JCFA-Laf'!AL30+'5C1W_Willow'!AL30+'5C1Z_Lincoln Prep'!AL30+'5C1AA_Laurel'!AL30+'5C1AB_Apex'!AL30+'5C1AC_Smothers'!AL30+'5C1AD_Greater'!AL30+'5C1R_Iberville'!AL30+'5C1N_Delta'!AL30+'5C1S_LC Col Prep'!AL30+'5C1T_Northeast'!AL30+'5C1U_Acadiana Ren'!AL30+'5C1I_LA Key'!AL30+'5C1V_Laf Ren'!AL30+'5C1O_Impact'!AL30+'5C1P_Vision'!AL30+'5C2_LAVCA'!AM30+'5C1H_Southwest'!AL30+'5C1G_JS Clark'!AL30+'5C1AH_BRUP'!AL30+'5C1X_Tangi'!AL30+'5C1Y_GEO'!AL30+'5C1AI_Harmony'!AL30+'5C1AJ_Athlos'!AL30+'5C1AG_Collegiate'!AL30+'5C1M_GEO Mid'!AL30+Placeholder_Tallulah!AL30</f>
        <v>2877191</v>
      </c>
      <c r="AN30" s="80">
        <f>'5C1B_DArbonne'!AM30+'5C1A_Madison'!AM30+'5C1C_Intl High'!AM30+'5C3_UnvView'!AN30+'5C1F_L.C. Charter'!AM30+'5C1E_LFNO'!AM30+'5C1D_NOMMA'!AM30+'5C1AE_Noble Minds'!AM30+'5C1J_Jeff Chamber'!AM30+'5C1Q_Advantage'!AM30+'5C1AF_JCFA-Laf'!AM30+'5C1W_Willow'!AM30+'5C1Z_Lincoln Prep'!AM30+'5C1AA_Laurel'!AM30+'5C1AB_Apex'!AM30+'5C1AC_Smothers'!AM30+'5C1AD_Greater'!AM30+'5C1R_Iberville'!AM30+'5C1N_Delta'!AM30+'5C1S_LC Col Prep'!AM30+'5C1T_Northeast'!AM30+'5C1U_Acadiana Ren'!AM30+'5C1I_LA Key'!AM30+'5C1V_Laf Ren'!AM30+'5C1O_Impact'!AM30+'5C1P_Vision'!AM30+'5C2_LAVCA'!AN30+'5C1H_Southwest'!AM30+'5C1G_JS Clark'!AM30+'5C1AH_BRUP'!AM30+'5C1X_Tangi'!AM30+'5C1Y_GEO'!AM30+'5C1AI_Harmony'!AM30+'5C1AJ_Athlos'!AM30+'5C1AG_Collegiate'!AM30+'5C1M_GEO Mid'!AM30+Placeholder_Tallulah!AM30</f>
        <v>0</v>
      </c>
      <c r="AO30" s="91">
        <f>'5C1B_DArbonne'!AN30+'5C1A_Madison'!AN30+'5C1C_Intl High'!AN30+'5C3_UnvView'!AO30+'5C1F_L.C. Charter'!AN30+'5C1E_LFNO'!AN30+'5C1D_NOMMA'!AN30+'5C1AE_Noble Minds'!AN30+'5C1J_Jeff Chamber'!AN30+'5C1Q_Advantage'!AN30+'5C1AF_JCFA-Laf'!AN30+'5C1W_Willow'!AN30+'5C1Z_Lincoln Prep'!AN30+'5C1AA_Laurel'!AN30+'5C1AB_Apex'!AN30+'5C1AC_Smothers'!AN30+'5C1AD_Greater'!AN30+'5C1R_Iberville'!AN30+'5C1N_Delta'!AN30+'5C1S_LC Col Prep'!AN30+'5C1T_Northeast'!AN30+'5C1U_Acadiana Ren'!AN30+'5C1I_LA Key'!AN30+'5C1V_Laf Ren'!AN30+'5C1O_Impact'!AN30+'5C1P_Vision'!AN30+'5C2_LAVCA'!AO30+'5C1H_Southwest'!AN30+'5C1G_JS Clark'!AN30+'5C1AH_BRUP'!AN30+'5C1X_Tangi'!AN30+'5C1Y_GEO'!AN30+'5C1AI_Harmony'!AN30+'5C1AJ_Athlos'!AN30+'5C1AG_Collegiate'!AN30+'5C1M_GEO Mid'!AN30+Placeholder_Tallulah!AN30</f>
        <v>0</v>
      </c>
      <c r="AP30" s="78">
        <f>'5C1B_DArbonne'!AO30+'5C1A_Madison'!AO30+'5C1C_Intl High'!AO30+'5C3_UnvView'!AP30+'5C1F_L.C. Charter'!AO30+'5C1E_LFNO'!AO30+'5C1D_NOMMA'!AO30+'5C1AE_Noble Minds'!AO30+'5C1J_Jeff Chamber'!AO30+'5C1Q_Advantage'!AO30+'5C1AF_JCFA-Laf'!AO30+'5C1W_Willow'!AO30+'5C1Z_Lincoln Prep'!AO30+'5C1AA_Laurel'!AO30+'5C1AB_Apex'!AO30+'5C1AC_Smothers'!AO30+'5C1AD_Greater'!AO30+'5C1R_Iberville'!AO30+'5C1N_Delta'!AO30+'5C1S_LC Col Prep'!AO30+'5C1T_Northeast'!AO30+'5C1U_Acadiana Ren'!AO30+'5C1I_LA Key'!AO30+'5C1V_Laf Ren'!AO30+'5C1O_Impact'!AO30+'5C1P_Vision'!AO30+'5C2_LAVCA'!AP30+'5C1H_Southwest'!AO30+'5C1G_JS Clark'!AO30+'5C1AH_BRUP'!AO30+'5C1X_Tangi'!AO30+'5C1Y_GEO'!AO30+'5C1AI_Harmony'!AO30+'5C1AJ_Athlos'!AO30+'5C1AG_Collegiate'!AO30+'5C1M_GEO Mid'!AO30+Placeholder_Tallulah!AO30</f>
        <v>-24223</v>
      </c>
      <c r="AQ30" s="91">
        <f>'5C1B_DArbonne'!AP30+'5C1A_Madison'!AP30+'5C1C_Intl High'!AP30+'5C3_UnvView'!AQ30+'5C1F_L.C. Charter'!AP30+'5C1E_LFNO'!AP30+'5C1D_NOMMA'!AP30+'5C1AE_Noble Minds'!AP30+'5C1J_Jeff Chamber'!AP30+'5C1Q_Advantage'!AP30+'5C1AF_JCFA-Laf'!AP30+'5C1W_Willow'!AP30+'5C1Z_Lincoln Prep'!AP30+'5C1AA_Laurel'!AP30+'5C1AB_Apex'!AP30+'5C1AC_Smothers'!AP30+'5C1AD_Greater'!AP30+'5C1R_Iberville'!AP30+'5C1N_Delta'!AP30+'5C1S_LC Col Prep'!AP30+'5C1T_Northeast'!AP30+'5C1U_Acadiana Ren'!AP30+'5C1I_LA Key'!AP30+'5C1V_Laf Ren'!AP30+'5C1O_Impact'!AP30+'5C1P_Vision'!AP30+'5C2_LAVCA'!AQ30+'5C1H_Southwest'!AP30+'5C1G_JS Clark'!AP30+'5C1AH_BRUP'!AP30+'5C1X_Tangi'!AP30+'5C1Y_GEO'!AP30+'5C1AI_Harmony'!AP30+'5C1AJ_Athlos'!AP30+'5C1AG_Collegiate'!AP30+'5C1M_GEO Mid'!AP30+Placeholder_Tallulah!AP30</f>
        <v>0</v>
      </c>
      <c r="AR30" s="78">
        <f>'5C1B_DArbonne'!AQ30+'5C1A_Madison'!AQ30+'5C1C_Intl High'!AQ30+'5C3_UnvView'!AR30+'5C1F_L.C. Charter'!AQ30+'5C1E_LFNO'!AQ30+'5C1D_NOMMA'!AQ30+'5C1AE_Noble Minds'!AQ30+'5C1J_Jeff Chamber'!AQ30+'5C1Q_Advantage'!AQ30+'5C1AF_JCFA-Laf'!AQ30+'5C1W_Willow'!AQ30+'5C1Z_Lincoln Prep'!AQ30+'5C1AA_Laurel'!AQ30+'5C1AB_Apex'!AQ30+'5C1AC_Smothers'!AQ30+'5C1AD_Greater'!AQ30+'5C1R_Iberville'!AQ30+'5C1N_Delta'!AQ30+'5C1S_LC Col Prep'!AQ30+'5C1T_Northeast'!AQ30+'5C1U_Acadiana Ren'!AQ30+'5C1I_LA Key'!AQ30+'5C1V_Laf Ren'!AQ30+'5C1O_Impact'!AQ30+'5C1P_Vision'!AQ30+'5C2_LAVCA'!AR30+'5C1H_Southwest'!AQ30+'5C1G_JS Clark'!AQ30+'5C1AH_BRUP'!AQ30+'5C1X_Tangi'!AQ30+'5C1Y_GEO'!AQ30+'5C1AI_Harmony'!AQ30+'5C1AJ_Athlos'!AQ30+'5C1AG_Collegiate'!AQ30+'5C1M_GEO Mid'!AQ30+Placeholder_Tallulah!AQ30</f>
        <v>0</v>
      </c>
      <c r="AS30" s="78">
        <f>'5C1B_DArbonne'!AR30+'5C1A_Madison'!AR30+'5C1C_Intl High'!AR30+'5C3_UnvView'!AS30+'5C1F_L.C. Charter'!AR30+'5C1E_LFNO'!AR30+'5C1D_NOMMA'!AR30+'5C1AE_Noble Minds'!AR30+'5C1J_Jeff Chamber'!AR30+'5C1Q_Advantage'!AR30+'5C1AF_JCFA-Laf'!AR30+'5C1W_Willow'!AR30+'5C1Z_Lincoln Prep'!AR30+'5C1AA_Laurel'!AR30+'5C1AB_Apex'!AR30+'5C1AC_Smothers'!AR30+'5C1AD_Greater'!AR30+'5C1R_Iberville'!AR30+'5C1N_Delta'!AR30+'5C1S_LC Col Prep'!AR30+'5C1T_Northeast'!AR30+'5C1U_Acadiana Ren'!AR30+'5C1I_LA Key'!AR30+'5C1V_Laf Ren'!AR30+'5C1O_Impact'!AR30+'5C1P_Vision'!AR30+'5C2_LAVCA'!AS30+'5C1H_Southwest'!AR30+'5C1G_JS Clark'!AR30+'5C1AH_BRUP'!AR30+'5C1X_Tangi'!AR30+'5C1Y_GEO'!AR30+'5C1AI_Harmony'!AR30+'5C1AJ_Athlos'!AR30+'5C1AG_Collegiate'!AR30+'5C1M_GEO Mid'!AR30+Placeholder_Tallulah!AR30</f>
        <v>0</v>
      </c>
      <c r="AT30" s="91">
        <f>'5C1B_DArbonne'!AS30+'5C1A_Madison'!AS30+'5C1C_Intl High'!AS30+'5C3_UnvView'!AT30+'5C1F_L.C. Charter'!AS30+'5C1E_LFNO'!AS30+'5C1D_NOMMA'!AS30+'5C1AE_Noble Minds'!AS30+'5C1J_Jeff Chamber'!AS30+'5C1Q_Advantage'!AS30+'5C1AF_JCFA-Laf'!AS30+'5C1W_Willow'!AS30+'5C1Z_Lincoln Prep'!AS30+'5C1AA_Laurel'!AS30+'5C1AB_Apex'!AS30+'5C1AC_Smothers'!AS30+'5C1AD_Greater'!AS30+'5C1R_Iberville'!AS30+'5C1N_Delta'!AS30+'5C1S_LC Col Prep'!AS30+'5C1T_Northeast'!AS30+'5C1U_Acadiana Ren'!AS30+'5C1I_LA Key'!AS30+'5C1V_Laf Ren'!AS30+'5C1O_Impact'!AS30+'5C1P_Vision'!AS30+'5C2_LAVCA'!AT30+'5C1H_Southwest'!AS30+'5C1G_JS Clark'!AS30+'5C1AH_BRUP'!AS30+'5C1X_Tangi'!AS30+'5C1Y_GEO'!AS30+'5C1AI_Harmony'!AS30+'5C1AJ_Athlos'!AS30+'5C1AG_Collegiate'!AS30+'5C1M_GEO Mid'!AS30+Placeholder_Tallulah!AS30</f>
        <v>354114</v>
      </c>
      <c r="AU30" s="79">
        <f t="shared" si="1"/>
        <v>0</v>
      </c>
      <c r="AV30" s="88">
        <f t="shared" si="2"/>
        <v>354114</v>
      </c>
      <c r="AW30" s="192"/>
      <c r="AX30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Mid'!#REF!+Placeholder_Tallulah!AW30</f>
        <v>#REF!</v>
      </c>
      <c r="AY30" s="75">
        <f t="shared" si="3"/>
        <v>0</v>
      </c>
      <c r="AZ30" s="75" t="e">
        <f t="shared" si="4"/>
        <v>#REF!</v>
      </c>
    </row>
    <row r="31" spans="1:52" ht="16.149999999999999" customHeight="1" x14ac:dyDescent="0.2">
      <c r="A31" s="50">
        <v>25</v>
      </c>
      <c r="B31" s="51" t="s">
        <v>31</v>
      </c>
      <c r="C31" s="337">
        <f>'5C1B_DArbonne'!C31+'5C1A_Madison'!C31+'5C1C_Intl High'!C31+'5C3_UnvView'!C31+'5C1F_L.C. Charter'!C31+'5C1E_LFNO'!C31+'5C1D_NOMMA'!C31+'5C1AE_Noble Minds'!C31+'5C1J_Jeff Chamber'!C31+'5C1Q_Advantage'!C31+'5C1AF_JCFA-Laf'!C31+'5C1W_Willow'!C31+'5C1Z_Lincoln Prep'!C31+'5C1AA_Laurel'!C31+'5C1AB_Apex'!C31+'5C1AC_Smothers'!C31+'5C1AD_Greater'!C31+'5C1R_Iberville'!C31+'5C1N_Delta'!C31+'5C1S_LC Col Prep'!C31+'5C1T_Northeast'!C31+'5C1U_Acadiana Ren'!C31+'5C1I_LA Key'!C31+'5C1V_Laf Ren'!C31+'5C1O_Impact'!C31+'5C1P_Vision'!C31+'5C2_LAVCA'!C31+'5C1H_Southwest'!C31+'5C1G_JS Clark'!C31+'5C1AH_BRUP'!C31+'5C1X_Tangi'!C31+'5C1Y_GEO'!C31+'5C1AI_Harmony'!C31+'5C1AJ_Athlos'!C31+'5C1AG_Collegiate'!C31+'5C1M_GEO Mid'!C31+Placeholder_Tallulah!C31</f>
        <v>0</v>
      </c>
      <c r="D31" s="52">
        <f>'Source Data'!H31</f>
        <v>4037.466979885065</v>
      </c>
      <c r="E31" s="81">
        <f>'5C1B_DArbonne'!E31+'5C1A_Madison'!E31+'5C1C_Intl High'!E31+'5C3_UnvView'!E31+'5C1F_L.C. Charter'!E31+'5C1E_LFNO'!E31+'5C1D_NOMMA'!E31+'5C1AE_Noble Minds'!E31+'5C1J_Jeff Chamber'!E31+'5C1Q_Advantage'!E31+'5C1AF_JCFA-Laf'!E31+'5C1W_Willow'!E31+'5C1Z_Lincoln Prep'!E31+'5C1AA_Laurel'!E31+'5C1AB_Apex'!E31+'5C1AC_Smothers'!E31+'5C1AD_Greater'!E31+'5C1R_Iberville'!E31+'5C1N_Delta'!E31+'5C1S_LC Col Prep'!E31+'5C1T_Northeast'!E31+'5C1U_Acadiana Ren'!E31+'5C1I_LA Key'!E31+'5C1V_Laf Ren'!E31+'5C1O_Impact'!E31+'5C1P_Vision'!E31+'5C2_LAVCA'!E31+'5C1H_Southwest'!E31+'5C1G_JS Clark'!E31+'5C1AH_BRUP'!E31+'5C1X_Tangi'!E31+'5C1Y_GEO'!E31+'5C1AI_Harmony'!E31+'5C1AJ_Athlos'!E31+'5C1AG_Collegiate'!E31+'5C1M_GEO Mid'!E31+Placeholder_Tallulah!E31</f>
        <v>0</v>
      </c>
      <c r="F31" s="356">
        <f>'5C1B_DArbonne'!F31+'5C1A_Madison'!F31+'5C1C_Intl High'!F31+'5C3_UnvView'!F31+'5C1F_L.C. Charter'!F31+'5C1E_LFNO'!F31+'5C1D_NOMMA'!F31+'5C1AE_Noble Minds'!F31+'5C1J_Jeff Chamber'!F31+'5C1Q_Advantage'!F31+'5C1AF_JCFA-Laf'!F31+'5C1W_Willow'!F31+'5C1Z_Lincoln Prep'!F31+'5C1AA_Laurel'!F31+'5C1AB_Apex'!F31+'5C1AC_Smothers'!F31+'5C1AD_Greater'!F31+'5C1R_Iberville'!F31+'5C1N_Delta'!F31+'5C1S_LC Col Prep'!F31+'5C1T_Northeast'!F31+'5C1U_Acadiana Ren'!F31+'5C1I_LA Key'!F31+'5C1V_Laf Ren'!F31+'5C1O_Impact'!F31+'5C1P_Vision'!F31+'5C2_LAVCA'!F31+'5C1H_Southwest'!F31+'5C1G_JS Clark'!F31+'5C1AH_BRUP'!F31+'5C1X_Tangi'!F31+'5C1Y_GEO'!F31+'5C1AI_Harmony'!F31+'5C1AJ_Athlos'!F31+'5C1AG_Collegiate'!F31+'5C1M_GEO Mid'!F31+Placeholder_Tallulah!F31</f>
        <v>0</v>
      </c>
      <c r="G31" s="52">
        <f>'Source Data'!I31</f>
        <v>547.31914183029971</v>
      </c>
      <c r="H31" s="81">
        <f>'5C1B_DArbonne'!H31+'5C1A_Madison'!H31+'5C1C_Intl High'!H31+'5C3_UnvView'!H31+'5C1F_L.C. Charter'!H31+'5C1E_LFNO'!H31+'5C1D_NOMMA'!H31+'5C1AE_Noble Minds'!H31+'5C1J_Jeff Chamber'!H31+'5C1Q_Advantage'!H31+'5C1AF_JCFA-Laf'!H31+'5C1W_Willow'!H31+'5C1Z_Lincoln Prep'!H31+'5C1AA_Laurel'!H31+'5C1AB_Apex'!H31+'5C1AC_Smothers'!H31+'5C1AD_Greater'!H31+'5C1R_Iberville'!H31+'5C1N_Delta'!H31+'5C1S_LC Col Prep'!H31+'5C1T_Northeast'!H31+'5C1U_Acadiana Ren'!H31+'5C1I_LA Key'!H31+'5C1V_Laf Ren'!H31+'5C1O_Impact'!H31+'5C1P_Vision'!H31+'5C2_LAVCA'!H31+'5C1H_Southwest'!H31+'5C1G_JS Clark'!H31+'5C1AH_BRUP'!H31+'5C1X_Tangi'!H31+'5C1Y_GEO'!H31+'5C1AI_Harmony'!H31+'5C1AJ_Athlos'!H31+'5C1AG_Collegiate'!H31+'5C1M_GEO Mid'!H31+Placeholder_Tallulah!H31</f>
        <v>0</v>
      </c>
      <c r="I31" s="356">
        <f>'5C1B_DArbonne'!I31+'5C1A_Madison'!I31+'5C1C_Intl High'!I31+'5C3_UnvView'!I31+'5C1F_L.C. Charter'!I31+'5C1E_LFNO'!I31+'5C1D_NOMMA'!I31+'5C1AE_Noble Minds'!I31+'5C1J_Jeff Chamber'!I31+'5C1Q_Advantage'!I31+'5C1AF_JCFA-Laf'!I31+'5C1W_Willow'!I31+'5C1Z_Lincoln Prep'!I31+'5C1AA_Laurel'!I31+'5C1AB_Apex'!I31+'5C1AC_Smothers'!I31+'5C1AD_Greater'!I31+'5C1R_Iberville'!I31+'5C1N_Delta'!I31+'5C1S_LC Col Prep'!I31+'5C1T_Northeast'!I31+'5C1U_Acadiana Ren'!I31+'5C1I_LA Key'!I31+'5C1V_Laf Ren'!I31+'5C1O_Impact'!I31+'5C1P_Vision'!I31+'5C2_LAVCA'!I31+'5C1H_Southwest'!I31+'5C1G_JS Clark'!I31+'5C1AH_BRUP'!I31+'5C1X_Tangi'!I31+'5C1Y_GEO'!I31+'5C1AI_Harmony'!I31+'5C1AJ_Athlos'!I31+'5C1AG_Collegiate'!I31+'5C1M_GEO Mid'!I31+Placeholder_Tallulah!I31</f>
        <v>0</v>
      </c>
      <c r="J31" s="52">
        <f>'Source Data'!J31</f>
        <v>149.268856862809</v>
      </c>
      <c r="K31" s="81">
        <f>'5C1B_DArbonne'!K31+'5C1A_Madison'!K31+'5C1C_Intl High'!K31+'5C3_UnvView'!K31+'5C1F_L.C. Charter'!K31+'5C1E_LFNO'!K31+'5C1D_NOMMA'!K31+'5C1AE_Noble Minds'!K31+'5C1J_Jeff Chamber'!K31+'5C1Q_Advantage'!K31+'5C1AF_JCFA-Laf'!K31+'5C1W_Willow'!K31+'5C1Z_Lincoln Prep'!K31+'5C1AA_Laurel'!K31+'5C1AB_Apex'!K31+'5C1AC_Smothers'!K31+'5C1AD_Greater'!K31+'5C1R_Iberville'!K31+'5C1N_Delta'!K31+'5C1S_LC Col Prep'!K31+'5C1T_Northeast'!K31+'5C1U_Acadiana Ren'!K31+'5C1I_LA Key'!K31+'5C1V_Laf Ren'!K31+'5C1O_Impact'!K31+'5C1P_Vision'!K31+'5C2_LAVCA'!K31+'5C1H_Southwest'!K31+'5C1G_JS Clark'!K31+'5C1AH_BRUP'!K31+'5C1X_Tangi'!K31+'5C1Y_GEO'!K31+'5C1AI_Harmony'!K31+'5C1AJ_Athlos'!K31+'5C1AG_Collegiate'!K31+'5C1M_GEO Mid'!K31+Placeholder_Tallulah!K31</f>
        <v>0</v>
      </c>
      <c r="L31" s="356">
        <f>'5C1B_DArbonne'!L31+'5C1A_Madison'!L31+'5C1C_Intl High'!L31+'5C3_UnvView'!L31+'5C1F_L.C. Charter'!L31+'5C1E_LFNO'!L31+'5C1D_NOMMA'!L31+'5C1AE_Noble Minds'!L31+'5C1J_Jeff Chamber'!L31+'5C1Q_Advantage'!L31+'5C1AF_JCFA-Laf'!L31+'5C1W_Willow'!L31+'5C1Z_Lincoln Prep'!L31+'5C1AA_Laurel'!L31+'5C1AB_Apex'!L31+'5C1AC_Smothers'!L31+'5C1AD_Greater'!L31+'5C1R_Iberville'!L31+'5C1N_Delta'!L31+'5C1S_LC Col Prep'!L31+'5C1T_Northeast'!L31+'5C1U_Acadiana Ren'!L31+'5C1I_LA Key'!L31+'5C1V_Laf Ren'!L31+'5C1O_Impact'!L31+'5C1P_Vision'!L31+'5C2_LAVCA'!L31+'5C1H_Southwest'!L31+'5C1G_JS Clark'!L31+'5C1AH_BRUP'!L31+'5C1X_Tangi'!L31+'5C1Y_GEO'!L31+'5C1AI_Harmony'!L31+'5C1AJ_Athlos'!L31+'5C1AG_Collegiate'!L31+'5C1M_GEO Mid'!L31+Placeholder_Tallulah!L31</f>
        <v>0</v>
      </c>
      <c r="M31" s="52">
        <f>'Source Data'!K31</f>
        <v>3731.7214215702247</v>
      </c>
      <c r="N31" s="81">
        <f>'5C1B_DArbonne'!N31+'5C1A_Madison'!N31+'5C1C_Intl High'!N31+'5C3_UnvView'!N31+'5C1F_L.C. Charter'!N31+'5C1E_LFNO'!N31+'5C1D_NOMMA'!N31+'5C1AE_Noble Minds'!N31+'5C1J_Jeff Chamber'!N31+'5C1Q_Advantage'!N31+'5C1AF_JCFA-Laf'!N31+'5C1W_Willow'!N31+'5C1Z_Lincoln Prep'!N31+'5C1AA_Laurel'!N31+'5C1AB_Apex'!N31+'5C1AC_Smothers'!N31+'5C1AD_Greater'!N31+'5C1R_Iberville'!N31+'5C1N_Delta'!N31+'5C1S_LC Col Prep'!N31+'5C1T_Northeast'!N31+'5C1U_Acadiana Ren'!N31+'5C1I_LA Key'!N31+'5C1V_Laf Ren'!N31+'5C1O_Impact'!N31+'5C1P_Vision'!N31+'5C2_LAVCA'!N31+'5C1H_Southwest'!N31+'5C1G_JS Clark'!N31+'5C1AH_BRUP'!N31+'5C1X_Tangi'!N31+'5C1Y_GEO'!N31+'5C1AI_Harmony'!N31+'5C1AJ_Athlos'!N31+'5C1AG_Collegiate'!N31+'5C1M_GEO Mid'!N31+Placeholder_Tallulah!N31</f>
        <v>0</v>
      </c>
      <c r="O31" s="356">
        <f>'5C1B_DArbonne'!O31+'5C1A_Madison'!O31+'5C1C_Intl High'!O31+'5C3_UnvView'!O31+'5C1F_L.C. Charter'!O31+'5C1E_LFNO'!O31+'5C1D_NOMMA'!O31+'5C1AE_Noble Minds'!O31+'5C1J_Jeff Chamber'!O31+'5C1Q_Advantage'!O31+'5C1AF_JCFA-Laf'!O31+'5C1W_Willow'!O31+'5C1Z_Lincoln Prep'!O31+'5C1AA_Laurel'!O31+'5C1AB_Apex'!O31+'5C1AC_Smothers'!O31+'5C1AD_Greater'!O31+'5C1R_Iberville'!O31+'5C1N_Delta'!O31+'5C1S_LC Col Prep'!O31+'5C1T_Northeast'!O31+'5C1U_Acadiana Ren'!O31+'5C1I_LA Key'!O31+'5C1V_Laf Ren'!O31+'5C1O_Impact'!O31+'5C1P_Vision'!O31+'5C2_LAVCA'!O31+'5C1H_Southwest'!O31+'5C1G_JS Clark'!O31+'5C1AH_BRUP'!O31+'5C1X_Tangi'!O31+'5C1Y_GEO'!O31+'5C1AI_Harmony'!O31+'5C1AJ_Athlos'!O31+'5C1AG_Collegiate'!O31+'5C1M_GEO Mid'!O31+Placeholder_Tallulah!O31</f>
        <v>0</v>
      </c>
      <c r="P31" s="52">
        <f>'Source Data'!L31</f>
        <v>1492.6885686280898</v>
      </c>
      <c r="Q31" s="81">
        <f>'5C1B_DArbonne'!Q31+'5C1A_Madison'!Q31+'5C1C_Intl High'!Q31+'5C3_UnvView'!Q31+'5C1F_L.C. Charter'!Q31+'5C1E_LFNO'!Q31+'5C1D_NOMMA'!Q31+'5C1AE_Noble Minds'!Q31+'5C1J_Jeff Chamber'!Q31+'5C1Q_Advantage'!Q31+'5C1AF_JCFA-Laf'!Q31+'5C1W_Willow'!Q31+'5C1Z_Lincoln Prep'!Q31+'5C1AA_Laurel'!Q31+'5C1AB_Apex'!Q31+'5C1AC_Smothers'!Q31+'5C1AD_Greater'!Q31+'5C1R_Iberville'!Q31+'5C1N_Delta'!Q31+'5C1S_LC Col Prep'!Q31+'5C1T_Northeast'!Q31+'5C1U_Acadiana Ren'!Q31+'5C1I_LA Key'!Q31+'5C1V_Laf Ren'!Q31+'5C1O_Impact'!Q31+'5C1P_Vision'!Q31+'5C2_LAVCA'!Q31+'5C1H_Southwest'!Q31+'5C1G_JS Clark'!Q31+'5C1AH_BRUP'!Q31+'5C1X_Tangi'!Q31+'5C1Y_GEO'!Q31+'5C1AI_Harmony'!Q31+'5C1AJ_Athlos'!Q31+'5C1AG_Collegiate'!Q31+'5C1M_GEO Mid'!Q31+Placeholder_Tallulah!Q31</f>
        <v>0</v>
      </c>
      <c r="R31" s="95">
        <f>'5C1B_DArbonne'!R31+'5C1A_Madison'!R31+'5C1C_Intl High'!R31+'5C3_UnvView'!R31+'5C1F_L.C. Charter'!R31+'5C1E_LFNO'!R31+'5C1D_NOMMA'!R31+'5C1AE_Noble Minds'!R31+'5C1J_Jeff Chamber'!R31+'5C1Q_Advantage'!R31+'5C1AF_JCFA-Laf'!R31+'5C1W_Willow'!R31+'5C1Z_Lincoln Prep'!R31+'5C1AA_Laurel'!R31+'5C1AB_Apex'!R31+'5C1AC_Smothers'!R31+'5C1AD_Greater'!R31+'5C1R_Iberville'!R31+'5C1N_Delta'!R31+'5C1S_LC Col Prep'!R31+'5C1T_Northeast'!R31+'5C1U_Acadiana Ren'!R31+'5C1I_LA Key'!R31+'5C1V_Laf Ren'!R31+'5C1O_Impact'!R31+'5C1P_Vision'!R31+'5C2_LAVCA'!R31+'5C1H_Southwest'!R31+'5C1G_JS Clark'!R31+'5C1AH_BRUP'!R31+'5C1X_Tangi'!R31+'5C1Y_GEO'!R31+'5C1AI_Harmony'!R31+'5C1AJ_Athlos'!R31+'5C1AG_Collegiate'!R31+'5C1M_GEO Mid'!R31+Placeholder_Tallulah!R31</f>
        <v>138639</v>
      </c>
      <c r="S31" s="1398">
        <f>'5C3_UnvView'!S31+'5C2_LAVCA'!S31</f>
        <v>6304</v>
      </c>
      <c r="T31" s="52">
        <f>'5C1B_DArbonne'!S31+'5C1A_Madison'!S31+'5C1C_Intl High'!S31+'5C3_UnvView'!T31+'5C1F_L.C. Charter'!S31+'5C1E_LFNO'!S31+'5C1D_NOMMA'!S31+'5C1AE_Noble Minds'!S31+'5C1J_Jeff Chamber'!S31+'5C1Q_Advantage'!S31+'5C1AF_JCFA-Laf'!S31+'5C1W_Willow'!S31+'5C1Z_Lincoln Prep'!S31+'5C1AA_Laurel'!S31+'5C1AB_Apex'!S31+'5C1AC_Smothers'!S31+'5C1AD_Greater'!S31+'5C1R_Iberville'!S31+'5C1N_Delta'!S31+'5C1S_LC Col Prep'!S31+'5C1T_Northeast'!S31+'5C1U_Acadiana Ren'!S31+'5C1I_LA Key'!S31+'5C1V_Laf Ren'!S31+'5C1O_Impact'!S31+'5C1P_Vision'!S31+'5C2_LAVCA'!T31+'5C1H_Southwest'!S31+'5C1G_JS Clark'!S31+'5C1AH_BRUP'!S31+'5C1X_Tangi'!S31+'5C1Y_GEO'!S31+'5C1AI_Harmony'!S31+'5C1AJ_Athlos'!S31+'5C1AG_Collegiate'!S31+'5C1M_GEO Mid'!S31+Placeholder_Tallulah!S31</f>
        <v>0</v>
      </c>
      <c r="U31" s="52">
        <f>'5C1B_DArbonne'!T31+'5C1A_Madison'!T31+'5C1C_Intl High'!T31+'5C3_UnvView'!U31+'5C1F_L.C. Charter'!T31+'5C1E_LFNO'!T31+'5C1D_NOMMA'!T31+'5C1AE_Noble Minds'!T31+'5C1J_Jeff Chamber'!T31+'5C1Q_Advantage'!T31+'5C1AF_JCFA-Laf'!T31+'5C1W_Willow'!T31+'5C1Z_Lincoln Prep'!T31+'5C1AA_Laurel'!T31+'5C1AB_Apex'!T31+'5C1AC_Smothers'!T31+'5C1AD_Greater'!T31+'5C1R_Iberville'!T31+'5C1N_Delta'!T31+'5C1S_LC Col Prep'!T31+'5C1T_Northeast'!T31+'5C1U_Acadiana Ren'!T31+'5C1I_LA Key'!T31+'5C1V_Laf Ren'!T31+'5C1O_Impact'!T31+'5C1P_Vision'!T31+'5C2_LAVCA'!U31+'5C1H_Southwest'!T31+'5C1G_JS Clark'!T31+'5C1AH_BRUP'!T31+'5C1X_Tangi'!T31+'5C1Y_GEO'!T31+'5C1AI_Harmony'!T31+'5C1AJ_Athlos'!T31+'5C1AG_Collegiate'!T31+'5C1M_GEO Mid'!T31+Placeholder_Tallulah!T31</f>
        <v>0</v>
      </c>
      <c r="V31" s="53">
        <f>'5C1B_DArbonne'!U31+'5C1A_Madison'!U31+'5C1C_Intl High'!U31+'5C3_UnvView'!V31+'5C1F_L.C. Charter'!U31+'5C1E_LFNO'!U31+'5C1D_NOMMA'!U31+'5C1AE_Noble Minds'!U31+'5C1J_Jeff Chamber'!U31+'5C1Q_Advantage'!U31+'5C1AF_JCFA-Laf'!U31+'5C1W_Willow'!U31+'5C1Z_Lincoln Prep'!U31+'5C1AA_Laurel'!U31+'5C1AB_Apex'!U31+'5C1AC_Smothers'!U31+'5C1AD_Greater'!U31+'5C1R_Iberville'!U31+'5C1N_Delta'!U31+'5C1S_LC Col Prep'!U31+'5C1T_Northeast'!U31+'5C1U_Acadiana Ren'!U31+'5C1I_LA Key'!U31+'5C1V_Laf Ren'!U31+'5C1O_Impact'!U31+'5C1P_Vision'!U31+'5C2_LAVCA'!V31+'5C1H_Southwest'!U31+'5C1G_JS Clark'!U31+'5C1AH_BRUP'!U31+'5C1X_Tangi'!U31+'5C1Y_GEO'!U31+'5C1AI_Harmony'!U31+'5C1AJ_Athlos'!U31+'5C1AG_Collegiate'!U31+'5C1M_GEO Mid'!U31+Placeholder_Tallulah!U31</f>
        <v>0</v>
      </c>
      <c r="W31" s="95">
        <f>'5C1B_DArbonne'!V31+'5C1A_Madison'!V31+'5C1C_Intl High'!V31+'5C3_UnvView'!W31+'5C1F_L.C. Charter'!V31+'5C1E_LFNO'!V31+'5C1D_NOMMA'!V31+'5C1AE_Noble Minds'!V31+'5C1J_Jeff Chamber'!V31+'5C1Q_Advantage'!V31+'5C1AF_JCFA-Laf'!V31+'5C1W_Willow'!V31+'5C1Z_Lincoln Prep'!V31+'5C1AA_Laurel'!V31+'5C1AB_Apex'!V31+'5C1AC_Smothers'!V31+'5C1AD_Greater'!V31+'5C1R_Iberville'!V31+'5C1N_Delta'!V31+'5C1S_LC Col Prep'!V31+'5C1T_Northeast'!V31+'5C1U_Acadiana Ren'!V31+'5C1I_LA Key'!V31+'5C1V_Laf Ren'!V31+'5C1O_Impact'!V31+'5C1P_Vision'!V31+'5C2_LAVCA'!W31+'5C1H_Southwest'!V31+'5C1G_JS Clark'!V31+'5C1AH_BRUP'!V31+'5C1X_Tangi'!V31+'5C1Y_GEO'!V31+'5C1AI_Harmony'!V31+'5C1AJ_Athlos'!V31+'5C1AG_Collegiate'!V31+'5C1M_GEO Mid'!V31+Placeholder_Tallulah!V31</f>
        <v>0</v>
      </c>
      <c r="X31" s="81">
        <f>'5C1B_DArbonne'!W31+'5C1A_Madison'!W31+'5C1C_Intl High'!W31+'5C3_UnvView'!X31+'5C1F_L.C. Charter'!W31+'5C1E_LFNO'!W31+'5C1D_NOMMA'!W31+'5C1AE_Noble Minds'!W31+'5C1J_Jeff Chamber'!W31+'5C1Q_Advantage'!W31+'5C1AF_JCFA-Laf'!W31+'5C1W_Willow'!W31+'5C1Z_Lincoln Prep'!W31+'5C1AA_Laurel'!W31+'5C1AB_Apex'!W31+'5C1AC_Smothers'!W31+'5C1AD_Greater'!W31+'5C1R_Iberville'!W31+'5C1N_Delta'!W31+'5C1S_LC Col Prep'!W31+'5C1T_Northeast'!W31+'5C1U_Acadiana Ren'!W31+'5C1I_LA Key'!W31+'5C1V_Laf Ren'!W31+'5C1O_Impact'!W31+'5C1P_Vision'!W31+'5C2_LAVCA'!X31+'5C1H_Southwest'!W31+'5C1G_JS Clark'!W31+'5C1AH_BRUP'!W31+'5C1X_Tangi'!W31+'5C1Y_GEO'!W31+'5C1AI_Harmony'!W31+'5C1AJ_Athlos'!W31+'5C1AG_Collegiate'!W31+'5C1M_GEO Mid'!W31+Placeholder_Tallulah!W31</f>
        <v>0</v>
      </c>
      <c r="Y31" s="95">
        <f>'5C1B_DArbonne'!X31+'5C1A_Madison'!X31+'5C1C_Intl High'!X31+'5C3_UnvView'!Y31+'5C1F_L.C. Charter'!X31+'5C1E_LFNO'!X31+'5C1D_NOMMA'!X31+'5C1AE_Noble Minds'!X31+'5C1J_Jeff Chamber'!X31+'5C1Q_Advantage'!X31+'5C1AF_JCFA-Laf'!X31+'5C1W_Willow'!X31+'5C1Z_Lincoln Prep'!X31+'5C1AA_Laurel'!X31+'5C1AB_Apex'!X31+'5C1AC_Smothers'!X31+'5C1AD_Greater'!X31+'5C1R_Iberville'!X31+'5C1N_Delta'!X31+'5C1S_LC Col Prep'!X31+'5C1T_Northeast'!X31+'5C1U_Acadiana Ren'!X31+'5C1I_LA Key'!X31+'5C1V_Laf Ren'!X31+'5C1O_Impact'!X31+'5C1P_Vision'!X31+'5C2_LAVCA'!Y31+'5C1H_Southwest'!X31+'5C1G_JS Clark'!X31+'5C1AH_BRUP'!X31+'5C1X_Tangi'!X31+'5C1Y_GEO'!X31+'5C1AI_Harmony'!X31+'5C1AJ_Athlos'!X31+'5C1AG_Collegiate'!X31+'5C1M_GEO Mid'!X31+Placeholder_Tallulah!X31</f>
        <v>0</v>
      </c>
      <c r="Z31" s="52">
        <f>'5C1B_DArbonne'!Y31+'5C1A_Madison'!Y31+'5C1C_Intl High'!Y31+'5C3_UnvView'!Z31+'5C1F_L.C. Charter'!Y31+'5C1E_LFNO'!Y31+'5C1D_NOMMA'!Y31+'5C1AE_Noble Minds'!Y31+'5C1J_Jeff Chamber'!Y31+'5C1Q_Advantage'!Y31+'5C1AF_JCFA-Laf'!Y31+'5C1W_Willow'!Y31+'5C1Z_Lincoln Prep'!Y31+'5C1AA_Laurel'!Y31+'5C1AB_Apex'!Y31+'5C1AC_Smothers'!Y31+'5C1AD_Greater'!Y31+'5C1R_Iberville'!Y31+'5C1N_Delta'!Y31+'5C1S_LC Col Prep'!Y31+'5C1T_Northeast'!Y31+'5C1U_Acadiana Ren'!Y31+'5C1I_LA Key'!Y31+'5C1V_Laf Ren'!Y31+'5C1O_Impact'!Y31+'5C1P_Vision'!Y31+'5C2_LAVCA'!Z31+'5C1H_Southwest'!Y31+'5C1G_JS Clark'!Y31+'5C1AH_BRUP'!Y31+'5C1X_Tangi'!Y31+'5C1Y_GEO'!Y31+'5C1AI_Harmony'!Y31+'5C1AJ_Athlos'!Y31+'5C1AG_Collegiate'!Y31+'5C1M_GEO Mid'!Y31+Placeholder_Tallulah!Y31</f>
        <v>0</v>
      </c>
      <c r="AA31" s="95">
        <f>'5C1B_DArbonne'!Z31+'5C1A_Madison'!Z31+'5C1C_Intl High'!Z31+'5C3_UnvView'!AA31+'5C1F_L.C. Charter'!Z31+'5C1E_LFNO'!Z31+'5C1D_NOMMA'!Z31+'5C1AE_Noble Minds'!Z31+'5C1J_Jeff Chamber'!Z31+'5C1Q_Advantage'!Z31+'5C1AF_JCFA-Laf'!Z31+'5C1W_Willow'!Z31+'5C1Z_Lincoln Prep'!Z31+'5C1AA_Laurel'!Z31+'5C1AB_Apex'!Z31+'5C1AC_Smothers'!Z31+'5C1AD_Greater'!Z31+'5C1R_Iberville'!Z31+'5C1N_Delta'!Z31+'5C1S_LC Col Prep'!Z31+'5C1T_Northeast'!Z31+'5C1U_Acadiana Ren'!Z31+'5C1I_LA Key'!Z31+'5C1V_Laf Ren'!Z31+'5C1O_Impact'!Z31+'5C1P_Vision'!Z31+'5C2_LAVCA'!AA31+'5C1H_Southwest'!Z31+'5C1G_JS Clark'!Z31+'5C1AH_BRUP'!Z31+'5C1X_Tangi'!Z31+'5C1Y_GEO'!Z31+'5C1AI_Harmony'!Z31+'5C1AJ_Athlos'!Z31+'5C1AG_Collegiate'!Z31+'5C1M_GEO Mid'!Z31+Placeholder_Tallulah!Z31</f>
        <v>0</v>
      </c>
      <c r="AB31" s="54">
        <f>'5C1B_DArbonne'!AA31+'5C1A_Madison'!AA31+'5C1C_Intl High'!AA31+'5C3_UnvView'!AB31+'5C1F_L.C. Charter'!AA31+'5C1E_LFNO'!AA31+'5C1D_NOMMA'!AA31+'5C1AE_Noble Minds'!AA31+'5C1J_Jeff Chamber'!AA31+'5C1Q_Advantage'!AA31+'5C1AF_JCFA-Laf'!AA31+'5C1W_Willow'!AA31+'5C1Z_Lincoln Prep'!AA31+'5C1AA_Laurel'!AA31+'5C1AB_Apex'!AA31+'5C1AC_Smothers'!AA31+'5C1AD_Greater'!AA31+'5C1R_Iberville'!AA31+'5C1N_Delta'!AA31+'5C1S_LC Col Prep'!AA31+'5C1T_Northeast'!AA31+'5C1U_Acadiana Ren'!AA31+'5C1I_LA Key'!AA31+'5C1V_Laf Ren'!AA31+'5C1O_Impact'!AA31+'5C1P_Vision'!AA31+'5C2_LAVCA'!AB31+'5C1H_Southwest'!AA31+'5C1G_JS Clark'!AA31+'5C1AH_BRUP'!AA31+'5C1X_Tangi'!AA31+'5C1Y_GEO'!AA31+'5C1AI_Harmony'!AA31+'5C1AJ_Athlos'!AA31+'5C1AG_Collegiate'!AA31+'5C1M_GEO Mid'!AA31+Placeholder_Tallulah!AA31</f>
        <v>0</v>
      </c>
      <c r="AC31" s="52">
        <f>'5C1B_DArbonne'!AB31+'5C1A_Madison'!AB31+'5C1C_Intl High'!AB31+'5C3_UnvView'!AC31+'5C1F_L.C. Charter'!AB31+'5C1E_LFNO'!AB31+'5C1D_NOMMA'!AB31+'5C1AE_Noble Minds'!AB31+'5C1J_Jeff Chamber'!AB31+'5C1Q_Advantage'!AB31+'5C1AF_JCFA-Laf'!AB31+'5C1W_Willow'!AB31+'5C1Z_Lincoln Prep'!AB31+'5C1AA_Laurel'!AB31+'5C1AB_Apex'!AB31+'5C1AC_Smothers'!AB31+'5C1AD_Greater'!AB31+'5C1R_Iberville'!AB31+'5C1N_Delta'!AB31+'5C1S_LC Col Prep'!AB31+'5C1T_Northeast'!AB31+'5C1U_Acadiana Ren'!AB31+'5C1I_LA Key'!AB31+'5C1V_Laf Ren'!AB31+'5C1O_Impact'!AB31+'5C1P_Vision'!AB31+'5C2_LAVCA'!AC31+'5C1H_Southwest'!AB31+'5C1G_JS Clark'!AB31+'5C1AH_BRUP'!AB31+'5C1X_Tangi'!AB31+'5C1Y_GEO'!AB31+'5C1AI_Harmony'!AB31+'5C1AJ_Athlos'!AB31+'5C1AG_Collegiate'!AB31+'5C1M_GEO Mid'!AB31+Placeholder_Tallulah!AB31</f>
        <v>0</v>
      </c>
      <c r="AD31" s="96">
        <f>'5C1B_DArbonne'!AC31+'5C1A_Madison'!AC31+'5C1C_Intl High'!AC31+'5C3_UnvView'!AD31+'5C1F_L.C. Charter'!AC31+'5C1E_LFNO'!AC31+'5C1D_NOMMA'!AC31+'5C1AE_Noble Minds'!AC31+'5C1J_Jeff Chamber'!AC31+'5C1Q_Advantage'!AC31+'5C1AF_JCFA-Laf'!AC31+'5C1W_Willow'!AC31+'5C1Z_Lincoln Prep'!AC31+'5C1AA_Laurel'!AC31+'5C1AB_Apex'!AC31+'5C1AC_Smothers'!AC31+'5C1AD_Greater'!AC31+'5C1R_Iberville'!AC31+'5C1N_Delta'!AC31+'5C1S_LC Col Prep'!AC31+'5C1T_Northeast'!AC31+'5C1U_Acadiana Ren'!AC31+'5C1I_LA Key'!AC31+'5C1V_Laf Ren'!AC31+'5C1O_Impact'!AC31+'5C1P_Vision'!AC31+'5C2_LAVCA'!AD31+'5C1H_Southwest'!AC31+'5C1G_JS Clark'!AC31+'5C1AH_BRUP'!AC31+'5C1X_Tangi'!AC31+'5C1Y_GEO'!AC31+'5C1AI_Harmony'!AC31+'5C1AJ_Athlos'!AC31+'5C1AG_Collegiate'!AC31+'5C1M_GEO Mid'!AC31+Placeholder_Tallulah!AC31</f>
        <v>0</v>
      </c>
      <c r="AE31" s="96">
        <f>'5C1B_DArbonne'!AD31+'5C1A_Madison'!AD31+'5C1C_Intl High'!AD31+'5C3_UnvView'!AE31+'5C1F_L.C. Charter'!AD31+'5C1E_LFNO'!AD31+'5C1D_NOMMA'!AD31+'5C1AE_Noble Minds'!AD31+'5C1J_Jeff Chamber'!AD31+'5C1Q_Advantage'!AD31+'5C1AF_JCFA-Laf'!AD31+'5C1W_Willow'!AD31+'5C1Z_Lincoln Prep'!AD31+'5C1AA_Laurel'!AD31+'5C1AB_Apex'!AD31+'5C1AC_Smothers'!AD31+'5C1AD_Greater'!AD31+'5C1R_Iberville'!AD31+'5C1N_Delta'!AD31+'5C1S_LC Col Prep'!AD31+'5C1T_Northeast'!AD31+'5C1U_Acadiana Ren'!AD31+'5C1I_LA Key'!AD31+'5C1V_Laf Ren'!AD31+'5C1O_Impact'!AD31+'5C1P_Vision'!AD31+'5C2_LAVCA'!AE31+'5C1H_Southwest'!AD31+'5C1G_JS Clark'!AD31+'5C1AH_BRUP'!AD31+'5C1X_Tangi'!AD31+'5C1Y_GEO'!AD31+'5C1AI_Harmony'!AD31+'5C1AJ_Athlos'!AD31+'5C1AG_Collegiate'!AD31+'5C1M_GEO Mid'!AD31+Placeholder_Tallulah!AD31</f>
        <v>0</v>
      </c>
      <c r="AF31" s="72">
        <f>'Source Data'!N31</f>
        <v>4932</v>
      </c>
      <c r="AG31" s="92">
        <f>'5C1B_DArbonne'!AF31+'5C1A_Madison'!AF31+'5C1C_Intl High'!AF31+'5C3_UnvView'!AG31+'5C1F_L.C. Charter'!AF31+'5C1E_LFNO'!AF31+'5C1D_NOMMA'!AF31+'5C1AE_Noble Minds'!AF31+'5C1J_Jeff Chamber'!AF31+'5C1Q_Advantage'!AF31+'5C1AF_JCFA-Laf'!AF31+'5C1W_Willow'!AF31+'5C1Z_Lincoln Prep'!AF31+'5C1AA_Laurel'!AF31+'5C1AB_Apex'!AF31+'5C1AC_Smothers'!AF31+'5C1AD_Greater'!AF31+'5C1R_Iberville'!AF31+'5C1N_Delta'!AF31+'5C1S_LC Col Prep'!AF31+'5C1T_Northeast'!AF31+'5C1U_Acadiana Ren'!AF31+'5C1I_LA Key'!AF31+'5C1V_Laf Ren'!AF31+'5C1O_Impact'!AF31+'5C1P_Vision'!AF31+'5C2_LAVCA'!AG31+'5C1H_Southwest'!AF31+'5C1G_JS Clark'!AF31+'5C1AH_BRUP'!AF31+'5C1X_Tangi'!AF31+'5C1Y_GEO'!AF31+'5C1AI_Harmony'!AF31+'5C1AJ_Athlos'!AF31+'5C1AG_Collegiate'!AF31+'5C1M_GEO Mid'!AF31+Placeholder_Tallulah!AF31</f>
        <v>0</v>
      </c>
      <c r="AH31" s="337">
        <f>'5C1B_DArbonne'!AG31+'5C1A_Madison'!AG31+'5C1C_Intl High'!AG31+'5C3_UnvView'!AH31+'5C1F_L.C. Charter'!AG31+'5C1E_LFNO'!AG31+'5C1D_NOMMA'!AG31+'5C1AE_Noble Minds'!AG31+'5C1J_Jeff Chamber'!AG31+'5C1Q_Advantage'!AG31+'5C1AF_JCFA-Laf'!AG31+'5C1W_Willow'!AG31+'5C1Z_Lincoln Prep'!AG31+'5C1AA_Laurel'!AG31+'5C1AB_Apex'!AG31+'5C1AC_Smothers'!AG31+'5C1AD_Greater'!AG31+'5C1R_Iberville'!AG31+'5C1N_Delta'!AG31+'5C1S_LC Col Prep'!AG31+'5C1T_Northeast'!AG31+'5C1U_Acadiana Ren'!AG31+'5C1I_LA Key'!AG31+'5C1V_Laf Ren'!AG31+'5C1O_Impact'!AG31+'5C1P_Vision'!AG31+'5C2_LAVCA'!AH31+'5C1H_Southwest'!AG31+'5C1G_JS Clark'!AG31+'5C1AH_BRUP'!AG31+'5C1X_Tangi'!AG31+'5C1Y_GEO'!AG31+'5C1AI_Harmony'!AG31+'5C1AJ_Athlos'!AG31+'5C1AG_Collegiate'!AG31+'5C1M_GEO Mid'!AG31+Placeholder_Tallulah!AG31</f>
        <v>0</v>
      </c>
      <c r="AI31" s="72">
        <f>'5C1B_DArbonne'!AH31+'5C1A_Madison'!AH31+'5C1C_Intl High'!AH31+'5C3_UnvView'!AI31+'5C1F_L.C. Charter'!AH31+'5C1E_LFNO'!AH31+'5C1D_NOMMA'!AH31+'5C1AE_Noble Minds'!AH31+'5C1J_Jeff Chamber'!AH31+'5C1Q_Advantage'!AH31+'5C1AF_JCFA-Laf'!AH31+'5C1W_Willow'!AH31+'5C1Z_Lincoln Prep'!AH31+'5C1AA_Laurel'!AH31+'5C1AB_Apex'!AH31+'5C1AC_Smothers'!AH31+'5C1AD_Greater'!AH31+'5C1R_Iberville'!AH31+'5C1N_Delta'!AH31+'5C1S_LC Col Prep'!AH31+'5C1T_Northeast'!AH31+'5C1U_Acadiana Ren'!AH31+'5C1I_LA Key'!AH31+'5C1V_Laf Ren'!AH31+'5C1O_Impact'!AH31+'5C1P_Vision'!AH31+'5C2_LAVCA'!AI31+'5C1H_Southwest'!AH31+'5C1G_JS Clark'!AH31+'5C1AH_BRUP'!AH31+'5C1X_Tangi'!AH31+'5C1Y_GEO'!AH31+'5C1AI_Harmony'!AH31+'5C1AJ_Athlos'!AH31+'5C1AG_Collegiate'!AH31+'5C1M_GEO Mid'!AH31+Placeholder_Tallulah!AH31</f>
        <v>0</v>
      </c>
      <c r="AJ31" s="337">
        <f>'5C1B_DArbonne'!AI31+'5C1A_Madison'!AI31+'5C1C_Intl High'!AI31+'5C3_UnvView'!AJ31+'5C1F_L.C. Charter'!AI31+'5C1E_LFNO'!AI31+'5C1D_NOMMA'!AI31+'5C1AE_Noble Minds'!AI31+'5C1J_Jeff Chamber'!AI31+'5C1Q_Advantage'!AI31+'5C1AF_JCFA-Laf'!AI31+'5C1W_Willow'!AI31+'5C1Z_Lincoln Prep'!AI31+'5C1AA_Laurel'!AI31+'5C1AB_Apex'!AI31+'5C1AC_Smothers'!AI31+'5C1AD_Greater'!AI31+'5C1R_Iberville'!AI31+'5C1N_Delta'!AI31+'5C1S_LC Col Prep'!AI31+'5C1T_Northeast'!AI31+'5C1U_Acadiana Ren'!AI31+'5C1I_LA Key'!AI31+'5C1V_Laf Ren'!AI31+'5C1O_Impact'!AI31+'5C1P_Vision'!AI31+'5C2_LAVCA'!AJ31+'5C1H_Southwest'!AI31+'5C1G_JS Clark'!AI31+'5C1AH_BRUP'!AI31+'5C1X_Tangi'!AI31+'5C1Y_GEO'!AI31+'5C1AI_Harmony'!AI31+'5C1AJ_Athlos'!AI31+'5C1AG_Collegiate'!AI31+'5C1M_GEO Mid'!AI31+Placeholder_Tallulah!AI31</f>
        <v>0</v>
      </c>
      <c r="AK31" s="73">
        <f>'5C1B_DArbonne'!AJ31+'5C1A_Madison'!AJ31+'5C1C_Intl High'!AJ31+'5C3_UnvView'!AK31+'5C1F_L.C. Charter'!AJ31+'5C1E_LFNO'!AJ31+'5C1D_NOMMA'!AJ31+'5C1AE_Noble Minds'!AJ31+'5C1J_Jeff Chamber'!AJ31+'5C1Q_Advantage'!AJ31+'5C1AF_JCFA-Laf'!AJ31+'5C1W_Willow'!AJ31+'5C1Z_Lincoln Prep'!AJ31+'5C1AA_Laurel'!AJ31+'5C1AB_Apex'!AJ31+'5C1AC_Smothers'!AJ31+'5C1AD_Greater'!AJ31+'5C1R_Iberville'!AJ31+'5C1N_Delta'!AJ31+'5C1S_LC Col Prep'!AJ31+'5C1T_Northeast'!AJ31+'5C1U_Acadiana Ren'!AJ31+'5C1I_LA Key'!AJ31+'5C1V_Laf Ren'!AJ31+'5C1O_Impact'!AJ31+'5C1P_Vision'!AJ31+'5C2_LAVCA'!AK31+'5C1H_Southwest'!AJ31+'5C1G_JS Clark'!AJ31+'5C1AH_BRUP'!AJ31+'5C1X_Tangi'!AJ31+'5C1Y_GEO'!AJ31+'5C1AI_Harmony'!AJ31+'5C1AJ_Athlos'!AJ31+'5C1AG_Collegiate'!AJ31+'5C1M_GEO Mid'!AJ31+Placeholder_Tallulah!AJ31</f>
        <v>0</v>
      </c>
      <c r="AL31" s="74">
        <f>'5C1B_DArbonne'!AK31+'5C1A_Madison'!AK31+'5C1C_Intl High'!AK31+'5C3_UnvView'!AL31+'5C1F_L.C. Charter'!AK31+'5C1E_LFNO'!AK31+'5C1D_NOMMA'!AK31+'5C1AE_Noble Minds'!AK31+'5C1J_Jeff Chamber'!AK31+'5C1Q_Advantage'!AK31+'5C1AF_JCFA-Laf'!AK31+'5C1W_Willow'!AK31+'5C1Z_Lincoln Prep'!AK31+'5C1AA_Laurel'!AK31+'5C1AB_Apex'!AK31+'5C1AC_Smothers'!AK31+'5C1AD_Greater'!AK31+'5C1R_Iberville'!AK31+'5C1N_Delta'!AK31+'5C1S_LC Col Prep'!AK31+'5C1T_Northeast'!AK31+'5C1U_Acadiana Ren'!AK31+'5C1I_LA Key'!AK31+'5C1V_Laf Ren'!AK31+'5C1O_Impact'!AK31+'5C1P_Vision'!AK31+'5C2_LAVCA'!AL31+'5C1H_Southwest'!AK31+'5C1G_JS Clark'!AK31+'5C1AH_BRUP'!AK31+'5C1X_Tangi'!AK31+'5C1Y_GEO'!AK31+'5C1AI_Harmony'!AK31+'5C1AJ_Athlos'!AK31+'5C1AG_Collegiate'!AK31+'5C1M_GEO Mid'!AK31+Placeholder_Tallulah!AK31</f>
        <v>0</v>
      </c>
      <c r="AM31" s="92">
        <f>'5C1B_DArbonne'!AL31+'5C1A_Madison'!AL31+'5C1C_Intl High'!AL31+'5C3_UnvView'!AM31+'5C1F_L.C. Charter'!AL31+'5C1E_LFNO'!AL31+'5C1D_NOMMA'!AL31+'5C1AE_Noble Minds'!AL31+'5C1J_Jeff Chamber'!AL31+'5C1Q_Advantage'!AL31+'5C1AF_JCFA-Laf'!AL31+'5C1W_Willow'!AL31+'5C1Z_Lincoln Prep'!AL31+'5C1AA_Laurel'!AL31+'5C1AB_Apex'!AL31+'5C1AC_Smothers'!AL31+'5C1AD_Greater'!AL31+'5C1R_Iberville'!AL31+'5C1N_Delta'!AL31+'5C1S_LC Col Prep'!AL31+'5C1T_Northeast'!AL31+'5C1U_Acadiana Ren'!AL31+'5C1I_LA Key'!AL31+'5C1V_Laf Ren'!AL31+'5C1O_Impact'!AL31+'5C1P_Vision'!AL31+'5C2_LAVCA'!AM31+'5C1H_Southwest'!AL31+'5C1G_JS Clark'!AL31+'5C1AH_BRUP'!AL31+'5C1X_Tangi'!AL31+'5C1Y_GEO'!AL31+'5C1AI_Harmony'!AL31+'5C1AJ_Athlos'!AL31+'5C1AG_Collegiate'!AL31+'5C1M_GEO Mid'!AL31+Placeholder_Tallulah!AL31</f>
        <v>139082</v>
      </c>
      <c r="AN31" s="83">
        <f>'5C1B_DArbonne'!AM31+'5C1A_Madison'!AM31+'5C1C_Intl High'!AM31+'5C3_UnvView'!AN31+'5C1F_L.C. Charter'!AM31+'5C1E_LFNO'!AM31+'5C1D_NOMMA'!AM31+'5C1AE_Noble Minds'!AM31+'5C1J_Jeff Chamber'!AM31+'5C1Q_Advantage'!AM31+'5C1AF_JCFA-Laf'!AM31+'5C1W_Willow'!AM31+'5C1Z_Lincoln Prep'!AM31+'5C1AA_Laurel'!AM31+'5C1AB_Apex'!AM31+'5C1AC_Smothers'!AM31+'5C1AD_Greater'!AM31+'5C1R_Iberville'!AM31+'5C1N_Delta'!AM31+'5C1S_LC Col Prep'!AM31+'5C1T_Northeast'!AM31+'5C1U_Acadiana Ren'!AM31+'5C1I_LA Key'!AM31+'5C1V_Laf Ren'!AM31+'5C1O_Impact'!AM31+'5C1P_Vision'!AM31+'5C2_LAVCA'!AN31+'5C1H_Southwest'!AM31+'5C1G_JS Clark'!AM31+'5C1AH_BRUP'!AM31+'5C1X_Tangi'!AM31+'5C1Y_GEO'!AM31+'5C1AI_Harmony'!AM31+'5C1AJ_Athlos'!AM31+'5C1AG_Collegiate'!AM31+'5C1M_GEO Mid'!AM31+Placeholder_Tallulah!AM31</f>
        <v>0</v>
      </c>
      <c r="AO31" s="92">
        <f>'5C1B_DArbonne'!AN31+'5C1A_Madison'!AN31+'5C1C_Intl High'!AN31+'5C3_UnvView'!AO31+'5C1F_L.C. Charter'!AN31+'5C1E_LFNO'!AN31+'5C1D_NOMMA'!AN31+'5C1AE_Noble Minds'!AN31+'5C1J_Jeff Chamber'!AN31+'5C1Q_Advantage'!AN31+'5C1AF_JCFA-Laf'!AN31+'5C1W_Willow'!AN31+'5C1Z_Lincoln Prep'!AN31+'5C1AA_Laurel'!AN31+'5C1AB_Apex'!AN31+'5C1AC_Smothers'!AN31+'5C1AD_Greater'!AN31+'5C1R_Iberville'!AN31+'5C1N_Delta'!AN31+'5C1S_LC Col Prep'!AN31+'5C1T_Northeast'!AN31+'5C1U_Acadiana Ren'!AN31+'5C1I_LA Key'!AN31+'5C1V_Laf Ren'!AN31+'5C1O_Impact'!AN31+'5C1P_Vision'!AN31+'5C2_LAVCA'!AO31+'5C1H_Southwest'!AN31+'5C1G_JS Clark'!AN31+'5C1AH_BRUP'!AN31+'5C1X_Tangi'!AN31+'5C1Y_GEO'!AN31+'5C1AI_Harmony'!AN31+'5C1AJ_Athlos'!AN31+'5C1AG_Collegiate'!AN31+'5C1M_GEO Mid'!AN31+Placeholder_Tallulah!AN31</f>
        <v>0</v>
      </c>
      <c r="AP31" s="73">
        <f>'5C1B_DArbonne'!AO31+'5C1A_Madison'!AO31+'5C1C_Intl High'!AO31+'5C3_UnvView'!AP31+'5C1F_L.C. Charter'!AO31+'5C1E_LFNO'!AO31+'5C1D_NOMMA'!AO31+'5C1AE_Noble Minds'!AO31+'5C1J_Jeff Chamber'!AO31+'5C1Q_Advantage'!AO31+'5C1AF_JCFA-Laf'!AO31+'5C1W_Willow'!AO31+'5C1Z_Lincoln Prep'!AO31+'5C1AA_Laurel'!AO31+'5C1AB_Apex'!AO31+'5C1AC_Smothers'!AO31+'5C1AD_Greater'!AO31+'5C1R_Iberville'!AO31+'5C1N_Delta'!AO31+'5C1S_LC Col Prep'!AO31+'5C1T_Northeast'!AO31+'5C1U_Acadiana Ren'!AO31+'5C1I_LA Key'!AO31+'5C1V_Laf Ren'!AO31+'5C1O_Impact'!AO31+'5C1P_Vision'!AO31+'5C2_LAVCA'!AP31+'5C1H_Southwest'!AO31+'5C1G_JS Clark'!AO31+'5C1AH_BRUP'!AO31+'5C1X_Tangi'!AO31+'5C1Y_GEO'!AO31+'5C1AI_Harmony'!AO31+'5C1AJ_Athlos'!AO31+'5C1AG_Collegiate'!AO31+'5C1M_GEO Mid'!AO31+Placeholder_Tallulah!AO31</f>
        <v>0</v>
      </c>
      <c r="AQ31" s="92">
        <f>'5C1B_DArbonne'!AP31+'5C1A_Madison'!AP31+'5C1C_Intl High'!AP31+'5C3_UnvView'!AQ31+'5C1F_L.C. Charter'!AP31+'5C1E_LFNO'!AP31+'5C1D_NOMMA'!AP31+'5C1AE_Noble Minds'!AP31+'5C1J_Jeff Chamber'!AP31+'5C1Q_Advantage'!AP31+'5C1AF_JCFA-Laf'!AP31+'5C1W_Willow'!AP31+'5C1Z_Lincoln Prep'!AP31+'5C1AA_Laurel'!AP31+'5C1AB_Apex'!AP31+'5C1AC_Smothers'!AP31+'5C1AD_Greater'!AP31+'5C1R_Iberville'!AP31+'5C1N_Delta'!AP31+'5C1S_LC Col Prep'!AP31+'5C1T_Northeast'!AP31+'5C1U_Acadiana Ren'!AP31+'5C1I_LA Key'!AP31+'5C1V_Laf Ren'!AP31+'5C1O_Impact'!AP31+'5C1P_Vision'!AP31+'5C2_LAVCA'!AQ31+'5C1H_Southwest'!AP31+'5C1G_JS Clark'!AP31+'5C1AH_BRUP'!AP31+'5C1X_Tangi'!AP31+'5C1Y_GEO'!AP31+'5C1AI_Harmony'!AP31+'5C1AJ_Athlos'!AP31+'5C1AG_Collegiate'!AP31+'5C1M_GEO Mid'!AP31+Placeholder_Tallulah!AP31</f>
        <v>0</v>
      </c>
      <c r="AR31" s="73">
        <f>'5C1B_DArbonne'!AQ31+'5C1A_Madison'!AQ31+'5C1C_Intl High'!AQ31+'5C3_UnvView'!AR31+'5C1F_L.C. Charter'!AQ31+'5C1E_LFNO'!AQ31+'5C1D_NOMMA'!AQ31+'5C1AE_Noble Minds'!AQ31+'5C1J_Jeff Chamber'!AQ31+'5C1Q_Advantage'!AQ31+'5C1AF_JCFA-Laf'!AQ31+'5C1W_Willow'!AQ31+'5C1Z_Lincoln Prep'!AQ31+'5C1AA_Laurel'!AQ31+'5C1AB_Apex'!AQ31+'5C1AC_Smothers'!AQ31+'5C1AD_Greater'!AQ31+'5C1R_Iberville'!AQ31+'5C1N_Delta'!AQ31+'5C1S_LC Col Prep'!AQ31+'5C1T_Northeast'!AQ31+'5C1U_Acadiana Ren'!AQ31+'5C1I_LA Key'!AQ31+'5C1V_Laf Ren'!AQ31+'5C1O_Impact'!AQ31+'5C1P_Vision'!AQ31+'5C2_LAVCA'!AR31+'5C1H_Southwest'!AQ31+'5C1G_JS Clark'!AQ31+'5C1AH_BRUP'!AQ31+'5C1X_Tangi'!AQ31+'5C1Y_GEO'!AQ31+'5C1AI_Harmony'!AQ31+'5C1AJ_Athlos'!AQ31+'5C1AG_Collegiate'!AQ31+'5C1M_GEO Mid'!AQ31+Placeholder_Tallulah!AQ31</f>
        <v>0</v>
      </c>
      <c r="AS31" s="73">
        <f>'5C1B_DArbonne'!AR31+'5C1A_Madison'!AR31+'5C1C_Intl High'!AR31+'5C3_UnvView'!AS31+'5C1F_L.C. Charter'!AR31+'5C1E_LFNO'!AR31+'5C1D_NOMMA'!AR31+'5C1AE_Noble Minds'!AR31+'5C1J_Jeff Chamber'!AR31+'5C1Q_Advantage'!AR31+'5C1AF_JCFA-Laf'!AR31+'5C1W_Willow'!AR31+'5C1Z_Lincoln Prep'!AR31+'5C1AA_Laurel'!AR31+'5C1AB_Apex'!AR31+'5C1AC_Smothers'!AR31+'5C1AD_Greater'!AR31+'5C1R_Iberville'!AR31+'5C1N_Delta'!AR31+'5C1S_LC Col Prep'!AR31+'5C1T_Northeast'!AR31+'5C1U_Acadiana Ren'!AR31+'5C1I_LA Key'!AR31+'5C1V_Laf Ren'!AR31+'5C1O_Impact'!AR31+'5C1P_Vision'!AR31+'5C2_LAVCA'!AS31+'5C1H_Southwest'!AR31+'5C1G_JS Clark'!AR31+'5C1AH_BRUP'!AR31+'5C1X_Tangi'!AR31+'5C1Y_GEO'!AR31+'5C1AI_Harmony'!AR31+'5C1AJ_Athlos'!AR31+'5C1AG_Collegiate'!AR31+'5C1M_GEO Mid'!AR31+Placeholder_Tallulah!AR31</f>
        <v>0</v>
      </c>
      <c r="AT31" s="92">
        <f>'5C1B_DArbonne'!AS31+'5C1A_Madison'!AS31+'5C1C_Intl High'!AS31+'5C3_UnvView'!AT31+'5C1F_L.C. Charter'!AS31+'5C1E_LFNO'!AS31+'5C1D_NOMMA'!AS31+'5C1AE_Noble Minds'!AS31+'5C1J_Jeff Chamber'!AS31+'5C1Q_Advantage'!AS31+'5C1AF_JCFA-Laf'!AS31+'5C1W_Willow'!AS31+'5C1Z_Lincoln Prep'!AS31+'5C1AA_Laurel'!AS31+'5C1AB_Apex'!AS31+'5C1AC_Smothers'!AS31+'5C1AD_Greater'!AS31+'5C1R_Iberville'!AS31+'5C1N_Delta'!AS31+'5C1S_LC Col Prep'!AS31+'5C1T_Northeast'!AS31+'5C1U_Acadiana Ren'!AS31+'5C1I_LA Key'!AS31+'5C1V_Laf Ren'!AS31+'5C1O_Impact'!AS31+'5C1P_Vision'!AS31+'5C2_LAVCA'!AT31+'5C1H_Southwest'!AS31+'5C1G_JS Clark'!AS31+'5C1AH_BRUP'!AS31+'5C1X_Tangi'!AS31+'5C1Y_GEO'!AS31+'5C1AI_Harmony'!AS31+'5C1AJ_Athlos'!AS31+'5C1AG_Collegiate'!AS31+'5C1M_GEO Mid'!AS31+Placeholder_Tallulah!AS31</f>
        <v>15827</v>
      </c>
      <c r="AU31" s="82">
        <f t="shared" si="1"/>
        <v>0</v>
      </c>
      <c r="AV31" s="89">
        <f t="shared" si="2"/>
        <v>15827</v>
      </c>
      <c r="AW31" s="192"/>
      <c r="AX31" s="81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Mid'!#REF!+Placeholder_Tallulah!AW31</f>
        <v>#REF!</v>
      </c>
      <c r="AY31" s="81">
        <f t="shared" si="3"/>
        <v>0</v>
      </c>
      <c r="AZ31" s="81" t="e">
        <f t="shared" si="4"/>
        <v>#REF!</v>
      </c>
    </row>
    <row r="32" spans="1:52" ht="16.149999999999999" customHeight="1" x14ac:dyDescent="0.2">
      <c r="A32" s="59">
        <v>26</v>
      </c>
      <c r="B32" s="60" t="s">
        <v>32</v>
      </c>
      <c r="C32" s="335">
        <f>'5C1B_DArbonne'!C32+'5C1A_Madison'!C32+'5C1C_Intl High'!C32+'5C3_UnvView'!C32+'5C1F_L.C. Charter'!C32+'5C1E_LFNO'!C32+'5C1D_NOMMA'!C32+'5C1AE_Noble Minds'!C32+'5C1J_Jeff Chamber'!C32+'5C1Q_Advantage'!C32+'5C1AF_JCFA-Laf'!C32+'5C1W_Willow'!C32+'5C1Z_Lincoln Prep'!C32+'5C1AA_Laurel'!C32+'5C1AB_Apex'!C32+'5C1AC_Smothers'!C32+'5C1AD_Greater'!C32+'5C1R_Iberville'!C32+'5C1N_Delta'!C32+'5C1S_LC Col Prep'!C32+'5C1T_Northeast'!C32+'5C1U_Acadiana Ren'!C32+'5C1I_LA Key'!C32+'5C1V_Laf Ren'!C32+'5C1O_Impact'!C32+'5C1P_Vision'!C32+'5C2_LAVCA'!C32+'5C1H_Southwest'!C32+'5C1G_JS Clark'!C32+'5C1AH_BRUP'!C32+'5C1X_Tangi'!C32+'5C1Y_GEO'!C32+'5C1AI_Harmony'!C32+'5C1AJ_Athlos'!C32+'5C1AG_Collegiate'!C32+'5C1M_GEO Mid'!C32+Placeholder_Tallulah!C32</f>
        <v>0</v>
      </c>
      <c r="D32" s="61">
        <f>'Source Data'!H32</f>
        <v>3766.8356517369007</v>
      </c>
      <c r="E32" s="66">
        <f>'5C1B_DArbonne'!E32+'5C1A_Madison'!E32+'5C1C_Intl High'!E32+'5C3_UnvView'!E32+'5C1F_L.C. Charter'!E32+'5C1E_LFNO'!E32+'5C1D_NOMMA'!E32+'5C1AE_Noble Minds'!E32+'5C1J_Jeff Chamber'!E32+'5C1Q_Advantage'!E32+'5C1AF_JCFA-Laf'!E32+'5C1W_Willow'!E32+'5C1Z_Lincoln Prep'!E32+'5C1AA_Laurel'!E32+'5C1AB_Apex'!E32+'5C1AC_Smothers'!E32+'5C1AD_Greater'!E32+'5C1R_Iberville'!E32+'5C1N_Delta'!E32+'5C1S_LC Col Prep'!E32+'5C1T_Northeast'!E32+'5C1U_Acadiana Ren'!E32+'5C1I_LA Key'!E32+'5C1V_Laf Ren'!E32+'5C1O_Impact'!E32+'5C1P_Vision'!E32+'5C2_LAVCA'!E32+'5C1H_Southwest'!E32+'5C1G_JS Clark'!E32+'5C1AH_BRUP'!E32+'5C1X_Tangi'!E32+'5C1Y_GEO'!E32+'5C1AI_Harmony'!E32+'5C1AJ_Athlos'!E32+'5C1AG_Collegiate'!E32+'5C1M_GEO Mid'!E32+Placeholder_Tallulah!E32</f>
        <v>0</v>
      </c>
      <c r="F32" s="354">
        <f>'5C1B_DArbonne'!F32+'5C1A_Madison'!F32+'5C1C_Intl High'!F32+'5C3_UnvView'!F32+'5C1F_L.C. Charter'!F32+'5C1E_LFNO'!F32+'5C1D_NOMMA'!F32+'5C1AE_Noble Minds'!F32+'5C1J_Jeff Chamber'!F32+'5C1Q_Advantage'!F32+'5C1AF_JCFA-Laf'!F32+'5C1W_Willow'!F32+'5C1Z_Lincoln Prep'!F32+'5C1AA_Laurel'!F32+'5C1AB_Apex'!F32+'5C1AC_Smothers'!F32+'5C1AD_Greater'!F32+'5C1R_Iberville'!F32+'5C1N_Delta'!F32+'5C1S_LC Col Prep'!F32+'5C1T_Northeast'!F32+'5C1U_Acadiana Ren'!F32+'5C1I_LA Key'!F32+'5C1V_Laf Ren'!F32+'5C1O_Impact'!F32+'5C1P_Vision'!F32+'5C2_LAVCA'!F32+'5C1H_Southwest'!F32+'5C1G_JS Clark'!F32+'5C1AH_BRUP'!F32+'5C1X_Tangi'!F32+'5C1Y_GEO'!F32+'5C1AI_Harmony'!F32+'5C1AJ_Athlos'!F32+'5C1AG_Collegiate'!F32+'5C1M_GEO Mid'!F32+Placeholder_Tallulah!F32</f>
        <v>0</v>
      </c>
      <c r="G32" s="61">
        <f>'Source Data'!I32</f>
        <v>468.82114429316323</v>
      </c>
      <c r="H32" s="66">
        <f>'5C1B_DArbonne'!H32+'5C1A_Madison'!H32+'5C1C_Intl High'!H32+'5C3_UnvView'!H32+'5C1F_L.C. Charter'!H32+'5C1E_LFNO'!H32+'5C1D_NOMMA'!H32+'5C1AE_Noble Minds'!H32+'5C1J_Jeff Chamber'!H32+'5C1Q_Advantage'!H32+'5C1AF_JCFA-Laf'!H32+'5C1W_Willow'!H32+'5C1Z_Lincoln Prep'!H32+'5C1AA_Laurel'!H32+'5C1AB_Apex'!H32+'5C1AC_Smothers'!H32+'5C1AD_Greater'!H32+'5C1R_Iberville'!H32+'5C1N_Delta'!H32+'5C1S_LC Col Prep'!H32+'5C1T_Northeast'!H32+'5C1U_Acadiana Ren'!H32+'5C1I_LA Key'!H32+'5C1V_Laf Ren'!H32+'5C1O_Impact'!H32+'5C1P_Vision'!H32+'5C2_LAVCA'!H32+'5C1H_Southwest'!H32+'5C1G_JS Clark'!H32+'5C1AH_BRUP'!H32+'5C1X_Tangi'!H32+'5C1Y_GEO'!H32+'5C1AI_Harmony'!H32+'5C1AJ_Athlos'!H32+'5C1AG_Collegiate'!H32+'5C1M_GEO Mid'!H32+Placeholder_Tallulah!H32</f>
        <v>0</v>
      </c>
      <c r="I32" s="354">
        <f>'5C1B_DArbonne'!I32+'5C1A_Madison'!I32+'5C1C_Intl High'!I32+'5C3_UnvView'!I32+'5C1F_L.C. Charter'!I32+'5C1E_LFNO'!I32+'5C1D_NOMMA'!I32+'5C1AE_Noble Minds'!I32+'5C1J_Jeff Chamber'!I32+'5C1Q_Advantage'!I32+'5C1AF_JCFA-Laf'!I32+'5C1W_Willow'!I32+'5C1Z_Lincoln Prep'!I32+'5C1AA_Laurel'!I32+'5C1AB_Apex'!I32+'5C1AC_Smothers'!I32+'5C1AD_Greater'!I32+'5C1R_Iberville'!I32+'5C1N_Delta'!I32+'5C1S_LC Col Prep'!I32+'5C1T_Northeast'!I32+'5C1U_Acadiana Ren'!I32+'5C1I_LA Key'!I32+'5C1V_Laf Ren'!I32+'5C1O_Impact'!I32+'5C1P_Vision'!I32+'5C2_LAVCA'!I32+'5C1H_Southwest'!I32+'5C1G_JS Clark'!I32+'5C1AH_BRUP'!I32+'5C1X_Tangi'!I32+'5C1Y_GEO'!I32+'5C1AI_Harmony'!I32+'5C1AJ_Athlos'!I32+'5C1AG_Collegiate'!I32+'5C1M_GEO Mid'!I32+Placeholder_Tallulah!I32</f>
        <v>0</v>
      </c>
      <c r="J32" s="61">
        <f>'Source Data'!J32</f>
        <v>127.8603120799536</v>
      </c>
      <c r="K32" s="66">
        <f>'5C1B_DArbonne'!K32+'5C1A_Madison'!K32+'5C1C_Intl High'!K32+'5C3_UnvView'!K32+'5C1F_L.C. Charter'!K32+'5C1E_LFNO'!K32+'5C1D_NOMMA'!K32+'5C1AE_Noble Minds'!K32+'5C1J_Jeff Chamber'!K32+'5C1Q_Advantage'!K32+'5C1AF_JCFA-Laf'!K32+'5C1W_Willow'!K32+'5C1Z_Lincoln Prep'!K32+'5C1AA_Laurel'!K32+'5C1AB_Apex'!K32+'5C1AC_Smothers'!K32+'5C1AD_Greater'!K32+'5C1R_Iberville'!K32+'5C1N_Delta'!K32+'5C1S_LC Col Prep'!K32+'5C1T_Northeast'!K32+'5C1U_Acadiana Ren'!K32+'5C1I_LA Key'!K32+'5C1V_Laf Ren'!K32+'5C1O_Impact'!K32+'5C1P_Vision'!K32+'5C2_LAVCA'!K32+'5C1H_Southwest'!K32+'5C1G_JS Clark'!K32+'5C1AH_BRUP'!K32+'5C1X_Tangi'!K32+'5C1Y_GEO'!K32+'5C1AI_Harmony'!K32+'5C1AJ_Athlos'!K32+'5C1AG_Collegiate'!K32+'5C1M_GEO Mid'!K32+Placeholder_Tallulah!K32</f>
        <v>0</v>
      </c>
      <c r="L32" s="354">
        <f>'5C1B_DArbonne'!L32+'5C1A_Madison'!L32+'5C1C_Intl High'!L32+'5C3_UnvView'!L32+'5C1F_L.C. Charter'!L32+'5C1E_LFNO'!L32+'5C1D_NOMMA'!L32+'5C1AE_Noble Minds'!L32+'5C1J_Jeff Chamber'!L32+'5C1Q_Advantage'!L32+'5C1AF_JCFA-Laf'!L32+'5C1W_Willow'!L32+'5C1Z_Lincoln Prep'!L32+'5C1AA_Laurel'!L32+'5C1AB_Apex'!L32+'5C1AC_Smothers'!L32+'5C1AD_Greater'!L32+'5C1R_Iberville'!L32+'5C1N_Delta'!L32+'5C1S_LC Col Prep'!L32+'5C1T_Northeast'!L32+'5C1U_Acadiana Ren'!L32+'5C1I_LA Key'!L32+'5C1V_Laf Ren'!L32+'5C1O_Impact'!L32+'5C1P_Vision'!L32+'5C2_LAVCA'!L32+'5C1H_Southwest'!L32+'5C1G_JS Clark'!L32+'5C1AH_BRUP'!L32+'5C1X_Tangi'!L32+'5C1Y_GEO'!L32+'5C1AI_Harmony'!L32+'5C1AJ_Athlos'!L32+'5C1AG_Collegiate'!L32+'5C1M_GEO Mid'!L32+Placeholder_Tallulah!L32</f>
        <v>0</v>
      </c>
      <c r="M32" s="61">
        <f>'Source Data'!K32</f>
        <v>3196.5078019988405</v>
      </c>
      <c r="N32" s="66">
        <f>'5C1B_DArbonne'!N32+'5C1A_Madison'!N32+'5C1C_Intl High'!N32+'5C3_UnvView'!N32+'5C1F_L.C. Charter'!N32+'5C1E_LFNO'!N32+'5C1D_NOMMA'!N32+'5C1AE_Noble Minds'!N32+'5C1J_Jeff Chamber'!N32+'5C1Q_Advantage'!N32+'5C1AF_JCFA-Laf'!N32+'5C1W_Willow'!N32+'5C1Z_Lincoln Prep'!N32+'5C1AA_Laurel'!N32+'5C1AB_Apex'!N32+'5C1AC_Smothers'!N32+'5C1AD_Greater'!N32+'5C1R_Iberville'!N32+'5C1N_Delta'!N32+'5C1S_LC Col Prep'!N32+'5C1T_Northeast'!N32+'5C1U_Acadiana Ren'!N32+'5C1I_LA Key'!N32+'5C1V_Laf Ren'!N32+'5C1O_Impact'!N32+'5C1P_Vision'!N32+'5C2_LAVCA'!N32+'5C1H_Southwest'!N32+'5C1G_JS Clark'!N32+'5C1AH_BRUP'!N32+'5C1X_Tangi'!N32+'5C1Y_GEO'!N32+'5C1AI_Harmony'!N32+'5C1AJ_Athlos'!N32+'5C1AG_Collegiate'!N32+'5C1M_GEO Mid'!N32+Placeholder_Tallulah!N32</f>
        <v>0</v>
      </c>
      <c r="O32" s="354">
        <f>'5C1B_DArbonne'!O32+'5C1A_Madison'!O32+'5C1C_Intl High'!O32+'5C3_UnvView'!O32+'5C1F_L.C. Charter'!O32+'5C1E_LFNO'!O32+'5C1D_NOMMA'!O32+'5C1AE_Noble Minds'!O32+'5C1J_Jeff Chamber'!O32+'5C1Q_Advantage'!O32+'5C1AF_JCFA-Laf'!O32+'5C1W_Willow'!O32+'5C1Z_Lincoln Prep'!O32+'5C1AA_Laurel'!O32+'5C1AB_Apex'!O32+'5C1AC_Smothers'!O32+'5C1AD_Greater'!O32+'5C1R_Iberville'!O32+'5C1N_Delta'!O32+'5C1S_LC Col Prep'!O32+'5C1T_Northeast'!O32+'5C1U_Acadiana Ren'!O32+'5C1I_LA Key'!O32+'5C1V_Laf Ren'!O32+'5C1O_Impact'!O32+'5C1P_Vision'!O32+'5C2_LAVCA'!O32+'5C1H_Southwest'!O32+'5C1G_JS Clark'!O32+'5C1AH_BRUP'!O32+'5C1X_Tangi'!O32+'5C1Y_GEO'!O32+'5C1AI_Harmony'!O32+'5C1AJ_Athlos'!O32+'5C1AG_Collegiate'!O32+'5C1M_GEO Mid'!O32+Placeholder_Tallulah!O32</f>
        <v>0</v>
      </c>
      <c r="P32" s="61">
        <f>'Source Data'!L32</f>
        <v>1278.6031207995361</v>
      </c>
      <c r="Q32" s="66">
        <f>'5C1B_DArbonne'!Q32+'5C1A_Madison'!Q32+'5C1C_Intl High'!Q32+'5C3_UnvView'!Q32+'5C1F_L.C. Charter'!Q32+'5C1E_LFNO'!Q32+'5C1D_NOMMA'!Q32+'5C1AE_Noble Minds'!Q32+'5C1J_Jeff Chamber'!Q32+'5C1Q_Advantage'!Q32+'5C1AF_JCFA-Laf'!Q32+'5C1W_Willow'!Q32+'5C1Z_Lincoln Prep'!Q32+'5C1AA_Laurel'!Q32+'5C1AB_Apex'!Q32+'5C1AC_Smothers'!Q32+'5C1AD_Greater'!Q32+'5C1R_Iberville'!Q32+'5C1N_Delta'!Q32+'5C1S_LC Col Prep'!Q32+'5C1T_Northeast'!Q32+'5C1U_Acadiana Ren'!Q32+'5C1I_LA Key'!Q32+'5C1V_Laf Ren'!Q32+'5C1O_Impact'!Q32+'5C1P_Vision'!Q32+'5C2_LAVCA'!Q32+'5C1H_Southwest'!Q32+'5C1G_JS Clark'!Q32+'5C1AH_BRUP'!Q32+'5C1X_Tangi'!Q32+'5C1Y_GEO'!Q32+'5C1AI_Harmony'!Q32+'5C1AJ_Athlos'!Q32+'5C1AG_Collegiate'!Q32+'5C1M_GEO Mid'!Q32+Placeholder_Tallulah!Q32</f>
        <v>0</v>
      </c>
      <c r="R32" s="93">
        <f>'5C1B_DArbonne'!R32+'5C1A_Madison'!R32+'5C1C_Intl High'!R32+'5C3_UnvView'!R32+'5C1F_L.C. Charter'!R32+'5C1E_LFNO'!R32+'5C1D_NOMMA'!R32+'5C1AE_Noble Minds'!R32+'5C1J_Jeff Chamber'!R32+'5C1Q_Advantage'!R32+'5C1AF_JCFA-Laf'!R32+'5C1W_Willow'!R32+'5C1Z_Lincoln Prep'!R32+'5C1AA_Laurel'!R32+'5C1AB_Apex'!R32+'5C1AC_Smothers'!R32+'5C1AD_Greater'!R32+'5C1R_Iberville'!R32+'5C1N_Delta'!R32+'5C1S_LC Col Prep'!R32+'5C1T_Northeast'!R32+'5C1U_Acadiana Ren'!R32+'5C1I_LA Key'!R32+'5C1V_Laf Ren'!R32+'5C1O_Impact'!R32+'5C1P_Vision'!R32+'5C2_LAVCA'!R32+'5C1H_Southwest'!R32+'5C1G_JS Clark'!R32+'5C1AH_BRUP'!R32+'5C1X_Tangi'!R32+'5C1Y_GEO'!R32+'5C1AI_Harmony'!R32+'5C1AJ_Athlos'!R32+'5C1AG_Collegiate'!R32+'5C1M_GEO Mid'!R32+Placeholder_Tallulah!R32</f>
        <v>7055296</v>
      </c>
      <c r="S32" s="1396">
        <f>'5C3_UnvView'!S32+'5C2_LAVCA'!S32</f>
        <v>162694</v>
      </c>
      <c r="T32" s="61">
        <f>'5C1B_DArbonne'!S32+'5C1A_Madison'!S32+'5C1C_Intl High'!S32+'5C3_UnvView'!T32+'5C1F_L.C. Charter'!S32+'5C1E_LFNO'!S32+'5C1D_NOMMA'!S32+'5C1AE_Noble Minds'!S32+'5C1J_Jeff Chamber'!S32+'5C1Q_Advantage'!S32+'5C1AF_JCFA-Laf'!S32+'5C1W_Willow'!S32+'5C1Z_Lincoln Prep'!S32+'5C1AA_Laurel'!S32+'5C1AB_Apex'!S32+'5C1AC_Smothers'!S32+'5C1AD_Greater'!S32+'5C1R_Iberville'!S32+'5C1N_Delta'!S32+'5C1S_LC Col Prep'!S32+'5C1T_Northeast'!S32+'5C1U_Acadiana Ren'!S32+'5C1I_LA Key'!S32+'5C1V_Laf Ren'!S32+'5C1O_Impact'!S32+'5C1P_Vision'!S32+'5C2_LAVCA'!T32+'5C1H_Southwest'!S32+'5C1G_JS Clark'!S32+'5C1AH_BRUP'!S32+'5C1X_Tangi'!S32+'5C1Y_GEO'!S32+'5C1AI_Harmony'!S32+'5C1AJ_Athlos'!S32+'5C1AG_Collegiate'!S32+'5C1M_GEO Mid'!S32+Placeholder_Tallulah!S32</f>
        <v>0</v>
      </c>
      <c r="U32" s="61">
        <f>'5C1B_DArbonne'!T32+'5C1A_Madison'!T32+'5C1C_Intl High'!T32+'5C3_UnvView'!U32+'5C1F_L.C. Charter'!T32+'5C1E_LFNO'!T32+'5C1D_NOMMA'!T32+'5C1AE_Noble Minds'!T32+'5C1J_Jeff Chamber'!T32+'5C1Q_Advantage'!T32+'5C1AF_JCFA-Laf'!T32+'5C1W_Willow'!T32+'5C1Z_Lincoln Prep'!T32+'5C1AA_Laurel'!T32+'5C1AB_Apex'!T32+'5C1AC_Smothers'!T32+'5C1AD_Greater'!T32+'5C1R_Iberville'!T32+'5C1N_Delta'!T32+'5C1S_LC Col Prep'!T32+'5C1T_Northeast'!T32+'5C1U_Acadiana Ren'!T32+'5C1I_LA Key'!T32+'5C1V_Laf Ren'!T32+'5C1O_Impact'!T32+'5C1P_Vision'!T32+'5C2_LAVCA'!U32+'5C1H_Southwest'!T32+'5C1G_JS Clark'!T32+'5C1AH_BRUP'!T32+'5C1X_Tangi'!T32+'5C1Y_GEO'!T32+'5C1AI_Harmony'!T32+'5C1AJ_Athlos'!T32+'5C1AG_Collegiate'!T32+'5C1M_GEO Mid'!T32+Placeholder_Tallulah!T32</f>
        <v>0</v>
      </c>
      <c r="V32" s="62">
        <f>'5C1B_DArbonne'!U32+'5C1A_Madison'!U32+'5C1C_Intl High'!U32+'5C3_UnvView'!V32+'5C1F_L.C. Charter'!U32+'5C1E_LFNO'!U32+'5C1D_NOMMA'!U32+'5C1AE_Noble Minds'!U32+'5C1J_Jeff Chamber'!U32+'5C1Q_Advantage'!U32+'5C1AF_JCFA-Laf'!U32+'5C1W_Willow'!U32+'5C1Z_Lincoln Prep'!U32+'5C1AA_Laurel'!U32+'5C1AB_Apex'!U32+'5C1AC_Smothers'!U32+'5C1AD_Greater'!U32+'5C1R_Iberville'!U32+'5C1N_Delta'!U32+'5C1S_LC Col Prep'!U32+'5C1T_Northeast'!U32+'5C1U_Acadiana Ren'!U32+'5C1I_LA Key'!U32+'5C1V_Laf Ren'!U32+'5C1O_Impact'!U32+'5C1P_Vision'!U32+'5C2_LAVCA'!V32+'5C1H_Southwest'!U32+'5C1G_JS Clark'!U32+'5C1AH_BRUP'!U32+'5C1X_Tangi'!U32+'5C1Y_GEO'!U32+'5C1AI_Harmony'!U32+'5C1AJ_Athlos'!U32+'5C1AG_Collegiate'!U32+'5C1M_GEO Mid'!U32+Placeholder_Tallulah!U32</f>
        <v>0</v>
      </c>
      <c r="W32" s="93">
        <f>'5C1B_DArbonne'!V32+'5C1A_Madison'!V32+'5C1C_Intl High'!V32+'5C3_UnvView'!W32+'5C1F_L.C. Charter'!V32+'5C1E_LFNO'!V32+'5C1D_NOMMA'!V32+'5C1AE_Noble Minds'!V32+'5C1J_Jeff Chamber'!V32+'5C1Q_Advantage'!V32+'5C1AF_JCFA-Laf'!V32+'5C1W_Willow'!V32+'5C1Z_Lincoln Prep'!V32+'5C1AA_Laurel'!V32+'5C1AB_Apex'!V32+'5C1AC_Smothers'!V32+'5C1AD_Greater'!V32+'5C1R_Iberville'!V32+'5C1N_Delta'!V32+'5C1S_LC Col Prep'!V32+'5C1T_Northeast'!V32+'5C1U_Acadiana Ren'!V32+'5C1I_LA Key'!V32+'5C1V_Laf Ren'!V32+'5C1O_Impact'!V32+'5C1P_Vision'!V32+'5C2_LAVCA'!W32+'5C1H_Southwest'!V32+'5C1G_JS Clark'!V32+'5C1AH_BRUP'!V32+'5C1X_Tangi'!V32+'5C1Y_GEO'!V32+'5C1AI_Harmony'!V32+'5C1AJ_Athlos'!V32+'5C1AG_Collegiate'!V32+'5C1M_GEO Mid'!V32+Placeholder_Tallulah!V32</f>
        <v>0</v>
      </c>
      <c r="X32" s="66">
        <f>'5C1B_DArbonne'!W32+'5C1A_Madison'!W32+'5C1C_Intl High'!W32+'5C3_UnvView'!X32+'5C1F_L.C. Charter'!W32+'5C1E_LFNO'!W32+'5C1D_NOMMA'!W32+'5C1AE_Noble Minds'!W32+'5C1J_Jeff Chamber'!W32+'5C1Q_Advantage'!W32+'5C1AF_JCFA-Laf'!W32+'5C1W_Willow'!W32+'5C1Z_Lincoln Prep'!W32+'5C1AA_Laurel'!W32+'5C1AB_Apex'!W32+'5C1AC_Smothers'!W32+'5C1AD_Greater'!W32+'5C1R_Iberville'!W32+'5C1N_Delta'!W32+'5C1S_LC Col Prep'!W32+'5C1T_Northeast'!W32+'5C1U_Acadiana Ren'!W32+'5C1I_LA Key'!W32+'5C1V_Laf Ren'!W32+'5C1O_Impact'!W32+'5C1P_Vision'!W32+'5C2_LAVCA'!X32+'5C1H_Southwest'!W32+'5C1G_JS Clark'!W32+'5C1AH_BRUP'!W32+'5C1X_Tangi'!W32+'5C1Y_GEO'!W32+'5C1AI_Harmony'!W32+'5C1AJ_Athlos'!W32+'5C1AG_Collegiate'!W32+'5C1M_GEO Mid'!W32+Placeholder_Tallulah!W32</f>
        <v>0</v>
      </c>
      <c r="Y32" s="93">
        <f>'5C1B_DArbonne'!X32+'5C1A_Madison'!X32+'5C1C_Intl High'!X32+'5C3_UnvView'!Y32+'5C1F_L.C. Charter'!X32+'5C1E_LFNO'!X32+'5C1D_NOMMA'!X32+'5C1AE_Noble Minds'!X32+'5C1J_Jeff Chamber'!X32+'5C1Q_Advantage'!X32+'5C1AF_JCFA-Laf'!X32+'5C1W_Willow'!X32+'5C1Z_Lincoln Prep'!X32+'5C1AA_Laurel'!X32+'5C1AB_Apex'!X32+'5C1AC_Smothers'!X32+'5C1AD_Greater'!X32+'5C1R_Iberville'!X32+'5C1N_Delta'!X32+'5C1S_LC Col Prep'!X32+'5C1T_Northeast'!X32+'5C1U_Acadiana Ren'!X32+'5C1I_LA Key'!X32+'5C1V_Laf Ren'!X32+'5C1O_Impact'!X32+'5C1P_Vision'!X32+'5C2_LAVCA'!Y32+'5C1H_Southwest'!X32+'5C1G_JS Clark'!X32+'5C1AH_BRUP'!X32+'5C1X_Tangi'!X32+'5C1Y_GEO'!X32+'5C1AI_Harmony'!X32+'5C1AJ_Athlos'!X32+'5C1AG_Collegiate'!X32+'5C1M_GEO Mid'!X32+Placeholder_Tallulah!X32</f>
        <v>0</v>
      </c>
      <c r="Z32" s="61">
        <f>'5C1B_DArbonne'!Y32+'5C1A_Madison'!Y32+'5C1C_Intl High'!Y32+'5C3_UnvView'!Z32+'5C1F_L.C. Charter'!Y32+'5C1E_LFNO'!Y32+'5C1D_NOMMA'!Y32+'5C1AE_Noble Minds'!Y32+'5C1J_Jeff Chamber'!Y32+'5C1Q_Advantage'!Y32+'5C1AF_JCFA-Laf'!Y32+'5C1W_Willow'!Y32+'5C1Z_Lincoln Prep'!Y32+'5C1AA_Laurel'!Y32+'5C1AB_Apex'!Y32+'5C1AC_Smothers'!Y32+'5C1AD_Greater'!Y32+'5C1R_Iberville'!Y32+'5C1N_Delta'!Y32+'5C1S_LC Col Prep'!Y32+'5C1T_Northeast'!Y32+'5C1U_Acadiana Ren'!Y32+'5C1I_LA Key'!Y32+'5C1V_Laf Ren'!Y32+'5C1O_Impact'!Y32+'5C1P_Vision'!Y32+'5C2_LAVCA'!Z32+'5C1H_Southwest'!Y32+'5C1G_JS Clark'!Y32+'5C1AH_BRUP'!Y32+'5C1X_Tangi'!Y32+'5C1Y_GEO'!Y32+'5C1AI_Harmony'!Y32+'5C1AJ_Athlos'!Y32+'5C1AG_Collegiate'!Y32+'5C1M_GEO Mid'!Y32+Placeholder_Tallulah!Y32</f>
        <v>0</v>
      </c>
      <c r="AA32" s="93">
        <f>'5C1B_DArbonne'!Z32+'5C1A_Madison'!Z32+'5C1C_Intl High'!Z32+'5C3_UnvView'!AA32+'5C1F_L.C. Charter'!Z32+'5C1E_LFNO'!Z32+'5C1D_NOMMA'!Z32+'5C1AE_Noble Minds'!Z32+'5C1J_Jeff Chamber'!Z32+'5C1Q_Advantage'!Z32+'5C1AF_JCFA-Laf'!Z32+'5C1W_Willow'!Z32+'5C1Z_Lincoln Prep'!Z32+'5C1AA_Laurel'!Z32+'5C1AB_Apex'!Z32+'5C1AC_Smothers'!Z32+'5C1AD_Greater'!Z32+'5C1R_Iberville'!Z32+'5C1N_Delta'!Z32+'5C1S_LC Col Prep'!Z32+'5C1T_Northeast'!Z32+'5C1U_Acadiana Ren'!Z32+'5C1I_LA Key'!Z32+'5C1V_Laf Ren'!Z32+'5C1O_Impact'!Z32+'5C1P_Vision'!Z32+'5C2_LAVCA'!AA32+'5C1H_Southwest'!Z32+'5C1G_JS Clark'!Z32+'5C1AH_BRUP'!Z32+'5C1X_Tangi'!Z32+'5C1Y_GEO'!Z32+'5C1AI_Harmony'!Z32+'5C1AJ_Athlos'!Z32+'5C1AG_Collegiate'!Z32+'5C1M_GEO Mid'!Z32+Placeholder_Tallulah!Z32</f>
        <v>0</v>
      </c>
      <c r="AB32" s="61">
        <f>'5C1B_DArbonne'!AA32+'5C1A_Madison'!AA32+'5C1C_Intl High'!AA32+'5C3_UnvView'!AB32+'5C1F_L.C. Charter'!AA32+'5C1E_LFNO'!AA32+'5C1D_NOMMA'!AA32+'5C1AE_Noble Minds'!AA32+'5C1J_Jeff Chamber'!AA32+'5C1Q_Advantage'!AA32+'5C1AF_JCFA-Laf'!AA32+'5C1W_Willow'!AA32+'5C1Z_Lincoln Prep'!AA32+'5C1AA_Laurel'!AA32+'5C1AB_Apex'!AA32+'5C1AC_Smothers'!AA32+'5C1AD_Greater'!AA32+'5C1R_Iberville'!AA32+'5C1N_Delta'!AA32+'5C1S_LC Col Prep'!AA32+'5C1T_Northeast'!AA32+'5C1U_Acadiana Ren'!AA32+'5C1I_LA Key'!AA32+'5C1V_Laf Ren'!AA32+'5C1O_Impact'!AA32+'5C1P_Vision'!AA32+'5C2_LAVCA'!AB32+'5C1H_Southwest'!AA32+'5C1G_JS Clark'!AA32+'5C1AH_BRUP'!AA32+'5C1X_Tangi'!AA32+'5C1Y_GEO'!AA32+'5C1AI_Harmony'!AA32+'5C1AJ_Athlos'!AA32+'5C1AG_Collegiate'!AA32+'5C1M_GEO Mid'!AA32+Placeholder_Tallulah!AA32</f>
        <v>0</v>
      </c>
      <c r="AC32" s="61">
        <f>'5C1B_DArbonne'!AB32+'5C1A_Madison'!AB32+'5C1C_Intl High'!AB32+'5C3_UnvView'!AC32+'5C1F_L.C. Charter'!AB32+'5C1E_LFNO'!AB32+'5C1D_NOMMA'!AB32+'5C1AE_Noble Minds'!AB32+'5C1J_Jeff Chamber'!AB32+'5C1Q_Advantage'!AB32+'5C1AF_JCFA-Laf'!AB32+'5C1W_Willow'!AB32+'5C1Z_Lincoln Prep'!AB32+'5C1AA_Laurel'!AB32+'5C1AB_Apex'!AB32+'5C1AC_Smothers'!AB32+'5C1AD_Greater'!AB32+'5C1R_Iberville'!AB32+'5C1N_Delta'!AB32+'5C1S_LC Col Prep'!AB32+'5C1T_Northeast'!AB32+'5C1U_Acadiana Ren'!AB32+'5C1I_LA Key'!AB32+'5C1V_Laf Ren'!AB32+'5C1O_Impact'!AB32+'5C1P_Vision'!AB32+'5C2_LAVCA'!AC32+'5C1H_Southwest'!AB32+'5C1G_JS Clark'!AB32+'5C1AH_BRUP'!AB32+'5C1X_Tangi'!AB32+'5C1Y_GEO'!AB32+'5C1AI_Harmony'!AB32+'5C1AJ_Athlos'!AB32+'5C1AG_Collegiate'!AB32+'5C1M_GEO Mid'!AB32+Placeholder_Tallulah!AB32</f>
        <v>0</v>
      </c>
      <c r="AD32" s="93">
        <f>'5C1B_DArbonne'!AC32+'5C1A_Madison'!AC32+'5C1C_Intl High'!AC32+'5C3_UnvView'!AD32+'5C1F_L.C. Charter'!AC32+'5C1E_LFNO'!AC32+'5C1D_NOMMA'!AC32+'5C1AE_Noble Minds'!AC32+'5C1J_Jeff Chamber'!AC32+'5C1Q_Advantage'!AC32+'5C1AF_JCFA-Laf'!AC32+'5C1W_Willow'!AC32+'5C1Z_Lincoln Prep'!AC32+'5C1AA_Laurel'!AC32+'5C1AB_Apex'!AC32+'5C1AC_Smothers'!AC32+'5C1AD_Greater'!AC32+'5C1R_Iberville'!AC32+'5C1N_Delta'!AC32+'5C1S_LC Col Prep'!AC32+'5C1T_Northeast'!AC32+'5C1U_Acadiana Ren'!AC32+'5C1I_LA Key'!AC32+'5C1V_Laf Ren'!AC32+'5C1O_Impact'!AC32+'5C1P_Vision'!AC32+'5C2_LAVCA'!AD32+'5C1H_Southwest'!AC32+'5C1G_JS Clark'!AC32+'5C1AH_BRUP'!AC32+'5C1X_Tangi'!AC32+'5C1Y_GEO'!AC32+'5C1AI_Harmony'!AC32+'5C1AJ_Athlos'!AC32+'5C1AG_Collegiate'!AC32+'5C1M_GEO Mid'!AC32+Placeholder_Tallulah!AC32</f>
        <v>0</v>
      </c>
      <c r="AE32" s="97">
        <f>'5C1B_DArbonne'!AD32+'5C1A_Madison'!AD32+'5C1C_Intl High'!AD32+'5C3_UnvView'!AE32+'5C1F_L.C. Charter'!AD32+'5C1E_LFNO'!AD32+'5C1D_NOMMA'!AD32+'5C1AE_Noble Minds'!AD32+'5C1J_Jeff Chamber'!AD32+'5C1Q_Advantage'!AD32+'5C1AF_JCFA-Laf'!AD32+'5C1W_Willow'!AD32+'5C1Z_Lincoln Prep'!AD32+'5C1AA_Laurel'!AD32+'5C1AB_Apex'!AD32+'5C1AC_Smothers'!AD32+'5C1AD_Greater'!AD32+'5C1R_Iberville'!AD32+'5C1N_Delta'!AD32+'5C1S_LC Col Prep'!AD32+'5C1T_Northeast'!AD32+'5C1U_Acadiana Ren'!AD32+'5C1I_LA Key'!AD32+'5C1V_Laf Ren'!AD32+'5C1O_Impact'!AD32+'5C1P_Vision'!AD32+'5C2_LAVCA'!AE32+'5C1H_Southwest'!AD32+'5C1G_JS Clark'!AD32+'5C1AH_BRUP'!AD32+'5C1X_Tangi'!AD32+'5C1Y_GEO'!AD32+'5C1AI_Harmony'!AD32+'5C1AJ_Athlos'!AD32+'5C1AG_Collegiate'!AD32+'5C1M_GEO Mid'!AD32+Placeholder_Tallulah!AD32</f>
        <v>0</v>
      </c>
      <c r="AF32" s="67">
        <f>'Source Data'!N32</f>
        <v>5263</v>
      </c>
      <c r="AG32" s="90">
        <f>'5C1B_DArbonne'!AF32+'5C1A_Madison'!AF32+'5C1C_Intl High'!AF32+'5C3_UnvView'!AG32+'5C1F_L.C. Charter'!AF32+'5C1E_LFNO'!AF32+'5C1D_NOMMA'!AF32+'5C1AE_Noble Minds'!AF32+'5C1J_Jeff Chamber'!AF32+'5C1Q_Advantage'!AF32+'5C1AF_JCFA-Laf'!AF32+'5C1W_Willow'!AF32+'5C1Z_Lincoln Prep'!AF32+'5C1AA_Laurel'!AF32+'5C1AB_Apex'!AF32+'5C1AC_Smothers'!AF32+'5C1AD_Greater'!AF32+'5C1R_Iberville'!AF32+'5C1N_Delta'!AF32+'5C1S_LC Col Prep'!AF32+'5C1T_Northeast'!AF32+'5C1U_Acadiana Ren'!AF32+'5C1I_LA Key'!AF32+'5C1V_Laf Ren'!AF32+'5C1O_Impact'!AF32+'5C1P_Vision'!AF32+'5C2_LAVCA'!AG32+'5C1H_Southwest'!AF32+'5C1G_JS Clark'!AF32+'5C1AH_BRUP'!AF32+'5C1X_Tangi'!AF32+'5C1Y_GEO'!AF32+'5C1AI_Harmony'!AF32+'5C1AJ_Athlos'!AF32+'5C1AG_Collegiate'!AF32+'5C1M_GEO Mid'!AF32+Placeholder_Tallulah!AF32</f>
        <v>0</v>
      </c>
      <c r="AH32" s="335">
        <f>'5C1B_DArbonne'!AG32+'5C1A_Madison'!AG32+'5C1C_Intl High'!AG32+'5C3_UnvView'!AH32+'5C1F_L.C. Charter'!AG32+'5C1E_LFNO'!AG32+'5C1D_NOMMA'!AG32+'5C1AE_Noble Minds'!AG32+'5C1J_Jeff Chamber'!AG32+'5C1Q_Advantage'!AG32+'5C1AF_JCFA-Laf'!AG32+'5C1W_Willow'!AG32+'5C1Z_Lincoln Prep'!AG32+'5C1AA_Laurel'!AG32+'5C1AB_Apex'!AG32+'5C1AC_Smothers'!AG32+'5C1AD_Greater'!AG32+'5C1R_Iberville'!AG32+'5C1N_Delta'!AG32+'5C1S_LC Col Prep'!AG32+'5C1T_Northeast'!AG32+'5C1U_Acadiana Ren'!AG32+'5C1I_LA Key'!AG32+'5C1V_Laf Ren'!AG32+'5C1O_Impact'!AG32+'5C1P_Vision'!AG32+'5C2_LAVCA'!AH32+'5C1H_Southwest'!AG32+'5C1G_JS Clark'!AG32+'5C1AH_BRUP'!AG32+'5C1X_Tangi'!AG32+'5C1Y_GEO'!AG32+'5C1AI_Harmony'!AG32+'5C1AJ_Athlos'!AG32+'5C1AG_Collegiate'!AG32+'5C1M_GEO Mid'!AG32+Placeholder_Tallulah!AG32</f>
        <v>0</v>
      </c>
      <c r="AI32" s="67">
        <f>'5C1B_DArbonne'!AH32+'5C1A_Madison'!AH32+'5C1C_Intl High'!AH32+'5C3_UnvView'!AI32+'5C1F_L.C. Charter'!AH32+'5C1E_LFNO'!AH32+'5C1D_NOMMA'!AH32+'5C1AE_Noble Minds'!AH32+'5C1J_Jeff Chamber'!AH32+'5C1Q_Advantage'!AH32+'5C1AF_JCFA-Laf'!AH32+'5C1W_Willow'!AH32+'5C1Z_Lincoln Prep'!AH32+'5C1AA_Laurel'!AH32+'5C1AB_Apex'!AH32+'5C1AC_Smothers'!AH32+'5C1AD_Greater'!AH32+'5C1R_Iberville'!AH32+'5C1N_Delta'!AH32+'5C1S_LC Col Prep'!AH32+'5C1T_Northeast'!AH32+'5C1U_Acadiana Ren'!AH32+'5C1I_LA Key'!AH32+'5C1V_Laf Ren'!AH32+'5C1O_Impact'!AH32+'5C1P_Vision'!AH32+'5C2_LAVCA'!AI32+'5C1H_Southwest'!AH32+'5C1G_JS Clark'!AH32+'5C1AH_BRUP'!AH32+'5C1X_Tangi'!AH32+'5C1Y_GEO'!AH32+'5C1AI_Harmony'!AH32+'5C1AJ_Athlos'!AH32+'5C1AG_Collegiate'!AH32+'5C1M_GEO Mid'!AH32+Placeholder_Tallulah!AH32</f>
        <v>0</v>
      </c>
      <c r="AJ32" s="335">
        <f>'5C1B_DArbonne'!AI32+'5C1A_Madison'!AI32+'5C1C_Intl High'!AI32+'5C3_UnvView'!AJ32+'5C1F_L.C. Charter'!AI32+'5C1E_LFNO'!AI32+'5C1D_NOMMA'!AI32+'5C1AE_Noble Minds'!AI32+'5C1J_Jeff Chamber'!AI32+'5C1Q_Advantage'!AI32+'5C1AF_JCFA-Laf'!AI32+'5C1W_Willow'!AI32+'5C1Z_Lincoln Prep'!AI32+'5C1AA_Laurel'!AI32+'5C1AB_Apex'!AI32+'5C1AC_Smothers'!AI32+'5C1AD_Greater'!AI32+'5C1R_Iberville'!AI32+'5C1N_Delta'!AI32+'5C1S_LC Col Prep'!AI32+'5C1T_Northeast'!AI32+'5C1U_Acadiana Ren'!AI32+'5C1I_LA Key'!AI32+'5C1V_Laf Ren'!AI32+'5C1O_Impact'!AI32+'5C1P_Vision'!AI32+'5C2_LAVCA'!AJ32+'5C1H_Southwest'!AI32+'5C1G_JS Clark'!AI32+'5C1AH_BRUP'!AI32+'5C1X_Tangi'!AI32+'5C1Y_GEO'!AI32+'5C1AI_Harmony'!AI32+'5C1AJ_Athlos'!AI32+'5C1AG_Collegiate'!AI32+'5C1M_GEO Mid'!AI32+Placeholder_Tallulah!AI32</f>
        <v>0</v>
      </c>
      <c r="AK32" s="69">
        <f>'5C1B_DArbonne'!AJ32+'5C1A_Madison'!AJ32+'5C1C_Intl High'!AJ32+'5C3_UnvView'!AK32+'5C1F_L.C. Charter'!AJ32+'5C1E_LFNO'!AJ32+'5C1D_NOMMA'!AJ32+'5C1AE_Noble Minds'!AJ32+'5C1J_Jeff Chamber'!AJ32+'5C1Q_Advantage'!AJ32+'5C1AF_JCFA-Laf'!AJ32+'5C1W_Willow'!AJ32+'5C1Z_Lincoln Prep'!AJ32+'5C1AA_Laurel'!AJ32+'5C1AB_Apex'!AJ32+'5C1AC_Smothers'!AJ32+'5C1AD_Greater'!AJ32+'5C1R_Iberville'!AJ32+'5C1N_Delta'!AJ32+'5C1S_LC Col Prep'!AJ32+'5C1T_Northeast'!AJ32+'5C1U_Acadiana Ren'!AJ32+'5C1I_LA Key'!AJ32+'5C1V_Laf Ren'!AJ32+'5C1O_Impact'!AJ32+'5C1P_Vision'!AJ32+'5C2_LAVCA'!AK32+'5C1H_Southwest'!AJ32+'5C1G_JS Clark'!AJ32+'5C1AH_BRUP'!AJ32+'5C1X_Tangi'!AJ32+'5C1Y_GEO'!AJ32+'5C1AI_Harmony'!AJ32+'5C1AJ_Athlos'!AJ32+'5C1AG_Collegiate'!AJ32+'5C1M_GEO Mid'!AJ32+Placeholder_Tallulah!AJ32</f>
        <v>0</v>
      </c>
      <c r="AL32" s="68">
        <f>'5C1B_DArbonne'!AK32+'5C1A_Madison'!AK32+'5C1C_Intl High'!AK32+'5C3_UnvView'!AL32+'5C1F_L.C. Charter'!AK32+'5C1E_LFNO'!AK32+'5C1D_NOMMA'!AK32+'5C1AE_Noble Minds'!AK32+'5C1J_Jeff Chamber'!AK32+'5C1Q_Advantage'!AK32+'5C1AF_JCFA-Laf'!AK32+'5C1W_Willow'!AK32+'5C1Z_Lincoln Prep'!AK32+'5C1AA_Laurel'!AK32+'5C1AB_Apex'!AK32+'5C1AC_Smothers'!AK32+'5C1AD_Greater'!AK32+'5C1R_Iberville'!AK32+'5C1N_Delta'!AK32+'5C1S_LC Col Prep'!AK32+'5C1T_Northeast'!AK32+'5C1U_Acadiana Ren'!AK32+'5C1I_LA Key'!AK32+'5C1V_Laf Ren'!AK32+'5C1O_Impact'!AK32+'5C1P_Vision'!AK32+'5C2_LAVCA'!AL32+'5C1H_Southwest'!AK32+'5C1G_JS Clark'!AK32+'5C1AH_BRUP'!AK32+'5C1X_Tangi'!AK32+'5C1Y_GEO'!AK32+'5C1AI_Harmony'!AK32+'5C1AJ_Athlos'!AK32+'5C1AG_Collegiate'!AK32+'5C1M_GEO Mid'!AK32+Placeholder_Tallulah!AK32</f>
        <v>0</v>
      </c>
      <c r="AM32" s="90">
        <f>'5C1B_DArbonne'!AL32+'5C1A_Madison'!AL32+'5C1C_Intl High'!AL32+'5C3_UnvView'!AM32+'5C1F_L.C. Charter'!AL32+'5C1E_LFNO'!AL32+'5C1D_NOMMA'!AL32+'5C1AE_Noble Minds'!AL32+'5C1J_Jeff Chamber'!AL32+'5C1Q_Advantage'!AL32+'5C1AF_JCFA-Laf'!AL32+'5C1W_Willow'!AL32+'5C1Z_Lincoln Prep'!AL32+'5C1AA_Laurel'!AL32+'5C1AB_Apex'!AL32+'5C1AC_Smothers'!AL32+'5C1AD_Greater'!AL32+'5C1R_Iberville'!AL32+'5C1N_Delta'!AL32+'5C1S_LC Col Prep'!AL32+'5C1T_Northeast'!AL32+'5C1U_Acadiana Ren'!AL32+'5C1I_LA Key'!AL32+'5C1V_Laf Ren'!AL32+'5C1O_Impact'!AL32+'5C1P_Vision'!AL32+'5C2_LAVCA'!AM32+'5C1H_Southwest'!AL32+'5C1G_JS Clark'!AL32+'5C1AH_BRUP'!AL32+'5C1X_Tangi'!AL32+'5C1Y_GEO'!AL32+'5C1AI_Harmony'!AL32+'5C1AJ_Athlos'!AL32+'5C1AG_Collegiate'!AL32+'5C1M_GEO Mid'!AL32+Placeholder_Tallulah!AL32</f>
        <v>13696434</v>
      </c>
      <c r="AN32" s="71">
        <f>'5C1B_DArbonne'!AM32+'5C1A_Madison'!AM32+'5C1C_Intl High'!AM32+'5C3_UnvView'!AN32+'5C1F_L.C. Charter'!AM32+'5C1E_LFNO'!AM32+'5C1D_NOMMA'!AM32+'5C1AE_Noble Minds'!AM32+'5C1J_Jeff Chamber'!AM32+'5C1Q_Advantage'!AM32+'5C1AF_JCFA-Laf'!AM32+'5C1W_Willow'!AM32+'5C1Z_Lincoln Prep'!AM32+'5C1AA_Laurel'!AM32+'5C1AB_Apex'!AM32+'5C1AC_Smothers'!AM32+'5C1AD_Greater'!AM32+'5C1R_Iberville'!AM32+'5C1N_Delta'!AM32+'5C1S_LC Col Prep'!AM32+'5C1T_Northeast'!AM32+'5C1U_Acadiana Ren'!AM32+'5C1I_LA Key'!AM32+'5C1V_Laf Ren'!AM32+'5C1O_Impact'!AM32+'5C1P_Vision'!AM32+'5C2_LAVCA'!AN32+'5C1H_Southwest'!AM32+'5C1G_JS Clark'!AM32+'5C1AH_BRUP'!AM32+'5C1X_Tangi'!AM32+'5C1Y_GEO'!AM32+'5C1AI_Harmony'!AM32+'5C1AJ_Athlos'!AM32+'5C1AG_Collegiate'!AM32+'5C1M_GEO Mid'!AM32+Placeholder_Tallulah!AM32</f>
        <v>0</v>
      </c>
      <c r="AO32" s="90">
        <f>'5C1B_DArbonne'!AN32+'5C1A_Madison'!AN32+'5C1C_Intl High'!AN32+'5C3_UnvView'!AO32+'5C1F_L.C. Charter'!AN32+'5C1E_LFNO'!AN32+'5C1D_NOMMA'!AN32+'5C1AE_Noble Minds'!AN32+'5C1J_Jeff Chamber'!AN32+'5C1Q_Advantage'!AN32+'5C1AF_JCFA-Laf'!AN32+'5C1W_Willow'!AN32+'5C1Z_Lincoln Prep'!AN32+'5C1AA_Laurel'!AN32+'5C1AB_Apex'!AN32+'5C1AC_Smothers'!AN32+'5C1AD_Greater'!AN32+'5C1R_Iberville'!AN32+'5C1N_Delta'!AN32+'5C1S_LC Col Prep'!AN32+'5C1T_Northeast'!AN32+'5C1U_Acadiana Ren'!AN32+'5C1I_LA Key'!AN32+'5C1V_Laf Ren'!AN32+'5C1O_Impact'!AN32+'5C1P_Vision'!AN32+'5C2_LAVCA'!AO32+'5C1H_Southwest'!AN32+'5C1G_JS Clark'!AN32+'5C1AH_BRUP'!AN32+'5C1X_Tangi'!AN32+'5C1Y_GEO'!AN32+'5C1AI_Harmony'!AN32+'5C1AJ_Athlos'!AN32+'5C1AG_Collegiate'!AN32+'5C1M_GEO Mid'!AN32+Placeholder_Tallulah!AN32</f>
        <v>0</v>
      </c>
      <c r="AP32" s="69">
        <f>'5C1B_DArbonne'!AO32+'5C1A_Madison'!AO32+'5C1C_Intl High'!AO32+'5C3_UnvView'!AP32+'5C1F_L.C. Charter'!AO32+'5C1E_LFNO'!AO32+'5C1D_NOMMA'!AO32+'5C1AE_Noble Minds'!AO32+'5C1J_Jeff Chamber'!AO32+'5C1Q_Advantage'!AO32+'5C1AF_JCFA-Laf'!AO32+'5C1W_Willow'!AO32+'5C1Z_Lincoln Prep'!AO32+'5C1AA_Laurel'!AO32+'5C1AB_Apex'!AO32+'5C1AC_Smothers'!AO32+'5C1AD_Greater'!AO32+'5C1R_Iberville'!AO32+'5C1N_Delta'!AO32+'5C1S_LC Col Prep'!AO32+'5C1T_Northeast'!AO32+'5C1U_Acadiana Ren'!AO32+'5C1I_LA Key'!AO32+'5C1V_Laf Ren'!AO32+'5C1O_Impact'!AO32+'5C1P_Vision'!AO32+'5C2_LAVCA'!AP32+'5C1H_Southwest'!AO32+'5C1G_JS Clark'!AO32+'5C1AH_BRUP'!AO32+'5C1X_Tangi'!AO32+'5C1Y_GEO'!AO32+'5C1AI_Harmony'!AO32+'5C1AJ_Athlos'!AO32+'5C1AG_Collegiate'!AO32+'5C1M_GEO Mid'!AO32+Placeholder_Tallulah!AO32</f>
        <v>7079</v>
      </c>
      <c r="AQ32" s="90">
        <f>'5C1B_DArbonne'!AP32+'5C1A_Madison'!AP32+'5C1C_Intl High'!AP32+'5C3_UnvView'!AQ32+'5C1F_L.C. Charter'!AP32+'5C1E_LFNO'!AP32+'5C1D_NOMMA'!AP32+'5C1AE_Noble Minds'!AP32+'5C1J_Jeff Chamber'!AP32+'5C1Q_Advantage'!AP32+'5C1AF_JCFA-Laf'!AP32+'5C1W_Willow'!AP32+'5C1Z_Lincoln Prep'!AP32+'5C1AA_Laurel'!AP32+'5C1AB_Apex'!AP32+'5C1AC_Smothers'!AP32+'5C1AD_Greater'!AP32+'5C1R_Iberville'!AP32+'5C1N_Delta'!AP32+'5C1S_LC Col Prep'!AP32+'5C1T_Northeast'!AP32+'5C1U_Acadiana Ren'!AP32+'5C1I_LA Key'!AP32+'5C1V_Laf Ren'!AP32+'5C1O_Impact'!AP32+'5C1P_Vision'!AP32+'5C2_LAVCA'!AQ32+'5C1H_Southwest'!AP32+'5C1G_JS Clark'!AP32+'5C1AH_BRUP'!AP32+'5C1X_Tangi'!AP32+'5C1Y_GEO'!AP32+'5C1AI_Harmony'!AP32+'5C1AJ_Athlos'!AP32+'5C1AG_Collegiate'!AP32+'5C1M_GEO Mid'!AP32+Placeholder_Tallulah!AP32</f>
        <v>0</v>
      </c>
      <c r="AR32" s="69">
        <f>'5C1B_DArbonne'!AQ32+'5C1A_Madison'!AQ32+'5C1C_Intl High'!AQ32+'5C3_UnvView'!AR32+'5C1F_L.C. Charter'!AQ32+'5C1E_LFNO'!AQ32+'5C1D_NOMMA'!AQ32+'5C1AE_Noble Minds'!AQ32+'5C1J_Jeff Chamber'!AQ32+'5C1Q_Advantage'!AQ32+'5C1AF_JCFA-Laf'!AQ32+'5C1W_Willow'!AQ32+'5C1Z_Lincoln Prep'!AQ32+'5C1AA_Laurel'!AQ32+'5C1AB_Apex'!AQ32+'5C1AC_Smothers'!AQ32+'5C1AD_Greater'!AQ32+'5C1R_Iberville'!AQ32+'5C1N_Delta'!AQ32+'5C1S_LC Col Prep'!AQ32+'5C1T_Northeast'!AQ32+'5C1U_Acadiana Ren'!AQ32+'5C1I_LA Key'!AQ32+'5C1V_Laf Ren'!AQ32+'5C1O_Impact'!AQ32+'5C1P_Vision'!AQ32+'5C2_LAVCA'!AR32+'5C1H_Southwest'!AQ32+'5C1G_JS Clark'!AQ32+'5C1AH_BRUP'!AQ32+'5C1X_Tangi'!AQ32+'5C1Y_GEO'!AQ32+'5C1AI_Harmony'!AQ32+'5C1AJ_Athlos'!AQ32+'5C1AG_Collegiate'!AQ32+'5C1M_GEO Mid'!AQ32+Placeholder_Tallulah!AQ32</f>
        <v>0</v>
      </c>
      <c r="AS32" s="69">
        <f>'5C1B_DArbonne'!AR32+'5C1A_Madison'!AR32+'5C1C_Intl High'!AR32+'5C3_UnvView'!AS32+'5C1F_L.C. Charter'!AR32+'5C1E_LFNO'!AR32+'5C1D_NOMMA'!AR32+'5C1AE_Noble Minds'!AR32+'5C1J_Jeff Chamber'!AR32+'5C1Q_Advantage'!AR32+'5C1AF_JCFA-Laf'!AR32+'5C1W_Willow'!AR32+'5C1Z_Lincoln Prep'!AR32+'5C1AA_Laurel'!AR32+'5C1AB_Apex'!AR32+'5C1AC_Smothers'!AR32+'5C1AD_Greater'!AR32+'5C1R_Iberville'!AR32+'5C1N_Delta'!AR32+'5C1S_LC Col Prep'!AR32+'5C1T_Northeast'!AR32+'5C1U_Acadiana Ren'!AR32+'5C1I_LA Key'!AR32+'5C1V_Laf Ren'!AR32+'5C1O_Impact'!AR32+'5C1P_Vision'!AR32+'5C2_LAVCA'!AS32+'5C1H_Southwest'!AR32+'5C1G_JS Clark'!AR32+'5C1AH_BRUP'!AR32+'5C1X_Tangi'!AR32+'5C1Y_GEO'!AR32+'5C1AI_Harmony'!AR32+'5C1AJ_Athlos'!AR32+'5C1AG_Collegiate'!AR32+'5C1M_GEO Mid'!AR32+Placeholder_Tallulah!AR32</f>
        <v>0</v>
      </c>
      <c r="AT32" s="90">
        <f>'5C1B_DArbonne'!AS32+'5C1A_Madison'!AS32+'5C1C_Intl High'!AS32+'5C3_UnvView'!AT32+'5C1F_L.C. Charter'!AS32+'5C1E_LFNO'!AS32+'5C1D_NOMMA'!AS32+'5C1AE_Noble Minds'!AS32+'5C1J_Jeff Chamber'!AS32+'5C1Q_Advantage'!AS32+'5C1AF_JCFA-Laf'!AS32+'5C1W_Willow'!AS32+'5C1Z_Lincoln Prep'!AS32+'5C1AA_Laurel'!AS32+'5C1AB_Apex'!AS32+'5C1AC_Smothers'!AS32+'5C1AD_Greater'!AS32+'5C1R_Iberville'!AS32+'5C1N_Delta'!AS32+'5C1S_LC Col Prep'!AS32+'5C1T_Northeast'!AS32+'5C1U_Acadiana Ren'!AS32+'5C1I_LA Key'!AS32+'5C1V_Laf Ren'!AS32+'5C1O_Impact'!AS32+'5C1P_Vision'!AS32+'5C2_LAVCA'!AT32+'5C1H_Southwest'!AS32+'5C1G_JS Clark'!AS32+'5C1AH_BRUP'!AS32+'5C1X_Tangi'!AS32+'5C1Y_GEO'!AS32+'5C1AI_Harmony'!AS32+'5C1AJ_Athlos'!AS32+'5C1AG_Collegiate'!AS32+'5C1M_GEO Mid'!AS32+Placeholder_Tallulah!AS32</f>
        <v>1179562</v>
      </c>
      <c r="AU32" s="70">
        <f t="shared" si="1"/>
        <v>0</v>
      </c>
      <c r="AV32" s="87">
        <f t="shared" si="2"/>
        <v>1179562</v>
      </c>
      <c r="AW32" s="192"/>
      <c r="AX32" s="66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Mid'!#REF!+Placeholder_Tallulah!AW32</f>
        <v>#REF!</v>
      </c>
      <c r="AY32" s="66">
        <f t="shared" si="3"/>
        <v>0</v>
      </c>
      <c r="AZ32" s="66" t="e">
        <f t="shared" si="4"/>
        <v>#REF!</v>
      </c>
    </row>
    <row r="33" spans="1:52" ht="16.149999999999999" customHeight="1" x14ac:dyDescent="0.2">
      <c r="A33" s="55">
        <v>27</v>
      </c>
      <c r="B33" s="56" t="s">
        <v>33</v>
      </c>
      <c r="C33" s="336">
        <f>'5C1B_DArbonne'!C33+'5C1A_Madison'!C33+'5C1C_Intl High'!C33+'5C3_UnvView'!C33+'5C1F_L.C. Charter'!C33+'5C1E_LFNO'!C33+'5C1D_NOMMA'!C33+'5C1AE_Noble Minds'!C33+'5C1J_Jeff Chamber'!C33+'5C1Q_Advantage'!C33+'5C1AF_JCFA-Laf'!C33+'5C1W_Willow'!C33+'5C1Z_Lincoln Prep'!C33+'5C1AA_Laurel'!C33+'5C1AB_Apex'!C33+'5C1AC_Smothers'!C33+'5C1AD_Greater'!C33+'5C1R_Iberville'!C33+'5C1N_Delta'!C33+'5C1S_LC Col Prep'!C33+'5C1T_Northeast'!C33+'5C1U_Acadiana Ren'!C33+'5C1I_LA Key'!C33+'5C1V_Laf Ren'!C33+'5C1O_Impact'!C33+'5C1P_Vision'!C33+'5C2_LAVCA'!C33+'5C1H_Southwest'!C33+'5C1G_JS Clark'!C33+'5C1AH_BRUP'!C33+'5C1X_Tangi'!C33+'5C1Y_GEO'!C33+'5C1AI_Harmony'!C33+'5C1AJ_Athlos'!C33+'5C1AG_Collegiate'!C33+'5C1M_GEO Mid'!C33+Placeholder_Tallulah!C33</f>
        <v>0</v>
      </c>
      <c r="D33" s="57">
        <f>'Source Data'!H33</f>
        <v>5228.5444628948371</v>
      </c>
      <c r="E33" s="75">
        <f>'5C1B_DArbonne'!E33+'5C1A_Madison'!E33+'5C1C_Intl High'!E33+'5C3_UnvView'!E33+'5C1F_L.C. Charter'!E33+'5C1E_LFNO'!E33+'5C1D_NOMMA'!E33+'5C1AE_Noble Minds'!E33+'5C1J_Jeff Chamber'!E33+'5C1Q_Advantage'!E33+'5C1AF_JCFA-Laf'!E33+'5C1W_Willow'!E33+'5C1Z_Lincoln Prep'!E33+'5C1AA_Laurel'!E33+'5C1AB_Apex'!E33+'5C1AC_Smothers'!E33+'5C1AD_Greater'!E33+'5C1R_Iberville'!E33+'5C1N_Delta'!E33+'5C1S_LC Col Prep'!E33+'5C1T_Northeast'!E33+'5C1U_Acadiana Ren'!E33+'5C1I_LA Key'!E33+'5C1V_Laf Ren'!E33+'5C1O_Impact'!E33+'5C1P_Vision'!E33+'5C2_LAVCA'!E33+'5C1H_Southwest'!E33+'5C1G_JS Clark'!E33+'5C1AH_BRUP'!E33+'5C1X_Tangi'!E33+'5C1Y_GEO'!E33+'5C1AI_Harmony'!E33+'5C1AJ_Athlos'!E33+'5C1AG_Collegiate'!E33+'5C1M_GEO Mid'!E33+Placeholder_Tallulah!E33</f>
        <v>0</v>
      </c>
      <c r="F33" s="355">
        <f>'5C1B_DArbonne'!F33+'5C1A_Madison'!F33+'5C1C_Intl High'!F33+'5C3_UnvView'!F33+'5C1F_L.C. Charter'!F33+'5C1E_LFNO'!F33+'5C1D_NOMMA'!F33+'5C1AE_Noble Minds'!F33+'5C1J_Jeff Chamber'!F33+'5C1Q_Advantage'!F33+'5C1AF_JCFA-Laf'!F33+'5C1W_Willow'!F33+'5C1Z_Lincoln Prep'!F33+'5C1AA_Laurel'!F33+'5C1AB_Apex'!F33+'5C1AC_Smothers'!F33+'5C1AD_Greater'!F33+'5C1R_Iberville'!F33+'5C1N_Delta'!F33+'5C1S_LC Col Prep'!F33+'5C1T_Northeast'!F33+'5C1U_Acadiana Ren'!F33+'5C1I_LA Key'!F33+'5C1V_Laf Ren'!F33+'5C1O_Impact'!F33+'5C1P_Vision'!F33+'5C2_LAVCA'!F33+'5C1H_Southwest'!F33+'5C1G_JS Clark'!F33+'5C1AH_BRUP'!F33+'5C1X_Tangi'!F33+'5C1Y_GEO'!F33+'5C1AI_Harmony'!F33+'5C1AJ_Athlos'!F33+'5C1AG_Collegiate'!F33+'5C1M_GEO Mid'!F33+Placeholder_Tallulah!F33</f>
        <v>0</v>
      </c>
      <c r="G33" s="57">
        <f>'Source Data'!I33</f>
        <v>687.4036243637745</v>
      </c>
      <c r="H33" s="75">
        <f>'5C1B_DArbonne'!H33+'5C1A_Madison'!H33+'5C1C_Intl High'!H33+'5C3_UnvView'!H33+'5C1F_L.C. Charter'!H33+'5C1E_LFNO'!H33+'5C1D_NOMMA'!H33+'5C1AE_Noble Minds'!H33+'5C1J_Jeff Chamber'!H33+'5C1Q_Advantage'!H33+'5C1AF_JCFA-Laf'!H33+'5C1W_Willow'!H33+'5C1Z_Lincoln Prep'!H33+'5C1AA_Laurel'!H33+'5C1AB_Apex'!H33+'5C1AC_Smothers'!H33+'5C1AD_Greater'!H33+'5C1R_Iberville'!H33+'5C1N_Delta'!H33+'5C1S_LC Col Prep'!H33+'5C1T_Northeast'!H33+'5C1U_Acadiana Ren'!H33+'5C1I_LA Key'!H33+'5C1V_Laf Ren'!H33+'5C1O_Impact'!H33+'5C1P_Vision'!H33+'5C2_LAVCA'!H33+'5C1H_Southwest'!H33+'5C1G_JS Clark'!H33+'5C1AH_BRUP'!H33+'5C1X_Tangi'!H33+'5C1Y_GEO'!H33+'5C1AI_Harmony'!H33+'5C1AJ_Athlos'!H33+'5C1AG_Collegiate'!H33+'5C1M_GEO Mid'!H33+Placeholder_Tallulah!H33</f>
        <v>0</v>
      </c>
      <c r="I33" s="355">
        <f>'5C1B_DArbonne'!I33+'5C1A_Madison'!I33+'5C1C_Intl High'!I33+'5C3_UnvView'!I33+'5C1F_L.C. Charter'!I33+'5C1E_LFNO'!I33+'5C1D_NOMMA'!I33+'5C1AE_Noble Minds'!I33+'5C1J_Jeff Chamber'!I33+'5C1Q_Advantage'!I33+'5C1AF_JCFA-Laf'!I33+'5C1W_Willow'!I33+'5C1Z_Lincoln Prep'!I33+'5C1AA_Laurel'!I33+'5C1AB_Apex'!I33+'5C1AC_Smothers'!I33+'5C1AD_Greater'!I33+'5C1R_Iberville'!I33+'5C1N_Delta'!I33+'5C1S_LC Col Prep'!I33+'5C1T_Northeast'!I33+'5C1U_Acadiana Ren'!I33+'5C1I_LA Key'!I33+'5C1V_Laf Ren'!I33+'5C1O_Impact'!I33+'5C1P_Vision'!I33+'5C2_LAVCA'!I33+'5C1H_Southwest'!I33+'5C1G_JS Clark'!I33+'5C1AH_BRUP'!I33+'5C1X_Tangi'!I33+'5C1Y_GEO'!I33+'5C1AI_Harmony'!I33+'5C1AJ_Athlos'!I33+'5C1AG_Collegiate'!I33+'5C1M_GEO Mid'!I33+Placeholder_Tallulah!I33</f>
        <v>0</v>
      </c>
      <c r="J33" s="57">
        <f>'Source Data'!J33</f>
        <v>187.4737157355749</v>
      </c>
      <c r="K33" s="75">
        <f>'5C1B_DArbonne'!K33+'5C1A_Madison'!K33+'5C1C_Intl High'!K33+'5C3_UnvView'!K33+'5C1F_L.C. Charter'!K33+'5C1E_LFNO'!K33+'5C1D_NOMMA'!K33+'5C1AE_Noble Minds'!K33+'5C1J_Jeff Chamber'!K33+'5C1Q_Advantage'!K33+'5C1AF_JCFA-Laf'!K33+'5C1W_Willow'!K33+'5C1Z_Lincoln Prep'!K33+'5C1AA_Laurel'!K33+'5C1AB_Apex'!K33+'5C1AC_Smothers'!K33+'5C1AD_Greater'!K33+'5C1R_Iberville'!K33+'5C1N_Delta'!K33+'5C1S_LC Col Prep'!K33+'5C1T_Northeast'!K33+'5C1U_Acadiana Ren'!K33+'5C1I_LA Key'!K33+'5C1V_Laf Ren'!K33+'5C1O_Impact'!K33+'5C1P_Vision'!K33+'5C2_LAVCA'!K33+'5C1H_Southwest'!K33+'5C1G_JS Clark'!K33+'5C1AH_BRUP'!K33+'5C1X_Tangi'!K33+'5C1Y_GEO'!K33+'5C1AI_Harmony'!K33+'5C1AJ_Athlos'!K33+'5C1AG_Collegiate'!K33+'5C1M_GEO Mid'!K33+Placeholder_Tallulah!K33</f>
        <v>0</v>
      </c>
      <c r="L33" s="355">
        <f>'5C1B_DArbonne'!L33+'5C1A_Madison'!L33+'5C1C_Intl High'!L33+'5C3_UnvView'!L33+'5C1F_L.C. Charter'!L33+'5C1E_LFNO'!L33+'5C1D_NOMMA'!L33+'5C1AE_Noble Minds'!L33+'5C1J_Jeff Chamber'!L33+'5C1Q_Advantage'!L33+'5C1AF_JCFA-Laf'!L33+'5C1W_Willow'!L33+'5C1Z_Lincoln Prep'!L33+'5C1AA_Laurel'!L33+'5C1AB_Apex'!L33+'5C1AC_Smothers'!L33+'5C1AD_Greater'!L33+'5C1R_Iberville'!L33+'5C1N_Delta'!L33+'5C1S_LC Col Prep'!L33+'5C1T_Northeast'!L33+'5C1U_Acadiana Ren'!L33+'5C1I_LA Key'!L33+'5C1V_Laf Ren'!L33+'5C1O_Impact'!L33+'5C1P_Vision'!L33+'5C2_LAVCA'!L33+'5C1H_Southwest'!L33+'5C1G_JS Clark'!L33+'5C1AH_BRUP'!L33+'5C1X_Tangi'!L33+'5C1Y_GEO'!L33+'5C1AI_Harmony'!L33+'5C1AJ_Athlos'!L33+'5C1AG_Collegiate'!L33+'5C1M_GEO Mid'!L33+Placeholder_Tallulah!L33</f>
        <v>0</v>
      </c>
      <c r="M33" s="57">
        <f>'Source Data'!K33</f>
        <v>4686.842893389372</v>
      </c>
      <c r="N33" s="75">
        <f>'5C1B_DArbonne'!N33+'5C1A_Madison'!N33+'5C1C_Intl High'!N33+'5C3_UnvView'!N33+'5C1F_L.C. Charter'!N33+'5C1E_LFNO'!N33+'5C1D_NOMMA'!N33+'5C1AE_Noble Minds'!N33+'5C1J_Jeff Chamber'!N33+'5C1Q_Advantage'!N33+'5C1AF_JCFA-Laf'!N33+'5C1W_Willow'!N33+'5C1Z_Lincoln Prep'!N33+'5C1AA_Laurel'!N33+'5C1AB_Apex'!N33+'5C1AC_Smothers'!N33+'5C1AD_Greater'!N33+'5C1R_Iberville'!N33+'5C1N_Delta'!N33+'5C1S_LC Col Prep'!N33+'5C1T_Northeast'!N33+'5C1U_Acadiana Ren'!N33+'5C1I_LA Key'!N33+'5C1V_Laf Ren'!N33+'5C1O_Impact'!N33+'5C1P_Vision'!N33+'5C2_LAVCA'!N33+'5C1H_Southwest'!N33+'5C1G_JS Clark'!N33+'5C1AH_BRUP'!N33+'5C1X_Tangi'!N33+'5C1Y_GEO'!N33+'5C1AI_Harmony'!N33+'5C1AJ_Athlos'!N33+'5C1AG_Collegiate'!N33+'5C1M_GEO Mid'!N33+Placeholder_Tallulah!N33</f>
        <v>0</v>
      </c>
      <c r="O33" s="355">
        <f>'5C1B_DArbonne'!O33+'5C1A_Madison'!O33+'5C1C_Intl High'!O33+'5C3_UnvView'!O33+'5C1F_L.C. Charter'!O33+'5C1E_LFNO'!O33+'5C1D_NOMMA'!O33+'5C1AE_Noble Minds'!O33+'5C1J_Jeff Chamber'!O33+'5C1Q_Advantage'!O33+'5C1AF_JCFA-Laf'!O33+'5C1W_Willow'!O33+'5C1Z_Lincoln Prep'!O33+'5C1AA_Laurel'!O33+'5C1AB_Apex'!O33+'5C1AC_Smothers'!O33+'5C1AD_Greater'!O33+'5C1R_Iberville'!O33+'5C1N_Delta'!O33+'5C1S_LC Col Prep'!O33+'5C1T_Northeast'!O33+'5C1U_Acadiana Ren'!O33+'5C1I_LA Key'!O33+'5C1V_Laf Ren'!O33+'5C1O_Impact'!O33+'5C1P_Vision'!O33+'5C2_LAVCA'!O33+'5C1H_Southwest'!O33+'5C1G_JS Clark'!O33+'5C1AH_BRUP'!O33+'5C1X_Tangi'!O33+'5C1Y_GEO'!O33+'5C1AI_Harmony'!O33+'5C1AJ_Athlos'!O33+'5C1AG_Collegiate'!O33+'5C1M_GEO Mid'!O33+Placeholder_Tallulah!O33</f>
        <v>0</v>
      </c>
      <c r="P33" s="57">
        <f>'Source Data'!L33</f>
        <v>1874.7371573557489</v>
      </c>
      <c r="Q33" s="75">
        <f>'5C1B_DArbonne'!Q33+'5C1A_Madison'!Q33+'5C1C_Intl High'!Q33+'5C3_UnvView'!Q33+'5C1F_L.C. Charter'!Q33+'5C1E_LFNO'!Q33+'5C1D_NOMMA'!Q33+'5C1AE_Noble Minds'!Q33+'5C1J_Jeff Chamber'!Q33+'5C1Q_Advantage'!Q33+'5C1AF_JCFA-Laf'!Q33+'5C1W_Willow'!Q33+'5C1Z_Lincoln Prep'!Q33+'5C1AA_Laurel'!Q33+'5C1AB_Apex'!Q33+'5C1AC_Smothers'!Q33+'5C1AD_Greater'!Q33+'5C1R_Iberville'!Q33+'5C1N_Delta'!Q33+'5C1S_LC Col Prep'!Q33+'5C1T_Northeast'!Q33+'5C1U_Acadiana Ren'!Q33+'5C1I_LA Key'!Q33+'5C1V_Laf Ren'!Q33+'5C1O_Impact'!Q33+'5C1P_Vision'!Q33+'5C2_LAVCA'!Q33+'5C1H_Southwest'!Q33+'5C1G_JS Clark'!Q33+'5C1AH_BRUP'!Q33+'5C1X_Tangi'!Q33+'5C1Y_GEO'!Q33+'5C1AI_Harmony'!Q33+'5C1AJ_Athlos'!Q33+'5C1AG_Collegiate'!Q33+'5C1M_GEO Mid'!Q33+Placeholder_Tallulah!Q33</f>
        <v>0</v>
      </c>
      <c r="R33" s="94">
        <f>'5C1B_DArbonne'!R33+'5C1A_Madison'!R33+'5C1C_Intl High'!R33+'5C3_UnvView'!R33+'5C1F_L.C. Charter'!R33+'5C1E_LFNO'!R33+'5C1D_NOMMA'!R33+'5C1AE_Noble Minds'!R33+'5C1J_Jeff Chamber'!R33+'5C1Q_Advantage'!R33+'5C1AF_JCFA-Laf'!R33+'5C1W_Willow'!R33+'5C1Z_Lincoln Prep'!R33+'5C1AA_Laurel'!R33+'5C1AB_Apex'!R33+'5C1AC_Smothers'!R33+'5C1AD_Greater'!R33+'5C1R_Iberville'!R33+'5C1N_Delta'!R33+'5C1S_LC Col Prep'!R33+'5C1T_Northeast'!R33+'5C1U_Acadiana Ren'!R33+'5C1I_LA Key'!R33+'5C1V_Laf Ren'!R33+'5C1O_Impact'!R33+'5C1P_Vision'!R33+'5C2_LAVCA'!R33+'5C1H_Southwest'!R33+'5C1G_JS Clark'!R33+'5C1AH_BRUP'!R33+'5C1X_Tangi'!R33+'5C1Y_GEO'!R33+'5C1AI_Harmony'!R33+'5C1AJ_Athlos'!R33+'5C1AG_Collegiate'!R33+'5C1M_GEO Mid'!R33+Placeholder_Tallulah!R33</f>
        <v>136759</v>
      </c>
      <c r="S33" s="1397">
        <f>'5C3_UnvView'!S33+'5C2_LAVCA'!S33</f>
        <v>12566</v>
      </c>
      <c r="T33" s="57">
        <f>'5C1B_DArbonne'!S33+'5C1A_Madison'!S33+'5C1C_Intl High'!S33+'5C3_UnvView'!T33+'5C1F_L.C. Charter'!S33+'5C1E_LFNO'!S33+'5C1D_NOMMA'!S33+'5C1AE_Noble Minds'!S33+'5C1J_Jeff Chamber'!S33+'5C1Q_Advantage'!S33+'5C1AF_JCFA-Laf'!S33+'5C1W_Willow'!S33+'5C1Z_Lincoln Prep'!S33+'5C1AA_Laurel'!S33+'5C1AB_Apex'!S33+'5C1AC_Smothers'!S33+'5C1AD_Greater'!S33+'5C1R_Iberville'!S33+'5C1N_Delta'!S33+'5C1S_LC Col Prep'!S33+'5C1T_Northeast'!S33+'5C1U_Acadiana Ren'!S33+'5C1I_LA Key'!S33+'5C1V_Laf Ren'!S33+'5C1O_Impact'!S33+'5C1P_Vision'!S33+'5C2_LAVCA'!T33+'5C1H_Southwest'!S33+'5C1G_JS Clark'!S33+'5C1AH_BRUP'!S33+'5C1X_Tangi'!S33+'5C1Y_GEO'!S33+'5C1AI_Harmony'!S33+'5C1AJ_Athlos'!S33+'5C1AG_Collegiate'!S33+'5C1M_GEO Mid'!S33+Placeholder_Tallulah!S33</f>
        <v>0</v>
      </c>
      <c r="U33" s="57">
        <f>'5C1B_DArbonne'!T33+'5C1A_Madison'!T33+'5C1C_Intl High'!T33+'5C3_UnvView'!U33+'5C1F_L.C. Charter'!T33+'5C1E_LFNO'!T33+'5C1D_NOMMA'!T33+'5C1AE_Noble Minds'!T33+'5C1J_Jeff Chamber'!T33+'5C1Q_Advantage'!T33+'5C1AF_JCFA-Laf'!T33+'5C1W_Willow'!T33+'5C1Z_Lincoln Prep'!T33+'5C1AA_Laurel'!T33+'5C1AB_Apex'!T33+'5C1AC_Smothers'!T33+'5C1AD_Greater'!T33+'5C1R_Iberville'!T33+'5C1N_Delta'!T33+'5C1S_LC Col Prep'!T33+'5C1T_Northeast'!T33+'5C1U_Acadiana Ren'!T33+'5C1I_LA Key'!T33+'5C1V_Laf Ren'!T33+'5C1O_Impact'!T33+'5C1P_Vision'!T33+'5C2_LAVCA'!U33+'5C1H_Southwest'!T33+'5C1G_JS Clark'!T33+'5C1AH_BRUP'!T33+'5C1X_Tangi'!T33+'5C1Y_GEO'!T33+'5C1AI_Harmony'!T33+'5C1AJ_Athlos'!T33+'5C1AG_Collegiate'!T33+'5C1M_GEO Mid'!T33+Placeholder_Tallulah!T33</f>
        <v>0</v>
      </c>
      <c r="V33" s="58">
        <f>'5C1B_DArbonne'!U33+'5C1A_Madison'!U33+'5C1C_Intl High'!U33+'5C3_UnvView'!V33+'5C1F_L.C. Charter'!U33+'5C1E_LFNO'!U33+'5C1D_NOMMA'!U33+'5C1AE_Noble Minds'!U33+'5C1J_Jeff Chamber'!U33+'5C1Q_Advantage'!U33+'5C1AF_JCFA-Laf'!U33+'5C1W_Willow'!U33+'5C1Z_Lincoln Prep'!U33+'5C1AA_Laurel'!U33+'5C1AB_Apex'!U33+'5C1AC_Smothers'!U33+'5C1AD_Greater'!U33+'5C1R_Iberville'!U33+'5C1N_Delta'!U33+'5C1S_LC Col Prep'!U33+'5C1T_Northeast'!U33+'5C1U_Acadiana Ren'!U33+'5C1I_LA Key'!U33+'5C1V_Laf Ren'!U33+'5C1O_Impact'!U33+'5C1P_Vision'!U33+'5C2_LAVCA'!V33+'5C1H_Southwest'!U33+'5C1G_JS Clark'!U33+'5C1AH_BRUP'!U33+'5C1X_Tangi'!U33+'5C1Y_GEO'!U33+'5C1AI_Harmony'!U33+'5C1AJ_Athlos'!U33+'5C1AG_Collegiate'!U33+'5C1M_GEO Mid'!U33+Placeholder_Tallulah!U33</f>
        <v>0</v>
      </c>
      <c r="W33" s="94">
        <f>'5C1B_DArbonne'!V33+'5C1A_Madison'!V33+'5C1C_Intl High'!V33+'5C3_UnvView'!W33+'5C1F_L.C. Charter'!V33+'5C1E_LFNO'!V33+'5C1D_NOMMA'!V33+'5C1AE_Noble Minds'!V33+'5C1J_Jeff Chamber'!V33+'5C1Q_Advantage'!V33+'5C1AF_JCFA-Laf'!V33+'5C1W_Willow'!V33+'5C1Z_Lincoln Prep'!V33+'5C1AA_Laurel'!V33+'5C1AB_Apex'!V33+'5C1AC_Smothers'!V33+'5C1AD_Greater'!V33+'5C1R_Iberville'!V33+'5C1N_Delta'!V33+'5C1S_LC Col Prep'!V33+'5C1T_Northeast'!V33+'5C1U_Acadiana Ren'!V33+'5C1I_LA Key'!V33+'5C1V_Laf Ren'!V33+'5C1O_Impact'!V33+'5C1P_Vision'!V33+'5C2_LAVCA'!W33+'5C1H_Southwest'!V33+'5C1G_JS Clark'!V33+'5C1AH_BRUP'!V33+'5C1X_Tangi'!V33+'5C1Y_GEO'!V33+'5C1AI_Harmony'!V33+'5C1AJ_Athlos'!V33+'5C1AG_Collegiate'!V33+'5C1M_GEO Mid'!V33+Placeholder_Tallulah!V33</f>
        <v>0</v>
      </c>
      <c r="X33" s="75">
        <f>'5C1B_DArbonne'!W33+'5C1A_Madison'!W33+'5C1C_Intl High'!W33+'5C3_UnvView'!X33+'5C1F_L.C. Charter'!W33+'5C1E_LFNO'!W33+'5C1D_NOMMA'!W33+'5C1AE_Noble Minds'!W33+'5C1J_Jeff Chamber'!W33+'5C1Q_Advantage'!W33+'5C1AF_JCFA-Laf'!W33+'5C1W_Willow'!W33+'5C1Z_Lincoln Prep'!W33+'5C1AA_Laurel'!W33+'5C1AB_Apex'!W33+'5C1AC_Smothers'!W33+'5C1AD_Greater'!W33+'5C1R_Iberville'!W33+'5C1N_Delta'!W33+'5C1S_LC Col Prep'!W33+'5C1T_Northeast'!W33+'5C1U_Acadiana Ren'!W33+'5C1I_LA Key'!W33+'5C1V_Laf Ren'!W33+'5C1O_Impact'!W33+'5C1P_Vision'!W33+'5C2_LAVCA'!X33+'5C1H_Southwest'!W33+'5C1G_JS Clark'!W33+'5C1AH_BRUP'!W33+'5C1X_Tangi'!W33+'5C1Y_GEO'!W33+'5C1AI_Harmony'!W33+'5C1AJ_Athlos'!W33+'5C1AG_Collegiate'!W33+'5C1M_GEO Mid'!W33+Placeholder_Tallulah!W33</f>
        <v>0</v>
      </c>
      <c r="Y33" s="94">
        <f>'5C1B_DArbonne'!X33+'5C1A_Madison'!X33+'5C1C_Intl High'!X33+'5C3_UnvView'!Y33+'5C1F_L.C. Charter'!X33+'5C1E_LFNO'!X33+'5C1D_NOMMA'!X33+'5C1AE_Noble Minds'!X33+'5C1J_Jeff Chamber'!X33+'5C1Q_Advantage'!X33+'5C1AF_JCFA-Laf'!X33+'5C1W_Willow'!X33+'5C1Z_Lincoln Prep'!X33+'5C1AA_Laurel'!X33+'5C1AB_Apex'!X33+'5C1AC_Smothers'!X33+'5C1AD_Greater'!X33+'5C1R_Iberville'!X33+'5C1N_Delta'!X33+'5C1S_LC Col Prep'!X33+'5C1T_Northeast'!X33+'5C1U_Acadiana Ren'!X33+'5C1I_LA Key'!X33+'5C1V_Laf Ren'!X33+'5C1O_Impact'!X33+'5C1P_Vision'!X33+'5C2_LAVCA'!Y33+'5C1H_Southwest'!X33+'5C1G_JS Clark'!X33+'5C1AH_BRUP'!X33+'5C1X_Tangi'!X33+'5C1Y_GEO'!X33+'5C1AI_Harmony'!X33+'5C1AJ_Athlos'!X33+'5C1AG_Collegiate'!X33+'5C1M_GEO Mid'!X33+Placeholder_Tallulah!X33</f>
        <v>0</v>
      </c>
      <c r="Z33" s="57">
        <f>'5C1B_DArbonne'!Y33+'5C1A_Madison'!Y33+'5C1C_Intl High'!Y33+'5C3_UnvView'!Z33+'5C1F_L.C. Charter'!Y33+'5C1E_LFNO'!Y33+'5C1D_NOMMA'!Y33+'5C1AE_Noble Minds'!Y33+'5C1J_Jeff Chamber'!Y33+'5C1Q_Advantage'!Y33+'5C1AF_JCFA-Laf'!Y33+'5C1W_Willow'!Y33+'5C1Z_Lincoln Prep'!Y33+'5C1AA_Laurel'!Y33+'5C1AB_Apex'!Y33+'5C1AC_Smothers'!Y33+'5C1AD_Greater'!Y33+'5C1R_Iberville'!Y33+'5C1N_Delta'!Y33+'5C1S_LC Col Prep'!Y33+'5C1T_Northeast'!Y33+'5C1U_Acadiana Ren'!Y33+'5C1I_LA Key'!Y33+'5C1V_Laf Ren'!Y33+'5C1O_Impact'!Y33+'5C1P_Vision'!Y33+'5C2_LAVCA'!Z33+'5C1H_Southwest'!Y33+'5C1G_JS Clark'!Y33+'5C1AH_BRUP'!Y33+'5C1X_Tangi'!Y33+'5C1Y_GEO'!Y33+'5C1AI_Harmony'!Y33+'5C1AJ_Athlos'!Y33+'5C1AG_Collegiate'!Y33+'5C1M_GEO Mid'!Y33+Placeholder_Tallulah!Y33</f>
        <v>0</v>
      </c>
      <c r="AA33" s="94">
        <f>'5C1B_DArbonne'!Z33+'5C1A_Madison'!Z33+'5C1C_Intl High'!Z33+'5C3_UnvView'!AA33+'5C1F_L.C. Charter'!Z33+'5C1E_LFNO'!Z33+'5C1D_NOMMA'!Z33+'5C1AE_Noble Minds'!Z33+'5C1J_Jeff Chamber'!Z33+'5C1Q_Advantage'!Z33+'5C1AF_JCFA-Laf'!Z33+'5C1W_Willow'!Z33+'5C1Z_Lincoln Prep'!Z33+'5C1AA_Laurel'!Z33+'5C1AB_Apex'!Z33+'5C1AC_Smothers'!Z33+'5C1AD_Greater'!Z33+'5C1R_Iberville'!Z33+'5C1N_Delta'!Z33+'5C1S_LC Col Prep'!Z33+'5C1T_Northeast'!Z33+'5C1U_Acadiana Ren'!Z33+'5C1I_LA Key'!Z33+'5C1V_Laf Ren'!Z33+'5C1O_Impact'!Z33+'5C1P_Vision'!Z33+'5C2_LAVCA'!AA33+'5C1H_Southwest'!Z33+'5C1G_JS Clark'!Z33+'5C1AH_BRUP'!Z33+'5C1X_Tangi'!Z33+'5C1Y_GEO'!Z33+'5C1AI_Harmony'!Z33+'5C1AJ_Athlos'!Z33+'5C1AG_Collegiate'!Z33+'5C1M_GEO Mid'!Z33+Placeholder_Tallulah!Z33</f>
        <v>0</v>
      </c>
      <c r="AB33" s="57">
        <f>'5C1B_DArbonne'!AA33+'5C1A_Madison'!AA33+'5C1C_Intl High'!AA33+'5C3_UnvView'!AB33+'5C1F_L.C. Charter'!AA33+'5C1E_LFNO'!AA33+'5C1D_NOMMA'!AA33+'5C1AE_Noble Minds'!AA33+'5C1J_Jeff Chamber'!AA33+'5C1Q_Advantage'!AA33+'5C1AF_JCFA-Laf'!AA33+'5C1W_Willow'!AA33+'5C1Z_Lincoln Prep'!AA33+'5C1AA_Laurel'!AA33+'5C1AB_Apex'!AA33+'5C1AC_Smothers'!AA33+'5C1AD_Greater'!AA33+'5C1R_Iberville'!AA33+'5C1N_Delta'!AA33+'5C1S_LC Col Prep'!AA33+'5C1T_Northeast'!AA33+'5C1U_Acadiana Ren'!AA33+'5C1I_LA Key'!AA33+'5C1V_Laf Ren'!AA33+'5C1O_Impact'!AA33+'5C1P_Vision'!AA33+'5C2_LAVCA'!AB33+'5C1H_Southwest'!AA33+'5C1G_JS Clark'!AA33+'5C1AH_BRUP'!AA33+'5C1X_Tangi'!AA33+'5C1Y_GEO'!AA33+'5C1AI_Harmony'!AA33+'5C1AJ_Athlos'!AA33+'5C1AG_Collegiate'!AA33+'5C1M_GEO Mid'!AA33+Placeholder_Tallulah!AA33</f>
        <v>0</v>
      </c>
      <c r="AC33" s="57">
        <f>'5C1B_DArbonne'!AB33+'5C1A_Madison'!AB33+'5C1C_Intl High'!AB33+'5C3_UnvView'!AC33+'5C1F_L.C. Charter'!AB33+'5C1E_LFNO'!AB33+'5C1D_NOMMA'!AB33+'5C1AE_Noble Minds'!AB33+'5C1J_Jeff Chamber'!AB33+'5C1Q_Advantage'!AB33+'5C1AF_JCFA-Laf'!AB33+'5C1W_Willow'!AB33+'5C1Z_Lincoln Prep'!AB33+'5C1AA_Laurel'!AB33+'5C1AB_Apex'!AB33+'5C1AC_Smothers'!AB33+'5C1AD_Greater'!AB33+'5C1R_Iberville'!AB33+'5C1N_Delta'!AB33+'5C1S_LC Col Prep'!AB33+'5C1T_Northeast'!AB33+'5C1U_Acadiana Ren'!AB33+'5C1I_LA Key'!AB33+'5C1V_Laf Ren'!AB33+'5C1O_Impact'!AB33+'5C1P_Vision'!AB33+'5C2_LAVCA'!AC33+'5C1H_Southwest'!AB33+'5C1G_JS Clark'!AB33+'5C1AH_BRUP'!AB33+'5C1X_Tangi'!AB33+'5C1Y_GEO'!AB33+'5C1AI_Harmony'!AB33+'5C1AJ_Athlos'!AB33+'5C1AG_Collegiate'!AB33+'5C1M_GEO Mid'!AB33+Placeholder_Tallulah!AB33</f>
        <v>0</v>
      </c>
      <c r="AD33" s="94">
        <f>'5C1B_DArbonne'!AC33+'5C1A_Madison'!AC33+'5C1C_Intl High'!AC33+'5C3_UnvView'!AD33+'5C1F_L.C. Charter'!AC33+'5C1E_LFNO'!AC33+'5C1D_NOMMA'!AC33+'5C1AE_Noble Minds'!AC33+'5C1J_Jeff Chamber'!AC33+'5C1Q_Advantage'!AC33+'5C1AF_JCFA-Laf'!AC33+'5C1W_Willow'!AC33+'5C1Z_Lincoln Prep'!AC33+'5C1AA_Laurel'!AC33+'5C1AB_Apex'!AC33+'5C1AC_Smothers'!AC33+'5C1AD_Greater'!AC33+'5C1R_Iberville'!AC33+'5C1N_Delta'!AC33+'5C1S_LC Col Prep'!AC33+'5C1T_Northeast'!AC33+'5C1U_Acadiana Ren'!AC33+'5C1I_LA Key'!AC33+'5C1V_Laf Ren'!AC33+'5C1O_Impact'!AC33+'5C1P_Vision'!AC33+'5C2_LAVCA'!AD33+'5C1H_Southwest'!AC33+'5C1G_JS Clark'!AC33+'5C1AH_BRUP'!AC33+'5C1X_Tangi'!AC33+'5C1Y_GEO'!AC33+'5C1AI_Harmony'!AC33+'5C1AJ_Athlos'!AC33+'5C1AG_Collegiate'!AC33+'5C1M_GEO Mid'!AC33+Placeholder_Tallulah!AC33</f>
        <v>0</v>
      </c>
      <c r="AE33" s="98">
        <f>'5C1B_DArbonne'!AD33+'5C1A_Madison'!AD33+'5C1C_Intl High'!AD33+'5C3_UnvView'!AE33+'5C1F_L.C. Charter'!AD33+'5C1E_LFNO'!AD33+'5C1D_NOMMA'!AD33+'5C1AE_Noble Minds'!AD33+'5C1J_Jeff Chamber'!AD33+'5C1Q_Advantage'!AD33+'5C1AF_JCFA-Laf'!AD33+'5C1W_Willow'!AD33+'5C1Z_Lincoln Prep'!AD33+'5C1AA_Laurel'!AD33+'5C1AB_Apex'!AD33+'5C1AC_Smothers'!AD33+'5C1AD_Greater'!AD33+'5C1R_Iberville'!AD33+'5C1N_Delta'!AD33+'5C1S_LC Col Prep'!AD33+'5C1T_Northeast'!AD33+'5C1U_Acadiana Ren'!AD33+'5C1I_LA Key'!AD33+'5C1V_Laf Ren'!AD33+'5C1O_Impact'!AD33+'5C1P_Vision'!AD33+'5C2_LAVCA'!AE33+'5C1H_Southwest'!AD33+'5C1G_JS Clark'!AD33+'5C1AH_BRUP'!AD33+'5C1X_Tangi'!AD33+'5C1Y_GEO'!AD33+'5C1AI_Harmony'!AD33+'5C1AJ_Athlos'!AD33+'5C1AG_Collegiate'!AD33+'5C1M_GEO Mid'!AD33+Placeholder_Tallulah!AD33</f>
        <v>0</v>
      </c>
      <c r="AF33" s="76">
        <f>'Source Data'!N33</f>
        <v>3623</v>
      </c>
      <c r="AG33" s="91">
        <f>'5C1B_DArbonne'!AF33+'5C1A_Madison'!AF33+'5C1C_Intl High'!AF33+'5C3_UnvView'!AG33+'5C1F_L.C. Charter'!AF33+'5C1E_LFNO'!AF33+'5C1D_NOMMA'!AF33+'5C1AE_Noble Minds'!AF33+'5C1J_Jeff Chamber'!AF33+'5C1Q_Advantage'!AF33+'5C1AF_JCFA-Laf'!AF33+'5C1W_Willow'!AF33+'5C1Z_Lincoln Prep'!AF33+'5C1AA_Laurel'!AF33+'5C1AB_Apex'!AF33+'5C1AC_Smothers'!AF33+'5C1AD_Greater'!AF33+'5C1R_Iberville'!AF33+'5C1N_Delta'!AF33+'5C1S_LC Col Prep'!AF33+'5C1T_Northeast'!AF33+'5C1U_Acadiana Ren'!AF33+'5C1I_LA Key'!AF33+'5C1V_Laf Ren'!AF33+'5C1O_Impact'!AF33+'5C1P_Vision'!AF33+'5C2_LAVCA'!AG33+'5C1H_Southwest'!AF33+'5C1G_JS Clark'!AF33+'5C1AH_BRUP'!AF33+'5C1X_Tangi'!AF33+'5C1Y_GEO'!AF33+'5C1AI_Harmony'!AF33+'5C1AJ_Athlos'!AF33+'5C1AG_Collegiate'!AF33+'5C1M_GEO Mid'!AF33+Placeholder_Tallulah!AF33</f>
        <v>0</v>
      </c>
      <c r="AH33" s="336">
        <f>'5C1B_DArbonne'!AG33+'5C1A_Madison'!AG33+'5C1C_Intl High'!AG33+'5C3_UnvView'!AH33+'5C1F_L.C. Charter'!AG33+'5C1E_LFNO'!AG33+'5C1D_NOMMA'!AG33+'5C1AE_Noble Minds'!AG33+'5C1J_Jeff Chamber'!AG33+'5C1Q_Advantage'!AG33+'5C1AF_JCFA-Laf'!AG33+'5C1W_Willow'!AG33+'5C1Z_Lincoln Prep'!AG33+'5C1AA_Laurel'!AG33+'5C1AB_Apex'!AG33+'5C1AC_Smothers'!AG33+'5C1AD_Greater'!AG33+'5C1R_Iberville'!AG33+'5C1N_Delta'!AG33+'5C1S_LC Col Prep'!AG33+'5C1T_Northeast'!AG33+'5C1U_Acadiana Ren'!AG33+'5C1I_LA Key'!AG33+'5C1V_Laf Ren'!AG33+'5C1O_Impact'!AG33+'5C1P_Vision'!AG33+'5C2_LAVCA'!AH33+'5C1H_Southwest'!AG33+'5C1G_JS Clark'!AG33+'5C1AH_BRUP'!AG33+'5C1X_Tangi'!AG33+'5C1Y_GEO'!AG33+'5C1AI_Harmony'!AG33+'5C1AJ_Athlos'!AG33+'5C1AG_Collegiate'!AG33+'5C1M_GEO Mid'!AG33+Placeholder_Tallulah!AG33</f>
        <v>0</v>
      </c>
      <c r="AI33" s="76">
        <f>'5C1B_DArbonne'!AH33+'5C1A_Madison'!AH33+'5C1C_Intl High'!AH33+'5C3_UnvView'!AI33+'5C1F_L.C. Charter'!AH33+'5C1E_LFNO'!AH33+'5C1D_NOMMA'!AH33+'5C1AE_Noble Minds'!AH33+'5C1J_Jeff Chamber'!AH33+'5C1Q_Advantage'!AH33+'5C1AF_JCFA-Laf'!AH33+'5C1W_Willow'!AH33+'5C1Z_Lincoln Prep'!AH33+'5C1AA_Laurel'!AH33+'5C1AB_Apex'!AH33+'5C1AC_Smothers'!AH33+'5C1AD_Greater'!AH33+'5C1R_Iberville'!AH33+'5C1N_Delta'!AH33+'5C1S_LC Col Prep'!AH33+'5C1T_Northeast'!AH33+'5C1U_Acadiana Ren'!AH33+'5C1I_LA Key'!AH33+'5C1V_Laf Ren'!AH33+'5C1O_Impact'!AH33+'5C1P_Vision'!AH33+'5C2_LAVCA'!AI33+'5C1H_Southwest'!AH33+'5C1G_JS Clark'!AH33+'5C1AH_BRUP'!AH33+'5C1X_Tangi'!AH33+'5C1Y_GEO'!AH33+'5C1AI_Harmony'!AH33+'5C1AJ_Athlos'!AH33+'5C1AG_Collegiate'!AH33+'5C1M_GEO Mid'!AH33+Placeholder_Tallulah!AH33</f>
        <v>0</v>
      </c>
      <c r="AJ33" s="336">
        <f>'5C1B_DArbonne'!AI33+'5C1A_Madison'!AI33+'5C1C_Intl High'!AI33+'5C3_UnvView'!AJ33+'5C1F_L.C. Charter'!AI33+'5C1E_LFNO'!AI33+'5C1D_NOMMA'!AI33+'5C1AE_Noble Minds'!AI33+'5C1J_Jeff Chamber'!AI33+'5C1Q_Advantage'!AI33+'5C1AF_JCFA-Laf'!AI33+'5C1W_Willow'!AI33+'5C1Z_Lincoln Prep'!AI33+'5C1AA_Laurel'!AI33+'5C1AB_Apex'!AI33+'5C1AC_Smothers'!AI33+'5C1AD_Greater'!AI33+'5C1R_Iberville'!AI33+'5C1N_Delta'!AI33+'5C1S_LC Col Prep'!AI33+'5C1T_Northeast'!AI33+'5C1U_Acadiana Ren'!AI33+'5C1I_LA Key'!AI33+'5C1V_Laf Ren'!AI33+'5C1O_Impact'!AI33+'5C1P_Vision'!AI33+'5C2_LAVCA'!AJ33+'5C1H_Southwest'!AI33+'5C1G_JS Clark'!AI33+'5C1AH_BRUP'!AI33+'5C1X_Tangi'!AI33+'5C1Y_GEO'!AI33+'5C1AI_Harmony'!AI33+'5C1AJ_Athlos'!AI33+'5C1AG_Collegiate'!AI33+'5C1M_GEO Mid'!AI33+Placeholder_Tallulah!AI33</f>
        <v>0</v>
      </c>
      <c r="AK33" s="78">
        <f>'5C1B_DArbonne'!AJ33+'5C1A_Madison'!AJ33+'5C1C_Intl High'!AJ33+'5C3_UnvView'!AK33+'5C1F_L.C. Charter'!AJ33+'5C1E_LFNO'!AJ33+'5C1D_NOMMA'!AJ33+'5C1AE_Noble Minds'!AJ33+'5C1J_Jeff Chamber'!AJ33+'5C1Q_Advantage'!AJ33+'5C1AF_JCFA-Laf'!AJ33+'5C1W_Willow'!AJ33+'5C1Z_Lincoln Prep'!AJ33+'5C1AA_Laurel'!AJ33+'5C1AB_Apex'!AJ33+'5C1AC_Smothers'!AJ33+'5C1AD_Greater'!AJ33+'5C1R_Iberville'!AJ33+'5C1N_Delta'!AJ33+'5C1S_LC Col Prep'!AJ33+'5C1T_Northeast'!AJ33+'5C1U_Acadiana Ren'!AJ33+'5C1I_LA Key'!AJ33+'5C1V_Laf Ren'!AJ33+'5C1O_Impact'!AJ33+'5C1P_Vision'!AJ33+'5C2_LAVCA'!AK33+'5C1H_Southwest'!AJ33+'5C1G_JS Clark'!AJ33+'5C1AH_BRUP'!AJ33+'5C1X_Tangi'!AJ33+'5C1Y_GEO'!AJ33+'5C1AI_Harmony'!AJ33+'5C1AJ_Athlos'!AJ33+'5C1AG_Collegiate'!AJ33+'5C1M_GEO Mid'!AJ33+Placeholder_Tallulah!AJ33</f>
        <v>0</v>
      </c>
      <c r="AL33" s="77">
        <f>'5C1B_DArbonne'!AK33+'5C1A_Madison'!AK33+'5C1C_Intl High'!AK33+'5C3_UnvView'!AL33+'5C1F_L.C. Charter'!AK33+'5C1E_LFNO'!AK33+'5C1D_NOMMA'!AK33+'5C1AE_Noble Minds'!AK33+'5C1J_Jeff Chamber'!AK33+'5C1Q_Advantage'!AK33+'5C1AF_JCFA-Laf'!AK33+'5C1W_Willow'!AK33+'5C1Z_Lincoln Prep'!AK33+'5C1AA_Laurel'!AK33+'5C1AB_Apex'!AK33+'5C1AC_Smothers'!AK33+'5C1AD_Greater'!AK33+'5C1R_Iberville'!AK33+'5C1N_Delta'!AK33+'5C1S_LC Col Prep'!AK33+'5C1T_Northeast'!AK33+'5C1U_Acadiana Ren'!AK33+'5C1I_LA Key'!AK33+'5C1V_Laf Ren'!AK33+'5C1O_Impact'!AK33+'5C1P_Vision'!AK33+'5C2_LAVCA'!AL33+'5C1H_Southwest'!AK33+'5C1G_JS Clark'!AK33+'5C1AH_BRUP'!AK33+'5C1X_Tangi'!AK33+'5C1Y_GEO'!AK33+'5C1AI_Harmony'!AK33+'5C1AJ_Athlos'!AK33+'5C1AG_Collegiate'!AK33+'5C1M_GEO Mid'!AK33+Placeholder_Tallulah!AK33</f>
        <v>0</v>
      </c>
      <c r="AM33" s="91">
        <f>'5C1B_DArbonne'!AL33+'5C1A_Madison'!AL33+'5C1C_Intl High'!AL33+'5C3_UnvView'!AM33+'5C1F_L.C. Charter'!AL33+'5C1E_LFNO'!AL33+'5C1D_NOMMA'!AL33+'5C1AE_Noble Minds'!AL33+'5C1J_Jeff Chamber'!AL33+'5C1Q_Advantage'!AL33+'5C1AF_JCFA-Laf'!AL33+'5C1W_Willow'!AL33+'5C1Z_Lincoln Prep'!AL33+'5C1AA_Laurel'!AL33+'5C1AB_Apex'!AL33+'5C1AC_Smothers'!AL33+'5C1AD_Greater'!AL33+'5C1R_Iberville'!AL33+'5C1N_Delta'!AL33+'5C1S_LC Col Prep'!AL33+'5C1T_Northeast'!AL33+'5C1U_Acadiana Ren'!AL33+'5C1I_LA Key'!AL33+'5C1V_Laf Ren'!AL33+'5C1O_Impact'!AL33+'5C1P_Vision'!AL33+'5C2_LAVCA'!AM33+'5C1H_Southwest'!AL33+'5C1G_JS Clark'!AL33+'5C1AH_BRUP'!AL33+'5C1X_Tangi'!AL33+'5C1Y_GEO'!AL33+'5C1AI_Harmony'!AL33+'5C1AJ_Athlos'!AL33+'5C1AG_Collegiate'!AL33+'5C1M_GEO Mid'!AL33+Placeholder_Tallulah!AL33</f>
        <v>81155</v>
      </c>
      <c r="AN33" s="80">
        <f>'5C1B_DArbonne'!AM33+'5C1A_Madison'!AM33+'5C1C_Intl High'!AM33+'5C3_UnvView'!AN33+'5C1F_L.C. Charter'!AM33+'5C1E_LFNO'!AM33+'5C1D_NOMMA'!AM33+'5C1AE_Noble Minds'!AM33+'5C1J_Jeff Chamber'!AM33+'5C1Q_Advantage'!AM33+'5C1AF_JCFA-Laf'!AM33+'5C1W_Willow'!AM33+'5C1Z_Lincoln Prep'!AM33+'5C1AA_Laurel'!AM33+'5C1AB_Apex'!AM33+'5C1AC_Smothers'!AM33+'5C1AD_Greater'!AM33+'5C1R_Iberville'!AM33+'5C1N_Delta'!AM33+'5C1S_LC Col Prep'!AM33+'5C1T_Northeast'!AM33+'5C1U_Acadiana Ren'!AM33+'5C1I_LA Key'!AM33+'5C1V_Laf Ren'!AM33+'5C1O_Impact'!AM33+'5C1P_Vision'!AM33+'5C2_LAVCA'!AN33+'5C1H_Southwest'!AM33+'5C1G_JS Clark'!AM33+'5C1AH_BRUP'!AM33+'5C1X_Tangi'!AM33+'5C1Y_GEO'!AM33+'5C1AI_Harmony'!AM33+'5C1AJ_Athlos'!AM33+'5C1AG_Collegiate'!AM33+'5C1M_GEO Mid'!AM33+Placeholder_Tallulah!AM33</f>
        <v>0</v>
      </c>
      <c r="AO33" s="91">
        <f>'5C1B_DArbonne'!AN33+'5C1A_Madison'!AN33+'5C1C_Intl High'!AN33+'5C3_UnvView'!AO33+'5C1F_L.C. Charter'!AN33+'5C1E_LFNO'!AN33+'5C1D_NOMMA'!AN33+'5C1AE_Noble Minds'!AN33+'5C1J_Jeff Chamber'!AN33+'5C1Q_Advantage'!AN33+'5C1AF_JCFA-Laf'!AN33+'5C1W_Willow'!AN33+'5C1Z_Lincoln Prep'!AN33+'5C1AA_Laurel'!AN33+'5C1AB_Apex'!AN33+'5C1AC_Smothers'!AN33+'5C1AD_Greater'!AN33+'5C1R_Iberville'!AN33+'5C1N_Delta'!AN33+'5C1S_LC Col Prep'!AN33+'5C1T_Northeast'!AN33+'5C1U_Acadiana Ren'!AN33+'5C1I_LA Key'!AN33+'5C1V_Laf Ren'!AN33+'5C1O_Impact'!AN33+'5C1P_Vision'!AN33+'5C2_LAVCA'!AO33+'5C1H_Southwest'!AN33+'5C1G_JS Clark'!AN33+'5C1AH_BRUP'!AN33+'5C1X_Tangi'!AN33+'5C1Y_GEO'!AN33+'5C1AI_Harmony'!AN33+'5C1AJ_Athlos'!AN33+'5C1AG_Collegiate'!AN33+'5C1M_GEO Mid'!AN33+Placeholder_Tallulah!AN33</f>
        <v>0</v>
      </c>
      <c r="AP33" s="78">
        <f>'5C1B_DArbonne'!AO33+'5C1A_Madison'!AO33+'5C1C_Intl High'!AO33+'5C3_UnvView'!AP33+'5C1F_L.C. Charter'!AO33+'5C1E_LFNO'!AO33+'5C1D_NOMMA'!AO33+'5C1AE_Noble Minds'!AO33+'5C1J_Jeff Chamber'!AO33+'5C1Q_Advantage'!AO33+'5C1AF_JCFA-Laf'!AO33+'5C1W_Willow'!AO33+'5C1Z_Lincoln Prep'!AO33+'5C1AA_Laurel'!AO33+'5C1AB_Apex'!AO33+'5C1AC_Smothers'!AO33+'5C1AD_Greater'!AO33+'5C1R_Iberville'!AO33+'5C1N_Delta'!AO33+'5C1S_LC Col Prep'!AO33+'5C1T_Northeast'!AO33+'5C1U_Acadiana Ren'!AO33+'5C1I_LA Key'!AO33+'5C1V_Laf Ren'!AO33+'5C1O_Impact'!AO33+'5C1P_Vision'!AO33+'5C2_LAVCA'!AP33+'5C1H_Southwest'!AO33+'5C1G_JS Clark'!AO33+'5C1AH_BRUP'!AO33+'5C1X_Tangi'!AO33+'5C1Y_GEO'!AO33+'5C1AI_Harmony'!AO33+'5C1AJ_Athlos'!AO33+'5C1AG_Collegiate'!AO33+'5C1M_GEO Mid'!AO33+Placeholder_Tallulah!AO33</f>
        <v>1217</v>
      </c>
      <c r="AQ33" s="91">
        <f>'5C1B_DArbonne'!AP33+'5C1A_Madison'!AP33+'5C1C_Intl High'!AP33+'5C3_UnvView'!AQ33+'5C1F_L.C. Charter'!AP33+'5C1E_LFNO'!AP33+'5C1D_NOMMA'!AP33+'5C1AE_Noble Minds'!AP33+'5C1J_Jeff Chamber'!AP33+'5C1Q_Advantage'!AP33+'5C1AF_JCFA-Laf'!AP33+'5C1W_Willow'!AP33+'5C1Z_Lincoln Prep'!AP33+'5C1AA_Laurel'!AP33+'5C1AB_Apex'!AP33+'5C1AC_Smothers'!AP33+'5C1AD_Greater'!AP33+'5C1R_Iberville'!AP33+'5C1N_Delta'!AP33+'5C1S_LC Col Prep'!AP33+'5C1T_Northeast'!AP33+'5C1U_Acadiana Ren'!AP33+'5C1I_LA Key'!AP33+'5C1V_Laf Ren'!AP33+'5C1O_Impact'!AP33+'5C1P_Vision'!AP33+'5C2_LAVCA'!AQ33+'5C1H_Southwest'!AP33+'5C1G_JS Clark'!AP33+'5C1AH_BRUP'!AP33+'5C1X_Tangi'!AP33+'5C1Y_GEO'!AP33+'5C1AI_Harmony'!AP33+'5C1AJ_Athlos'!AP33+'5C1AG_Collegiate'!AP33+'5C1M_GEO Mid'!AP33+Placeholder_Tallulah!AP33</f>
        <v>0</v>
      </c>
      <c r="AR33" s="78">
        <f>'5C1B_DArbonne'!AQ33+'5C1A_Madison'!AQ33+'5C1C_Intl High'!AQ33+'5C3_UnvView'!AR33+'5C1F_L.C. Charter'!AQ33+'5C1E_LFNO'!AQ33+'5C1D_NOMMA'!AQ33+'5C1AE_Noble Minds'!AQ33+'5C1J_Jeff Chamber'!AQ33+'5C1Q_Advantage'!AQ33+'5C1AF_JCFA-Laf'!AQ33+'5C1W_Willow'!AQ33+'5C1Z_Lincoln Prep'!AQ33+'5C1AA_Laurel'!AQ33+'5C1AB_Apex'!AQ33+'5C1AC_Smothers'!AQ33+'5C1AD_Greater'!AQ33+'5C1R_Iberville'!AQ33+'5C1N_Delta'!AQ33+'5C1S_LC Col Prep'!AQ33+'5C1T_Northeast'!AQ33+'5C1U_Acadiana Ren'!AQ33+'5C1I_LA Key'!AQ33+'5C1V_Laf Ren'!AQ33+'5C1O_Impact'!AQ33+'5C1P_Vision'!AQ33+'5C2_LAVCA'!AR33+'5C1H_Southwest'!AQ33+'5C1G_JS Clark'!AQ33+'5C1AH_BRUP'!AQ33+'5C1X_Tangi'!AQ33+'5C1Y_GEO'!AQ33+'5C1AI_Harmony'!AQ33+'5C1AJ_Athlos'!AQ33+'5C1AG_Collegiate'!AQ33+'5C1M_GEO Mid'!AQ33+Placeholder_Tallulah!AQ33</f>
        <v>0</v>
      </c>
      <c r="AS33" s="78">
        <f>'5C1B_DArbonne'!AR33+'5C1A_Madison'!AR33+'5C1C_Intl High'!AR33+'5C3_UnvView'!AS33+'5C1F_L.C. Charter'!AR33+'5C1E_LFNO'!AR33+'5C1D_NOMMA'!AR33+'5C1AE_Noble Minds'!AR33+'5C1J_Jeff Chamber'!AR33+'5C1Q_Advantage'!AR33+'5C1AF_JCFA-Laf'!AR33+'5C1W_Willow'!AR33+'5C1Z_Lincoln Prep'!AR33+'5C1AA_Laurel'!AR33+'5C1AB_Apex'!AR33+'5C1AC_Smothers'!AR33+'5C1AD_Greater'!AR33+'5C1R_Iberville'!AR33+'5C1N_Delta'!AR33+'5C1S_LC Col Prep'!AR33+'5C1T_Northeast'!AR33+'5C1U_Acadiana Ren'!AR33+'5C1I_LA Key'!AR33+'5C1V_Laf Ren'!AR33+'5C1O_Impact'!AR33+'5C1P_Vision'!AR33+'5C2_LAVCA'!AS33+'5C1H_Southwest'!AR33+'5C1G_JS Clark'!AR33+'5C1AH_BRUP'!AR33+'5C1X_Tangi'!AR33+'5C1Y_GEO'!AR33+'5C1AI_Harmony'!AR33+'5C1AJ_Athlos'!AR33+'5C1AG_Collegiate'!AR33+'5C1M_GEO Mid'!AR33+Placeholder_Tallulah!AR33</f>
        <v>0</v>
      </c>
      <c r="AT33" s="91">
        <f>'5C1B_DArbonne'!AS33+'5C1A_Madison'!AS33+'5C1C_Intl High'!AS33+'5C3_UnvView'!AT33+'5C1F_L.C. Charter'!AS33+'5C1E_LFNO'!AS33+'5C1D_NOMMA'!AS33+'5C1AE_Noble Minds'!AS33+'5C1J_Jeff Chamber'!AS33+'5C1Q_Advantage'!AS33+'5C1AF_JCFA-Laf'!AS33+'5C1W_Willow'!AS33+'5C1Z_Lincoln Prep'!AS33+'5C1AA_Laurel'!AS33+'5C1AB_Apex'!AS33+'5C1AC_Smothers'!AS33+'5C1AD_Greater'!AS33+'5C1R_Iberville'!AS33+'5C1N_Delta'!AS33+'5C1S_LC Col Prep'!AS33+'5C1T_Northeast'!AS33+'5C1U_Acadiana Ren'!AS33+'5C1I_LA Key'!AS33+'5C1V_Laf Ren'!AS33+'5C1O_Impact'!AS33+'5C1P_Vision'!AS33+'5C2_LAVCA'!AT33+'5C1H_Southwest'!AS33+'5C1G_JS Clark'!AS33+'5C1AH_BRUP'!AS33+'5C1X_Tangi'!AS33+'5C1Y_GEO'!AS33+'5C1AI_Harmony'!AS33+'5C1AJ_Athlos'!AS33+'5C1AG_Collegiate'!AS33+'5C1M_GEO Mid'!AS33+Placeholder_Tallulah!AS33</f>
        <v>8981</v>
      </c>
      <c r="AU33" s="79">
        <f t="shared" si="1"/>
        <v>0</v>
      </c>
      <c r="AV33" s="88">
        <f t="shared" si="2"/>
        <v>8981</v>
      </c>
      <c r="AW33" s="192"/>
      <c r="AX33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Mid'!#REF!+Placeholder_Tallulah!AW33</f>
        <v>#REF!</v>
      </c>
      <c r="AY33" s="75">
        <f t="shared" si="3"/>
        <v>0</v>
      </c>
      <c r="AZ33" s="75" t="e">
        <f t="shared" si="4"/>
        <v>#REF!</v>
      </c>
    </row>
    <row r="34" spans="1:52" ht="16.149999999999999" customHeight="1" x14ac:dyDescent="0.2">
      <c r="A34" s="55">
        <v>28</v>
      </c>
      <c r="B34" s="56" t="s">
        <v>34</v>
      </c>
      <c r="C34" s="336">
        <f>'5C1B_DArbonne'!C34+'5C1A_Madison'!C34+'5C1C_Intl High'!C34+'5C3_UnvView'!C34+'5C1F_L.C. Charter'!C34+'5C1E_LFNO'!C34+'5C1D_NOMMA'!C34+'5C1AE_Noble Minds'!C34+'5C1J_Jeff Chamber'!C34+'5C1Q_Advantage'!C34+'5C1AF_JCFA-Laf'!C34+'5C1W_Willow'!C34+'5C1Z_Lincoln Prep'!C34+'5C1AA_Laurel'!C34+'5C1AB_Apex'!C34+'5C1AC_Smothers'!C34+'5C1AD_Greater'!C34+'5C1R_Iberville'!C34+'5C1N_Delta'!C34+'5C1S_LC Col Prep'!C34+'5C1T_Northeast'!C34+'5C1U_Acadiana Ren'!C34+'5C1I_LA Key'!C34+'5C1V_Laf Ren'!C34+'5C1O_Impact'!C34+'5C1P_Vision'!C34+'5C2_LAVCA'!C34+'5C1H_Southwest'!C34+'5C1G_JS Clark'!C34+'5C1AH_BRUP'!C34+'5C1X_Tangi'!C34+'5C1Y_GEO'!C34+'5C1AI_Harmony'!C34+'5C1AJ_Athlos'!C34+'5C1AG_Collegiate'!C34+'5C1M_GEO Mid'!C34+Placeholder_Tallulah!C34</f>
        <v>0</v>
      </c>
      <c r="D34" s="57">
        <f>'Source Data'!H34</f>
        <v>3407.9343597999155</v>
      </c>
      <c r="E34" s="75">
        <f>'5C1B_DArbonne'!E34+'5C1A_Madison'!E34+'5C1C_Intl High'!E34+'5C3_UnvView'!E34+'5C1F_L.C. Charter'!E34+'5C1E_LFNO'!E34+'5C1D_NOMMA'!E34+'5C1AE_Noble Minds'!E34+'5C1J_Jeff Chamber'!E34+'5C1Q_Advantage'!E34+'5C1AF_JCFA-Laf'!E34+'5C1W_Willow'!E34+'5C1Z_Lincoln Prep'!E34+'5C1AA_Laurel'!E34+'5C1AB_Apex'!E34+'5C1AC_Smothers'!E34+'5C1AD_Greater'!E34+'5C1R_Iberville'!E34+'5C1N_Delta'!E34+'5C1S_LC Col Prep'!E34+'5C1T_Northeast'!E34+'5C1U_Acadiana Ren'!E34+'5C1I_LA Key'!E34+'5C1V_Laf Ren'!E34+'5C1O_Impact'!E34+'5C1P_Vision'!E34+'5C2_LAVCA'!E34+'5C1H_Southwest'!E34+'5C1G_JS Clark'!E34+'5C1AH_BRUP'!E34+'5C1X_Tangi'!E34+'5C1Y_GEO'!E34+'5C1AI_Harmony'!E34+'5C1AJ_Athlos'!E34+'5C1AG_Collegiate'!E34+'5C1M_GEO Mid'!E34+Placeholder_Tallulah!E34</f>
        <v>0</v>
      </c>
      <c r="F34" s="355">
        <f>'5C1B_DArbonne'!F34+'5C1A_Madison'!F34+'5C1C_Intl High'!F34+'5C3_UnvView'!F34+'5C1F_L.C. Charter'!F34+'5C1E_LFNO'!F34+'5C1D_NOMMA'!F34+'5C1AE_Noble Minds'!F34+'5C1J_Jeff Chamber'!F34+'5C1Q_Advantage'!F34+'5C1AF_JCFA-Laf'!F34+'5C1W_Willow'!F34+'5C1Z_Lincoln Prep'!F34+'5C1AA_Laurel'!F34+'5C1AB_Apex'!F34+'5C1AC_Smothers'!F34+'5C1AD_Greater'!F34+'5C1R_Iberville'!F34+'5C1N_Delta'!F34+'5C1S_LC Col Prep'!F34+'5C1T_Northeast'!F34+'5C1U_Acadiana Ren'!F34+'5C1I_LA Key'!F34+'5C1V_Laf Ren'!F34+'5C1O_Impact'!F34+'5C1P_Vision'!F34+'5C2_LAVCA'!F34+'5C1H_Southwest'!F34+'5C1G_JS Clark'!F34+'5C1AH_BRUP'!F34+'5C1X_Tangi'!F34+'5C1Y_GEO'!F34+'5C1AI_Harmony'!F34+'5C1AJ_Athlos'!F34+'5C1AG_Collegiate'!F34+'5C1M_GEO Mid'!F34+Placeholder_Tallulah!F34</f>
        <v>0</v>
      </c>
      <c r="G34" s="57">
        <f>'Source Data'!I34</f>
        <v>466.65190378503735</v>
      </c>
      <c r="H34" s="75">
        <f>'5C1B_DArbonne'!H34+'5C1A_Madison'!H34+'5C1C_Intl High'!H34+'5C3_UnvView'!H34+'5C1F_L.C. Charter'!H34+'5C1E_LFNO'!H34+'5C1D_NOMMA'!H34+'5C1AE_Noble Minds'!H34+'5C1J_Jeff Chamber'!H34+'5C1Q_Advantage'!H34+'5C1AF_JCFA-Laf'!H34+'5C1W_Willow'!H34+'5C1Z_Lincoln Prep'!H34+'5C1AA_Laurel'!H34+'5C1AB_Apex'!H34+'5C1AC_Smothers'!H34+'5C1AD_Greater'!H34+'5C1R_Iberville'!H34+'5C1N_Delta'!H34+'5C1S_LC Col Prep'!H34+'5C1T_Northeast'!H34+'5C1U_Acadiana Ren'!H34+'5C1I_LA Key'!H34+'5C1V_Laf Ren'!H34+'5C1O_Impact'!H34+'5C1P_Vision'!H34+'5C2_LAVCA'!H34+'5C1H_Southwest'!H34+'5C1G_JS Clark'!H34+'5C1AH_BRUP'!H34+'5C1X_Tangi'!H34+'5C1Y_GEO'!H34+'5C1AI_Harmony'!H34+'5C1AJ_Athlos'!H34+'5C1AG_Collegiate'!H34+'5C1M_GEO Mid'!H34+Placeholder_Tallulah!H34</f>
        <v>0</v>
      </c>
      <c r="I34" s="355">
        <f>'5C1B_DArbonne'!I34+'5C1A_Madison'!I34+'5C1C_Intl High'!I34+'5C3_UnvView'!I34+'5C1F_L.C. Charter'!I34+'5C1E_LFNO'!I34+'5C1D_NOMMA'!I34+'5C1AE_Noble Minds'!I34+'5C1J_Jeff Chamber'!I34+'5C1Q_Advantage'!I34+'5C1AF_JCFA-Laf'!I34+'5C1W_Willow'!I34+'5C1Z_Lincoln Prep'!I34+'5C1AA_Laurel'!I34+'5C1AB_Apex'!I34+'5C1AC_Smothers'!I34+'5C1AD_Greater'!I34+'5C1R_Iberville'!I34+'5C1N_Delta'!I34+'5C1S_LC Col Prep'!I34+'5C1T_Northeast'!I34+'5C1U_Acadiana Ren'!I34+'5C1I_LA Key'!I34+'5C1V_Laf Ren'!I34+'5C1O_Impact'!I34+'5C1P_Vision'!I34+'5C2_LAVCA'!I34+'5C1H_Southwest'!I34+'5C1G_JS Clark'!I34+'5C1AH_BRUP'!I34+'5C1X_Tangi'!I34+'5C1Y_GEO'!I34+'5C1AI_Harmony'!I34+'5C1AJ_Athlos'!I34+'5C1AG_Collegiate'!I34+'5C1M_GEO Mid'!I34+Placeholder_Tallulah!I34</f>
        <v>0</v>
      </c>
      <c r="J34" s="57">
        <f>'Source Data'!J34</f>
        <v>127.26870103228291</v>
      </c>
      <c r="K34" s="75">
        <f>'5C1B_DArbonne'!K34+'5C1A_Madison'!K34+'5C1C_Intl High'!K34+'5C3_UnvView'!K34+'5C1F_L.C. Charter'!K34+'5C1E_LFNO'!K34+'5C1D_NOMMA'!K34+'5C1AE_Noble Minds'!K34+'5C1J_Jeff Chamber'!K34+'5C1Q_Advantage'!K34+'5C1AF_JCFA-Laf'!K34+'5C1W_Willow'!K34+'5C1Z_Lincoln Prep'!K34+'5C1AA_Laurel'!K34+'5C1AB_Apex'!K34+'5C1AC_Smothers'!K34+'5C1AD_Greater'!K34+'5C1R_Iberville'!K34+'5C1N_Delta'!K34+'5C1S_LC Col Prep'!K34+'5C1T_Northeast'!K34+'5C1U_Acadiana Ren'!K34+'5C1I_LA Key'!K34+'5C1V_Laf Ren'!K34+'5C1O_Impact'!K34+'5C1P_Vision'!K34+'5C2_LAVCA'!K34+'5C1H_Southwest'!K34+'5C1G_JS Clark'!K34+'5C1AH_BRUP'!K34+'5C1X_Tangi'!K34+'5C1Y_GEO'!K34+'5C1AI_Harmony'!K34+'5C1AJ_Athlos'!K34+'5C1AG_Collegiate'!K34+'5C1M_GEO Mid'!K34+Placeholder_Tallulah!K34</f>
        <v>0</v>
      </c>
      <c r="L34" s="355">
        <f>'5C1B_DArbonne'!L34+'5C1A_Madison'!L34+'5C1C_Intl High'!L34+'5C3_UnvView'!L34+'5C1F_L.C. Charter'!L34+'5C1E_LFNO'!L34+'5C1D_NOMMA'!L34+'5C1AE_Noble Minds'!L34+'5C1J_Jeff Chamber'!L34+'5C1Q_Advantage'!L34+'5C1AF_JCFA-Laf'!L34+'5C1W_Willow'!L34+'5C1Z_Lincoln Prep'!L34+'5C1AA_Laurel'!L34+'5C1AB_Apex'!L34+'5C1AC_Smothers'!L34+'5C1AD_Greater'!L34+'5C1R_Iberville'!L34+'5C1N_Delta'!L34+'5C1S_LC Col Prep'!L34+'5C1T_Northeast'!L34+'5C1U_Acadiana Ren'!L34+'5C1I_LA Key'!L34+'5C1V_Laf Ren'!L34+'5C1O_Impact'!L34+'5C1P_Vision'!L34+'5C2_LAVCA'!L34+'5C1H_Southwest'!L34+'5C1G_JS Clark'!L34+'5C1AH_BRUP'!L34+'5C1X_Tangi'!L34+'5C1Y_GEO'!L34+'5C1AI_Harmony'!L34+'5C1AJ_Athlos'!L34+'5C1AG_Collegiate'!L34+'5C1M_GEO Mid'!L34+Placeholder_Tallulah!L34</f>
        <v>0</v>
      </c>
      <c r="M34" s="57">
        <f>'Source Data'!K34</f>
        <v>3181.7175258070724</v>
      </c>
      <c r="N34" s="75">
        <f>'5C1B_DArbonne'!N34+'5C1A_Madison'!N34+'5C1C_Intl High'!N34+'5C3_UnvView'!N34+'5C1F_L.C. Charter'!N34+'5C1E_LFNO'!N34+'5C1D_NOMMA'!N34+'5C1AE_Noble Minds'!N34+'5C1J_Jeff Chamber'!N34+'5C1Q_Advantage'!N34+'5C1AF_JCFA-Laf'!N34+'5C1W_Willow'!N34+'5C1Z_Lincoln Prep'!N34+'5C1AA_Laurel'!N34+'5C1AB_Apex'!N34+'5C1AC_Smothers'!N34+'5C1AD_Greater'!N34+'5C1R_Iberville'!N34+'5C1N_Delta'!N34+'5C1S_LC Col Prep'!N34+'5C1T_Northeast'!N34+'5C1U_Acadiana Ren'!N34+'5C1I_LA Key'!N34+'5C1V_Laf Ren'!N34+'5C1O_Impact'!N34+'5C1P_Vision'!N34+'5C2_LAVCA'!N34+'5C1H_Southwest'!N34+'5C1G_JS Clark'!N34+'5C1AH_BRUP'!N34+'5C1X_Tangi'!N34+'5C1Y_GEO'!N34+'5C1AI_Harmony'!N34+'5C1AJ_Athlos'!N34+'5C1AG_Collegiate'!N34+'5C1M_GEO Mid'!N34+Placeholder_Tallulah!N34</f>
        <v>0</v>
      </c>
      <c r="O34" s="355">
        <f>'5C1B_DArbonne'!O34+'5C1A_Madison'!O34+'5C1C_Intl High'!O34+'5C3_UnvView'!O34+'5C1F_L.C. Charter'!O34+'5C1E_LFNO'!O34+'5C1D_NOMMA'!O34+'5C1AE_Noble Minds'!O34+'5C1J_Jeff Chamber'!O34+'5C1Q_Advantage'!O34+'5C1AF_JCFA-Laf'!O34+'5C1W_Willow'!O34+'5C1Z_Lincoln Prep'!O34+'5C1AA_Laurel'!O34+'5C1AB_Apex'!O34+'5C1AC_Smothers'!O34+'5C1AD_Greater'!O34+'5C1R_Iberville'!O34+'5C1N_Delta'!O34+'5C1S_LC Col Prep'!O34+'5C1T_Northeast'!O34+'5C1U_Acadiana Ren'!O34+'5C1I_LA Key'!O34+'5C1V_Laf Ren'!O34+'5C1O_Impact'!O34+'5C1P_Vision'!O34+'5C2_LAVCA'!O34+'5C1H_Southwest'!O34+'5C1G_JS Clark'!O34+'5C1AH_BRUP'!O34+'5C1X_Tangi'!O34+'5C1Y_GEO'!O34+'5C1AI_Harmony'!O34+'5C1AJ_Athlos'!O34+'5C1AG_Collegiate'!O34+'5C1M_GEO Mid'!O34+Placeholder_Tallulah!O34</f>
        <v>0</v>
      </c>
      <c r="P34" s="57">
        <f>'Source Data'!L34</f>
        <v>1272.6870103228293</v>
      </c>
      <c r="Q34" s="75">
        <f>'5C1B_DArbonne'!Q34+'5C1A_Madison'!Q34+'5C1C_Intl High'!Q34+'5C3_UnvView'!Q34+'5C1F_L.C. Charter'!Q34+'5C1E_LFNO'!Q34+'5C1D_NOMMA'!Q34+'5C1AE_Noble Minds'!Q34+'5C1J_Jeff Chamber'!Q34+'5C1Q_Advantage'!Q34+'5C1AF_JCFA-Laf'!Q34+'5C1W_Willow'!Q34+'5C1Z_Lincoln Prep'!Q34+'5C1AA_Laurel'!Q34+'5C1AB_Apex'!Q34+'5C1AC_Smothers'!Q34+'5C1AD_Greater'!Q34+'5C1R_Iberville'!Q34+'5C1N_Delta'!Q34+'5C1S_LC Col Prep'!Q34+'5C1T_Northeast'!Q34+'5C1U_Acadiana Ren'!Q34+'5C1I_LA Key'!Q34+'5C1V_Laf Ren'!Q34+'5C1O_Impact'!Q34+'5C1P_Vision'!Q34+'5C2_LAVCA'!Q34+'5C1H_Southwest'!Q34+'5C1G_JS Clark'!Q34+'5C1AH_BRUP'!Q34+'5C1X_Tangi'!Q34+'5C1Y_GEO'!Q34+'5C1AI_Harmony'!Q34+'5C1AJ_Athlos'!Q34+'5C1AG_Collegiate'!Q34+'5C1M_GEO Mid'!Q34+Placeholder_Tallulah!Q34</f>
        <v>0</v>
      </c>
      <c r="R34" s="94">
        <f>'5C1B_DArbonne'!R34+'5C1A_Madison'!R34+'5C1C_Intl High'!R34+'5C3_UnvView'!R34+'5C1F_L.C. Charter'!R34+'5C1E_LFNO'!R34+'5C1D_NOMMA'!R34+'5C1AE_Noble Minds'!R34+'5C1J_Jeff Chamber'!R34+'5C1Q_Advantage'!R34+'5C1AF_JCFA-Laf'!R34+'5C1W_Willow'!R34+'5C1Z_Lincoln Prep'!R34+'5C1AA_Laurel'!R34+'5C1AB_Apex'!R34+'5C1AC_Smothers'!R34+'5C1AD_Greater'!R34+'5C1R_Iberville'!R34+'5C1N_Delta'!R34+'5C1S_LC Col Prep'!R34+'5C1T_Northeast'!R34+'5C1U_Acadiana Ren'!R34+'5C1I_LA Key'!R34+'5C1V_Laf Ren'!R34+'5C1O_Impact'!R34+'5C1P_Vision'!R34+'5C2_LAVCA'!R34+'5C1H_Southwest'!R34+'5C1G_JS Clark'!R34+'5C1AH_BRUP'!R34+'5C1X_Tangi'!R34+'5C1Y_GEO'!R34+'5C1AI_Harmony'!R34+'5C1AJ_Athlos'!R34+'5C1AG_Collegiate'!R34+'5C1M_GEO Mid'!R34+Placeholder_Tallulah!R34</f>
        <v>8024318</v>
      </c>
      <c r="S34" s="1397">
        <f>'5C3_UnvView'!S34+'5C2_LAVCA'!S34</f>
        <v>76249</v>
      </c>
      <c r="T34" s="57">
        <f>'5C1B_DArbonne'!S34+'5C1A_Madison'!S34+'5C1C_Intl High'!S34+'5C3_UnvView'!T34+'5C1F_L.C. Charter'!S34+'5C1E_LFNO'!S34+'5C1D_NOMMA'!S34+'5C1AE_Noble Minds'!S34+'5C1J_Jeff Chamber'!S34+'5C1Q_Advantage'!S34+'5C1AF_JCFA-Laf'!S34+'5C1W_Willow'!S34+'5C1Z_Lincoln Prep'!S34+'5C1AA_Laurel'!S34+'5C1AB_Apex'!S34+'5C1AC_Smothers'!S34+'5C1AD_Greater'!S34+'5C1R_Iberville'!S34+'5C1N_Delta'!S34+'5C1S_LC Col Prep'!S34+'5C1T_Northeast'!S34+'5C1U_Acadiana Ren'!S34+'5C1I_LA Key'!S34+'5C1V_Laf Ren'!S34+'5C1O_Impact'!S34+'5C1P_Vision'!S34+'5C2_LAVCA'!T34+'5C1H_Southwest'!S34+'5C1G_JS Clark'!S34+'5C1AH_BRUP'!S34+'5C1X_Tangi'!S34+'5C1Y_GEO'!S34+'5C1AI_Harmony'!S34+'5C1AJ_Athlos'!S34+'5C1AG_Collegiate'!S34+'5C1M_GEO Mid'!S34+Placeholder_Tallulah!S34</f>
        <v>0</v>
      </c>
      <c r="U34" s="57">
        <f>'5C1B_DArbonne'!T34+'5C1A_Madison'!T34+'5C1C_Intl High'!T34+'5C3_UnvView'!U34+'5C1F_L.C. Charter'!T34+'5C1E_LFNO'!T34+'5C1D_NOMMA'!T34+'5C1AE_Noble Minds'!T34+'5C1J_Jeff Chamber'!T34+'5C1Q_Advantage'!T34+'5C1AF_JCFA-Laf'!T34+'5C1W_Willow'!T34+'5C1Z_Lincoln Prep'!T34+'5C1AA_Laurel'!T34+'5C1AB_Apex'!T34+'5C1AC_Smothers'!T34+'5C1AD_Greater'!T34+'5C1R_Iberville'!T34+'5C1N_Delta'!T34+'5C1S_LC Col Prep'!T34+'5C1T_Northeast'!T34+'5C1U_Acadiana Ren'!T34+'5C1I_LA Key'!T34+'5C1V_Laf Ren'!T34+'5C1O_Impact'!T34+'5C1P_Vision'!T34+'5C2_LAVCA'!U34+'5C1H_Southwest'!T34+'5C1G_JS Clark'!T34+'5C1AH_BRUP'!T34+'5C1X_Tangi'!T34+'5C1Y_GEO'!T34+'5C1AI_Harmony'!T34+'5C1AJ_Athlos'!T34+'5C1AG_Collegiate'!T34+'5C1M_GEO Mid'!T34+Placeholder_Tallulah!T34</f>
        <v>0</v>
      </c>
      <c r="V34" s="58">
        <f>'5C1B_DArbonne'!U34+'5C1A_Madison'!U34+'5C1C_Intl High'!U34+'5C3_UnvView'!V34+'5C1F_L.C. Charter'!U34+'5C1E_LFNO'!U34+'5C1D_NOMMA'!U34+'5C1AE_Noble Minds'!U34+'5C1J_Jeff Chamber'!U34+'5C1Q_Advantage'!U34+'5C1AF_JCFA-Laf'!U34+'5C1W_Willow'!U34+'5C1Z_Lincoln Prep'!U34+'5C1AA_Laurel'!U34+'5C1AB_Apex'!U34+'5C1AC_Smothers'!U34+'5C1AD_Greater'!U34+'5C1R_Iberville'!U34+'5C1N_Delta'!U34+'5C1S_LC Col Prep'!U34+'5C1T_Northeast'!U34+'5C1U_Acadiana Ren'!U34+'5C1I_LA Key'!U34+'5C1V_Laf Ren'!U34+'5C1O_Impact'!U34+'5C1P_Vision'!U34+'5C2_LAVCA'!V34+'5C1H_Southwest'!U34+'5C1G_JS Clark'!U34+'5C1AH_BRUP'!U34+'5C1X_Tangi'!U34+'5C1Y_GEO'!U34+'5C1AI_Harmony'!U34+'5C1AJ_Athlos'!U34+'5C1AG_Collegiate'!U34+'5C1M_GEO Mid'!U34+Placeholder_Tallulah!U34</f>
        <v>0</v>
      </c>
      <c r="W34" s="94">
        <f>'5C1B_DArbonne'!V34+'5C1A_Madison'!V34+'5C1C_Intl High'!V34+'5C3_UnvView'!W34+'5C1F_L.C. Charter'!V34+'5C1E_LFNO'!V34+'5C1D_NOMMA'!V34+'5C1AE_Noble Minds'!V34+'5C1J_Jeff Chamber'!V34+'5C1Q_Advantage'!V34+'5C1AF_JCFA-Laf'!V34+'5C1W_Willow'!V34+'5C1Z_Lincoln Prep'!V34+'5C1AA_Laurel'!V34+'5C1AB_Apex'!V34+'5C1AC_Smothers'!V34+'5C1AD_Greater'!V34+'5C1R_Iberville'!V34+'5C1N_Delta'!V34+'5C1S_LC Col Prep'!V34+'5C1T_Northeast'!V34+'5C1U_Acadiana Ren'!V34+'5C1I_LA Key'!V34+'5C1V_Laf Ren'!V34+'5C1O_Impact'!V34+'5C1P_Vision'!V34+'5C2_LAVCA'!W34+'5C1H_Southwest'!V34+'5C1G_JS Clark'!V34+'5C1AH_BRUP'!V34+'5C1X_Tangi'!V34+'5C1Y_GEO'!V34+'5C1AI_Harmony'!V34+'5C1AJ_Athlos'!V34+'5C1AG_Collegiate'!V34+'5C1M_GEO Mid'!V34+Placeholder_Tallulah!V34</f>
        <v>0</v>
      </c>
      <c r="X34" s="75">
        <f>'5C1B_DArbonne'!W34+'5C1A_Madison'!W34+'5C1C_Intl High'!W34+'5C3_UnvView'!X34+'5C1F_L.C. Charter'!W34+'5C1E_LFNO'!W34+'5C1D_NOMMA'!W34+'5C1AE_Noble Minds'!W34+'5C1J_Jeff Chamber'!W34+'5C1Q_Advantage'!W34+'5C1AF_JCFA-Laf'!W34+'5C1W_Willow'!W34+'5C1Z_Lincoln Prep'!W34+'5C1AA_Laurel'!W34+'5C1AB_Apex'!W34+'5C1AC_Smothers'!W34+'5C1AD_Greater'!W34+'5C1R_Iberville'!W34+'5C1N_Delta'!W34+'5C1S_LC Col Prep'!W34+'5C1T_Northeast'!W34+'5C1U_Acadiana Ren'!W34+'5C1I_LA Key'!W34+'5C1V_Laf Ren'!W34+'5C1O_Impact'!W34+'5C1P_Vision'!W34+'5C2_LAVCA'!X34+'5C1H_Southwest'!W34+'5C1G_JS Clark'!W34+'5C1AH_BRUP'!W34+'5C1X_Tangi'!W34+'5C1Y_GEO'!W34+'5C1AI_Harmony'!W34+'5C1AJ_Athlos'!W34+'5C1AG_Collegiate'!W34+'5C1M_GEO Mid'!W34+Placeholder_Tallulah!W34</f>
        <v>0</v>
      </c>
      <c r="Y34" s="94">
        <f>'5C1B_DArbonne'!X34+'5C1A_Madison'!X34+'5C1C_Intl High'!X34+'5C3_UnvView'!Y34+'5C1F_L.C. Charter'!X34+'5C1E_LFNO'!X34+'5C1D_NOMMA'!X34+'5C1AE_Noble Minds'!X34+'5C1J_Jeff Chamber'!X34+'5C1Q_Advantage'!X34+'5C1AF_JCFA-Laf'!X34+'5C1W_Willow'!X34+'5C1Z_Lincoln Prep'!X34+'5C1AA_Laurel'!X34+'5C1AB_Apex'!X34+'5C1AC_Smothers'!X34+'5C1AD_Greater'!X34+'5C1R_Iberville'!X34+'5C1N_Delta'!X34+'5C1S_LC Col Prep'!X34+'5C1T_Northeast'!X34+'5C1U_Acadiana Ren'!X34+'5C1I_LA Key'!X34+'5C1V_Laf Ren'!X34+'5C1O_Impact'!X34+'5C1P_Vision'!X34+'5C2_LAVCA'!Y34+'5C1H_Southwest'!X34+'5C1G_JS Clark'!X34+'5C1AH_BRUP'!X34+'5C1X_Tangi'!X34+'5C1Y_GEO'!X34+'5C1AI_Harmony'!X34+'5C1AJ_Athlos'!X34+'5C1AG_Collegiate'!X34+'5C1M_GEO Mid'!X34+Placeholder_Tallulah!X34</f>
        <v>0</v>
      </c>
      <c r="Z34" s="57">
        <f>'5C1B_DArbonne'!Y34+'5C1A_Madison'!Y34+'5C1C_Intl High'!Y34+'5C3_UnvView'!Z34+'5C1F_L.C. Charter'!Y34+'5C1E_LFNO'!Y34+'5C1D_NOMMA'!Y34+'5C1AE_Noble Minds'!Y34+'5C1J_Jeff Chamber'!Y34+'5C1Q_Advantage'!Y34+'5C1AF_JCFA-Laf'!Y34+'5C1W_Willow'!Y34+'5C1Z_Lincoln Prep'!Y34+'5C1AA_Laurel'!Y34+'5C1AB_Apex'!Y34+'5C1AC_Smothers'!Y34+'5C1AD_Greater'!Y34+'5C1R_Iberville'!Y34+'5C1N_Delta'!Y34+'5C1S_LC Col Prep'!Y34+'5C1T_Northeast'!Y34+'5C1U_Acadiana Ren'!Y34+'5C1I_LA Key'!Y34+'5C1V_Laf Ren'!Y34+'5C1O_Impact'!Y34+'5C1P_Vision'!Y34+'5C2_LAVCA'!Z34+'5C1H_Southwest'!Y34+'5C1G_JS Clark'!Y34+'5C1AH_BRUP'!Y34+'5C1X_Tangi'!Y34+'5C1Y_GEO'!Y34+'5C1AI_Harmony'!Y34+'5C1AJ_Athlos'!Y34+'5C1AG_Collegiate'!Y34+'5C1M_GEO Mid'!Y34+Placeholder_Tallulah!Y34</f>
        <v>0</v>
      </c>
      <c r="AA34" s="94">
        <f>'5C1B_DArbonne'!Z34+'5C1A_Madison'!Z34+'5C1C_Intl High'!Z34+'5C3_UnvView'!AA34+'5C1F_L.C. Charter'!Z34+'5C1E_LFNO'!Z34+'5C1D_NOMMA'!Z34+'5C1AE_Noble Minds'!Z34+'5C1J_Jeff Chamber'!Z34+'5C1Q_Advantage'!Z34+'5C1AF_JCFA-Laf'!Z34+'5C1W_Willow'!Z34+'5C1Z_Lincoln Prep'!Z34+'5C1AA_Laurel'!Z34+'5C1AB_Apex'!Z34+'5C1AC_Smothers'!Z34+'5C1AD_Greater'!Z34+'5C1R_Iberville'!Z34+'5C1N_Delta'!Z34+'5C1S_LC Col Prep'!Z34+'5C1T_Northeast'!Z34+'5C1U_Acadiana Ren'!Z34+'5C1I_LA Key'!Z34+'5C1V_Laf Ren'!Z34+'5C1O_Impact'!Z34+'5C1P_Vision'!Z34+'5C2_LAVCA'!AA34+'5C1H_Southwest'!Z34+'5C1G_JS Clark'!Z34+'5C1AH_BRUP'!Z34+'5C1X_Tangi'!Z34+'5C1Y_GEO'!Z34+'5C1AI_Harmony'!Z34+'5C1AJ_Athlos'!Z34+'5C1AG_Collegiate'!Z34+'5C1M_GEO Mid'!Z34+Placeholder_Tallulah!Z34</f>
        <v>0</v>
      </c>
      <c r="AB34" s="57">
        <f>'5C1B_DArbonne'!AA34+'5C1A_Madison'!AA34+'5C1C_Intl High'!AA34+'5C3_UnvView'!AB34+'5C1F_L.C. Charter'!AA34+'5C1E_LFNO'!AA34+'5C1D_NOMMA'!AA34+'5C1AE_Noble Minds'!AA34+'5C1J_Jeff Chamber'!AA34+'5C1Q_Advantage'!AA34+'5C1AF_JCFA-Laf'!AA34+'5C1W_Willow'!AA34+'5C1Z_Lincoln Prep'!AA34+'5C1AA_Laurel'!AA34+'5C1AB_Apex'!AA34+'5C1AC_Smothers'!AA34+'5C1AD_Greater'!AA34+'5C1R_Iberville'!AA34+'5C1N_Delta'!AA34+'5C1S_LC Col Prep'!AA34+'5C1T_Northeast'!AA34+'5C1U_Acadiana Ren'!AA34+'5C1I_LA Key'!AA34+'5C1V_Laf Ren'!AA34+'5C1O_Impact'!AA34+'5C1P_Vision'!AA34+'5C2_LAVCA'!AB34+'5C1H_Southwest'!AA34+'5C1G_JS Clark'!AA34+'5C1AH_BRUP'!AA34+'5C1X_Tangi'!AA34+'5C1Y_GEO'!AA34+'5C1AI_Harmony'!AA34+'5C1AJ_Athlos'!AA34+'5C1AG_Collegiate'!AA34+'5C1M_GEO Mid'!AA34+Placeholder_Tallulah!AA34</f>
        <v>0</v>
      </c>
      <c r="AC34" s="57">
        <f>'5C1B_DArbonne'!AB34+'5C1A_Madison'!AB34+'5C1C_Intl High'!AB34+'5C3_UnvView'!AC34+'5C1F_L.C. Charter'!AB34+'5C1E_LFNO'!AB34+'5C1D_NOMMA'!AB34+'5C1AE_Noble Minds'!AB34+'5C1J_Jeff Chamber'!AB34+'5C1Q_Advantage'!AB34+'5C1AF_JCFA-Laf'!AB34+'5C1W_Willow'!AB34+'5C1Z_Lincoln Prep'!AB34+'5C1AA_Laurel'!AB34+'5C1AB_Apex'!AB34+'5C1AC_Smothers'!AB34+'5C1AD_Greater'!AB34+'5C1R_Iberville'!AB34+'5C1N_Delta'!AB34+'5C1S_LC Col Prep'!AB34+'5C1T_Northeast'!AB34+'5C1U_Acadiana Ren'!AB34+'5C1I_LA Key'!AB34+'5C1V_Laf Ren'!AB34+'5C1O_Impact'!AB34+'5C1P_Vision'!AB34+'5C2_LAVCA'!AC34+'5C1H_Southwest'!AB34+'5C1G_JS Clark'!AB34+'5C1AH_BRUP'!AB34+'5C1X_Tangi'!AB34+'5C1Y_GEO'!AB34+'5C1AI_Harmony'!AB34+'5C1AJ_Athlos'!AB34+'5C1AG_Collegiate'!AB34+'5C1M_GEO Mid'!AB34+Placeholder_Tallulah!AB34</f>
        <v>0</v>
      </c>
      <c r="AD34" s="94">
        <f>'5C1B_DArbonne'!AC34+'5C1A_Madison'!AC34+'5C1C_Intl High'!AC34+'5C3_UnvView'!AD34+'5C1F_L.C. Charter'!AC34+'5C1E_LFNO'!AC34+'5C1D_NOMMA'!AC34+'5C1AE_Noble Minds'!AC34+'5C1J_Jeff Chamber'!AC34+'5C1Q_Advantage'!AC34+'5C1AF_JCFA-Laf'!AC34+'5C1W_Willow'!AC34+'5C1Z_Lincoln Prep'!AC34+'5C1AA_Laurel'!AC34+'5C1AB_Apex'!AC34+'5C1AC_Smothers'!AC34+'5C1AD_Greater'!AC34+'5C1R_Iberville'!AC34+'5C1N_Delta'!AC34+'5C1S_LC Col Prep'!AC34+'5C1T_Northeast'!AC34+'5C1U_Acadiana Ren'!AC34+'5C1I_LA Key'!AC34+'5C1V_Laf Ren'!AC34+'5C1O_Impact'!AC34+'5C1P_Vision'!AC34+'5C2_LAVCA'!AD34+'5C1H_Southwest'!AC34+'5C1G_JS Clark'!AC34+'5C1AH_BRUP'!AC34+'5C1X_Tangi'!AC34+'5C1Y_GEO'!AC34+'5C1AI_Harmony'!AC34+'5C1AJ_Athlos'!AC34+'5C1AG_Collegiate'!AC34+'5C1M_GEO Mid'!AC34+Placeholder_Tallulah!AC34</f>
        <v>0</v>
      </c>
      <c r="AE34" s="98">
        <f>'5C1B_DArbonne'!AD34+'5C1A_Madison'!AD34+'5C1C_Intl High'!AD34+'5C3_UnvView'!AE34+'5C1F_L.C. Charter'!AD34+'5C1E_LFNO'!AD34+'5C1D_NOMMA'!AD34+'5C1AE_Noble Minds'!AD34+'5C1J_Jeff Chamber'!AD34+'5C1Q_Advantage'!AD34+'5C1AF_JCFA-Laf'!AD34+'5C1W_Willow'!AD34+'5C1Z_Lincoln Prep'!AD34+'5C1AA_Laurel'!AD34+'5C1AB_Apex'!AD34+'5C1AC_Smothers'!AD34+'5C1AD_Greater'!AD34+'5C1R_Iberville'!AD34+'5C1N_Delta'!AD34+'5C1S_LC Col Prep'!AD34+'5C1T_Northeast'!AD34+'5C1U_Acadiana Ren'!AD34+'5C1I_LA Key'!AD34+'5C1V_Laf Ren'!AD34+'5C1O_Impact'!AD34+'5C1P_Vision'!AD34+'5C2_LAVCA'!AE34+'5C1H_Southwest'!AD34+'5C1G_JS Clark'!AD34+'5C1AH_BRUP'!AD34+'5C1X_Tangi'!AD34+'5C1Y_GEO'!AD34+'5C1AI_Harmony'!AD34+'5C1AJ_Athlos'!AD34+'5C1AG_Collegiate'!AD34+'5C1M_GEO Mid'!AD34+Placeholder_Tallulah!AD34</f>
        <v>0</v>
      </c>
      <c r="AF34" s="76">
        <f>'Source Data'!N34</f>
        <v>5742</v>
      </c>
      <c r="AG34" s="91">
        <f>'5C1B_DArbonne'!AF34+'5C1A_Madison'!AF34+'5C1C_Intl High'!AF34+'5C3_UnvView'!AG34+'5C1F_L.C. Charter'!AF34+'5C1E_LFNO'!AF34+'5C1D_NOMMA'!AF34+'5C1AE_Noble Minds'!AF34+'5C1J_Jeff Chamber'!AF34+'5C1Q_Advantage'!AF34+'5C1AF_JCFA-Laf'!AF34+'5C1W_Willow'!AF34+'5C1Z_Lincoln Prep'!AF34+'5C1AA_Laurel'!AF34+'5C1AB_Apex'!AF34+'5C1AC_Smothers'!AF34+'5C1AD_Greater'!AF34+'5C1R_Iberville'!AF34+'5C1N_Delta'!AF34+'5C1S_LC Col Prep'!AF34+'5C1T_Northeast'!AF34+'5C1U_Acadiana Ren'!AF34+'5C1I_LA Key'!AF34+'5C1V_Laf Ren'!AF34+'5C1O_Impact'!AF34+'5C1P_Vision'!AF34+'5C2_LAVCA'!AG34+'5C1H_Southwest'!AF34+'5C1G_JS Clark'!AF34+'5C1AH_BRUP'!AF34+'5C1X_Tangi'!AF34+'5C1Y_GEO'!AF34+'5C1AI_Harmony'!AF34+'5C1AJ_Athlos'!AF34+'5C1AG_Collegiate'!AF34+'5C1M_GEO Mid'!AF34+Placeholder_Tallulah!AF34</f>
        <v>0</v>
      </c>
      <c r="AH34" s="336">
        <f>'5C1B_DArbonne'!AG34+'5C1A_Madison'!AG34+'5C1C_Intl High'!AG34+'5C3_UnvView'!AH34+'5C1F_L.C. Charter'!AG34+'5C1E_LFNO'!AG34+'5C1D_NOMMA'!AG34+'5C1AE_Noble Minds'!AG34+'5C1J_Jeff Chamber'!AG34+'5C1Q_Advantage'!AG34+'5C1AF_JCFA-Laf'!AG34+'5C1W_Willow'!AG34+'5C1Z_Lincoln Prep'!AG34+'5C1AA_Laurel'!AG34+'5C1AB_Apex'!AG34+'5C1AC_Smothers'!AG34+'5C1AD_Greater'!AG34+'5C1R_Iberville'!AG34+'5C1N_Delta'!AG34+'5C1S_LC Col Prep'!AG34+'5C1T_Northeast'!AG34+'5C1U_Acadiana Ren'!AG34+'5C1I_LA Key'!AG34+'5C1V_Laf Ren'!AG34+'5C1O_Impact'!AG34+'5C1P_Vision'!AG34+'5C2_LAVCA'!AH34+'5C1H_Southwest'!AG34+'5C1G_JS Clark'!AG34+'5C1AH_BRUP'!AG34+'5C1X_Tangi'!AG34+'5C1Y_GEO'!AG34+'5C1AI_Harmony'!AG34+'5C1AJ_Athlos'!AG34+'5C1AG_Collegiate'!AG34+'5C1M_GEO Mid'!AG34+Placeholder_Tallulah!AG34</f>
        <v>0</v>
      </c>
      <c r="AI34" s="76">
        <f>'5C1B_DArbonne'!AH34+'5C1A_Madison'!AH34+'5C1C_Intl High'!AH34+'5C3_UnvView'!AI34+'5C1F_L.C. Charter'!AH34+'5C1E_LFNO'!AH34+'5C1D_NOMMA'!AH34+'5C1AE_Noble Minds'!AH34+'5C1J_Jeff Chamber'!AH34+'5C1Q_Advantage'!AH34+'5C1AF_JCFA-Laf'!AH34+'5C1W_Willow'!AH34+'5C1Z_Lincoln Prep'!AH34+'5C1AA_Laurel'!AH34+'5C1AB_Apex'!AH34+'5C1AC_Smothers'!AH34+'5C1AD_Greater'!AH34+'5C1R_Iberville'!AH34+'5C1N_Delta'!AH34+'5C1S_LC Col Prep'!AH34+'5C1T_Northeast'!AH34+'5C1U_Acadiana Ren'!AH34+'5C1I_LA Key'!AH34+'5C1V_Laf Ren'!AH34+'5C1O_Impact'!AH34+'5C1P_Vision'!AH34+'5C2_LAVCA'!AI34+'5C1H_Southwest'!AH34+'5C1G_JS Clark'!AH34+'5C1AH_BRUP'!AH34+'5C1X_Tangi'!AH34+'5C1Y_GEO'!AH34+'5C1AI_Harmony'!AH34+'5C1AJ_Athlos'!AH34+'5C1AG_Collegiate'!AH34+'5C1M_GEO Mid'!AH34+Placeholder_Tallulah!AH34</f>
        <v>0</v>
      </c>
      <c r="AJ34" s="336">
        <f>'5C1B_DArbonne'!AI34+'5C1A_Madison'!AI34+'5C1C_Intl High'!AI34+'5C3_UnvView'!AJ34+'5C1F_L.C. Charter'!AI34+'5C1E_LFNO'!AI34+'5C1D_NOMMA'!AI34+'5C1AE_Noble Minds'!AI34+'5C1J_Jeff Chamber'!AI34+'5C1Q_Advantage'!AI34+'5C1AF_JCFA-Laf'!AI34+'5C1W_Willow'!AI34+'5C1Z_Lincoln Prep'!AI34+'5C1AA_Laurel'!AI34+'5C1AB_Apex'!AI34+'5C1AC_Smothers'!AI34+'5C1AD_Greater'!AI34+'5C1R_Iberville'!AI34+'5C1N_Delta'!AI34+'5C1S_LC Col Prep'!AI34+'5C1T_Northeast'!AI34+'5C1U_Acadiana Ren'!AI34+'5C1I_LA Key'!AI34+'5C1V_Laf Ren'!AI34+'5C1O_Impact'!AI34+'5C1P_Vision'!AI34+'5C2_LAVCA'!AJ34+'5C1H_Southwest'!AI34+'5C1G_JS Clark'!AI34+'5C1AH_BRUP'!AI34+'5C1X_Tangi'!AI34+'5C1Y_GEO'!AI34+'5C1AI_Harmony'!AI34+'5C1AJ_Athlos'!AI34+'5C1AG_Collegiate'!AI34+'5C1M_GEO Mid'!AI34+Placeholder_Tallulah!AI34</f>
        <v>0</v>
      </c>
      <c r="AK34" s="78">
        <f>'5C1B_DArbonne'!AJ34+'5C1A_Madison'!AJ34+'5C1C_Intl High'!AJ34+'5C3_UnvView'!AK34+'5C1F_L.C. Charter'!AJ34+'5C1E_LFNO'!AJ34+'5C1D_NOMMA'!AJ34+'5C1AE_Noble Minds'!AJ34+'5C1J_Jeff Chamber'!AJ34+'5C1Q_Advantage'!AJ34+'5C1AF_JCFA-Laf'!AJ34+'5C1W_Willow'!AJ34+'5C1Z_Lincoln Prep'!AJ34+'5C1AA_Laurel'!AJ34+'5C1AB_Apex'!AJ34+'5C1AC_Smothers'!AJ34+'5C1AD_Greater'!AJ34+'5C1R_Iberville'!AJ34+'5C1N_Delta'!AJ34+'5C1S_LC Col Prep'!AJ34+'5C1T_Northeast'!AJ34+'5C1U_Acadiana Ren'!AJ34+'5C1I_LA Key'!AJ34+'5C1V_Laf Ren'!AJ34+'5C1O_Impact'!AJ34+'5C1P_Vision'!AJ34+'5C2_LAVCA'!AK34+'5C1H_Southwest'!AJ34+'5C1G_JS Clark'!AJ34+'5C1AH_BRUP'!AJ34+'5C1X_Tangi'!AJ34+'5C1Y_GEO'!AJ34+'5C1AI_Harmony'!AJ34+'5C1AJ_Athlos'!AJ34+'5C1AG_Collegiate'!AJ34+'5C1M_GEO Mid'!AJ34+Placeholder_Tallulah!AJ34</f>
        <v>0</v>
      </c>
      <c r="AL34" s="77">
        <f>'5C1B_DArbonne'!AK34+'5C1A_Madison'!AK34+'5C1C_Intl High'!AK34+'5C3_UnvView'!AL34+'5C1F_L.C. Charter'!AK34+'5C1E_LFNO'!AK34+'5C1D_NOMMA'!AK34+'5C1AE_Noble Minds'!AK34+'5C1J_Jeff Chamber'!AK34+'5C1Q_Advantage'!AK34+'5C1AF_JCFA-Laf'!AK34+'5C1W_Willow'!AK34+'5C1Z_Lincoln Prep'!AK34+'5C1AA_Laurel'!AK34+'5C1AB_Apex'!AK34+'5C1AC_Smothers'!AK34+'5C1AD_Greater'!AK34+'5C1R_Iberville'!AK34+'5C1N_Delta'!AK34+'5C1S_LC Col Prep'!AK34+'5C1T_Northeast'!AK34+'5C1U_Acadiana Ren'!AK34+'5C1I_LA Key'!AK34+'5C1V_Laf Ren'!AK34+'5C1O_Impact'!AK34+'5C1P_Vision'!AK34+'5C2_LAVCA'!AL34+'5C1H_Southwest'!AK34+'5C1G_JS Clark'!AK34+'5C1AH_BRUP'!AK34+'5C1X_Tangi'!AK34+'5C1Y_GEO'!AK34+'5C1AI_Harmony'!AK34+'5C1AJ_Athlos'!AK34+'5C1AG_Collegiate'!AK34+'5C1M_GEO Mid'!AK34+Placeholder_Tallulah!AK34</f>
        <v>0</v>
      </c>
      <c r="AM34" s="91">
        <f>'5C1B_DArbonne'!AL34+'5C1A_Madison'!AL34+'5C1C_Intl High'!AL34+'5C3_UnvView'!AM34+'5C1F_L.C. Charter'!AL34+'5C1E_LFNO'!AL34+'5C1D_NOMMA'!AL34+'5C1AE_Noble Minds'!AL34+'5C1J_Jeff Chamber'!AL34+'5C1Q_Advantage'!AL34+'5C1AF_JCFA-Laf'!AL34+'5C1W_Willow'!AL34+'5C1Z_Lincoln Prep'!AL34+'5C1AA_Laurel'!AL34+'5C1AB_Apex'!AL34+'5C1AC_Smothers'!AL34+'5C1AD_Greater'!AL34+'5C1R_Iberville'!AL34+'5C1N_Delta'!AL34+'5C1S_LC Col Prep'!AL34+'5C1T_Northeast'!AL34+'5C1U_Acadiana Ren'!AL34+'5C1I_LA Key'!AL34+'5C1V_Laf Ren'!AL34+'5C1O_Impact'!AL34+'5C1P_Vision'!AL34+'5C2_LAVCA'!AM34+'5C1H_Southwest'!AL34+'5C1G_JS Clark'!AL34+'5C1AH_BRUP'!AL34+'5C1X_Tangi'!AL34+'5C1Y_GEO'!AL34+'5C1AI_Harmony'!AL34+'5C1AJ_Athlos'!AL34+'5C1AG_Collegiate'!AL34+'5C1M_GEO Mid'!AL34+Placeholder_Tallulah!AL34</f>
        <v>12825619</v>
      </c>
      <c r="AN34" s="80">
        <f>'5C1B_DArbonne'!AM34+'5C1A_Madison'!AM34+'5C1C_Intl High'!AM34+'5C3_UnvView'!AN34+'5C1F_L.C. Charter'!AM34+'5C1E_LFNO'!AM34+'5C1D_NOMMA'!AM34+'5C1AE_Noble Minds'!AM34+'5C1J_Jeff Chamber'!AM34+'5C1Q_Advantage'!AM34+'5C1AF_JCFA-Laf'!AM34+'5C1W_Willow'!AM34+'5C1Z_Lincoln Prep'!AM34+'5C1AA_Laurel'!AM34+'5C1AB_Apex'!AM34+'5C1AC_Smothers'!AM34+'5C1AD_Greater'!AM34+'5C1R_Iberville'!AM34+'5C1N_Delta'!AM34+'5C1S_LC Col Prep'!AM34+'5C1T_Northeast'!AM34+'5C1U_Acadiana Ren'!AM34+'5C1I_LA Key'!AM34+'5C1V_Laf Ren'!AM34+'5C1O_Impact'!AM34+'5C1P_Vision'!AM34+'5C2_LAVCA'!AN34+'5C1H_Southwest'!AM34+'5C1G_JS Clark'!AM34+'5C1AH_BRUP'!AM34+'5C1X_Tangi'!AM34+'5C1Y_GEO'!AM34+'5C1AI_Harmony'!AM34+'5C1AJ_Athlos'!AM34+'5C1AG_Collegiate'!AM34+'5C1M_GEO Mid'!AM34+Placeholder_Tallulah!AM34</f>
        <v>0</v>
      </c>
      <c r="AO34" s="91">
        <f>'5C1B_DArbonne'!AN34+'5C1A_Madison'!AN34+'5C1C_Intl High'!AN34+'5C3_UnvView'!AO34+'5C1F_L.C. Charter'!AN34+'5C1E_LFNO'!AN34+'5C1D_NOMMA'!AN34+'5C1AE_Noble Minds'!AN34+'5C1J_Jeff Chamber'!AN34+'5C1Q_Advantage'!AN34+'5C1AF_JCFA-Laf'!AN34+'5C1W_Willow'!AN34+'5C1Z_Lincoln Prep'!AN34+'5C1AA_Laurel'!AN34+'5C1AB_Apex'!AN34+'5C1AC_Smothers'!AN34+'5C1AD_Greater'!AN34+'5C1R_Iberville'!AN34+'5C1N_Delta'!AN34+'5C1S_LC Col Prep'!AN34+'5C1T_Northeast'!AN34+'5C1U_Acadiana Ren'!AN34+'5C1I_LA Key'!AN34+'5C1V_Laf Ren'!AN34+'5C1O_Impact'!AN34+'5C1P_Vision'!AN34+'5C2_LAVCA'!AO34+'5C1H_Southwest'!AN34+'5C1G_JS Clark'!AN34+'5C1AH_BRUP'!AN34+'5C1X_Tangi'!AN34+'5C1Y_GEO'!AN34+'5C1AI_Harmony'!AN34+'5C1AJ_Athlos'!AN34+'5C1AG_Collegiate'!AN34+'5C1M_GEO Mid'!AN34+Placeholder_Tallulah!AN34</f>
        <v>0</v>
      </c>
      <c r="AP34" s="78">
        <f>'5C1B_DArbonne'!AO34+'5C1A_Madison'!AO34+'5C1C_Intl High'!AO34+'5C3_UnvView'!AP34+'5C1F_L.C. Charter'!AO34+'5C1E_LFNO'!AO34+'5C1D_NOMMA'!AO34+'5C1AE_Noble Minds'!AO34+'5C1J_Jeff Chamber'!AO34+'5C1Q_Advantage'!AO34+'5C1AF_JCFA-Laf'!AO34+'5C1W_Willow'!AO34+'5C1Z_Lincoln Prep'!AO34+'5C1AA_Laurel'!AO34+'5C1AB_Apex'!AO34+'5C1AC_Smothers'!AO34+'5C1AD_Greater'!AO34+'5C1R_Iberville'!AO34+'5C1N_Delta'!AO34+'5C1S_LC Col Prep'!AO34+'5C1T_Northeast'!AO34+'5C1U_Acadiana Ren'!AO34+'5C1I_LA Key'!AO34+'5C1V_Laf Ren'!AO34+'5C1O_Impact'!AO34+'5C1P_Vision'!AO34+'5C2_LAVCA'!AP34+'5C1H_Southwest'!AO34+'5C1G_JS Clark'!AO34+'5C1AH_BRUP'!AO34+'5C1X_Tangi'!AO34+'5C1Y_GEO'!AO34+'5C1AI_Harmony'!AO34+'5C1AJ_Athlos'!AO34+'5C1AG_Collegiate'!AO34+'5C1M_GEO Mid'!AO34+Placeholder_Tallulah!AO34</f>
        <v>88979</v>
      </c>
      <c r="AQ34" s="91">
        <f>'5C1B_DArbonne'!AP34+'5C1A_Madison'!AP34+'5C1C_Intl High'!AP34+'5C3_UnvView'!AQ34+'5C1F_L.C. Charter'!AP34+'5C1E_LFNO'!AP34+'5C1D_NOMMA'!AP34+'5C1AE_Noble Minds'!AP34+'5C1J_Jeff Chamber'!AP34+'5C1Q_Advantage'!AP34+'5C1AF_JCFA-Laf'!AP34+'5C1W_Willow'!AP34+'5C1Z_Lincoln Prep'!AP34+'5C1AA_Laurel'!AP34+'5C1AB_Apex'!AP34+'5C1AC_Smothers'!AP34+'5C1AD_Greater'!AP34+'5C1R_Iberville'!AP34+'5C1N_Delta'!AP34+'5C1S_LC Col Prep'!AP34+'5C1T_Northeast'!AP34+'5C1U_Acadiana Ren'!AP34+'5C1I_LA Key'!AP34+'5C1V_Laf Ren'!AP34+'5C1O_Impact'!AP34+'5C1P_Vision'!AP34+'5C2_LAVCA'!AQ34+'5C1H_Southwest'!AP34+'5C1G_JS Clark'!AP34+'5C1AH_BRUP'!AP34+'5C1X_Tangi'!AP34+'5C1Y_GEO'!AP34+'5C1AI_Harmony'!AP34+'5C1AJ_Athlos'!AP34+'5C1AG_Collegiate'!AP34+'5C1M_GEO Mid'!AP34+Placeholder_Tallulah!AP34</f>
        <v>0</v>
      </c>
      <c r="AR34" s="78">
        <f>'5C1B_DArbonne'!AQ34+'5C1A_Madison'!AQ34+'5C1C_Intl High'!AQ34+'5C3_UnvView'!AR34+'5C1F_L.C. Charter'!AQ34+'5C1E_LFNO'!AQ34+'5C1D_NOMMA'!AQ34+'5C1AE_Noble Minds'!AQ34+'5C1J_Jeff Chamber'!AQ34+'5C1Q_Advantage'!AQ34+'5C1AF_JCFA-Laf'!AQ34+'5C1W_Willow'!AQ34+'5C1Z_Lincoln Prep'!AQ34+'5C1AA_Laurel'!AQ34+'5C1AB_Apex'!AQ34+'5C1AC_Smothers'!AQ34+'5C1AD_Greater'!AQ34+'5C1R_Iberville'!AQ34+'5C1N_Delta'!AQ34+'5C1S_LC Col Prep'!AQ34+'5C1T_Northeast'!AQ34+'5C1U_Acadiana Ren'!AQ34+'5C1I_LA Key'!AQ34+'5C1V_Laf Ren'!AQ34+'5C1O_Impact'!AQ34+'5C1P_Vision'!AQ34+'5C2_LAVCA'!AR34+'5C1H_Southwest'!AQ34+'5C1G_JS Clark'!AQ34+'5C1AH_BRUP'!AQ34+'5C1X_Tangi'!AQ34+'5C1Y_GEO'!AQ34+'5C1AI_Harmony'!AQ34+'5C1AJ_Athlos'!AQ34+'5C1AG_Collegiate'!AQ34+'5C1M_GEO Mid'!AQ34+Placeholder_Tallulah!AQ34</f>
        <v>0</v>
      </c>
      <c r="AS34" s="78">
        <f>'5C1B_DArbonne'!AR34+'5C1A_Madison'!AR34+'5C1C_Intl High'!AR34+'5C3_UnvView'!AS34+'5C1F_L.C. Charter'!AR34+'5C1E_LFNO'!AR34+'5C1D_NOMMA'!AR34+'5C1AE_Noble Minds'!AR34+'5C1J_Jeff Chamber'!AR34+'5C1Q_Advantage'!AR34+'5C1AF_JCFA-Laf'!AR34+'5C1W_Willow'!AR34+'5C1Z_Lincoln Prep'!AR34+'5C1AA_Laurel'!AR34+'5C1AB_Apex'!AR34+'5C1AC_Smothers'!AR34+'5C1AD_Greater'!AR34+'5C1R_Iberville'!AR34+'5C1N_Delta'!AR34+'5C1S_LC Col Prep'!AR34+'5C1T_Northeast'!AR34+'5C1U_Acadiana Ren'!AR34+'5C1I_LA Key'!AR34+'5C1V_Laf Ren'!AR34+'5C1O_Impact'!AR34+'5C1P_Vision'!AR34+'5C2_LAVCA'!AS34+'5C1H_Southwest'!AR34+'5C1G_JS Clark'!AR34+'5C1AH_BRUP'!AR34+'5C1X_Tangi'!AR34+'5C1Y_GEO'!AR34+'5C1AI_Harmony'!AR34+'5C1AJ_Athlos'!AR34+'5C1AG_Collegiate'!AR34+'5C1M_GEO Mid'!AR34+Placeholder_Tallulah!AR34</f>
        <v>0</v>
      </c>
      <c r="AT34" s="91">
        <f>'5C1B_DArbonne'!AS34+'5C1A_Madison'!AS34+'5C1C_Intl High'!AS34+'5C3_UnvView'!AT34+'5C1F_L.C. Charter'!AS34+'5C1E_LFNO'!AS34+'5C1D_NOMMA'!AS34+'5C1AE_Noble Minds'!AS34+'5C1J_Jeff Chamber'!AS34+'5C1Q_Advantage'!AS34+'5C1AF_JCFA-Laf'!AS34+'5C1W_Willow'!AS34+'5C1Z_Lincoln Prep'!AS34+'5C1AA_Laurel'!AS34+'5C1AB_Apex'!AS34+'5C1AC_Smothers'!AS34+'5C1AD_Greater'!AS34+'5C1R_Iberville'!AS34+'5C1N_Delta'!AS34+'5C1S_LC Col Prep'!AS34+'5C1T_Northeast'!AS34+'5C1U_Acadiana Ren'!AS34+'5C1I_LA Key'!AS34+'5C1V_Laf Ren'!AS34+'5C1O_Impact'!AS34+'5C1P_Vision'!AS34+'5C2_LAVCA'!AT34+'5C1H_Southwest'!AS34+'5C1G_JS Clark'!AS34+'5C1AH_BRUP'!AS34+'5C1X_Tangi'!AS34+'5C1Y_GEO'!AS34+'5C1AI_Harmony'!AS34+'5C1AJ_Athlos'!AS34+'5C1AG_Collegiate'!AS34+'5C1M_GEO Mid'!AS34+Placeholder_Tallulah!AS34</f>
        <v>1388230</v>
      </c>
      <c r="AU34" s="79">
        <f t="shared" si="1"/>
        <v>0</v>
      </c>
      <c r="AV34" s="88">
        <f t="shared" si="2"/>
        <v>1388230</v>
      </c>
      <c r="AW34" s="192"/>
      <c r="AX34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Mid'!#REF!+Placeholder_Tallulah!AW34</f>
        <v>#REF!</v>
      </c>
      <c r="AY34" s="75">
        <f t="shared" si="3"/>
        <v>0</v>
      </c>
      <c r="AZ34" s="75" t="e">
        <f t="shared" si="4"/>
        <v>#REF!</v>
      </c>
    </row>
    <row r="35" spans="1:52" ht="16.149999999999999" customHeight="1" x14ac:dyDescent="0.2">
      <c r="A35" s="55">
        <v>29</v>
      </c>
      <c r="B35" s="56" t="s">
        <v>35</v>
      </c>
      <c r="C35" s="336">
        <f>'5C1B_DArbonne'!C35+'5C1A_Madison'!C35+'5C1C_Intl High'!C35+'5C3_UnvView'!C35+'5C1F_L.C. Charter'!C35+'5C1E_LFNO'!C35+'5C1D_NOMMA'!C35+'5C1AE_Noble Minds'!C35+'5C1J_Jeff Chamber'!C35+'5C1Q_Advantage'!C35+'5C1AF_JCFA-Laf'!C35+'5C1W_Willow'!C35+'5C1Z_Lincoln Prep'!C35+'5C1AA_Laurel'!C35+'5C1AB_Apex'!C35+'5C1AC_Smothers'!C35+'5C1AD_Greater'!C35+'5C1R_Iberville'!C35+'5C1N_Delta'!C35+'5C1S_LC Col Prep'!C35+'5C1T_Northeast'!C35+'5C1U_Acadiana Ren'!C35+'5C1I_LA Key'!C35+'5C1V_Laf Ren'!C35+'5C1O_Impact'!C35+'5C1P_Vision'!C35+'5C2_LAVCA'!C35+'5C1H_Southwest'!C35+'5C1G_JS Clark'!C35+'5C1AH_BRUP'!C35+'5C1X_Tangi'!C35+'5C1Y_GEO'!C35+'5C1AI_Harmony'!C35+'5C1AJ_Athlos'!C35+'5C1AG_Collegiate'!C35+'5C1M_GEO Mid'!C35+Placeholder_Tallulah!C35</f>
        <v>0</v>
      </c>
      <c r="D35" s="57">
        <f>'Source Data'!H35</f>
        <v>4119.4752527522951</v>
      </c>
      <c r="E35" s="75">
        <f>'5C1B_DArbonne'!E35+'5C1A_Madison'!E35+'5C1C_Intl High'!E35+'5C3_UnvView'!E35+'5C1F_L.C. Charter'!E35+'5C1E_LFNO'!E35+'5C1D_NOMMA'!E35+'5C1AE_Noble Minds'!E35+'5C1J_Jeff Chamber'!E35+'5C1Q_Advantage'!E35+'5C1AF_JCFA-Laf'!E35+'5C1W_Willow'!E35+'5C1Z_Lincoln Prep'!E35+'5C1AA_Laurel'!E35+'5C1AB_Apex'!E35+'5C1AC_Smothers'!E35+'5C1AD_Greater'!E35+'5C1R_Iberville'!E35+'5C1N_Delta'!E35+'5C1S_LC Col Prep'!E35+'5C1T_Northeast'!E35+'5C1U_Acadiana Ren'!E35+'5C1I_LA Key'!E35+'5C1V_Laf Ren'!E35+'5C1O_Impact'!E35+'5C1P_Vision'!E35+'5C2_LAVCA'!E35+'5C1H_Southwest'!E35+'5C1G_JS Clark'!E35+'5C1AH_BRUP'!E35+'5C1X_Tangi'!E35+'5C1Y_GEO'!E35+'5C1AI_Harmony'!E35+'5C1AJ_Athlos'!E35+'5C1AG_Collegiate'!E35+'5C1M_GEO Mid'!E35+Placeholder_Tallulah!E35</f>
        <v>0</v>
      </c>
      <c r="F35" s="355">
        <f>'5C1B_DArbonne'!F35+'5C1A_Madison'!F35+'5C1C_Intl High'!F35+'5C3_UnvView'!F35+'5C1F_L.C. Charter'!F35+'5C1E_LFNO'!F35+'5C1D_NOMMA'!F35+'5C1AE_Noble Minds'!F35+'5C1J_Jeff Chamber'!F35+'5C1Q_Advantage'!F35+'5C1AF_JCFA-Laf'!F35+'5C1W_Willow'!F35+'5C1Z_Lincoln Prep'!F35+'5C1AA_Laurel'!F35+'5C1AB_Apex'!F35+'5C1AC_Smothers'!F35+'5C1AD_Greater'!F35+'5C1R_Iberville'!F35+'5C1N_Delta'!F35+'5C1S_LC Col Prep'!F35+'5C1T_Northeast'!F35+'5C1U_Acadiana Ren'!F35+'5C1I_LA Key'!F35+'5C1V_Laf Ren'!F35+'5C1O_Impact'!F35+'5C1P_Vision'!F35+'5C2_LAVCA'!F35+'5C1H_Southwest'!F35+'5C1G_JS Clark'!F35+'5C1AH_BRUP'!F35+'5C1X_Tangi'!F35+'5C1Y_GEO'!F35+'5C1AI_Harmony'!F35+'5C1AJ_Athlos'!F35+'5C1AG_Collegiate'!F35+'5C1M_GEO Mid'!F35+Placeholder_Tallulah!F35</f>
        <v>0</v>
      </c>
      <c r="G35" s="57">
        <f>'Source Data'!I35</f>
        <v>554.9726016103474</v>
      </c>
      <c r="H35" s="75">
        <f>'5C1B_DArbonne'!H35+'5C1A_Madison'!H35+'5C1C_Intl High'!H35+'5C3_UnvView'!H35+'5C1F_L.C. Charter'!H35+'5C1E_LFNO'!H35+'5C1D_NOMMA'!H35+'5C1AE_Noble Minds'!H35+'5C1J_Jeff Chamber'!H35+'5C1Q_Advantage'!H35+'5C1AF_JCFA-Laf'!H35+'5C1W_Willow'!H35+'5C1Z_Lincoln Prep'!H35+'5C1AA_Laurel'!H35+'5C1AB_Apex'!H35+'5C1AC_Smothers'!H35+'5C1AD_Greater'!H35+'5C1R_Iberville'!H35+'5C1N_Delta'!H35+'5C1S_LC Col Prep'!H35+'5C1T_Northeast'!H35+'5C1U_Acadiana Ren'!H35+'5C1I_LA Key'!H35+'5C1V_Laf Ren'!H35+'5C1O_Impact'!H35+'5C1P_Vision'!H35+'5C2_LAVCA'!H35+'5C1H_Southwest'!H35+'5C1G_JS Clark'!H35+'5C1AH_BRUP'!H35+'5C1X_Tangi'!H35+'5C1Y_GEO'!H35+'5C1AI_Harmony'!H35+'5C1AJ_Athlos'!H35+'5C1AG_Collegiate'!H35+'5C1M_GEO Mid'!H35+Placeholder_Tallulah!H35</f>
        <v>0</v>
      </c>
      <c r="I35" s="355">
        <f>'5C1B_DArbonne'!I35+'5C1A_Madison'!I35+'5C1C_Intl High'!I35+'5C3_UnvView'!I35+'5C1F_L.C. Charter'!I35+'5C1E_LFNO'!I35+'5C1D_NOMMA'!I35+'5C1AE_Noble Minds'!I35+'5C1J_Jeff Chamber'!I35+'5C1Q_Advantage'!I35+'5C1AF_JCFA-Laf'!I35+'5C1W_Willow'!I35+'5C1Z_Lincoln Prep'!I35+'5C1AA_Laurel'!I35+'5C1AB_Apex'!I35+'5C1AC_Smothers'!I35+'5C1AD_Greater'!I35+'5C1R_Iberville'!I35+'5C1N_Delta'!I35+'5C1S_LC Col Prep'!I35+'5C1T_Northeast'!I35+'5C1U_Acadiana Ren'!I35+'5C1I_LA Key'!I35+'5C1V_Laf Ren'!I35+'5C1O_Impact'!I35+'5C1P_Vision'!I35+'5C2_LAVCA'!I35+'5C1H_Southwest'!I35+'5C1G_JS Clark'!I35+'5C1AH_BRUP'!I35+'5C1X_Tangi'!I35+'5C1Y_GEO'!I35+'5C1AI_Harmony'!I35+'5C1AJ_Athlos'!I35+'5C1AG_Collegiate'!I35+'5C1M_GEO Mid'!I35+Placeholder_Tallulah!I35</f>
        <v>0</v>
      </c>
      <c r="J35" s="57">
        <f>'Source Data'!J35</f>
        <v>151.35616407554929</v>
      </c>
      <c r="K35" s="75">
        <f>'5C1B_DArbonne'!K35+'5C1A_Madison'!K35+'5C1C_Intl High'!K35+'5C3_UnvView'!K35+'5C1F_L.C. Charter'!K35+'5C1E_LFNO'!K35+'5C1D_NOMMA'!K35+'5C1AE_Noble Minds'!K35+'5C1J_Jeff Chamber'!K35+'5C1Q_Advantage'!K35+'5C1AF_JCFA-Laf'!K35+'5C1W_Willow'!K35+'5C1Z_Lincoln Prep'!K35+'5C1AA_Laurel'!K35+'5C1AB_Apex'!K35+'5C1AC_Smothers'!K35+'5C1AD_Greater'!K35+'5C1R_Iberville'!K35+'5C1N_Delta'!K35+'5C1S_LC Col Prep'!K35+'5C1T_Northeast'!K35+'5C1U_Acadiana Ren'!K35+'5C1I_LA Key'!K35+'5C1V_Laf Ren'!K35+'5C1O_Impact'!K35+'5C1P_Vision'!K35+'5C2_LAVCA'!K35+'5C1H_Southwest'!K35+'5C1G_JS Clark'!K35+'5C1AH_BRUP'!K35+'5C1X_Tangi'!K35+'5C1Y_GEO'!K35+'5C1AI_Harmony'!K35+'5C1AJ_Athlos'!K35+'5C1AG_Collegiate'!K35+'5C1M_GEO Mid'!K35+Placeholder_Tallulah!K35</f>
        <v>0</v>
      </c>
      <c r="L35" s="355">
        <f>'5C1B_DArbonne'!L35+'5C1A_Madison'!L35+'5C1C_Intl High'!L35+'5C3_UnvView'!L35+'5C1F_L.C. Charter'!L35+'5C1E_LFNO'!L35+'5C1D_NOMMA'!L35+'5C1AE_Noble Minds'!L35+'5C1J_Jeff Chamber'!L35+'5C1Q_Advantage'!L35+'5C1AF_JCFA-Laf'!L35+'5C1W_Willow'!L35+'5C1Z_Lincoln Prep'!L35+'5C1AA_Laurel'!L35+'5C1AB_Apex'!L35+'5C1AC_Smothers'!L35+'5C1AD_Greater'!L35+'5C1R_Iberville'!L35+'5C1N_Delta'!L35+'5C1S_LC Col Prep'!L35+'5C1T_Northeast'!L35+'5C1U_Acadiana Ren'!L35+'5C1I_LA Key'!L35+'5C1V_Laf Ren'!L35+'5C1O_Impact'!L35+'5C1P_Vision'!L35+'5C2_LAVCA'!L35+'5C1H_Southwest'!L35+'5C1G_JS Clark'!L35+'5C1AH_BRUP'!L35+'5C1X_Tangi'!L35+'5C1Y_GEO'!L35+'5C1AI_Harmony'!L35+'5C1AJ_Athlos'!L35+'5C1AG_Collegiate'!L35+'5C1M_GEO Mid'!L35+Placeholder_Tallulah!L35</f>
        <v>0</v>
      </c>
      <c r="M35" s="57">
        <f>'Source Data'!K35</f>
        <v>3783.9041018887328</v>
      </c>
      <c r="N35" s="75">
        <f>'5C1B_DArbonne'!N35+'5C1A_Madison'!N35+'5C1C_Intl High'!N35+'5C3_UnvView'!N35+'5C1F_L.C. Charter'!N35+'5C1E_LFNO'!N35+'5C1D_NOMMA'!N35+'5C1AE_Noble Minds'!N35+'5C1J_Jeff Chamber'!N35+'5C1Q_Advantage'!N35+'5C1AF_JCFA-Laf'!N35+'5C1W_Willow'!N35+'5C1Z_Lincoln Prep'!N35+'5C1AA_Laurel'!N35+'5C1AB_Apex'!N35+'5C1AC_Smothers'!N35+'5C1AD_Greater'!N35+'5C1R_Iberville'!N35+'5C1N_Delta'!N35+'5C1S_LC Col Prep'!N35+'5C1T_Northeast'!N35+'5C1U_Acadiana Ren'!N35+'5C1I_LA Key'!N35+'5C1V_Laf Ren'!N35+'5C1O_Impact'!N35+'5C1P_Vision'!N35+'5C2_LAVCA'!N35+'5C1H_Southwest'!N35+'5C1G_JS Clark'!N35+'5C1AH_BRUP'!N35+'5C1X_Tangi'!N35+'5C1Y_GEO'!N35+'5C1AI_Harmony'!N35+'5C1AJ_Athlos'!N35+'5C1AG_Collegiate'!N35+'5C1M_GEO Mid'!N35+Placeholder_Tallulah!N35</f>
        <v>0</v>
      </c>
      <c r="O35" s="355">
        <f>'5C1B_DArbonne'!O35+'5C1A_Madison'!O35+'5C1C_Intl High'!O35+'5C3_UnvView'!O35+'5C1F_L.C. Charter'!O35+'5C1E_LFNO'!O35+'5C1D_NOMMA'!O35+'5C1AE_Noble Minds'!O35+'5C1J_Jeff Chamber'!O35+'5C1Q_Advantage'!O35+'5C1AF_JCFA-Laf'!O35+'5C1W_Willow'!O35+'5C1Z_Lincoln Prep'!O35+'5C1AA_Laurel'!O35+'5C1AB_Apex'!O35+'5C1AC_Smothers'!O35+'5C1AD_Greater'!O35+'5C1R_Iberville'!O35+'5C1N_Delta'!O35+'5C1S_LC Col Prep'!O35+'5C1T_Northeast'!O35+'5C1U_Acadiana Ren'!O35+'5C1I_LA Key'!O35+'5C1V_Laf Ren'!O35+'5C1O_Impact'!O35+'5C1P_Vision'!O35+'5C2_LAVCA'!O35+'5C1H_Southwest'!O35+'5C1G_JS Clark'!O35+'5C1AH_BRUP'!O35+'5C1X_Tangi'!O35+'5C1Y_GEO'!O35+'5C1AI_Harmony'!O35+'5C1AJ_Athlos'!O35+'5C1AG_Collegiate'!O35+'5C1M_GEO Mid'!O35+Placeholder_Tallulah!O35</f>
        <v>0</v>
      </c>
      <c r="P35" s="57">
        <f>'Source Data'!L35</f>
        <v>1513.5616407554928</v>
      </c>
      <c r="Q35" s="75">
        <f>'5C1B_DArbonne'!Q35+'5C1A_Madison'!Q35+'5C1C_Intl High'!Q35+'5C3_UnvView'!Q35+'5C1F_L.C. Charter'!Q35+'5C1E_LFNO'!Q35+'5C1D_NOMMA'!Q35+'5C1AE_Noble Minds'!Q35+'5C1J_Jeff Chamber'!Q35+'5C1Q_Advantage'!Q35+'5C1AF_JCFA-Laf'!Q35+'5C1W_Willow'!Q35+'5C1Z_Lincoln Prep'!Q35+'5C1AA_Laurel'!Q35+'5C1AB_Apex'!Q35+'5C1AC_Smothers'!Q35+'5C1AD_Greater'!Q35+'5C1R_Iberville'!Q35+'5C1N_Delta'!Q35+'5C1S_LC Col Prep'!Q35+'5C1T_Northeast'!Q35+'5C1U_Acadiana Ren'!Q35+'5C1I_LA Key'!Q35+'5C1V_Laf Ren'!Q35+'5C1O_Impact'!Q35+'5C1P_Vision'!Q35+'5C2_LAVCA'!Q35+'5C1H_Southwest'!Q35+'5C1G_JS Clark'!Q35+'5C1AH_BRUP'!Q35+'5C1X_Tangi'!Q35+'5C1Y_GEO'!Q35+'5C1AI_Harmony'!Q35+'5C1AJ_Athlos'!Q35+'5C1AG_Collegiate'!Q35+'5C1M_GEO Mid'!Q35+Placeholder_Tallulah!Q35</f>
        <v>0</v>
      </c>
      <c r="R35" s="94">
        <f>'5C1B_DArbonne'!R35+'5C1A_Madison'!R35+'5C1C_Intl High'!R35+'5C3_UnvView'!R35+'5C1F_L.C. Charter'!R35+'5C1E_LFNO'!R35+'5C1D_NOMMA'!R35+'5C1AE_Noble Minds'!R35+'5C1J_Jeff Chamber'!R35+'5C1Q_Advantage'!R35+'5C1AF_JCFA-Laf'!R35+'5C1W_Willow'!R35+'5C1Z_Lincoln Prep'!R35+'5C1AA_Laurel'!R35+'5C1AB_Apex'!R35+'5C1AC_Smothers'!R35+'5C1AD_Greater'!R35+'5C1R_Iberville'!R35+'5C1N_Delta'!R35+'5C1S_LC Col Prep'!R35+'5C1T_Northeast'!R35+'5C1U_Acadiana Ren'!R35+'5C1I_LA Key'!R35+'5C1V_Laf Ren'!R35+'5C1O_Impact'!R35+'5C1P_Vision'!R35+'5C2_LAVCA'!R35+'5C1H_Southwest'!R35+'5C1G_JS Clark'!R35+'5C1AH_BRUP'!R35+'5C1X_Tangi'!R35+'5C1Y_GEO'!R35+'5C1AI_Harmony'!R35+'5C1AJ_Athlos'!R35+'5C1AG_Collegiate'!R35+'5C1M_GEO Mid'!R35+Placeholder_Tallulah!R35</f>
        <v>506410</v>
      </c>
      <c r="S35" s="1397">
        <f>'5C3_UnvView'!S35+'5C2_LAVCA'!S35</f>
        <v>54809</v>
      </c>
      <c r="T35" s="57">
        <f>'5C1B_DArbonne'!S35+'5C1A_Madison'!S35+'5C1C_Intl High'!S35+'5C3_UnvView'!T35+'5C1F_L.C. Charter'!S35+'5C1E_LFNO'!S35+'5C1D_NOMMA'!S35+'5C1AE_Noble Minds'!S35+'5C1J_Jeff Chamber'!S35+'5C1Q_Advantage'!S35+'5C1AF_JCFA-Laf'!S35+'5C1W_Willow'!S35+'5C1Z_Lincoln Prep'!S35+'5C1AA_Laurel'!S35+'5C1AB_Apex'!S35+'5C1AC_Smothers'!S35+'5C1AD_Greater'!S35+'5C1R_Iberville'!S35+'5C1N_Delta'!S35+'5C1S_LC Col Prep'!S35+'5C1T_Northeast'!S35+'5C1U_Acadiana Ren'!S35+'5C1I_LA Key'!S35+'5C1V_Laf Ren'!S35+'5C1O_Impact'!S35+'5C1P_Vision'!S35+'5C2_LAVCA'!T35+'5C1H_Southwest'!S35+'5C1G_JS Clark'!S35+'5C1AH_BRUP'!S35+'5C1X_Tangi'!S35+'5C1Y_GEO'!S35+'5C1AI_Harmony'!S35+'5C1AJ_Athlos'!S35+'5C1AG_Collegiate'!S35+'5C1M_GEO Mid'!S35+Placeholder_Tallulah!S35</f>
        <v>0</v>
      </c>
      <c r="U35" s="57">
        <f>'5C1B_DArbonne'!T35+'5C1A_Madison'!T35+'5C1C_Intl High'!T35+'5C3_UnvView'!U35+'5C1F_L.C. Charter'!T35+'5C1E_LFNO'!T35+'5C1D_NOMMA'!T35+'5C1AE_Noble Minds'!T35+'5C1J_Jeff Chamber'!T35+'5C1Q_Advantage'!T35+'5C1AF_JCFA-Laf'!T35+'5C1W_Willow'!T35+'5C1Z_Lincoln Prep'!T35+'5C1AA_Laurel'!T35+'5C1AB_Apex'!T35+'5C1AC_Smothers'!T35+'5C1AD_Greater'!T35+'5C1R_Iberville'!T35+'5C1N_Delta'!T35+'5C1S_LC Col Prep'!T35+'5C1T_Northeast'!T35+'5C1U_Acadiana Ren'!T35+'5C1I_LA Key'!T35+'5C1V_Laf Ren'!T35+'5C1O_Impact'!T35+'5C1P_Vision'!T35+'5C2_LAVCA'!U35+'5C1H_Southwest'!T35+'5C1G_JS Clark'!T35+'5C1AH_BRUP'!T35+'5C1X_Tangi'!T35+'5C1Y_GEO'!T35+'5C1AI_Harmony'!T35+'5C1AJ_Athlos'!T35+'5C1AG_Collegiate'!T35+'5C1M_GEO Mid'!T35+Placeholder_Tallulah!T35</f>
        <v>0</v>
      </c>
      <c r="V35" s="58">
        <f>'5C1B_DArbonne'!U35+'5C1A_Madison'!U35+'5C1C_Intl High'!U35+'5C3_UnvView'!V35+'5C1F_L.C. Charter'!U35+'5C1E_LFNO'!U35+'5C1D_NOMMA'!U35+'5C1AE_Noble Minds'!U35+'5C1J_Jeff Chamber'!U35+'5C1Q_Advantage'!U35+'5C1AF_JCFA-Laf'!U35+'5C1W_Willow'!U35+'5C1Z_Lincoln Prep'!U35+'5C1AA_Laurel'!U35+'5C1AB_Apex'!U35+'5C1AC_Smothers'!U35+'5C1AD_Greater'!U35+'5C1R_Iberville'!U35+'5C1N_Delta'!U35+'5C1S_LC Col Prep'!U35+'5C1T_Northeast'!U35+'5C1U_Acadiana Ren'!U35+'5C1I_LA Key'!U35+'5C1V_Laf Ren'!U35+'5C1O_Impact'!U35+'5C1P_Vision'!U35+'5C2_LAVCA'!V35+'5C1H_Southwest'!U35+'5C1G_JS Clark'!U35+'5C1AH_BRUP'!U35+'5C1X_Tangi'!U35+'5C1Y_GEO'!U35+'5C1AI_Harmony'!U35+'5C1AJ_Athlos'!U35+'5C1AG_Collegiate'!U35+'5C1M_GEO Mid'!U35+Placeholder_Tallulah!U35</f>
        <v>0</v>
      </c>
      <c r="W35" s="94">
        <f>'5C1B_DArbonne'!V35+'5C1A_Madison'!V35+'5C1C_Intl High'!V35+'5C3_UnvView'!W35+'5C1F_L.C. Charter'!V35+'5C1E_LFNO'!V35+'5C1D_NOMMA'!V35+'5C1AE_Noble Minds'!V35+'5C1J_Jeff Chamber'!V35+'5C1Q_Advantage'!V35+'5C1AF_JCFA-Laf'!V35+'5C1W_Willow'!V35+'5C1Z_Lincoln Prep'!V35+'5C1AA_Laurel'!V35+'5C1AB_Apex'!V35+'5C1AC_Smothers'!V35+'5C1AD_Greater'!V35+'5C1R_Iberville'!V35+'5C1N_Delta'!V35+'5C1S_LC Col Prep'!V35+'5C1T_Northeast'!V35+'5C1U_Acadiana Ren'!V35+'5C1I_LA Key'!V35+'5C1V_Laf Ren'!V35+'5C1O_Impact'!V35+'5C1P_Vision'!V35+'5C2_LAVCA'!W35+'5C1H_Southwest'!V35+'5C1G_JS Clark'!V35+'5C1AH_BRUP'!V35+'5C1X_Tangi'!V35+'5C1Y_GEO'!V35+'5C1AI_Harmony'!V35+'5C1AJ_Athlos'!V35+'5C1AG_Collegiate'!V35+'5C1M_GEO Mid'!V35+Placeholder_Tallulah!V35</f>
        <v>0</v>
      </c>
      <c r="X35" s="75">
        <f>'5C1B_DArbonne'!W35+'5C1A_Madison'!W35+'5C1C_Intl High'!W35+'5C3_UnvView'!X35+'5C1F_L.C. Charter'!W35+'5C1E_LFNO'!W35+'5C1D_NOMMA'!W35+'5C1AE_Noble Minds'!W35+'5C1J_Jeff Chamber'!W35+'5C1Q_Advantage'!W35+'5C1AF_JCFA-Laf'!W35+'5C1W_Willow'!W35+'5C1Z_Lincoln Prep'!W35+'5C1AA_Laurel'!W35+'5C1AB_Apex'!W35+'5C1AC_Smothers'!W35+'5C1AD_Greater'!W35+'5C1R_Iberville'!W35+'5C1N_Delta'!W35+'5C1S_LC Col Prep'!W35+'5C1T_Northeast'!W35+'5C1U_Acadiana Ren'!W35+'5C1I_LA Key'!W35+'5C1V_Laf Ren'!W35+'5C1O_Impact'!W35+'5C1P_Vision'!W35+'5C2_LAVCA'!X35+'5C1H_Southwest'!W35+'5C1G_JS Clark'!W35+'5C1AH_BRUP'!W35+'5C1X_Tangi'!W35+'5C1Y_GEO'!W35+'5C1AI_Harmony'!W35+'5C1AJ_Athlos'!W35+'5C1AG_Collegiate'!W35+'5C1M_GEO Mid'!W35+Placeholder_Tallulah!W35</f>
        <v>0</v>
      </c>
      <c r="Y35" s="94">
        <f>'5C1B_DArbonne'!X35+'5C1A_Madison'!X35+'5C1C_Intl High'!X35+'5C3_UnvView'!Y35+'5C1F_L.C. Charter'!X35+'5C1E_LFNO'!X35+'5C1D_NOMMA'!X35+'5C1AE_Noble Minds'!X35+'5C1J_Jeff Chamber'!X35+'5C1Q_Advantage'!X35+'5C1AF_JCFA-Laf'!X35+'5C1W_Willow'!X35+'5C1Z_Lincoln Prep'!X35+'5C1AA_Laurel'!X35+'5C1AB_Apex'!X35+'5C1AC_Smothers'!X35+'5C1AD_Greater'!X35+'5C1R_Iberville'!X35+'5C1N_Delta'!X35+'5C1S_LC Col Prep'!X35+'5C1T_Northeast'!X35+'5C1U_Acadiana Ren'!X35+'5C1I_LA Key'!X35+'5C1V_Laf Ren'!X35+'5C1O_Impact'!X35+'5C1P_Vision'!X35+'5C2_LAVCA'!Y35+'5C1H_Southwest'!X35+'5C1G_JS Clark'!X35+'5C1AH_BRUP'!X35+'5C1X_Tangi'!X35+'5C1Y_GEO'!X35+'5C1AI_Harmony'!X35+'5C1AJ_Athlos'!X35+'5C1AG_Collegiate'!X35+'5C1M_GEO Mid'!X35+Placeholder_Tallulah!X35</f>
        <v>0</v>
      </c>
      <c r="Z35" s="57">
        <f>'5C1B_DArbonne'!Y35+'5C1A_Madison'!Y35+'5C1C_Intl High'!Y35+'5C3_UnvView'!Z35+'5C1F_L.C. Charter'!Y35+'5C1E_LFNO'!Y35+'5C1D_NOMMA'!Y35+'5C1AE_Noble Minds'!Y35+'5C1J_Jeff Chamber'!Y35+'5C1Q_Advantage'!Y35+'5C1AF_JCFA-Laf'!Y35+'5C1W_Willow'!Y35+'5C1Z_Lincoln Prep'!Y35+'5C1AA_Laurel'!Y35+'5C1AB_Apex'!Y35+'5C1AC_Smothers'!Y35+'5C1AD_Greater'!Y35+'5C1R_Iberville'!Y35+'5C1N_Delta'!Y35+'5C1S_LC Col Prep'!Y35+'5C1T_Northeast'!Y35+'5C1U_Acadiana Ren'!Y35+'5C1I_LA Key'!Y35+'5C1V_Laf Ren'!Y35+'5C1O_Impact'!Y35+'5C1P_Vision'!Y35+'5C2_LAVCA'!Z35+'5C1H_Southwest'!Y35+'5C1G_JS Clark'!Y35+'5C1AH_BRUP'!Y35+'5C1X_Tangi'!Y35+'5C1Y_GEO'!Y35+'5C1AI_Harmony'!Y35+'5C1AJ_Athlos'!Y35+'5C1AG_Collegiate'!Y35+'5C1M_GEO Mid'!Y35+Placeholder_Tallulah!Y35</f>
        <v>0</v>
      </c>
      <c r="AA35" s="94">
        <f>'5C1B_DArbonne'!Z35+'5C1A_Madison'!Z35+'5C1C_Intl High'!Z35+'5C3_UnvView'!AA35+'5C1F_L.C. Charter'!Z35+'5C1E_LFNO'!Z35+'5C1D_NOMMA'!Z35+'5C1AE_Noble Minds'!Z35+'5C1J_Jeff Chamber'!Z35+'5C1Q_Advantage'!Z35+'5C1AF_JCFA-Laf'!Z35+'5C1W_Willow'!Z35+'5C1Z_Lincoln Prep'!Z35+'5C1AA_Laurel'!Z35+'5C1AB_Apex'!Z35+'5C1AC_Smothers'!Z35+'5C1AD_Greater'!Z35+'5C1R_Iberville'!Z35+'5C1N_Delta'!Z35+'5C1S_LC Col Prep'!Z35+'5C1T_Northeast'!Z35+'5C1U_Acadiana Ren'!Z35+'5C1I_LA Key'!Z35+'5C1V_Laf Ren'!Z35+'5C1O_Impact'!Z35+'5C1P_Vision'!Z35+'5C2_LAVCA'!AA35+'5C1H_Southwest'!Z35+'5C1G_JS Clark'!Z35+'5C1AH_BRUP'!Z35+'5C1X_Tangi'!Z35+'5C1Y_GEO'!Z35+'5C1AI_Harmony'!Z35+'5C1AJ_Athlos'!Z35+'5C1AG_Collegiate'!Z35+'5C1M_GEO Mid'!Z35+Placeholder_Tallulah!Z35</f>
        <v>0</v>
      </c>
      <c r="AB35" s="57">
        <f>'5C1B_DArbonne'!AA35+'5C1A_Madison'!AA35+'5C1C_Intl High'!AA35+'5C3_UnvView'!AB35+'5C1F_L.C. Charter'!AA35+'5C1E_LFNO'!AA35+'5C1D_NOMMA'!AA35+'5C1AE_Noble Minds'!AA35+'5C1J_Jeff Chamber'!AA35+'5C1Q_Advantage'!AA35+'5C1AF_JCFA-Laf'!AA35+'5C1W_Willow'!AA35+'5C1Z_Lincoln Prep'!AA35+'5C1AA_Laurel'!AA35+'5C1AB_Apex'!AA35+'5C1AC_Smothers'!AA35+'5C1AD_Greater'!AA35+'5C1R_Iberville'!AA35+'5C1N_Delta'!AA35+'5C1S_LC Col Prep'!AA35+'5C1T_Northeast'!AA35+'5C1U_Acadiana Ren'!AA35+'5C1I_LA Key'!AA35+'5C1V_Laf Ren'!AA35+'5C1O_Impact'!AA35+'5C1P_Vision'!AA35+'5C2_LAVCA'!AB35+'5C1H_Southwest'!AA35+'5C1G_JS Clark'!AA35+'5C1AH_BRUP'!AA35+'5C1X_Tangi'!AA35+'5C1Y_GEO'!AA35+'5C1AI_Harmony'!AA35+'5C1AJ_Athlos'!AA35+'5C1AG_Collegiate'!AA35+'5C1M_GEO Mid'!AA35+Placeholder_Tallulah!AA35</f>
        <v>0</v>
      </c>
      <c r="AC35" s="57">
        <f>'5C1B_DArbonne'!AB35+'5C1A_Madison'!AB35+'5C1C_Intl High'!AB35+'5C3_UnvView'!AC35+'5C1F_L.C. Charter'!AB35+'5C1E_LFNO'!AB35+'5C1D_NOMMA'!AB35+'5C1AE_Noble Minds'!AB35+'5C1J_Jeff Chamber'!AB35+'5C1Q_Advantage'!AB35+'5C1AF_JCFA-Laf'!AB35+'5C1W_Willow'!AB35+'5C1Z_Lincoln Prep'!AB35+'5C1AA_Laurel'!AB35+'5C1AB_Apex'!AB35+'5C1AC_Smothers'!AB35+'5C1AD_Greater'!AB35+'5C1R_Iberville'!AB35+'5C1N_Delta'!AB35+'5C1S_LC Col Prep'!AB35+'5C1T_Northeast'!AB35+'5C1U_Acadiana Ren'!AB35+'5C1I_LA Key'!AB35+'5C1V_Laf Ren'!AB35+'5C1O_Impact'!AB35+'5C1P_Vision'!AB35+'5C2_LAVCA'!AC35+'5C1H_Southwest'!AB35+'5C1G_JS Clark'!AB35+'5C1AH_BRUP'!AB35+'5C1X_Tangi'!AB35+'5C1Y_GEO'!AB35+'5C1AI_Harmony'!AB35+'5C1AJ_Athlos'!AB35+'5C1AG_Collegiate'!AB35+'5C1M_GEO Mid'!AB35+Placeholder_Tallulah!AB35</f>
        <v>0</v>
      </c>
      <c r="AD35" s="94">
        <f>'5C1B_DArbonne'!AC35+'5C1A_Madison'!AC35+'5C1C_Intl High'!AC35+'5C3_UnvView'!AD35+'5C1F_L.C. Charter'!AC35+'5C1E_LFNO'!AC35+'5C1D_NOMMA'!AC35+'5C1AE_Noble Minds'!AC35+'5C1J_Jeff Chamber'!AC35+'5C1Q_Advantage'!AC35+'5C1AF_JCFA-Laf'!AC35+'5C1W_Willow'!AC35+'5C1Z_Lincoln Prep'!AC35+'5C1AA_Laurel'!AC35+'5C1AB_Apex'!AC35+'5C1AC_Smothers'!AC35+'5C1AD_Greater'!AC35+'5C1R_Iberville'!AC35+'5C1N_Delta'!AC35+'5C1S_LC Col Prep'!AC35+'5C1T_Northeast'!AC35+'5C1U_Acadiana Ren'!AC35+'5C1I_LA Key'!AC35+'5C1V_Laf Ren'!AC35+'5C1O_Impact'!AC35+'5C1P_Vision'!AC35+'5C2_LAVCA'!AD35+'5C1H_Southwest'!AC35+'5C1G_JS Clark'!AC35+'5C1AH_BRUP'!AC35+'5C1X_Tangi'!AC35+'5C1Y_GEO'!AC35+'5C1AI_Harmony'!AC35+'5C1AJ_Athlos'!AC35+'5C1AG_Collegiate'!AC35+'5C1M_GEO Mid'!AC35+Placeholder_Tallulah!AC35</f>
        <v>0</v>
      </c>
      <c r="AE35" s="98">
        <f>'5C1B_DArbonne'!AD35+'5C1A_Madison'!AD35+'5C1C_Intl High'!AD35+'5C3_UnvView'!AE35+'5C1F_L.C. Charter'!AD35+'5C1E_LFNO'!AD35+'5C1D_NOMMA'!AD35+'5C1AE_Noble Minds'!AD35+'5C1J_Jeff Chamber'!AD35+'5C1Q_Advantage'!AD35+'5C1AF_JCFA-Laf'!AD35+'5C1W_Willow'!AD35+'5C1Z_Lincoln Prep'!AD35+'5C1AA_Laurel'!AD35+'5C1AB_Apex'!AD35+'5C1AC_Smothers'!AD35+'5C1AD_Greater'!AD35+'5C1R_Iberville'!AD35+'5C1N_Delta'!AD35+'5C1S_LC Col Prep'!AD35+'5C1T_Northeast'!AD35+'5C1U_Acadiana Ren'!AD35+'5C1I_LA Key'!AD35+'5C1V_Laf Ren'!AD35+'5C1O_Impact'!AD35+'5C1P_Vision'!AD35+'5C2_LAVCA'!AE35+'5C1H_Southwest'!AD35+'5C1G_JS Clark'!AD35+'5C1AH_BRUP'!AD35+'5C1X_Tangi'!AD35+'5C1Y_GEO'!AD35+'5C1AI_Harmony'!AD35+'5C1AJ_Athlos'!AD35+'5C1AG_Collegiate'!AD35+'5C1M_GEO Mid'!AD35+Placeholder_Tallulah!AD35</f>
        <v>0</v>
      </c>
      <c r="AF35" s="76">
        <f>'Source Data'!N35</f>
        <v>5070</v>
      </c>
      <c r="AG35" s="91">
        <f>'5C1B_DArbonne'!AF35+'5C1A_Madison'!AF35+'5C1C_Intl High'!AF35+'5C3_UnvView'!AG35+'5C1F_L.C. Charter'!AF35+'5C1E_LFNO'!AF35+'5C1D_NOMMA'!AF35+'5C1AE_Noble Minds'!AF35+'5C1J_Jeff Chamber'!AF35+'5C1Q_Advantage'!AF35+'5C1AF_JCFA-Laf'!AF35+'5C1W_Willow'!AF35+'5C1Z_Lincoln Prep'!AF35+'5C1AA_Laurel'!AF35+'5C1AB_Apex'!AF35+'5C1AC_Smothers'!AF35+'5C1AD_Greater'!AF35+'5C1R_Iberville'!AF35+'5C1N_Delta'!AF35+'5C1S_LC Col Prep'!AF35+'5C1T_Northeast'!AF35+'5C1U_Acadiana Ren'!AF35+'5C1I_LA Key'!AF35+'5C1V_Laf Ren'!AF35+'5C1O_Impact'!AF35+'5C1P_Vision'!AF35+'5C2_LAVCA'!AG35+'5C1H_Southwest'!AF35+'5C1G_JS Clark'!AF35+'5C1AH_BRUP'!AF35+'5C1X_Tangi'!AF35+'5C1Y_GEO'!AF35+'5C1AI_Harmony'!AF35+'5C1AJ_Athlos'!AF35+'5C1AG_Collegiate'!AF35+'5C1M_GEO Mid'!AF35+Placeholder_Tallulah!AF35</f>
        <v>0</v>
      </c>
      <c r="AH35" s="336">
        <f>'5C1B_DArbonne'!AG35+'5C1A_Madison'!AG35+'5C1C_Intl High'!AG35+'5C3_UnvView'!AH35+'5C1F_L.C. Charter'!AG35+'5C1E_LFNO'!AG35+'5C1D_NOMMA'!AG35+'5C1AE_Noble Minds'!AG35+'5C1J_Jeff Chamber'!AG35+'5C1Q_Advantage'!AG35+'5C1AF_JCFA-Laf'!AG35+'5C1W_Willow'!AG35+'5C1Z_Lincoln Prep'!AG35+'5C1AA_Laurel'!AG35+'5C1AB_Apex'!AG35+'5C1AC_Smothers'!AG35+'5C1AD_Greater'!AG35+'5C1R_Iberville'!AG35+'5C1N_Delta'!AG35+'5C1S_LC Col Prep'!AG35+'5C1T_Northeast'!AG35+'5C1U_Acadiana Ren'!AG35+'5C1I_LA Key'!AG35+'5C1V_Laf Ren'!AG35+'5C1O_Impact'!AG35+'5C1P_Vision'!AG35+'5C2_LAVCA'!AH35+'5C1H_Southwest'!AG35+'5C1G_JS Clark'!AG35+'5C1AH_BRUP'!AG35+'5C1X_Tangi'!AG35+'5C1Y_GEO'!AG35+'5C1AI_Harmony'!AG35+'5C1AJ_Athlos'!AG35+'5C1AG_Collegiate'!AG35+'5C1M_GEO Mid'!AG35+Placeholder_Tallulah!AG35</f>
        <v>0</v>
      </c>
      <c r="AI35" s="76">
        <f>'5C1B_DArbonne'!AH35+'5C1A_Madison'!AH35+'5C1C_Intl High'!AH35+'5C3_UnvView'!AI35+'5C1F_L.C. Charter'!AH35+'5C1E_LFNO'!AH35+'5C1D_NOMMA'!AH35+'5C1AE_Noble Minds'!AH35+'5C1J_Jeff Chamber'!AH35+'5C1Q_Advantage'!AH35+'5C1AF_JCFA-Laf'!AH35+'5C1W_Willow'!AH35+'5C1Z_Lincoln Prep'!AH35+'5C1AA_Laurel'!AH35+'5C1AB_Apex'!AH35+'5C1AC_Smothers'!AH35+'5C1AD_Greater'!AH35+'5C1R_Iberville'!AH35+'5C1N_Delta'!AH35+'5C1S_LC Col Prep'!AH35+'5C1T_Northeast'!AH35+'5C1U_Acadiana Ren'!AH35+'5C1I_LA Key'!AH35+'5C1V_Laf Ren'!AH35+'5C1O_Impact'!AH35+'5C1P_Vision'!AH35+'5C2_LAVCA'!AI35+'5C1H_Southwest'!AH35+'5C1G_JS Clark'!AH35+'5C1AH_BRUP'!AH35+'5C1X_Tangi'!AH35+'5C1Y_GEO'!AH35+'5C1AI_Harmony'!AH35+'5C1AJ_Athlos'!AH35+'5C1AG_Collegiate'!AH35+'5C1M_GEO Mid'!AH35+Placeholder_Tallulah!AH35</f>
        <v>0</v>
      </c>
      <c r="AJ35" s="336">
        <f>'5C1B_DArbonne'!AI35+'5C1A_Madison'!AI35+'5C1C_Intl High'!AI35+'5C3_UnvView'!AJ35+'5C1F_L.C. Charter'!AI35+'5C1E_LFNO'!AI35+'5C1D_NOMMA'!AI35+'5C1AE_Noble Minds'!AI35+'5C1J_Jeff Chamber'!AI35+'5C1Q_Advantage'!AI35+'5C1AF_JCFA-Laf'!AI35+'5C1W_Willow'!AI35+'5C1Z_Lincoln Prep'!AI35+'5C1AA_Laurel'!AI35+'5C1AB_Apex'!AI35+'5C1AC_Smothers'!AI35+'5C1AD_Greater'!AI35+'5C1R_Iberville'!AI35+'5C1N_Delta'!AI35+'5C1S_LC Col Prep'!AI35+'5C1T_Northeast'!AI35+'5C1U_Acadiana Ren'!AI35+'5C1I_LA Key'!AI35+'5C1V_Laf Ren'!AI35+'5C1O_Impact'!AI35+'5C1P_Vision'!AI35+'5C2_LAVCA'!AJ35+'5C1H_Southwest'!AI35+'5C1G_JS Clark'!AI35+'5C1AH_BRUP'!AI35+'5C1X_Tangi'!AI35+'5C1Y_GEO'!AI35+'5C1AI_Harmony'!AI35+'5C1AJ_Athlos'!AI35+'5C1AG_Collegiate'!AI35+'5C1M_GEO Mid'!AI35+Placeholder_Tallulah!AI35</f>
        <v>0</v>
      </c>
      <c r="AK35" s="78">
        <f>'5C1B_DArbonne'!AJ35+'5C1A_Madison'!AJ35+'5C1C_Intl High'!AJ35+'5C3_UnvView'!AK35+'5C1F_L.C. Charter'!AJ35+'5C1E_LFNO'!AJ35+'5C1D_NOMMA'!AJ35+'5C1AE_Noble Minds'!AJ35+'5C1J_Jeff Chamber'!AJ35+'5C1Q_Advantage'!AJ35+'5C1AF_JCFA-Laf'!AJ35+'5C1W_Willow'!AJ35+'5C1Z_Lincoln Prep'!AJ35+'5C1AA_Laurel'!AJ35+'5C1AB_Apex'!AJ35+'5C1AC_Smothers'!AJ35+'5C1AD_Greater'!AJ35+'5C1R_Iberville'!AJ35+'5C1N_Delta'!AJ35+'5C1S_LC Col Prep'!AJ35+'5C1T_Northeast'!AJ35+'5C1U_Acadiana Ren'!AJ35+'5C1I_LA Key'!AJ35+'5C1V_Laf Ren'!AJ35+'5C1O_Impact'!AJ35+'5C1P_Vision'!AJ35+'5C2_LAVCA'!AK35+'5C1H_Southwest'!AJ35+'5C1G_JS Clark'!AJ35+'5C1AH_BRUP'!AJ35+'5C1X_Tangi'!AJ35+'5C1Y_GEO'!AJ35+'5C1AI_Harmony'!AJ35+'5C1AJ_Athlos'!AJ35+'5C1AG_Collegiate'!AJ35+'5C1M_GEO Mid'!AJ35+Placeholder_Tallulah!AJ35</f>
        <v>0</v>
      </c>
      <c r="AL35" s="77">
        <f>'5C1B_DArbonne'!AK35+'5C1A_Madison'!AK35+'5C1C_Intl High'!AK35+'5C3_UnvView'!AL35+'5C1F_L.C. Charter'!AK35+'5C1E_LFNO'!AK35+'5C1D_NOMMA'!AK35+'5C1AE_Noble Minds'!AK35+'5C1J_Jeff Chamber'!AK35+'5C1Q_Advantage'!AK35+'5C1AF_JCFA-Laf'!AK35+'5C1W_Willow'!AK35+'5C1Z_Lincoln Prep'!AK35+'5C1AA_Laurel'!AK35+'5C1AB_Apex'!AK35+'5C1AC_Smothers'!AK35+'5C1AD_Greater'!AK35+'5C1R_Iberville'!AK35+'5C1N_Delta'!AK35+'5C1S_LC Col Prep'!AK35+'5C1T_Northeast'!AK35+'5C1U_Acadiana Ren'!AK35+'5C1I_LA Key'!AK35+'5C1V_Laf Ren'!AK35+'5C1O_Impact'!AK35+'5C1P_Vision'!AK35+'5C2_LAVCA'!AL35+'5C1H_Southwest'!AK35+'5C1G_JS Clark'!AK35+'5C1AH_BRUP'!AK35+'5C1X_Tangi'!AK35+'5C1Y_GEO'!AK35+'5C1AI_Harmony'!AK35+'5C1AJ_Athlos'!AK35+'5C1AG_Collegiate'!AK35+'5C1M_GEO Mid'!AK35+Placeholder_Tallulah!AK35</f>
        <v>0</v>
      </c>
      <c r="AM35" s="91">
        <f>'5C1B_DArbonne'!AL35+'5C1A_Madison'!AL35+'5C1C_Intl High'!AL35+'5C3_UnvView'!AM35+'5C1F_L.C. Charter'!AL35+'5C1E_LFNO'!AL35+'5C1D_NOMMA'!AL35+'5C1AE_Noble Minds'!AL35+'5C1J_Jeff Chamber'!AL35+'5C1Q_Advantage'!AL35+'5C1AF_JCFA-Laf'!AL35+'5C1W_Willow'!AL35+'5C1Z_Lincoln Prep'!AL35+'5C1AA_Laurel'!AL35+'5C1AB_Apex'!AL35+'5C1AC_Smothers'!AL35+'5C1AD_Greater'!AL35+'5C1R_Iberville'!AL35+'5C1N_Delta'!AL35+'5C1S_LC Col Prep'!AL35+'5C1T_Northeast'!AL35+'5C1U_Acadiana Ren'!AL35+'5C1I_LA Key'!AL35+'5C1V_Laf Ren'!AL35+'5C1O_Impact'!AL35+'5C1P_Vision'!AL35+'5C2_LAVCA'!AM35+'5C1H_Southwest'!AL35+'5C1G_JS Clark'!AL35+'5C1AH_BRUP'!AL35+'5C1X_Tangi'!AL35+'5C1Y_GEO'!AL35+'5C1AI_Harmony'!AL35+'5C1AJ_Athlos'!AL35+'5C1AG_Collegiate'!AL35+'5C1M_GEO Mid'!AL35+Placeholder_Tallulah!AL35</f>
        <v>591923</v>
      </c>
      <c r="AN35" s="80">
        <f>'5C1B_DArbonne'!AM35+'5C1A_Madison'!AM35+'5C1C_Intl High'!AM35+'5C3_UnvView'!AN35+'5C1F_L.C. Charter'!AM35+'5C1E_LFNO'!AM35+'5C1D_NOMMA'!AM35+'5C1AE_Noble Minds'!AM35+'5C1J_Jeff Chamber'!AM35+'5C1Q_Advantage'!AM35+'5C1AF_JCFA-Laf'!AM35+'5C1W_Willow'!AM35+'5C1Z_Lincoln Prep'!AM35+'5C1AA_Laurel'!AM35+'5C1AB_Apex'!AM35+'5C1AC_Smothers'!AM35+'5C1AD_Greater'!AM35+'5C1R_Iberville'!AM35+'5C1N_Delta'!AM35+'5C1S_LC Col Prep'!AM35+'5C1T_Northeast'!AM35+'5C1U_Acadiana Ren'!AM35+'5C1I_LA Key'!AM35+'5C1V_Laf Ren'!AM35+'5C1O_Impact'!AM35+'5C1P_Vision'!AM35+'5C2_LAVCA'!AN35+'5C1H_Southwest'!AM35+'5C1G_JS Clark'!AM35+'5C1AH_BRUP'!AM35+'5C1X_Tangi'!AM35+'5C1Y_GEO'!AM35+'5C1AI_Harmony'!AM35+'5C1AJ_Athlos'!AM35+'5C1AG_Collegiate'!AM35+'5C1M_GEO Mid'!AM35+Placeholder_Tallulah!AM35</f>
        <v>0</v>
      </c>
      <c r="AO35" s="91">
        <f>'5C1B_DArbonne'!AN35+'5C1A_Madison'!AN35+'5C1C_Intl High'!AN35+'5C3_UnvView'!AO35+'5C1F_L.C. Charter'!AN35+'5C1E_LFNO'!AN35+'5C1D_NOMMA'!AN35+'5C1AE_Noble Minds'!AN35+'5C1J_Jeff Chamber'!AN35+'5C1Q_Advantage'!AN35+'5C1AF_JCFA-Laf'!AN35+'5C1W_Willow'!AN35+'5C1Z_Lincoln Prep'!AN35+'5C1AA_Laurel'!AN35+'5C1AB_Apex'!AN35+'5C1AC_Smothers'!AN35+'5C1AD_Greater'!AN35+'5C1R_Iberville'!AN35+'5C1N_Delta'!AN35+'5C1S_LC Col Prep'!AN35+'5C1T_Northeast'!AN35+'5C1U_Acadiana Ren'!AN35+'5C1I_LA Key'!AN35+'5C1V_Laf Ren'!AN35+'5C1O_Impact'!AN35+'5C1P_Vision'!AN35+'5C2_LAVCA'!AO35+'5C1H_Southwest'!AN35+'5C1G_JS Clark'!AN35+'5C1AH_BRUP'!AN35+'5C1X_Tangi'!AN35+'5C1Y_GEO'!AN35+'5C1AI_Harmony'!AN35+'5C1AJ_Athlos'!AN35+'5C1AG_Collegiate'!AN35+'5C1M_GEO Mid'!AN35+Placeholder_Tallulah!AN35</f>
        <v>0</v>
      </c>
      <c r="AP35" s="78">
        <f>'5C1B_DArbonne'!AO35+'5C1A_Madison'!AO35+'5C1C_Intl High'!AO35+'5C3_UnvView'!AP35+'5C1F_L.C. Charter'!AO35+'5C1E_LFNO'!AO35+'5C1D_NOMMA'!AO35+'5C1AE_Noble Minds'!AO35+'5C1J_Jeff Chamber'!AO35+'5C1Q_Advantage'!AO35+'5C1AF_JCFA-Laf'!AO35+'5C1W_Willow'!AO35+'5C1Z_Lincoln Prep'!AO35+'5C1AA_Laurel'!AO35+'5C1AB_Apex'!AO35+'5C1AC_Smothers'!AO35+'5C1AD_Greater'!AO35+'5C1R_Iberville'!AO35+'5C1N_Delta'!AO35+'5C1S_LC Col Prep'!AO35+'5C1T_Northeast'!AO35+'5C1U_Acadiana Ren'!AO35+'5C1I_LA Key'!AO35+'5C1V_Laf Ren'!AO35+'5C1O_Impact'!AO35+'5C1P_Vision'!AO35+'5C2_LAVCA'!AP35+'5C1H_Southwest'!AO35+'5C1G_JS Clark'!AO35+'5C1AH_BRUP'!AO35+'5C1X_Tangi'!AO35+'5C1Y_GEO'!AO35+'5C1AI_Harmony'!AO35+'5C1AJ_Athlos'!AO35+'5C1AG_Collegiate'!AO35+'5C1M_GEO Mid'!AO35+Placeholder_Tallulah!AO35</f>
        <v>4784</v>
      </c>
      <c r="AQ35" s="91">
        <f>'5C1B_DArbonne'!AP35+'5C1A_Madison'!AP35+'5C1C_Intl High'!AP35+'5C3_UnvView'!AQ35+'5C1F_L.C. Charter'!AP35+'5C1E_LFNO'!AP35+'5C1D_NOMMA'!AP35+'5C1AE_Noble Minds'!AP35+'5C1J_Jeff Chamber'!AP35+'5C1Q_Advantage'!AP35+'5C1AF_JCFA-Laf'!AP35+'5C1W_Willow'!AP35+'5C1Z_Lincoln Prep'!AP35+'5C1AA_Laurel'!AP35+'5C1AB_Apex'!AP35+'5C1AC_Smothers'!AP35+'5C1AD_Greater'!AP35+'5C1R_Iberville'!AP35+'5C1N_Delta'!AP35+'5C1S_LC Col Prep'!AP35+'5C1T_Northeast'!AP35+'5C1U_Acadiana Ren'!AP35+'5C1I_LA Key'!AP35+'5C1V_Laf Ren'!AP35+'5C1O_Impact'!AP35+'5C1P_Vision'!AP35+'5C2_LAVCA'!AQ35+'5C1H_Southwest'!AP35+'5C1G_JS Clark'!AP35+'5C1AH_BRUP'!AP35+'5C1X_Tangi'!AP35+'5C1Y_GEO'!AP35+'5C1AI_Harmony'!AP35+'5C1AJ_Athlos'!AP35+'5C1AG_Collegiate'!AP35+'5C1M_GEO Mid'!AP35+Placeholder_Tallulah!AP35</f>
        <v>0</v>
      </c>
      <c r="AR35" s="78">
        <f>'5C1B_DArbonne'!AQ35+'5C1A_Madison'!AQ35+'5C1C_Intl High'!AQ35+'5C3_UnvView'!AR35+'5C1F_L.C. Charter'!AQ35+'5C1E_LFNO'!AQ35+'5C1D_NOMMA'!AQ35+'5C1AE_Noble Minds'!AQ35+'5C1J_Jeff Chamber'!AQ35+'5C1Q_Advantage'!AQ35+'5C1AF_JCFA-Laf'!AQ35+'5C1W_Willow'!AQ35+'5C1Z_Lincoln Prep'!AQ35+'5C1AA_Laurel'!AQ35+'5C1AB_Apex'!AQ35+'5C1AC_Smothers'!AQ35+'5C1AD_Greater'!AQ35+'5C1R_Iberville'!AQ35+'5C1N_Delta'!AQ35+'5C1S_LC Col Prep'!AQ35+'5C1T_Northeast'!AQ35+'5C1U_Acadiana Ren'!AQ35+'5C1I_LA Key'!AQ35+'5C1V_Laf Ren'!AQ35+'5C1O_Impact'!AQ35+'5C1P_Vision'!AQ35+'5C2_LAVCA'!AR35+'5C1H_Southwest'!AQ35+'5C1G_JS Clark'!AQ35+'5C1AH_BRUP'!AQ35+'5C1X_Tangi'!AQ35+'5C1Y_GEO'!AQ35+'5C1AI_Harmony'!AQ35+'5C1AJ_Athlos'!AQ35+'5C1AG_Collegiate'!AQ35+'5C1M_GEO Mid'!AQ35+Placeholder_Tallulah!AQ35</f>
        <v>0</v>
      </c>
      <c r="AS35" s="78">
        <f>'5C1B_DArbonne'!AR35+'5C1A_Madison'!AR35+'5C1C_Intl High'!AR35+'5C3_UnvView'!AS35+'5C1F_L.C. Charter'!AR35+'5C1E_LFNO'!AR35+'5C1D_NOMMA'!AR35+'5C1AE_Noble Minds'!AR35+'5C1J_Jeff Chamber'!AR35+'5C1Q_Advantage'!AR35+'5C1AF_JCFA-Laf'!AR35+'5C1W_Willow'!AR35+'5C1Z_Lincoln Prep'!AR35+'5C1AA_Laurel'!AR35+'5C1AB_Apex'!AR35+'5C1AC_Smothers'!AR35+'5C1AD_Greater'!AR35+'5C1R_Iberville'!AR35+'5C1N_Delta'!AR35+'5C1S_LC Col Prep'!AR35+'5C1T_Northeast'!AR35+'5C1U_Acadiana Ren'!AR35+'5C1I_LA Key'!AR35+'5C1V_Laf Ren'!AR35+'5C1O_Impact'!AR35+'5C1P_Vision'!AR35+'5C2_LAVCA'!AS35+'5C1H_Southwest'!AR35+'5C1G_JS Clark'!AR35+'5C1AH_BRUP'!AR35+'5C1X_Tangi'!AR35+'5C1Y_GEO'!AR35+'5C1AI_Harmony'!AR35+'5C1AJ_Athlos'!AR35+'5C1AG_Collegiate'!AR35+'5C1M_GEO Mid'!AR35+Placeholder_Tallulah!AR35</f>
        <v>0</v>
      </c>
      <c r="AT35" s="91">
        <f>'5C1B_DArbonne'!AS35+'5C1A_Madison'!AS35+'5C1C_Intl High'!AS35+'5C3_UnvView'!AT35+'5C1F_L.C. Charter'!AS35+'5C1E_LFNO'!AS35+'5C1D_NOMMA'!AS35+'5C1AE_Noble Minds'!AS35+'5C1J_Jeff Chamber'!AS35+'5C1Q_Advantage'!AS35+'5C1AF_JCFA-Laf'!AS35+'5C1W_Willow'!AS35+'5C1Z_Lincoln Prep'!AS35+'5C1AA_Laurel'!AS35+'5C1AB_Apex'!AS35+'5C1AC_Smothers'!AS35+'5C1AD_Greater'!AS35+'5C1R_Iberville'!AS35+'5C1N_Delta'!AS35+'5C1S_LC Col Prep'!AS35+'5C1T_Northeast'!AS35+'5C1U_Acadiana Ren'!AS35+'5C1I_LA Key'!AS35+'5C1V_Laf Ren'!AS35+'5C1O_Impact'!AS35+'5C1P_Vision'!AS35+'5C2_LAVCA'!AT35+'5C1H_Southwest'!AS35+'5C1G_JS Clark'!AS35+'5C1AH_BRUP'!AS35+'5C1X_Tangi'!AS35+'5C1Y_GEO'!AS35+'5C1AI_Harmony'!AS35+'5C1AJ_Athlos'!AS35+'5C1AG_Collegiate'!AS35+'5C1M_GEO Mid'!AS35+Placeholder_Tallulah!AS35</f>
        <v>48053</v>
      </c>
      <c r="AU35" s="79">
        <f t="shared" si="1"/>
        <v>0</v>
      </c>
      <c r="AV35" s="88">
        <f t="shared" si="2"/>
        <v>48053</v>
      </c>
      <c r="AW35" s="192"/>
      <c r="AX35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Mid'!#REF!+Placeholder_Tallulah!AW35</f>
        <v>#REF!</v>
      </c>
      <c r="AY35" s="75">
        <f t="shared" si="3"/>
        <v>0</v>
      </c>
      <c r="AZ35" s="75" t="e">
        <f t="shared" si="4"/>
        <v>#REF!</v>
      </c>
    </row>
    <row r="36" spans="1:52" ht="16.149999999999999" customHeight="1" x14ac:dyDescent="0.2">
      <c r="A36" s="50">
        <v>30</v>
      </c>
      <c r="B36" s="51" t="s">
        <v>36</v>
      </c>
      <c r="C36" s="337">
        <f>'5C1B_DArbonne'!C36+'5C1A_Madison'!C36+'5C1C_Intl High'!C36+'5C3_UnvView'!C36+'5C1F_L.C. Charter'!C36+'5C1E_LFNO'!C36+'5C1D_NOMMA'!C36+'5C1AE_Noble Minds'!C36+'5C1J_Jeff Chamber'!C36+'5C1Q_Advantage'!C36+'5C1AF_JCFA-Laf'!C36+'5C1W_Willow'!C36+'5C1Z_Lincoln Prep'!C36+'5C1AA_Laurel'!C36+'5C1AB_Apex'!C36+'5C1AC_Smothers'!C36+'5C1AD_Greater'!C36+'5C1R_Iberville'!C36+'5C1N_Delta'!C36+'5C1S_LC Col Prep'!C36+'5C1T_Northeast'!C36+'5C1U_Acadiana Ren'!C36+'5C1I_LA Key'!C36+'5C1V_Laf Ren'!C36+'5C1O_Impact'!C36+'5C1P_Vision'!C36+'5C2_LAVCA'!C36+'5C1H_Southwest'!C36+'5C1G_JS Clark'!C36+'5C1AH_BRUP'!C36+'5C1X_Tangi'!C36+'5C1Y_GEO'!C36+'5C1AI_Harmony'!C36+'5C1AJ_Athlos'!C36+'5C1AG_Collegiate'!C36+'5C1M_GEO Mid'!C36+Placeholder_Tallulah!C36</f>
        <v>0</v>
      </c>
      <c r="D36" s="52">
        <f>'Source Data'!H36</f>
        <v>5413.9637107951485</v>
      </c>
      <c r="E36" s="81">
        <f>'5C1B_DArbonne'!E36+'5C1A_Madison'!E36+'5C1C_Intl High'!E36+'5C3_UnvView'!E36+'5C1F_L.C. Charter'!E36+'5C1E_LFNO'!E36+'5C1D_NOMMA'!E36+'5C1AE_Noble Minds'!E36+'5C1J_Jeff Chamber'!E36+'5C1Q_Advantage'!E36+'5C1AF_JCFA-Laf'!E36+'5C1W_Willow'!E36+'5C1Z_Lincoln Prep'!E36+'5C1AA_Laurel'!E36+'5C1AB_Apex'!E36+'5C1AC_Smothers'!E36+'5C1AD_Greater'!E36+'5C1R_Iberville'!E36+'5C1N_Delta'!E36+'5C1S_LC Col Prep'!E36+'5C1T_Northeast'!E36+'5C1U_Acadiana Ren'!E36+'5C1I_LA Key'!E36+'5C1V_Laf Ren'!E36+'5C1O_Impact'!E36+'5C1P_Vision'!E36+'5C2_LAVCA'!E36+'5C1H_Southwest'!E36+'5C1G_JS Clark'!E36+'5C1AH_BRUP'!E36+'5C1X_Tangi'!E36+'5C1Y_GEO'!E36+'5C1AI_Harmony'!E36+'5C1AJ_Athlos'!E36+'5C1AG_Collegiate'!E36+'5C1M_GEO Mid'!E36+Placeholder_Tallulah!E36</f>
        <v>0</v>
      </c>
      <c r="F36" s="356">
        <f>'5C1B_DArbonne'!F36+'5C1A_Madison'!F36+'5C1C_Intl High'!F36+'5C3_UnvView'!F36+'5C1F_L.C. Charter'!F36+'5C1E_LFNO'!F36+'5C1D_NOMMA'!F36+'5C1AE_Noble Minds'!F36+'5C1J_Jeff Chamber'!F36+'5C1Q_Advantage'!F36+'5C1AF_JCFA-Laf'!F36+'5C1W_Willow'!F36+'5C1Z_Lincoln Prep'!F36+'5C1AA_Laurel'!F36+'5C1AB_Apex'!F36+'5C1AC_Smothers'!F36+'5C1AD_Greater'!F36+'5C1R_Iberville'!F36+'5C1N_Delta'!F36+'5C1S_LC Col Prep'!F36+'5C1T_Northeast'!F36+'5C1U_Acadiana Ren'!F36+'5C1I_LA Key'!F36+'5C1V_Laf Ren'!F36+'5C1O_Impact'!F36+'5C1P_Vision'!F36+'5C2_LAVCA'!F36+'5C1H_Southwest'!F36+'5C1G_JS Clark'!F36+'5C1AH_BRUP'!F36+'5C1X_Tangi'!F36+'5C1Y_GEO'!F36+'5C1AI_Harmony'!F36+'5C1AJ_Athlos'!F36+'5C1AG_Collegiate'!F36+'5C1M_GEO Mid'!F36+Placeholder_Tallulah!F36</f>
        <v>0</v>
      </c>
      <c r="G36" s="52">
        <f>'Source Data'!I36</f>
        <v>702.2116679130869</v>
      </c>
      <c r="H36" s="81">
        <f>'5C1B_DArbonne'!H36+'5C1A_Madison'!H36+'5C1C_Intl High'!H36+'5C3_UnvView'!H36+'5C1F_L.C. Charter'!H36+'5C1E_LFNO'!H36+'5C1D_NOMMA'!H36+'5C1AE_Noble Minds'!H36+'5C1J_Jeff Chamber'!H36+'5C1Q_Advantage'!H36+'5C1AF_JCFA-Laf'!H36+'5C1W_Willow'!H36+'5C1Z_Lincoln Prep'!H36+'5C1AA_Laurel'!H36+'5C1AB_Apex'!H36+'5C1AC_Smothers'!H36+'5C1AD_Greater'!H36+'5C1R_Iberville'!H36+'5C1N_Delta'!H36+'5C1S_LC Col Prep'!H36+'5C1T_Northeast'!H36+'5C1U_Acadiana Ren'!H36+'5C1I_LA Key'!H36+'5C1V_Laf Ren'!H36+'5C1O_Impact'!H36+'5C1P_Vision'!H36+'5C2_LAVCA'!H36+'5C1H_Southwest'!H36+'5C1G_JS Clark'!H36+'5C1AH_BRUP'!H36+'5C1X_Tangi'!H36+'5C1Y_GEO'!H36+'5C1AI_Harmony'!H36+'5C1AJ_Athlos'!H36+'5C1AG_Collegiate'!H36+'5C1M_GEO Mid'!H36+Placeholder_Tallulah!H36</f>
        <v>0</v>
      </c>
      <c r="I36" s="356">
        <f>'5C1B_DArbonne'!I36+'5C1A_Madison'!I36+'5C1C_Intl High'!I36+'5C3_UnvView'!I36+'5C1F_L.C. Charter'!I36+'5C1E_LFNO'!I36+'5C1D_NOMMA'!I36+'5C1AE_Noble Minds'!I36+'5C1J_Jeff Chamber'!I36+'5C1Q_Advantage'!I36+'5C1AF_JCFA-Laf'!I36+'5C1W_Willow'!I36+'5C1Z_Lincoln Prep'!I36+'5C1AA_Laurel'!I36+'5C1AB_Apex'!I36+'5C1AC_Smothers'!I36+'5C1AD_Greater'!I36+'5C1R_Iberville'!I36+'5C1N_Delta'!I36+'5C1S_LC Col Prep'!I36+'5C1T_Northeast'!I36+'5C1U_Acadiana Ren'!I36+'5C1I_LA Key'!I36+'5C1V_Laf Ren'!I36+'5C1O_Impact'!I36+'5C1P_Vision'!I36+'5C2_LAVCA'!I36+'5C1H_Southwest'!I36+'5C1G_JS Clark'!I36+'5C1AH_BRUP'!I36+'5C1X_Tangi'!I36+'5C1Y_GEO'!I36+'5C1AI_Harmony'!I36+'5C1AJ_Athlos'!I36+'5C1AG_Collegiate'!I36+'5C1M_GEO Mid'!I36+Placeholder_Tallulah!I36</f>
        <v>0</v>
      </c>
      <c r="J36" s="52">
        <f>'Source Data'!J36</f>
        <v>191.51227306720551</v>
      </c>
      <c r="K36" s="81">
        <f>'5C1B_DArbonne'!K36+'5C1A_Madison'!K36+'5C1C_Intl High'!K36+'5C3_UnvView'!K36+'5C1F_L.C. Charter'!K36+'5C1E_LFNO'!K36+'5C1D_NOMMA'!K36+'5C1AE_Noble Minds'!K36+'5C1J_Jeff Chamber'!K36+'5C1Q_Advantage'!K36+'5C1AF_JCFA-Laf'!K36+'5C1W_Willow'!K36+'5C1Z_Lincoln Prep'!K36+'5C1AA_Laurel'!K36+'5C1AB_Apex'!K36+'5C1AC_Smothers'!K36+'5C1AD_Greater'!K36+'5C1R_Iberville'!K36+'5C1N_Delta'!K36+'5C1S_LC Col Prep'!K36+'5C1T_Northeast'!K36+'5C1U_Acadiana Ren'!K36+'5C1I_LA Key'!K36+'5C1V_Laf Ren'!K36+'5C1O_Impact'!K36+'5C1P_Vision'!K36+'5C2_LAVCA'!K36+'5C1H_Southwest'!K36+'5C1G_JS Clark'!K36+'5C1AH_BRUP'!K36+'5C1X_Tangi'!K36+'5C1Y_GEO'!K36+'5C1AI_Harmony'!K36+'5C1AJ_Athlos'!K36+'5C1AG_Collegiate'!K36+'5C1M_GEO Mid'!K36+Placeholder_Tallulah!K36</f>
        <v>0</v>
      </c>
      <c r="L36" s="356">
        <f>'5C1B_DArbonne'!L36+'5C1A_Madison'!L36+'5C1C_Intl High'!L36+'5C3_UnvView'!L36+'5C1F_L.C. Charter'!L36+'5C1E_LFNO'!L36+'5C1D_NOMMA'!L36+'5C1AE_Noble Minds'!L36+'5C1J_Jeff Chamber'!L36+'5C1Q_Advantage'!L36+'5C1AF_JCFA-Laf'!L36+'5C1W_Willow'!L36+'5C1Z_Lincoln Prep'!L36+'5C1AA_Laurel'!L36+'5C1AB_Apex'!L36+'5C1AC_Smothers'!L36+'5C1AD_Greater'!L36+'5C1R_Iberville'!L36+'5C1N_Delta'!L36+'5C1S_LC Col Prep'!L36+'5C1T_Northeast'!L36+'5C1U_Acadiana Ren'!L36+'5C1I_LA Key'!L36+'5C1V_Laf Ren'!L36+'5C1O_Impact'!L36+'5C1P_Vision'!L36+'5C2_LAVCA'!L36+'5C1H_Southwest'!L36+'5C1G_JS Clark'!L36+'5C1AH_BRUP'!L36+'5C1X_Tangi'!L36+'5C1Y_GEO'!L36+'5C1AI_Harmony'!L36+'5C1AJ_Athlos'!L36+'5C1AG_Collegiate'!L36+'5C1M_GEO Mid'!L36+Placeholder_Tallulah!L36</f>
        <v>0</v>
      </c>
      <c r="M36" s="52">
        <f>'Source Data'!K36</f>
        <v>4787.8068266801383</v>
      </c>
      <c r="N36" s="81">
        <f>'5C1B_DArbonne'!N36+'5C1A_Madison'!N36+'5C1C_Intl High'!N36+'5C3_UnvView'!N36+'5C1F_L.C. Charter'!N36+'5C1E_LFNO'!N36+'5C1D_NOMMA'!N36+'5C1AE_Noble Minds'!N36+'5C1J_Jeff Chamber'!N36+'5C1Q_Advantage'!N36+'5C1AF_JCFA-Laf'!N36+'5C1W_Willow'!N36+'5C1Z_Lincoln Prep'!N36+'5C1AA_Laurel'!N36+'5C1AB_Apex'!N36+'5C1AC_Smothers'!N36+'5C1AD_Greater'!N36+'5C1R_Iberville'!N36+'5C1N_Delta'!N36+'5C1S_LC Col Prep'!N36+'5C1T_Northeast'!N36+'5C1U_Acadiana Ren'!N36+'5C1I_LA Key'!N36+'5C1V_Laf Ren'!N36+'5C1O_Impact'!N36+'5C1P_Vision'!N36+'5C2_LAVCA'!N36+'5C1H_Southwest'!N36+'5C1G_JS Clark'!N36+'5C1AH_BRUP'!N36+'5C1X_Tangi'!N36+'5C1Y_GEO'!N36+'5C1AI_Harmony'!N36+'5C1AJ_Athlos'!N36+'5C1AG_Collegiate'!N36+'5C1M_GEO Mid'!N36+Placeholder_Tallulah!N36</f>
        <v>0</v>
      </c>
      <c r="O36" s="356">
        <f>'5C1B_DArbonne'!O36+'5C1A_Madison'!O36+'5C1C_Intl High'!O36+'5C3_UnvView'!O36+'5C1F_L.C. Charter'!O36+'5C1E_LFNO'!O36+'5C1D_NOMMA'!O36+'5C1AE_Noble Minds'!O36+'5C1J_Jeff Chamber'!O36+'5C1Q_Advantage'!O36+'5C1AF_JCFA-Laf'!O36+'5C1W_Willow'!O36+'5C1Z_Lincoln Prep'!O36+'5C1AA_Laurel'!O36+'5C1AB_Apex'!O36+'5C1AC_Smothers'!O36+'5C1AD_Greater'!O36+'5C1R_Iberville'!O36+'5C1N_Delta'!O36+'5C1S_LC Col Prep'!O36+'5C1T_Northeast'!O36+'5C1U_Acadiana Ren'!O36+'5C1I_LA Key'!O36+'5C1V_Laf Ren'!O36+'5C1O_Impact'!O36+'5C1P_Vision'!O36+'5C2_LAVCA'!O36+'5C1H_Southwest'!O36+'5C1G_JS Clark'!O36+'5C1AH_BRUP'!O36+'5C1X_Tangi'!O36+'5C1Y_GEO'!O36+'5C1AI_Harmony'!O36+'5C1AJ_Athlos'!O36+'5C1AG_Collegiate'!O36+'5C1M_GEO Mid'!O36+Placeholder_Tallulah!O36</f>
        <v>0</v>
      </c>
      <c r="P36" s="52">
        <f>'Source Data'!L36</f>
        <v>1915.1227306720555</v>
      </c>
      <c r="Q36" s="81">
        <f>'5C1B_DArbonne'!Q36+'5C1A_Madison'!Q36+'5C1C_Intl High'!Q36+'5C3_UnvView'!Q36+'5C1F_L.C. Charter'!Q36+'5C1E_LFNO'!Q36+'5C1D_NOMMA'!Q36+'5C1AE_Noble Minds'!Q36+'5C1J_Jeff Chamber'!Q36+'5C1Q_Advantage'!Q36+'5C1AF_JCFA-Laf'!Q36+'5C1W_Willow'!Q36+'5C1Z_Lincoln Prep'!Q36+'5C1AA_Laurel'!Q36+'5C1AB_Apex'!Q36+'5C1AC_Smothers'!Q36+'5C1AD_Greater'!Q36+'5C1R_Iberville'!Q36+'5C1N_Delta'!Q36+'5C1S_LC Col Prep'!Q36+'5C1T_Northeast'!Q36+'5C1U_Acadiana Ren'!Q36+'5C1I_LA Key'!Q36+'5C1V_Laf Ren'!Q36+'5C1O_Impact'!Q36+'5C1P_Vision'!Q36+'5C2_LAVCA'!Q36+'5C1H_Southwest'!Q36+'5C1G_JS Clark'!Q36+'5C1AH_BRUP'!Q36+'5C1X_Tangi'!Q36+'5C1Y_GEO'!Q36+'5C1AI_Harmony'!Q36+'5C1AJ_Athlos'!Q36+'5C1AG_Collegiate'!Q36+'5C1M_GEO Mid'!Q36+Placeholder_Tallulah!Q36</f>
        <v>0</v>
      </c>
      <c r="R36" s="95">
        <f>'5C1B_DArbonne'!R36+'5C1A_Madison'!R36+'5C1C_Intl High'!R36+'5C3_UnvView'!R36+'5C1F_L.C. Charter'!R36+'5C1E_LFNO'!R36+'5C1D_NOMMA'!R36+'5C1AE_Noble Minds'!R36+'5C1J_Jeff Chamber'!R36+'5C1Q_Advantage'!R36+'5C1AF_JCFA-Laf'!R36+'5C1W_Willow'!R36+'5C1Z_Lincoln Prep'!R36+'5C1AA_Laurel'!R36+'5C1AB_Apex'!R36+'5C1AC_Smothers'!R36+'5C1AD_Greater'!R36+'5C1R_Iberville'!R36+'5C1N_Delta'!R36+'5C1S_LC Col Prep'!R36+'5C1T_Northeast'!R36+'5C1U_Acadiana Ren'!R36+'5C1I_LA Key'!R36+'5C1V_Laf Ren'!R36+'5C1O_Impact'!R36+'5C1P_Vision'!R36+'5C2_LAVCA'!R36+'5C1H_Southwest'!R36+'5C1G_JS Clark'!R36+'5C1AH_BRUP'!R36+'5C1X_Tangi'!R36+'5C1Y_GEO'!R36+'5C1AI_Harmony'!R36+'5C1AJ_Athlos'!R36+'5C1AG_Collegiate'!R36+'5C1M_GEO Mid'!R36+Placeholder_Tallulah!R36</f>
        <v>54097</v>
      </c>
      <c r="S36" s="1398">
        <f>'5C3_UnvView'!S36+'5C2_LAVCA'!S36</f>
        <v>6011</v>
      </c>
      <c r="T36" s="52">
        <f>'5C1B_DArbonne'!S36+'5C1A_Madison'!S36+'5C1C_Intl High'!S36+'5C3_UnvView'!T36+'5C1F_L.C. Charter'!S36+'5C1E_LFNO'!S36+'5C1D_NOMMA'!S36+'5C1AE_Noble Minds'!S36+'5C1J_Jeff Chamber'!S36+'5C1Q_Advantage'!S36+'5C1AF_JCFA-Laf'!S36+'5C1W_Willow'!S36+'5C1Z_Lincoln Prep'!S36+'5C1AA_Laurel'!S36+'5C1AB_Apex'!S36+'5C1AC_Smothers'!S36+'5C1AD_Greater'!S36+'5C1R_Iberville'!S36+'5C1N_Delta'!S36+'5C1S_LC Col Prep'!S36+'5C1T_Northeast'!S36+'5C1U_Acadiana Ren'!S36+'5C1I_LA Key'!S36+'5C1V_Laf Ren'!S36+'5C1O_Impact'!S36+'5C1P_Vision'!S36+'5C2_LAVCA'!T36+'5C1H_Southwest'!S36+'5C1G_JS Clark'!S36+'5C1AH_BRUP'!S36+'5C1X_Tangi'!S36+'5C1Y_GEO'!S36+'5C1AI_Harmony'!S36+'5C1AJ_Athlos'!S36+'5C1AG_Collegiate'!S36+'5C1M_GEO Mid'!S36+Placeholder_Tallulah!S36</f>
        <v>0</v>
      </c>
      <c r="U36" s="52">
        <f>'5C1B_DArbonne'!T36+'5C1A_Madison'!T36+'5C1C_Intl High'!T36+'5C3_UnvView'!U36+'5C1F_L.C. Charter'!T36+'5C1E_LFNO'!T36+'5C1D_NOMMA'!T36+'5C1AE_Noble Minds'!T36+'5C1J_Jeff Chamber'!T36+'5C1Q_Advantage'!T36+'5C1AF_JCFA-Laf'!T36+'5C1W_Willow'!T36+'5C1Z_Lincoln Prep'!T36+'5C1AA_Laurel'!T36+'5C1AB_Apex'!T36+'5C1AC_Smothers'!T36+'5C1AD_Greater'!T36+'5C1R_Iberville'!T36+'5C1N_Delta'!T36+'5C1S_LC Col Prep'!T36+'5C1T_Northeast'!T36+'5C1U_Acadiana Ren'!T36+'5C1I_LA Key'!T36+'5C1V_Laf Ren'!T36+'5C1O_Impact'!T36+'5C1P_Vision'!T36+'5C2_LAVCA'!U36+'5C1H_Southwest'!T36+'5C1G_JS Clark'!T36+'5C1AH_BRUP'!T36+'5C1X_Tangi'!T36+'5C1Y_GEO'!T36+'5C1AI_Harmony'!T36+'5C1AJ_Athlos'!T36+'5C1AG_Collegiate'!T36+'5C1M_GEO Mid'!T36+Placeholder_Tallulah!T36</f>
        <v>0</v>
      </c>
      <c r="V36" s="53">
        <f>'5C1B_DArbonne'!U36+'5C1A_Madison'!U36+'5C1C_Intl High'!U36+'5C3_UnvView'!V36+'5C1F_L.C. Charter'!U36+'5C1E_LFNO'!U36+'5C1D_NOMMA'!U36+'5C1AE_Noble Minds'!U36+'5C1J_Jeff Chamber'!U36+'5C1Q_Advantage'!U36+'5C1AF_JCFA-Laf'!U36+'5C1W_Willow'!U36+'5C1Z_Lincoln Prep'!U36+'5C1AA_Laurel'!U36+'5C1AB_Apex'!U36+'5C1AC_Smothers'!U36+'5C1AD_Greater'!U36+'5C1R_Iberville'!U36+'5C1N_Delta'!U36+'5C1S_LC Col Prep'!U36+'5C1T_Northeast'!U36+'5C1U_Acadiana Ren'!U36+'5C1I_LA Key'!U36+'5C1V_Laf Ren'!U36+'5C1O_Impact'!U36+'5C1P_Vision'!U36+'5C2_LAVCA'!V36+'5C1H_Southwest'!U36+'5C1G_JS Clark'!U36+'5C1AH_BRUP'!U36+'5C1X_Tangi'!U36+'5C1Y_GEO'!U36+'5C1AI_Harmony'!U36+'5C1AJ_Athlos'!U36+'5C1AG_Collegiate'!U36+'5C1M_GEO Mid'!U36+Placeholder_Tallulah!U36</f>
        <v>0</v>
      </c>
      <c r="W36" s="95">
        <f>'5C1B_DArbonne'!V36+'5C1A_Madison'!V36+'5C1C_Intl High'!V36+'5C3_UnvView'!W36+'5C1F_L.C. Charter'!V36+'5C1E_LFNO'!V36+'5C1D_NOMMA'!V36+'5C1AE_Noble Minds'!V36+'5C1J_Jeff Chamber'!V36+'5C1Q_Advantage'!V36+'5C1AF_JCFA-Laf'!V36+'5C1W_Willow'!V36+'5C1Z_Lincoln Prep'!V36+'5C1AA_Laurel'!V36+'5C1AB_Apex'!V36+'5C1AC_Smothers'!V36+'5C1AD_Greater'!V36+'5C1R_Iberville'!V36+'5C1N_Delta'!V36+'5C1S_LC Col Prep'!V36+'5C1T_Northeast'!V36+'5C1U_Acadiana Ren'!V36+'5C1I_LA Key'!V36+'5C1V_Laf Ren'!V36+'5C1O_Impact'!V36+'5C1P_Vision'!V36+'5C2_LAVCA'!W36+'5C1H_Southwest'!V36+'5C1G_JS Clark'!V36+'5C1AH_BRUP'!V36+'5C1X_Tangi'!V36+'5C1Y_GEO'!V36+'5C1AI_Harmony'!V36+'5C1AJ_Athlos'!V36+'5C1AG_Collegiate'!V36+'5C1M_GEO Mid'!V36+Placeholder_Tallulah!V36</f>
        <v>0</v>
      </c>
      <c r="X36" s="81">
        <f>'5C1B_DArbonne'!W36+'5C1A_Madison'!W36+'5C1C_Intl High'!W36+'5C3_UnvView'!X36+'5C1F_L.C. Charter'!W36+'5C1E_LFNO'!W36+'5C1D_NOMMA'!W36+'5C1AE_Noble Minds'!W36+'5C1J_Jeff Chamber'!W36+'5C1Q_Advantage'!W36+'5C1AF_JCFA-Laf'!W36+'5C1W_Willow'!W36+'5C1Z_Lincoln Prep'!W36+'5C1AA_Laurel'!W36+'5C1AB_Apex'!W36+'5C1AC_Smothers'!W36+'5C1AD_Greater'!W36+'5C1R_Iberville'!W36+'5C1N_Delta'!W36+'5C1S_LC Col Prep'!W36+'5C1T_Northeast'!W36+'5C1U_Acadiana Ren'!W36+'5C1I_LA Key'!W36+'5C1V_Laf Ren'!W36+'5C1O_Impact'!W36+'5C1P_Vision'!W36+'5C2_LAVCA'!X36+'5C1H_Southwest'!W36+'5C1G_JS Clark'!W36+'5C1AH_BRUP'!W36+'5C1X_Tangi'!W36+'5C1Y_GEO'!W36+'5C1AI_Harmony'!W36+'5C1AJ_Athlos'!W36+'5C1AG_Collegiate'!W36+'5C1M_GEO Mid'!W36+Placeholder_Tallulah!W36</f>
        <v>0</v>
      </c>
      <c r="Y36" s="95">
        <f>'5C1B_DArbonne'!X36+'5C1A_Madison'!X36+'5C1C_Intl High'!X36+'5C3_UnvView'!Y36+'5C1F_L.C. Charter'!X36+'5C1E_LFNO'!X36+'5C1D_NOMMA'!X36+'5C1AE_Noble Minds'!X36+'5C1J_Jeff Chamber'!X36+'5C1Q_Advantage'!X36+'5C1AF_JCFA-Laf'!X36+'5C1W_Willow'!X36+'5C1Z_Lincoln Prep'!X36+'5C1AA_Laurel'!X36+'5C1AB_Apex'!X36+'5C1AC_Smothers'!X36+'5C1AD_Greater'!X36+'5C1R_Iberville'!X36+'5C1N_Delta'!X36+'5C1S_LC Col Prep'!X36+'5C1T_Northeast'!X36+'5C1U_Acadiana Ren'!X36+'5C1I_LA Key'!X36+'5C1V_Laf Ren'!X36+'5C1O_Impact'!X36+'5C1P_Vision'!X36+'5C2_LAVCA'!Y36+'5C1H_Southwest'!X36+'5C1G_JS Clark'!X36+'5C1AH_BRUP'!X36+'5C1X_Tangi'!X36+'5C1Y_GEO'!X36+'5C1AI_Harmony'!X36+'5C1AJ_Athlos'!X36+'5C1AG_Collegiate'!X36+'5C1M_GEO Mid'!X36+Placeholder_Tallulah!X36</f>
        <v>0</v>
      </c>
      <c r="Z36" s="52">
        <f>'5C1B_DArbonne'!Y36+'5C1A_Madison'!Y36+'5C1C_Intl High'!Y36+'5C3_UnvView'!Z36+'5C1F_L.C. Charter'!Y36+'5C1E_LFNO'!Y36+'5C1D_NOMMA'!Y36+'5C1AE_Noble Minds'!Y36+'5C1J_Jeff Chamber'!Y36+'5C1Q_Advantage'!Y36+'5C1AF_JCFA-Laf'!Y36+'5C1W_Willow'!Y36+'5C1Z_Lincoln Prep'!Y36+'5C1AA_Laurel'!Y36+'5C1AB_Apex'!Y36+'5C1AC_Smothers'!Y36+'5C1AD_Greater'!Y36+'5C1R_Iberville'!Y36+'5C1N_Delta'!Y36+'5C1S_LC Col Prep'!Y36+'5C1T_Northeast'!Y36+'5C1U_Acadiana Ren'!Y36+'5C1I_LA Key'!Y36+'5C1V_Laf Ren'!Y36+'5C1O_Impact'!Y36+'5C1P_Vision'!Y36+'5C2_LAVCA'!Z36+'5C1H_Southwest'!Y36+'5C1G_JS Clark'!Y36+'5C1AH_BRUP'!Y36+'5C1X_Tangi'!Y36+'5C1Y_GEO'!Y36+'5C1AI_Harmony'!Y36+'5C1AJ_Athlos'!Y36+'5C1AG_Collegiate'!Y36+'5C1M_GEO Mid'!Y36+Placeholder_Tallulah!Y36</f>
        <v>0</v>
      </c>
      <c r="AA36" s="95">
        <f>'5C1B_DArbonne'!Z36+'5C1A_Madison'!Z36+'5C1C_Intl High'!Z36+'5C3_UnvView'!AA36+'5C1F_L.C. Charter'!Z36+'5C1E_LFNO'!Z36+'5C1D_NOMMA'!Z36+'5C1AE_Noble Minds'!Z36+'5C1J_Jeff Chamber'!Z36+'5C1Q_Advantage'!Z36+'5C1AF_JCFA-Laf'!Z36+'5C1W_Willow'!Z36+'5C1Z_Lincoln Prep'!Z36+'5C1AA_Laurel'!Z36+'5C1AB_Apex'!Z36+'5C1AC_Smothers'!Z36+'5C1AD_Greater'!Z36+'5C1R_Iberville'!Z36+'5C1N_Delta'!Z36+'5C1S_LC Col Prep'!Z36+'5C1T_Northeast'!Z36+'5C1U_Acadiana Ren'!Z36+'5C1I_LA Key'!Z36+'5C1V_Laf Ren'!Z36+'5C1O_Impact'!Z36+'5C1P_Vision'!Z36+'5C2_LAVCA'!AA36+'5C1H_Southwest'!Z36+'5C1G_JS Clark'!Z36+'5C1AH_BRUP'!Z36+'5C1X_Tangi'!Z36+'5C1Y_GEO'!Z36+'5C1AI_Harmony'!Z36+'5C1AJ_Athlos'!Z36+'5C1AG_Collegiate'!Z36+'5C1M_GEO Mid'!Z36+Placeholder_Tallulah!Z36</f>
        <v>0</v>
      </c>
      <c r="AB36" s="54">
        <f>'5C1B_DArbonne'!AA36+'5C1A_Madison'!AA36+'5C1C_Intl High'!AA36+'5C3_UnvView'!AB36+'5C1F_L.C. Charter'!AA36+'5C1E_LFNO'!AA36+'5C1D_NOMMA'!AA36+'5C1AE_Noble Minds'!AA36+'5C1J_Jeff Chamber'!AA36+'5C1Q_Advantage'!AA36+'5C1AF_JCFA-Laf'!AA36+'5C1W_Willow'!AA36+'5C1Z_Lincoln Prep'!AA36+'5C1AA_Laurel'!AA36+'5C1AB_Apex'!AA36+'5C1AC_Smothers'!AA36+'5C1AD_Greater'!AA36+'5C1R_Iberville'!AA36+'5C1N_Delta'!AA36+'5C1S_LC Col Prep'!AA36+'5C1T_Northeast'!AA36+'5C1U_Acadiana Ren'!AA36+'5C1I_LA Key'!AA36+'5C1V_Laf Ren'!AA36+'5C1O_Impact'!AA36+'5C1P_Vision'!AA36+'5C2_LAVCA'!AB36+'5C1H_Southwest'!AA36+'5C1G_JS Clark'!AA36+'5C1AH_BRUP'!AA36+'5C1X_Tangi'!AA36+'5C1Y_GEO'!AA36+'5C1AI_Harmony'!AA36+'5C1AJ_Athlos'!AA36+'5C1AG_Collegiate'!AA36+'5C1M_GEO Mid'!AA36+Placeholder_Tallulah!AA36</f>
        <v>0</v>
      </c>
      <c r="AC36" s="52">
        <f>'5C1B_DArbonne'!AB36+'5C1A_Madison'!AB36+'5C1C_Intl High'!AB36+'5C3_UnvView'!AC36+'5C1F_L.C. Charter'!AB36+'5C1E_LFNO'!AB36+'5C1D_NOMMA'!AB36+'5C1AE_Noble Minds'!AB36+'5C1J_Jeff Chamber'!AB36+'5C1Q_Advantage'!AB36+'5C1AF_JCFA-Laf'!AB36+'5C1W_Willow'!AB36+'5C1Z_Lincoln Prep'!AB36+'5C1AA_Laurel'!AB36+'5C1AB_Apex'!AB36+'5C1AC_Smothers'!AB36+'5C1AD_Greater'!AB36+'5C1R_Iberville'!AB36+'5C1N_Delta'!AB36+'5C1S_LC Col Prep'!AB36+'5C1T_Northeast'!AB36+'5C1U_Acadiana Ren'!AB36+'5C1I_LA Key'!AB36+'5C1V_Laf Ren'!AB36+'5C1O_Impact'!AB36+'5C1P_Vision'!AB36+'5C2_LAVCA'!AC36+'5C1H_Southwest'!AB36+'5C1G_JS Clark'!AB36+'5C1AH_BRUP'!AB36+'5C1X_Tangi'!AB36+'5C1Y_GEO'!AB36+'5C1AI_Harmony'!AB36+'5C1AJ_Athlos'!AB36+'5C1AG_Collegiate'!AB36+'5C1M_GEO Mid'!AB36+Placeholder_Tallulah!AB36</f>
        <v>0</v>
      </c>
      <c r="AD36" s="96">
        <f>'5C1B_DArbonne'!AC36+'5C1A_Madison'!AC36+'5C1C_Intl High'!AC36+'5C3_UnvView'!AD36+'5C1F_L.C. Charter'!AC36+'5C1E_LFNO'!AC36+'5C1D_NOMMA'!AC36+'5C1AE_Noble Minds'!AC36+'5C1J_Jeff Chamber'!AC36+'5C1Q_Advantage'!AC36+'5C1AF_JCFA-Laf'!AC36+'5C1W_Willow'!AC36+'5C1Z_Lincoln Prep'!AC36+'5C1AA_Laurel'!AC36+'5C1AB_Apex'!AC36+'5C1AC_Smothers'!AC36+'5C1AD_Greater'!AC36+'5C1R_Iberville'!AC36+'5C1N_Delta'!AC36+'5C1S_LC Col Prep'!AC36+'5C1T_Northeast'!AC36+'5C1U_Acadiana Ren'!AC36+'5C1I_LA Key'!AC36+'5C1V_Laf Ren'!AC36+'5C1O_Impact'!AC36+'5C1P_Vision'!AC36+'5C2_LAVCA'!AD36+'5C1H_Southwest'!AC36+'5C1G_JS Clark'!AC36+'5C1AH_BRUP'!AC36+'5C1X_Tangi'!AC36+'5C1Y_GEO'!AC36+'5C1AI_Harmony'!AC36+'5C1AJ_Athlos'!AC36+'5C1AG_Collegiate'!AC36+'5C1M_GEO Mid'!AC36+Placeholder_Tallulah!AC36</f>
        <v>0</v>
      </c>
      <c r="AE36" s="96">
        <f>'5C1B_DArbonne'!AD36+'5C1A_Madison'!AD36+'5C1C_Intl High'!AD36+'5C3_UnvView'!AE36+'5C1F_L.C. Charter'!AD36+'5C1E_LFNO'!AD36+'5C1D_NOMMA'!AD36+'5C1AE_Noble Minds'!AD36+'5C1J_Jeff Chamber'!AD36+'5C1Q_Advantage'!AD36+'5C1AF_JCFA-Laf'!AD36+'5C1W_Willow'!AD36+'5C1Z_Lincoln Prep'!AD36+'5C1AA_Laurel'!AD36+'5C1AB_Apex'!AD36+'5C1AC_Smothers'!AD36+'5C1AD_Greater'!AD36+'5C1R_Iberville'!AD36+'5C1N_Delta'!AD36+'5C1S_LC Col Prep'!AD36+'5C1T_Northeast'!AD36+'5C1U_Acadiana Ren'!AD36+'5C1I_LA Key'!AD36+'5C1V_Laf Ren'!AD36+'5C1O_Impact'!AD36+'5C1P_Vision'!AD36+'5C2_LAVCA'!AE36+'5C1H_Southwest'!AD36+'5C1G_JS Clark'!AD36+'5C1AH_BRUP'!AD36+'5C1X_Tangi'!AD36+'5C1Y_GEO'!AD36+'5C1AI_Harmony'!AD36+'5C1AJ_Athlos'!AD36+'5C1AG_Collegiate'!AD36+'5C1M_GEO Mid'!AD36+Placeholder_Tallulah!AD36</f>
        <v>0</v>
      </c>
      <c r="AF36" s="72">
        <f>'Source Data'!N36</f>
        <v>4158</v>
      </c>
      <c r="AG36" s="92">
        <f>'5C1B_DArbonne'!AF36+'5C1A_Madison'!AF36+'5C1C_Intl High'!AF36+'5C3_UnvView'!AG36+'5C1F_L.C. Charter'!AF36+'5C1E_LFNO'!AF36+'5C1D_NOMMA'!AF36+'5C1AE_Noble Minds'!AF36+'5C1J_Jeff Chamber'!AF36+'5C1Q_Advantage'!AF36+'5C1AF_JCFA-Laf'!AF36+'5C1W_Willow'!AF36+'5C1Z_Lincoln Prep'!AF36+'5C1AA_Laurel'!AF36+'5C1AB_Apex'!AF36+'5C1AC_Smothers'!AF36+'5C1AD_Greater'!AF36+'5C1R_Iberville'!AF36+'5C1N_Delta'!AF36+'5C1S_LC Col Prep'!AF36+'5C1T_Northeast'!AF36+'5C1U_Acadiana Ren'!AF36+'5C1I_LA Key'!AF36+'5C1V_Laf Ren'!AF36+'5C1O_Impact'!AF36+'5C1P_Vision'!AF36+'5C2_LAVCA'!AG36+'5C1H_Southwest'!AF36+'5C1G_JS Clark'!AF36+'5C1AH_BRUP'!AF36+'5C1X_Tangi'!AF36+'5C1Y_GEO'!AF36+'5C1AI_Harmony'!AF36+'5C1AJ_Athlos'!AF36+'5C1AG_Collegiate'!AF36+'5C1M_GEO Mid'!AF36+Placeholder_Tallulah!AF36</f>
        <v>0</v>
      </c>
      <c r="AH36" s="337">
        <f>'5C1B_DArbonne'!AG36+'5C1A_Madison'!AG36+'5C1C_Intl High'!AG36+'5C3_UnvView'!AH36+'5C1F_L.C. Charter'!AG36+'5C1E_LFNO'!AG36+'5C1D_NOMMA'!AG36+'5C1AE_Noble Minds'!AG36+'5C1J_Jeff Chamber'!AG36+'5C1Q_Advantage'!AG36+'5C1AF_JCFA-Laf'!AG36+'5C1W_Willow'!AG36+'5C1Z_Lincoln Prep'!AG36+'5C1AA_Laurel'!AG36+'5C1AB_Apex'!AG36+'5C1AC_Smothers'!AG36+'5C1AD_Greater'!AG36+'5C1R_Iberville'!AG36+'5C1N_Delta'!AG36+'5C1S_LC Col Prep'!AG36+'5C1T_Northeast'!AG36+'5C1U_Acadiana Ren'!AG36+'5C1I_LA Key'!AG36+'5C1V_Laf Ren'!AG36+'5C1O_Impact'!AG36+'5C1P_Vision'!AG36+'5C2_LAVCA'!AH36+'5C1H_Southwest'!AG36+'5C1G_JS Clark'!AG36+'5C1AH_BRUP'!AG36+'5C1X_Tangi'!AG36+'5C1Y_GEO'!AG36+'5C1AI_Harmony'!AG36+'5C1AJ_Athlos'!AG36+'5C1AG_Collegiate'!AG36+'5C1M_GEO Mid'!AG36+Placeholder_Tallulah!AG36</f>
        <v>0</v>
      </c>
      <c r="AI36" s="72">
        <f>'5C1B_DArbonne'!AH36+'5C1A_Madison'!AH36+'5C1C_Intl High'!AH36+'5C3_UnvView'!AI36+'5C1F_L.C. Charter'!AH36+'5C1E_LFNO'!AH36+'5C1D_NOMMA'!AH36+'5C1AE_Noble Minds'!AH36+'5C1J_Jeff Chamber'!AH36+'5C1Q_Advantage'!AH36+'5C1AF_JCFA-Laf'!AH36+'5C1W_Willow'!AH36+'5C1Z_Lincoln Prep'!AH36+'5C1AA_Laurel'!AH36+'5C1AB_Apex'!AH36+'5C1AC_Smothers'!AH36+'5C1AD_Greater'!AH36+'5C1R_Iberville'!AH36+'5C1N_Delta'!AH36+'5C1S_LC Col Prep'!AH36+'5C1T_Northeast'!AH36+'5C1U_Acadiana Ren'!AH36+'5C1I_LA Key'!AH36+'5C1V_Laf Ren'!AH36+'5C1O_Impact'!AH36+'5C1P_Vision'!AH36+'5C2_LAVCA'!AI36+'5C1H_Southwest'!AH36+'5C1G_JS Clark'!AH36+'5C1AH_BRUP'!AH36+'5C1X_Tangi'!AH36+'5C1Y_GEO'!AH36+'5C1AI_Harmony'!AH36+'5C1AJ_Athlos'!AH36+'5C1AG_Collegiate'!AH36+'5C1M_GEO Mid'!AH36+Placeholder_Tallulah!AH36</f>
        <v>0</v>
      </c>
      <c r="AJ36" s="337">
        <f>'5C1B_DArbonne'!AI36+'5C1A_Madison'!AI36+'5C1C_Intl High'!AI36+'5C3_UnvView'!AJ36+'5C1F_L.C. Charter'!AI36+'5C1E_LFNO'!AI36+'5C1D_NOMMA'!AI36+'5C1AE_Noble Minds'!AI36+'5C1J_Jeff Chamber'!AI36+'5C1Q_Advantage'!AI36+'5C1AF_JCFA-Laf'!AI36+'5C1W_Willow'!AI36+'5C1Z_Lincoln Prep'!AI36+'5C1AA_Laurel'!AI36+'5C1AB_Apex'!AI36+'5C1AC_Smothers'!AI36+'5C1AD_Greater'!AI36+'5C1R_Iberville'!AI36+'5C1N_Delta'!AI36+'5C1S_LC Col Prep'!AI36+'5C1T_Northeast'!AI36+'5C1U_Acadiana Ren'!AI36+'5C1I_LA Key'!AI36+'5C1V_Laf Ren'!AI36+'5C1O_Impact'!AI36+'5C1P_Vision'!AI36+'5C2_LAVCA'!AJ36+'5C1H_Southwest'!AI36+'5C1G_JS Clark'!AI36+'5C1AH_BRUP'!AI36+'5C1X_Tangi'!AI36+'5C1Y_GEO'!AI36+'5C1AI_Harmony'!AI36+'5C1AJ_Athlos'!AI36+'5C1AG_Collegiate'!AI36+'5C1M_GEO Mid'!AI36+Placeholder_Tallulah!AI36</f>
        <v>0</v>
      </c>
      <c r="AK36" s="73">
        <f>'5C1B_DArbonne'!AJ36+'5C1A_Madison'!AJ36+'5C1C_Intl High'!AJ36+'5C3_UnvView'!AK36+'5C1F_L.C. Charter'!AJ36+'5C1E_LFNO'!AJ36+'5C1D_NOMMA'!AJ36+'5C1AE_Noble Minds'!AJ36+'5C1J_Jeff Chamber'!AJ36+'5C1Q_Advantage'!AJ36+'5C1AF_JCFA-Laf'!AJ36+'5C1W_Willow'!AJ36+'5C1Z_Lincoln Prep'!AJ36+'5C1AA_Laurel'!AJ36+'5C1AB_Apex'!AJ36+'5C1AC_Smothers'!AJ36+'5C1AD_Greater'!AJ36+'5C1R_Iberville'!AJ36+'5C1N_Delta'!AJ36+'5C1S_LC Col Prep'!AJ36+'5C1T_Northeast'!AJ36+'5C1U_Acadiana Ren'!AJ36+'5C1I_LA Key'!AJ36+'5C1V_Laf Ren'!AJ36+'5C1O_Impact'!AJ36+'5C1P_Vision'!AJ36+'5C2_LAVCA'!AK36+'5C1H_Southwest'!AJ36+'5C1G_JS Clark'!AJ36+'5C1AH_BRUP'!AJ36+'5C1X_Tangi'!AJ36+'5C1Y_GEO'!AJ36+'5C1AI_Harmony'!AJ36+'5C1AJ_Athlos'!AJ36+'5C1AG_Collegiate'!AJ36+'5C1M_GEO Mid'!AJ36+Placeholder_Tallulah!AJ36</f>
        <v>0</v>
      </c>
      <c r="AL36" s="74">
        <f>'5C1B_DArbonne'!AK36+'5C1A_Madison'!AK36+'5C1C_Intl High'!AK36+'5C3_UnvView'!AL36+'5C1F_L.C. Charter'!AK36+'5C1E_LFNO'!AK36+'5C1D_NOMMA'!AK36+'5C1AE_Noble Minds'!AK36+'5C1J_Jeff Chamber'!AK36+'5C1Q_Advantage'!AK36+'5C1AF_JCFA-Laf'!AK36+'5C1W_Willow'!AK36+'5C1Z_Lincoln Prep'!AK36+'5C1AA_Laurel'!AK36+'5C1AB_Apex'!AK36+'5C1AC_Smothers'!AK36+'5C1AD_Greater'!AK36+'5C1R_Iberville'!AK36+'5C1N_Delta'!AK36+'5C1S_LC Col Prep'!AK36+'5C1T_Northeast'!AK36+'5C1U_Acadiana Ren'!AK36+'5C1I_LA Key'!AK36+'5C1V_Laf Ren'!AK36+'5C1O_Impact'!AK36+'5C1P_Vision'!AK36+'5C2_LAVCA'!AL36+'5C1H_Southwest'!AK36+'5C1G_JS Clark'!AK36+'5C1AH_BRUP'!AK36+'5C1X_Tangi'!AK36+'5C1Y_GEO'!AK36+'5C1AI_Harmony'!AK36+'5C1AJ_Athlos'!AK36+'5C1AG_Collegiate'!AK36+'5C1M_GEO Mid'!AK36+Placeholder_Tallulah!AK36</f>
        <v>0</v>
      </c>
      <c r="AM36" s="92">
        <f>'5C1B_DArbonne'!AL36+'5C1A_Madison'!AL36+'5C1C_Intl High'!AL36+'5C3_UnvView'!AM36+'5C1F_L.C. Charter'!AL36+'5C1E_LFNO'!AL36+'5C1D_NOMMA'!AL36+'5C1AE_Noble Minds'!AL36+'5C1J_Jeff Chamber'!AL36+'5C1Q_Advantage'!AL36+'5C1AF_JCFA-Laf'!AL36+'5C1W_Willow'!AL36+'5C1Z_Lincoln Prep'!AL36+'5C1AA_Laurel'!AL36+'5C1AB_Apex'!AL36+'5C1AC_Smothers'!AL36+'5C1AD_Greater'!AL36+'5C1R_Iberville'!AL36+'5C1N_Delta'!AL36+'5C1S_LC Col Prep'!AL36+'5C1T_Northeast'!AL36+'5C1U_Acadiana Ren'!AL36+'5C1I_LA Key'!AL36+'5C1V_Laf Ren'!AL36+'5C1O_Impact'!AL36+'5C1P_Vision'!AL36+'5C2_LAVCA'!AM36+'5C1H_Southwest'!AL36+'5C1G_JS Clark'!AL36+'5C1AH_BRUP'!AL36+'5C1X_Tangi'!AL36+'5C1Y_GEO'!AL36+'5C1AI_Harmony'!AL36+'5C1AJ_Athlos'!AL36+'5C1AG_Collegiate'!AL36+'5C1M_GEO Mid'!AL36+Placeholder_Tallulah!AL36</f>
        <v>35551</v>
      </c>
      <c r="AN36" s="83">
        <f>'5C1B_DArbonne'!AM36+'5C1A_Madison'!AM36+'5C1C_Intl High'!AM36+'5C3_UnvView'!AN36+'5C1F_L.C. Charter'!AM36+'5C1E_LFNO'!AM36+'5C1D_NOMMA'!AM36+'5C1AE_Noble Minds'!AM36+'5C1J_Jeff Chamber'!AM36+'5C1Q_Advantage'!AM36+'5C1AF_JCFA-Laf'!AM36+'5C1W_Willow'!AM36+'5C1Z_Lincoln Prep'!AM36+'5C1AA_Laurel'!AM36+'5C1AB_Apex'!AM36+'5C1AC_Smothers'!AM36+'5C1AD_Greater'!AM36+'5C1R_Iberville'!AM36+'5C1N_Delta'!AM36+'5C1S_LC Col Prep'!AM36+'5C1T_Northeast'!AM36+'5C1U_Acadiana Ren'!AM36+'5C1I_LA Key'!AM36+'5C1V_Laf Ren'!AM36+'5C1O_Impact'!AM36+'5C1P_Vision'!AM36+'5C2_LAVCA'!AN36+'5C1H_Southwest'!AM36+'5C1G_JS Clark'!AM36+'5C1AH_BRUP'!AM36+'5C1X_Tangi'!AM36+'5C1Y_GEO'!AM36+'5C1AI_Harmony'!AM36+'5C1AJ_Athlos'!AM36+'5C1AG_Collegiate'!AM36+'5C1M_GEO Mid'!AM36+Placeholder_Tallulah!AM36</f>
        <v>0</v>
      </c>
      <c r="AO36" s="92">
        <f>'5C1B_DArbonne'!AN36+'5C1A_Madison'!AN36+'5C1C_Intl High'!AN36+'5C3_UnvView'!AO36+'5C1F_L.C. Charter'!AN36+'5C1E_LFNO'!AN36+'5C1D_NOMMA'!AN36+'5C1AE_Noble Minds'!AN36+'5C1J_Jeff Chamber'!AN36+'5C1Q_Advantage'!AN36+'5C1AF_JCFA-Laf'!AN36+'5C1W_Willow'!AN36+'5C1Z_Lincoln Prep'!AN36+'5C1AA_Laurel'!AN36+'5C1AB_Apex'!AN36+'5C1AC_Smothers'!AN36+'5C1AD_Greater'!AN36+'5C1R_Iberville'!AN36+'5C1N_Delta'!AN36+'5C1S_LC Col Prep'!AN36+'5C1T_Northeast'!AN36+'5C1U_Acadiana Ren'!AN36+'5C1I_LA Key'!AN36+'5C1V_Laf Ren'!AN36+'5C1O_Impact'!AN36+'5C1P_Vision'!AN36+'5C2_LAVCA'!AO36+'5C1H_Southwest'!AN36+'5C1G_JS Clark'!AN36+'5C1AH_BRUP'!AN36+'5C1X_Tangi'!AN36+'5C1Y_GEO'!AN36+'5C1AI_Harmony'!AN36+'5C1AJ_Athlos'!AN36+'5C1AG_Collegiate'!AN36+'5C1M_GEO Mid'!AN36+Placeholder_Tallulah!AN36</f>
        <v>0</v>
      </c>
      <c r="AP36" s="73">
        <f>'5C1B_DArbonne'!AO36+'5C1A_Madison'!AO36+'5C1C_Intl High'!AO36+'5C3_UnvView'!AP36+'5C1F_L.C. Charter'!AO36+'5C1E_LFNO'!AO36+'5C1D_NOMMA'!AO36+'5C1AE_Noble Minds'!AO36+'5C1J_Jeff Chamber'!AO36+'5C1Q_Advantage'!AO36+'5C1AF_JCFA-Laf'!AO36+'5C1W_Willow'!AO36+'5C1Z_Lincoln Prep'!AO36+'5C1AA_Laurel'!AO36+'5C1AB_Apex'!AO36+'5C1AC_Smothers'!AO36+'5C1AD_Greater'!AO36+'5C1R_Iberville'!AO36+'5C1N_Delta'!AO36+'5C1S_LC Col Prep'!AO36+'5C1T_Northeast'!AO36+'5C1U_Acadiana Ren'!AO36+'5C1I_LA Key'!AO36+'5C1V_Laf Ren'!AO36+'5C1O_Impact'!AO36+'5C1P_Vision'!AO36+'5C2_LAVCA'!AP36+'5C1H_Southwest'!AO36+'5C1G_JS Clark'!AO36+'5C1AH_BRUP'!AO36+'5C1X_Tangi'!AO36+'5C1Y_GEO'!AO36+'5C1AI_Harmony'!AO36+'5C1AJ_Athlos'!AO36+'5C1AG_Collegiate'!AO36+'5C1M_GEO Mid'!AO36+Placeholder_Tallulah!AO36</f>
        <v>1800</v>
      </c>
      <c r="AQ36" s="92">
        <f>'5C1B_DArbonne'!AP36+'5C1A_Madison'!AP36+'5C1C_Intl High'!AP36+'5C3_UnvView'!AQ36+'5C1F_L.C. Charter'!AP36+'5C1E_LFNO'!AP36+'5C1D_NOMMA'!AP36+'5C1AE_Noble Minds'!AP36+'5C1J_Jeff Chamber'!AP36+'5C1Q_Advantage'!AP36+'5C1AF_JCFA-Laf'!AP36+'5C1W_Willow'!AP36+'5C1Z_Lincoln Prep'!AP36+'5C1AA_Laurel'!AP36+'5C1AB_Apex'!AP36+'5C1AC_Smothers'!AP36+'5C1AD_Greater'!AP36+'5C1R_Iberville'!AP36+'5C1N_Delta'!AP36+'5C1S_LC Col Prep'!AP36+'5C1T_Northeast'!AP36+'5C1U_Acadiana Ren'!AP36+'5C1I_LA Key'!AP36+'5C1V_Laf Ren'!AP36+'5C1O_Impact'!AP36+'5C1P_Vision'!AP36+'5C2_LAVCA'!AQ36+'5C1H_Southwest'!AP36+'5C1G_JS Clark'!AP36+'5C1AH_BRUP'!AP36+'5C1X_Tangi'!AP36+'5C1Y_GEO'!AP36+'5C1AI_Harmony'!AP36+'5C1AJ_Athlos'!AP36+'5C1AG_Collegiate'!AP36+'5C1M_GEO Mid'!AP36+Placeholder_Tallulah!AP36</f>
        <v>0</v>
      </c>
      <c r="AR36" s="73">
        <f>'5C1B_DArbonne'!AQ36+'5C1A_Madison'!AQ36+'5C1C_Intl High'!AQ36+'5C3_UnvView'!AR36+'5C1F_L.C. Charter'!AQ36+'5C1E_LFNO'!AQ36+'5C1D_NOMMA'!AQ36+'5C1AE_Noble Minds'!AQ36+'5C1J_Jeff Chamber'!AQ36+'5C1Q_Advantage'!AQ36+'5C1AF_JCFA-Laf'!AQ36+'5C1W_Willow'!AQ36+'5C1Z_Lincoln Prep'!AQ36+'5C1AA_Laurel'!AQ36+'5C1AB_Apex'!AQ36+'5C1AC_Smothers'!AQ36+'5C1AD_Greater'!AQ36+'5C1R_Iberville'!AQ36+'5C1N_Delta'!AQ36+'5C1S_LC Col Prep'!AQ36+'5C1T_Northeast'!AQ36+'5C1U_Acadiana Ren'!AQ36+'5C1I_LA Key'!AQ36+'5C1V_Laf Ren'!AQ36+'5C1O_Impact'!AQ36+'5C1P_Vision'!AQ36+'5C2_LAVCA'!AR36+'5C1H_Southwest'!AQ36+'5C1G_JS Clark'!AQ36+'5C1AH_BRUP'!AQ36+'5C1X_Tangi'!AQ36+'5C1Y_GEO'!AQ36+'5C1AI_Harmony'!AQ36+'5C1AJ_Athlos'!AQ36+'5C1AG_Collegiate'!AQ36+'5C1M_GEO Mid'!AQ36+Placeholder_Tallulah!AQ36</f>
        <v>0</v>
      </c>
      <c r="AS36" s="73">
        <f>'5C1B_DArbonne'!AR36+'5C1A_Madison'!AR36+'5C1C_Intl High'!AR36+'5C3_UnvView'!AS36+'5C1F_L.C. Charter'!AR36+'5C1E_LFNO'!AR36+'5C1D_NOMMA'!AR36+'5C1AE_Noble Minds'!AR36+'5C1J_Jeff Chamber'!AR36+'5C1Q_Advantage'!AR36+'5C1AF_JCFA-Laf'!AR36+'5C1W_Willow'!AR36+'5C1Z_Lincoln Prep'!AR36+'5C1AA_Laurel'!AR36+'5C1AB_Apex'!AR36+'5C1AC_Smothers'!AR36+'5C1AD_Greater'!AR36+'5C1R_Iberville'!AR36+'5C1N_Delta'!AR36+'5C1S_LC Col Prep'!AR36+'5C1T_Northeast'!AR36+'5C1U_Acadiana Ren'!AR36+'5C1I_LA Key'!AR36+'5C1V_Laf Ren'!AR36+'5C1O_Impact'!AR36+'5C1P_Vision'!AR36+'5C2_LAVCA'!AS36+'5C1H_Southwest'!AR36+'5C1G_JS Clark'!AR36+'5C1AH_BRUP'!AR36+'5C1X_Tangi'!AR36+'5C1Y_GEO'!AR36+'5C1AI_Harmony'!AR36+'5C1AJ_Athlos'!AR36+'5C1AG_Collegiate'!AR36+'5C1M_GEO Mid'!AR36+Placeholder_Tallulah!AR36</f>
        <v>0</v>
      </c>
      <c r="AT36" s="92">
        <f>'5C1B_DArbonne'!AS36+'5C1A_Madison'!AS36+'5C1C_Intl High'!AS36+'5C3_UnvView'!AT36+'5C1F_L.C. Charter'!AS36+'5C1E_LFNO'!AS36+'5C1D_NOMMA'!AS36+'5C1AE_Noble Minds'!AS36+'5C1J_Jeff Chamber'!AS36+'5C1Q_Advantage'!AS36+'5C1AF_JCFA-Laf'!AS36+'5C1W_Willow'!AS36+'5C1Z_Lincoln Prep'!AS36+'5C1AA_Laurel'!AS36+'5C1AB_Apex'!AS36+'5C1AC_Smothers'!AS36+'5C1AD_Greater'!AS36+'5C1R_Iberville'!AS36+'5C1N_Delta'!AS36+'5C1S_LC Col Prep'!AS36+'5C1T_Northeast'!AS36+'5C1U_Acadiana Ren'!AS36+'5C1I_LA Key'!AS36+'5C1V_Laf Ren'!AS36+'5C1O_Impact'!AS36+'5C1P_Vision'!AS36+'5C2_LAVCA'!AT36+'5C1H_Southwest'!AS36+'5C1G_JS Clark'!AS36+'5C1AH_BRUP'!AS36+'5C1X_Tangi'!AS36+'5C1Y_GEO'!AS36+'5C1AI_Harmony'!AS36+'5C1AJ_Athlos'!AS36+'5C1AG_Collegiate'!AS36+'5C1M_GEO Mid'!AS36+Placeholder_Tallulah!AS36</f>
        <v>2981</v>
      </c>
      <c r="AU36" s="82">
        <f t="shared" si="1"/>
        <v>0</v>
      </c>
      <c r="AV36" s="89">
        <f t="shared" si="2"/>
        <v>2981</v>
      </c>
      <c r="AW36" s="192"/>
      <c r="AX36" s="81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Mid'!#REF!+Placeholder_Tallulah!AW36</f>
        <v>#REF!</v>
      </c>
      <c r="AY36" s="81">
        <f t="shared" si="3"/>
        <v>0</v>
      </c>
      <c r="AZ36" s="81" t="e">
        <f t="shared" si="4"/>
        <v>#REF!</v>
      </c>
    </row>
    <row r="37" spans="1:52" ht="16.149999999999999" customHeight="1" x14ac:dyDescent="0.2">
      <c r="A37" s="59">
        <v>31</v>
      </c>
      <c r="B37" s="60" t="s">
        <v>37</v>
      </c>
      <c r="C37" s="335">
        <f>'5C1B_DArbonne'!C37+'5C1A_Madison'!C37+'5C1C_Intl High'!C37+'5C3_UnvView'!C37+'5C1F_L.C. Charter'!C37+'5C1E_LFNO'!C37+'5C1D_NOMMA'!C37+'5C1AE_Noble Minds'!C37+'5C1J_Jeff Chamber'!C37+'5C1Q_Advantage'!C37+'5C1AF_JCFA-Laf'!C37+'5C1W_Willow'!C37+'5C1Z_Lincoln Prep'!C37+'5C1AA_Laurel'!C37+'5C1AB_Apex'!C37+'5C1AC_Smothers'!C37+'5C1AD_Greater'!C37+'5C1R_Iberville'!C37+'5C1N_Delta'!C37+'5C1S_LC Col Prep'!C37+'5C1T_Northeast'!C37+'5C1U_Acadiana Ren'!C37+'5C1I_LA Key'!C37+'5C1V_Laf Ren'!C37+'5C1O_Impact'!C37+'5C1P_Vision'!C37+'5C2_LAVCA'!C37+'5C1H_Southwest'!C37+'5C1G_JS Clark'!C37+'5C1AH_BRUP'!C37+'5C1X_Tangi'!C37+'5C1Y_GEO'!C37+'5C1AI_Harmony'!C37+'5C1AJ_Athlos'!C37+'5C1AG_Collegiate'!C37+'5C1M_GEO Mid'!C37+Placeholder_Tallulah!C37</f>
        <v>0</v>
      </c>
      <c r="D37" s="61">
        <f>'Source Data'!H37</f>
        <v>3796.0097351340864</v>
      </c>
      <c r="E37" s="66">
        <f>'5C1B_DArbonne'!E37+'5C1A_Madison'!E37+'5C1C_Intl High'!E37+'5C3_UnvView'!E37+'5C1F_L.C. Charter'!E37+'5C1E_LFNO'!E37+'5C1D_NOMMA'!E37+'5C1AE_Noble Minds'!E37+'5C1J_Jeff Chamber'!E37+'5C1Q_Advantage'!E37+'5C1AF_JCFA-Laf'!E37+'5C1W_Willow'!E37+'5C1Z_Lincoln Prep'!E37+'5C1AA_Laurel'!E37+'5C1AB_Apex'!E37+'5C1AC_Smothers'!E37+'5C1AD_Greater'!E37+'5C1R_Iberville'!E37+'5C1N_Delta'!E37+'5C1S_LC Col Prep'!E37+'5C1T_Northeast'!E37+'5C1U_Acadiana Ren'!E37+'5C1I_LA Key'!E37+'5C1V_Laf Ren'!E37+'5C1O_Impact'!E37+'5C1P_Vision'!E37+'5C2_LAVCA'!E37+'5C1H_Southwest'!E37+'5C1G_JS Clark'!E37+'5C1AH_BRUP'!E37+'5C1X_Tangi'!E37+'5C1Y_GEO'!E37+'5C1AI_Harmony'!E37+'5C1AJ_Athlos'!E37+'5C1AG_Collegiate'!E37+'5C1M_GEO Mid'!E37+Placeholder_Tallulah!E37</f>
        <v>0</v>
      </c>
      <c r="F37" s="354">
        <f>'5C1B_DArbonne'!F37+'5C1A_Madison'!F37+'5C1C_Intl High'!F37+'5C3_UnvView'!F37+'5C1F_L.C. Charter'!F37+'5C1E_LFNO'!F37+'5C1D_NOMMA'!F37+'5C1AE_Noble Minds'!F37+'5C1J_Jeff Chamber'!F37+'5C1Q_Advantage'!F37+'5C1AF_JCFA-Laf'!F37+'5C1W_Willow'!F37+'5C1Z_Lincoln Prep'!F37+'5C1AA_Laurel'!F37+'5C1AB_Apex'!F37+'5C1AC_Smothers'!F37+'5C1AD_Greater'!F37+'5C1R_Iberville'!F37+'5C1N_Delta'!F37+'5C1S_LC Col Prep'!F37+'5C1T_Northeast'!F37+'5C1U_Acadiana Ren'!F37+'5C1I_LA Key'!F37+'5C1V_Laf Ren'!F37+'5C1O_Impact'!F37+'5C1P_Vision'!F37+'5C2_LAVCA'!F37+'5C1H_Southwest'!F37+'5C1G_JS Clark'!F37+'5C1AH_BRUP'!F37+'5C1X_Tangi'!F37+'5C1Y_GEO'!F37+'5C1AI_Harmony'!F37+'5C1AJ_Athlos'!F37+'5C1AG_Collegiate'!F37+'5C1M_GEO Mid'!F37+Placeholder_Tallulah!F37</f>
        <v>0</v>
      </c>
      <c r="G37" s="61">
        <f>'Source Data'!I37</f>
        <v>524.75657375911442</v>
      </c>
      <c r="H37" s="66">
        <f>'5C1B_DArbonne'!H37+'5C1A_Madison'!H37+'5C1C_Intl High'!H37+'5C3_UnvView'!H37+'5C1F_L.C. Charter'!H37+'5C1E_LFNO'!H37+'5C1D_NOMMA'!H37+'5C1AE_Noble Minds'!H37+'5C1J_Jeff Chamber'!H37+'5C1Q_Advantage'!H37+'5C1AF_JCFA-Laf'!H37+'5C1W_Willow'!H37+'5C1Z_Lincoln Prep'!H37+'5C1AA_Laurel'!H37+'5C1AB_Apex'!H37+'5C1AC_Smothers'!H37+'5C1AD_Greater'!H37+'5C1R_Iberville'!H37+'5C1N_Delta'!H37+'5C1S_LC Col Prep'!H37+'5C1T_Northeast'!H37+'5C1U_Acadiana Ren'!H37+'5C1I_LA Key'!H37+'5C1V_Laf Ren'!H37+'5C1O_Impact'!H37+'5C1P_Vision'!H37+'5C2_LAVCA'!H37+'5C1H_Southwest'!H37+'5C1G_JS Clark'!H37+'5C1AH_BRUP'!H37+'5C1X_Tangi'!H37+'5C1Y_GEO'!H37+'5C1AI_Harmony'!H37+'5C1AJ_Athlos'!H37+'5C1AG_Collegiate'!H37+'5C1M_GEO Mid'!H37+Placeholder_Tallulah!H37</f>
        <v>0</v>
      </c>
      <c r="I37" s="354">
        <f>'5C1B_DArbonne'!I37+'5C1A_Madison'!I37+'5C1C_Intl High'!I37+'5C3_UnvView'!I37+'5C1F_L.C. Charter'!I37+'5C1E_LFNO'!I37+'5C1D_NOMMA'!I37+'5C1AE_Noble Minds'!I37+'5C1J_Jeff Chamber'!I37+'5C1Q_Advantage'!I37+'5C1AF_JCFA-Laf'!I37+'5C1W_Willow'!I37+'5C1Z_Lincoln Prep'!I37+'5C1AA_Laurel'!I37+'5C1AB_Apex'!I37+'5C1AC_Smothers'!I37+'5C1AD_Greater'!I37+'5C1R_Iberville'!I37+'5C1N_Delta'!I37+'5C1S_LC Col Prep'!I37+'5C1T_Northeast'!I37+'5C1U_Acadiana Ren'!I37+'5C1I_LA Key'!I37+'5C1V_Laf Ren'!I37+'5C1O_Impact'!I37+'5C1P_Vision'!I37+'5C2_LAVCA'!I37+'5C1H_Southwest'!I37+'5C1G_JS Clark'!I37+'5C1AH_BRUP'!I37+'5C1X_Tangi'!I37+'5C1Y_GEO'!I37+'5C1AI_Harmony'!I37+'5C1AJ_Athlos'!I37+'5C1AG_Collegiate'!I37+'5C1M_GEO Mid'!I37+Placeholder_Tallulah!I37</f>
        <v>0</v>
      </c>
      <c r="J37" s="61">
        <f>'Source Data'!J37</f>
        <v>143.11542920703121</v>
      </c>
      <c r="K37" s="66">
        <f>'5C1B_DArbonne'!K37+'5C1A_Madison'!K37+'5C1C_Intl High'!K37+'5C3_UnvView'!K37+'5C1F_L.C. Charter'!K37+'5C1E_LFNO'!K37+'5C1D_NOMMA'!K37+'5C1AE_Noble Minds'!K37+'5C1J_Jeff Chamber'!K37+'5C1Q_Advantage'!K37+'5C1AF_JCFA-Laf'!K37+'5C1W_Willow'!K37+'5C1Z_Lincoln Prep'!K37+'5C1AA_Laurel'!K37+'5C1AB_Apex'!K37+'5C1AC_Smothers'!K37+'5C1AD_Greater'!K37+'5C1R_Iberville'!K37+'5C1N_Delta'!K37+'5C1S_LC Col Prep'!K37+'5C1T_Northeast'!K37+'5C1U_Acadiana Ren'!K37+'5C1I_LA Key'!K37+'5C1V_Laf Ren'!K37+'5C1O_Impact'!K37+'5C1P_Vision'!K37+'5C2_LAVCA'!K37+'5C1H_Southwest'!K37+'5C1G_JS Clark'!K37+'5C1AH_BRUP'!K37+'5C1X_Tangi'!K37+'5C1Y_GEO'!K37+'5C1AI_Harmony'!K37+'5C1AJ_Athlos'!K37+'5C1AG_Collegiate'!K37+'5C1M_GEO Mid'!K37+Placeholder_Tallulah!K37</f>
        <v>0</v>
      </c>
      <c r="L37" s="354">
        <f>'5C1B_DArbonne'!L37+'5C1A_Madison'!L37+'5C1C_Intl High'!L37+'5C3_UnvView'!L37+'5C1F_L.C. Charter'!L37+'5C1E_LFNO'!L37+'5C1D_NOMMA'!L37+'5C1AE_Noble Minds'!L37+'5C1J_Jeff Chamber'!L37+'5C1Q_Advantage'!L37+'5C1AF_JCFA-Laf'!L37+'5C1W_Willow'!L37+'5C1Z_Lincoln Prep'!L37+'5C1AA_Laurel'!L37+'5C1AB_Apex'!L37+'5C1AC_Smothers'!L37+'5C1AD_Greater'!L37+'5C1R_Iberville'!L37+'5C1N_Delta'!L37+'5C1S_LC Col Prep'!L37+'5C1T_Northeast'!L37+'5C1U_Acadiana Ren'!L37+'5C1I_LA Key'!L37+'5C1V_Laf Ren'!L37+'5C1O_Impact'!L37+'5C1P_Vision'!L37+'5C2_LAVCA'!L37+'5C1H_Southwest'!L37+'5C1G_JS Clark'!L37+'5C1AH_BRUP'!L37+'5C1X_Tangi'!L37+'5C1Y_GEO'!L37+'5C1AI_Harmony'!L37+'5C1AJ_Athlos'!L37+'5C1AG_Collegiate'!L37+'5C1M_GEO Mid'!L37+Placeholder_Tallulah!L37</f>
        <v>0</v>
      </c>
      <c r="M37" s="61">
        <f>'Source Data'!K37</f>
        <v>3577.8857301757807</v>
      </c>
      <c r="N37" s="66">
        <f>'5C1B_DArbonne'!N37+'5C1A_Madison'!N37+'5C1C_Intl High'!N37+'5C3_UnvView'!N37+'5C1F_L.C. Charter'!N37+'5C1E_LFNO'!N37+'5C1D_NOMMA'!N37+'5C1AE_Noble Minds'!N37+'5C1J_Jeff Chamber'!N37+'5C1Q_Advantage'!N37+'5C1AF_JCFA-Laf'!N37+'5C1W_Willow'!N37+'5C1Z_Lincoln Prep'!N37+'5C1AA_Laurel'!N37+'5C1AB_Apex'!N37+'5C1AC_Smothers'!N37+'5C1AD_Greater'!N37+'5C1R_Iberville'!N37+'5C1N_Delta'!N37+'5C1S_LC Col Prep'!N37+'5C1T_Northeast'!N37+'5C1U_Acadiana Ren'!N37+'5C1I_LA Key'!N37+'5C1V_Laf Ren'!N37+'5C1O_Impact'!N37+'5C1P_Vision'!N37+'5C2_LAVCA'!N37+'5C1H_Southwest'!N37+'5C1G_JS Clark'!N37+'5C1AH_BRUP'!N37+'5C1X_Tangi'!N37+'5C1Y_GEO'!N37+'5C1AI_Harmony'!N37+'5C1AJ_Athlos'!N37+'5C1AG_Collegiate'!N37+'5C1M_GEO Mid'!N37+Placeholder_Tallulah!N37</f>
        <v>0</v>
      </c>
      <c r="O37" s="354">
        <f>'5C1B_DArbonne'!O37+'5C1A_Madison'!O37+'5C1C_Intl High'!O37+'5C3_UnvView'!O37+'5C1F_L.C. Charter'!O37+'5C1E_LFNO'!O37+'5C1D_NOMMA'!O37+'5C1AE_Noble Minds'!O37+'5C1J_Jeff Chamber'!O37+'5C1Q_Advantage'!O37+'5C1AF_JCFA-Laf'!O37+'5C1W_Willow'!O37+'5C1Z_Lincoln Prep'!O37+'5C1AA_Laurel'!O37+'5C1AB_Apex'!O37+'5C1AC_Smothers'!O37+'5C1AD_Greater'!O37+'5C1R_Iberville'!O37+'5C1N_Delta'!O37+'5C1S_LC Col Prep'!O37+'5C1T_Northeast'!O37+'5C1U_Acadiana Ren'!O37+'5C1I_LA Key'!O37+'5C1V_Laf Ren'!O37+'5C1O_Impact'!O37+'5C1P_Vision'!O37+'5C2_LAVCA'!O37+'5C1H_Southwest'!O37+'5C1G_JS Clark'!O37+'5C1AH_BRUP'!O37+'5C1X_Tangi'!O37+'5C1Y_GEO'!O37+'5C1AI_Harmony'!O37+'5C1AJ_Athlos'!O37+'5C1AG_Collegiate'!O37+'5C1M_GEO Mid'!O37+Placeholder_Tallulah!O37</f>
        <v>0</v>
      </c>
      <c r="P37" s="61">
        <f>'Source Data'!L37</f>
        <v>1431.1542920703123</v>
      </c>
      <c r="Q37" s="66">
        <f>'5C1B_DArbonne'!Q37+'5C1A_Madison'!Q37+'5C1C_Intl High'!Q37+'5C3_UnvView'!Q37+'5C1F_L.C. Charter'!Q37+'5C1E_LFNO'!Q37+'5C1D_NOMMA'!Q37+'5C1AE_Noble Minds'!Q37+'5C1J_Jeff Chamber'!Q37+'5C1Q_Advantage'!Q37+'5C1AF_JCFA-Laf'!Q37+'5C1W_Willow'!Q37+'5C1Z_Lincoln Prep'!Q37+'5C1AA_Laurel'!Q37+'5C1AB_Apex'!Q37+'5C1AC_Smothers'!Q37+'5C1AD_Greater'!Q37+'5C1R_Iberville'!Q37+'5C1N_Delta'!Q37+'5C1S_LC Col Prep'!Q37+'5C1T_Northeast'!Q37+'5C1U_Acadiana Ren'!Q37+'5C1I_LA Key'!Q37+'5C1V_Laf Ren'!Q37+'5C1O_Impact'!Q37+'5C1P_Vision'!Q37+'5C2_LAVCA'!Q37+'5C1H_Southwest'!Q37+'5C1G_JS Clark'!Q37+'5C1AH_BRUP'!Q37+'5C1X_Tangi'!Q37+'5C1Y_GEO'!Q37+'5C1AI_Harmony'!Q37+'5C1AJ_Athlos'!Q37+'5C1AG_Collegiate'!Q37+'5C1M_GEO Mid'!Q37+Placeholder_Tallulah!Q37</f>
        <v>0</v>
      </c>
      <c r="R37" s="93">
        <f>'5C1B_DArbonne'!R37+'5C1A_Madison'!R37+'5C1C_Intl High'!R37+'5C3_UnvView'!R37+'5C1F_L.C. Charter'!R37+'5C1E_LFNO'!R37+'5C1D_NOMMA'!R37+'5C1AE_Noble Minds'!R37+'5C1J_Jeff Chamber'!R37+'5C1Q_Advantage'!R37+'5C1AF_JCFA-Laf'!R37+'5C1W_Willow'!R37+'5C1Z_Lincoln Prep'!R37+'5C1AA_Laurel'!R37+'5C1AB_Apex'!R37+'5C1AC_Smothers'!R37+'5C1AD_Greater'!R37+'5C1R_Iberville'!R37+'5C1N_Delta'!R37+'5C1S_LC Col Prep'!R37+'5C1T_Northeast'!R37+'5C1U_Acadiana Ren'!R37+'5C1I_LA Key'!R37+'5C1V_Laf Ren'!R37+'5C1O_Impact'!R37+'5C1P_Vision'!R37+'5C2_LAVCA'!R37+'5C1H_Southwest'!R37+'5C1G_JS Clark'!R37+'5C1AH_BRUP'!R37+'5C1X_Tangi'!R37+'5C1Y_GEO'!R37+'5C1AI_Harmony'!R37+'5C1AJ_Athlos'!R37+'5C1AG_Collegiate'!R37+'5C1M_GEO Mid'!R37+Placeholder_Tallulah!R37</f>
        <v>1544881</v>
      </c>
      <c r="S37" s="1396">
        <f>'5C3_UnvView'!S37+'5C2_LAVCA'!S37</f>
        <v>8730</v>
      </c>
      <c r="T37" s="61">
        <f>'5C1B_DArbonne'!S37+'5C1A_Madison'!S37+'5C1C_Intl High'!S37+'5C3_UnvView'!T37+'5C1F_L.C. Charter'!S37+'5C1E_LFNO'!S37+'5C1D_NOMMA'!S37+'5C1AE_Noble Minds'!S37+'5C1J_Jeff Chamber'!S37+'5C1Q_Advantage'!S37+'5C1AF_JCFA-Laf'!S37+'5C1W_Willow'!S37+'5C1Z_Lincoln Prep'!S37+'5C1AA_Laurel'!S37+'5C1AB_Apex'!S37+'5C1AC_Smothers'!S37+'5C1AD_Greater'!S37+'5C1R_Iberville'!S37+'5C1N_Delta'!S37+'5C1S_LC Col Prep'!S37+'5C1T_Northeast'!S37+'5C1U_Acadiana Ren'!S37+'5C1I_LA Key'!S37+'5C1V_Laf Ren'!S37+'5C1O_Impact'!S37+'5C1P_Vision'!S37+'5C2_LAVCA'!T37+'5C1H_Southwest'!S37+'5C1G_JS Clark'!S37+'5C1AH_BRUP'!S37+'5C1X_Tangi'!S37+'5C1Y_GEO'!S37+'5C1AI_Harmony'!S37+'5C1AJ_Athlos'!S37+'5C1AG_Collegiate'!S37+'5C1M_GEO Mid'!S37+Placeholder_Tallulah!S37</f>
        <v>0</v>
      </c>
      <c r="U37" s="61">
        <f>'5C1B_DArbonne'!T37+'5C1A_Madison'!T37+'5C1C_Intl High'!T37+'5C3_UnvView'!U37+'5C1F_L.C. Charter'!T37+'5C1E_LFNO'!T37+'5C1D_NOMMA'!T37+'5C1AE_Noble Minds'!T37+'5C1J_Jeff Chamber'!T37+'5C1Q_Advantage'!T37+'5C1AF_JCFA-Laf'!T37+'5C1W_Willow'!T37+'5C1Z_Lincoln Prep'!T37+'5C1AA_Laurel'!T37+'5C1AB_Apex'!T37+'5C1AC_Smothers'!T37+'5C1AD_Greater'!T37+'5C1R_Iberville'!T37+'5C1N_Delta'!T37+'5C1S_LC Col Prep'!T37+'5C1T_Northeast'!T37+'5C1U_Acadiana Ren'!T37+'5C1I_LA Key'!T37+'5C1V_Laf Ren'!T37+'5C1O_Impact'!T37+'5C1P_Vision'!T37+'5C2_LAVCA'!U37+'5C1H_Southwest'!T37+'5C1G_JS Clark'!T37+'5C1AH_BRUP'!T37+'5C1X_Tangi'!T37+'5C1Y_GEO'!T37+'5C1AI_Harmony'!T37+'5C1AJ_Athlos'!T37+'5C1AG_Collegiate'!T37+'5C1M_GEO Mid'!T37+Placeholder_Tallulah!T37</f>
        <v>0</v>
      </c>
      <c r="V37" s="62">
        <f>'5C1B_DArbonne'!U37+'5C1A_Madison'!U37+'5C1C_Intl High'!U37+'5C3_UnvView'!V37+'5C1F_L.C. Charter'!U37+'5C1E_LFNO'!U37+'5C1D_NOMMA'!U37+'5C1AE_Noble Minds'!U37+'5C1J_Jeff Chamber'!U37+'5C1Q_Advantage'!U37+'5C1AF_JCFA-Laf'!U37+'5C1W_Willow'!U37+'5C1Z_Lincoln Prep'!U37+'5C1AA_Laurel'!U37+'5C1AB_Apex'!U37+'5C1AC_Smothers'!U37+'5C1AD_Greater'!U37+'5C1R_Iberville'!U37+'5C1N_Delta'!U37+'5C1S_LC Col Prep'!U37+'5C1T_Northeast'!U37+'5C1U_Acadiana Ren'!U37+'5C1I_LA Key'!U37+'5C1V_Laf Ren'!U37+'5C1O_Impact'!U37+'5C1P_Vision'!U37+'5C2_LAVCA'!V37+'5C1H_Southwest'!U37+'5C1G_JS Clark'!U37+'5C1AH_BRUP'!U37+'5C1X_Tangi'!U37+'5C1Y_GEO'!U37+'5C1AI_Harmony'!U37+'5C1AJ_Athlos'!U37+'5C1AG_Collegiate'!U37+'5C1M_GEO Mid'!U37+Placeholder_Tallulah!U37</f>
        <v>0</v>
      </c>
      <c r="W37" s="93">
        <f>'5C1B_DArbonne'!V37+'5C1A_Madison'!V37+'5C1C_Intl High'!V37+'5C3_UnvView'!W37+'5C1F_L.C. Charter'!V37+'5C1E_LFNO'!V37+'5C1D_NOMMA'!V37+'5C1AE_Noble Minds'!V37+'5C1J_Jeff Chamber'!V37+'5C1Q_Advantage'!V37+'5C1AF_JCFA-Laf'!V37+'5C1W_Willow'!V37+'5C1Z_Lincoln Prep'!V37+'5C1AA_Laurel'!V37+'5C1AB_Apex'!V37+'5C1AC_Smothers'!V37+'5C1AD_Greater'!V37+'5C1R_Iberville'!V37+'5C1N_Delta'!V37+'5C1S_LC Col Prep'!V37+'5C1T_Northeast'!V37+'5C1U_Acadiana Ren'!V37+'5C1I_LA Key'!V37+'5C1V_Laf Ren'!V37+'5C1O_Impact'!V37+'5C1P_Vision'!V37+'5C2_LAVCA'!W37+'5C1H_Southwest'!V37+'5C1G_JS Clark'!V37+'5C1AH_BRUP'!V37+'5C1X_Tangi'!V37+'5C1Y_GEO'!V37+'5C1AI_Harmony'!V37+'5C1AJ_Athlos'!V37+'5C1AG_Collegiate'!V37+'5C1M_GEO Mid'!V37+Placeholder_Tallulah!V37</f>
        <v>0</v>
      </c>
      <c r="X37" s="66">
        <f>'5C1B_DArbonne'!W37+'5C1A_Madison'!W37+'5C1C_Intl High'!W37+'5C3_UnvView'!X37+'5C1F_L.C. Charter'!W37+'5C1E_LFNO'!W37+'5C1D_NOMMA'!W37+'5C1AE_Noble Minds'!W37+'5C1J_Jeff Chamber'!W37+'5C1Q_Advantage'!W37+'5C1AF_JCFA-Laf'!W37+'5C1W_Willow'!W37+'5C1Z_Lincoln Prep'!W37+'5C1AA_Laurel'!W37+'5C1AB_Apex'!W37+'5C1AC_Smothers'!W37+'5C1AD_Greater'!W37+'5C1R_Iberville'!W37+'5C1N_Delta'!W37+'5C1S_LC Col Prep'!W37+'5C1T_Northeast'!W37+'5C1U_Acadiana Ren'!W37+'5C1I_LA Key'!W37+'5C1V_Laf Ren'!W37+'5C1O_Impact'!W37+'5C1P_Vision'!W37+'5C2_LAVCA'!X37+'5C1H_Southwest'!W37+'5C1G_JS Clark'!W37+'5C1AH_BRUP'!W37+'5C1X_Tangi'!W37+'5C1Y_GEO'!W37+'5C1AI_Harmony'!W37+'5C1AJ_Athlos'!W37+'5C1AG_Collegiate'!W37+'5C1M_GEO Mid'!W37+Placeholder_Tallulah!W37</f>
        <v>0</v>
      </c>
      <c r="Y37" s="93">
        <f>'5C1B_DArbonne'!X37+'5C1A_Madison'!X37+'5C1C_Intl High'!X37+'5C3_UnvView'!Y37+'5C1F_L.C. Charter'!X37+'5C1E_LFNO'!X37+'5C1D_NOMMA'!X37+'5C1AE_Noble Minds'!X37+'5C1J_Jeff Chamber'!X37+'5C1Q_Advantage'!X37+'5C1AF_JCFA-Laf'!X37+'5C1W_Willow'!X37+'5C1Z_Lincoln Prep'!X37+'5C1AA_Laurel'!X37+'5C1AB_Apex'!X37+'5C1AC_Smothers'!X37+'5C1AD_Greater'!X37+'5C1R_Iberville'!X37+'5C1N_Delta'!X37+'5C1S_LC Col Prep'!X37+'5C1T_Northeast'!X37+'5C1U_Acadiana Ren'!X37+'5C1I_LA Key'!X37+'5C1V_Laf Ren'!X37+'5C1O_Impact'!X37+'5C1P_Vision'!X37+'5C2_LAVCA'!Y37+'5C1H_Southwest'!X37+'5C1G_JS Clark'!X37+'5C1AH_BRUP'!X37+'5C1X_Tangi'!X37+'5C1Y_GEO'!X37+'5C1AI_Harmony'!X37+'5C1AJ_Athlos'!X37+'5C1AG_Collegiate'!X37+'5C1M_GEO Mid'!X37+Placeholder_Tallulah!X37</f>
        <v>0</v>
      </c>
      <c r="Z37" s="61">
        <f>'5C1B_DArbonne'!Y37+'5C1A_Madison'!Y37+'5C1C_Intl High'!Y37+'5C3_UnvView'!Z37+'5C1F_L.C. Charter'!Y37+'5C1E_LFNO'!Y37+'5C1D_NOMMA'!Y37+'5C1AE_Noble Minds'!Y37+'5C1J_Jeff Chamber'!Y37+'5C1Q_Advantage'!Y37+'5C1AF_JCFA-Laf'!Y37+'5C1W_Willow'!Y37+'5C1Z_Lincoln Prep'!Y37+'5C1AA_Laurel'!Y37+'5C1AB_Apex'!Y37+'5C1AC_Smothers'!Y37+'5C1AD_Greater'!Y37+'5C1R_Iberville'!Y37+'5C1N_Delta'!Y37+'5C1S_LC Col Prep'!Y37+'5C1T_Northeast'!Y37+'5C1U_Acadiana Ren'!Y37+'5C1I_LA Key'!Y37+'5C1V_Laf Ren'!Y37+'5C1O_Impact'!Y37+'5C1P_Vision'!Y37+'5C2_LAVCA'!Z37+'5C1H_Southwest'!Y37+'5C1G_JS Clark'!Y37+'5C1AH_BRUP'!Y37+'5C1X_Tangi'!Y37+'5C1Y_GEO'!Y37+'5C1AI_Harmony'!Y37+'5C1AJ_Athlos'!Y37+'5C1AG_Collegiate'!Y37+'5C1M_GEO Mid'!Y37+Placeholder_Tallulah!Y37</f>
        <v>0</v>
      </c>
      <c r="AA37" s="93">
        <f>'5C1B_DArbonne'!Z37+'5C1A_Madison'!Z37+'5C1C_Intl High'!Z37+'5C3_UnvView'!AA37+'5C1F_L.C. Charter'!Z37+'5C1E_LFNO'!Z37+'5C1D_NOMMA'!Z37+'5C1AE_Noble Minds'!Z37+'5C1J_Jeff Chamber'!Z37+'5C1Q_Advantage'!Z37+'5C1AF_JCFA-Laf'!Z37+'5C1W_Willow'!Z37+'5C1Z_Lincoln Prep'!Z37+'5C1AA_Laurel'!Z37+'5C1AB_Apex'!Z37+'5C1AC_Smothers'!Z37+'5C1AD_Greater'!Z37+'5C1R_Iberville'!Z37+'5C1N_Delta'!Z37+'5C1S_LC Col Prep'!Z37+'5C1T_Northeast'!Z37+'5C1U_Acadiana Ren'!Z37+'5C1I_LA Key'!Z37+'5C1V_Laf Ren'!Z37+'5C1O_Impact'!Z37+'5C1P_Vision'!Z37+'5C2_LAVCA'!AA37+'5C1H_Southwest'!Z37+'5C1G_JS Clark'!Z37+'5C1AH_BRUP'!Z37+'5C1X_Tangi'!Z37+'5C1Y_GEO'!Z37+'5C1AI_Harmony'!Z37+'5C1AJ_Athlos'!Z37+'5C1AG_Collegiate'!Z37+'5C1M_GEO Mid'!Z37+Placeholder_Tallulah!Z37</f>
        <v>0</v>
      </c>
      <c r="AB37" s="61">
        <f>'5C1B_DArbonne'!AA37+'5C1A_Madison'!AA37+'5C1C_Intl High'!AA37+'5C3_UnvView'!AB37+'5C1F_L.C. Charter'!AA37+'5C1E_LFNO'!AA37+'5C1D_NOMMA'!AA37+'5C1AE_Noble Minds'!AA37+'5C1J_Jeff Chamber'!AA37+'5C1Q_Advantage'!AA37+'5C1AF_JCFA-Laf'!AA37+'5C1W_Willow'!AA37+'5C1Z_Lincoln Prep'!AA37+'5C1AA_Laurel'!AA37+'5C1AB_Apex'!AA37+'5C1AC_Smothers'!AA37+'5C1AD_Greater'!AA37+'5C1R_Iberville'!AA37+'5C1N_Delta'!AA37+'5C1S_LC Col Prep'!AA37+'5C1T_Northeast'!AA37+'5C1U_Acadiana Ren'!AA37+'5C1I_LA Key'!AA37+'5C1V_Laf Ren'!AA37+'5C1O_Impact'!AA37+'5C1P_Vision'!AA37+'5C2_LAVCA'!AB37+'5C1H_Southwest'!AA37+'5C1G_JS Clark'!AA37+'5C1AH_BRUP'!AA37+'5C1X_Tangi'!AA37+'5C1Y_GEO'!AA37+'5C1AI_Harmony'!AA37+'5C1AJ_Athlos'!AA37+'5C1AG_Collegiate'!AA37+'5C1M_GEO Mid'!AA37+Placeholder_Tallulah!AA37</f>
        <v>0</v>
      </c>
      <c r="AC37" s="61">
        <f>'5C1B_DArbonne'!AB37+'5C1A_Madison'!AB37+'5C1C_Intl High'!AB37+'5C3_UnvView'!AC37+'5C1F_L.C. Charter'!AB37+'5C1E_LFNO'!AB37+'5C1D_NOMMA'!AB37+'5C1AE_Noble Minds'!AB37+'5C1J_Jeff Chamber'!AB37+'5C1Q_Advantage'!AB37+'5C1AF_JCFA-Laf'!AB37+'5C1W_Willow'!AB37+'5C1Z_Lincoln Prep'!AB37+'5C1AA_Laurel'!AB37+'5C1AB_Apex'!AB37+'5C1AC_Smothers'!AB37+'5C1AD_Greater'!AB37+'5C1R_Iberville'!AB37+'5C1N_Delta'!AB37+'5C1S_LC Col Prep'!AB37+'5C1T_Northeast'!AB37+'5C1U_Acadiana Ren'!AB37+'5C1I_LA Key'!AB37+'5C1V_Laf Ren'!AB37+'5C1O_Impact'!AB37+'5C1P_Vision'!AB37+'5C2_LAVCA'!AC37+'5C1H_Southwest'!AB37+'5C1G_JS Clark'!AB37+'5C1AH_BRUP'!AB37+'5C1X_Tangi'!AB37+'5C1Y_GEO'!AB37+'5C1AI_Harmony'!AB37+'5C1AJ_Athlos'!AB37+'5C1AG_Collegiate'!AB37+'5C1M_GEO Mid'!AB37+Placeholder_Tallulah!AB37</f>
        <v>0</v>
      </c>
      <c r="AD37" s="93">
        <f>'5C1B_DArbonne'!AC37+'5C1A_Madison'!AC37+'5C1C_Intl High'!AC37+'5C3_UnvView'!AD37+'5C1F_L.C. Charter'!AC37+'5C1E_LFNO'!AC37+'5C1D_NOMMA'!AC37+'5C1AE_Noble Minds'!AC37+'5C1J_Jeff Chamber'!AC37+'5C1Q_Advantage'!AC37+'5C1AF_JCFA-Laf'!AC37+'5C1W_Willow'!AC37+'5C1Z_Lincoln Prep'!AC37+'5C1AA_Laurel'!AC37+'5C1AB_Apex'!AC37+'5C1AC_Smothers'!AC37+'5C1AD_Greater'!AC37+'5C1R_Iberville'!AC37+'5C1N_Delta'!AC37+'5C1S_LC Col Prep'!AC37+'5C1T_Northeast'!AC37+'5C1U_Acadiana Ren'!AC37+'5C1I_LA Key'!AC37+'5C1V_Laf Ren'!AC37+'5C1O_Impact'!AC37+'5C1P_Vision'!AC37+'5C2_LAVCA'!AD37+'5C1H_Southwest'!AC37+'5C1G_JS Clark'!AC37+'5C1AH_BRUP'!AC37+'5C1X_Tangi'!AC37+'5C1Y_GEO'!AC37+'5C1AI_Harmony'!AC37+'5C1AJ_Athlos'!AC37+'5C1AG_Collegiate'!AC37+'5C1M_GEO Mid'!AC37+Placeholder_Tallulah!AC37</f>
        <v>0</v>
      </c>
      <c r="AE37" s="97">
        <f>'5C1B_DArbonne'!AD37+'5C1A_Madison'!AD37+'5C1C_Intl High'!AD37+'5C3_UnvView'!AE37+'5C1F_L.C. Charter'!AD37+'5C1E_LFNO'!AD37+'5C1D_NOMMA'!AD37+'5C1AE_Noble Minds'!AD37+'5C1J_Jeff Chamber'!AD37+'5C1Q_Advantage'!AD37+'5C1AF_JCFA-Laf'!AD37+'5C1W_Willow'!AD37+'5C1Z_Lincoln Prep'!AD37+'5C1AA_Laurel'!AD37+'5C1AB_Apex'!AD37+'5C1AC_Smothers'!AD37+'5C1AD_Greater'!AD37+'5C1R_Iberville'!AD37+'5C1N_Delta'!AD37+'5C1S_LC Col Prep'!AD37+'5C1T_Northeast'!AD37+'5C1U_Acadiana Ren'!AD37+'5C1I_LA Key'!AD37+'5C1V_Laf Ren'!AD37+'5C1O_Impact'!AD37+'5C1P_Vision'!AD37+'5C2_LAVCA'!AE37+'5C1H_Southwest'!AD37+'5C1G_JS Clark'!AD37+'5C1AH_BRUP'!AD37+'5C1X_Tangi'!AD37+'5C1Y_GEO'!AD37+'5C1AI_Harmony'!AD37+'5C1AJ_Athlos'!AD37+'5C1AG_Collegiate'!AD37+'5C1M_GEO Mid'!AD37+Placeholder_Tallulah!AD37</f>
        <v>0</v>
      </c>
      <c r="AF37" s="67">
        <f>'Source Data'!N37</f>
        <v>6321</v>
      </c>
      <c r="AG37" s="90">
        <f>'5C1B_DArbonne'!AF37+'5C1A_Madison'!AF37+'5C1C_Intl High'!AF37+'5C3_UnvView'!AG37+'5C1F_L.C. Charter'!AF37+'5C1E_LFNO'!AF37+'5C1D_NOMMA'!AF37+'5C1AE_Noble Minds'!AF37+'5C1J_Jeff Chamber'!AF37+'5C1Q_Advantage'!AF37+'5C1AF_JCFA-Laf'!AF37+'5C1W_Willow'!AF37+'5C1Z_Lincoln Prep'!AF37+'5C1AA_Laurel'!AF37+'5C1AB_Apex'!AF37+'5C1AC_Smothers'!AF37+'5C1AD_Greater'!AF37+'5C1R_Iberville'!AF37+'5C1N_Delta'!AF37+'5C1S_LC Col Prep'!AF37+'5C1T_Northeast'!AF37+'5C1U_Acadiana Ren'!AF37+'5C1I_LA Key'!AF37+'5C1V_Laf Ren'!AF37+'5C1O_Impact'!AF37+'5C1P_Vision'!AF37+'5C2_LAVCA'!AG37+'5C1H_Southwest'!AF37+'5C1G_JS Clark'!AF37+'5C1AH_BRUP'!AF37+'5C1X_Tangi'!AF37+'5C1Y_GEO'!AF37+'5C1AI_Harmony'!AF37+'5C1AJ_Athlos'!AF37+'5C1AG_Collegiate'!AF37+'5C1M_GEO Mid'!AF37+Placeholder_Tallulah!AF37</f>
        <v>0</v>
      </c>
      <c r="AH37" s="335">
        <f>'5C1B_DArbonne'!AG37+'5C1A_Madison'!AG37+'5C1C_Intl High'!AG37+'5C3_UnvView'!AH37+'5C1F_L.C. Charter'!AG37+'5C1E_LFNO'!AG37+'5C1D_NOMMA'!AG37+'5C1AE_Noble Minds'!AG37+'5C1J_Jeff Chamber'!AG37+'5C1Q_Advantage'!AG37+'5C1AF_JCFA-Laf'!AG37+'5C1W_Willow'!AG37+'5C1Z_Lincoln Prep'!AG37+'5C1AA_Laurel'!AG37+'5C1AB_Apex'!AG37+'5C1AC_Smothers'!AG37+'5C1AD_Greater'!AG37+'5C1R_Iberville'!AG37+'5C1N_Delta'!AG37+'5C1S_LC Col Prep'!AG37+'5C1T_Northeast'!AG37+'5C1U_Acadiana Ren'!AG37+'5C1I_LA Key'!AG37+'5C1V_Laf Ren'!AG37+'5C1O_Impact'!AG37+'5C1P_Vision'!AG37+'5C2_LAVCA'!AH37+'5C1H_Southwest'!AG37+'5C1G_JS Clark'!AG37+'5C1AH_BRUP'!AG37+'5C1X_Tangi'!AG37+'5C1Y_GEO'!AG37+'5C1AI_Harmony'!AG37+'5C1AJ_Athlos'!AG37+'5C1AG_Collegiate'!AG37+'5C1M_GEO Mid'!AG37+Placeholder_Tallulah!AG37</f>
        <v>0</v>
      </c>
      <c r="AI37" s="67">
        <f>'5C1B_DArbonne'!AH37+'5C1A_Madison'!AH37+'5C1C_Intl High'!AH37+'5C3_UnvView'!AI37+'5C1F_L.C. Charter'!AH37+'5C1E_LFNO'!AH37+'5C1D_NOMMA'!AH37+'5C1AE_Noble Minds'!AH37+'5C1J_Jeff Chamber'!AH37+'5C1Q_Advantage'!AH37+'5C1AF_JCFA-Laf'!AH37+'5C1W_Willow'!AH37+'5C1Z_Lincoln Prep'!AH37+'5C1AA_Laurel'!AH37+'5C1AB_Apex'!AH37+'5C1AC_Smothers'!AH37+'5C1AD_Greater'!AH37+'5C1R_Iberville'!AH37+'5C1N_Delta'!AH37+'5C1S_LC Col Prep'!AH37+'5C1T_Northeast'!AH37+'5C1U_Acadiana Ren'!AH37+'5C1I_LA Key'!AH37+'5C1V_Laf Ren'!AH37+'5C1O_Impact'!AH37+'5C1P_Vision'!AH37+'5C2_LAVCA'!AI37+'5C1H_Southwest'!AH37+'5C1G_JS Clark'!AH37+'5C1AH_BRUP'!AH37+'5C1X_Tangi'!AH37+'5C1Y_GEO'!AH37+'5C1AI_Harmony'!AH37+'5C1AJ_Athlos'!AH37+'5C1AG_Collegiate'!AH37+'5C1M_GEO Mid'!AH37+Placeholder_Tallulah!AH37</f>
        <v>0</v>
      </c>
      <c r="AJ37" s="335">
        <f>'5C1B_DArbonne'!AI37+'5C1A_Madison'!AI37+'5C1C_Intl High'!AI37+'5C3_UnvView'!AJ37+'5C1F_L.C. Charter'!AI37+'5C1E_LFNO'!AI37+'5C1D_NOMMA'!AI37+'5C1AE_Noble Minds'!AI37+'5C1J_Jeff Chamber'!AI37+'5C1Q_Advantage'!AI37+'5C1AF_JCFA-Laf'!AI37+'5C1W_Willow'!AI37+'5C1Z_Lincoln Prep'!AI37+'5C1AA_Laurel'!AI37+'5C1AB_Apex'!AI37+'5C1AC_Smothers'!AI37+'5C1AD_Greater'!AI37+'5C1R_Iberville'!AI37+'5C1N_Delta'!AI37+'5C1S_LC Col Prep'!AI37+'5C1T_Northeast'!AI37+'5C1U_Acadiana Ren'!AI37+'5C1I_LA Key'!AI37+'5C1V_Laf Ren'!AI37+'5C1O_Impact'!AI37+'5C1P_Vision'!AI37+'5C2_LAVCA'!AJ37+'5C1H_Southwest'!AI37+'5C1G_JS Clark'!AI37+'5C1AH_BRUP'!AI37+'5C1X_Tangi'!AI37+'5C1Y_GEO'!AI37+'5C1AI_Harmony'!AI37+'5C1AJ_Athlos'!AI37+'5C1AG_Collegiate'!AI37+'5C1M_GEO Mid'!AI37+Placeholder_Tallulah!AI37</f>
        <v>0</v>
      </c>
      <c r="AK37" s="69">
        <f>'5C1B_DArbonne'!AJ37+'5C1A_Madison'!AJ37+'5C1C_Intl High'!AJ37+'5C3_UnvView'!AK37+'5C1F_L.C. Charter'!AJ37+'5C1E_LFNO'!AJ37+'5C1D_NOMMA'!AJ37+'5C1AE_Noble Minds'!AJ37+'5C1J_Jeff Chamber'!AJ37+'5C1Q_Advantage'!AJ37+'5C1AF_JCFA-Laf'!AJ37+'5C1W_Willow'!AJ37+'5C1Z_Lincoln Prep'!AJ37+'5C1AA_Laurel'!AJ37+'5C1AB_Apex'!AJ37+'5C1AC_Smothers'!AJ37+'5C1AD_Greater'!AJ37+'5C1R_Iberville'!AJ37+'5C1N_Delta'!AJ37+'5C1S_LC Col Prep'!AJ37+'5C1T_Northeast'!AJ37+'5C1U_Acadiana Ren'!AJ37+'5C1I_LA Key'!AJ37+'5C1V_Laf Ren'!AJ37+'5C1O_Impact'!AJ37+'5C1P_Vision'!AJ37+'5C2_LAVCA'!AK37+'5C1H_Southwest'!AJ37+'5C1G_JS Clark'!AJ37+'5C1AH_BRUP'!AJ37+'5C1X_Tangi'!AJ37+'5C1Y_GEO'!AJ37+'5C1AI_Harmony'!AJ37+'5C1AJ_Athlos'!AJ37+'5C1AG_Collegiate'!AJ37+'5C1M_GEO Mid'!AJ37+Placeholder_Tallulah!AJ37</f>
        <v>0</v>
      </c>
      <c r="AL37" s="68">
        <f>'5C1B_DArbonne'!AK37+'5C1A_Madison'!AK37+'5C1C_Intl High'!AK37+'5C3_UnvView'!AL37+'5C1F_L.C. Charter'!AK37+'5C1E_LFNO'!AK37+'5C1D_NOMMA'!AK37+'5C1AE_Noble Minds'!AK37+'5C1J_Jeff Chamber'!AK37+'5C1Q_Advantage'!AK37+'5C1AF_JCFA-Laf'!AK37+'5C1W_Willow'!AK37+'5C1Z_Lincoln Prep'!AK37+'5C1AA_Laurel'!AK37+'5C1AB_Apex'!AK37+'5C1AC_Smothers'!AK37+'5C1AD_Greater'!AK37+'5C1R_Iberville'!AK37+'5C1N_Delta'!AK37+'5C1S_LC Col Prep'!AK37+'5C1T_Northeast'!AK37+'5C1U_Acadiana Ren'!AK37+'5C1I_LA Key'!AK37+'5C1V_Laf Ren'!AK37+'5C1O_Impact'!AK37+'5C1P_Vision'!AK37+'5C2_LAVCA'!AL37+'5C1H_Southwest'!AK37+'5C1G_JS Clark'!AK37+'5C1AH_BRUP'!AK37+'5C1X_Tangi'!AK37+'5C1Y_GEO'!AK37+'5C1AI_Harmony'!AK37+'5C1AJ_Athlos'!AK37+'5C1AG_Collegiate'!AK37+'5C1M_GEO Mid'!AK37+Placeholder_Tallulah!AK37</f>
        <v>0</v>
      </c>
      <c r="AM37" s="90">
        <f>'5C1B_DArbonne'!AL37+'5C1A_Madison'!AL37+'5C1C_Intl High'!AL37+'5C3_UnvView'!AM37+'5C1F_L.C. Charter'!AL37+'5C1E_LFNO'!AL37+'5C1D_NOMMA'!AL37+'5C1AE_Noble Minds'!AL37+'5C1J_Jeff Chamber'!AL37+'5C1Q_Advantage'!AL37+'5C1AF_JCFA-Laf'!AL37+'5C1W_Willow'!AL37+'5C1Z_Lincoln Prep'!AL37+'5C1AA_Laurel'!AL37+'5C1AB_Apex'!AL37+'5C1AC_Smothers'!AL37+'5C1AD_Greater'!AL37+'5C1R_Iberville'!AL37+'5C1N_Delta'!AL37+'5C1S_LC Col Prep'!AL37+'5C1T_Northeast'!AL37+'5C1U_Acadiana Ren'!AL37+'5C1I_LA Key'!AL37+'5C1V_Laf Ren'!AL37+'5C1O_Impact'!AL37+'5C1P_Vision'!AL37+'5C2_LAVCA'!AM37+'5C1H_Southwest'!AL37+'5C1G_JS Clark'!AL37+'5C1AH_BRUP'!AL37+'5C1X_Tangi'!AL37+'5C1Y_GEO'!AL37+'5C1AI_Harmony'!AL37+'5C1AJ_Athlos'!AL37+'5C1AG_Collegiate'!AL37+'5C1M_GEO Mid'!AL37+Placeholder_Tallulah!AL37</f>
        <v>2348568</v>
      </c>
      <c r="AN37" s="71">
        <f>'5C1B_DArbonne'!AM37+'5C1A_Madison'!AM37+'5C1C_Intl High'!AM37+'5C3_UnvView'!AN37+'5C1F_L.C. Charter'!AM37+'5C1E_LFNO'!AM37+'5C1D_NOMMA'!AM37+'5C1AE_Noble Minds'!AM37+'5C1J_Jeff Chamber'!AM37+'5C1Q_Advantage'!AM37+'5C1AF_JCFA-Laf'!AM37+'5C1W_Willow'!AM37+'5C1Z_Lincoln Prep'!AM37+'5C1AA_Laurel'!AM37+'5C1AB_Apex'!AM37+'5C1AC_Smothers'!AM37+'5C1AD_Greater'!AM37+'5C1R_Iberville'!AM37+'5C1N_Delta'!AM37+'5C1S_LC Col Prep'!AM37+'5C1T_Northeast'!AM37+'5C1U_Acadiana Ren'!AM37+'5C1I_LA Key'!AM37+'5C1V_Laf Ren'!AM37+'5C1O_Impact'!AM37+'5C1P_Vision'!AM37+'5C2_LAVCA'!AN37+'5C1H_Southwest'!AM37+'5C1G_JS Clark'!AM37+'5C1AH_BRUP'!AM37+'5C1X_Tangi'!AM37+'5C1Y_GEO'!AM37+'5C1AI_Harmony'!AM37+'5C1AJ_Athlos'!AM37+'5C1AG_Collegiate'!AM37+'5C1M_GEO Mid'!AM37+Placeholder_Tallulah!AM37</f>
        <v>0</v>
      </c>
      <c r="AO37" s="90">
        <f>'5C1B_DArbonne'!AN37+'5C1A_Madison'!AN37+'5C1C_Intl High'!AN37+'5C3_UnvView'!AO37+'5C1F_L.C. Charter'!AN37+'5C1E_LFNO'!AN37+'5C1D_NOMMA'!AN37+'5C1AE_Noble Minds'!AN37+'5C1J_Jeff Chamber'!AN37+'5C1Q_Advantage'!AN37+'5C1AF_JCFA-Laf'!AN37+'5C1W_Willow'!AN37+'5C1Z_Lincoln Prep'!AN37+'5C1AA_Laurel'!AN37+'5C1AB_Apex'!AN37+'5C1AC_Smothers'!AN37+'5C1AD_Greater'!AN37+'5C1R_Iberville'!AN37+'5C1N_Delta'!AN37+'5C1S_LC Col Prep'!AN37+'5C1T_Northeast'!AN37+'5C1U_Acadiana Ren'!AN37+'5C1I_LA Key'!AN37+'5C1V_Laf Ren'!AN37+'5C1O_Impact'!AN37+'5C1P_Vision'!AN37+'5C2_LAVCA'!AO37+'5C1H_Southwest'!AN37+'5C1G_JS Clark'!AN37+'5C1AH_BRUP'!AN37+'5C1X_Tangi'!AN37+'5C1Y_GEO'!AN37+'5C1AI_Harmony'!AN37+'5C1AJ_Athlos'!AN37+'5C1AG_Collegiate'!AN37+'5C1M_GEO Mid'!AN37+Placeholder_Tallulah!AN37</f>
        <v>0</v>
      </c>
      <c r="AP37" s="69">
        <f>'5C1B_DArbonne'!AO37+'5C1A_Madison'!AO37+'5C1C_Intl High'!AO37+'5C3_UnvView'!AP37+'5C1F_L.C. Charter'!AO37+'5C1E_LFNO'!AO37+'5C1D_NOMMA'!AO37+'5C1AE_Noble Minds'!AO37+'5C1J_Jeff Chamber'!AO37+'5C1Q_Advantage'!AO37+'5C1AF_JCFA-Laf'!AO37+'5C1W_Willow'!AO37+'5C1Z_Lincoln Prep'!AO37+'5C1AA_Laurel'!AO37+'5C1AB_Apex'!AO37+'5C1AC_Smothers'!AO37+'5C1AD_Greater'!AO37+'5C1R_Iberville'!AO37+'5C1N_Delta'!AO37+'5C1S_LC Col Prep'!AO37+'5C1T_Northeast'!AO37+'5C1U_Acadiana Ren'!AO37+'5C1I_LA Key'!AO37+'5C1V_Laf Ren'!AO37+'5C1O_Impact'!AO37+'5C1P_Vision'!AO37+'5C2_LAVCA'!AP37+'5C1H_Southwest'!AO37+'5C1G_JS Clark'!AO37+'5C1AH_BRUP'!AO37+'5C1X_Tangi'!AO37+'5C1Y_GEO'!AO37+'5C1AI_Harmony'!AO37+'5C1AJ_Athlos'!AO37+'5C1AG_Collegiate'!AO37+'5C1M_GEO Mid'!AO37+Placeholder_Tallulah!AO37</f>
        <v>0</v>
      </c>
      <c r="AQ37" s="90">
        <f>'5C1B_DArbonne'!AP37+'5C1A_Madison'!AP37+'5C1C_Intl High'!AP37+'5C3_UnvView'!AQ37+'5C1F_L.C. Charter'!AP37+'5C1E_LFNO'!AP37+'5C1D_NOMMA'!AP37+'5C1AE_Noble Minds'!AP37+'5C1J_Jeff Chamber'!AP37+'5C1Q_Advantage'!AP37+'5C1AF_JCFA-Laf'!AP37+'5C1W_Willow'!AP37+'5C1Z_Lincoln Prep'!AP37+'5C1AA_Laurel'!AP37+'5C1AB_Apex'!AP37+'5C1AC_Smothers'!AP37+'5C1AD_Greater'!AP37+'5C1R_Iberville'!AP37+'5C1N_Delta'!AP37+'5C1S_LC Col Prep'!AP37+'5C1T_Northeast'!AP37+'5C1U_Acadiana Ren'!AP37+'5C1I_LA Key'!AP37+'5C1V_Laf Ren'!AP37+'5C1O_Impact'!AP37+'5C1P_Vision'!AP37+'5C2_LAVCA'!AQ37+'5C1H_Southwest'!AP37+'5C1G_JS Clark'!AP37+'5C1AH_BRUP'!AP37+'5C1X_Tangi'!AP37+'5C1Y_GEO'!AP37+'5C1AI_Harmony'!AP37+'5C1AJ_Athlos'!AP37+'5C1AG_Collegiate'!AP37+'5C1M_GEO Mid'!AP37+Placeholder_Tallulah!AP37</f>
        <v>0</v>
      </c>
      <c r="AR37" s="69">
        <f>'5C1B_DArbonne'!AQ37+'5C1A_Madison'!AQ37+'5C1C_Intl High'!AQ37+'5C3_UnvView'!AR37+'5C1F_L.C. Charter'!AQ37+'5C1E_LFNO'!AQ37+'5C1D_NOMMA'!AQ37+'5C1AE_Noble Minds'!AQ37+'5C1J_Jeff Chamber'!AQ37+'5C1Q_Advantage'!AQ37+'5C1AF_JCFA-Laf'!AQ37+'5C1W_Willow'!AQ37+'5C1Z_Lincoln Prep'!AQ37+'5C1AA_Laurel'!AQ37+'5C1AB_Apex'!AQ37+'5C1AC_Smothers'!AQ37+'5C1AD_Greater'!AQ37+'5C1R_Iberville'!AQ37+'5C1N_Delta'!AQ37+'5C1S_LC Col Prep'!AQ37+'5C1T_Northeast'!AQ37+'5C1U_Acadiana Ren'!AQ37+'5C1I_LA Key'!AQ37+'5C1V_Laf Ren'!AQ37+'5C1O_Impact'!AQ37+'5C1P_Vision'!AQ37+'5C2_LAVCA'!AR37+'5C1H_Southwest'!AQ37+'5C1G_JS Clark'!AQ37+'5C1AH_BRUP'!AQ37+'5C1X_Tangi'!AQ37+'5C1Y_GEO'!AQ37+'5C1AI_Harmony'!AQ37+'5C1AJ_Athlos'!AQ37+'5C1AG_Collegiate'!AQ37+'5C1M_GEO Mid'!AQ37+Placeholder_Tallulah!AQ37</f>
        <v>0</v>
      </c>
      <c r="AS37" s="69">
        <f>'5C1B_DArbonne'!AR37+'5C1A_Madison'!AR37+'5C1C_Intl High'!AR37+'5C3_UnvView'!AS37+'5C1F_L.C. Charter'!AR37+'5C1E_LFNO'!AR37+'5C1D_NOMMA'!AR37+'5C1AE_Noble Minds'!AR37+'5C1J_Jeff Chamber'!AR37+'5C1Q_Advantage'!AR37+'5C1AF_JCFA-Laf'!AR37+'5C1W_Willow'!AR37+'5C1Z_Lincoln Prep'!AR37+'5C1AA_Laurel'!AR37+'5C1AB_Apex'!AR37+'5C1AC_Smothers'!AR37+'5C1AD_Greater'!AR37+'5C1R_Iberville'!AR37+'5C1N_Delta'!AR37+'5C1S_LC Col Prep'!AR37+'5C1T_Northeast'!AR37+'5C1U_Acadiana Ren'!AR37+'5C1I_LA Key'!AR37+'5C1V_Laf Ren'!AR37+'5C1O_Impact'!AR37+'5C1P_Vision'!AR37+'5C2_LAVCA'!AS37+'5C1H_Southwest'!AR37+'5C1G_JS Clark'!AR37+'5C1AH_BRUP'!AR37+'5C1X_Tangi'!AR37+'5C1Y_GEO'!AR37+'5C1AI_Harmony'!AR37+'5C1AJ_Athlos'!AR37+'5C1AG_Collegiate'!AR37+'5C1M_GEO Mid'!AR37+Placeholder_Tallulah!AR37</f>
        <v>0</v>
      </c>
      <c r="AT37" s="90">
        <f>'5C1B_DArbonne'!AS37+'5C1A_Madison'!AS37+'5C1C_Intl High'!AS37+'5C3_UnvView'!AT37+'5C1F_L.C. Charter'!AS37+'5C1E_LFNO'!AS37+'5C1D_NOMMA'!AS37+'5C1AE_Noble Minds'!AS37+'5C1J_Jeff Chamber'!AS37+'5C1Q_Advantage'!AS37+'5C1AF_JCFA-Laf'!AS37+'5C1W_Willow'!AS37+'5C1Z_Lincoln Prep'!AS37+'5C1AA_Laurel'!AS37+'5C1AB_Apex'!AS37+'5C1AC_Smothers'!AS37+'5C1AD_Greater'!AS37+'5C1R_Iberville'!AS37+'5C1N_Delta'!AS37+'5C1S_LC Col Prep'!AS37+'5C1T_Northeast'!AS37+'5C1U_Acadiana Ren'!AS37+'5C1I_LA Key'!AS37+'5C1V_Laf Ren'!AS37+'5C1O_Impact'!AS37+'5C1P_Vision'!AS37+'5C2_LAVCA'!AT37+'5C1H_Southwest'!AS37+'5C1G_JS Clark'!AS37+'5C1AH_BRUP'!AS37+'5C1X_Tangi'!AS37+'5C1Y_GEO'!AS37+'5C1AI_Harmony'!AS37+'5C1AJ_Athlos'!AS37+'5C1AG_Collegiate'!AS37+'5C1M_GEO Mid'!AS37+Placeholder_Tallulah!AS37</f>
        <v>281086</v>
      </c>
      <c r="AU37" s="70">
        <f t="shared" si="1"/>
        <v>0</v>
      </c>
      <c r="AV37" s="87">
        <f t="shared" si="2"/>
        <v>281086</v>
      </c>
      <c r="AW37" s="192"/>
      <c r="AX37" s="66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Mid'!#REF!+Placeholder_Tallulah!AW37</f>
        <v>#REF!</v>
      </c>
      <c r="AY37" s="66">
        <f t="shared" si="3"/>
        <v>0</v>
      </c>
      <c r="AZ37" s="66" t="e">
        <f t="shared" si="4"/>
        <v>#REF!</v>
      </c>
    </row>
    <row r="38" spans="1:52" ht="16.149999999999999" customHeight="1" x14ac:dyDescent="0.2">
      <c r="A38" s="55">
        <v>32</v>
      </c>
      <c r="B38" s="56" t="s">
        <v>38</v>
      </c>
      <c r="C38" s="336">
        <f>'5C1B_DArbonne'!C38+'5C1A_Madison'!C38+'5C1C_Intl High'!C38+'5C3_UnvView'!C38+'5C1F_L.C. Charter'!C38+'5C1E_LFNO'!C38+'5C1D_NOMMA'!C38+'5C1AE_Noble Minds'!C38+'5C1J_Jeff Chamber'!C38+'5C1Q_Advantage'!C38+'5C1AF_JCFA-Laf'!C38+'5C1W_Willow'!C38+'5C1Z_Lincoln Prep'!C38+'5C1AA_Laurel'!C38+'5C1AB_Apex'!C38+'5C1AC_Smothers'!C38+'5C1AD_Greater'!C38+'5C1R_Iberville'!C38+'5C1N_Delta'!C38+'5C1S_LC Col Prep'!C38+'5C1T_Northeast'!C38+'5C1U_Acadiana Ren'!C38+'5C1I_LA Key'!C38+'5C1V_Laf Ren'!C38+'5C1O_Impact'!C38+'5C1P_Vision'!C38+'5C2_LAVCA'!C38+'5C1H_Southwest'!C38+'5C1G_JS Clark'!C38+'5C1AH_BRUP'!C38+'5C1X_Tangi'!C38+'5C1Y_GEO'!C38+'5C1AI_Harmony'!C38+'5C1AJ_Athlos'!C38+'5C1AG_Collegiate'!C38+'5C1M_GEO Mid'!C38+Placeholder_Tallulah!C38</f>
        <v>0</v>
      </c>
      <c r="D38" s="57">
        <f>'Source Data'!H38</f>
        <v>5211.085155744553</v>
      </c>
      <c r="E38" s="75">
        <f>'5C1B_DArbonne'!E38+'5C1A_Madison'!E38+'5C1C_Intl High'!E38+'5C3_UnvView'!E38+'5C1F_L.C. Charter'!E38+'5C1E_LFNO'!E38+'5C1D_NOMMA'!E38+'5C1AE_Noble Minds'!E38+'5C1J_Jeff Chamber'!E38+'5C1Q_Advantage'!E38+'5C1AF_JCFA-Laf'!E38+'5C1W_Willow'!E38+'5C1Z_Lincoln Prep'!E38+'5C1AA_Laurel'!E38+'5C1AB_Apex'!E38+'5C1AC_Smothers'!E38+'5C1AD_Greater'!E38+'5C1R_Iberville'!E38+'5C1N_Delta'!E38+'5C1S_LC Col Prep'!E38+'5C1T_Northeast'!E38+'5C1U_Acadiana Ren'!E38+'5C1I_LA Key'!E38+'5C1V_Laf Ren'!E38+'5C1O_Impact'!E38+'5C1P_Vision'!E38+'5C2_LAVCA'!E38+'5C1H_Southwest'!E38+'5C1G_JS Clark'!E38+'5C1AH_BRUP'!E38+'5C1X_Tangi'!E38+'5C1Y_GEO'!E38+'5C1AI_Harmony'!E38+'5C1AJ_Athlos'!E38+'5C1AG_Collegiate'!E38+'5C1M_GEO Mid'!E38+Placeholder_Tallulah!E38</f>
        <v>0</v>
      </c>
      <c r="F38" s="355">
        <f>'5C1B_DArbonne'!F38+'5C1A_Madison'!F38+'5C1C_Intl High'!F38+'5C3_UnvView'!F38+'5C1F_L.C. Charter'!F38+'5C1E_LFNO'!F38+'5C1D_NOMMA'!F38+'5C1AE_Noble Minds'!F38+'5C1J_Jeff Chamber'!F38+'5C1Q_Advantage'!F38+'5C1AF_JCFA-Laf'!F38+'5C1W_Willow'!F38+'5C1Z_Lincoln Prep'!F38+'5C1AA_Laurel'!F38+'5C1AB_Apex'!F38+'5C1AC_Smothers'!F38+'5C1AD_Greater'!F38+'5C1R_Iberville'!F38+'5C1N_Delta'!F38+'5C1S_LC Col Prep'!F38+'5C1T_Northeast'!F38+'5C1U_Acadiana Ren'!F38+'5C1I_LA Key'!F38+'5C1V_Laf Ren'!F38+'5C1O_Impact'!F38+'5C1P_Vision'!F38+'5C2_LAVCA'!F38+'5C1H_Southwest'!F38+'5C1G_JS Clark'!F38+'5C1AH_BRUP'!F38+'5C1X_Tangi'!F38+'5C1Y_GEO'!F38+'5C1AI_Harmony'!F38+'5C1AJ_Athlos'!F38+'5C1AG_Collegiate'!F38+'5C1M_GEO Mid'!F38+Placeholder_Tallulah!F38</f>
        <v>0</v>
      </c>
      <c r="G38" s="57">
        <f>'Source Data'!I38</f>
        <v>712.66638210557119</v>
      </c>
      <c r="H38" s="75">
        <f>'5C1B_DArbonne'!H38+'5C1A_Madison'!H38+'5C1C_Intl High'!H38+'5C3_UnvView'!H38+'5C1F_L.C. Charter'!H38+'5C1E_LFNO'!H38+'5C1D_NOMMA'!H38+'5C1AE_Noble Minds'!H38+'5C1J_Jeff Chamber'!H38+'5C1Q_Advantage'!H38+'5C1AF_JCFA-Laf'!H38+'5C1W_Willow'!H38+'5C1Z_Lincoln Prep'!H38+'5C1AA_Laurel'!H38+'5C1AB_Apex'!H38+'5C1AC_Smothers'!H38+'5C1AD_Greater'!H38+'5C1R_Iberville'!H38+'5C1N_Delta'!H38+'5C1S_LC Col Prep'!H38+'5C1T_Northeast'!H38+'5C1U_Acadiana Ren'!H38+'5C1I_LA Key'!H38+'5C1V_Laf Ren'!H38+'5C1O_Impact'!H38+'5C1P_Vision'!H38+'5C2_LAVCA'!H38+'5C1H_Southwest'!H38+'5C1G_JS Clark'!H38+'5C1AH_BRUP'!H38+'5C1X_Tangi'!H38+'5C1Y_GEO'!H38+'5C1AI_Harmony'!H38+'5C1AJ_Athlos'!H38+'5C1AG_Collegiate'!H38+'5C1M_GEO Mid'!H38+Placeholder_Tallulah!H38</f>
        <v>0</v>
      </c>
      <c r="I38" s="355">
        <f>'5C1B_DArbonne'!I38+'5C1A_Madison'!I38+'5C1C_Intl High'!I38+'5C3_UnvView'!I38+'5C1F_L.C. Charter'!I38+'5C1E_LFNO'!I38+'5C1D_NOMMA'!I38+'5C1AE_Noble Minds'!I38+'5C1J_Jeff Chamber'!I38+'5C1Q_Advantage'!I38+'5C1AF_JCFA-Laf'!I38+'5C1W_Willow'!I38+'5C1Z_Lincoln Prep'!I38+'5C1AA_Laurel'!I38+'5C1AB_Apex'!I38+'5C1AC_Smothers'!I38+'5C1AD_Greater'!I38+'5C1R_Iberville'!I38+'5C1N_Delta'!I38+'5C1S_LC Col Prep'!I38+'5C1T_Northeast'!I38+'5C1U_Acadiana Ren'!I38+'5C1I_LA Key'!I38+'5C1V_Laf Ren'!I38+'5C1O_Impact'!I38+'5C1P_Vision'!I38+'5C2_LAVCA'!I38+'5C1H_Southwest'!I38+'5C1G_JS Clark'!I38+'5C1AH_BRUP'!I38+'5C1X_Tangi'!I38+'5C1Y_GEO'!I38+'5C1AI_Harmony'!I38+'5C1AJ_Athlos'!I38+'5C1AG_Collegiate'!I38+'5C1M_GEO Mid'!I38+Placeholder_Tallulah!I38</f>
        <v>0</v>
      </c>
      <c r="J38" s="57">
        <f>'Source Data'!J38</f>
        <v>194.36355875606483</v>
      </c>
      <c r="K38" s="75">
        <f>'5C1B_DArbonne'!K38+'5C1A_Madison'!K38+'5C1C_Intl High'!K38+'5C3_UnvView'!K38+'5C1F_L.C. Charter'!K38+'5C1E_LFNO'!K38+'5C1D_NOMMA'!K38+'5C1AE_Noble Minds'!K38+'5C1J_Jeff Chamber'!K38+'5C1Q_Advantage'!K38+'5C1AF_JCFA-Laf'!K38+'5C1W_Willow'!K38+'5C1Z_Lincoln Prep'!K38+'5C1AA_Laurel'!K38+'5C1AB_Apex'!K38+'5C1AC_Smothers'!K38+'5C1AD_Greater'!K38+'5C1R_Iberville'!K38+'5C1N_Delta'!K38+'5C1S_LC Col Prep'!K38+'5C1T_Northeast'!K38+'5C1U_Acadiana Ren'!K38+'5C1I_LA Key'!K38+'5C1V_Laf Ren'!K38+'5C1O_Impact'!K38+'5C1P_Vision'!K38+'5C2_LAVCA'!K38+'5C1H_Southwest'!K38+'5C1G_JS Clark'!K38+'5C1AH_BRUP'!K38+'5C1X_Tangi'!K38+'5C1Y_GEO'!K38+'5C1AI_Harmony'!K38+'5C1AJ_Athlos'!K38+'5C1AG_Collegiate'!K38+'5C1M_GEO Mid'!K38+Placeholder_Tallulah!K38</f>
        <v>0</v>
      </c>
      <c r="L38" s="355">
        <f>'5C1B_DArbonne'!L38+'5C1A_Madison'!L38+'5C1C_Intl High'!L38+'5C3_UnvView'!L38+'5C1F_L.C. Charter'!L38+'5C1E_LFNO'!L38+'5C1D_NOMMA'!L38+'5C1AE_Noble Minds'!L38+'5C1J_Jeff Chamber'!L38+'5C1Q_Advantage'!L38+'5C1AF_JCFA-Laf'!L38+'5C1W_Willow'!L38+'5C1Z_Lincoln Prep'!L38+'5C1AA_Laurel'!L38+'5C1AB_Apex'!L38+'5C1AC_Smothers'!L38+'5C1AD_Greater'!L38+'5C1R_Iberville'!L38+'5C1N_Delta'!L38+'5C1S_LC Col Prep'!L38+'5C1T_Northeast'!L38+'5C1U_Acadiana Ren'!L38+'5C1I_LA Key'!L38+'5C1V_Laf Ren'!L38+'5C1O_Impact'!L38+'5C1P_Vision'!L38+'5C2_LAVCA'!L38+'5C1H_Southwest'!L38+'5C1G_JS Clark'!L38+'5C1AH_BRUP'!L38+'5C1X_Tangi'!L38+'5C1Y_GEO'!L38+'5C1AI_Harmony'!L38+'5C1AJ_Athlos'!L38+'5C1AG_Collegiate'!L38+'5C1M_GEO Mid'!L38+Placeholder_Tallulah!L38</f>
        <v>0</v>
      </c>
      <c r="M38" s="57">
        <f>'Source Data'!K38</f>
        <v>4859.0889689016212</v>
      </c>
      <c r="N38" s="75">
        <f>'5C1B_DArbonne'!N38+'5C1A_Madison'!N38+'5C1C_Intl High'!N38+'5C3_UnvView'!N38+'5C1F_L.C. Charter'!N38+'5C1E_LFNO'!N38+'5C1D_NOMMA'!N38+'5C1AE_Noble Minds'!N38+'5C1J_Jeff Chamber'!N38+'5C1Q_Advantage'!N38+'5C1AF_JCFA-Laf'!N38+'5C1W_Willow'!N38+'5C1Z_Lincoln Prep'!N38+'5C1AA_Laurel'!N38+'5C1AB_Apex'!N38+'5C1AC_Smothers'!N38+'5C1AD_Greater'!N38+'5C1R_Iberville'!N38+'5C1N_Delta'!N38+'5C1S_LC Col Prep'!N38+'5C1T_Northeast'!N38+'5C1U_Acadiana Ren'!N38+'5C1I_LA Key'!N38+'5C1V_Laf Ren'!N38+'5C1O_Impact'!N38+'5C1P_Vision'!N38+'5C2_LAVCA'!N38+'5C1H_Southwest'!N38+'5C1G_JS Clark'!N38+'5C1AH_BRUP'!N38+'5C1X_Tangi'!N38+'5C1Y_GEO'!N38+'5C1AI_Harmony'!N38+'5C1AJ_Athlos'!N38+'5C1AG_Collegiate'!N38+'5C1M_GEO Mid'!N38+Placeholder_Tallulah!N38</f>
        <v>0</v>
      </c>
      <c r="O38" s="355">
        <f>'5C1B_DArbonne'!O38+'5C1A_Madison'!O38+'5C1C_Intl High'!O38+'5C3_UnvView'!O38+'5C1F_L.C. Charter'!O38+'5C1E_LFNO'!O38+'5C1D_NOMMA'!O38+'5C1AE_Noble Minds'!O38+'5C1J_Jeff Chamber'!O38+'5C1Q_Advantage'!O38+'5C1AF_JCFA-Laf'!O38+'5C1W_Willow'!O38+'5C1Z_Lincoln Prep'!O38+'5C1AA_Laurel'!O38+'5C1AB_Apex'!O38+'5C1AC_Smothers'!O38+'5C1AD_Greater'!O38+'5C1R_Iberville'!O38+'5C1N_Delta'!O38+'5C1S_LC Col Prep'!O38+'5C1T_Northeast'!O38+'5C1U_Acadiana Ren'!O38+'5C1I_LA Key'!O38+'5C1V_Laf Ren'!O38+'5C1O_Impact'!O38+'5C1P_Vision'!O38+'5C2_LAVCA'!O38+'5C1H_Southwest'!O38+'5C1G_JS Clark'!O38+'5C1AH_BRUP'!O38+'5C1X_Tangi'!O38+'5C1Y_GEO'!O38+'5C1AI_Harmony'!O38+'5C1AJ_Athlos'!O38+'5C1AG_Collegiate'!O38+'5C1M_GEO Mid'!O38+Placeholder_Tallulah!O38</f>
        <v>0</v>
      </c>
      <c r="P38" s="57">
        <f>'Source Data'!L38</f>
        <v>1943.6355875606487</v>
      </c>
      <c r="Q38" s="75">
        <f>'5C1B_DArbonne'!Q38+'5C1A_Madison'!Q38+'5C1C_Intl High'!Q38+'5C3_UnvView'!Q38+'5C1F_L.C. Charter'!Q38+'5C1E_LFNO'!Q38+'5C1D_NOMMA'!Q38+'5C1AE_Noble Minds'!Q38+'5C1J_Jeff Chamber'!Q38+'5C1Q_Advantage'!Q38+'5C1AF_JCFA-Laf'!Q38+'5C1W_Willow'!Q38+'5C1Z_Lincoln Prep'!Q38+'5C1AA_Laurel'!Q38+'5C1AB_Apex'!Q38+'5C1AC_Smothers'!Q38+'5C1AD_Greater'!Q38+'5C1R_Iberville'!Q38+'5C1N_Delta'!Q38+'5C1S_LC Col Prep'!Q38+'5C1T_Northeast'!Q38+'5C1U_Acadiana Ren'!Q38+'5C1I_LA Key'!Q38+'5C1V_Laf Ren'!Q38+'5C1O_Impact'!Q38+'5C1P_Vision'!Q38+'5C2_LAVCA'!Q38+'5C1H_Southwest'!Q38+'5C1G_JS Clark'!Q38+'5C1AH_BRUP'!Q38+'5C1X_Tangi'!Q38+'5C1Y_GEO'!Q38+'5C1AI_Harmony'!Q38+'5C1AJ_Athlos'!Q38+'5C1AG_Collegiate'!Q38+'5C1M_GEO Mid'!Q38+Placeholder_Tallulah!Q38</f>
        <v>0</v>
      </c>
      <c r="R38" s="94">
        <f>'5C1B_DArbonne'!R38+'5C1A_Madison'!R38+'5C1C_Intl High'!R38+'5C3_UnvView'!R38+'5C1F_L.C. Charter'!R38+'5C1E_LFNO'!R38+'5C1D_NOMMA'!R38+'5C1AE_Noble Minds'!R38+'5C1J_Jeff Chamber'!R38+'5C1Q_Advantage'!R38+'5C1AF_JCFA-Laf'!R38+'5C1W_Willow'!R38+'5C1Z_Lincoln Prep'!R38+'5C1AA_Laurel'!R38+'5C1AB_Apex'!R38+'5C1AC_Smothers'!R38+'5C1AD_Greater'!R38+'5C1R_Iberville'!R38+'5C1N_Delta'!R38+'5C1S_LC Col Prep'!R38+'5C1T_Northeast'!R38+'5C1U_Acadiana Ren'!R38+'5C1I_LA Key'!R38+'5C1V_Laf Ren'!R38+'5C1O_Impact'!R38+'5C1P_Vision'!R38+'5C2_LAVCA'!R38+'5C1H_Southwest'!R38+'5C1G_JS Clark'!R38+'5C1AH_BRUP'!R38+'5C1X_Tangi'!R38+'5C1Y_GEO'!R38+'5C1AI_Harmony'!R38+'5C1AJ_Athlos'!R38+'5C1AG_Collegiate'!R38+'5C1M_GEO Mid'!R38+Placeholder_Tallulah!R38</f>
        <v>1751970</v>
      </c>
      <c r="S38" s="1397">
        <f>'5C3_UnvView'!S38+'5C2_LAVCA'!S38</f>
        <v>166976</v>
      </c>
      <c r="T38" s="57">
        <f>'5C1B_DArbonne'!S38+'5C1A_Madison'!S38+'5C1C_Intl High'!S38+'5C3_UnvView'!T38+'5C1F_L.C. Charter'!S38+'5C1E_LFNO'!S38+'5C1D_NOMMA'!S38+'5C1AE_Noble Minds'!S38+'5C1J_Jeff Chamber'!S38+'5C1Q_Advantage'!S38+'5C1AF_JCFA-Laf'!S38+'5C1W_Willow'!S38+'5C1Z_Lincoln Prep'!S38+'5C1AA_Laurel'!S38+'5C1AB_Apex'!S38+'5C1AC_Smothers'!S38+'5C1AD_Greater'!S38+'5C1R_Iberville'!S38+'5C1N_Delta'!S38+'5C1S_LC Col Prep'!S38+'5C1T_Northeast'!S38+'5C1U_Acadiana Ren'!S38+'5C1I_LA Key'!S38+'5C1V_Laf Ren'!S38+'5C1O_Impact'!S38+'5C1P_Vision'!S38+'5C2_LAVCA'!T38+'5C1H_Southwest'!S38+'5C1G_JS Clark'!S38+'5C1AH_BRUP'!S38+'5C1X_Tangi'!S38+'5C1Y_GEO'!S38+'5C1AI_Harmony'!S38+'5C1AJ_Athlos'!S38+'5C1AG_Collegiate'!S38+'5C1M_GEO Mid'!S38+Placeholder_Tallulah!S38</f>
        <v>0</v>
      </c>
      <c r="U38" s="57">
        <f>'5C1B_DArbonne'!T38+'5C1A_Madison'!T38+'5C1C_Intl High'!T38+'5C3_UnvView'!U38+'5C1F_L.C. Charter'!T38+'5C1E_LFNO'!T38+'5C1D_NOMMA'!T38+'5C1AE_Noble Minds'!T38+'5C1J_Jeff Chamber'!T38+'5C1Q_Advantage'!T38+'5C1AF_JCFA-Laf'!T38+'5C1W_Willow'!T38+'5C1Z_Lincoln Prep'!T38+'5C1AA_Laurel'!T38+'5C1AB_Apex'!T38+'5C1AC_Smothers'!T38+'5C1AD_Greater'!T38+'5C1R_Iberville'!T38+'5C1N_Delta'!T38+'5C1S_LC Col Prep'!T38+'5C1T_Northeast'!T38+'5C1U_Acadiana Ren'!T38+'5C1I_LA Key'!T38+'5C1V_Laf Ren'!T38+'5C1O_Impact'!T38+'5C1P_Vision'!T38+'5C2_LAVCA'!U38+'5C1H_Southwest'!T38+'5C1G_JS Clark'!T38+'5C1AH_BRUP'!T38+'5C1X_Tangi'!T38+'5C1Y_GEO'!T38+'5C1AI_Harmony'!T38+'5C1AJ_Athlos'!T38+'5C1AG_Collegiate'!T38+'5C1M_GEO Mid'!T38+Placeholder_Tallulah!T38</f>
        <v>0</v>
      </c>
      <c r="V38" s="58">
        <f>'5C1B_DArbonne'!U38+'5C1A_Madison'!U38+'5C1C_Intl High'!U38+'5C3_UnvView'!V38+'5C1F_L.C. Charter'!U38+'5C1E_LFNO'!U38+'5C1D_NOMMA'!U38+'5C1AE_Noble Minds'!U38+'5C1J_Jeff Chamber'!U38+'5C1Q_Advantage'!U38+'5C1AF_JCFA-Laf'!U38+'5C1W_Willow'!U38+'5C1Z_Lincoln Prep'!U38+'5C1AA_Laurel'!U38+'5C1AB_Apex'!U38+'5C1AC_Smothers'!U38+'5C1AD_Greater'!U38+'5C1R_Iberville'!U38+'5C1N_Delta'!U38+'5C1S_LC Col Prep'!U38+'5C1T_Northeast'!U38+'5C1U_Acadiana Ren'!U38+'5C1I_LA Key'!U38+'5C1V_Laf Ren'!U38+'5C1O_Impact'!U38+'5C1P_Vision'!U38+'5C2_LAVCA'!V38+'5C1H_Southwest'!U38+'5C1G_JS Clark'!U38+'5C1AH_BRUP'!U38+'5C1X_Tangi'!U38+'5C1Y_GEO'!U38+'5C1AI_Harmony'!U38+'5C1AJ_Athlos'!U38+'5C1AG_Collegiate'!U38+'5C1M_GEO Mid'!U38+Placeholder_Tallulah!U38</f>
        <v>0</v>
      </c>
      <c r="W38" s="94">
        <f>'5C1B_DArbonne'!V38+'5C1A_Madison'!V38+'5C1C_Intl High'!V38+'5C3_UnvView'!W38+'5C1F_L.C. Charter'!V38+'5C1E_LFNO'!V38+'5C1D_NOMMA'!V38+'5C1AE_Noble Minds'!V38+'5C1J_Jeff Chamber'!V38+'5C1Q_Advantage'!V38+'5C1AF_JCFA-Laf'!V38+'5C1W_Willow'!V38+'5C1Z_Lincoln Prep'!V38+'5C1AA_Laurel'!V38+'5C1AB_Apex'!V38+'5C1AC_Smothers'!V38+'5C1AD_Greater'!V38+'5C1R_Iberville'!V38+'5C1N_Delta'!V38+'5C1S_LC Col Prep'!V38+'5C1T_Northeast'!V38+'5C1U_Acadiana Ren'!V38+'5C1I_LA Key'!V38+'5C1V_Laf Ren'!V38+'5C1O_Impact'!V38+'5C1P_Vision'!V38+'5C2_LAVCA'!W38+'5C1H_Southwest'!V38+'5C1G_JS Clark'!V38+'5C1AH_BRUP'!V38+'5C1X_Tangi'!V38+'5C1Y_GEO'!V38+'5C1AI_Harmony'!V38+'5C1AJ_Athlos'!V38+'5C1AG_Collegiate'!V38+'5C1M_GEO Mid'!V38+Placeholder_Tallulah!V38</f>
        <v>0</v>
      </c>
      <c r="X38" s="75">
        <f>'5C1B_DArbonne'!W38+'5C1A_Madison'!W38+'5C1C_Intl High'!W38+'5C3_UnvView'!X38+'5C1F_L.C. Charter'!W38+'5C1E_LFNO'!W38+'5C1D_NOMMA'!W38+'5C1AE_Noble Minds'!W38+'5C1J_Jeff Chamber'!W38+'5C1Q_Advantage'!W38+'5C1AF_JCFA-Laf'!W38+'5C1W_Willow'!W38+'5C1Z_Lincoln Prep'!W38+'5C1AA_Laurel'!W38+'5C1AB_Apex'!W38+'5C1AC_Smothers'!W38+'5C1AD_Greater'!W38+'5C1R_Iberville'!W38+'5C1N_Delta'!W38+'5C1S_LC Col Prep'!W38+'5C1T_Northeast'!W38+'5C1U_Acadiana Ren'!W38+'5C1I_LA Key'!W38+'5C1V_Laf Ren'!W38+'5C1O_Impact'!W38+'5C1P_Vision'!W38+'5C2_LAVCA'!X38+'5C1H_Southwest'!W38+'5C1G_JS Clark'!W38+'5C1AH_BRUP'!W38+'5C1X_Tangi'!W38+'5C1Y_GEO'!W38+'5C1AI_Harmony'!W38+'5C1AJ_Athlos'!W38+'5C1AG_Collegiate'!W38+'5C1M_GEO Mid'!W38+Placeholder_Tallulah!W38</f>
        <v>0</v>
      </c>
      <c r="Y38" s="94">
        <f>'5C1B_DArbonne'!X38+'5C1A_Madison'!X38+'5C1C_Intl High'!X38+'5C3_UnvView'!Y38+'5C1F_L.C. Charter'!X38+'5C1E_LFNO'!X38+'5C1D_NOMMA'!X38+'5C1AE_Noble Minds'!X38+'5C1J_Jeff Chamber'!X38+'5C1Q_Advantage'!X38+'5C1AF_JCFA-Laf'!X38+'5C1W_Willow'!X38+'5C1Z_Lincoln Prep'!X38+'5C1AA_Laurel'!X38+'5C1AB_Apex'!X38+'5C1AC_Smothers'!X38+'5C1AD_Greater'!X38+'5C1R_Iberville'!X38+'5C1N_Delta'!X38+'5C1S_LC Col Prep'!X38+'5C1T_Northeast'!X38+'5C1U_Acadiana Ren'!X38+'5C1I_LA Key'!X38+'5C1V_Laf Ren'!X38+'5C1O_Impact'!X38+'5C1P_Vision'!X38+'5C2_LAVCA'!Y38+'5C1H_Southwest'!X38+'5C1G_JS Clark'!X38+'5C1AH_BRUP'!X38+'5C1X_Tangi'!X38+'5C1Y_GEO'!X38+'5C1AI_Harmony'!X38+'5C1AJ_Athlos'!X38+'5C1AG_Collegiate'!X38+'5C1M_GEO Mid'!X38+Placeholder_Tallulah!X38</f>
        <v>0</v>
      </c>
      <c r="Z38" s="57">
        <f>'5C1B_DArbonne'!Y38+'5C1A_Madison'!Y38+'5C1C_Intl High'!Y38+'5C3_UnvView'!Z38+'5C1F_L.C. Charter'!Y38+'5C1E_LFNO'!Y38+'5C1D_NOMMA'!Y38+'5C1AE_Noble Minds'!Y38+'5C1J_Jeff Chamber'!Y38+'5C1Q_Advantage'!Y38+'5C1AF_JCFA-Laf'!Y38+'5C1W_Willow'!Y38+'5C1Z_Lincoln Prep'!Y38+'5C1AA_Laurel'!Y38+'5C1AB_Apex'!Y38+'5C1AC_Smothers'!Y38+'5C1AD_Greater'!Y38+'5C1R_Iberville'!Y38+'5C1N_Delta'!Y38+'5C1S_LC Col Prep'!Y38+'5C1T_Northeast'!Y38+'5C1U_Acadiana Ren'!Y38+'5C1I_LA Key'!Y38+'5C1V_Laf Ren'!Y38+'5C1O_Impact'!Y38+'5C1P_Vision'!Y38+'5C2_LAVCA'!Z38+'5C1H_Southwest'!Y38+'5C1G_JS Clark'!Y38+'5C1AH_BRUP'!Y38+'5C1X_Tangi'!Y38+'5C1Y_GEO'!Y38+'5C1AI_Harmony'!Y38+'5C1AJ_Athlos'!Y38+'5C1AG_Collegiate'!Y38+'5C1M_GEO Mid'!Y38+Placeholder_Tallulah!Y38</f>
        <v>0</v>
      </c>
      <c r="AA38" s="94">
        <f>'5C1B_DArbonne'!Z38+'5C1A_Madison'!Z38+'5C1C_Intl High'!Z38+'5C3_UnvView'!AA38+'5C1F_L.C. Charter'!Z38+'5C1E_LFNO'!Z38+'5C1D_NOMMA'!Z38+'5C1AE_Noble Minds'!Z38+'5C1J_Jeff Chamber'!Z38+'5C1Q_Advantage'!Z38+'5C1AF_JCFA-Laf'!Z38+'5C1W_Willow'!Z38+'5C1Z_Lincoln Prep'!Z38+'5C1AA_Laurel'!Z38+'5C1AB_Apex'!Z38+'5C1AC_Smothers'!Z38+'5C1AD_Greater'!Z38+'5C1R_Iberville'!Z38+'5C1N_Delta'!Z38+'5C1S_LC Col Prep'!Z38+'5C1T_Northeast'!Z38+'5C1U_Acadiana Ren'!Z38+'5C1I_LA Key'!Z38+'5C1V_Laf Ren'!Z38+'5C1O_Impact'!Z38+'5C1P_Vision'!Z38+'5C2_LAVCA'!AA38+'5C1H_Southwest'!Z38+'5C1G_JS Clark'!Z38+'5C1AH_BRUP'!Z38+'5C1X_Tangi'!Z38+'5C1Y_GEO'!Z38+'5C1AI_Harmony'!Z38+'5C1AJ_Athlos'!Z38+'5C1AG_Collegiate'!Z38+'5C1M_GEO Mid'!Z38+Placeholder_Tallulah!Z38</f>
        <v>0</v>
      </c>
      <c r="AB38" s="57">
        <f>'5C1B_DArbonne'!AA38+'5C1A_Madison'!AA38+'5C1C_Intl High'!AA38+'5C3_UnvView'!AB38+'5C1F_L.C. Charter'!AA38+'5C1E_LFNO'!AA38+'5C1D_NOMMA'!AA38+'5C1AE_Noble Minds'!AA38+'5C1J_Jeff Chamber'!AA38+'5C1Q_Advantage'!AA38+'5C1AF_JCFA-Laf'!AA38+'5C1W_Willow'!AA38+'5C1Z_Lincoln Prep'!AA38+'5C1AA_Laurel'!AA38+'5C1AB_Apex'!AA38+'5C1AC_Smothers'!AA38+'5C1AD_Greater'!AA38+'5C1R_Iberville'!AA38+'5C1N_Delta'!AA38+'5C1S_LC Col Prep'!AA38+'5C1T_Northeast'!AA38+'5C1U_Acadiana Ren'!AA38+'5C1I_LA Key'!AA38+'5C1V_Laf Ren'!AA38+'5C1O_Impact'!AA38+'5C1P_Vision'!AA38+'5C2_LAVCA'!AB38+'5C1H_Southwest'!AA38+'5C1G_JS Clark'!AA38+'5C1AH_BRUP'!AA38+'5C1X_Tangi'!AA38+'5C1Y_GEO'!AA38+'5C1AI_Harmony'!AA38+'5C1AJ_Athlos'!AA38+'5C1AG_Collegiate'!AA38+'5C1M_GEO Mid'!AA38+Placeholder_Tallulah!AA38</f>
        <v>0</v>
      </c>
      <c r="AC38" s="57">
        <f>'5C1B_DArbonne'!AB38+'5C1A_Madison'!AB38+'5C1C_Intl High'!AB38+'5C3_UnvView'!AC38+'5C1F_L.C. Charter'!AB38+'5C1E_LFNO'!AB38+'5C1D_NOMMA'!AB38+'5C1AE_Noble Minds'!AB38+'5C1J_Jeff Chamber'!AB38+'5C1Q_Advantage'!AB38+'5C1AF_JCFA-Laf'!AB38+'5C1W_Willow'!AB38+'5C1Z_Lincoln Prep'!AB38+'5C1AA_Laurel'!AB38+'5C1AB_Apex'!AB38+'5C1AC_Smothers'!AB38+'5C1AD_Greater'!AB38+'5C1R_Iberville'!AB38+'5C1N_Delta'!AB38+'5C1S_LC Col Prep'!AB38+'5C1T_Northeast'!AB38+'5C1U_Acadiana Ren'!AB38+'5C1I_LA Key'!AB38+'5C1V_Laf Ren'!AB38+'5C1O_Impact'!AB38+'5C1P_Vision'!AB38+'5C2_LAVCA'!AC38+'5C1H_Southwest'!AB38+'5C1G_JS Clark'!AB38+'5C1AH_BRUP'!AB38+'5C1X_Tangi'!AB38+'5C1Y_GEO'!AB38+'5C1AI_Harmony'!AB38+'5C1AJ_Athlos'!AB38+'5C1AG_Collegiate'!AB38+'5C1M_GEO Mid'!AB38+Placeholder_Tallulah!AB38</f>
        <v>0</v>
      </c>
      <c r="AD38" s="94">
        <f>'5C1B_DArbonne'!AC38+'5C1A_Madison'!AC38+'5C1C_Intl High'!AC38+'5C3_UnvView'!AD38+'5C1F_L.C. Charter'!AC38+'5C1E_LFNO'!AC38+'5C1D_NOMMA'!AC38+'5C1AE_Noble Minds'!AC38+'5C1J_Jeff Chamber'!AC38+'5C1Q_Advantage'!AC38+'5C1AF_JCFA-Laf'!AC38+'5C1W_Willow'!AC38+'5C1Z_Lincoln Prep'!AC38+'5C1AA_Laurel'!AC38+'5C1AB_Apex'!AC38+'5C1AC_Smothers'!AC38+'5C1AD_Greater'!AC38+'5C1R_Iberville'!AC38+'5C1N_Delta'!AC38+'5C1S_LC Col Prep'!AC38+'5C1T_Northeast'!AC38+'5C1U_Acadiana Ren'!AC38+'5C1I_LA Key'!AC38+'5C1V_Laf Ren'!AC38+'5C1O_Impact'!AC38+'5C1P_Vision'!AC38+'5C2_LAVCA'!AD38+'5C1H_Southwest'!AC38+'5C1G_JS Clark'!AC38+'5C1AH_BRUP'!AC38+'5C1X_Tangi'!AC38+'5C1Y_GEO'!AC38+'5C1AI_Harmony'!AC38+'5C1AJ_Athlos'!AC38+'5C1AG_Collegiate'!AC38+'5C1M_GEO Mid'!AC38+Placeholder_Tallulah!AC38</f>
        <v>0</v>
      </c>
      <c r="AE38" s="98">
        <f>'5C1B_DArbonne'!AD38+'5C1A_Madison'!AD38+'5C1C_Intl High'!AD38+'5C3_UnvView'!AE38+'5C1F_L.C. Charter'!AD38+'5C1E_LFNO'!AD38+'5C1D_NOMMA'!AD38+'5C1AE_Noble Minds'!AD38+'5C1J_Jeff Chamber'!AD38+'5C1Q_Advantage'!AD38+'5C1AF_JCFA-Laf'!AD38+'5C1W_Willow'!AD38+'5C1Z_Lincoln Prep'!AD38+'5C1AA_Laurel'!AD38+'5C1AB_Apex'!AD38+'5C1AC_Smothers'!AD38+'5C1AD_Greater'!AD38+'5C1R_Iberville'!AD38+'5C1N_Delta'!AD38+'5C1S_LC Col Prep'!AD38+'5C1T_Northeast'!AD38+'5C1U_Acadiana Ren'!AD38+'5C1I_LA Key'!AD38+'5C1V_Laf Ren'!AD38+'5C1O_Impact'!AD38+'5C1P_Vision'!AD38+'5C2_LAVCA'!AE38+'5C1H_Southwest'!AD38+'5C1G_JS Clark'!AD38+'5C1AH_BRUP'!AD38+'5C1X_Tangi'!AD38+'5C1Y_GEO'!AD38+'5C1AI_Harmony'!AD38+'5C1AJ_Athlos'!AD38+'5C1AG_Collegiate'!AD38+'5C1M_GEO Mid'!AD38+Placeholder_Tallulah!AD38</f>
        <v>0</v>
      </c>
      <c r="AF38" s="76">
        <f>'Source Data'!N38</f>
        <v>2671</v>
      </c>
      <c r="AG38" s="91">
        <f>'5C1B_DArbonne'!AF38+'5C1A_Madison'!AF38+'5C1C_Intl High'!AF38+'5C3_UnvView'!AG38+'5C1F_L.C. Charter'!AF38+'5C1E_LFNO'!AF38+'5C1D_NOMMA'!AF38+'5C1AE_Noble Minds'!AF38+'5C1J_Jeff Chamber'!AF38+'5C1Q_Advantage'!AF38+'5C1AF_JCFA-Laf'!AF38+'5C1W_Willow'!AF38+'5C1Z_Lincoln Prep'!AF38+'5C1AA_Laurel'!AF38+'5C1AB_Apex'!AF38+'5C1AC_Smothers'!AF38+'5C1AD_Greater'!AF38+'5C1R_Iberville'!AF38+'5C1N_Delta'!AF38+'5C1S_LC Col Prep'!AF38+'5C1T_Northeast'!AF38+'5C1U_Acadiana Ren'!AF38+'5C1I_LA Key'!AF38+'5C1V_Laf Ren'!AF38+'5C1O_Impact'!AF38+'5C1P_Vision'!AF38+'5C2_LAVCA'!AG38+'5C1H_Southwest'!AF38+'5C1G_JS Clark'!AF38+'5C1AH_BRUP'!AF38+'5C1X_Tangi'!AF38+'5C1Y_GEO'!AF38+'5C1AI_Harmony'!AF38+'5C1AJ_Athlos'!AF38+'5C1AG_Collegiate'!AF38+'5C1M_GEO Mid'!AF38+Placeholder_Tallulah!AF38</f>
        <v>0</v>
      </c>
      <c r="AH38" s="336">
        <f>'5C1B_DArbonne'!AG38+'5C1A_Madison'!AG38+'5C1C_Intl High'!AG38+'5C3_UnvView'!AH38+'5C1F_L.C. Charter'!AG38+'5C1E_LFNO'!AG38+'5C1D_NOMMA'!AG38+'5C1AE_Noble Minds'!AG38+'5C1J_Jeff Chamber'!AG38+'5C1Q_Advantage'!AG38+'5C1AF_JCFA-Laf'!AG38+'5C1W_Willow'!AG38+'5C1Z_Lincoln Prep'!AG38+'5C1AA_Laurel'!AG38+'5C1AB_Apex'!AG38+'5C1AC_Smothers'!AG38+'5C1AD_Greater'!AG38+'5C1R_Iberville'!AG38+'5C1N_Delta'!AG38+'5C1S_LC Col Prep'!AG38+'5C1T_Northeast'!AG38+'5C1U_Acadiana Ren'!AG38+'5C1I_LA Key'!AG38+'5C1V_Laf Ren'!AG38+'5C1O_Impact'!AG38+'5C1P_Vision'!AG38+'5C2_LAVCA'!AH38+'5C1H_Southwest'!AG38+'5C1G_JS Clark'!AG38+'5C1AH_BRUP'!AG38+'5C1X_Tangi'!AG38+'5C1Y_GEO'!AG38+'5C1AI_Harmony'!AG38+'5C1AJ_Athlos'!AG38+'5C1AG_Collegiate'!AG38+'5C1M_GEO Mid'!AG38+Placeholder_Tallulah!AG38</f>
        <v>0</v>
      </c>
      <c r="AI38" s="76">
        <f>'5C1B_DArbonne'!AH38+'5C1A_Madison'!AH38+'5C1C_Intl High'!AH38+'5C3_UnvView'!AI38+'5C1F_L.C. Charter'!AH38+'5C1E_LFNO'!AH38+'5C1D_NOMMA'!AH38+'5C1AE_Noble Minds'!AH38+'5C1J_Jeff Chamber'!AH38+'5C1Q_Advantage'!AH38+'5C1AF_JCFA-Laf'!AH38+'5C1W_Willow'!AH38+'5C1Z_Lincoln Prep'!AH38+'5C1AA_Laurel'!AH38+'5C1AB_Apex'!AH38+'5C1AC_Smothers'!AH38+'5C1AD_Greater'!AH38+'5C1R_Iberville'!AH38+'5C1N_Delta'!AH38+'5C1S_LC Col Prep'!AH38+'5C1T_Northeast'!AH38+'5C1U_Acadiana Ren'!AH38+'5C1I_LA Key'!AH38+'5C1V_Laf Ren'!AH38+'5C1O_Impact'!AH38+'5C1P_Vision'!AH38+'5C2_LAVCA'!AI38+'5C1H_Southwest'!AH38+'5C1G_JS Clark'!AH38+'5C1AH_BRUP'!AH38+'5C1X_Tangi'!AH38+'5C1Y_GEO'!AH38+'5C1AI_Harmony'!AH38+'5C1AJ_Athlos'!AH38+'5C1AG_Collegiate'!AH38+'5C1M_GEO Mid'!AH38+Placeholder_Tallulah!AH38</f>
        <v>0</v>
      </c>
      <c r="AJ38" s="336">
        <f>'5C1B_DArbonne'!AI38+'5C1A_Madison'!AI38+'5C1C_Intl High'!AI38+'5C3_UnvView'!AJ38+'5C1F_L.C. Charter'!AI38+'5C1E_LFNO'!AI38+'5C1D_NOMMA'!AI38+'5C1AE_Noble Minds'!AI38+'5C1J_Jeff Chamber'!AI38+'5C1Q_Advantage'!AI38+'5C1AF_JCFA-Laf'!AI38+'5C1W_Willow'!AI38+'5C1Z_Lincoln Prep'!AI38+'5C1AA_Laurel'!AI38+'5C1AB_Apex'!AI38+'5C1AC_Smothers'!AI38+'5C1AD_Greater'!AI38+'5C1R_Iberville'!AI38+'5C1N_Delta'!AI38+'5C1S_LC Col Prep'!AI38+'5C1T_Northeast'!AI38+'5C1U_Acadiana Ren'!AI38+'5C1I_LA Key'!AI38+'5C1V_Laf Ren'!AI38+'5C1O_Impact'!AI38+'5C1P_Vision'!AI38+'5C2_LAVCA'!AJ38+'5C1H_Southwest'!AI38+'5C1G_JS Clark'!AI38+'5C1AH_BRUP'!AI38+'5C1X_Tangi'!AI38+'5C1Y_GEO'!AI38+'5C1AI_Harmony'!AI38+'5C1AJ_Athlos'!AI38+'5C1AG_Collegiate'!AI38+'5C1M_GEO Mid'!AI38+Placeholder_Tallulah!AI38</f>
        <v>0</v>
      </c>
      <c r="AK38" s="78">
        <f>'5C1B_DArbonne'!AJ38+'5C1A_Madison'!AJ38+'5C1C_Intl High'!AJ38+'5C3_UnvView'!AK38+'5C1F_L.C. Charter'!AJ38+'5C1E_LFNO'!AJ38+'5C1D_NOMMA'!AJ38+'5C1AE_Noble Minds'!AJ38+'5C1J_Jeff Chamber'!AJ38+'5C1Q_Advantage'!AJ38+'5C1AF_JCFA-Laf'!AJ38+'5C1W_Willow'!AJ38+'5C1Z_Lincoln Prep'!AJ38+'5C1AA_Laurel'!AJ38+'5C1AB_Apex'!AJ38+'5C1AC_Smothers'!AJ38+'5C1AD_Greater'!AJ38+'5C1R_Iberville'!AJ38+'5C1N_Delta'!AJ38+'5C1S_LC Col Prep'!AJ38+'5C1T_Northeast'!AJ38+'5C1U_Acadiana Ren'!AJ38+'5C1I_LA Key'!AJ38+'5C1V_Laf Ren'!AJ38+'5C1O_Impact'!AJ38+'5C1P_Vision'!AJ38+'5C2_LAVCA'!AK38+'5C1H_Southwest'!AJ38+'5C1G_JS Clark'!AJ38+'5C1AH_BRUP'!AJ38+'5C1X_Tangi'!AJ38+'5C1Y_GEO'!AJ38+'5C1AI_Harmony'!AJ38+'5C1AJ_Athlos'!AJ38+'5C1AG_Collegiate'!AJ38+'5C1M_GEO Mid'!AJ38+Placeholder_Tallulah!AJ38</f>
        <v>0</v>
      </c>
      <c r="AL38" s="77">
        <f>'5C1B_DArbonne'!AK38+'5C1A_Madison'!AK38+'5C1C_Intl High'!AK38+'5C3_UnvView'!AL38+'5C1F_L.C. Charter'!AK38+'5C1E_LFNO'!AK38+'5C1D_NOMMA'!AK38+'5C1AE_Noble Minds'!AK38+'5C1J_Jeff Chamber'!AK38+'5C1Q_Advantage'!AK38+'5C1AF_JCFA-Laf'!AK38+'5C1W_Willow'!AK38+'5C1Z_Lincoln Prep'!AK38+'5C1AA_Laurel'!AK38+'5C1AB_Apex'!AK38+'5C1AC_Smothers'!AK38+'5C1AD_Greater'!AK38+'5C1R_Iberville'!AK38+'5C1N_Delta'!AK38+'5C1S_LC Col Prep'!AK38+'5C1T_Northeast'!AK38+'5C1U_Acadiana Ren'!AK38+'5C1I_LA Key'!AK38+'5C1V_Laf Ren'!AK38+'5C1O_Impact'!AK38+'5C1P_Vision'!AK38+'5C2_LAVCA'!AL38+'5C1H_Southwest'!AK38+'5C1G_JS Clark'!AK38+'5C1AH_BRUP'!AK38+'5C1X_Tangi'!AK38+'5C1Y_GEO'!AK38+'5C1AI_Harmony'!AK38+'5C1AJ_Athlos'!AK38+'5C1AG_Collegiate'!AK38+'5C1M_GEO Mid'!AK38+Placeholder_Tallulah!AK38</f>
        <v>0</v>
      </c>
      <c r="AM38" s="91">
        <f>'5C1B_DArbonne'!AL38+'5C1A_Madison'!AL38+'5C1C_Intl High'!AL38+'5C3_UnvView'!AM38+'5C1F_L.C. Charter'!AL38+'5C1E_LFNO'!AL38+'5C1D_NOMMA'!AL38+'5C1AE_Noble Minds'!AL38+'5C1J_Jeff Chamber'!AL38+'5C1Q_Advantage'!AL38+'5C1AF_JCFA-Laf'!AL38+'5C1W_Willow'!AL38+'5C1Z_Lincoln Prep'!AL38+'5C1AA_Laurel'!AL38+'5C1AB_Apex'!AL38+'5C1AC_Smothers'!AL38+'5C1AD_Greater'!AL38+'5C1R_Iberville'!AL38+'5C1N_Delta'!AL38+'5C1S_LC Col Prep'!AL38+'5C1T_Northeast'!AL38+'5C1U_Acadiana Ren'!AL38+'5C1I_LA Key'!AL38+'5C1V_Laf Ren'!AL38+'5C1O_Impact'!AL38+'5C1P_Vision'!AL38+'5C2_LAVCA'!AM38+'5C1H_Southwest'!AL38+'5C1G_JS Clark'!AL38+'5C1AH_BRUP'!AL38+'5C1X_Tangi'!AL38+'5C1Y_GEO'!AL38+'5C1AI_Harmony'!AL38+'5C1AJ_Athlos'!AL38+'5C1AG_Collegiate'!AL38+'5C1M_GEO Mid'!AL38+Placeholder_Tallulah!AL38</f>
        <v>788346</v>
      </c>
      <c r="AN38" s="80">
        <f>'5C1B_DArbonne'!AM38+'5C1A_Madison'!AM38+'5C1C_Intl High'!AM38+'5C3_UnvView'!AN38+'5C1F_L.C. Charter'!AM38+'5C1E_LFNO'!AM38+'5C1D_NOMMA'!AM38+'5C1AE_Noble Minds'!AM38+'5C1J_Jeff Chamber'!AM38+'5C1Q_Advantage'!AM38+'5C1AF_JCFA-Laf'!AM38+'5C1W_Willow'!AM38+'5C1Z_Lincoln Prep'!AM38+'5C1AA_Laurel'!AM38+'5C1AB_Apex'!AM38+'5C1AC_Smothers'!AM38+'5C1AD_Greater'!AM38+'5C1R_Iberville'!AM38+'5C1N_Delta'!AM38+'5C1S_LC Col Prep'!AM38+'5C1T_Northeast'!AM38+'5C1U_Acadiana Ren'!AM38+'5C1I_LA Key'!AM38+'5C1V_Laf Ren'!AM38+'5C1O_Impact'!AM38+'5C1P_Vision'!AM38+'5C2_LAVCA'!AN38+'5C1H_Southwest'!AM38+'5C1G_JS Clark'!AM38+'5C1AH_BRUP'!AM38+'5C1X_Tangi'!AM38+'5C1Y_GEO'!AM38+'5C1AI_Harmony'!AM38+'5C1AJ_Athlos'!AM38+'5C1AG_Collegiate'!AM38+'5C1M_GEO Mid'!AM38+Placeholder_Tallulah!AM38</f>
        <v>0</v>
      </c>
      <c r="AO38" s="91">
        <f>'5C1B_DArbonne'!AN38+'5C1A_Madison'!AN38+'5C1C_Intl High'!AN38+'5C3_UnvView'!AO38+'5C1F_L.C. Charter'!AN38+'5C1E_LFNO'!AN38+'5C1D_NOMMA'!AN38+'5C1AE_Noble Minds'!AN38+'5C1J_Jeff Chamber'!AN38+'5C1Q_Advantage'!AN38+'5C1AF_JCFA-Laf'!AN38+'5C1W_Willow'!AN38+'5C1Z_Lincoln Prep'!AN38+'5C1AA_Laurel'!AN38+'5C1AB_Apex'!AN38+'5C1AC_Smothers'!AN38+'5C1AD_Greater'!AN38+'5C1R_Iberville'!AN38+'5C1N_Delta'!AN38+'5C1S_LC Col Prep'!AN38+'5C1T_Northeast'!AN38+'5C1U_Acadiana Ren'!AN38+'5C1I_LA Key'!AN38+'5C1V_Laf Ren'!AN38+'5C1O_Impact'!AN38+'5C1P_Vision'!AN38+'5C2_LAVCA'!AO38+'5C1H_Southwest'!AN38+'5C1G_JS Clark'!AN38+'5C1AH_BRUP'!AN38+'5C1X_Tangi'!AN38+'5C1Y_GEO'!AN38+'5C1AI_Harmony'!AN38+'5C1AJ_Athlos'!AN38+'5C1AG_Collegiate'!AN38+'5C1M_GEO Mid'!AN38+Placeholder_Tallulah!AN38</f>
        <v>0</v>
      </c>
      <c r="AP38" s="78">
        <f>'5C1B_DArbonne'!AO38+'5C1A_Madison'!AO38+'5C1C_Intl High'!AO38+'5C3_UnvView'!AP38+'5C1F_L.C. Charter'!AO38+'5C1E_LFNO'!AO38+'5C1D_NOMMA'!AO38+'5C1AE_Noble Minds'!AO38+'5C1J_Jeff Chamber'!AO38+'5C1Q_Advantage'!AO38+'5C1AF_JCFA-Laf'!AO38+'5C1W_Willow'!AO38+'5C1Z_Lincoln Prep'!AO38+'5C1AA_Laurel'!AO38+'5C1AB_Apex'!AO38+'5C1AC_Smothers'!AO38+'5C1AD_Greater'!AO38+'5C1R_Iberville'!AO38+'5C1N_Delta'!AO38+'5C1S_LC Col Prep'!AO38+'5C1T_Northeast'!AO38+'5C1U_Acadiana Ren'!AO38+'5C1I_LA Key'!AO38+'5C1V_Laf Ren'!AO38+'5C1O_Impact'!AO38+'5C1P_Vision'!AO38+'5C2_LAVCA'!AP38+'5C1H_Southwest'!AO38+'5C1G_JS Clark'!AO38+'5C1AH_BRUP'!AO38+'5C1X_Tangi'!AO38+'5C1Y_GEO'!AO38+'5C1AI_Harmony'!AO38+'5C1AJ_Athlos'!AO38+'5C1AG_Collegiate'!AO38+'5C1M_GEO Mid'!AO38+Placeholder_Tallulah!AO38</f>
        <v>4610</v>
      </c>
      <c r="AQ38" s="91">
        <f>'5C1B_DArbonne'!AP38+'5C1A_Madison'!AP38+'5C1C_Intl High'!AP38+'5C3_UnvView'!AQ38+'5C1F_L.C. Charter'!AP38+'5C1E_LFNO'!AP38+'5C1D_NOMMA'!AP38+'5C1AE_Noble Minds'!AP38+'5C1J_Jeff Chamber'!AP38+'5C1Q_Advantage'!AP38+'5C1AF_JCFA-Laf'!AP38+'5C1W_Willow'!AP38+'5C1Z_Lincoln Prep'!AP38+'5C1AA_Laurel'!AP38+'5C1AB_Apex'!AP38+'5C1AC_Smothers'!AP38+'5C1AD_Greater'!AP38+'5C1R_Iberville'!AP38+'5C1N_Delta'!AP38+'5C1S_LC Col Prep'!AP38+'5C1T_Northeast'!AP38+'5C1U_Acadiana Ren'!AP38+'5C1I_LA Key'!AP38+'5C1V_Laf Ren'!AP38+'5C1O_Impact'!AP38+'5C1P_Vision'!AP38+'5C2_LAVCA'!AQ38+'5C1H_Southwest'!AP38+'5C1G_JS Clark'!AP38+'5C1AH_BRUP'!AP38+'5C1X_Tangi'!AP38+'5C1Y_GEO'!AP38+'5C1AI_Harmony'!AP38+'5C1AJ_Athlos'!AP38+'5C1AG_Collegiate'!AP38+'5C1M_GEO Mid'!AP38+Placeholder_Tallulah!AP38</f>
        <v>0</v>
      </c>
      <c r="AR38" s="78">
        <f>'5C1B_DArbonne'!AQ38+'5C1A_Madison'!AQ38+'5C1C_Intl High'!AQ38+'5C3_UnvView'!AR38+'5C1F_L.C. Charter'!AQ38+'5C1E_LFNO'!AQ38+'5C1D_NOMMA'!AQ38+'5C1AE_Noble Minds'!AQ38+'5C1J_Jeff Chamber'!AQ38+'5C1Q_Advantage'!AQ38+'5C1AF_JCFA-Laf'!AQ38+'5C1W_Willow'!AQ38+'5C1Z_Lincoln Prep'!AQ38+'5C1AA_Laurel'!AQ38+'5C1AB_Apex'!AQ38+'5C1AC_Smothers'!AQ38+'5C1AD_Greater'!AQ38+'5C1R_Iberville'!AQ38+'5C1N_Delta'!AQ38+'5C1S_LC Col Prep'!AQ38+'5C1T_Northeast'!AQ38+'5C1U_Acadiana Ren'!AQ38+'5C1I_LA Key'!AQ38+'5C1V_Laf Ren'!AQ38+'5C1O_Impact'!AQ38+'5C1P_Vision'!AQ38+'5C2_LAVCA'!AR38+'5C1H_Southwest'!AQ38+'5C1G_JS Clark'!AQ38+'5C1AH_BRUP'!AQ38+'5C1X_Tangi'!AQ38+'5C1Y_GEO'!AQ38+'5C1AI_Harmony'!AQ38+'5C1AJ_Athlos'!AQ38+'5C1AG_Collegiate'!AQ38+'5C1M_GEO Mid'!AQ38+Placeholder_Tallulah!AQ38</f>
        <v>0</v>
      </c>
      <c r="AS38" s="78">
        <f>'5C1B_DArbonne'!AR38+'5C1A_Madison'!AR38+'5C1C_Intl High'!AR38+'5C3_UnvView'!AS38+'5C1F_L.C. Charter'!AR38+'5C1E_LFNO'!AR38+'5C1D_NOMMA'!AR38+'5C1AE_Noble Minds'!AR38+'5C1J_Jeff Chamber'!AR38+'5C1Q_Advantage'!AR38+'5C1AF_JCFA-Laf'!AR38+'5C1W_Willow'!AR38+'5C1Z_Lincoln Prep'!AR38+'5C1AA_Laurel'!AR38+'5C1AB_Apex'!AR38+'5C1AC_Smothers'!AR38+'5C1AD_Greater'!AR38+'5C1R_Iberville'!AR38+'5C1N_Delta'!AR38+'5C1S_LC Col Prep'!AR38+'5C1T_Northeast'!AR38+'5C1U_Acadiana Ren'!AR38+'5C1I_LA Key'!AR38+'5C1V_Laf Ren'!AR38+'5C1O_Impact'!AR38+'5C1P_Vision'!AR38+'5C2_LAVCA'!AS38+'5C1H_Southwest'!AR38+'5C1G_JS Clark'!AR38+'5C1AH_BRUP'!AR38+'5C1X_Tangi'!AR38+'5C1Y_GEO'!AR38+'5C1AI_Harmony'!AR38+'5C1AJ_Athlos'!AR38+'5C1AG_Collegiate'!AR38+'5C1M_GEO Mid'!AR38+Placeholder_Tallulah!AR38</f>
        <v>0</v>
      </c>
      <c r="AT38" s="91">
        <f>'5C1B_DArbonne'!AS38+'5C1A_Madison'!AS38+'5C1C_Intl High'!AS38+'5C3_UnvView'!AT38+'5C1F_L.C. Charter'!AS38+'5C1E_LFNO'!AS38+'5C1D_NOMMA'!AS38+'5C1AE_Noble Minds'!AS38+'5C1J_Jeff Chamber'!AS38+'5C1Q_Advantage'!AS38+'5C1AF_JCFA-Laf'!AS38+'5C1W_Willow'!AS38+'5C1Z_Lincoln Prep'!AS38+'5C1AA_Laurel'!AS38+'5C1AB_Apex'!AS38+'5C1AC_Smothers'!AS38+'5C1AD_Greater'!AS38+'5C1R_Iberville'!AS38+'5C1N_Delta'!AS38+'5C1S_LC Col Prep'!AS38+'5C1T_Northeast'!AS38+'5C1U_Acadiana Ren'!AS38+'5C1I_LA Key'!AS38+'5C1V_Laf Ren'!AS38+'5C1O_Impact'!AS38+'5C1P_Vision'!AS38+'5C2_LAVCA'!AT38+'5C1H_Southwest'!AS38+'5C1G_JS Clark'!AS38+'5C1AH_BRUP'!AS38+'5C1X_Tangi'!AS38+'5C1Y_GEO'!AS38+'5C1AI_Harmony'!AS38+'5C1AJ_Athlos'!AS38+'5C1AG_Collegiate'!AS38+'5C1M_GEO Mid'!AS38+Placeholder_Tallulah!AS38</f>
        <v>75149</v>
      </c>
      <c r="AU38" s="79">
        <f t="shared" si="1"/>
        <v>0</v>
      </c>
      <c r="AV38" s="88">
        <f t="shared" si="2"/>
        <v>75149</v>
      </c>
      <c r="AW38" s="192"/>
      <c r="AX38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Mid'!#REF!+Placeholder_Tallulah!AW38</f>
        <v>#REF!</v>
      </c>
      <c r="AY38" s="75">
        <f t="shared" si="3"/>
        <v>0</v>
      </c>
      <c r="AZ38" s="75" t="e">
        <f t="shared" si="4"/>
        <v>#REF!</v>
      </c>
    </row>
    <row r="39" spans="1:52" ht="16.149999999999999" customHeight="1" x14ac:dyDescent="0.2">
      <c r="A39" s="55">
        <v>33</v>
      </c>
      <c r="B39" s="56" t="s">
        <v>39</v>
      </c>
      <c r="C39" s="336">
        <f>'5C1B_DArbonne'!C39+'5C1A_Madison'!C39+'5C1C_Intl High'!C39+'5C3_UnvView'!C39+'5C1F_L.C. Charter'!C39+'5C1E_LFNO'!C39+'5C1D_NOMMA'!C39+'5C1AE_Noble Minds'!C39+'5C1J_Jeff Chamber'!C39+'5C1Q_Advantage'!C39+'5C1AF_JCFA-Laf'!C39+'5C1W_Willow'!C39+'5C1Z_Lincoln Prep'!C39+'5C1AA_Laurel'!C39+'5C1AB_Apex'!C39+'5C1AC_Smothers'!C39+'5C1AD_Greater'!C39+'5C1R_Iberville'!C39+'5C1N_Delta'!C39+'5C1S_LC Col Prep'!C39+'5C1T_Northeast'!C39+'5C1U_Acadiana Ren'!C39+'5C1I_LA Key'!C39+'5C1V_Laf Ren'!C39+'5C1O_Impact'!C39+'5C1P_Vision'!C39+'5C2_LAVCA'!C39+'5C1H_Southwest'!C39+'5C1G_JS Clark'!C39+'5C1AH_BRUP'!C39+'5C1X_Tangi'!C39+'5C1Y_GEO'!C39+'5C1AI_Harmony'!C39+'5C1AJ_Athlos'!C39+'5C1AG_Collegiate'!C39+'5C1M_GEO Mid'!C39+Placeholder_Tallulah!C39</f>
        <v>0</v>
      </c>
      <c r="D39" s="57">
        <f>'Source Data'!H39</f>
        <v>4700.4408318694122</v>
      </c>
      <c r="E39" s="75">
        <f>'5C1B_DArbonne'!E39+'5C1A_Madison'!E39+'5C1C_Intl High'!E39+'5C3_UnvView'!E39+'5C1F_L.C. Charter'!E39+'5C1E_LFNO'!E39+'5C1D_NOMMA'!E39+'5C1AE_Noble Minds'!E39+'5C1J_Jeff Chamber'!E39+'5C1Q_Advantage'!E39+'5C1AF_JCFA-Laf'!E39+'5C1W_Willow'!E39+'5C1Z_Lincoln Prep'!E39+'5C1AA_Laurel'!E39+'5C1AB_Apex'!E39+'5C1AC_Smothers'!E39+'5C1AD_Greater'!E39+'5C1R_Iberville'!E39+'5C1N_Delta'!E39+'5C1S_LC Col Prep'!E39+'5C1T_Northeast'!E39+'5C1U_Acadiana Ren'!E39+'5C1I_LA Key'!E39+'5C1V_Laf Ren'!E39+'5C1O_Impact'!E39+'5C1P_Vision'!E39+'5C2_LAVCA'!E39+'5C1H_Southwest'!E39+'5C1G_JS Clark'!E39+'5C1AH_BRUP'!E39+'5C1X_Tangi'!E39+'5C1Y_GEO'!E39+'5C1AI_Harmony'!E39+'5C1AJ_Athlos'!E39+'5C1AG_Collegiate'!E39+'5C1M_GEO Mid'!E39+Placeholder_Tallulah!E39</f>
        <v>0</v>
      </c>
      <c r="F39" s="355">
        <f>'5C1B_DArbonne'!F39+'5C1A_Madison'!F39+'5C1C_Intl High'!F39+'5C3_UnvView'!F39+'5C1F_L.C. Charter'!F39+'5C1E_LFNO'!F39+'5C1D_NOMMA'!F39+'5C1AE_Noble Minds'!F39+'5C1J_Jeff Chamber'!F39+'5C1Q_Advantage'!F39+'5C1AF_JCFA-Laf'!F39+'5C1W_Willow'!F39+'5C1Z_Lincoln Prep'!F39+'5C1AA_Laurel'!F39+'5C1AB_Apex'!F39+'5C1AC_Smothers'!F39+'5C1AD_Greater'!F39+'5C1R_Iberville'!F39+'5C1N_Delta'!F39+'5C1S_LC Col Prep'!F39+'5C1T_Northeast'!F39+'5C1U_Acadiana Ren'!F39+'5C1I_LA Key'!F39+'5C1V_Laf Ren'!F39+'5C1O_Impact'!F39+'5C1P_Vision'!F39+'5C2_LAVCA'!F39+'5C1H_Southwest'!F39+'5C1G_JS Clark'!F39+'5C1AH_BRUP'!F39+'5C1X_Tangi'!F39+'5C1Y_GEO'!F39+'5C1AI_Harmony'!F39+'5C1AJ_Athlos'!F39+'5C1AG_Collegiate'!F39+'5C1M_GEO Mid'!F39+Placeholder_Tallulah!F39</f>
        <v>0</v>
      </c>
      <c r="G39" s="57">
        <f>'Source Data'!I39</f>
        <v>624.84576931264041</v>
      </c>
      <c r="H39" s="75">
        <f>'5C1B_DArbonne'!H39+'5C1A_Madison'!H39+'5C1C_Intl High'!H39+'5C3_UnvView'!H39+'5C1F_L.C. Charter'!H39+'5C1E_LFNO'!H39+'5C1D_NOMMA'!H39+'5C1AE_Noble Minds'!H39+'5C1J_Jeff Chamber'!H39+'5C1Q_Advantage'!H39+'5C1AF_JCFA-Laf'!H39+'5C1W_Willow'!H39+'5C1Z_Lincoln Prep'!H39+'5C1AA_Laurel'!H39+'5C1AB_Apex'!H39+'5C1AC_Smothers'!H39+'5C1AD_Greater'!H39+'5C1R_Iberville'!H39+'5C1N_Delta'!H39+'5C1S_LC Col Prep'!H39+'5C1T_Northeast'!H39+'5C1U_Acadiana Ren'!H39+'5C1I_LA Key'!H39+'5C1V_Laf Ren'!H39+'5C1O_Impact'!H39+'5C1P_Vision'!H39+'5C2_LAVCA'!H39+'5C1H_Southwest'!H39+'5C1G_JS Clark'!H39+'5C1AH_BRUP'!H39+'5C1X_Tangi'!H39+'5C1Y_GEO'!H39+'5C1AI_Harmony'!H39+'5C1AJ_Athlos'!H39+'5C1AG_Collegiate'!H39+'5C1M_GEO Mid'!H39+Placeholder_Tallulah!H39</f>
        <v>0</v>
      </c>
      <c r="I39" s="355">
        <f>'5C1B_DArbonne'!I39+'5C1A_Madison'!I39+'5C1C_Intl High'!I39+'5C3_UnvView'!I39+'5C1F_L.C. Charter'!I39+'5C1E_LFNO'!I39+'5C1D_NOMMA'!I39+'5C1AE_Noble Minds'!I39+'5C1J_Jeff Chamber'!I39+'5C1Q_Advantage'!I39+'5C1AF_JCFA-Laf'!I39+'5C1W_Willow'!I39+'5C1Z_Lincoln Prep'!I39+'5C1AA_Laurel'!I39+'5C1AB_Apex'!I39+'5C1AC_Smothers'!I39+'5C1AD_Greater'!I39+'5C1R_Iberville'!I39+'5C1N_Delta'!I39+'5C1S_LC Col Prep'!I39+'5C1T_Northeast'!I39+'5C1U_Acadiana Ren'!I39+'5C1I_LA Key'!I39+'5C1V_Laf Ren'!I39+'5C1O_Impact'!I39+'5C1P_Vision'!I39+'5C2_LAVCA'!I39+'5C1H_Southwest'!I39+'5C1G_JS Clark'!I39+'5C1AH_BRUP'!I39+'5C1X_Tangi'!I39+'5C1Y_GEO'!I39+'5C1AI_Harmony'!I39+'5C1AJ_Athlos'!I39+'5C1AG_Collegiate'!I39+'5C1M_GEO Mid'!I39+Placeholder_Tallulah!I39</f>
        <v>0</v>
      </c>
      <c r="J39" s="57">
        <f>'Source Data'!J39</f>
        <v>170.41248253981104</v>
      </c>
      <c r="K39" s="75">
        <f>'5C1B_DArbonne'!K39+'5C1A_Madison'!K39+'5C1C_Intl High'!K39+'5C3_UnvView'!K39+'5C1F_L.C. Charter'!K39+'5C1E_LFNO'!K39+'5C1D_NOMMA'!K39+'5C1AE_Noble Minds'!K39+'5C1J_Jeff Chamber'!K39+'5C1Q_Advantage'!K39+'5C1AF_JCFA-Laf'!K39+'5C1W_Willow'!K39+'5C1Z_Lincoln Prep'!K39+'5C1AA_Laurel'!K39+'5C1AB_Apex'!K39+'5C1AC_Smothers'!K39+'5C1AD_Greater'!K39+'5C1R_Iberville'!K39+'5C1N_Delta'!K39+'5C1S_LC Col Prep'!K39+'5C1T_Northeast'!K39+'5C1U_Acadiana Ren'!K39+'5C1I_LA Key'!K39+'5C1V_Laf Ren'!K39+'5C1O_Impact'!K39+'5C1P_Vision'!K39+'5C2_LAVCA'!K39+'5C1H_Southwest'!K39+'5C1G_JS Clark'!K39+'5C1AH_BRUP'!K39+'5C1X_Tangi'!K39+'5C1Y_GEO'!K39+'5C1AI_Harmony'!K39+'5C1AJ_Athlos'!K39+'5C1AG_Collegiate'!K39+'5C1M_GEO Mid'!K39+Placeholder_Tallulah!K39</f>
        <v>0</v>
      </c>
      <c r="L39" s="355">
        <f>'5C1B_DArbonne'!L39+'5C1A_Madison'!L39+'5C1C_Intl High'!L39+'5C3_UnvView'!L39+'5C1F_L.C. Charter'!L39+'5C1E_LFNO'!L39+'5C1D_NOMMA'!L39+'5C1AE_Noble Minds'!L39+'5C1J_Jeff Chamber'!L39+'5C1Q_Advantage'!L39+'5C1AF_JCFA-Laf'!L39+'5C1W_Willow'!L39+'5C1Z_Lincoln Prep'!L39+'5C1AA_Laurel'!L39+'5C1AB_Apex'!L39+'5C1AC_Smothers'!L39+'5C1AD_Greater'!L39+'5C1R_Iberville'!L39+'5C1N_Delta'!L39+'5C1S_LC Col Prep'!L39+'5C1T_Northeast'!L39+'5C1U_Acadiana Ren'!L39+'5C1I_LA Key'!L39+'5C1V_Laf Ren'!L39+'5C1O_Impact'!L39+'5C1P_Vision'!L39+'5C2_LAVCA'!L39+'5C1H_Southwest'!L39+'5C1G_JS Clark'!L39+'5C1AH_BRUP'!L39+'5C1X_Tangi'!L39+'5C1Y_GEO'!L39+'5C1AI_Harmony'!L39+'5C1AJ_Athlos'!L39+'5C1AG_Collegiate'!L39+'5C1M_GEO Mid'!L39+Placeholder_Tallulah!L39</f>
        <v>0</v>
      </c>
      <c r="M39" s="57">
        <f>'Source Data'!K39</f>
        <v>4260.3120634952766</v>
      </c>
      <c r="N39" s="75">
        <f>'5C1B_DArbonne'!N39+'5C1A_Madison'!N39+'5C1C_Intl High'!N39+'5C3_UnvView'!N39+'5C1F_L.C. Charter'!N39+'5C1E_LFNO'!N39+'5C1D_NOMMA'!N39+'5C1AE_Noble Minds'!N39+'5C1J_Jeff Chamber'!N39+'5C1Q_Advantage'!N39+'5C1AF_JCFA-Laf'!N39+'5C1W_Willow'!N39+'5C1Z_Lincoln Prep'!N39+'5C1AA_Laurel'!N39+'5C1AB_Apex'!N39+'5C1AC_Smothers'!N39+'5C1AD_Greater'!N39+'5C1R_Iberville'!N39+'5C1N_Delta'!N39+'5C1S_LC Col Prep'!N39+'5C1T_Northeast'!N39+'5C1U_Acadiana Ren'!N39+'5C1I_LA Key'!N39+'5C1V_Laf Ren'!N39+'5C1O_Impact'!N39+'5C1P_Vision'!N39+'5C2_LAVCA'!N39+'5C1H_Southwest'!N39+'5C1G_JS Clark'!N39+'5C1AH_BRUP'!N39+'5C1X_Tangi'!N39+'5C1Y_GEO'!N39+'5C1AI_Harmony'!N39+'5C1AJ_Athlos'!N39+'5C1AG_Collegiate'!N39+'5C1M_GEO Mid'!N39+Placeholder_Tallulah!N39</f>
        <v>0</v>
      </c>
      <c r="O39" s="355">
        <f>'5C1B_DArbonne'!O39+'5C1A_Madison'!O39+'5C1C_Intl High'!O39+'5C3_UnvView'!O39+'5C1F_L.C. Charter'!O39+'5C1E_LFNO'!O39+'5C1D_NOMMA'!O39+'5C1AE_Noble Minds'!O39+'5C1J_Jeff Chamber'!O39+'5C1Q_Advantage'!O39+'5C1AF_JCFA-Laf'!O39+'5C1W_Willow'!O39+'5C1Z_Lincoln Prep'!O39+'5C1AA_Laurel'!O39+'5C1AB_Apex'!O39+'5C1AC_Smothers'!O39+'5C1AD_Greater'!O39+'5C1R_Iberville'!O39+'5C1N_Delta'!O39+'5C1S_LC Col Prep'!O39+'5C1T_Northeast'!O39+'5C1U_Acadiana Ren'!O39+'5C1I_LA Key'!O39+'5C1V_Laf Ren'!O39+'5C1O_Impact'!O39+'5C1P_Vision'!O39+'5C2_LAVCA'!O39+'5C1H_Southwest'!O39+'5C1G_JS Clark'!O39+'5C1AH_BRUP'!O39+'5C1X_Tangi'!O39+'5C1Y_GEO'!O39+'5C1AI_Harmony'!O39+'5C1AJ_Athlos'!O39+'5C1AG_Collegiate'!O39+'5C1M_GEO Mid'!O39+Placeholder_Tallulah!O39</f>
        <v>0</v>
      </c>
      <c r="P39" s="57">
        <f>'Source Data'!L39</f>
        <v>1704.1248253981105</v>
      </c>
      <c r="Q39" s="75">
        <f>'5C1B_DArbonne'!Q39+'5C1A_Madison'!Q39+'5C1C_Intl High'!Q39+'5C3_UnvView'!Q39+'5C1F_L.C. Charter'!Q39+'5C1E_LFNO'!Q39+'5C1D_NOMMA'!Q39+'5C1AE_Noble Minds'!Q39+'5C1J_Jeff Chamber'!Q39+'5C1Q_Advantage'!Q39+'5C1AF_JCFA-Laf'!Q39+'5C1W_Willow'!Q39+'5C1Z_Lincoln Prep'!Q39+'5C1AA_Laurel'!Q39+'5C1AB_Apex'!Q39+'5C1AC_Smothers'!Q39+'5C1AD_Greater'!Q39+'5C1R_Iberville'!Q39+'5C1N_Delta'!Q39+'5C1S_LC Col Prep'!Q39+'5C1T_Northeast'!Q39+'5C1U_Acadiana Ren'!Q39+'5C1I_LA Key'!Q39+'5C1V_Laf Ren'!Q39+'5C1O_Impact'!Q39+'5C1P_Vision'!Q39+'5C2_LAVCA'!Q39+'5C1H_Southwest'!Q39+'5C1G_JS Clark'!Q39+'5C1AH_BRUP'!Q39+'5C1X_Tangi'!Q39+'5C1Y_GEO'!Q39+'5C1AI_Harmony'!Q39+'5C1AJ_Athlos'!Q39+'5C1AG_Collegiate'!Q39+'5C1M_GEO Mid'!Q39+Placeholder_Tallulah!Q39</f>
        <v>0</v>
      </c>
      <c r="R39" s="94">
        <f>'5C1B_DArbonne'!R39+'5C1A_Madison'!R39+'5C1C_Intl High'!R39+'5C3_UnvView'!R39+'5C1F_L.C. Charter'!R39+'5C1E_LFNO'!R39+'5C1D_NOMMA'!R39+'5C1AE_Noble Minds'!R39+'5C1J_Jeff Chamber'!R39+'5C1Q_Advantage'!R39+'5C1AF_JCFA-Laf'!R39+'5C1W_Willow'!R39+'5C1Z_Lincoln Prep'!R39+'5C1AA_Laurel'!R39+'5C1AB_Apex'!R39+'5C1AC_Smothers'!R39+'5C1AD_Greater'!R39+'5C1R_Iberville'!R39+'5C1N_Delta'!R39+'5C1S_LC Col Prep'!R39+'5C1T_Northeast'!R39+'5C1U_Acadiana Ren'!R39+'5C1I_LA Key'!R39+'5C1V_Laf Ren'!R39+'5C1O_Impact'!R39+'5C1P_Vision'!R39+'5C2_LAVCA'!R39+'5C1H_Southwest'!R39+'5C1G_JS Clark'!R39+'5C1AH_BRUP'!R39+'5C1X_Tangi'!R39+'5C1Y_GEO'!R39+'5C1AI_Harmony'!R39+'5C1AJ_Athlos'!R39+'5C1AG_Collegiate'!R39+'5C1M_GEO Mid'!R39+Placeholder_Tallulah!R39</f>
        <v>2228794</v>
      </c>
      <c r="S39" s="1397">
        <f>'5C3_UnvView'!S39+'5C2_LAVCA'!S39</f>
        <v>1552</v>
      </c>
      <c r="T39" s="57">
        <f>'5C1B_DArbonne'!S39+'5C1A_Madison'!S39+'5C1C_Intl High'!S39+'5C3_UnvView'!T39+'5C1F_L.C. Charter'!S39+'5C1E_LFNO'!S39+'5C1D_NOMMA'!S39+'5C1AE_Noble Minds'!S39+'5C1J_Jeff Chamber'!S39+'5C1Q_Advantage'!S39+'5C1AF_JCFA-Laf'!S39+'5C1W_Willow'!S39+'5C1Z_Lincoln Prep'!S39+'5C1AA_Laurel'!S39+'5C1AB_Apex'!S39+'5C1AC_Smothers'!S39+'5C1AD_Greater'!S39+'5C1R_Iberville'!S39+'5C1N_Delta'!S39+'5C1S_LC Col Prep'!S39+'5C1T_Northeast'!S39+'5C1U_Acadiana Ren'!S39+'5C1I_LA Key'!S39+'5C1V_Laf Ren'!S39+'5C1O_Impact'!S39+'5C1P_Vision'!S39+'5C2_LAVCA'!T39+'5C1H_Southwest'!S39+'5C1G_JS Clark'!S39+'5C1AH_BRUP'!S39+'5C1X_Tangi'!S39+'5C1Y_GEO'!S39+'5C1AI_Harmony'!S39+'5C1AJ_Athlos'!S39+'5C1AG_Collegiate'!S39+'5C1M_GEO Mid'!S39+Placeholder_Tallulah!S39</f>
        <v>0</v>
      </c>
      <c r="U39" s="57">
        <f>'5C1B_DArbonne'!T39+'5C1A_Madison'!T39+'5C1C_Intl High'!T39+'5C3_UnvView'!U39+'5C1F_L.C. Charter'!T39+'5C1E_LFNO'!T39+'5C1D_NOMMA'!T39+'5C1AE_Noble Minds'!T39+'5C1J_Jeff Chamber'!T39+'5C1Q_Advantage'!T39+'5C1AF_JCFA-Laf'!T39+'5C1W_Willow'!T39+'5C1Z_Lincoln Prep'!T39+'5C1AA_Laurel'!T39+'5C1AB_Apex'!T39+'5C1AC_Smothers'!T39+'5C1AD_Greater'!T39+'5C1R_Iberville'!T39+'5C1N_Delta'!T39+'5C1S_LC Col Prep'!T39+'5C1T_Northeast'!T39+'5C1U_Acadiana Ren'!T39+'5C1I_LA Key'!T39+'5C1V_Laf Ren'!T39+'5C1O_Impact'!T39+'5C1P_Vision'!T39+'5C2_LAVCA'!U39+'5C1H_Southwest'!T39+'5C1G_JS Clark'!T39+'5C1AH_BRUP'!T39+'5C1X_Tangi'!T39+'5C1Y_GEO'!T39+'5C1AI_Harmony'!T39+'5C1AJ_Athlos'!T39+'5C1AG_Collegiate'!T39+'5C1M_GEO Mid'!T39+Placeholder_Tallulah!T39</f>
        <v>0</v>
      </c>
      <c r="V39" s="58">
        <f>'5C1B_DArbonne'!U39+'5C1A_Madison'!U39+'5C1C_Intl High'!U39+'5C3_UnvView'!V39+'5C1F_L.C. Charter'!U39+'5C1E_LFNO'!U39+'5C1D_NOMMA'!U39+'5C1AE_Noble Minds'!U39+'5C1J_Jeff Chamber'!U39+'5C1Q_Advantage'!U39+'5C1AF_JCFA-Laf'!U39+'5C1W_Willow'!U39+'5C1Z_Lincoln Prep'!U39+'5C1AA_Laurel'!U39+'5C1AB_Apex'!U39+'5C1AC_Smothers'!U39+'5C1AD_Greater'!U39+'5C1R_Iberville'!U39+'5C1N_Delta'!U39+'5C1S_LC Col Prep'!U39+'5C1T_Northeast'!U39+'5C1U_Acadiana Ren'!U39+'5C1I_LA Key'!U39+'5C1V_Laf Ren'!U39+'5C1O_Impact'!U39+'5C1P_Vision'!U39+'5C2_LAVCA'!V39+'5C1H_Southwest'!U39+'5C1G_JS Clark'!U39+'5C1AH_BRUP'!U39+'5C1X_Tangi'!U39+'5C1Y_GEO'!U39+'5C1AI_Harmony'!U39+'5C1AJ_Athlos'!U39+'5C1AG_Collegiate'!U39+'5C1M_GEO Mid'!U39+Placeholder_Tallulah!U39</f>
        <v>0</v>
      </c>
      <c r="W39" s="94">
        <f>'5C1B_DArbonne'!V39+'5C1A_Madison'!V39+'5C1C_Intl High'!V39+'5C3_UnvView'!W39+'5C1F_L.C. Charter'!V39+'5C1E_LFNO'!V39+'5C1D_NOMMA'!V39+'5C1AE_Noble Minds'!V39+'5C1J_Jeff Chamber'!V39+'5C1Q_Advantage'!V39+'5C1AF_JCFA-Laf'!V39+'5C1W_Willow'!V39+'5C1Z_Lincoln Prep'!V39+'5C1AA_Laurel'!V39+'5C1AB_Apex'!V39+'5C1AC_Smothers'!V39+'5C1AD_Greater'!V39+'5C1R_Iberville'!V39+'5C1N_Delta'!V39+'5C1S_LC Col Prep'!V39+'5C1T_Northeast'!V39+'5C1U_Acadiana Ren'!V39+'5C1I_LA Key'!V39+'5C1V_Laf Ren'!V39+'5C1O_Impact'!V39+'5C1P_Vision'!V39+'5C2_LAVCA'!W39+'5C1H_Southwest'!V39+'5C1G_JS Clark'!V39+'5C1AH_BRUP'!V39+'5C1X_Tangi'!V39+'5C1Y_GEO'!V39+'5C1AI_Harmony'!V39+'5C1AJ_Athlos'!V39+'5C1AG_Collegiate'!V39+'5C1M_GEO Mid'!V39+Placeholder_Tallulah!V39</f>
        <v>0</v>
      </c>
      <c r="X39" s="75">
        <f>'5C1B_DArbonne'!W39+'5C1A_Madison'!W39+'5C1C_Intl High'!W39+'5C3_UnvView'!X39+'5C1F_L.C. Charter'!W39+'5C1E_LFNO'!W39+'5C1D_NOMMA'!W39+'5C1AE_Noble Minds'!W39+'5C1J_Jeff Chamber'!W39+'5C1Q_Advantage'!W39+'5C1AF_JCFA-Laf'!W39+'5C1W_Willow'!W39+'5C1Z_Lincoln Prep'!W39+'5C1AA_Laurel'!W39+'5C1AB_Apex'!W39+'5C1AC_Smothers'!W39+'5C1AD_Greater'!W39+'5C1R_Iberville'!W39+'5C1N_Delta'!W39+'5C1S_LC Col Prep'!W39+'5C1T_Northeast'!W39+'5C1U_Acadiana Ren'!W39+'5C1I_LA Key'!W39+'5C1V_Laf Ren'!W39+'5C1O_Impact'!W39+'5C1P_Vision'!W39+'5C2_LAVCA'!X39+'5C1H_Southwest'!W39+'5C1G_JS Clark'!W39+'5C1AH_BRUP'!W39+'5C1X_Tangi'!W39+'5C1Y_GEO'!W39+'5C1AI_Harmony'!W39+'5C1AJ_Athlos'!W39+'5C1AG_Collegiate'!W39+'5C1M_GEO Mid'!W39+Placeholder_Tallulah!W39</f>
        <v>0</v>
      </c>
      <c r="Y39" s="94">
        <f>'5C1B_DArbonne'!X39+'5C1A_Madison'!X39+'5C1C_Intl High'!X39+'5C3_UnvView'!Y39+'5C1F_L.C. Charter'!X39+'5C1E_LFNO'!X39+'5C1D_NOMMA'!X39+'5C1AE_Noble Minds'!X39+'5C1J_Jeff Chamber'!X39+'5C1Q_Advantage'!X39+'5C1AF_JCFA-Laf'!X39+'5C1W_Willow'!X39+'5C1Z_Lincoln Prep'!X39+'5C1AA_Laurel'!X39+'5C1AB_Apex'!X39+'5C1AC_Smothers'!X39+'5C1AD_Greater'!X39+'5C1R_Iberville'!X39+'5C1N_Delta'!X39+'5C1S_LC Col Prep'!X39+'5C1T_Northeast'!X39+'5C1U_Acadiana Ren'!X39+'5C1I_LA Key'!X39+'5C1V_Laf Ren'!X39+'5C1O_Impact'!X39+'5C1P_Vision'!X39+'5C2_LAVCA'!Y39+'5C1H_Southwest'!X39+'5C1G_JS Clark'!X39+'5C1AH_BRUP'!X39+'5C1X_Tangi'!X39+'5C1Y_GEO'!X39+'5C1AI_Harmony'!X39+'5C1AJ_Athlos'!X39+'5C1AG_Collegiate'!X39+'5C1M_GEO Mid'!X39+Placeholder_Tallulah!X39</f>
        <v>0</v>
      </c>
      <c r="Z39" s="57">
        <f>'5C1B_DArbonne'!Y39+'5C1A_Madison'!Y39+'5C1C_Intl High'!Y39+'5C3_UnvView'!Z39+'5C1F_L.C. Charter'!Y39+'5C1E_LFNO'!Y39+'5C1D_NOMMA'!Y39+'5C1AE_Noble Minds'!Y39+'5C1J_Jeff Chamber'!Y39+'5C1Q_Advantage'!Y39+'5C1AF_JCFA-Laf'!Y39+'5C1W_Willow'!Y39+'5C1Z_Lincoln Prep'!Y39+'5C1AA_Laurel'!Y39+'5C1AB_Apex'!Y39+'5C1AC_Smothers'!Y39+'5C1AD_Greater'!Y39+'5C1R_Iberville'!Y39+'5C1N_Delta'!Y39+'5C1S_LC Col Prep'!Y39+'5C1T_Northeast'!Y39+'5C1U_Acadiana Ren'!Y39+'5C1I_LA Key'!Y39+'5C1V_Laf Ren'!Y39+'5C1O_Impact'!Y39+'5C1P_Vision'!Y39+'5C2_LAVCA'!Z39+'5C1H_Southwest'!Y39+'5C1G_JS Clark'!Y39+'5C1AH_BRUP'!Y39+'5C1X_Tangi'!Y39+'5C1Y_GEO'!Y39+'5C1AI_Harmony'!Y39+'5C1AJ_Athlos'!Y39+'5C1AG_Collegiate'!Y39+'5C1M_GEO Mid'!Y39+Placeholder_Tallulah!Y39</f>
        <v>0</v>
      </c>
      <c r="AA39" s="94">
        <f>'5C1B_DArbonne'!Z39+'5C1A_Madison'!Z39+'5C1C_Intl High'!Z39+'5C3_UnvView'!AA39+'5C1F_L.C. Charter'!Z39+'5C1E_LFNO'!Z39+'5C1D_NOMMA'!Z39+'5C1AE_Noble Minds'!Z39+'5C1J_Jeff Chamber'!Z39+'5C1Q_Advantage'!Z39+'5C1AF_JCFA-Laf'!Z39+'5C1W_Willow'!Z39+'5C1Z_Lincoln Prep'!Z39+'5C1AA_Laurel'!Z39+'5C1AB_Apex'!Z39+'5C1AC_Smothers'!Z39+'5C1AD_Greater'!Z39+'5C1R_Iberville'!Z39+'5C1N_Delta'!Z39+'5C1S_LC Col Prep'!Z39+'5C1T_Northeast'!Z39+'5C1U_Acadiana Ren'!Z39+'5C1I_LA Key'!Z39+'5C1V_Laf Ren'!Z39+'5C1O_Impact'!Z39+'5C1P_Vision'!Z39+'5C2_LAVCA'!AA39+'5C1H_Southwest'!Z39+'5C1G_JS Clark'!Z39+'5C1AH_BRUP'!Z39+'5C1X_Tangi'!Z39+'5C1Y_GEO'!Z39+'5C1AI_Harmony'!Z39+'5C1AJ_Athlos'!Z39+'5C1AG_Collegiate'!Z39+'5C1M_GEO Mid'!Z39+Placeholder_Tallulah!Z39</f>
        <v>0</v>
      </c>
      <c r="AB39" s="57">
        <f>'5C1B_DArbonne'!AA39+'5C1A_Madison'!AA39+'5C1C_Intl High'!AA39+'5C3_UnvView'!AB39+'5C1F_L.C. Charter'!AA39+'5C1E_LFNO'!AA39+'5C1D_NOMMA'!AA39+'5C1AE_Noble Minds'!AA39+'5C1J_Jeff Chamber'!AA39+'5C1Q_Advantage'!AA39+'5C1AF_JCFA-Laf'!AA39+'5C1W_Willow'!AA39+'5C1Z_Lincoln Prep'!AA39+'5C1AA_Laurel'!AA39+'5C1AB_Apex'!AA39+'5C1AC_Smothers'!AA39+'5C1AD_Greater'!AA39+'5C1R_Iberville'!AA39+'5C1N_Delta'!AA39+'5C1S_LC Col Prep'!AA39+'5C1T_Northeast'!AA39+'5C1U_Acadiana Ren'!AA39+'5C1I_LA Key'!AA39+'5C1V_Laf Ren'!AA39+'5C1O_Impact'!AA39+'5C1P_Vision'!AA39+'5C2_LAVCA'!AB39+'5C1H_Southwest'!AA39+'5C1G_JS Clark'!AA39+'5C1AH_BRUP'!AA39+'5C1X_Tangi'!AA39+'5C1Y_GEO'!AA39+'5C1AI_Harmony'!AA39+'5C1AJ_Athlos'!AA39+'5C1AG_Collegiate'!AA39+'5C1M_GEO Mid'!AA39+Placeholder_Tallulah!AA39</f>
        <v>0</v>
      </c>
      <c r="AC39" s="57">
        <f>'5C1B_DArbonne'!AB39+'5C1A_Madison'!AB39+'5C1C_Intl High'!AB39+'5C3_UnvView'!AC39+'5C1F_L.C. Charter'!AB39+'5C1E_LFNO'!AB39+'5C1D_NOMMA'!AB39+'5C1AE_Noble Minds'!AB39+'5C1J_Jeff Chamber'!AB39+'5C1Q_Advantage'!AB39+'5C1AF_JCFA-Laf'!AB39+'5C1W_Willow'!AB39+'5C1Z_Lincoln Prep'!AB39+'5C1AA_Laurel'!AB39+'5C1AB_Apex'!AB39+'5C1AC_Smothers'!AB39+'5C1AD_Greater'!AB39+'5C1R_Iberville'!AB39+'5C1N_Delta'!AB39+'5C1S_LC Col Prep'!AB39+'5C1T_Northeast'!AB39+'5C1U_Acadiana Ren'!AB39+'5C1I_LA Key'!AB39+'5C1V_Laf Ren'!AB39+'5C1O_Impact'!AB39+'5C1P_Vision'!AB39+'5C2_LAVCA'!AC39+'5C1H_Southwest'!AB39+'5C1G_JS Clark'!AB39+'5C1AH_BRUP'!AB39+'5C1X_Tangi'!AB39+'5C1Y_GEO'!AB39+'5C1AI_Harmony'!AB39+'5C1AJ_Athlos'!AB39+'5C1AG_Collegiate'!AB39+'5C1M_GEO Mid'!AB39+Placeholder_Tallulah!AB39</f>
        <v>0</v>
      </c>
      <c r="AD39" s="94">
        <f>'5C1B_DArbonne'!AC39+'5C1A_Madison'!AC39+'5C1C_Intl High'!AC39+'5C3_UnvView'!AD39+'5C1F_L.C. Charter'!AC39+'5C1E_LFNO'!AC39+'5C1D_NOMMA'!AC39+'5C1AE_Noble Minds'!AC39+'5C1J_Jeff Chamber'!AC39+'5C1Q_Advantage'!AC39+'5C1AF_JCFA-Laf'!AC39+'5C1W_Willow'!AC39+'5C1Z_Lincoln Prep'!AC39+'5C1AA_Laurel'!AC39+'5C1AB_Apex'!AC39+'5C1AC_Smothers'!AC39+'5C1AD_Greater'!AC39+'5C1R_Iberville'!AC39+'5C1N_Delta'!AC39+'5C1S_LC Col Prep'!AC39+'5C1T_Northeast'!AC39+'5C1U_Acadiana Ren'!AC39+'5C1I_LA Key'!AC39+'5C1V_Laf Ren'!AC39+'5C1O_Impact'!AC39+'5C1P_Vision'!AC39+'5C2_LAVCA'!AD39+'5C1H_Southwest'!AC39+'5C1G_JS Clark'!AC39+'5C1AH_BRUP'!AC39+'5C1X_Tangi'!AC39+'5C1Y_GEO'!AC39+'5C1AI_Harmony'!AC39+'5C1AJ_Athlos'!AC39+'5C1AG_Collegiate'!AC39+'5C1M_GEO Mid'!AC39+Placeholder_Tallulah!AC39</f>
        <v>0</v>
      </c>
      <c r="AE39" s="98">
        <f>'5C1B_DArbonne'!AD39+'5C1A_Madison'!AD39+'5C1C_Intl High'!AD39+'5C3_UnvView'!AE39+'5C1F_L.C. Charter'!AD39+'5C1E_LFNO'!AD39+'5C1D_NOMMA'!AD39+'5C1AE_Noble Minds'!AD39+'5C1J_Jeff Chamber'!AD39+'5C1Q_Advantage'!AD39+'5C1AF_JCFA-Laf'!AD39+'5C1W_Willow'!AD39+'5C1Z_Lincoln Prep'!AD39+'5C1AA_Laurel'!AD39+'5C1AB_Apex'!AD39+'5C1AC_Smothers'!AD39+'5C1AD_Greater'!AD39+'5C1R_Iberville'!AD39+'5C1N_Delta'!AD39+'5C1S_LC Col Prep'!AD39+'5C1T_Northeast'!AD39+'5C1U_Acadiana Ren'!AD39+'5C1I_LA Key'!AD39+'5C1V_Laf Ren'!AD39+'5C1O_Impact'!AD39+'5C1P_Vision'!AD39+'5C2_LAVCA'!AE39+'5C1H_Southwest'!AD39+'5C1G_JS Clark'!AD39+'5C1AH_BRUP'!AD39+'5C1X_Tangi'!AD39+'5C1Y_GEO'!AD39+'5C1AI_Harmony'!AD39+'5C1AJ_Athlos'!AD39+'5C1AG_Collegiate'!AD39+'5C1M_GEO Mid'!AD39+Placeholder_Tallulah!AD39</f>
        <v>0</v>
      </c>
      <c r="AF39" s="76">
        <f>'Source Data'!N39</f>
        <v>3751</v>
      </c>
      <c r="AG39" s="91">
        <f>'5C1B_DArbonne'!AF39+'5C1A_Madison'!AF39+'5C1C_Intl High'!AF39+'5C3_UnvView'!AG39+'5C1F_L.C. Charter'!AF39+'5C1E_LFNO'!AF39+'5C1D_NOMMA'!AF39+'5C1AE_Noble Minds'!AF39+'5C1J_Jeff Chamber'!AF39+'5C1Q_Advantage'!AF39+'5C1AF_JCFA-Laf'!AF39+'5C1W_Willow'!AF39+'5C1Z_Lincoln Prep'!AF39+'5C1AA_Laurel'!AF39+'5C1AB_Apex'!AF39+'5C1AC_Smothers'!AF39+'5C1AD_Greater'!AF39+'5C1R_Iberville'!AF39+'5C1N_Delta'!AF39+'5C1S_LC Col Prep'!AF39+'5C1T_Northeast'!AF39+'5C1U_Acadiana Ren'!AF39+'5C1I_LA Key'!AF39+'5C1V_Laf Ren'!AF39+'5C1O_Impact'!AF39+'5C1P_Vision'!AF39+'5C2_LAVCA'!AG39+'5C1H_Southwest'!AF39+'5C1G_JS Clark'!AF39+'5C1AH_BRUP'!AF39+'5C1X_Tangi'!AF39+'5C1Y_GEO'!AF39+'5C1AI_Harmony'!AF39+'5C1AJ_Athlos'!AF39+'5C1AG_Collegiate'!AF39+'5C1M_GEO Mid'!AF39+Placeholder_Tallulah!AF39</f>
        <v>0</v>
      </c>
      <c r="AH39" s="336">
        <f>'5C1B_DArbonne'!AG39+'5C1A_Madison'!AG39+'5C1C_Intl High'!AG39+'5C3_UnvView'!AH39+'5C1F_L.C. Charter'!AG39+'5C1E_LFNO'!AG39+'5C1D_NOMMA'!AG39+'5C1AE_Noble Minds'!AG39+'5C1J_Jeff Chamber'!AG39+'5C1Q_Advantage'!AG39+'5C1AF_JCFA-Laf'!AG39+'5C1W_Willow'!AG39+'5C1Z_Lincoln Prep'!AG39+'5C1AA_Laurel'!AG39+'5C1AB_Apex'!AG39+'5C1AC_Smothers'!AG39+'5C1AD_Greater'!AG39+'5C1R_Iberville'!AG39+'5C1N_Delta'!AG39+'5C1S_LC Col Prep'!AG39+'5C1T_Northeast'!AG39+'5C1U_Acadiana Ren'!AG39+'5C1I_LA Key'!AG39+'5C1V_Laf Ren'!AG39+'5C1O_Impact'!AG39+'5C1P_Vision'!AG39+'5C2_LAVCA'!AH39+'5C1H_Southwest'!AG39+'5C1G_JS Clark'!AG39+'5C1AH_BRUP'!AG39+'5C1X_Tangi'!AG39+'5C1Y_GEO'!AG39+'5C1AI_Harmony'!AG39+'5C1AJ_Athlos'!AG39+'5C1AG_Collegiate'!AG39+'5C1M_GEO Mid'!AG39+Placeholder_Tallulah!AG39</f>
        <v>0</v>
      </c>
      <c r="AI39" s="76">
        <f>'5C1B_DArbonne'!AH39+'5C1A_Madison'!AH39+'5C1C_Intl High'!AH39+'5C3_UnvView'!AI39+'5C1F_L.C. Charter'!AH39+'5C1E_LFNO'!AH39+'5C1D_NOMMA'!AH39+'5C1AE_Noble Minds'!AH39+'5C1J_Jeff Chamber'!AH39+'5C1Q_Advantage'!AH39+'5C1AF_JCFA-Laf'!AH39+'5C1W_Willow'!AH39+'5C1Z_Lincoln Prep'!AH39+'5C1AA_Laurel'!AH39+'5C1AB_Apex'!AH39+'5C1AC_Smothers'!AH39+'5C1AD_Greater'!AH39+'5C1R_Iberville'!AH39+'5C1N_Delta'!AH39+'5C1S_LC Col Prep'!AH39+'5C1T_Northeast'!AH39+'5C1U_Acadiana Ren'!AH39+'5C1I_LA Key'!AH39+'5C1V_Laf Ren'!AH39+'5C1O_Impact'!AH39+'5C1P_Vision'!AH39+'5C2_LAVCA'!AI39+'5C1H_Southwest'!AH39+'5C1G_JS Clark'!AH39+'5C1AH_BRUP'!AH39+'5C1X_Tangi'!AH39+'5C1Y_GEO'!AH39+'5C1AI_Harmony'!AH39+'5C1AJ_Athlos'!AH39+'5C1AG_Collegiate'!AH39+'5C1M_GEO Mid'!AH39+Placeholder_Tallulah!AH39</f>
        <v>0</v>
      </c>
      <c r="AJ39" s="336">
        <f>'5C1B_DArbonne'!AI39+'5C1A_Madison'!AI39+'5C1C_Intl High'!AI39+'5C3_UnvView'!AJ39+'5C1F_L.C. Charter'!AI39+'5C1E_LFNO'!AI39+'5C1D_NOMMA'!AI39+'5C1AE_Noble Minds'!AI39+'5C1J_Jeff Chamber'!AI39+'5C1Q_Advantage'!AI39+'5C1AF_JCFA-Laf'!AI39+'5C1W_Willow'!AI39+'5C1Z_Lincoln Prep'!AI39+'5C1AA_Laurel'!AI39+'5C1AB_Apex'!AI39+'5C1AC_Smothers'!AI39+'5C1AD_Greater'!AI39+'5C1R_Iberville'!AI39+'5C1N_Delta'!AI39+'5C1S_LC Col Prep'!AI39+'5C1T_Northeast'!AI39+'5C1U_Acadiana Ren'!AI39+'5C1I_LA Key'!AI39+'5C1V_Laf Ren'!AI39+'5C1O_Impact'!AI39+'5C1P_Vision'!AI39+'5C2_LAVCA'!AJ39+'5C1H_Southwest'!AI39+'5C1G_JS Clark'!AI39+'5C1AH_BRUP'!AI39+'5C1X_Tangi'!AI39+'5C1Y_GEO'!AI39+'5C1AI_Harmony'!AI39+'5C1AJ_Athlos'!AI39+'5C1AG_Collegiate'!AI39+'5C1M_GEO Mid'!AI39+Placeholder_Tallulah!AI39</f>
        <v>0</v>
      </c>
      <c r="AK39" s="78">
        <f>'5C1B_DArbonne'!AJ39+'5C1A_Madison'!AJ39+'5C1C_Intl High'!AJ39+'5C3_UnvView'!AK39+'5C1F_L.C. Charter'!AJ39+'5C1E_LFNO'!AJ39+'5C1D_NOMMA'!AJ39+'5C1AE_Noble Minds'!AJ39+'5C1J_Jeff Chamber'!AJ39+'5C1Q_Advantage'!AJ39+'5C1AF_JCFA-Laf'!AJ39+'5C1W_Willow'!AJ39+'5C1Z_Lincoln Prep'!AJ39+'5C1AA_Laurel'!AJ39+'5C1AB_Apex'!AJ39+'5C1AC_Smothers'!AJ39+'5C1AD_Greater'!AJ39+'5C1R_Iberville'!AJ39+'5C1N_Delta'!AJ39+'5C1S_LC Col Prep'!AJ39+'5C1T_Northeast'!AJ39+'5C1U_Acadiana Ren'!AJ39+'5C1I_LA Key'!AJ39+'5C1V_Laf Ren'!AJ39+'5C1O_Impact'!AJ39+'5C1P_Vision'!AJ39+'5C2_LAVCA'!AK39+'5C1H_Southwest'!AJ39+'5C1G_JS Clark'!AJ39+'5C1AH_BRUP'!AJ39+'5C1X_Tangi'!AJ39+'5C1Y_GEO'!AJ39+'5C1AI_Harmony'!AJ39+'5C1AJ_Athlos'!AJ39+'5C1AG_Collegiate'!AJ39+'5C1M_GEO Mid'!AJ39+Placeholder_Tallulah!AJ39</f>
        <v>0</v>
      </c>
      <c r="AL39" s="77">
        <f>'5C1B_DArbonne'!AK39+'5C1A_Madison'!AK39+'5C1C_Intl High'!AK39+'5C3_UnvView'!AL39+'5C1F_L.C. Charter'!AK39+'5C1E_LFNO'!AK39+'5C1D_NOMMA'!AK39+'5C1AE_Noble Minds'!AK39+'5C1J_Jeff Chamber'!AK39+'5C1Q_Advantage'!AK39+'5C1AF_JCFA-Laf'!AK39+'5C1W_Willow'!AK39+'5C1Z_Lincoln Prep'!AK39+'5C1AA_Laurel'!AK39+'5C1AB_Apex'!AK39+'5C1AC_Smothers'!AK39+'5C1AD_Greater'!AK39+'5C1R_Iberville'!AK39+'5C1N_Delta'!AK39+'5C1S_LC Col Prep'!AK39+'5C1T_Northeast'!AK39+'5C1U_Acadiana Ren'!AK39+'5C1I_LA Key'!AK39+'5C1V_Laf Ren'!AK39+'5C1O_Impact'!AK39+'5C1P_Vision'!AK39+'5C2_LAVCA'!AL39+'5C1H_Southwest'!AK39+'5C1G_JS Clark'!AK39+'5C1AH_BRUP'!AK39+'5C1X_Tangi'!AK39+'5C1Y_GEO'!AK39+'5C1AI_Harmony'!AK39+'5C1AJ_Athlos'!AK39+'5C1AG_Collegiate'!AK39+'5C1M_GEO Mid'!AK39+Placeholder_Tallulah!AK39</f>
        <v>0</v>
      </c>
      <c r="AM39" s="91">
        <f>'5C1B_DArbonne'!AL39+'5C1A_Madison'!AL39+'5C1C_Intl High'!AL39+'5C3_UnvView'!AM39+'5C1F_L.C. Charter'!AL39+'5C1E_LFNO'!AL39+'5C1D_NOMMA'!AL39+'5C1AE_Noble Minds'!AL39+'5C1J_Jeff Chamber'!AL39+'5C1Q_Advantage'!AL39+'5C1AF_JCFA-Laf'!AL39+'5C1W_Willow'!AL39+'5C1Z_Lincoln Prep'!AL39+'5C1AA_Laurel'!AL39+'5C1AB_Apex'!AL39+'5C1AC_Smothers'!AL39+'5C1AD_Greater'!AL39+'5C1R_Iberville'!AL39+'5C1N_Delta'!AL39+'5C1S_LC Col Prep'!AL39+'5C1T_Northeast'!AL39+'5C1U_Acadiana Ren'!AL39+'5C1I_LA Key'!AL39+'5C1V_Laf Ren'!AL39+'5C1O_Impact'!AL39+'5C1P_Vision'!AL39+'5C2_LAVCA'!AM39+'5C1H_Southwest'!AL39+'5C1G_JS Clark'!AL39+'5C1AH_BRUP'!AL39+'5C1X_Tangi'!AL39+'5C1Y_GEO'!AL39+'5C1AI_Harmony'!AL39+'5C1AJ_Athlos'!AL39+'5C1AG_Collegiate'!AL39+'5C1M_GEO Mid'!AL39+Placeholder_Tallulah!AL39</f>
        <v>1244020</v>
      </c>
      <c r="AN39" s="80">
        <f>'5C1B_DArbonne'!AM39+'5C1A_Madison'!AM39+'5C1C_Intl High'!AM39+'5C3_UnvView'!AN39+'5C1F_L.C. Charter'!AM39+'5C1E_LFNO'!AM39+'5C1D_NOMMA'!AM39+'5C1AE_Noble Minds'!AM39+'5C1J_Jeff Chamber'!AM39+'5C1Q_Advantage'!AM39+'5C1AF_JCFA-Laf'!AM39+'5C1W_Willow'!AM39+'5C1Z_Lincoln Prep'!AM39+'5C1AA_Laurel'!AM39+'5C1AB_Apex'!AM39+'5C1AC_Smothers'!AM39+'5C1AD_Greater'!AM39+'5C1R_Iberville'!AM39+'5C1N_Delta'!AM39+'5C1S_LC Col Prep'!AM39+'5C1T_Northeast'!AM39+'5C1U_Acadiana Ren'!AM39+'5C1I_LA Key'!AM39+'5C1V_Laf Ren'!AM39+'5C1O_Impact'!AM39+'5C1P_Vision'!AM39+'5C2_LAVCA'!AN39+'5C1H_Southwest'!AM39+'5C1G_JS Clark'!AM39+'5C1AH_BRUP'!AM39+'5C1X_Tangi'!AM39+'5C1Y_GEO'!AM39+'5C1AI_Harmony'!AM39+'5C1AJ_Athlos'!AM39+'5C1AG_Collegiate'!AM39+'5C1M_GEO Mid'!AM39+Placeholder_Tallulah!AM39</f>
        <v>0</v>
      </c>
      <c r="AO39" s="91">
        <f>'5C1B_DArbonne'!AN39+'5C1A_Madison'!AN39+'5C1C_Intl High'!AN39+'5C3_UnvView'!AO39+'5C1F_L.C. Charter'!AN39+'5C1E_LFNO'!AN39+'5C1D_NOMMA'!AN39+'5C1AE_Noble Minds'!AN39+'5C1J_Jeff Chamber'!AN39+'5C1Q_Advantage'!AN39+'5C1AF_JCFA-Laf'!AN39+'5C1W_Willow'!AN39+'5C1Z_Lincoln Prep'!AN39+'5C1AA_Laurel'!AN39+'5C1AB_Apex'!AN39+'5C1AC_Smothers'!AN39+'5C1AD_Greater'!AN39+'5C1R_Iberville'!AN39+'5C1N_Delta'!AN39+'5C1S_LC Col Prep'!AN39+'5C1T_Northeast'!AN39+'5C1U_Acadiana Ren'!AN39+'5C1I_LA Key'!AN39+'5C1V_Laf Ren'!AN39+'5C1O_Impact'!AN39+'5C1P_Vision'!AN39+'5C2_LAVCA'!AO39+'5C1H_Southwest'!AN39+'5C1G_JS Clark'!AN39+'5C1AH_BRUP'!AN39+'5C1X_Tangi'!AN39+'5C1Y_GEO'!AN39+'5C1AI_Harmony'!AN39+'5C1AJ_Athlos'!AN39+'5C1AG_Collegiate'!AN39+'5C1M_GEO Mid'!AN39+Placeholder_Tallulah!AN39</f>
        <v>0</v>
      </c>
      <c r="AP39" s="78">
        <f>'5C1B_DArbonne'!AO39+'5C1A_Madison'!AO39+'5C1C_Intl High'!AO39+'5C3_UnvView'!AP39+'5C1F_L.C. Charter'!AO39+'5C1E_LFNO'!AO39+'5C1D_NOMMA'!AO39+'5C1AE_Noble Minds'!AO39+'5C1J_Jeff Chamber'!AO39+'5C1Q_Advantage'!AO39+'5C1AF_JCFA-Laf'!AO39+'5C1W_Willow'!AO39+'5C1Z_Lincoln Prep'!AO39+'5C1AA_Laurel'!AO39+'5C1AB_Apex'!AO39+'5C1AC_Smothers'!AO39+'5C1AD_Greater'!AO39+'5C1R_Iberville'!AO39+'5C1N_Delta'!AO39+'5C1S_LC Col Prep'!AO39+'5C1T_Northeast'!AO39+'5C1U_Acadiana Ren'!AO39+'5C1I_LA Key'!AO39+'5C1V_Laf Ren'!AO39+'5C1O_Impact'!AO39+'5C1P_Vision'!AO39+'5C2_LAVCA'!AP39+'5C1H_Southwest'!AO39+'5C1G_JS Clark'!AO39+'5C1AH_BRUP'!AO39+'5C1X_Tangi'!AO39+'5C1Y_GEO'!AO39+'5C1AI_Harmony'!AO39+'5C1AJ_Athlos'!AO39+'5C1AG_Collegiate'!AO39+'5C1M_GEO Mid'!AO39+Placeholder_Tallulah!AO39</f>
        <v>0</v>
      </c>
      <c r="AQ39" s="91">
        <f>'5C1B_DArbonne'!AP39+'5C1A_Madison'!AP39+'5C1C_Intl High'!AP39+'5C3_UnvView'!AQ39+'5C1F_L.C. Charter'!AP39+'5C1E_LFNO'!AP39+'5C1D_NOMMA'!AP39+'5C1AE_Noble Minds'!AP39+'5C1J_Jeff Chamber'!AP39+'5C1Q_Advantage'!AP39+'5C1AF_JCFA-Laf'!AP39+'5C1W_Willow'!AP39+'5C1Z_Lincoln Prep'!AP39+'5C1AA_Laurel'!AP39+'5C1AB_Apex'!AP39+'5C1AC_Smothers'!AP39+'5C1AD_Greater'!AP39+'5C1R_Iberville'!AP39+'5C1N_Delta'!AP39+'5C1S_LC Col Prep'!AP39+'5C1T_Northeast'!AP39+'5C1U_Acadiana Ren'!AP39+'5C1I_LA Key'!AP39+'5C1V_Laf Ren'!AP39+'5C1O_Impact'!AP39+'5C1P_Vision'!AP39+'5C2_LAVCA'!AQ39+'5C1H_Southwest'!AP39+'5C1G_JS Clark'!AP39+'5C1AH_BRUP'!AP39+'5C1X_Tangi'!AP39+'5C1Y_GEO'!AP39+'5C1AI_Harmony'!AP39+'5C1AJ_Athlos'!AP39+'5C1AG_Collegiate'!AP39+'5C1M_GEO Mid'!AP39+Placeholder_Tallulah!AP39</f>
        <v>0</v>
      </c>
      <c r="AR39" s="78">
        <f>'5C1B_DArbonne'!AQ39+'5C1A_Madison'!AQ39+'5C1C_Intl High'!AQ39+'5C3_UnvView'!AR39+'5C1F_L.C. Charter'!AQ39+'5C1E_LFNO'!AQ39+'5C1D_NOMMA'!AQ39+'5C1AE_Noble Minds'!AQ39+'5C1J_Jeff Chamber'!AQ39+'5C1Q_Advantage'!AQ39+'5C1AF_JCFA-Laf'!AQ39+'5C1W_Willow'!AQ39+'5C1Z_Lincoln Prep'!AQ39+'5C1AA_Laurel'!AQ39+'5C1AB_Apex'!AQ39+'5C1AC_Smothers'!AQ39+'5C1AD_Greater'!AQ39+'5C1R_Iberville'!AQ39+'5C1N_Delta'!AQ39+'5C1S_LC Col Prep'!AQ39+'5C1T_Northeast'!AQ39+'5C1U_Acadiana Ren'!AQ39+'5C1I_LA Key'!AQ39+'5C1V_Laf Ren'!AQ39+'5C1O_Impact'!AQ39+'5C1P_Vision'!AQ39+'5C2_LAVCA'!AR39+'5C1H_Southwest'!AQ39+'5C1G_JS Clark'!AQ39+'5C1AH_BRUP'!AQ39+'5C1X_Tangi'!AQ39+'5C1Y_GEO'!AQ39+'5C1AI_Harmony'!AQ39+'5C1AJ_Athlos'!AQ39+'5C1AG_Collegiate'!AQ39+'5C1M_GEO Mid'!AQ39+Placeholder_Tallulah!AQ39</f>
        <v>0</v>
      </c>
      <c r="AS39" s="78">
        <f>'5C1B_DArbonne'!AR39+'5C1A_Madison'!AR39+'5C1C_Intl High'!AR39+'5C3_UnvView'!AS39+'5C1F_L.C. Charter'!AR39+'5C1E_LFNO'!AR39+'5C1D_NOMMA'!AR39+'5C1AE_Noble Minds'!AR39+'5C1J_Jeff Chamber'!AR39+'5C1Q_Advantage'!AR39+'5C1AF_JCFA-Laf'!AR39+'5C1W_Willow'!AR39+'5C1Z_Lincoln Prep'!AR39+'5C1AA_Laurel'!AR39+'5C1AB_Apex'!AR39+'5C1AC_Smothers'!AR39+'5C1AD_Greater'!AR39+'5C1R_Iberville'!AR39+'5C1N_Delta'!AR39+'5C1S_LC Col Prep'!AR39+'5C1T_Northeast'!AR39+'5C1U_Acadiana Ren'!AR39+'5C1I_LA Key'!AR39+'5C1V_Laf Ren'!AR39+'5C1O_Impact'!AR39+'5C1P_Vision'!AR39+'5C2_LAVCA'!AS39+'5C1H_Southwest'!AR39+'5C1G_JS Clark'!AR39+'5C1AH_BRUP'!AR39+'5C1X_Tangi'!AR39+'5C1Y_GEO'!AR39+'5C1AI_Harmony'!AR39+'5C1AJ_Athlos'!AR39+'5C1AG_Collegiate'!AR39+'5C1M_GEO Mid'!AR39+Placeholder_Tallulah!AR39</f>
        <v>0</v>
      </c>
      <c r="AT39" s="91">
        <f>'5C1B_DArbonne'!AS39+'5C1A_Madison'!AS39+'5C1C_Intl High'!AS39+'5C3_UnvView'!AT39+'5C1F_L.C. Charter'!AS39+'5C1E_LFNO'!AS39+'5C1D_NOMMA'!AS39+'5C1AE_Noble Minds'!AS39+'5C1J_Jeff Chamber'!AS39+'5C1Q_Advantage'!AS39+'5C1AF_JCFA-Laf'!AS39+'5C1W_Willow'!AS39+'5C1Z_Lincoln Prep'!AS39+'5C1AA_Laurel'!AS39+'5C1AB_Apex'!AS39+'5C1AC_Smothers'!AS39+'5C1AD_Greater'!AS39+'5C1R_Iberville'!AS39+'5C1N_Delta'!AS39+'5C1S_LC Col Prep'!AS39+'5C1T_Northeast'!AS39+'5C1U_Acadiana Ren'!AS39+'5C1I_LA Key'!AS39+'5C1V_Laf Ren'!AS39+'5C1O_Impact'!AS39+'5C1P_Vision'!AS39+'5C2_LAVCA'!AT39+'5C1H_Southwest'!AS39+'5C1G_JS Clark'!AS39+'5C1AH_BRUP'!AS39+'5C1X_Tangi'!AS39+'5C1Y_GEO'!AS39+'5C1AI_Harmony'!AS39+'5C1AJ_Athlos'!AS39+'5C1AG_Collegiate'!AS39+'5C1M_GEO Mid'!AS39+Placeholder_Tallulah!AS39</f>
        <v>128669</v>
      </c>
      <c r="AU39" s="79">
        <f t="shared" si="1"/>
        <v>0</v>
      </c>
      <c r="AV39" s="88">
        <f t="shared" si="2"/>
        <v>128669</v>
      </c>
      <c r="AW39" s="192"/>
      <c r="AX39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Mid'!#REF!+Placeholder_Tallulah!AW39</f>
        <v>#REF!</v>
      </c>
      <c r="AY39" s="75">
        <f t="shared" si="3"/>
        <v>0</v>
      </c>
      <c r="AZ39" s="75" t="e">
        <f t="shared" si="4"/>
        <v>#REF!</v>
      </c>
    </row>
    <row r="40" spans="1:52" ht="16.149999999999999" customHeight="1" x14ac:dyDescent="0.2">
      <c r="A40" s="55">
        <v>34</v>
      </c>
      <c r="B40" s="56" t="s">
        <v>40</v>
      </c>
      <c r="C40" s="336">
        <f>'5C1B_DArbonne'!C40+'5C1A_Madison'!C40+'5C1C_Intl High'!C40+'5C3_UnvView'!C40+'5C1F_L.C. Charter'!C40+'5C1E_LFNO'!C40+'5C1D_NOMMA'!C40+'5C1AE_Noble Minds'!C40+'5C1J_Jeff Chamber'!C40+'5C1Q_Advantage'!C40+'5C1AF_JCFA-Laf'!C40+'5C1W_Willow'!C40+'5C1Z_Lincoln Prep'!C40+'5C1AA_Laurel'!C40+'5C1AB_Apex'!C40+'5C1AC_Smothers'!C40+'5C1AD_Greater'!C40+'5C1R_Iberville'!C40+'5C1N_Delta'!C40+'5C1S_LC Col Prep'!C40+'5C1T_Northeast'!C40+'5C1U_Acadiana Ren'!C40+'5C1I_LA Key'!C40+'5C1V_Laf Ren'!C40+'5C1O_Impact'!C40+'5C1P_Vision'!C40+'5C2_LAVCA'!C40+'5C1H_Southwest'!C40+'5C1G_JS Clark'!C40+'5C1AH_BRUP'!C40+'5C1X_Tangi'!C40+'5C1Y_GEO'!C40+'5C1AI_Harmony'!C40+'5C1AJ_Athlos'!C40+'5C1AG_Collegiate'!C40+'5C1M_GEO Mid'!C40+Placeholder_Tallulah!C40</f>
        <v>0</v>
      </c>
      <c r="D40" s="57">
        <f>'Source Data'!H40</f>
        <v>5203.4516530730671</v>
      </c>
      <c r="E40" s="75">
        <f>'5C1B_DArbonne'!E40+'5C1A_Madison'!E40+'5C1C_Intl High'!E40+'5C3_UnvView'!E40+'5C1F_L.C. Charter'!E40+'5C1E_LFNO'!E40+'5C1D_NOMMA'!E40+'5C1AE_Noble Minds'!E40+'5C1J_Jeff Chamber'!E40+'5C1Q_Advantage'!E40+'5C1AF_JCFA-Laf'!E40+'5C1W_Willow'!E40+'5C1Z_Lincoln Prep'!E40+'5C1AA_Laurel'!E40+'5C1AB_Apex'!E40+'5C1AC_Smothers'!E40+'5C1AD_Greater'!E40+'5C1R_Iberville'!E40+'5C1N_Delta'!E40+'5C1S_LC Col Prep'!E40+'5C1T_Northeast'!E40+'5C1U_Acadiana Ren'!E40+'5C1I_LA Key'!E40+'5C1V_Laf Ren'!E40+'5C1O_Impact'!E40+'5C1P_Vision'!E40+'5C2_LAVCA'!E40+'5C1H_Southwest'!E40+'5C1G_JS Clark'!E40+'5C1AH_BRUP'!E40+'5C1X_Tangi'!E40+'5C1Y_GEO'!E40+'5C1AI_Harmony'!E40+'5C1AJ_Athlos'!E40+'5C1AG_Collegiate'!E40+'5C1M_GEO Mid'!E40+Placeholder_Tallulah!E40</f>
        <v>0</v>
      </c>
      <c r="F40" s="355">
        <f>'5C1B_DArbonne'!F40+'5C1A_Madison'!F40+'5C1C_Intl High'!F40+'5C3_UnvView'!F40+'5C1F_L.C. Charter'!F40+'5C1E_LFNO'!F40+'5C1D_NOMMA'!F40+'5C1AE_Noble Minds'!F40+'5C1J_Jeff Chamber'!F40+'5C1Q_Advantage'!F40+'5C1AF_JCFA-Laf'!F40+'5C1W_Willow'!F40+'5C1Z_Lincoln Prep'!F40+'5C1AA_Laurel'!F40+'5C1AB_Apex'!F40+'5C1AC_Smothers'!F40+'5C1AD_Greater'!F40+'5C1R_Iberville'!F40+'5C1N_Delta'!F40+'5C1S_LC Col Prep'!F40+'5C1T_Northeast'!F40+'5C1U_Acadiana Ren'!F40+'5C1I_LA Key'!F40+'5C1V_Laf Ren'!F40+'5C1O_Impact'!F40+'5C1P_Vision'!F40+'5C2_LAVCA'!F40+'5C1H_Southwest'!F40+'5C1G_JS Clark'!F40+'5C1AH_BRUP'!F40+'5C1X_Tangi'!F40+'5C1Y_GEO'!F40+'5C1AI_Harmony'!F40+'5C1AJ_Athlos'!F40+'5C1AG_Collegiate'!F40+'5C1M_GEO Mid'!F40+Placeholder_Tallulah!F40</f>
        <v>0</v>
      </c>
      <c r="G40" s="57">
        <f>'Source Data'!I40</f>
        <v>693.972191189574</v>
      </c>
      <c r="H40" s="75">
        <f>'5C1B_DArbonne'!H40+'5C1A_Madison'!H40+'5C1C_Intl High'!H40+'5C3_UnvView'!H40+'5C1F_L.C. Charter'!H40+'5C1E_LFNO'!H40+'5C1D_NOMMA'!H40+'5C1AE_Noble Minds'!H40+'5C1J_Jeff Chamber'!H40+'5C1Q_Advantage'!H40+'5C1AF_JCFA-Laf'!H40+'5C1W_Willow'!H40+'5C1Z_Lincoln Prep'!H40+'5C1AA_Laurel'!H40+'5C1AB_Apex'!H40+'5C1AC_Smothers'!H40+'5C1AD_Greater'!H40+'5C1R_Iberville'!H40+'5C1N_Delta'!H40+'5C1S_LC Col Prep'!H40+'5C1T_Northeast'!H40+'5C1U_Acadiana Ren'!H40+'5C1I_LA Key'!H40+'5C1V_Laf Ren'!H40+'5C1O_Impact'!H40+'5C1P_Vision'!H40+'5C2_LAVCA'!H40+'5C1H_Southwest'!H40+'5C1G_JS Clark'!H40+'5C1AH_BRUP'!H40+'5C1X_Tangi'!H40+'5C1Y_GEO'!H40+'5C1AI_Harmony'!H40+'5C1AJ_Athlos'!H40+'5C1AG_Collegiate'!H40+'5C1M_GEO Mid'!H40+Placeholder_Tallulah!H40</f>
        <v>0</v>
      </c>
      <c r="I40" s="355">
        <f>'5C1B_DArbonne'!I40+'5C1A_Madison'!I40+'5C1C_Intl High'!I40+'5C3_UnvView'!I40+'5C1F_L.C. Charter'!I40+'5C1E_LFNO'!I40+'5C1D_NOMMA'!I40+'5C1AE_Noble Minds'!I40+'5C1J_Jeff Chamber'!I40+'5C1Q_Advantage'!I40+'5C1AF_JCFA-Laf'!I40+'5C1W_Willow'!I40+'5C1Z_Lincoln Prep'!I40+'5C1AA_Laurel'!I40+'5C1AB_Apex'!I40+'5C1AC_Smothers'!I40+'5C1AD_Greater'!I40+'5C1R_Iberville'!I40+'5C1N_Delta'!I40+'5C1S_LC Col Prep'!I40+'5C1T_Northeast'!I40+'5C1U_Acadiana Ren'!I40+'5C1I_LA Key'!I40+'5C1V_Laf Ren'!I40+'5C1O_Impact'!I40+'5C1P_Vision'!I40+'5C2_LAVCA'!I40+'5C1H_Southwest'!I40+'5C1G_JS Clark'!I40+'5C1AH_BRUP'!I40+'5C1X_Tangi'!I40+'5C1Y_GEO'!I40+'5C1AI_Harmony'!I40+'5C1AJ_Athlos'!I40+'5C1AG_Collegiate'!I40+'5C1M_GEO Mid'!I40+Placeholder_Tallulah!I40</f>
        <v>0</v>
      </c>
      <c r="J40" s="57">
        <f>'Source Data'!J40</f>
        <v>189.26514305170204</v>
      </c>
      <c r="K40" s="75">
        <f>'5C1B_DArbonne'!K40+'5C1A_Madison'!K40+'5C1C_Intl High'!K40+'5C3_UnvView'!K40+'5C1F_L.C. Charter'!K40+'5C1E_LFNO'!K40+'5C1D_NOMMA'!K40+'5C1AE_Noble Minds'!K40+'5C1J_Jeff Chamber'!K40+'5C1Q_Advantage'!K40+'5C1AF_JCFA-Laf'!K40+'5C1W_Willow'!K40+'5C1Z_Lincoln Prep'!K40+'5C1AA_Laurel'!K40+'5C1AB_Apex'!K40+'5C1AC_Smothers'!K40+'5C1AD_Greater'!K40+'5C1R_Iberville'!K40+'5C1N_Delta'!K40+'5C1S_LC Col Prep'!K40+'5C1T_Northeast'!K40+'5C1U_Acadiana Ren'!K40+'5C1I_LA Key'!K40+'5C1V_Laf Ren'!K40+'5C1O_Impact'!K40+'5C1P_Vision'!K40+'5C2_LAVCA'!K40+'5C1H_Southwest'!K40+'5C1G_JS Clark'!K40+'5C1AH_BRUP'!K40+'5C1X_Tangi'!K40+'5C1Y_GEO'!K40+'5C1AI_Harmony'!K40+'5C1AJ_Athlos'!K40+'5C1AG_Collegiate'!K40+'5C1M_GEO Mid'!K40+Placeholder_Tallulah!K40</f>
        <v>0</v>
      </c>
      <c r="L40" s="355">
        <f>'5C1B_DArbonne'!L40+'5C1A_Madison'!L40+'5C1C_Intl High'!L40+'5C3_UnvView'!L40+'5C1F_L.C. Charter'!L40+'5C1E_LFNO'!L40+'5C1D_NOMMA'!L40+'5C1AE_Noble Minds'!L40+'5C1J_Jeff Chamber'!L40+'5C1Q_Advantage'!L40+'5C1AF_JCFA-Laf'!L40+'5C1W_Willow'!L40+'5C1Z_Lincoln Prep'!L40+'5C1AA_Laurel'!L40+'5C1AB_Apex'!L40+'5C1AC_Smothers'!L40+'5C1AD_Greater'!L40+'5C1R_Iberville'!L40+'5C1N_Delta'!L40+'5C1S_LC Col Prep'!L40+'5C1T_Northeast'!L40+'5C1U_Acadiana Ren'!L40+'5C1I_LA Key'!L40+'5C1V_Laf Ren'!L40+'5C1O_Impact'!L40+'5C1P_Vision'!L40+'5C2_LAVCA'!L40+'5C1H_Southwest'!L40+'5C1G_JS Clark'!L40+'5C1AH_BRUP'!L40+'5C1X_Tangi'!L40+'5C1Y_GEO'!L40+'5C1AI_Harmony'!L40+'5C1AJ_Athlos'!L40+'5C1AG_Collegiate'!L40+'5C1M_GEO Mid'!L40+Placeholder_Tallulah!L40</f>
        <v>0</v>
      </c>
      <c r="M40" s="57">
        <f>'Source Data'!K40</f>
        <v>4731.62857629255</v>
      </c>
      <c r="N40" s="75">
        <f>'5C1B_DArbonne'!N40+'5C1A_Madison'!N40+'5C1C_Intl High'!N40+'5C3_UnvView'!N40+'5C1F_L.C. Charter'!N40+'5C1E_LFNO'!N40+'5C1D_NOMMA'!N40+'5C1AE_Noble Minds'!N40+'5C1J_Jeff Chamber'!N40+'5C1Q_Advantage'!N40+'5C1AF_JCFA-Laf'!N40+'5C1W_Willow'!N40+'5C1Z_Lincoln Prep'!N40+'5C1AA_Laurel'!N40+'5C1AB_Apex'!N40+'5C1AC_Smothers'!N40+'5C1AD_Greater'!N40+'5C1R_Iberville'!N40+'5C1N_Delta'!N40+'5C1S_LC Col Prep'!N40+'5C1T_Northeast'!N40+'5C1U_Acadiana Ren'!N40+'5C1I_LA Key'!N40+'5C1V_Laf Ren'!N40+'5C1O_Impact'!N40+'5C1P_Vision'!N40+'5C2_LAVCA'!N40+'5C1H_Southwest'!N40+'5C1G_JS Clark'!N40+'5C1AH_BRUP'!N40+'5C1X_Tangi'!N40+'5C1Y_GEO'!N40+'5C1AI_Harmony'!N40+'5C1AJ_Athlos'!N40+'5C1AG_Collegiate'!N40+'5C1M_GEO Mid'!N40+Placeholder_Tallulah!N40</f>
        <v>0</v>
      </c>
      <c r="O40" s="355">
        <f>'5C1B_DArbonne'!O40+'5C1A_Madison'!O40+'5C1C_Intl High'!O40+'5C3_UnvView'!O40+'5C1F_L.C. Charter'!O40+'5C1E_LFNO'!O40+'5C1D_NOMMA'!O40+'5C1AE_Noble Minds'!O40+'5C1J_Jeff Chamber'!O40+'5C1Q_Advantage'!O40+'5C1AF_JCFA-Laf'!O40+'5C1W_Willow'!O40+'5C1Z_Lincoln Prep'!O40+'5C1AA_Laurel'!O40+'5C1AB_Apex'!O40+'5C1AC_Smothers'!O40+'5C1AD_Greater'!O40+'5C1R_Iberville'!O40+'5C1N_Delta'!O40+'5C1S_LC Col Prep'!O40+'5C1T_Northeast'!O40+'5C1U_Acadiana Ren'!O40+'5C1I_LA Key'!O40+'5C1V_Laf Ren'!O40+'5C1O_Impact'!O40+'5C1P_Vision'!O40+'5C2_LAVCA'!O40+'5C1H_Southwest'!O40+'5C1G_JS Clark'!O40+'5C1AH_BRUP'!O40+'5C1X_Tangi'!O40+'5C1Y_GEO'!O40+'5C1AI_Harmony'!O40+'5C1AJ_Athlos'!O40+'5C1AG_Collegiate'!O40+'5C1M_GEO Mid'!O40+Placeholder_Tallulah!O40</f>
        <v>0</v>
      </c>
      <c r="P40" s="57">
        <f>'Source Data'!L40</f>
        <v>1892.6514305170203</v>
      </c>
      <c r="Q40" s="75">
        <f>'5C1B_DArbonne'!Q40+'5C1A_Madison'!Q40+'5C1C_Intl High'!Q40+'5C3_UnvView'!Q40+'5C1F_L.C. Charter'!Q40+'5C1E_LFNO'!Q40+'5C1D_NOMMA'!Q40+'5C1AE_Noble Minds'!Q40+'5C1J_Jeff Chamber'!Q40+'5C1Q_Advantage'!Q40+'5C1AF_JCFA-Laf'!Q40+'5C1W_Willow'!Q40+'5C1Z_Lincoln Prep'!Q40+'5C1AA_Laurel'!Q40+'5C1AB_Apex'!Q40+'5C1AC_Smothers'!Q40+'5C1AD_Greater'!Q40+'5C1R_Iberville'!Q40+'5C1N_Delta'!Q40+'5C1S_LC Col Prep'!Q40+'5C1T_Northeast'!Q40+'5C1U_Acadiana Ren'!Q40+'5C1I_LA Key'!Q40+'5C1V_Laf Ren'!Q40+'5C1O_Impact'!Q40+'5C1P_Vision'!Q40+'5C2_LAVCA'!Q40+'5C1H_Southwest'!Q40+'5C1G_JS Clark'!Q40+'5C1AH_BRUP'!Q40+'5C1X_Tangi'!Q40+'5C1Y_GEO'!Q40+'5C1AI_Harmony'!Q40+'5C1AJ_Athlos'!Q40+'5C1AG_Collegiate'!Q40+'5C1M_GEO Mid'!Q40+Placeholder_Tallulah!Q40</f>
        <v>0</v>
      </c>
      <c r="R40" s="94">
        <f>'5C1B_DArbonne'!R40+'5C1A_Madison'!R40+'5C1C_Intl High'!R40+'5C3_UnvView'!R40+'5C1F_L.C. Charter'!R40+'5C1E_LFNO'!R40+'5C1D_NOMMA'!R40+'5C1AE_Noble Minds'!R40+'5C1J_Jeff Chamber'!R40+'5C1Q_Advantage'!R40+'5C1AF_JCFA-Laf'!R40+'5C1W_Willow'!R40+'5C1Z_Lincoln Prep'!R40+'5C1AA_Laurel'!R40+'5C1AB_Apex'!R40+'5C1AC_Smothers'!R40+'5C1AD_Greater'!R40+'5C1R_Iberville'!R40+'5C1N_Delta'!R40+'5C1S_LC Col Prep'!R40+'5C1T_Northeast'!R40+'5C1U_Acadiana Ren'!R40+'5C1I_LA Key'!R40+'5C1V_Laf Ren'!R40+'5C1O_Impact'!R40+'5C1P_Vision'!R40+'5C2_LAVCA'!R40+'5C1H_Southwest'!R40+'5C1G_JS Clark'!R40+'5C1AH_BRUP'!R40+'5C1X_Tangi'!R40+'5C1Y_GEO'!R40+'5C1AI_Harmony'!R40+'5C1AJ_Athlos'!R40+'5C1AG_Collegiate'!R40+'5C1M_GEO Mid'!R40+Placeholder_Tallulah!R40</f>
        <v>393351</v>
      </c>
      <c r="S40" s="1397">
        <f>'5C3_UnvView'!S40+'5C2_LAVCA'!S40</f>
        <v>41056</v>
      </c>
      <c r="T40" s="57">
        <f>'5C1B_DArbonne'!S40+'5C1A_Madison'!S40+'5C1C_Intl High'!S40+'5C3_UnvView'!T40+'5C1F_L.C. Charter'!S40+'5C1E_LFNO'!S40+'5C1D_NOMMA'!S40+'5C1AE_Noble Minds'!S40+'5C1J_Jeff Chamber'!S40+'5C1Q_Advantage'!S40+'5C1AF_JCFA-Laf'!S40+'5C1W_Willow'!S40+'5C1Z_Lincoln Prep'!S40+'5C1AA_Laurel'!S40+'5C1AB_Apex'!S40+'5C1AC_Smothers'!S40+'5C1AD_Greater'!S40+'5C1R_Iberville'!S40+'5C1N_Delta'!S40+'5C1S_LC Col Prep'!S40+'5C1T_Northeast'!S40+'5C1U_Acadiana Ren'!S40+'5C1I_LA Key'!S40+'5C1V_Laf Ren'!S40+'5C1O_Impact'!S40+'5C1P_Vision'!S40+'5C2_LAVCA'!T40+'5C1H_Southwest'!S40+'5C1G_JS Clark'!S40+'5C1AH_BRUP'!S40+'5C1X_Tangi'!S40+'5C1Y_GEO'!S40+'5C1AI_Harmony'!S40+'5C1AJ_Athlos'!S40+'5C1AG_Collegiate'!S40+'5C1M_GEO Mid'!S40+Placeholder_Tallulah!S40</f>
        <v>0</v>
      </c>
      <c r="U40" s="57">
        <f>'5C1B_DArbonne'!T40+'5C1A_Madison'!T40+'5C1C_Intl High'!T40+'5C3_UnvView'!U40+'5C1F_L.C. Charter'!T40+'5C1E_LFNO'!T40+'5C1D_NOMMA'!T40+'5C1AE_Noble Minds'!T40+'5C1J_Jeff Chamber'!T40+'5C1Q_Advantage'!T40+'5C1AF_JCFA-Laf'!T40+'5C1W_Willow'!T40+'5C1Z_Lincoln Prep'!T40+'5C1AA_Laurel'!T40+'5C1AB_Apex'!T40+'5C1AC_Smothers'!T40+'5C1AD_Greater'!T40+'5C1R_Iberville'!T40+'5C1N_Delta'!T40+'5C1S_LC Col Prep'!T40+'5C1T_Northeast'!T40+'5C1U_Acadiana Ren'!T40+'5C1I_LA Key'!T40+'5C1V_Laf Ren'!T40+'5C1O_Impact'!T40+'5C1P_Vision'!T40+'5C2_LAVCA'!U40+'5C1H_Southwest'!T40+'5C1G_JS Clark'!T40+'5C1AH_BRUP'!T40+'5C1X_Tangi'!T40+'5C1Y_GEO'!T40+'5C1AI_Harmony'!T40+'5C1AJ_Athlos'!T40+'5C1AG_Collegiate'!T40+'5C1M_GEO Mid'!T40+Placeholder_Tallulah!T40</f>
        <v>0</v>
      </c>
      <c r="V40" s="58">
        <f>'5C1B_DArbonne'!U40+'5C1A_Madison'!U40+'5C1C_Intl High'!U40+'5C3_UnvView'!V40+'5C1F_L.C. Charter'!U40+'5C1E_LFNO'!U40+'5C1D_NOMMA'!U40+'5C1AE_Noble Minds'!U40+'5C1J_Jeff Chamber'!U40+'5C1Q_Advantage'!U40+'5C1AF_JCFA-Laf'!U40+'5C1W_Willow'!U40+'5C1Z_Lincoln Prep'!U40+'5C1AA_Laurel'!U40+'5C1AB_Apex'!U40+'5C1AC_Smothers'!U40+'5C1AD_Greater'!U40+'5C1R_Iberville'!U40+'5C1N_Delta'!U40+'5C1S_LC Col Prep'!U40+'5C1T_Northeast'!U40+'5C1U_Acadiana Ren'!U40+'5C1I_LA Key'!U40+'5C1V_Laf Ren'!U40+'5C1O_Impact'!U40+'5C1P_Vision'!U40+'5C2_LAVCA'!V40+'5C1H_Southwest'!U40+'5C1G_JS Clark'!U40+'5C1AH_BRUP'!U40+'5C1X_Tangi'!U40+'5C1Y_GEO'!U40+'5C1AI_Harmony'!U40+'5C1AJ_Athlos'!U40+'5C1AG_Collegiate'!U40+'5C1M_GEO Mid'!U40+Placeholder_Tallulah!U40</f>
        <v>0</v>
      </c>
      <c r="W40" s="94">
        <f>'5C1B_DArbonne'!V40+'5C1A_Madison'!V40+'5C1C_Intl High'!V40+'5C3_UnvView'!W40+'5C1F_L.C. Charter'!V40+'5C1E_LFNO'!V40+'5C1D_NOMMA'!V40+'5C1AE_Noble Minds'!V40+'5C1J_Jeff Chamber'!V40+'5C1Q_Advantage'!V40+'5C1AF_JCFA-Laf'!V40+'5C1W_Willow'!V40+'5C1Z_Lincoln Prep'!V40+'5C1AA_Laurel'!V40+'5C1AB_Apex'!V40+'5C1AC_Smothers'!V40+'5C1AD_Greater'!V40+'5C1R_Iberville'!V40+'5C1N_Delta'!V40+'5C1S_LC Col Prep'!V40+'5C1T_Northeast'!V40+'5C1U_Acadiana Ren'!V40+'5C1I_LA Key'!V40+'5C1V_Laf Ren'!V40+'5C1O_Impact'!V40+'5C1P_Vision'!V40+'5C2_LAVCA'!W40+'5C1H_Southwest'!V40+'5C1G_JS Clark'!V40+'5C1AH_BRUP'!V40+'5C1X_Tangi'!V40+'5C1Y_GEO'!V40+'5C1AI_Harmony'!V40+'5C1AJ_Athlos'!V40+'5C1AG_Collegiate'!V40+'5C1M_GEO Mid'!V40+Placeholder_Tallulah!V40</f>
        <v>0</v>
      </c>
      <c r="X40" s="75">
        <f>'5C1B_DArbonne'!W40+'5C1A_Madison'!W40+'5C1C_Intl High'!W40+'5C3_UnvView'!X40+'5C1F_L.C. Charter'!W40+'5C1E_LFNO'!W40+'5C1D_NOMMA'!W40+'5C1AE_Noble Minds'!W40+'5C1J_Jeff Chamber'!W40+'5C1Q_Advantage'!W40+'5C1AF_JCFA-Laf'!W40+'5C1W_Willow'!W40+'5C1Z_Lincoln Prep'!W40+'5C1AA_Laurel'!W40+'5C1AB_Apex'!W40+'5C1AC_Smothers'!W40+'5C1AD_Greater'!W40+'5C1R_Iberville'!W40+'5C1N_Delta'!W40+'5C1S_LC Col Prep'!W40+'5C1T_Northeast'!W40+'5C1U_Acadiana Ren'!W40+'5C1I_LA Key'!W40+'5C1V_Laf Ren'!W40+'5C1O_Impact'!W40+'5C1P_Vision'!W40+'5C2_LAVCA'!X40+'5C1H_Southwest'!W40+'5C1G_JS Clark'!W40+'5C1AH_BRUP'!W40+'5C1X_Tangi'!W40+'5C1Y_GEO'!W40+'5C1AI_Harmony'!W40+'5C1AJ_Athlos'!W40+'5C1AG_Collegiate'!W40+'5C1M_GEO Mid'!W40+Placeholder_Tallulah!W40</f>
        <v>0</v>
      </c>
      <c r="Y40" s="94">
        <f>'5C1B_DArbonne'!X40+'5C1A_Madison'!X40+'5C1C_Intl High'!X40+'5C3_UnvView'!Y40+'5C1F_L.C. Charter'!X40+'5C1E_LFNO'!X40+'5C1D_NOMMA'!X40+'5C1AE_Noble Minds'!X40+'5C1J_Jeff Chamber'!X40+'5C1Q_Advantage'!X40+'5C1AF_JCFA-Laf'!X40+'5C1W_Willow'!X40+'5C1Z_Lincoln Prep'!X40+'5C1AA_Laurel'!X40+'5C1AB_Apex'!X40+'5C1AC_Smothers'!X40+'5C1AD_Greater'!X40+'5C1R_Iberville'!X40+'5C1N_Delta'!X40+'5C1S_LC Col Prep'!X40+'5C1T_Northeast'!X40+'5C1U_Acadiana Ren'!X40+'5C1I_LA Key'!X40+'5C1V_Laf Ren'!X40+'5C1O_Impact'!X40+'5C1P_Vision'!X40+'5C2_LAVCA'!Y40+'5C1H_Southwest'!X40+'5C1G_JS Clark'!X40+'5C1AH_BRUP'!X40+'5C1X_Tangi'!X40+'5C1Y_GEO'!X40+'5C1AI_Harmony'!X40+'5C1AJ_Athlos'!X40+'5C1AG_Collegiate'!X40+'5C1M_GEO Mid'!X40+Placeholder_Tallulah!X40</f>
        <v>0</v>
      </c>
      <c r="Z40" s="57">
        <f>'5C1B_DArbonne'!Y40+'5C1A_Madison'!Y40+'5C1C_Intl High'!Y40+'5C3_UnvView'!Z40+'5C1F_L.C. Charter'!Y40+'5C1E_LFNO'!Y40+'5C1D_NOMMA'!Y40+'5C1AE_Noble Minds'!Y40+'5C1J_Jeff Chamber'!Y40+'5C1Q_Advantage'!Y40+'5C1AF_JCFA-Laf'!Y40+'5C1W_Willow'!Y40+'5C1Z_Lincoln Prep'!Y40+'5C1AA_Laurel'!Y40+'5C1AB_Apex'!Y40+'5C1AC_Smothers'!Y40+'5C1AD_Greater'!Y40+'5C1R_Iberville'!Y40+'5C1N_Delta'!Y40+'5C1S_LC Col Prep'!Y40+'5C1T_Northeast'!Y40+'5C1U_Acadiana Ren'!Y40+'5C1I_LA Key'!Y40+'5C1V_Laf Ren'!Y40+'5C1O_Impact'!Y40+'5C1P_Vision'!Y40+'5C2_LAVCA'!Z40+'5C1H_Southwest'!Y40+'5C1G_JS Clark'!Y40+'5C1AH_BRUP'!Y40+'5C1X_Tangi'!Y40+'5C1Y_GEO'!Y40+'5C1AI_Harmony'!Y40+'5C1AJ_Athlos'!Y40+'5C1AG_Collegiate'!Y40+'5C1M_GEO Mid'!Y40+Placeholder_Tallulah!Y40</f>
        <v>0</v>
      </c>
      <c r="AA40" s="94">
        <f>'5C1B_DArbonne'!Z40+'5C1A_Madison'!Z40+'5C1C_Intl High'!Z40+'5C3_UnvView'!AA40+'5C1F_L.C. Charter'!Z40+'5C1E_LFNO'!Z40+'5C1D_NOMMA'!Z40+'5C1AE_Noble Minds'!Z40+'5C1J_Jeff Chamber'!Z40+'5C1Q_Advantage'!Z40+'5C1AF_JCFA-Laf'!Z40+'5C1W_Willow'!Z40+'5C1Z_Lincoln Prep'!Z40+'5C1AA_Laurel'!Z40+'5C1AB_Apex'!Z40+'5C1AC_Smothers'!Z40+'5C1AD_Greater'!Z40+'5C1R_Iberville'!Z40+'5C1N_Delta'!Z40+'5C1S_LC Col Prep'!Z40+'5C1T_Northeast'!Z40+'5C1U_Acadiana Ren'!Z40+'5C1I_LA Key'!Z40+'5C1V_Laf Ren'!Z40+'5C1O_Impact'!Z40+'5C1P_Vision'!Z40+'5C2_LAVCA'!AA40+'5C1H_Southwest'!Z40+'5C1G_JS Clark'!Z40+'5C1AH_BRUP'!Z40+'5C1X_Tangi'!Z40+'5C1Y_GEO'!Z40+'5C1AI_Harmony'!Z40+'5C1AJ_Athlos'!Z40+'5C1AG_Collegiate'!Z40+'5C1M_GEO Mid'!Z40+Placeholder_Tallulah!Z40</f>
        <v>0</v>
      </c>
      <c r="AB40" s="57">
        <f>'5C1B_DArbonne'!AA40+'5C1A_Madison'!AA40+'5C1C_Intl High'!AA40+'5C3_UnvView'!AB40+'5C1F_L.C. Charter'!AA40+'5C1E_LFNO'!AA40+'5C1D_NOMMA'!AA40+'5C1AE_Noble Minds'!AA40+'5C1J_Jeff Chamber'!AA40+'5C1Q_Advantage'!AA40+'5C1AF_JCFA-Laf'!AA40+'5C1W_Willow'!AA40+'5C1Z_Lincoln Prep'!AA40+'5C1AA_Laurel'!AA40+'5C1AB_Apex'!AA40+'5C1AC_Smothers'!AA40+'5C1AD_Greater'!AA40+'5C1R_Iberville'!AA40+'5C1N_Delta'!AA40+'5C1S_LC Col Prep'!AA40+'5C1T_Northeast'!AA40+'5C1U_Acadiana Ren'!AA40+'5C1I_LA Key'!AA40+'5C1V_Laf Ren'!AA40+'5C1O_Impact'!AA40+'5C1P_Vision'!AA40+'5C2_LAVCA'!AB40+'5C1H_Southwest'!AA40+'5C1G_JS Clark'!AA40+'5C1AH_BRUP'!AA40+'5C1X_Tangi'!AA40+'5C1Y_GEO'!AA40+'5C1AI_Harmony'!AA40+'5C1AJ_Athlos'!AA40+'5C1AG_Collegiate'!AA40+'5C1M_GEO Mid'!AA40+Placeholder_Tallulah!AA40</f>
        <v>0</v>
      </c>
      <c r="AC40" s="57">
        <f>'5C1B_DArbonne'!AB40+'5C1A_Madison'!AB40+'5C1C_Intl High'!AB40+'5C3_UnvView'!AC40+'5C1F_L.C. Charter'!AB40+'5C1E_LFNO'!AB40+'5C1D_NOMMA'!AB40+'5C1AE_Noble Minds'!AB40+'5C1J_Jeff Chamber'!AB40+'5C1Q_Advantage'!AB40+'5C1AF_JCFA-Laf'!AB40+'5C1W_Willow'!AB40+'5C1Z_Lincoln Prep'!AB40+'5C1AA_Laurel'!AB40+'5C1AB_Apex'!AB40+'5C1AC_Smothers'!AB40+'5C1AD_Greater'!AB40+'5C1R_Iberville'!AB40+'5C1N_Delta'!AB40+'5C1S_LC Col Prep'!AB40+'5C1T_Northeast'!AB40+'5C1U_Acadiana Ren'!AB40+'5C1I_LA Key'!AB40+'5C1V_Laf Ren'!AB40+'5C1O_Impact'!AB40+'5C1P_Vision'!AB40+'5C2_LAVCA'!AC40+'5C1H_Southwest'!AB40+'5C1G_JS Clark'!AB40+'5C1AH_BRUP'!AB40+'5C1X_Tangi'!AB40+'5C1Y_GEO'!AB40+'5C1AI_Harmony'!AB40+'5C1AJ_Athlos'!AB40+'5C1AG_Collegiate'!AB40+'5C1M_GEO Mid'!AB40+Placeholder_Tallulah!AB40</f>
        <v>0</v>
      </c>
      <c r="AD40" s="94">
        <f>'5C1B_DArbonne'!AC40+'5C1A_Madison'!AC40+'5C1C_Intl High'!AC40+'5C3_UnvView'!AD40+'5C1F_L.C. Charter'!AC40+'5C1E_LFNO'!AC40+'5C1D_NOMMA'!AC40+'5C1AE_Noble Minds'!AC40+'5C1J_Jeff Chamber'!AC40+'5C1Q_Advantage'!AC40+'5C1AF_JCFA-Laf'!AC40+'5C1W_Willow'!AC40+'5C1Z_Lincoln Prep'!AC40+'5C1AA_Laurel'!AC40+'5C1AB_Apex'!AC40+'5C1AC_Smothers'!AC40+'5C1AD_Greater'!AC40+'5C1R_Iberville'!AC40+'5C1N_Delta'!AC40+'5C1S_LC Col Prep'!AC40+'5C1T_Northeast'!AC40+'5C1U_Acadiana Ren'!AC40+'5C1I_LA Key'!AC40+'5C1V_Laf Ren'!AC40+'5C1O_Impact'!AC40+'5C1P_Vision'!AC40+'5C2_LAVCA'!AD40+'5C1H_Southwest'!AC40+'5C1G_JS Clark'!AC40+'5C1AH_BRUP'!AC40+'5C1X_Tangi'!AC40+'5C1Y_GEO'!AC40+'5C1AI_Harmony'!AC40+'5C1AJ_Athlos'!AC40+'5C1AG_Collegiate'!AC40+'5C1M_GEO Mid'!AC40+Placeholder_Tallulah!AC40</f>
        <v>0</v>
      </c>
      <c r="AE40" s="98">
        <f>'5C1B_DArbonne'!AD40+'5C1A_Madison'!AD40+'5C1C_Intl High'!AD40+'5C3_UnvView'!AE40+'5C1F_L.C. Charter'!AD40+'5C1E_LFNO'!AD40+'5C1D_NOMMA'!AD40+'5C1AE_Noble Minds'!AD40+'5C1J_Jeff Chamber'!AD40+'5C1Q_Advantage'!AD40+'5C1AF_JCFA-Laf'!AD40+'5C1W_Willow'!AD40+'5C1Z_Lincoln Prep'!AD40+'5C1AA_Laurel'!AD40+'5C1AB_Apex'!AD40+'5C1AC_Smothers'!AD40+'5C1AD_Greater'!AD40+'5C1R_Iberville'!AD40+'5C1N_Delta'!AD40+'5C1S_LC Col Prep'!AD40+'5C1T_Northeast'!AD40+'5C1U_Acadiana Ren'!AD40+'5C1I_LA Key'!AD40+'5C1V_Laf Ren'!AD40+'5C1O_Impact'!AD40+'5C1P_Vision'!AD40+'5C2_LAVCA'!AE40+'5C1H_Southwest'!AD40+'5C1G_JS Clark'!AD40+'5C1AH_BRUP'!AD40+'5C1X_Tangi'!AD40+'5C1Y_GEO'!AD40+'5C1AI_Harmony'!AD40+'5C1AJ_Athlos'!AD40+'5C1AG_Collegiate'!AD40+'5C1M_GEO Mid'!AD40+Placeholder_Tallulah!AD40</f>
        <v>0</v>
      </c>
      <c r="AF40" s="76">
        <f>'Source Data'!N40</f>
        <v>3057</v>
      </c>
      <c r="AG40" s="91">
        <f>'5C1B_DArbonne'!AF40+'5C1A_Madison'!AF40+'5C1C_Intl High'!AF40+'5C3_UnvView'!AG40+'5C1F_L.C. Charter'!AF40+'5C1E_LFNO'!AF40+'5C1D_NOMMA'!AF40+'5C1AE_Noble Minds'!AF40+'5C1J_Jeff Chamber'!AF40+'5C1Q_Advantage'!AF40+'5C1AF_JCFA-Laf'!AF40+'5C1W_Willow'!AF40+'5C1Z_Lincoln Prep'!AF40+'5C1AA_Laurel'!AF40+'5C1AB_Apex'!AF40+'5C1AC_Smothers'!AF40+'5C1AD_Greater'!AF40+'5C1R_Iberville'!AF40+'5C1N_Delta'!AF40+'5C1S_LC Col Prep'!AF40+'5C1T_Northeast'!AF40+'5C1U_Acadiana Ren'!AF40+'5C1I_LA Key'!AF40+'5C1V_Laf Ren'!AF40+'5C1O_Impact'!AF40+'5C1P_Vision'!AF40+'5C2_LAVCA'!AG40+'5C1H_Southwest'!AF40+'5C1G_JS Clark'!AF40+'5C1AH_BRUP'!AF40+'5C1X_Tangi'!AF40+'5C1Y_GEO'!AF40+'5C1AI_Harmony'!AF40+'5C1AJ_Athlos'!AF40+'5C1AG_Collegiate'!AF40+'5C1M_GEO Mid'!AF40+Placeholder_Tallulah!AF40</f>
        <v>0</v>
      </c>
      <c r="AH40" s="336">
        <f>'5C1B_DArbonne'!AG40+'5C1A_Madison'!AG40+'5C1C_Intl High'!AG40+'5C3_UnvView'!AH40+'5C1F_L.C. Charter'!AG40+'5C1E_LFNO'!AG40+'5C1D_NOMMA'!AG40+'5C1AE_Noble Minds'!AG40+'5C1J_Jeff Chamber'!AG40+'5C1Q_Advantage'!AG40+'5C1AF_JCFA-Laf'!AG40+'5C1W_Willow'!AG40+'5C1Z_Lincoln Prep'!AG40+'5C1AA_Laurel'!AG40+'5C1AB_Apex'!AG40+'5C1AC_Smothers'!AG40+'5C1AD_Greater'!AG40+'5C1R_Iberville'!AG40+'5C1N_Delta'!AG40+'5C1S_LC Col Prep'!AG40+'5C1T_Northeast'!AG40+'5C1U_Acadiana Ren'!AG40+'5C1I_LA Key'!AG40+'5C1V_Laf Ren'!AG40+'5C1O_Impact'!AG40+'5C1P_Vision'!AG40+'5C2_LAVCA'!AH40+'5C1H_Southwest'!AG40+'5C1G_JS Clark'!AG40+'5C1AH_BRUP'!AG40+'5C1X_Tangi'!AG40+'5C1Y_GEO'!AG40+'5C1AI_Harmony'!AG40+'5C1AJ_Athlos'!AG40+'5C1AG_Collegiate'!AG40+'5C1M_GEO Mid'!AG40+Placeholder_Tallulah!AG40</f>
        <v>0</v>
      </c>
      <c r="AI40" s="76">
        <f>'5C1B_DArbonne'!AH40+'5C1A_Madison'!AH40+'5C1C_Intl High'!AH40+'5C3_UnvView'!AI40+'5C1F_L.C. Charter'!AH40+'5C1E_LFNO'!AH40+'5C1D_NOMMA'!AH40+'5C1AE_Noble Minds'!AH40+'5C1J_Jeff Chamber'!AH40+'5C1Q_Advantage'!AH40+'5C1AF_JCFA-Laf'!AH40+'5C1W_Willow'!AH40+'5C1Z_Lincoln Prep'!AH40+'5C1AA_Laurel'!AH40+'5C1AB_Apex'!AH40+'5C1AC_Smothers'!AH40+'5C1AD_Greater'!AH40+'5C1R_Iberville'!AH40+'5C1N_Delta'!AH40+'5C1S_LC Col Prep'!AH40+'5C1T_Northeast'!AH40+'5C1U_Acadiana Ren'!AH40+'5C1I_LA Key'!AH40+'5C1V_Laf Ren'!AH40+'5C1O_Impact'!AH40+'5C1P_Vision'!AH40+'5C2_LAVCA'!AI40+'5C1H_Southwest'!AH40+'5C1G_JS Clark'!AH40+'5C1AH_BRUP'!AH40+'5C1X_Tangi'!AH40+'5C1Y_GEO'!AH40+'5C1AI_Harmony'!AH40+'5C1AJ_Athlos'!AH40+'5C1AG_Collegiate'!AH40+'5C1M_GEO Mid'!AH40+Placeholder_Tallulah!AH40</f>
        <v>0</v>
      </c>
      <c r="AJ40" s="336">
        <f>'5C1B_DArbonne'!AI40+'5C1A_Madison'!AI40+'5C1C_Intl High'!AI40+'5C3_UnvView'!AJ40+'5C1F_L.C. Charter'!AI40+'5C1E_LFNO'!AI40+'5C1D_NOMMA'!AI40+'5C1AE_Noble Minds'!AI40+'5C1J_Jeff Chamber'!AI40+'5C1Q_Advantage'!AI40+'5C1AF_JCFA-Laf'!AI40+'5C1W_Willow'!AI40+'5C1Z_Lincoln Prep'!AI40+'5C1AA_Laurel'!AI40+'5C1AB_Apex'!AI40+'5C1AC_Smothers'!AI40+'5C1AD_Greater'!AI40+'5C1R_Iberville'!AI40+'5C1N_Delta'!AI40+'5C1S_LC Col Prep'!AI40+'5C1T_Northeast'!AI40+'5C1U_Acadiana Ren'!AI40+'5C1I_LA Key'!AI40+'5C1V_Laf Ren'!AI40+'5C1O_Impact'!AI40+'5C1P_Vision'!AI40+'5C2_LAVCA'!AJ40+'5C1H_Southwest'!AI40+'5C1G_JS Clark'!AI40+'5C1AH_BRUP'!AI40+'5C1X_Tangi'!AI40+'5C1Y_GEO'!AI40+'5C1AI_Harmony'!AI40+'5C1AJ_Athlos'!AI40+'5C1AG_Collegiate'!AI40+'5C1M_GEO Mid'!AI40+Placeholder_Tallulah!AI40</f>
        <v>0</v>
      </c>
      <c r="AK40" s="78">
        <f>'5C1B_DArbonne'!AJ40+'5C1A_Madison'!AJ40+'5C1C_Intl High'!AJ40+'5C3_UnvView'!AK40+'5C1F_L.C. Charter'!AJ40+'5C1E_LFNO'!AJ40+'5C1D_NOMMA'!AJ40+'5C1AE_Noble Minds'!AJ40+'5C1J_Jeff Chamber'!AJ40+'5C1Q_Advantage'!AJ40+'5C1AF_JCFA-Laf'!AJ40+'5C1W_Willow'!AJ40+'5C1Z_Lincoln Prep'!AJ40+'5C1AA_Laurel'!AJ40+'5C1AB_Apex'!AJ40+'5C1AC_Smothers'!AJ40+'5C1AD_Greater'!AJ40+'5C1R_Iberville'!AJ40+'5C1N_Delta'!AJ40+'5C1S_LC Col Prep'!AJ40+'5C1T_Northeast'!AJ40+'5C1U_Acadiana Ren'!AJ40+'5C1I_LA Key'!AJ40+'5C1V_Laf Ren'!AJ40+'5C1O_Impact'!AJ40+'5C1P_Vision'!AJ40+'5C2_LAVCA'!AK40+'5C1H_Southwest'!AJ40+'5C1G_JS Clark'!AJ40+'5C1AH_BRUP'!AJ40+'5C1X_Tangi'!AJ40+'5C1Y_GEO'!AJ40+'5C1AI_Harmony'!AJ40+'5C1AJ_Athlos'!AJ40+'5C1AG_Collegiate'!AJ40+'5C1M_GEO Mid'!AJ40+Placeholder_Tallulah!AJ40</f>
        <v>0</v>
      </c>
      <c r="AL40" s="77">
        <f>'5C1B_DArbonne'!AK40+'5C1A_Madison'!AK40+'5C1C_Intl High'!AK40+'5C3_UnvView'!AL40+'5C1F_L.C. Charter'!AK40+'5C1E_LFNO'!AK40+'5C1D_NOMMA'!AK40+'5C1AE_Noble Minds'!AK40+'5C1J_Jeff Chamber'!AK40+'5C1Q_Advantage'!AK40+'5C1AF_JCFA-Laf'!AK40+'5C1W_Willow'!AK40+'5C1Z_Lincoln Prep'!AK40+'5C1AA_Laurel'!AK40+'5C1AB_Apex'!AK40+'5C1AC_Smothers'!AK40+'5C1AD_Greater'!AK40+'5C1R_Iberville'!AK40+'5C1N_Delta'!AK40+'5C1S_LC Col Prep'!AK40+'5C1T_Northeast'!AK40+'5C1U_Acadiana Ren'!AK40+'5C1I_LA Key'!AK40+'5C1V_Laf Ren'!AK40+'5C1O_Impact'!AK40+'5C1P_Vision'!AK40+'5C2_LAVCA'!AL40+'5C1H_Southwest'!AK40+'5C1G_JS Clark'!AK40+'5C1AH_BRUP'!AK40+'5C1X_Tangi'!AK40+'5C1Y_GEO'!AK40+'5C1AI_Harmony'!AK40+'5C1AJ_Athlos'!AK40+'5C1AG_Collegiate'!AK40+'5C1M_GEO Mid'!AK40+Placeholder_Tallulah!AK40</f>
        <v>0</v>
      </c>
      <c r="AM40" s="91">
        <f>'5C1B_DArbonne'!AL40+'5C1A_Madison'!AL40+'5C1C_Intl High'!AL40+'5C3_UnvView'!AM40+'5C1F_L.C. Charter'!AL40+'5C1E_LFNO'!AL40+'5C1D_NOMMA'!AL40+'5C1AE_Noble Minds'!AL40+'5C1J_Jeff Chamber'!AL40+'5C1Q_Advantage'!AL40+'5C1AF_JCFA-Laf'!AL40+'5C1W_Willow'!AL40+'5C1Z_Lincoln Prep'!AL40+'5C1AA_Laurel'!AL40+'5C1AB_Apex'!AL40+'5C1AC_Smothers'!AL40+'5C1AD_Greater'!AL40+'5C1R_Iberville'!AL40+'5C1N_Delta'!AL40+'5C1S_LC Col Prep'!AL40+'5C1T_Northeast'!AL40+'5C1U_Acadiana Ren'!AL40+'5C1I_LA Key'!AL40+'5C1V_Laf Ren'!AL40+'5C1O_Impact'!AL40+'5C1P_Vision'!AL40+'5C2_LAVCA'!AM40+'5C1H_Southwest'!AL40+'5C1G_JS Clark'!AL40+'5C1AH_BRUP'!AL40+'5C1X_Tangi'!AL40+'5C1Y_GEO'!AL40+'5C1AI_Harmony'!AL40+'5C1AJ_Athlos'!AL40+'5C1AG_Collegiate'!AL40+'5C1M_GEO Mid'!AL40+Placeholder_Tallulah!AL40</f>
        <v>185866</v>
      </c>
      <c r="AN40" s="80">
        <f>'5C1B_DArbonne'!AM40+'5C1A_Madison'!AM40+'5C1C_Intl High'!AM40+'5C3_UnvView'!AN40+'5C1F_L.C. Charter'!AM40+'5C1E_LFNO'!AM40+'5C1D_NOMMA'!AM40+'5C1AE_Noble Minds'!AM40+'5C1J_Jeff Chamber'!AM40+'5C1Q_Advantage'!AM40+'5C1AF_JCFA-Laf'!AM40+'5C1W_Willow'!AM40+'5C1Z_Lincoln Prep'!AM40+'5C1AA_Laurel'!AM40+'5C1AB_Apex'!AM40+'5C1AC_Smothers'!AM40+'5C1AD_Greater'!AM40+'5C1R_Iberville'!AM40+'5C1N_Delta'!AM40+'5C1S_LC Col Prep'!AM40+'5C1T_Northeast'!AM40+'5C1U_Acadiana Ren'!AM40+'5C1I_LA Key'!AM40+'5C1V_Laf Ren'!AM40+'5C1O_Impact'!AM40+'5C1P_Vision'!AM40+'5C2_LAVCA'!AN40+'5C1H_Southwest'!AM40+'5C1G_JS Clark'!AM40+'5C1AH_BRUP'!AM40+'5C1X_Tangi'!AM40+'5C1Y_GEO'!AM40+'5C1AI_Harmony'!AM40+'5C1AJ_Athlos'!AM40+'5C1AG_Collegiate'!AM40+'5C1M_GEO Mid'!AM40+Placeholder_Tallulah!AM40</f>
        <v>0</v>
      </c>
      <c r="AO40" s="91">
        <f>'5C1B_DArbonne'!AN40+'5C1A_Madison'!AN40+'5C1C_Intl High'!AN40+'5C3_UnvView'!AO40+'5C1F_L.C. Charter'!AN40+'5C1E_LFNO'!AN40+'5C1D_NOMMA'!AN40+'5C1AE_Noble Minds'!AN40+'5C1J_Jeff Chamber'!AN40+'5C1Q_Advantage'!AN40+'5C1AF_JCFA-Laf'!AN40+'5C1W_Willow'!AN40+'5C1Z_Lincoln Prep'!AN40+'5C1AA_Laurel'!AN40+'5C1AB_Apex'!AN40+'5C1AC_Smothers'!AN40+'5C1AD_Greater'!AN40+'5C1R_Iberville'!AN40+'5C1N_Delta'!AN40+'5C1S_LC Col Prep'!AN40+'5C1T_Northeast'!AN40+'5C1U_Acadiana Ren'!AN40+'5C1I_LA Key'!AN40+'5C1V_Laf Ren'!AN40+'5C1O_Impact'!AN40+'5C1P_Vision'!AN40+'5C2_LAVCA'!AO40+'5C1H_Southwest'!AN40+'5C1G_JS Clark'!AN40+'5C1AH_BRUP'!AN40+'5C1X_Tangi'!AN40+'5C1Y_GEO'!AN40+'5C1AI_Harmony'!AN40+'5C1AJ_Athlos'!AN40+'5C1AG_Collegiate'!AN40+'5C1M_GEO Mid'!AN40+Placeholder_Tallulah!AN40</f>
        <v>0</v>
      </c>
      <c r="AP40" s="78">
        <f>'5C1B_DArbonne'!AO40+'5C1A_Madison'!AO40+'5C1C_Intl High'!AO40+'5C3_UnvView'!AP40+'5C1F_L.C. Charter'!AO40+'5C1E_LFNO'!AO40+'5C1D_NOMMA'!AO40+'5C1AE_Noble Minds'!AO40+'5C1J_Jeff Chamber'!AO40+'5C1Q_Advantage'!AO40+'5C1AF_JCFA-Laf'!AO40+'5C1W_Willow'!AO40+'5C1Z_Lincoln Prep'!AO40+'5C1AA_Laurel'!AO40+'5C1AB_Apex'!AO40+'5C1AC_Smothers'!AO40+'5C1AD_Greater'!AO40+'5C1R_Iberville'!AO40+'5C1N_Delta'!AO40+'5C1S_LC Col Prep'!AO40+'5C1T_Northeast'!AO40+'5C1U_Acadiana Ren'!AO40+'5C1I_LA Key'!AO40+'5C1V_Laf Ren'!AO40+'5C1O_Impact'!AO40+'5C1P_Vision'!AO40+'5C2_LAVCA'!AP40+'5C1H_Southwest'!AO40+'5C1G_JS Clark'!AO40+'5C1AH_BRUP'!AO40+'5C1X_Tangi'!AO40+'5C1Y_GEO'!AO40+'5C1AI_Harmony'!AO40+'5C1AJ_Athlos'!AO40+'5C1AG_Collegiate'!AO40+'5C1M_GEO Mid'!AO40+Placeholder_Tallulah!AO40</f>
        <v>0</v>
      </c>
      <c r="AQ40" s="91">
        <f>'5C1B_DArbonne'!AP40+'5C1A_Madison'!AP40+'5C1C_Intl High'!AP40+'5C3_UnvView'!AQ40+'5C1F_L.C. Charter'!AP40+'5C1E_LFNO'!AP40+'5C1D_NOMMA'!AP40+'5C1AE_Noble Minds'!AP40+'5C1J_Jeff Chamber'!AP40+'5C1Q_Advantage'!AP40+'5C1AF_JCFA-Laf'!AP40+'5C1W_Willow'!AP40+'5C1Z_Lincoln Prep'!AP40+'5C1AA_Laurel'!AP40+'5C1AB_Apex'!AP40+'5C1AC_Smothers'!AP40+'5C1AD_Greater'!AP40+'5C1R_Iberville'!AP40+'5C1N_Delta'!AP40+'5C1S_LC Col Prep'!AP40+'5C1T_Northeast'!AP40+'5C1U_Acadiana Ren'!AP40+'5C1I_LA Key'!AP40+'5C1V_Laf Ren'!AP40+'5C1O_Impact'!AP40+'5C1P_Vision'!AP40+'5C2_LAVCA'!AQ40+'5C1H_Southwest'!AP40+'5C1G_JS Clark'!AP40+'5C1AH_BRUP'!AP40+'5C1X_Tangi'!AP40+'5C1Y_GEO'!AP40+'5C1AI_Harmony'!AP40+'5C1AJ_Athlos'!AP40+'5C1AG_Collegiate'!AP40+'5C1M_GEO Mid'!AP40+Placeholder_Tallulah!AP40</f>
        <v>0</v>
      </c>
      <c r="AR40" s="78">
        <f>'5C1B_DArbonne'!AQ40+'5C1A_Madison'!AQ40+'5C1C_Intl High'!AQ40+'5C3_UnvView'!AR40+'5C1F_L.C. Charter'!AQ40+'5C1E_LFNO'!AQ40+'5C1D_NOMMA'!AQ40+'5C1AE_Noble Minds'!AQ40+'5C1J_Jeff Chamber'!AQ40+'5C1Q_Advantage'!AQ40+'5C1AF_JCFA-Laf'!AQ40+'5C1W_Willow'!AQ40+'5C1Z_Lincoln Prep'!AQ40+'5C1AA_Laurel'!AQ40+'5C1AB_Apex'!AQ40+'5C1AC_Smothers'!AQ40+'5C1AD_Greater'!AQ40+'5C1R_Iberville'!AQ40+'5C1N_Delta'!AQ40+'5C1S_LC Col Prep'!AQ40+'5C1T_Northeast'!AQ40+'5C1U_Acadiana Ren'!AQ40+'5C1I_LA Key'!AQ40+'5C1V_Laf Ren'!AQ40+'5C1O_Impact'!AQ40+'5C1P_Vision'!AQ40+'5C2_LAVCA'!AR40+'5C1H_Southwest'!AQ40+'5C1G_JS Clark'!AQ40+'5C1AH_BRUP'!AQ40+'5C1X_Tangi'!AQ40+'5C1Y_GEO'!AQ40+'5C1AI_Harmony'!AQ40+'5C1AJ_Athlos'!AQ40+'5C1AG_Collegiate'!AQ40+'5C1M_GEO Mid'!AQ40+Placeholder_Tallulah!AQ40</f>
        <v>0</v>
      </c>
      <c r="AS40" s="78">
        <f>'5C1B_DArbonne'!AR40+'5C1A_Madison'!AR40+'5C1C_Intl High'!AR40+'5C3_UnvView'!AS40+'5C1F_L.C. Charter'!AR40+'5C1E_LFNO'!AR40+'5C1D_NOMMA'!AR40+'5C1AE_Noble Minds'!AR40+'5C1J_Jeff Chamber'!AR40+'5C1Q_Advantage'!AR40+'5C1AF_JCFA-Laf'!AR40+'5C1W_Willow'!AR40+'5C1Z_Lincoln Prep'!AR40+'5C1AA_Laurel'!AR40+'5C1AB_Apex'!AR40+'5C1AC_Smothers'!AR40+'5C1AD_Greater'!AR40+'5C1R_Iberville'!AR40+'5C1N_Delta'!AR40+'5C1S_LC Col Prep'!AR40+'5C1T_Northeast'!AR40+'5C1U_Acadiana Ren'!AR40+'5C1I_LA Key'!AR40+'5C1V_Laf Ren'!AR40+'5C1O_Impact'!AR40+'5C1P_Vision'!AR40+'5C2_LAVCA'!AS40+'5C1H_Southwest'!AR40+'5C1G_JS Clark'!AR40+'5C1AH_BRUP'!AR40+'5C1X_Tangi'!AR40+'5C1Y_GEO'!AR40+'5C1AI_Harmony'!AR40+'5C1AJ_Athlos'!AR40+'5C1AG_Collegiate'!AR40+'5C1M_GEO Mid'!AR40+Placeholder_Tallulah!AR40</f>
        <v>0</v>
      </c>
      <c r="AT40" s="91">
        <f>'5C1B_DArbonne'!AS40+'5C1A_Madison'!AS40+'5C1C_Intl High'!AS40+'5C3_UnvView'!AT40+'5C1F_L.C. Charter'!AS40+'5C1E_LFNO'!AS40+'5C1D_NOMMA'!AS40+'5C1AE_Noble Minds'!AS40+'5C1J_Jeff Chamber'!AS40+'5C1Q_Advantage'!AS40+'5C1AF_JCFA-Laf'!AS40+'5C1W_Willow'!AS40+'5C1Z_Lincoln Prep'!AS40+'5C1AA_Laurel'!AS40+'5C1AB_Apex'!AS40+'5C1AC_Smothers'!AS40+'5C1AD_Greater'!AS40+'5C1R_Iberville'!AS40+'5C1N_Delta'!AS40+'5C1S_LC Col Prep'!AS40+'5C1T_Northeast'!AS40+'5C1U_Acadiana Ren'!AS40+'5C1I_LA Key'!AS40+'5C1V_Laf Ren'!AS40+'5C1O_Impact'!AS40+'5C1P_Vision'!AS40+'5C2_LAVCA'!AT40+'5C1H_Southwest'!AS40+'5C1G_JS Clark'!AS40+'5C1AH_BRUP'!AS40+'5C1X_Tangi'!AS40+'5C1Y_GEO'!AS40+'5C1AI_Harmony'!AS40+'5C1AJ_Athlos'!AS40+'5C1AG_Collegiate'!AS40+'5C1M_GEO Mid'!AS40+Placeholder_Tallulah!AS40</f>
        <v>29056</v>
      </c>
      <c r="AU40" s="79">
        <f t="shared" si="1"/>
        <v>0</v>
      </c>
      <c r="AV40" s="88">
        <f t="shared" si="2"/>
        <v>29056</v>
      </c>
      <c r="AW40" s="192"/>
      <c r="AX40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Mid'!#REF!+Placeholder_Tallulah!AW40</f>
        <v>#REF!</v>
      </c>
      <c r="AY40" s="75">
        <f t="shared" si="3"/>
        <v>0</v>
      </c>
      <c r="AZ40" s="75" t="e">
        <f t="shared" si="4"/>
        <v>#REF!</v>
      </c>
    </row>
    <row r="41" spans="1:52" ht="16.149999999999999" customHeight="1" x14ac:dyDescent="0.2">
      <c r="A41" s="50">
        <v>35</v>
      </c>
      <c r="B41" s="51" t="s">
        <v>41</v>
      </c>
      <c r="C41" s="337">
        <f>'5C1B_DArbonne'!C41+'5C1A_Madison'!C41+'5C1C_Intl High'!C41+'5C3_UnvView'!C41+'5C1F_L.C. Charter'!C41+'5C1E_LFNO'!C41+'5C1D_NOMMA'!C41+'5C1AE_Noble Minds'!C41+'5C1J_Jeff Chamber'!C41+'5C1Q_Advantage'!C41+'5C1AF_JCFA-Laf'!C41+'5C1W_Willow'!C41+'5C1Z_Lincoln Prep'!C41+'5C1AA_Laurel'!C41+'5C1AB_Apex'!C41+'5C1AC_Smothers'!C41+'5C1AD_Greater'!C41+'5C1R_Iberville'!C41+'5C1N_Delta'!C41+'5C1S_LC Col Prep'!C41+'5C1T_Northeast'!C41+'5C1U_Acadiana Ren'!C41+'5C1I_LA Key'!C41+'5C1V_Laf Ren'!C41+'5C1O_Impact'!C41+'5C1P_Vision'!C41+'5C2_LAVCA'!C41+'5C1H_Southwest'!C41+'5C1G_JS Clark'!C41+'5C1AH_BRUP'!C41+'5C1X_Tangi'!C41+'5C1Y_GEO'!C41+'5C1AI_Harmony'!C41+'5C1AJ_Athlos'!C41+'5C1AG_Collegiate'!C41+'5C1M_GEO Mid'!C41+Placeholder_Tallulah!C41</f>
        <v>0</v>
      </c>
      <c r="D41" s="52">
        <f>'Source Data'!H41</f>
        <v>4357.2318016845329</v>
      </c>
      <c r="E41" s="81">
        <f>'5C1B_DArbonne'!E41+'5C1A_Madison'!E41+'5C1C_Intl High'!E41+'5C3_UnvView'!E41+'5C1F_L.C. Charter'!E41+'5C1E_LFNO'!E41+'5C1D_NOMMA'!E41+'5C1AE_Noble Minds'!E41+'5C1J_Jeff Chamber'!E41+'5C1Q_Advantage'!E41+'5C1AF_JCFA-Laf'!E41+'5C1W_Willow'!E41+'5C1Z_Lincoln Prep'!E41+'5C1AA_Laurel'!E41+'5C1AB_Apex'!E41+'5C1AC_Smothers'!E41+'5C1AD_Greater'!E41+'5C1R_Iberville'!E41+'5C1N_Delta'!E41+'5C1S_LC Col Prep'!E41+'5C1T_Northeast'!E41+'5C1U_Acadiana Ren'!E41+'5C1I_LA Key'!E41+'5C1V_Laf Ren'!E41+'5C1O_Impact'!E41+'5C1P_Vision'!E41+'5C2_LAVCA'!E41+'5C1H_Southwest'!E41+'5C1G_JS Clark'!E41+'5C1AH_BRUP'!E41+'5C1X_Tangi'!E41+'5C1Y_GEO'!E41+'5C1AI_Harmony'!E41+'5C1AJ_Athlos'!E41+'5C1AG_Collegiate'!E41+'5C1M_GEO Mid'!E41+Placeholder_Tallulah!E41</f>
        <v>0</v>
      </c>
      <c r="F41" s="356">
        <f>'5C1B_DArbonne'!F41+'5C1A_Madison'!F41+'5C1C_Intl High'!F41+'5C3_UnvView'!F41+'5C1F_L.C. Charter'!F41+'5C1E_LFNO'!F41+'5C1D_NOMMA'!F41+'5C1AE_Noble Minds'!F41+'5C1J_Jeff Chamber'!F41+'5C1Q_Advantage'!F41+'5C1AF_JCFA-Laf'!F41+'5C1W_Willow'!F41+'5C1Z_Lincoln Prep'!F41+'5C1AA_Laurel'!F41+'5C1AB_Apex'!F41+'5C1AC_Smothers'!F41+'5C1AD_Greater'!F41+'5C1R_Iberville'!F41+'5C1N_Delta'!F41+'5C1S_LC Col Prep'!F41+'5C1T_Northeast'!F41+'5C1U_Acadiana Ren'!F41+'5C1I_LA Key'!F41+'5C1V_Laf Ren'!F41+'5C1O_Impact'!F41+'5C1P_Vision'!F41+'5C2_LAVCA'!F41+'5C1H_Southwest'!F41+'5C1G_JS Clark'!F41+'5C1AH_BRUP'!F41+'5C1X_Tangi'!F41+'5C1Y_GEO'!F41+'5C1AI_Harmony'!F41+'5C1AJ_Athlos'!F41+'5C1AG_Collegiate'!F41+'5C1M_GEO Mid'!F41+Placeholder_Tallulah!F41</f>
        <v>0</v>
      </c>
      <c r="G41" s="52">
        <f>'Source Data'!I41</f>
        <v>608.37683053992896</v>
      </c>
      <c r="H41" s="81">
        <f>'5C1B_DArbonne'!H41+'5C1A_Madison'!H41+'5C1C_Intl High'!H41+'5C3_UnvView'!H41+'5C1F_L.C. Charter'!H41+'5C1E_LFNO'!H41+'5C1D_NOMMA'!H41+'5C1AE_Noble Minds'!H41+'5C1J_Jeff Chamber'!H41+'5C1Q_Advantage'!H41+'5C1AF_JCFA-Laf'!H41+'5C1W_Willow'!H41+'5C1Z_Lincoln Prep'!H41+'5C1AA_Laurel'!H41+'5C1AB_Apex'!H41+'5C1AC_Smothers'!H41+'5C1AD_Greater'!H41+'5C1R_Iberville'!H41+'5C1N_Delta'!H41+'5C1S_LC Col Prep'!H41+'5C1T_Northeast'!H41+'5C1U_Acadiana Ren'!H41+'5C1I_LA Key'!H41+'5C1V_Laf Ren'!H41+'5C1O_Impact'!H41+'5C1P_Vision'!H41+'5C2_LAVCA'!H41+'5C1H_Southwest'!H41+'5C1G_JS Clark'!H41+'5C1AH_BRUP'!H41+'5C1X_Tangi'!H41+'5C1Y_GEO'!H41+'5C1AI_Harmony'!H41+'5C1AJ_Athlos'!H41+'5C1AG_Collegiate'!H41+'5C1M_GEO Mid'!H41+Placeholder_Tallulah!H41</f>
        <v>0</v>
      </c>
      <c r="I41" s="356">
        <f>'5C1B_DArbonne'!I41+'5C1A_Madison'!I41+'5C1C_Intl High'!I41+'5C3_UnvView'!I41+'5C1F_L.C. Charter'!I41+'5C1E_LFNO'!I41+'5C1D_NOMMA'!I41+'5C1AE_Noble Minds'!I41+'5C1J_Jeff Chamber'!I41+'5C1Q_Advantage'!I41+'5C1AF_JCFA-Laf'!I41+'5C1W_Willow'!I41+'5C1Z_Lincoln Prep'!I41+'5C1AA_Laurel'!I41+'5C1AB_Apex'!I41+'5C1AC_Smothers'!I41+'5C1AD_Greater'!I41+'5C1R_Iberville'!I41+'5C1N_Delta'!I41+'5C1S_LC Col Prep'!I41+'5C1T_Northeast'!I41+'5C1U_Acadiana Ren'!I41+'5C1I_LA Key'!I41+'5C1V_Laf Ren'!I41+'5C1O_Impact'!I41+'5C1P_Vision'!I41+'5C2_LAVCA'!I41+'5C1H_Southwest'!I41+'5C1G_JS Clark'!I41+'5C1AH_BRUP'!I41+'5C1X_Tangi'!I41+'5C1Y_GEO'!I41+'5C1AI_Harmony'!I41+'5C1AJ_Athlos'!I41+'5C1AG_Collegiate'!I41+'5C1M_GEO Mid'!I41+Placeholder_Tallulah!I41</f>
        <v>0</v>
      </c>
      <c r="J41" s="52">
        <f>'Source Data'!J41</f>
        <v>165.92095378361697</v>
      </c>
      <c r="K41" s="81">
        <f>'5C1B_DArbonne'!K41+'5C1A_Madison'!K41+'5C1C_Intl High'!K41+'5C3_UnvView'!K41+'5C1F_L.C. Charter'!K41+'5C1E_LFNO'!K41+'5C1D_NOMMA'!K41+'5C1AE_Noble Minds'!K41+'5C1J_Jeff Chamber'!K41+'5C1Q_Advantage'!K41+'5C1AF_JCFA-Laf'!K41+'5C1W_Willow'!K41+'5C1Z_Lincoln Prep'!K41+'5C1AA_Laurel'!K41+'5C1AB_Apex'!K41+'5C1AC_Smothers'!K41+'5C1AD_Greater'!K41+'5C1R_Iberville'!K41+'5C1N_Delta'!K41+'5C1S_LC Col Prep'!K41+'5C1T_Northeast'!K41+'5C1U_Acadiana Ren'!K41+'5C1I_LA Key'!K41+'5C1V_Laf Ren'!K41+'5C1O_Impact'!K41+'5C1P_Vision'!K41+'5C2_LAVCA'!K41+'5C1H_Southwest'!K41+'5C1G_JS Clark'!K41+'5C1AH_BRUP'!K41+'5C1X_Tangi'!K41+'5C1Y_GEO'!K41+'5C1AI_Harmony'!K41+'5C1AJ_Athlos'!K41+'5C1AG_Collegiate'!K41+'5C1M_GEO Mid'!K41+Placeholder_Tallulah!K41</f>
        <v>0</v>
      </c>
      <c r="L41" s="356">
        <f>'5C1B_DArbonne'!L41+'5C1A_Madison'!L41+'5C1C_Intl High'!L41+'5C3_UnvView'!L41+'5C1F_L.C. Charter'!L41+'5C1E_LFNO'!L41+'5C1D_NOMMA'!L41+'5C1AE_Noble Minds'!L41+'5C1J_Jeff Chamber'!L41+'5C1Q_Advantage'!L41+'5C1AF_JCFA-Laf'!L41+'5C1W_Willow'!L41+'5C1Z_Lincoln Prep'!L41+'5C1AA_Laurel'!L41+'5C1AB_Apex'!L41+'5C1AC_Smothers'!L41+'5C1AD_Greater'!L41+'5C1R_Iberville'!L41+'5C1N_Delta'!L41+'5C1S_LC Col Prep'!L41+'5C1T_Northeast'!L41+'5C1U_Acadiana Ren'!L41+'5C1I_LA Key'!L41+'5C1V_Laf Ren'!L41+'5C1O_Impact'!L41+'5C1P_Vision'!L41+'5C2_LAVCA'!L41+'5C1H_Southwest'!L41+'5C1G_JS Clark'!L41+'5C1AH_BRUP'!L41+'5C1X_Tangi'!L41+'5C1Y_GEO'!L41+'5C1AI_Harmony'!L41+'5C1AJ_Athlos'!L41+'5C1AG_Collegiate'!L41+'5C1M_GEO Mid'!L41+Placeholder_Tallulah!L41</f>
        <v>0</v>
      </c>
      <c r="M41" s="52">
        <f>'Source Data'!K41</f>
        <v>4148.0238445904242</v>
      </c>
      <c r="N41" s="81">
        <f>'5C1B_DArbonne'!N41+'5C1A_Madison'!N41+'5C1C_Intl High'!N41+'5C3_UnvView'!N41+'5C1F_L.C. Charter'!N41+'5C1E_LFNO'!N41+'5C1D_NOMMA'!N41+'5C1AE_Noble Minds'!N41+'5C1J_Jeff Chamber'!N41+'5C1Q_Advantage'!N41+'5C1AF_JCFA-Laf'!N41+'5C1W_Willow'!N41+'5C1Z_Lincoln Prep'!N41+'5C1AA_Laurel'!N41+'5C1AB_Apex'!N41+'5C1AC_Smothers'!N41+'5C1AD_Greater'!N41+'5C1R_Iberville'!N41+'5C1N_Delta'!N41+'5C1S_LC Col Prep'!N41+'5C1T_Northeast'!N41+'5C1U_Acadiana Ren'!N41+'5C1I_LA Key'!N41+'5C1V_Laf Ren'!N41+'5C1O_Impact'!N41+'5C1P_Vision'!N41+'5C2_LAVCA'!N41+'5C1H_Southwest'!N41+'5C1G_JS Clark'!N41+'5C1AH_BRUP'!N41+'5C1X_Tangi'!N41+'5C1Y_GEO'!N41+'5C1AI_Harmony'!N41+'5C1AJ_Athlos'!N41+'5C1AG_Collegiate'!N41+'5C1M_GEO Mid'!N41+Placeholder_Tallulah!N41</f>
        <v>0</v>
      </c>
      <c r="O41" s="356">
        <f>'5C1B_DArbonne'!O41+'5C1A_Madison'!O41+'5C1C_Intl High'!O41+'5C3_UnvView'!O41+'5C1F_L.C. Charter'!O41+'5C1E_LFNO'!O41+'5C1D_NOMMA'!O41+'5C1AE_Noble Minds'!O41+'5C1J_Jeff Chamber'!O41+'5C1Q_Advantage'!O41+'5C1AF_JCFA-Laf'!O41+'5C1W_Willow'!O41+'5C1Z_Lincoln Prep'!O41+'5C1AA_Laurel'!O41+'5C1AB_Apex'!O41+'5C1AC_Smothers'!O41+'5C1AD_Greater'!O41+'5C1R_Iberville'!O41+'5C1N_Delta'!O41+'5C1S_LC Col Prep'!O41+'5C1T_Northeast'!O41+'5C1U_Acadiana Ren'!O41+'5C1I_LA Key'!O41+'5C1V_Laf Ren'!O41+'5C1O_Impact'!O41+'5C1P_Vision'!O41+'5C2_LAVCA'!O41+'5C1H_Southwest'!O41+'5C1G_JS Clark'!O41+'5C1AH_BRUP'!O41+'5C1X_Tangi'!O41+'5C1Y_GEO'!O41+'5C1AI_Harmony'!O41+'5C1AJ_Athlos'!O41+'5C1AG_Collegiate'!O41+'5C1M_GEO Mid'!O41+Placeholder_Tallulah!O41</f>
        <v>0</v>
      </c>
      <c r="P41" s="52">
        <f>'Source Data'!L41</f>
        <v>1659.2095378361696</v>
      </c>
      <c r="Q41" s="81">
        <f>'5C1B_DArbonne'!Q41+'5C1A_Madison'!Q41+'5C1C_Intl High'!Q41+'5C3_UnvView'!Q41+'5C1F_L.C. Charter'!Q41+'5C1E_LFNO'!Q41+'5C1D_NOMMA'!Q41+'5C1AE_Noble Minds'!Q41+'5C1J_Jeff Chamber'!Q41+'5C1Q_Advantage'!Q41+'5C1AF_JCFA-Laf'!Q41+'5C1W_Willow'!Q41+'5C1Z_Lincoln Prep'!Q41+'5C1AA_Laurel'!Q41+'5C1AB_Apex'!Q41+'5C1AC_Smothers'!Q41+'5C1AD_Greater'!Q41+'5C1R_Iberville'!Q41+'5C1N_Delta'!Q41+'5C1S_LC Col Prep'!Q41+'5C1T_Northeast'!Q41+'5C1U_Acadiana Ren'!Q41+'5C1I_LA Key'!Q41+'5C1V_Laf Ren'!Q41+'5C1O_Impact'!Q41+'5C1P_Vision'!Q41+'5C2_LAVCA'!Q41+'5C1H_Southwest'!Q41+'5C1G_JS Clark'!Q41+'5C1AH_BRUP'!Q41+'5C1X_Tangi'!Q41+'5C1Y_GEO'!Q41+'5C1AI_Harmony'!Q41+'5C1AJ_Athlos'!Q41+'5C1AG_Collegiate'!Q41+'5C1M_GEO Mid'!Q41+Placeholder_Tallulah!Q41</f>
        <v>0</v>
      </c>
      <c r="R41" s="95">
        <f>'5C1B_DArbonne'!R41+'5C1A_Madison'!R41+'5C1C_Intl High'!R41+'5C3_UnvView'!R41+'5C1F_L.C. Charter'!R41+'5C1E_LFNO'!R41+'5C1D_NOMMA'!R41+'5C1AE_Noble Minds'!R41+'5C1J_Jeff Chamber'!R41+'5C1Q_Advantage'!R41+'5C1AF_JCFA-Laf'!R41+'5C1W_Willow'!R41+'5C1Z_Lincoln Prep'!R41+'5C1AA_Laurel'!R41+'5C1AB_Apex'!R41+'5C1AC_Smothers'!R41+'5C1AD_Greater'!R41+'5C1R_Iberville'!R41+'5C1N_Delta'!R41+'5C1S_LC Col Prep'!R41+'5C1T_Northeast'!R41+'5C1U_Acadiana Ren'!R41+'5C1I_LA Key'!R41+'5C1V_Laf Ren'!R41+'5C1O_Impact'!R41+'5C1P_Vision'!R41+'5C2_LAVCA'!R41+'5C1H_Southwest'!R41+'5C1G_JS Clark'!R41+'5C1AH_BRUP'!R41+'5C1X_Tangi'!R41+'5C1Y_GEO'!R41+'5C1AI_Harmony'!R41+'5C1AJ_Athlos'!R41+'5C1AG_Collegiate'!R41+'5C1M_GEO Mid'!R41+Placeholder_Tallulah!R41</f>
        <v>175331</v>
      </c>
      <c r="S41" s="1398">
        <f>'5C3_UnvView'!S41+'5C2_LAVCA'!S41</f>
        <v>19481</v>
      </c>
      <c r="T41" s="52">
        <f>'5C1B_DArbonne'!S41+'5C1A_Madison'!S41+'5C1C_Intl High'!S41+'5C3_UnvView'!T41+'5C1F_L.C. Charter'!S41+'5C1E_LFNO'!S41+'5C1D_NOMMA'!S41+'5C1AE_Noble Minds'!S41+'5C1J_Jeff Chamber'!S41+'5C1Q_Advantage'!S41+'5C1AF_JCFA-Laf'!S41+'5C1W_Willow'!S41+'5C1Z_Lincoln Prep'!S41+'5C1AA_Laurel'!S41+'5C1AB_Apex'!S41+'5C1AC_Smothers'!S41+'5C1AD_Greater'!S41+'5C1R_Iberville'!S41+'5C1N_Delta'!S41+'5C1S_LC Col Prep'!S41+'5C1T_Northeast'!S41+'5C1U_Acadiana Ren'!S41+'5C1I_LA Key'!S41+'5C1V_Laf Ren'!S41+'5C1O_Impact'!S41+'5C1P_Vision'!S41+'5C2_LAVCA'!T41+'5C1H_Southwest'!S41+'5C1G_JS Clark'!S41+'5C1AH_BRUP'!S41+'5C1X_Tangi'!S41+'5C1Y_GEO'!S41+'5C1AI_Harmony'!S41+'5C1AJ_Athlos'!S41+'5C1AG_Collegiate'!S41+'5C1M_GEO Mid'!S41+Placeholder_Tallulah!S41</f>
        <v>0</v>
      </c>
      <c r="U41" s="52">
        <f>'5C1B_DArbonne'!T41+'5C1A_Madison'!T41+'5C1C_Intl High'!T41+'5C3_UnvView'!U41+'5C1F_L.C. Charter'!T41+'5C1E_LFNO'!T41+'5C1D_NOMMA'!T41+'5C1AE_Noble Minds'!T41+'5C1J_Jeff Chamber'!T41+'5C1Q_Advantage'!T41+'5C1AF_JCFA-Laf'!T41+'5C1W_Willow'!T41+'5C1Z_Lincoln Prep'!T41+'5C1AA_Laurel'!T41+'5C1AB_Apex'!T41+'5C1AC_Smothers'!T41+'5C1AD_Greater'!T41+'5C1R_Iberville'!T41+'5C1N_Delta'!T41+'5C1S_LC Col Prep'!T41+'5C1T_Northeast'!T41+'5C1U_Acadiana Ren'!T41+'5C1I_LA Key'!T41+'5C1V_Laf Ren'!T41+'5C1O_Impact'!T41+'5C1P_Vision'!T41+'5C2_LAVCA'!U41+'5C1H_Southwest'!T41+'5C1G_JS Clark'!T41+'5C1AH_BRUP'!T41+'5C1X_Tangi'!T41+'5C1Y_GEO'!T41+'5C1AI_Harmony'!T41+'5C1AJ_Athlos'!T41+'5C1AG_Collegiate'!T41+'5C1M_GEO Mid'!T41+Placeholder_Tallulah!T41</f>
        <v>0</v>
      </c>
      <c r="V41" s="53">
        <f>'5C1B_DArbonne'!U41+'5C1A_Madison'!U41+'5C1C_Intl High'!U41+'5C3_UnvView'!V41+'5C1F_L.C. Charter'!U41+'5C1E_LFNO'!U41+'5C1D_NOMMA'!U41+'5C1AE_Noble Minds'!U41+'5C1J_Jeff Chamber'!U41+'5C1Q_Advantage'!U41+'5C1AF_JCFA-Laf'!U41+'5C1W_Willow'!U41+'5C1Z_Lincoln Prep'!U41+'5C1AA_Laurel'!U41+'5C1AB_Apex'!U41+'5C1AC_Smothers'!U41+'5C1AD_Greater'!U41+'5C1R_Iberville'!U41+'5C1N_Delta'!U41+'5C1S_LC Col Prep'!U41+'5C1T_Northeast'!U41+'5C1U_Acadiana Ren'!U41+'5C1I_LA Key'!U41+'5C1V_Laf Ren'!U41+'5C1O_Impact'!U41+'5C1P_Vision'!U41+'5C2_LAVCA'!V41+'5C1H_Southwest'!U41+'5C1G_JS Clark'!U41+'5C1AH_BRUP'!U41+'5C1X_Tangi'!U41+'5C1Y_GEO'!U41+'5C1AI_Harmony'!U41+'5C1AJ_Athlos'!U41+'5C1AG_Collegiate'!U41+'5C1M_GEO Mid'!U41+Placeholder_Tallulah!U41</f>
        <v>0</v>
      </c>
      <c r="W41" s="95">
        <f>'5C1B_DArbonne'!V41+'5C1A_Madison'!V41+'5C1C_Intl High'!V41+'5C3_UnvView'!W41+'5C1F_L.C. Charter'!V41+'5C1E_LFNO'!V41+'5C1D_NOMMA'!V41+'5C1AE_Noble Minds'!V41+'5C1J_Jeff Chamber'!V41+'5C1Q_Advantage'!V41+'5C1AF_JCFA-Laf'!V41+'5C1W_Willow'!V41+'5C1Z_Lincoln Prep'!V41+'5C1AA_Laurel'!V41+'5C1AB_Apex'!V41+'5C1AC_Smothers'!V41+'5C1AD_Greater'!V41+'5C1R_Iberville'!V41+'5C1N_Delta'!V41+'5C1S_LC Col Prep'!V41+'5C1T_Northeast'!V41+'5C1U_Acadiana Ren'!V41+'5C1I_LA Key'!V41+'5C1V_Laf Ren'!V41+'5C1O_Impact'!V41+'5C1P_Vision'!V41+'5C2_LAVCA'!W41+'5C1H_Southwest'!V41+'5C1G_JS Clark'!V41+'5C1AH_BRUP'!V41+'5C1X_Tangi'!V41+'5C1Y_GEO'!V41+'5C1AI_Harmony'!V41+'5C1AJ_Athlos'!V41+'5C1AG_Collegiate'!V41+'5C1M_GEO Mid'!V41+Placeholder_Tallulah!V41</f>
        <v>0</v>
      </c>
      <c r="X41" s="81">
        <f>'5C1B_DArbonne'!W41+'5C1A_Madison'!W41+'5C1C_Intl High'!W41+'5C3_UnvView'!X41+'5C1F_L.C. Charter'!W41+'5C1E_LFNO'!W41+'5C1D_NOMMA'!W41+'5C1AE_Noble Minds'!W41+'5C1J_Jeff Chamber'!W41+'5C1Q_Advantage'!W41+'5C1AF_JCFA-Laf'!W41+'5C1W_Willow'!W41+'5C1Z_Lincoln Prep'!W41+'5C1AA_Laurel'!W41+'5C1AB_Apex'!W41+'5C1AC_Smothers'!W41+'5C1AD_Greater'!W41+'5C1R_Iberville'!W41+'5C1N_Delta'!W41+'5C1S_LC Col Prep'!W41+'5C1T_Northeast'!W41+'5C1U_Acadiana Ren'!W41+'5C1I_LA Key'!W41+'5C1V_Laf Ren'!W41+'5C1O_Impact'!W41+'5C1P_Vision'!W41+'5C2_LAVCA'!X41+'5C1H_Southwest'!W41+'5C1G_JS Clark'!W41+'5C1AH_BRUP'!W41+'5C1X_Tangi'!W41+'5C1Y_GEO'!W41+'5C1AI_Harmony'!W41+'5C1AJ_Athlos'!W41+'5C1AG_Collegiate'!W41+'5C1M_GEO Mid'!W41+Placeholder_Tallulah!W41</f>
        <v>0</v>
      </c>
      <c r="Y41" s="95">
        <f>'5C1B_DArbonne'!X41+'5C1A_Madison'!X41+'5C1C_Intl High'!X41+'5C3_UnvView'!Y41+'5C1F_L.C. Charter'!X41+'5C1E_LFNO'!X41+'5C1D_NOMMA'!X41+'5C1AE_Noble Minds'!X41+'5C1J_Jeff Chamber'!X41+'5C1Q_Advantage'!X41+'5C1AF_JCFA-Laf'!X41+'5C1W_Willow'!X41+'5C1Z_Lincoln Prep'!X41+'5C1AA_Laurel'!X41+'5C1AB_Apex'!X41+'5C1AC_Smothers'!X41+'5C1AD_Greater'!X41+'5C1R_Iberville'!X41+'5C1N_Delta'!X41+'5C1S_LC Col Prep'!X41+'5C1T_Northeast'!X41+'5C1U_Acadiana Ren'!X41+'5C1I_LA Key'!X41+'5C1V_Laf Ren'!X41+'5C1O_Impact'!X41+'5C1P_Vision'!X41+'5C2_LAVCA'!Y41+'5C1H_Southwest'!X41+'5C1G_JS Clark'!X41+'5C1AH_BRUP'!X41+'5C1X_Tangi'!X41+'5C1Y_GEO'!X41+'5C1AI_Harmony'!X41+'5C1AJ_Athlos'!X41+'5C1AG_Collegiate'!X41+'5C1M_GEO Mid'!X41+Placeholder_Tallulah!X41</f>
        <v>0</v>
      </c>
      <c r="Z41" s="52">
        <f>'5C1B_DArbonne'!Y41+'5C1A_Madison'!Y41+'5C1C_Intl High'!Y41+'5C3_UnvView'!Z41+'5C1F_L.C. Charter'!Y41+'5C1E_LFNO'!Y41+'5C1D_NOMMA'!Y41+'5C1AE_Noble Minds'!Y41+'5C1J_Jeff Chamber'!Y41+'5C1Q_Advantage'!Y41+'5C1AF_JCFA-Laf'!Y41+'5C1W_Willow'!Y41+'5C1Z_Lincoln Prep'!Y41+'5C1AA_Laurel'!Y41+'5C1AB_Apex'!Y41+'5C1AC_Smothers'!Y41+'5C1AD_Greater'!Y41+'5C1R_Iberville'!Y41+'5C1N_Delta'!Y41+'5C1S_LC Col Prep'!Y41+'5C1T_Northeast'!Y41+'5C1U_Acadiana Ren'!Y41+'5C1I_LA Key'!Y41+'5C1V_Laf Ren'!Y41+'5C1O_Impact'!Y41+'5C1P_Vision'!Y41+'5C2_LAVCA'!Z41+'5C1H_Southwest'!Y41+'5C1G_JS Clark'!Y41+'5C1AH_BRUP'!Y41+'5C1X_Tangi'!Y41+'5C1Y_GEO'!Y41+'5C1AI_Harmony'!Y41+'5C1AJ_Athlos'!Y41+'5C1AG_Collegiate'!Y41+'5C1M_GEO Mid'!Y41+Placeholder_Tallulah!Y41</f>
        <v>0</v>
      </c>
      <c r="AA41" s="95">
        <f>'5C1B_DArbonne'!Z41+'5C1A_Madison'!Z41+'5C1C_Intl High'!Z41+'5C3_UnvView'!AA41+'5C1F_L.C. Charter'!Z41+'5C1E_LFNO'!Z41+'5C1D_NOMMA'!Z41+'5C1AE_Noble Minds'!Z41+'5C1J_Jeff Chamber'!Z41+'5C1Q_Advantage'!Z41+'5C1AF_JCFA-Laf'!Z41+'5C1W_Willow'!Z41+'5C1Z_Lincoln Prep'!Z41+'5C1AA_Laurel'!Z41+'5C1AB_Apex'!Z41+'5C1AC_Smothers'!Z41+'5C1AD_Greater'!Z41+'5C1R_Iberville'!Z41+'5C1N_Delta'!Z41+'5C1S_LC Col Prep'!Z41+'5C1T_Northeast'!Z41+'5C1U_Acadiana Ren'!Z41+'5C1I_LA Key'!Z41+'5C1V_Laf Ren'!Z41+'5C1O_Impact'!Z41+'5C1P_Vision'!Z41+'5C2_LAVCA'!AA41+'5C1H_Southwest'!Z41+'5C1G_JS Clark'!Z41+'5C1AH_BRUP'!Z41+'5C1X_Tangi'!Z41+'5C1Y_GEO'!Z41+'5C1AI_Harmony'!Z41+'5C1AJ_Athlos'!Z41+'5C1AG_Collegiate'!Z41+'5C1M_GEO Mid'!Z41+Placeholder_Tallulah!Z41</f>
        <v>0</v>
      </c>
      <c r="AB41" s="54">
        <f>'5C1B_DArbonne'!AA41+'5C1A_Madison'!AA41+'5C1C_Intl High'!AA41+'5C3_UnvView'!AB41+'5C1F_L.C. Charter'!AA41+'5C1E_LFNO'!AA41+'5C1D_NOMMA'!AA41+'5C1AE_Noble Minds'!AA41+'5C1J_Jeff Chamber'!AA41+'5C1Q_Advantage'!AA41+'5C1AF_JCFA-Laf'!AA41+'5C1W_Willow'!AA41+'5C1Z_Lincoln Prep'!AA41+'5C1AA_Laurel'!AA41+'5C1AB_Apex'!AA41+'5C1AC_Smothers'!AA41+'5C1AD_Greater'!AA41+'5C1R_Iberville'!AA41+'5C1N_Delta'!AA41+'5C1S_LC Col Prep'!AA41+'5C1T_Northeast'!AA41+'5C1U_Acadiana Ren'!AA41+'5C1I_LA Key'!AA41+'5C1V_Laf Ren'!AA41+'5C1O_Impact'!AA41+'5C1P_Vision'!AA41+'5C2_LAVCA'!AB41+'5C1H_Southwest'!AA41+'5C1G_JS Clark'!AA41+'5C1AH_BRUP'!AA41+'5C1X_Tangi'!AA41+'5C1Y_GEO'!AA41+'5C1AI_Harmony'!AA41+'5C1AJ_Athlos'!AA41+'5C1AG_Collegiate'!AA41+'5C1M_GEO Mid'!AA41+Placeholder_Tallulah!AA41</f>
        <v>0</v>
      </c>
      <c r="AC41" s="52">
        <f>'5C1B_DArbonne'!AB41+'5C1A_Madison'!AB41+'5C1C_Intl High'!AB41+'5C3_UnvView'!AC41+'5C1F_L.C. Charter'!AB41+'5C1E_LFNO'!AB41+'5C1D_NOMMA'!AB41+'5C1AE_Noble Minds'!AB41+'5C1J_Jeff Chamber'!AB41+'5C1Q_Advantage'!AB41+'5C1AF_JCFA-Laf'!AB41+'5C1W_Willow'!AB41+'5C1Z_Lincoln Prep'!AB41+'5C1AA_Laurel'!AB41+'5C1AB_Apex'!AB41+'5C1AC_Smothers'!AB41+'5C1AD_Greater'!AB41+'5C1R_Iberville'!AB41+'5C1N_Delta'!AB41+'5C1S_LC Col Prep'!AB41+'5C1T_Northeast'!AB41+'5C1U_Acadiana Ren'!AB41+'5C1I_LA Key'!AB41+'5C1V_Laf Ren'!AB41+'5C1O_Impact'!AB41+'5C1P_Vision'!AB41+'5C2_LAVCA'!AC41+'5C1H_Southwest'!AB41+'5C1G_JS Clark'!AB41+'5C1AH_BRUP'!AB41+'5C1X_Tangi'!AB41+'5C1Y_GEO'!AB41+'5C1AI_Harmony'!AB41+'5C1AJ_Athlos'!AB41+'5C1AG_Collegiate'!AB41+'5C1M_GEO Mid'!AB41+Placeholder_Tallulah!AB41</f>
        <v>0</v>
      </c>
      <c r="AD41" s="96">
        <f>'5C1B_DArbonne'!AC41+'5C1A_Madison'!AC41+'5C1C_Intl High'!AC41+'5C3_UnvView'!AD41+'5C1F_L.C. Charter'!AC41+'5C1E_LFNO'!AC41+'5C1D_NOMMA'!AC41+'5C1AE_Noble Minds'!AC41+'5C1J_Jeff Chamber'!AC41+'5C1Q_Advantage'!AC41+'5C1AF_JCFA-Laf'!AC41+'5C1W_Willow'!AC41+'5C1Z_Lincoln Prep'!AC41+'5C1AA_Laurel'!AC41+'5C1AB_Apex'!AC41+'5C1AC_Smothers'!AC41+'5C1AD_Greater'!AC41+'5C1R_Iberville'!AC41+'5C1N_Delta'!AC41+'5C1S_LC Col Prep'!AC41+'5C1T_Northeast'!AC41+'5C1U_Acadiana Ren'!AC41+'5C1I_LA Key'!AC41+'5C1V_Laf Ren'!AC41+'5C1O_Impact'!AC41+'5C1P_Vision'!AC41+'5C2_LAVCA'!AD41+'5C1H_Southwest'!AC41+'5C1G_JS Clark'!AC41+'5C1AH_BRUP'!AC41+'5C1X_Tangi'!AC41+'5C1Y_GEO'!AC41+'5C1AI_Harmony'!AC41+'5C1AJ_Athlos'!AC41+'5C1AG_Collegiate'!AC41+'5C1M_GEO Mid'!AC41+Placeholder_Tallulah!AC41</f>
        <v>0</v>
      </c>
      <c r="AE41" s="96">
        <f>'5C1B_DArbonne'!AD41+'5C1A_Madison'!AD41+'5C1C_Intl High'!AD41+'5C3_UnvView'!AE41+'5C1F_L.C. Charter'!AD41+'5C1E_LFNO'!AD41+'5C1D_NOMMA'!AD41+'5C1AE_Noble Minds'!AD41+'5C1J_Jeff Chamber'!AD41+'5C1Q_Advantage'!AD41+'5C1AF_JCFA-Laf'!AD41+'5C1W_Willow'!AD41+'5C1Z_Lincoln Prep'!AD41+'5C1AA_Laurel'!AD41+'5C1AB_Apex'!AD41+'5C1AC_Smothers'!AD41+'5C1AD_Greater'!AD41+'5C1R_Iberville'!AD41+'5C1N_Delta'!AD41+'5C1S_LC Col Prep'!AD41+'5C1T_Northeast'!AD41+'5C1U_Acadiana Ren'!AD41+'5C1I_LA Key'!AD41+'5C1V_Laf Ren'!AD41+'5C1O_Impact'!AD41+'5C1P_Vision'!AD41+'5C2_LAVCA'!AE41+'5C1H_Southwest'!AD41+'5C1G_JS Clark'!AD41+'5C1AH_BRUP'!AD41+'5C1X_Tangi'!AD41+'5C1Y_GEO'!AD41+'5C1AI_Harmony'!AD41+'5C1AJ_Athlos'!AD41+'5C1AG_Collegiate'!AD41+'5C1M_GEO Mid'!AD41+Placeholder_Tallulah!AD41</f>
        <v>0</v>
      </c>
      <c r="AF41" s="72">
        <f>'Source Data'!N41</f>
        <v>4119</v>
      </c>
      <c r="AG41" s="92">
        <f>'5C1B_DArbonne'!AF41+'5C1A_Madison'!AF41+'5C1C_Intl High'!AF41+'5C3_UnvView'!AG41+'5C1F_L.C. Charter'!AF41+'5C1E_LFNO'!AF41+'5C1D_NOMMA'!AF41+'5C1AE_Noble Minds'!AF41+'5C1J_Jeff Chamber'!AF41+'5C1Q_Advantage'!AF41+'5C1AF_JCFA-Laf'!AF41+'5C1W_Willow'!AF41+'5C1Z_Lincoln Prep'!AF41+'5C1AA_Laurel'!AF41+'5C1AB_Apex'!AF41+'5C1AC_Smothers'!AF41+'5C1AD_Greater'!AF41+'5C1R_Iberville'!AF41+'5C1N_Delta'!AF41+'5C1S_LC Col Prep'!AF41+'5C1T_Northeast'!AF41+'5C1U_Acadiana Ren'!AF41+'5C1I_LA Key'!AF41+'5C1V_Laf Ren'!AF41+'5C1O_Impact'!AF41+'5C1P_Vision'!AF41+'5C2_LAVCA'!AG41+'5C1H_Southwest'!AF41+'5C1G_JS Clark'!AF41+'5C1AH_BRUP'!AF41+'5C1X_Tangi'!AF41+'5C1Y_GEO'!AF41+'5C1AI_Harmony'!AF41+'5C1AJ_Athlos'!AF41+'5C1AG_Collegiate'!AF41+'5C1M_GEO Mid'!AF41+Placeholder_Tallulah!AF41</f>
        <v>0</v>
      </c>
      <c r="AH41" s="337">
        <f>'5C1B_DArbonne'!AG41+'5C1A_Madison'!AG41+'5C1C_Intl High'!AG41+'5C3_UnvView'!AH41+'5C1F_L.C. Charter'!AG41+'5C1E_LFNO'!AG41+'5C1D_NOMMA'!AG41+'5C1AE_Noble Minds'!AG41+'5C1J_Jeff Chamber'!AG41+'5C1Q_Advantage'!AG41+'5C1AF_JCFA-Laf'!AG41+'5C1W_Willow'!AG41+'5C1Z_Lincoln Prep'!AG41+'5C1AA_Laurel'!AG41+'5C1AB_Apex'!AG41+'5C1AC_Smothers'!AG41+'5C1AD_Greater'!AG41+'5C1R_Iberville'!AG41+'5C1N_Delta'!AG41+'5C1S_LC Col Prep'!AG41+'5C1T_Northeast'!AG41+'5C1U_Acadiana Ren'!AG41+'5C1I_LA Key'!AG41+'5C1V_Laf Ren'!AG41+'5C1O_Impact'!AG41+'5C1P_Vision'!AG41+'5C2_LAVCA'!AH41+'5C1H_Southwest'!AG41+'5C1G_JS Clark'!AG41+'5C1AH_BRUP'!AG41+'5C1X_Tangi'!AG41+'5C1Y_GEO'!AG41+'5C1AI_Harmony'!AG41+'5C1AJ_Athlos'!AG41+'5C1AG_Collegiate'!AG41+'5C1M_GEO Mid'!AG41+Placeholder_Tallulah!AG41</f>
        <v>0</v>
      </c>
      <c r="AI41" s="72">
        <f>'5C1B_DArbonne'!AH41+'5C1A_Madison'!AH41+'5C1C_Intl High'!AH41+'5C3_UnvView'!AI41+'5C1F_L.C. Charter'!AH41+'5C1E_LFNO'!AH41+'5C1D_NOMMA'!AH41+'5C1AE_Noble Minds'!AH41+'5C1J_Jeff Chamber'!AH41+'5C1Q_Advantage'!AH41+'5C1AF_JCFA-Laf'!AH41+'5C1W_Willow'!AH41+'5C1Z_Lincoln Prep'!AH41+'5C1AA_Laurel'!AH41+'5C1AB_Apex'!AH41+'5C1AC_Smothers'!AH41+'5C1AD_Greater'!AH41+'5C1R_Iberville'!AH41+'5C1N_Delta'!AH41+'5C1S_LC Col Prep'!AH41+'5C1T_Northeast'!AH41+'5C1U_Acadiana Ren'!AH41+'5C1I_LA Key'!AH41+'5C1V_Laf Ren'!AH41+'5C1O_Impact'!AH41+'5C1P_Vision'!AH41+'5C2_LAVCA'!AI41+'5C1H_Southwest'!AH41+'5C1G_JS Clark'!AH41+'5C1AH_BRUP'!AH41+'5C1X_Tangi'!AH41+'5C1Y_GEO'!AH41+'5C1AI_Harmony'!AH41+'5C1AJ_Athlos'!AH41+'5C1AG_Collegiate'!AH41+'5C1M_GEO Mid'!AH41+Placeholder_Tallulah!AH41</f>
        <v>0</v>
      </c>
      <c r="AJ41" s="337">
        <f>'5C1B_DArbonne'!AI41+'5C1A_Madison'!AI41+'5C1C_Intl High'!AI41+'5C3_UnvView'!AJ41+'5C1F_L.C. Charter'!AI41+'5C1E_LFNO'!AI41+'5C1D_NOMMA'!AI41+'5C1AE_Noble Minds'!AI41+'5C1J_Jeff Chamber'!AI41+'5C1Q_Advantage'!AI41+'5C1AF_JCFA-Laf'!AI41+'5C1W_Willow'!AI41+'5C1Z_Lincoln Prep'!AI41+'5C1AA_Laurel'!AI41+'5C1AB_Apex'!AI41+'5C1AC_Smothers'!AI41+'5C1AD_Greater'!AI41+'5C1R_Iberville'!AI41+'5C1N_Delta'!AI41+'5C1S_LC Col Prep'!AI41+'5C1T_Northeast'!AI41+'5C1U_Acadiana Ren'!AI41+'5C1I_LA Key'!AI41+'5C1V_Laf Ren'!AI41+'5C1O_Impact'!AI41+'5C1P_Vision'!AI41+'5C2_LAVCA'!AJ41+'5C1H_Southwest'!AI41+'5C1G_JS Clark'!AI41+'5C1AH_BRUP'!AI41+'5C1X_Tangi'!AI41+'5C1Y_GEO'!AI41+'5C1AI_Harmony'!AI41+'5C1AJ_Athlos'!AI41+'5C1AG_Collegiate'!AI41+'5C1M_GEO Mid'!AI41+Placeholder_Tallulah!AI41</f>
        <v>0</v>
      </c>
      <c r="AK41" s="73">
        <f>'5C1B_DArbonne'!AJ41+'5C1A_Madison'!AJ41+'5C1C_Intl High'!AJ41+'5C3_UnvView'!AK41+'5C1F_L.C. Charter'!AJ41+'5C1E_LFNO'!AJ41+'5C1D_NOMMA'!AJ41+'5C1AE_Noble Minds'!AJ41+'5C1J_Jeff Chamber'!AJ41+'5C1Q_Advantage'!AJ41+'5C1AF_JCFA-Laf'!AJ41+'5C1W_Willow'!AJ41+'5C1Z_Lincoln Prep'!AJ41+'5C1AA_Laurel'!AJ41+'5C1AB_Apex'!AJ41+'5C1AC_Smothers'!AJ41+'5C1AD_Greater'!AJ41+'5C1R_Iberville'!AJ41+'5C1N_Delta'!AJ41+'5C1S_LC Col Prep'!AJ41+'5C1T_Northeast'!AJ41+'5C1U_Acadiana Ren'!AJ41+'5C1I_LA Key'!AJ41+'5C1V_Laf Ren'!AJ41+'5C1O_Impact'!AJ41+'5C1P_Vision'!AJ41+'5C2_LAVCA'!AK41+'5C1H_Southwest'!AJ41+'5C1G_JS Clark'!AJ41+'5C1AH_BRUP'!AJ41+'5C1X_Tangi'!AJ41+'5C1Y_GEO'!AJ41+'5C1AI_Harmony'!AJ41+'5C1AJ_Athlos'!AJ41+'5C1AG_Collegiate'!AJ41+'5C1M_GEO Mid'!AJ41+Placeholder_Tallulah!AJ41</f>
        <v>0</v>
      </c>
      <c r="AL41" s="74">
        <f>'5C1B_DArbonne'!AK41+'5C1A_Madison'!AK41+'5C1C_Intl High'!AK41+'5C3_UnvView'!AL41+'5C1F_L.C. Charter'!AK41+'5C1E_LFNO'!AK41+'5C1D_NOMMA'!AK41+'5C1AE_Noble Minds'!AK41+'5C1J_Jeff Chamber'!AK41+'5C1Q_Advantage'!AK41+'5C1AF_JCFA-Laf'!AK41+'5C1W_Willow'!AK41+'5C1Z_Lincoln Prep'!AK41+'5C1AA_Laurel'!AK41+'5C1AB_Apex'!AK41+'5C1AC_Smothers'!AK41+'5C1AD_Greater'!AK41+'5C1R_Iberville'!AK41+'5C1N_Delta'!AK41+'5C1S_LC Col Prep'!AK41+'5C1T_Northeast'!AK41+'5C1U_Acadiana Ren'!AK41+'5C1I_LA Key'!AK41+'5C1V_Laf Ren'!AK41+'5C1O_Impact'!AK41+'5C1P_Vision'!AK41+'5C2_LAVCA'!AL41+'5C1H_Southwest'!AK41+'5C1G_JS Clark'!AK41+'5C1AH_BRUP'!AK41+'5C1X_Tangi'!AK41+'5C1Y_GEO'!AK41+'5C1AI_Harmony'!AK41+'5C1AJ_Athlos'!AK41+'5C1AG_Collegiate'!AK41+'5C1M_GEO Mid'!AK41+Placeholder_Tallulah!AK41</f>
        <v>0</v>
      </c>
      <c r="AM41" s="92">
        <f>'5C1B_DArbonne'!AL41+'5C1A_Madison'!AL41+'5C1C_Intl High'!AL41+'5C3_UnvView'!AM41+'5C1F_L.C. Charter'!AL41+'5C1E_LFNO'!AL41+'5C1D_NOMMA'!AL41+'5C1AE_Noble Minds'!AL41+'5C1J_Jeff Chamber'!AL41+'5C1Q_Advantage'!AL41+'5C1AF_JCFA-Laf'!AL41+'5C1W_Willow'!AL41+'5C1Z_Lincoln Prep'!AL41+'5C1AA_Laurel'!AL41+'5C1AB_Apex'!AL41+'5C1AC_Smothers'!AL41+'5C1AD_Greater'!AL41+'5C1R_Iberville'!AL41+'5C1N_Delta'!AL41+'5C1S_LC Col Prep'!AL41+'5C1T_Northeast'!AL41+'5C1U_Acadiana Ren'!AL41+'5C1I_LA Key'!AL41+'5C1V_Laf Ren'!AL41+'5C1O_Impact'!AL41+'5C1P_Vision'!AL41+'5C2_LAVCA'!AM41+'5C1H_Southwest'!AL41+'5C1G_JS Clark'!AL41+'5C1AH_BRUP'!AL41+'5C1X_Tangi'!AL41+'5C1Y_GEO'!AL41+'5C1AI_Harmony'!AL41+'5C1AJ_Athlos'!AL41+'5C1AG_Collegiate'!AL41+'5C1M_GEO Mid'!AL41+Placeholder_Tallulah!AL41</f>
        <v>139017</v>
      </c>
      <c r="AN41" s="83">
        <f>'5C1B_DArbonne'!AM41+'5C1A_Madison'!AM41+'5C1C_Intl High'!AM41+'5C3_UnvView'!AN41+'5C1F_L.C. Charter'!AM41+'5C1E_LFNO'!AM41+'5C1D_NOMMA'!AM41+'5C1AE_Noble Minds'!AM41+'5C1J_Jeff Chamber'!AM41+'5C1Q_Advantage'!AM41+'5C1AF_JCFA-Laf'!AM41+'5C1W_Willow'!AM41+'5C1Z_Lincoln Prep'!AM41+'5C1AA_Laurel'!AM41+'5C1AB_Apex'!AM41+'5C1AC_Smothers'!AM41+'5C1AD_Greater'!AM41+'5C1R_Iberville'!AM41+'5C1N_Delta'!AM41+'5C1S_LC Col Prep'!AM41+'5C1T_Northeast'!AM41+'5C1U_Acadiana Ren'!AM41+'5C1I_LA Key'!AM41+'5C1V_Laf Ren'!AM41+'5C1O_Impact'!AM41+'5C1P_Vision'!AM41+'5C2_LAVCA'!AN41+'5C1H_Southwest'!AM41+'5C1G_JS Clark'!AM41+'5C1AH_BRUP'!AM41+'5C1X_Tangi'!AM41+'5C1Y_GEO'!AM41+'5C1AI_Harmony'!AM41+'5C1AJ_Athlos'!AM41+'5C1AG_Collegiate'!AM41+'5C1M_GEO Mid'!AM41+Placeholder_Tallulah!AM41</f>
        <v>0</v>
      </c>
      <c r="AO41" s="92">
        <f>'5C1B_DArbonne'!AN41+'5C1A_Madison'!AN41+'5C1C_Intl High'!AN41+'5C3_UnvView'!AO41+'5C1F_L.C. Charter'!AN41+'5C1E_LFNO'!AN41+'5C1D_NOMMA'!AN41+'5C1AE_Noble Minds'!AN41+'5C1J_Jeff Chamber'!AN41+'5C1Q_Advantage'!AN41+'5C1AF_JCFA-Laf'!AN41+'5C1W_Willow'!AN41+'5C1Z_Lincoln Prep'!AN41+'5C1AA_Laurel'!AN41+'5C1AB_Apex'!AN41+'5C1AC_Smothers'!AN41+'5C1AD_Greater'!AN41+'5C1R_Iberville'!AN41+'5C1N_Delta'!AN41+'5C1S_LC Col Prep'!AN41+'5C1T_Northeast'!AN41+'5C1U_Acadiana Ren'!AN41+'5C1I_LA Key'!AN41+'5C1V_Laf Ren'!AN41+'5C1O_Impact'!AN41+'5C1P_Vision'!AN41+'5C2_LAVCA'!AO41+'5C1H_Southwest'!AN41+'5C1G_JS Clark'!AN41+'5C1AH_BRUP'!AN41+'5C1X_Tangi'!AN41+'5C1Y_GEO'!AN41+'5C1AI_Harmony'!AN41+'5C1AJ_Athlos'!AN41+'5C1AG_Collegiate'!AN41+'5C1M_GEO Mid'!AN41+Placeholder_Tallulah!AN41</f>
        <v>0</v>
      </c>
      <c r="AP41" s="73">
        <f>'5C1B_DArbonne'!AO41+'5C1A_Madison'!AO41+'5C1C_Intl High'!AO41+'5C3_UnvView'!AP41+'5C1F_L.C. Charter'!AO41+'5C1E_LFNO'!AO41+'5C1D_NOMMA'!AO41+'5C1AE_Noble Minds'!AO41+'5C1J_Jeff Chamber'!AO41+'5C1Q_Advantage'!AO41+'5C1AF_JCFA-Laf'!AO41+'5C1W_Willow'!AO41+'5C1Z_Lincoln Prep'!AO41+'5C1AA_Laurel'!AO41+'5C1AB_Apex'!AO41+'5C1AC_Smothers'!AO41+'5C1AD_Greater'!AO41+'5C1R_Iberville'!AO41+'5C1N_Delta'!AO41+'5C1S_LC Col Prep'!AO41+'5C1T_Northeast'!AO41+'5C1U_Acadiana Ren'!AO41+'5C1I_LA Key'!AO41+'5C1V_Laf Ren'!AO41+'5C1O_Impact'!AO41+'5C1P_Vision'!AO41+'5C2_LAVCA'!AP41+'5C1H_Southwest'!AO41+'5C1G_JS Clark'!AO41+'5C1AH_BRUP'!AO41+'5C1X_Tangi'!AO41+'5C1Y_GEO'!AO41+'5C1AI_Harmony'!AO41+'5C1AJ_Athlos'!AO41+'5C1AG_Collegiate'!AO41+'5C1M_GEO Mid'!AO41+Placeholder_Tallulah!AO41</f>
        <v>0</v>
      </c>
      <c r="AQ41" s="92">
        <f>'5C1B_DArbonne'!AP41+'5C1A_Madison'!AP41+'5C1C_Intl High'!AP41+'5C3_UnvView'!AQ41+'5C1F_L.C. Charter'!AP41+'5C1E_LFNO'!AP41+'5C1D_NOMMA'!AP41+'5C1AE_Noble Minds'!AP41+'5C1J_Jeff Chamber'!AP41+'5C1Q_Advantage'!AP41+'5C1AF_JCFA-Laf'!AP41+'5C1W_Willow'!AP41+'5C1Z_Lincoln Prep'!AP41+'5C1AA_Laurel'!AP41+'5C1AB_Apex'!AP41+'5C1AC_Smothers'!AP41+'5C1AD_Greater'!AP41+'5C1R_Iberville'!AP41+'5C1N_Delta'!AP41+'5C1S_LC Col Prep'!AP41+'5C1T_Northeast'!AP41+'5C1U_Acadiana Ren'!AP41+'5C1I_LA Key'!AP41+'5C1V_Laf Ren'!AP41+'5C1O_Impact'!AP41+'5C1P_Vision'!AP41+'5C2_LAVCA'!AQ41+'5C1H_Southwest'!AP41+'5C1G_JS Clark'!AP41+'5C1AH_BRUP'!AP41+'5C1X_Tangi'!AP41+'5C1Y_GEO'!AP41+'5C1AI_Harmony'!AP41+'5C1AJ_Athlos'!AP41+'5C1AG_Collegiate'!AP41+'5C1M_GEO Mid'!AP41+Placeholder_Tallulah!AP41</f>
        <v>0</v>
      </c>
      <c r="AR41" s="73">
        <f>'5C1B_DArbonne'!AQ41+'5C1A_Madison'!AQ41+'5C1C_Intl High'!AQ41+'5C3_UnvView'!AR41+'5C1F_L.C. Charter'!AQ41+'5C1E_LFNO'!AQ41+'5C1D_NOMMA'!AQ41+'5C1AE_Noble Minds'!AQ41+'5C1J_Jeff Chamber'!AQ41+'5C1Q_Advantage'!AQ41+'5C1AF_JCFA-Laf'!AQ41+'5C1W_Willow'!AQ41+'5C1Z_Lincoln Prep'!AQ41+'5C1AA_Laurel'!AQ41+'5C1AB_Apex'!AQ41+'5C1AC_Smothers'!AQ41+'5C1AD_Greater'!AQ41+'5C1R_Iberville'!AQ41+'5C1N_Delta'!AQ41+'5C1S_LC Col Prep'!AQ41+'5C1T_Northeast'!AQ41+'5C1U_Acadiana Ren'!AQ41+'5C1I_LA Key'!AQ41+'5C1V_Laf Ren'!AQ41+'5C1O_Impact'!AQ41+'5C1P_Vision'!AQ41+'5C2_LAVCA'!AR41+'5C1H_Southwest'!AQ41+'5C1G_JS Clark'!AQ41+'5C1AH_BRUP'!AQ41+'5C1X_Tangi'!AQ41+'5C1Y_GEO'!AQ41+'5C1AI_Harmony'!AQ41+'5C1AJ_Athlos'!AQ41+'5C1AG_Collegiate'!AQ41+'5C1M_GEO Mid'!AQ41+Placeholder_Tallulah!AQ41</f>
        <v>0</v>
      </c>
      <c r="AS41" s="73">
        <f>'5C1B_DArbonne'!AR41+'5C1A_Madison'!AR41+'5C1C_Intl High'!AR41+'5C3_UnvView'!AS41+'5C1F_L.C. Charter'!AR41+'5C1E_LFNO'!AR41+'5C1D_NOMMA'!AR41+'5C1AE_Noble Minds'!AR41+'5C1J_Jeff Chamber'!AR41+'5C1Q_Advantage'!AR41+'5C1AF_JCFA-Laf'!AR41+'5C1W_Willow'!AR41+'5C1Z_Lincoln Prep'!AR41+'5C1AA_Laurel'!AR41+'5C1AB_Apex'!AR41+'5C1AC_Smothers'!AR41+'5C1AD_Greater'!AR41+'5C1R_Iberville'!AR41+'5C1N_Delta'!AR41+'5C1S_LC Col Prep'!AR41+'5C1T_Northeast'!AR41+'5C1U_Acadiana Ren'!AR41+'5C1I_LA Key'!AR41+'5C1V_Laf Ren'!AR41+'5C1O_Impact'!AR41+'5C1P_Vision'!AR41+'5C2_LAVCA'!AS41+'5C1H_Southwest'!AR41+'5C1G_JS Clark'!AR41+'5C1AH_BRUP'!AR41+'5C1X_Tangi'!AR41+'5C1Y_GEO'!AR41+'5C1AI_Harmony'!AR41+'5C1AJ_Athlos'!AR41+'5C1AG_Collegiate'!AR41+'5C1M_GEO Mid'!AR41+Placeholder_Tallulah!AR41</f>
        <v>0</v>
      </c>
      <c r="AT41" s="92">
        <f>'5C1B_DArbonne'!AS41+'5C1A_Madison'!AS41+'5C1C_Intl High'!AS41+'5C3_UnvView'!AT41+'5C1F_L.C. Charter'!AS41+'5C1E_LFNO'!AS41+'5C1D_NOMMA'!AS41+'5C1AE_Noble Minds'!AS41+'5C1J_Jeff Chamber'!AS41+'5C1Q_Advantage'!AS41+'5C1AF_JCFA-Laf'!AS41+'5C1W_Willow'!AS41+'5C1Z_Lincoln Prep'!AS41+'5C1AA_Laurel'!AS41+'5C1AB_Apex'!AS41+'5C1AC_Smothers'!AS41+'5C1AD_Greater'!AS41+'5C1R_Iberville'!AS41+'5C1N_Delta'!AS41+'5C1S_LC Col Prep'!AS41+'5C1T_Northeast'!AS41+'5C1U_Acadiana Ren'!AS41+'5C1I_LA Key'!AS41+'5C1V_Laf Ren'!AS41+'5C1O_Impact'!AS41+'5C1P_Vision'!AS41+'5C2_LAVCA'!AT41+'5C1H_Southwest'!AS41+'5C1G_JS Clark'!AS41+'5C1AH_BRUP'!AS41+'5C1X_Tangi'!AS41+'5C1Y_GEO'!AS41+'5C1AI_Harmony'!AS41+'5C1AJ_Athlos'!AS41+'5C1AG_Collegiate'!AS41+'5C1M_GEO Mid'!AS41+Placeholder_Tallulah!AS41</f>
        <v>14905</v>
      </c>
      <c r="AU41" s="82">
        <f t="shared" si="1"/>
        <v>0</v>
      </c>
      <c r="AV41" s="89">
        <f t="shared" si="2"/>
        <v>14905</v>
      </c>
      <c r="AW41" s="192"/>
      <c r="AX41" s="81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Mid'!#REF!+Placeholder_Tallulah!AW41</f>
        <v>#REF!</v>
      </c>
      <c r="AY41" s="81">
        <f t="shared" si="3"/>
        <v>0</v>
      </c>
      <c r="AZ41" s="81" t="e">
        <f t="shared" si="4"/>
        <v>#REF!</v>
      </c>
    </row>
    <row r="42" spans="1:52" ht="16.149999999999999" customHeight="1" x14ac:dyDescent="0.2">
      <c r="A42" s="59">
        <v>36</v>
      </c>
      <c r="B42" s="60" t="s">
        <v>42</v>
      </c>
      <c r="C42" s="335">
        <f>'5C1B_DArbonne'!C42+'5C1A_Madison'!C42+'5C1C_Intl High'!C42+'5C3_UnvView'!C42+'5C1F_L.C. Charter'!C42+'5C1E_LFNO'!C42+'5C1D_NOMMA'!C42+'5C1AE_Noble Minds'!C42+'5C1J_Jeff Chamber'!C42+'5C1Q_Advantage'!C42+'5C1AF_JCFA-Laf'!C42+'5C1W_Willow'!C42+'5C1Z_Lincoln Prep'!C42+'5C1AA_Laurel'!C42+'5C1AB_Apex'!C42+'5C1AC_Smothers'!C42+'5C1AD_Greater'!C42+'5C1R_Iberville'!C42+'5C1N_Delta'!C42+'5C1S_LC Col Prep'!C42+'5C1T_Northeast'!C42+'5C1U_Acadiana Ren'!C42+'5C1I_LA Key'!C42+'5C1V_Laf Ren'!C42+'5C1O_Impact'!C42+'5C1P_Vision'!C42+'5C2_LAVCA'!C42+'5C1H_Southwest'!C42+'5C1G_JS Clark'!C42+'5C1AH_BRUP'!C42+'5C1X_Tangi'!C42+'5C1Y_GEO'!C42+'5C1AI_Harmony'!C42+'5C1AJ_Athlos'!C42+'5C1AG_Collegiate'!C42+'5C1M_GEO Mid'!C42+Placeholder_Tallulah!C42</f>
        <v>0</v>
      </c>
      <c r="D42" s="61">
        <f>'Source Data'!H42</f>
        <v>3397.1647109485266</v>
      </c>
      <c r="E42" s="66">
        <f>'5C1B_DArbonne'!E42+'5C1A_Madison'!E42+'5C1C_Intl High'!E42+'5C3_UnvView'!E42+'5C1F_L.C. Charter'!E42+'5C1E_LFNO'!E42+'5C1D_NOMMA'!E42+'5C1AE_Noble Minds'!E42+'5C1J_Jeff Chamber'!E42+'5C1Q_Advantage'!E42+'5C1AF_JCFA-Laf'!E42+'5C1W_Willow'!E42+'5C1Z_Lincoln Prep'!E42+'5C1AA_Laurel'!E42+'5C1AB_Apex'!E42+'5C1AC_Smothers'!E42+'5C1AD_Greater'!E42+'5C1R_Iberville'!E42+'5C1N_Delta'!E42+'5C1S_LC Col Prep'!E42+'5C1T_Northeast'!E42+'5C1U_Acadiana Ren'!E42+'5C1I_LA Key'!E42+'5C1V_Laf Ren'!E42+'5C1O_Impact'!E42+'5C1P_Vision'!E42+'5C2_LAVCA'!E42+'5C1H_Southwest'!E42+'5C1G_JS Clark'!E42+'5C1AH_BRUP'!E42+'5C1X_Tangi'!E42+'5C1Y_GEO'!E42+'5C1AI_Harmony'!E42+'5C1AJ_Athlos'!E42+'5C1AG_Collegiate'!E42+'5C1M_GEO Mid'!E42+Placeholder_Tallulah!E42</f>
        <v>0</v>
      </c>
      <c r="F42" s="354">
        <f>'5C1B_DArbonne'!F42+'5C1A_Madison'!F42+'5C1C_Intl High'!F42+'5C3_UnvView'!F42+'5C1F_L.C. Charter'!F42+'5C1E_LFNO'!F42+'5C1D_NOMMA'!F42+'5C1AE_Noble Minds'!F42+'5C1J_Jeff Chamber'!F42+'5C1Q_Advantage'!F42+'5C1AF_JCFA-Laf'!F42+'5C1W_Willow'!F42+'5C1Z_Lincoln Prep'!F42+'5C1AA_Laurel'!F42+'5C1AB_Apex'!F42+'5C1AC_Smothers'!F42+'5C1AD_Greater'!F42+'5C1R_Iberville'!F42+'5C1N_Delta'!F42+'5C1S_LC Col Prep'!F42+'5C1T_Northeast'!F42+'5C1U_Acadiana Ren'!F42+'5C1I_LA Key'!F42+'5C1V_Laf Ren'!F42+'5C1O_Impact'!F42+'5C1P_Vision'!F42+'5C2_LAVCA'!F42+'5C1H_Southwest'!F42+'5C1G_JS Clark'!F42+'5C1AH_BRUP'!F42+'5C1X_Tangi'!F42+'5C1Y_GEO'!F42+'5C1AI_Harmony'!F42+'5C1AJ_Athlos'!F42+'5C1AG_Collegiate'!F42+'5C1M_GEO Mid'!F42+Placeholder_Tallulah!F42</f>
        <v>0</v>
      </c>
      <c r="G42" s="61">
        <f>'Source Data'!I42</f>
        <v>463.14668164219148</v>
      </c>
      <c r="H42" s="66">
        <f>'5C1B_DArbonne'!H42+'5C1A_Madison'!H42+'5C1C_Intl High'!H42+'5C3_UnvView'!H42+'5C1F_L.C. Charter'!H42+'5C1E_LFNO'!H42+'5C1D_NOMMA'!H42+'5C1AE_Noble Minds'!H42+'5C1J_Jeff Chamber'!H42+'5C1Q_Advantage'!H42+'5C1AF_JCFA-Laf'!H42+'5C1W_Willow'!H42+'5C1Z_Lincoln Prep'!H42+'5C1AA_Laurel'!H42+'5C1AB_Apex'!H42+'5C1AC_Smothers'!H42+'5C1AD_Greater'!H42+'5C1R_Iberville'!H42+'5C1N_Delta'!H42+'5C1S_LC Col Prep'!H42+'5C1T_Northeast'!H42+'5C1U_Acadiana Ren'!H42+'5C1I_LA Key'!H42+'5C1V_Laf Ren'!H42+'5C1O_Impact'!H42+'5C1P_Vision'!H42+'5C2_LAVCA'!H42+'5C1H_Southwest'!H42+'5C1G_JS Clark'!H42+'5C1AH_BRUP'!H42+'5C1X_Tangi'!H42+'5C1Y_GEO'!H42+'5C1AI_Harmony'!H42+'5C1AJ_Athlos'!H42+'5C1AG_Collegiate'!H42+'5C1M_GEO Mid'!H42+Placeholder_Tallulah!H42</f>
        <v>0</v>
      </c>
      <c r="I42" s="354">
        <f>'5C1B_DArbonne'!I42+'5C1A_Madison'!I42+'5C1C_Intl High'!I42+'5C3_UnvView'!I42+'5C1F_L.C. Charter'!I42+'5C1E_LFNO'!I42+'5C1D_NOMMA'!I42+'5C1AE_Noble Minds'!I42+'5C1J_Jeff Chamber'!I42+'5C1Q_Advantage'!I42+'5C1AF_JCFA-Laf'!I42+'5C1W_Willow'!I42+'5C1Z_Lincoln Prep'!I42+'5C1AA_Laurel'!I42+'5C1AB_Apex'!I42+'5C1AC_Smothers'!I42+'5C1AD_Greater'!I42+'5C1R_Iberville'!I42+'5C1N_Delta'!I42+'5C1S_LC Col Prep'!I42+'5C1T_Northeast'!I42+'5C1U_Acadiana Ren'!I42+'5C1I_LA Key'!I42+'5C1V_Laf Ren'!I42+'5C1O_Impact'!I42+'5C1P_Vision'!I42+'5C2_LAVCA'!I42+'5C1H_Southwest'!I42+'5C1G_JS Clark'!I42+'5C1AH_BRUP'!I42+'5C1X_Tangi'!I42+'5C1Y_GEO'!I42+'5C1AI_Harmony'!I42+'5C1AJ_Athlos'!I42+'5C1AG_Collegiate'!I42+'5C1M_GEO Mid'!I42+Placeholder_Tallulah!I42</f>
        <v>0</v>
      </c>
      <c r="J42" s="61">
        <f>'Source Data'!J42</f>
        <v>126.31273135696131</v>
      </c>
      <c r="K42" s="66">
        <f>'5C1B_DArbonne'!K42+'5C1A_Madison'!K42+'5C1C_Intl High'!K42+'5C3_UnvView'!K42+'5C1F_L.C. Charter'!K42+'5C1E_LFNO'!K42+'5C1D_NOMMA'!K42+'5C1AE_Noble Minds'!K42+'5C1J_Jeff Chamber'!K42+'5C1Q_Advantage'!K42+'5C1AF_JCFA-Laf'!K42+'5C1W_Willow'!K42+'5C1Z_Lincoln Prep'!K42+'5C1AA_Laurel'!K42+'5C1AB_Apex'!K42+'5C1AC_Smothers'!K42+'5C1AD_Greater'!K42+'5C1R_Iberville'!K42+'5C1N_Delta'!K42+'5C1S_LC Col Prep'!K42+'5C1T_Northeast'!K42+'5C1U_Acadiana Ren'!K42+'5C1I_LA Key'!K42+'5C1V_Laf Ren'!K42+'5C1O_Impact'!K42+'5C1P_Vision'!K42+'5C2_LAVCA'!K42+'5C1H_Southwest'!K42+'5C1G_JS Clark'!K42+'5C1AH_BRUP'!K42+'5C1X_Tangi'!K42+'5C1Y_GEO'!K42+'5C1AI_Harmony'!K42+'5C1AJ_Athlos'!K42+'5C1AG_Collegiate'!K42+'5C1M_GEO Mid'!K42+Placeholder_Tallulah!K42</f>
        <v>0</v>
      </c>
      <c r="L42" s="354">
        <f>'5C1B_DArbonne'!L42+'5C1A_Madison'!L42+'5C1C_Intl High'!L42+'5C3_UnvView'!L42+'5C1F_L.C. Charter'!L42+'5C1E_LFNO'!L42+'5C1D_NOMMA'!L42+'5C1AE_Noble Minds'!L42+'5C1J_Jeff Chamber'!L42+'5C1Q_Advantage'!L42+'5C1AF_JCFA-Laf'!L42+'5C1W_Willow'!L42+'5C1Z_Lincoln Prep'!L42+'5C1AA_Laurel'!L42+'5C1AB_Apex'!L42+'5C1AC_Smothers'!L42+'5C1AD_Greater'!L42+'5C1R_Iberville'!L42+'5C1N_Delta'!L42+'5C1S_LC Col Prep'!L42+'5C1T_Northeast'!L42+'5C1U_Acadiana Ren'!L42+'5C1I_LA Key'!L42+'5C1V_Laf Ren'!L42+'5C1O_Impact'!L42+'5C1P_Vision'!L42+'5C2_LAVCA'!L42+'5C1H_Southwest'!L42+'5C1G_JS Clark'!L42+'5C1AH_BRUP'!L42+'5C1X_Tangi'!L42+'5C1Y_GEO'!L42+'5C1AI_Harmony'!L42+'5C1AJ_Athlos'!L42+'5C1AG_Collegiate'!L42+'5C1M_GEO Mid'!L42+Placeholder_Tallulah!L42</f>
        <v>0</v>
      </c>
      <c r="M42" s="61">
        <f>'Source Data'!K42</f>
        <v>3157.818283924033</v>
      </c>
      <c r="N42" s="66">
        <f>'5C1B_DArbonne'!N42+'5C1A_Madison'!N42+'5C1C_Intl High'!N42+'5C3_UnvView'!N42+'5C1F_L.C. Charter'!N42+'5C1E_LFNO'!N42+'5C1D_NOMMA'!N42+'5C1AE_Noble Minds'!N42+'5C1J_Jeff Chamber'!N42+'5C1Q_Advantage'!N42+'5C1AF_JCFA-Laf'!N42+'5C1W_Willow'!N42+'5C1Z_Lincoln Prep'!N42+'5C1AA_Laurel'!N42+'5C1AB_Apex'!N42+'5C1AC_Smothers'!N42+'5C1AD_Greater'!N42+'5C1R_Iberville'!N42+'5C1N_Delta'!N42+'5C1S_LC Col Prep'!N42+'5C1T_Northeast'!N42+'5C1U_Acadiana Ren'!N42+'5C1I_LA Key'!N42+'5C1V_Laf Ren'!N42+'5C1O_Impact'!N42+'5C1P_Vision'!N42+'5C2_LAVCA'!N42+'5C1H_Southwest'!N42+'5C1G_JS Clark'!N42+'5C1AH_BRUP'!N42+'5C1X_Tangi'!N42+'5C1Y_GEO'!N42+'5C1AI_Harmony'!N42+'5C1AJ_Athlos'!N42+'5C1AG_Collegiate'!N42+'5C1M_GEO Mid'!N42+Placeholder_Tallulah!N42</f>
        <v>0</v>
      </c>
      <c r="O42" s="354">
        <f>'5C1B_DArbonne'!O42+'5C1A_Madison'!O42+'5C1C_Intl High'!O42+'5C3_UnvView'!O42+'5C1F_L.C. Charter'!O42+'5C1E_LFNO'!O42+'5C1D_NOMMA'!O42+'5C1AE_Noble Minds'!O42+'5C1J_Jeff Chamber'!O42+'5C1Q_Advantage'!O42+'5C1AF_JCFA-Laf'!O42+'5C1W_Willow'!O42+'5C1Z_Lincoln Prep'!O42+'5C1AA_Laurel'!O42+'5C1AB_Apex'!O42+'5C1AC_Smothers'!O42+'5C1AD_Greater'!O42+'5C1R_Iberville'!O42+'5C1N_Delta'!O42+'5C1S_LC Col Prep'!O42+'5C1T_Northeast'!O42+'5C1U_Acadiana Ren'!O42+'5C1I_LA Key'!O42+'5C1V_Laf Ren'!O42+'5C1O_Impact'!O42+'5C1P_Vision'!O42+'5C2_LAVCA'!O42+'5C1H_Southwest'!O42+'5C1G_JS Clark'!O42+'5C1AH_BRUP'!O42+'5C1X_Tangi'!O42+'5C1Y_GEO'!O42+'5C1AI_Harmony'!O42+'5C1AJ_Athlos'!O42+'5C1AG_Collegiate'!O42+'5C1M_GEO Mid'!O42+Placeholder_Tallulah!O42</f>
        <v>0</v>
      </c>
      <c r="P42" s="61">
        <f>'Source Data'!L42</f>
        <v>1263.1273135696131</v>
      </c>
      <c r="Q42" s="66">
        <f>'5C1B_DArbonne'!Q42+'5C1A_Madison'!Q42+'5C1C_Intl High'!Q42+'5C3_UnvView'!Q42+'5C1F_L.C. Charter'!Q42+'5C1E_LFNO'!Q42+'5C1D_NOMMA'!Q42+'5C1AE_Noble Minds'!Q42+'5C1J_Jeff Chamber'!Q42+'5C1Q_Advantage'!Q42+'5C1AF_JCFA-Laf'!Q42+'5C1W_Willow'!Q42+'5C1Z_Lincoln Prep'!Q42+'5C1AA_Laurel'!Q42+'5C1AB_Apex'!Q42+'5C1AC_Smothers'!Q42+'5C1AD_Greater'!Q42+'5C1R_Iberville'!Q42+'5C1N_Delta'!Q42+'5C1S_LC Col Prep'!Q42+'5C1T_Northeast'!Q42+'5C1U_Acadiana Ren'!Q42+'5C1I_LA Key'!Q42+'5C1V_Laf Ren'!Q42+'5C1O_Impact'!Q42+'5C1P_Vision'!Q42+'5C2_LAVCA'!Q42+'5C1H_Southwest'!Q42+'5C1G_JS Clark'!Q42+'5C1AH_BRUP'!Q42+'5C1X_Tangi'!Q42+'5C1Y_GEO'!Q42+'5C1AI_Harmony'!Q42+'5C1AJ_Athlos'!Q42+'5C1AG_Collegiate'!Q42+'5C1M_GEO Mid'!Q42+Placeholder_Tallulah!Q42</f>
        <v>0</v>
      </c>
      <c r="R42" s="93">
        <f>'5C1B_DArbonne'!R42+'5C1A_Madison'!R42+'5C1C_Intl High'!R42+'5C3_UnvView'!R42+'5C1F_L.C. Charter'!R42+'5C1E_LFNO'!R42+'5C1D_NOMMA'!R42+'5C1AE_Noble Minds'!R42+'5C1J_Jeff Chamber'!R42+'5C1Q_Advantage'!R42+'5C1AF_JCFA-Laf'!R42+'5C1W_Willow'!R42+'5C1Z_Lincoln Prep'!R42+'5C1AA_Laurel'!R42+'5C1AB_Apex'!R42+'5C1AC_Smothers'!R42+'5C1AD_Greater'!R42+'5C1R_Iberville'!R42+'5C1N_Delta'!R42+'5C1S_LC Col Prep'!R42+'5C1T_Northeast'!R42+'5C1U_Acadiana Ren'!R42+'5C1I_LA Key'!R42+'5C1V_Laf Ren'!R42+'5C1O_Impact'!R42+'5C1P_Vision'!R42+'5C2_LAVCA'!R42+'5C1H_Southwest'!R42+'5C1G_JS Clark'!R42+'5C1AH_BRUP'!R42+'5C1X_Tangi'!R42+'5C1Y_GEO'!R42+'5C1AI_Harmony'!R42+'5C1AJ_Athlos'!R42+'5C1AG_Collegiate'!R42+'5C1M_GEO Mid'!R42+Placeholder_Tallulah!R42</f>
        <v>6741397</v>
      </c>
      <c r="S42" s="1396">
        <f>'5C3_UnvView'!S42+'5C2_LAVCA'!S42</f>
        <v>66697</v>
      </c>
      <c r="T42" s="61">
        <f>'5C1B_DArbonne'!S42+'5C1A_Madison'!S42+'5C1C_Intl High'!S42+'5C3_UnvView'!T42+'5C1F_L.C. Charter'!S42+'5C1E_LFNO'!S42+'5C1D_NOMMA'!S42+'5C1AE_Noble Minds'!S42+'5C1J_Jeff Chamber'!S42+'5C1Q_Advantage'!S42+'5C1AF_JCFA-Laf'!S42+'5C1W_Willow'!S42+'5C1Z_Lincoln Prep'!S42+'5C1AA_Laurel'!S42+'5C1AB_Apex'!S42+'5C1AC_Smothers'!S42+'5C1AD_Greater'!S42+'5C1R_Iberville'!S42+'5C1N_Delta'!S42+'5C1S_LC Col Prep'!S42+'5C1T_Northeast'!S42+'5C1U_Acadiana Ren'!S42+'5C1I_LA Key'!S42+'5C1V_Laf Ren'!S42+'5C1O_Impact'!S42+'5C1P_Vision'!S42+'5C2_LAVCA'!T42+'5C1H_Southwest'!S42+'5C1G_JS Clark'!S42+'5C1AH_BRUP'!S42+'5C1X_Tangi'!S42+'5C1Y_GEO'!S42+'5C1AI_Harmony'!S42+'5C1AJ_Athlos'!S42+'5C1AG_Collegiate'!S42+'5C1M_GEO Mid'!S42+Placeholder_Tallulah!S42</f>
        <v>0</v>
      </c>
      <c r="U42" s="61">
        <f>'5C1B_DArbonne'!T42+'5C1A_Madison'!T42+'5C1C_Intl High'!T42+'5C3_UnvView'!U42+'5C1F_L.C. Charter'!T42+'5C1E_LFNO'!T42+'5C1D_NOMMA'!T42+'5C1AE_Noble Minds'!T42+'5C1J_Jeff Chamber'!T42+'5C1Q_Advantage'!T42+'5C1AF_JCFA-Laf'!T42+'5C1W_Willow'!T42+'5C1Z_Lincoln Prep'!T42+'5C1AA_Laurel'!T42+'5C1AB_Apex'!T42+'5C1AC_Smothers'!T42+'5C1AD_Greater'!T42+'5C1R_Iberville'!T42+'5C1N_Delta'!T42+'5C1S_LC Col Prep'!T42+'5C1T_Northeast'!T42+'5C1U_Acadiana Ren'!T42+'5C1I_LA Key'!T42+'5C1V_Laf Ren'!T42+'5C1O_Impact'!T42+'5C1P_Vision'!T42+'5C2_LAVCA'!U42+'5C1H_Southwest'!T42+'5C1G_JS Clark'!T42+'5C1AH_BRUP'!T42+'5C1X_Tangi'!T42+'5C1Y_GEO'!T42+'5C1AI_Harmony'!T42+'5C1AJ_Athlos'!T42+'5C1AG_Collegiate'!T42+'5C1M_GEO Mid'!T42+Placeholder_Tallulah!T42</f>
        <v>0</v>
      </c>
      <c r="V42" s="62">
        <f>'5C1B_DArbonne'!U42+'5C1A_Madison'!U42+'5C1C_Intl High'!U42+'5C3_UnvView'!V42+'5C1F_L.C. Charter'!U42+'5C1E_LFNO'!U42+'5C1D_NOMMA'!U42+'5C1AE_Noble Minds'!U42+'5C1J_Jeff Chamber'!U42+'5C1Q_Advantage'!U42+'5C1AF_JCFA-Laf'!U42+'5C1W_Willow'!U42+'5C1Z_Lincoln Prep'!U42+'5C1AA_Laurel'!U42+'5C1AB_Apex'!U42+'5C1AC_Smothers'!U42+'5C1AD_Greater'!U42+'5C1R_Iberville'!U42+'5C1N_Delta'!U42+'5C1S_LC Col Prep'!U42+'5C1T_Northeast'!U42+'5C1U_Acadiana Ren'!U42+'5C1I_LA Key'!U42+'5C1V_Laf Ren'!U42+'5C1O_Impact'!U42+'5C1P_Vision'!U42+'5C2_LAVCA'!V42+'5C1H_Southwest'!U42+'5C1G_JS Clark'!U42+'5C1AH_BRUP'!U42+'5C1X_Tangi'!U42+'5C1Y_GEO'!U42+'5C1AI_Harmony'!U42+'5C1AJ_Athlos'!U42+'5C1AG_Collegiate'!U42+'5C1M_GEO Mid'!U42+Placeholder_Tallulah!U42</f>
        <v>0</v>
      </c>
      <c r="W42" s="93">
        <f>'5C1B_DArbonne'!V42+'5C1A_Madison'!V42+'5C1C_Intl High'!V42+'5C3_UnvView'!W42+'5C1F_L.C. Charter'!V42+'5C1E_LFNO'!V42+'5C1D_NOMMA'!V42+'5C1AE_Noble Minds'!V42+'5C1J_Jeff Chamber'!V42+'5C1Q_Advantage'!V42+'5C1AF_JCFA-Laf'!V42+'5C1W_Willow'!V42+'5C1Z_Lincoln Prep'!V42+'5C1AA_Laurel'!V42+'5C1AB_Apex'!V42+'5C1AC_Smothers'!V42+'5C1AD_Greater'!V42+'5C1R_Iberville'!V42+'5C1N_Delta'!V42+'5C1S_LC Col Prep'!V42+'5C1T_Northeast'!V42+'5C1U_Acadiana Ren'!V42+'5C1I_LA Key'!V42+'5C1V_Laf Ren'!V42+'5C1O_Impact'!V42+'5C1P_Vision'!V42+'5C2_LAVCA'!W42+'5C1H_Southwest'!V42+'5C1G_JS Clark'!V42+'5C1AH_BRUP'!V42+'5C1X_Tangi'!V42+'5C1Y_GEO'!V42+'5C1AI_Harmony'!V42+'5C1AJ_Athlos'!V42+'5C1AG_Collegiate'!V42+'5C1M_GEO Mid'!V42+Placeholder_Tallulah!V42</f>
        <v>0</v>
      </c>
      <c r="X42" s="66">
        <f>'5C1B_DArbonne'!W42+'5C1A_Madison'!W42+'5C1C_Intl High'!W42+'5C3_UnvView'!X42+'5C1F_L.C. Charter'!W42+'5C1E_LFNO'!W42+'5C1D_NOMMA'!W42+'5C1AE_Noble Minds'!W42+'5C1J_Jeff Chamber'!W42+'5C1Q_Advantage'!W42+'5C1AF_JCFA-Laf'!W42+'5C1W_Willow'!W42+'5C1Z_Lincoln Prep'!W42+'5C1AA_Laurel'!W42+'5C1AB_Apex'!W42+'5C1AC_Smothers'!W42+'5C1AD_Greater'!W42+'5C1R_Iberville'!W42+'5C1N_Delta'!W42+'5C1S_LC Col Prep'!W42+'5C1T_Northeast'!W42+'5C1U_Acadiana Ren'!W42+'5C1I_LA Key'!W42+'5C1V_Laf Ren'!W42+'5C1O_Impact'!W42+'5C1P_Vision'!W42+'5C2_LAVCA'!X42+'5C1H_Southwest'!W42+'5C1G_JS Clark'!W42+'5C1AH_BRUP'!W42+'5C1X_Tangi'!W42+'5C1Y_GEO'!W42+'5C1AI_Harmony'!W42+'5C1AJ_Athlos'!W42+'5C1AG_Collegiate'!W42+'5C1M_GEO Mid'!W42+Placeholder_Tallulah!W42</f>
        <v>0</v>
      </c>
      <c r="Y42" s="93">
        <f>'5C1B_DArbonne'!X42+'5C1A_Madison'!X42+'5C1C_Intl High'!X42+'5C3_UnvView'!Y42+'5C1F_L.C. Charter'!X42+'5C1E_LFNO'!X42+'5C1D_NOMMA'!X42+'5C1AE_Noble Minds'!X42+'5C1J_Jeff Chamber'!X42+'5C1Q_Advantage'!X42+'5C1AF_JCFA-Laf'!X42+'5C1W_Willow'!X42+'5C1Z_Lincoln Prep'!X42+'5C1AA_Laurel'!X42+'5C1AB_Apex'!X42+'5C1AC_Smothers'!X42+'5C1AD_Greater'!X42+'5C1R_Iberville'!X42+'5C1N_Delta'!X42+'5C1S_LC Col Prep'!X42+'5C1T_Northeast'!X42+'5C1U_Acadiana Ren'!X42+'5C1I_LA Key'!X42+'5C1V_Laf Ren'!X42+'5C1O_Impact'!X42+'5C1P_Vision'!X42+'5C2_LAVCA'!Y42+'5C1H_Southwest'!X42+'5C1G_JS Clark'!X42+'5C1AH_BRUP'!X42+'5C1X_Tangi'!X42+'5C1Y_GEO'!X42+'5C1AI_Harmony'!X42+'5C1AJ_Athlos'!X42+'5C1AG_Collegiate'!X42+'5C1M_GEO Mid'!X42+Placeholder_Tallulah!X42</f>
        <v>0</v>
      </c>
      <c r="Z42" s="61">
        <f>'5C1B_DArbonne'!Y42+'5C1A_Madison'!Y42+'5C1C_Intl High'!Y42+'5C3_UnvView'!Z42+'5C1F_L.C. Charter'!Y42+'5C1E_LFNO'!Y42+'5C1D_NOMMA'!Y42+'5C1AE_Noble Minds'!Y42+'5C1J_Jeff Chamber'!Y42+'5C1Q_Advantage'!Y42+'5C1AF_JCFA-Laf'!Y42+'5C1W_Willow'!Y42+'5C1Z_Lincoln Prep'!Y42+'5C1AA_Laurel'!Y42+'5C1AB_Apex'!Y42+'5C1AC_Smothers'!Y42+'5C1AD_Greater'!Y42+'5C1R_Iberville'!Y42+'5C1N_Delta'!Y42+'5C1S_LC Col Prep'!Y42+'5C1T_Northeast'!Y42+'5C1U_Acadiana Ren'!Y42+'5C1I_LA Key'!Y42+'5C1V_Laf Ren'!Y42+'5C1O_Impact'!Y42+'5C1P_Vision'!Y42+'5C2_LAVCA'!Z42+'5C1H_Southwest'!Y42+'5C1G_JS Clark'!Y42+'5C1AH_BRUP'!Y42+'5C1X_Tangi'!Y42+'5C1Y_GEO'!Y42+'5C1AI_Harmony'!Y42+'5C1AJ_Athlos'!Y42+'5C1AG_Collegiate'!Y42+'5C1M_GEO Mid'!Y42+Placeholder_Tallulah!Y42</f>
        <v>0</v>
      </c>
      <c r="AA42" s="93">
        <f>'5C1B_DArbonne'!Z42+'5C1A_Madison'!Z42+'5C1C_Intl High'!Z42+'5C3_UnvView'!AA42+'5C1F_L.C. Charter'!Z42+'5C1E_LFNO'!Z42+'5C1D_NOMMA'!Z42+'5C1AE_Noble Minds'!Z42+'5C1J_Jeff Chamber'!Z42+'5C1Q_Advantage'!Z42+'5C1AF_JCFA-Laf'!Z42+'5C1W_Willow'!Z42+'5C1Z_Lincoln Prep'!Z42+'5C1AA_Laurel'!Z42+'5C1AB_Apex'!Z42+'5C1AC_Smothers'!Z42+'5C1AD_Greater'!Z42+'5C1R_Iberville'!Z42+'5C1N_Delta'!Z42+'5C1S_LC Col Prep'!Z42+'5C1T_Northeast'!Z42+'5C1U_Acadiana Ren'!Z42+'5C1I_LA Key'!Z42+'5C1V_Laf Ren'!Z42+'5C1O_Impact'!Z42+'5C1P_Vision'!Z42+'5C2_LAVCA'!AA42+'5C1H_Southwest'!Z42+'5C1G_JS Clark'!Z42+'5C1AH_BRUP'!Z42+'5C1X_Tangi'!Z42+'5C1Y_GEO'!Z42+'5C1AI_Harmony'!Z42+'5C1AJ_Athlos'!Z42+'5C1AG_Collegiate'!Z42+'5C1M_GEO Mid'!Z42+Placeholder_Tallulah!Z42</f>
        <v>0</v>
      </c>
      <c r="AB42" s="61">
        <f>'5C1B_DArbonne'!AA42+'5C1A_Madison'!AA42+'5C1C_Intl High'!AA42+'5C3_UnvView'!AB42+'5C1F_L.C. Charter'!AA42+'5C1E_LFNO'!AA42+'5C1D_NOMMA'!AA42+'5C1AE_Noble Minds'!AA42+'5C1J_Jeff Chamber'!AA42+'5C1Q_Advantage'!AA42+'5C1AF_JCFA-Laf'!AA42+'5C1W_Willow'!AA42+'5C1Z_Lincoln Prep'!AA42+'5C1AA_Laurel'!AA42+'5C1AB_Apex'!AA42+'5C1AC_Smothers'!AA42+'5C1AD_Greater'!AA42+'5C1R_Iberville'!AA42+'5C1N_Delta'!AA42+'5C1S_LC Col Prep'!AA42+'5C1T_Northeast'!AA42+'5C1U_Acadiana Ren'!AA42+'5C1I_LA Key'!AA42+'5C1V_Laf Ren'!AA42+'5C1O_Impact'!AA42+'5C1P_Vision'!AA42+'5C2_LAVCA'!AB42+'5C1H_Southwest'!AA42+'5C1G_JS Clark'!AA42+'5C1AH_BRUP'!AA42+'5C1X_Tangi'!AA42+'5C1Y_GEO'!AA42+'5C1AI_Harmony'!AA42+'5C1AJ_Athlos'!AA42+'5C1AG_Collegiate'!AA42+'5C1M_GEO Mid'!AA42+Placeholder_Tallulah!AA42</f>
        <v>0</v>
      </c>
      <c r="AC42" s="61">
        <f>'5C1B_DArbonne'!AB42+'5C1A_Madison'!AB42+'5C1C_Intl High'!AB42+'5C3_UnvView'!AC42+'5C1F_L.C. Charter'!AB42+'5C1E_LFNO'!AB42+'5C1D_NOMMA'!AB42+'5C1AE_Noble Minds'!AB42+'5C1J_Jeff Chamber'!AB42+'5C1Q_Advantage'!AB42+'5C1AF_JCFA-Laf'!AB42+'5C1W_Willow'!AB42+'5C1Z_Lincoln Prep'!AB42+'5C1AA_Laurel'!AB42+'5C1AB_Apex'!AB42+'5C1AC_Smothers'!AB42+'5C1AD_Greater'!AB42+'5C1R_Iberville'!AB42+'5C1N_Delta'!AB42+'5C1S_LC Col Prep'!AB42+'5C1T_Northeast'!AB42+'5C1U_Acadiana Ren'!AB42+'5C1I_LA Key'!AB42+'5C1V_Laf Ren'!AB42+'5C1O_Impact'!AB42+'5C1P_Vision'!AB42+'5C2_LAVCA'!AC42+'5C1H_Southwest'!AB42+'5C1G_JS Clark'!AB42+'5C1AH_BRUP'!AB42+'5C1X_Tangi'!AB42+'5C1Y_GEO'!AB42+'5C1AI_Harmony'!AB42+'5C1AJ_Athlos'!AB42+'5C1AG_Collegiate'!AB42+'5C1M_GEO Mid'!AB42+Placeholder_Tallulah!AB42</f>
        <v>0</v>
      </c>
      <c r="AD42" s="93">
        <f>'5C1B_DArbonne'!AC42+'5C1A_Madison'!AC42+'5C1C_Intl High'!AC42+'5C3_UnvView'!AD42+'5C1F_L.C. Charter'!AC42+'5C1E_LFNO'!AC42+'5C1D_NOMMA'!AC42+'5C1AE_Noble Minds'!AC42+'5C1J_Jeff Chamber'!AC42+'5C1Q_Advantage'!AC42+'5C1AF_JCFA-Laf'!AC42+'5C1W_Willow'!AC42+'5C1Z_Lincoln Prep'!AC42+'5C1AA_Laurel'!AC42+'5C1AB_Apex'!AC42+'5C1AC_Smothers'!AC42+'5C1AD_Greater'!AC42+'5C1R_Iberville'!AC42+'5C1N_Delta'!AC42+'5C1S_LC Col Prep'!AC42+'5C1T_Northeast'!AC42+'5C1U_Acadiana Ren'!AC42+'5C1I_LA Key'!AC42+'5C1V_Laf Ren'!AC42+'5C1O_Impact'!AC42+'5C1P_Vision'!AC42+'5C2_LAVCA'!AD42+'5C1H_Southwest'!AC42+'5C1G_JS Clark'!AC42+'5C1AH_BRUP'!AC42+'5C1X_Tangi'!AC42+'5C1Y_GEO'!AC42+'5C1AI_Harmony'!AC42+'5C1AJ_Athlos'!AC42+'5C1AG_Collegiate'!AC42+'5C1M_GEO Mid'!AC42+Placeholder_Tallulah!AC42</f>
        <v>0</v>
      </c>
      <c r="AE42" s="97">
        <f>'5C1B_DArbonne'!AD42+'5C1A_Madison'!AD42+'5C1C_Intl High'!AD42+'5C3_UnvView'!AE42+'5C1F_L.C. Charter'!AD42+'5C1E_LFNO'!AD42+'5C1D_NOMMA'!AD42+'5C1AE_Noble Minds'!AD42+'5C1J_Jeff Chamber'!AD42+'5C1Q_Advantage'!AD42+'5C1AF_JCFA-Laf'!AD42+'5C1W_Willow'!AD42+'5C1Z_Lincoln Prep'!AD42+'5C1AA_Laurel'!AD42+'5C1AB_Apex'!AD42+'5C1AC_Smothers'!AD42+'5C1AD_Greater'!AD42+'5C1R_Iberville'!AD42+'5C1N_Delta'!AD42+'5C1S_LC Col Prep'!AD42+'5C1T_Northeast'!AD42+'5C1U_Acadiana Ren'!AD42+'5C1I_LA Key'!AD42+'5C1V_Laf Ren'!AD42+'5C1O_Impact'!AD42+'5C1P_Vision'!AD42+'5C2_LAVCA'!AE42+'5C1H_Southwest'!AD42+'5C1G_JS Clark'!AD42+'5C1AH_BRUP'!AD42+'5C1X_Tangi'!AD42+'5C1Y_GEO'!AD42+'5C1AI_Harmony'!AD42+'5C1AJ_Athlos'!AD42+'5C1AG_Collegiate'!AD42+'5C1M_GEO Mid'!AD42+Placeholder_Tallulah!AD42</f>
        <v>0</v>
      </c>
      <c r="AF42" s="67">
        <f>'Source Data'!N42</f>
        <v>6407</v>
      </c>
      <c r="AG42" s="90">
        <f>'5C1B_DArbonne'!AF42+'5C1A_Madison'!AF42+'5C1C_Intl High'!AF42+'5C3_UnvView'!AG42+'5C1F_L.C. Charter'!AF42+'5C1E_LFNO'!AF42+'5C1D_NOMMA'!AF42+'5C1AE_Noble Minds'!AF42+'5C1J_Jeff Chamber'!AF42+'5C1Q_Advantage'!AF42+'5C1AF_JCFA-Laf'!AF42+'5C1W_Willow'!AF42+'5C1Z_Lincoln Prep'!AF42+'5C1AA_Laurel'!AF42+'5C1AB_Apex'!AF42+'5C1AC_Smothers'!AF42+'5C1AD_Greater'!AF42+'5C1R_Iberville'!AF42+'5C1N_Delta'!AF42+'5C1S_LC Col Prep'!AF42+'5C1T_Northeast'!AF42+'5C1U_Acadiana Ren'!AF42+'5C1I_LA Key'!AF42+'5C1V_Laf Ren'!AF42+'5C1O_Impact'!AF42+'5C1P_Vision'!AF42+'5C2_LAVCA'!AG42+'5C1H_Southwest'!AF42+'5C1G_JS Clark'!AF42+'5C1AH_BRUP'!AF42+'5C1X_Tangi'!AF42+'5C1Y_GEO'!AF42+'5C1AI_Harmony'!AF42+'5C1AJ_Athlos'!AF42+'5C1AG_Collegiate'!AF42+'5C1M_GEO Mid'!AF42+Placeholder_Tallulah!AF42</f>
        <v>0</v>
      </c>
      <c r="AH42" s="335">
        <f>'5C1B_DArbonne'!AG42+'5C1A_Madison'!AG42+'5C1C_Intl High'!AG42+'5C3_UnvView'!AH42+'5C1F_L.C. Charter'!AG42+'5C1E_LFNO'!AG42+'5C1D_NOMMA'!AG42+'5C1AE_Noble Minds'!AG42+'5C1J_Jeff Chamber'!AG42+'5C1Q_Advantage'!AG42+'5C1AF_JCFA-Laf'!AG42+'5C1W_Willow'!AG42+'5C1Z_Lincoln Prep'!AG42+'5C1AA_Laurel'!AG42+'5C1AB_Apex'!AG42+'5C1AC_Smothers'!AG42+'5C1AD_Greater'!AG42+'5C1R_Iberville'!AG42+'5C1N_Delta'!AG42+'5C1S_LC Col Prep'!AG42+'5C1T_Northeast'!AG42+'5C1U_Acadiana Ren'!AG42+'5C1I_LA Key'!AG42+'5C1V_Laf Ren'!AG42+'5C1O_Impact'!AG42+'5C1P_Vision'!AG42+'5C2_LAVCA'!AH42+'5C1H_Southwest'!AG42+'5C1G_JS Clark'!AG42+'5C1AH_BRUP'!AG42+'5C1X_Tangi'!AG42+'5C1Y_GEO'!AG42+'5C1AI_Harmony'!AG42+'5C1AJ_Athlos'!AG42+'5C1AG_Collegiate'!AG42+'5C1M_GEO Mid'!AG42+Placeholder_Tallulah!AG42</f>
        <v>0</v>
      </c>
      <c r="AI42" s="67">
        <f>'5C1B_DArbonne'!AH42+'5C1A_Madison'!AH42+'5C1C_Intl High'!AH42+'5C3_UnvView'!AI42+'5C1F_L.C. Charter'!AH42+'5C1E_LFNO'!AH42+'5C1D_NOMMA'!AH42+'5C1AE_Noble Minds'!AH42+'5C1J_Jeff Chamber'!AH42+'5C1Q_Advantage'!AH42+'5C1AF_JCFA-Laf'!AH42+'5C1W_Willow'!AH42+'5C1Z_Lincoln Prep'!AH42+'5C1AA_Laurel'!AH42+'5C1AB_Apex'!AH42+'5C1AC_Smothers'!AH42+'5C1AD_Greater'!AH42+'5C1R_Iberville'!AH42+'5C1N_Delta'!AH42+'5C1S_LC Col Prep'!AH42+'5C1T_Northeast'!AH42+'5C1U_Acadiana Ren'!AH42+'5C1I_LA Key'!AH42+'5C1V_Laf Ren'!AH42+'5C1O_Impact'!AH42+'5C1P_Vision'!AH42+'5C2_LAVCA'!AI42+'5C1H_Southwest'!AH42+'5C1G_JS Clark'!AH42+'5C1AH_BRUP'!AH42+'5C1X_Tangi'!AH42+'5C1Y_GEO'!AH42+'5C1AI_Harmony'!AH42+'5C1AJ_Athlos'!AH42+'5C1AG_Collegiate'!AH42+'5C1M_GEO Mid'!AH42+Placeholder_Tallulah!AH42</f>
        <v>0</v>
      </c>
      <c r="AJ42" s="335">
        <f>'5C1B_DArbonne'!AI42+'5C1A_Madison'!AI42+'5C1C_Intl High'!AI42+'5C3_UnvView'!AJ42+'5C1F_L.C. Charter'!AI42+'5C1E_LFNO'!AI42+'5C1D_NOMMA'!AI42+'5C1AE_Noble Minds'!AI42+'5C1J_Jeff Chamber'!AI42+'5C1Q_Advantage'!AI42+'5C1AF_JCFA-Laf'!AI42+'5C1W_Willow'!AI42+'5C1Z_Lincoln Prep'!AI42+'5C1AA_Laurel'!AI42+'5C1AB_Apex'!AI42+'5C1AC_Smothers'!AI42+'5C1AD_Greater'!AI42+'5C1R_Iberville'!AI42+'5C1N_Delta'!AI42+'5C1S_LC Col Prep'!AI42+'5C1T_Northeast'!AI42+'5C1U_Acadiana Ren'!AI42+'5C1I_LA Key'!AI42+'5C1V_Laf Ren'!AI42+'5C1O_Impact'!AI42+'5C1P_Vision'!AI42+'5C2_LAVCA'!AJ42+'5C1H_Southwest'!AI42+'5C1G_JS Clark'!AI42+'5C1AH_BRUP'!AI42+'5C1X_Tangi'!AI42+'5C1Y_GEO'!AI42+'5C1AI_Harmony'!AI42+'5C1AJ_Athlos'!AI42+'5C1AG_Collegiate'!AI42+'5C1M_GEO Mid'!AI42+Placeholder_Tallulah!AI42</f>
        <v>0</v>
      </c>
      <c r="AK42" s="69">
        <f>'5C1B_DArbonne'!AJ42+'5C1A_Madison'!AJ42+'5C1C_Intl High'!AJ42+'5C3_UnvView'!AK42+'5C1F_L.C. Charter'!AJ42+'5C1E_LFNO'!AJ42+'5C1D_NOMMA'!AJ42+'5C1AE_Noble Minds'!AJ42+'5C1J_Jeff Chamber'!AJ42+'5C1Q_Advantage'!AJ42+'5C1AF_JCFA-Laf'!AJ42+'5C1W_Willow'!AJ42+'5C1Z_Lincoln Prep'!AJ42+'5C1AA_Laurel'!AJ42+'5C1AB_Apex'!AJ42+'5C1AC_Smothers'!AJ42+'5C1AD_Greater'!AJ42+'5C1R_Iberville'!AJ42+'5C1N_Delta'!AJ42+'5C1S_LC Col Prep'!AJ42+'5C1T_Northeast'!AJ42+'5C1U_Acadiana Ren'!AJ42+'5C1I_LA Key'!AJ42+'5C1V_Laf Ren'!AJ42+'5C1O_Impact'!AJ42+'5C1P_Vision'!AJ42+'5C2_LAVCA'!AK42+'5C1H_Southwest'!AJ42+'5C1G_JS Clark'!AJ42+'5C1AH_BRUP'!AJ42+'5C1X_Tangi'!AJ42+'5C1Y_GEO'!AJ42+'5C1AI_Harmony'!AJ42+'5C1AJ_Athlos'!AJ42+'5C1AG_Collegiate'!AJ42+'5C1M_GEO Mid'!AJ42+Placeholder_Tallulah!AJ42</f>
        <v>0</v>
      </c>
      <c r="AL42" s="68">
        <f>'5C1B_DArbonne'!AK42+'5C1A_Madison'!AK42+'5C1C_Intl High'!AK42+'5C3_UnvView'!AL42+'5C1F_L.C. Charter'!AK42+'5C1E_LFNO'!AK42+'5C1D_NOMMA'!AK42+'5C1AE_Noble Minds'!AK42+'5C1J_Jeff Chamber'!AK42+'5C1Q_Advantage'!AK42+'5C1AF_JCFA-Laf'!AK42+'5C1W_Willow'!AK42+'5C1Z_Lincoln Prep'!AK42+'5C1AA_Laurel'!AK42+'5C1AB_Apex'!AK42+'5C1AC_Smothers'!AK42+'5C1AD_Greater'!AK42+'5C1R_Iberville'!AK42+'5C1N_Delta'!AK42+'5C1S_LC Col Prep'!AK42+'5C1T_Northeast'!AK42+'5C1U_Acadiana Ren'!AK42+'5C1I_LA Key'!AK42+'5C1V_Laf Ren'!AK42+'5C1O_Impact'!AK42+'5C1P_Vision'!AK42+'5C2_LAVCA'!AL42+'5C1H_Southwest'!AK42+'5C1G_JS Clark'!AK42+'5C1AH_BRUP'!AK42+'5C1X_Tangi'!AK42+'5C1Y_GEO'!AK42+'5C1AI_Harmony'!AK42+'5C1AJ_Athlos'!AK42+'5C1AG_Collegiate'!AK42+'5C1M_GEO Mid'!AK42+Placeholder_Tallulah!AK42</f>
        <v>0</v>
      </c>
      <c r="AM42" s="90">
        <f>'5C1B_DArbonne'!AL42+'5C1A_Madison'!AL42+'5C1C_Intl High'!AL42+'5C3_UnvView'!AM42+'5C1F_L.C. Charter'!AL42+'5C1E_LFNO'!AL42+'5C1D_NOMMA'!AL42+'5C1AE_Noble Minds'!AL42+'5C1J_Jeff Chamber'!AL42+'5C1Q_Advantage'!AL42+'5C1AF_JCFA-Laf'!AL42+'5C1W_Willow'!AL42+'5C1Z_Lincoln Prep'!AL42+'5C1AA_Laurel'!AL42+'5C1AB_Apex'!AL42+'5C1AC_Smothers'!AL42+'5C1AD_Greater'!AL42+'5C1R_Iberville'!AL42+'5C1N_Delta'!AL42+'5C1S_LC Col Prep'!AL42+'5C1T_Northeast'!AL42+'5C1U_Acadiana Ren'!AL42+'5C1I_LA Key'!AL42+'5C1V_Laf Ren'!AL42+'5C1O_Impact'!AL42+'5C1P_Vision'!AL42+'5C2_LAVCA'!AM42+'5C1H_Southwest'!AL42+'5C1G_JS Clark'!AL42+'5C1AH_BRUP'!AL42+'5C1X_Tangi'!AL42+'5C1Y_GEO'!AL42+'5C1AI_Harmony'!AL42+'5C1AJ_Athlos'!AL42+'5C1AG_Collegiate'!AL42+'5C1M_GEO Mid'!AL42+Placeholder_Tallulah!AL42</f>
        <v>10394051</v>
      </c>
      <c r="AN42" s="71">
        <f>'5C1B_DArbonne'!AM42+'5C1A_Madison'!AM42+'5C1C_Intl High'!AM42+'5C3_UnvView'!AN42+'5C1F_L.C. Charter'!AM42+'5C1E_LFNO'!AM42+'5C1D_NOMMA'!AM42+'5C1AE_Noble Minds'!AM42+'5C1J_Jeff Chamber'!AM42+'5C1Q_Advantage'!AM42+'5C1AF_JCFA-Laf'!AM42+'5C1W_Willow'!AM42+'5C1Z_Lincoln Prep'!AM42+'5C1AA_Laurel'!AM42+'5C1AB_Apex'!AM42+'5C1AC_Smothers'!AM42+'5C1AD_Greater'!AM42+'5C1R_Iberville'!AM42+'5C1N_Delta'!AM42+'5C1S_LC Col Prep'!AM42+'5C1T_Northeast'!AM42+'5C1U_Acadiana Ren'!AM42+'5C1I_LA Key'!AM42+'5C1V_Laf Ren'!AM42+'5C1O_Impact'!AM42+'5C1P_Vision'!AM42+'5C2_LAVCA'!AN42+'5C1H_Southwest'!AM42+'5C1G_JS Clark'!AM42+'5C1AH_BRUP'!AM42+'5C1X_Tangi'!AM42+'5C1Y_GEO'!AM42+'5C1AI_Harmony'!AM42+'5C1AJ_Athlos'!AM42+'5C1AG_Collegiate'!AM42+'5C1M_GEO Mid'!AM42+Placeholder_Tallulah!AM42</f>
        <v>0</v>
      </c>
      <c r="AO42" s="90">
        <f>'5C1B_DArbonne'!AN42+'5C1A_Madison'!AN42+'5C1C_Intl High'!AN42+'5C3_UnvView'!AO42+'5C1F_L.C. Charter'!AN42+'5C1E_LFNO'!AN42+'5C1D_NOMMA'!AN42+'5C1AE_Noble Minds'!AN42+'5C1J_Jeff Chamber'!AN42+'5C1Q_Advantage'!AN42+'5C1AF_JCFA-Laf'!AN42+'5C1W_Willow'!AN42+'5C1Z_Lincoln Prep'!AN42+'5C1AA_Laurel'!AN42+'5C1AB_Apex'!AN42+'5C1AC_Smothers'!AN42+'5C1AD_Greater'!AN42+'5C1R_Iberville'!AN42+'5C1N_Delta'!AN42+'5C1S_LC Col Prep'!AN42+'5C1T_Northeast'!AN42+'5C1U_Acadiana Ren'!AN42+'5C1I_LA Key'!AN42+'5C1V_Laf Ren'!AN42+'5C1O_Impact'!AN42+'5C1P_Vision'!AN42+'5C2_LAVCA'!AO42+'5C1H_Southwest'!AN42+'5C1G_JS Clark'!AN42+'5C1AH_BRUP'!AN42+'5C1X_Tangi'!AN42+'5C1Y_GEO'!AN42+'5C1AI_Harmony'!AN42+'5C1AJ_Athlos'!AN42+'5C1AG_Collegiate'!AN42+'5C1M_GEO Mid'!AN42+Placeholder_Tallulah!AN42</f>
        <v>0</v>
      </c>
      <c r="AP42" s="69">
        <f>'5C1B_DArbonne'!AO42+'5C1A_Madison'!AO42+'5C1C_Intl High'!AO42+'5C3_UnvView'!AP42+'5C1F_L.C. Charter'!AO42+'5C1E_LFNO'!AO42+'5C1D_NOMMA'!AO42+'5C1AE_Noble Minds'!AO42+'5C1J_Jeff Chamber'!AO42+'5C1Q_Advantage'!AO42+'5C1AF_JCFA-Laf'!AO42+'5C1W_Willow'!AO42+'5C1Z_Lincoln Prep'!AO42+'5C1AA_Laurel'!AO42+'5C1AB_Apex'!AO42+'5C1AC_Smothers'!AO42+'5C1AD_Greater'!AO42+'5C1R_Iberville'!AO42+'5C1N_Delta'!AO42+'5C1S_LC Col Prep'!AO42+'5C1T_Northeast'!AO42+'5C1U_Acadiana Ren'!AO42+'5C1I_LA Key'!AO42+'5C1V_Laf Ren'!AO42+'5C1O_Impact'!AO42+'5C1P_Vision'!AO42+'5C2_LAVCA'!AP42+'5C1H_Southwest'!AO42+'5C1G_JS Clark'!AO42+'5C1AH_BRUP'!AO42+'5C1X_Tangi'!AO42+'5C1Y_GEO'!AO42+'5C1AI_Harmony'!AO42+'5C1AJ_Athlos'!AO42+'5C1AG_Collegiate'!AO42+'5C1M_GEO Mid'!AO42+Placeholder_Tallulah!AO42</f>
        <v>96046</v>
      </c>
      <c r="AQ42" s="90">
        <f>'5C1B_DArbonne'!AP42+'5C1A_Madison'!AP42+'5C1C_Intl High'!AP42+'5C3_UnvView'!AQ42+'5C1F_L.C. Charter'!AP42+'5C1E_LFNO'!AP42+'5C1D_NOMMA'!AP42+'5C1AE_Noble Minds'!AP42+'5C1J_Jeff Chamber'!AP42+'5C1Q_Advantage'!AP42+'5C1AF_JCFA-Laf'!AP42+'5C1W_Willow'!AP42+'5C1Z_Lincoln Prep'!AP42+'5C1AA_Laurel'!AP42+'5C1AB_Apex'!AP42+'5C1AC_Smothers'!AP42+'5C1AD_Greater'!AP42+'5C1R_Iberville'!AP42+'5C1N_Delta'!AP42+'5C1S_LC Col Prep'!AP42+'5C1T_Northeast'!AP42+'5C1U_Acadiana Ren'!AP42+'5C1I_LA Key'!AP42+'5C1V_Laf Ren'!AP42+'5C1O_Impact'!AP42+'5C1P_Vision'!AP42+'5C2_LAVCA'!AQ42+'5C1H_Southwest'!AP42+'5C1G_JS Clark'!AP42+'5C1AH_BRUP'!AP42+'5C1X_Tangi'!AP42+'5C1Y_GEO'!AP42+'5C1AI_Harmony'!AP42+'5C1AJ_Athlos'!AP42+'5C1AG_Collegiate'!AP42+'5C1M_GEO Mid'!AP42+Placeholder_Tallulah!AP42</f>
        <v>0</v>
      </c>
      <c r="AR42" s="69">
        <f>'5C1B_DArbonne'!AQ42+'5C1A_Madison'!AQ42+'5C1C_Intl High'!AQ42+'5C3_UnvView'!AR42+'5C1F_L.C. Charter'!AQ42+'5C1E_LFNO'!AQ42+'5C1D_NOMMA'!AQ42+'5C1AE_Noble Minds'!AQ42+'5C1J_Jeff Chamber'!AQ42+'5C1Q_Advantage'!AQ42+'5C1AF_JCFA-Laf'!AQ42+'5C1W_Willow'!AQ42+'5C1Z_Lincoln Prep'!AQ42+'5C1AA_Laurel'!AQ42+'5C1AB_Apex'!AQ42+'5C1AC_Smothers'!AQ42+'5C1AD_Greater'!AQ42+'5C1R_Iberville'!AQ42+'5C1N_Delta'!AQ42+'5C1S_LC Col Prep'!AQ42+'5C1T_Northeast'!AQ42+'5C1U_Acadiana Ren'!AQ42+'5C1I_LA Key'!AQ42+'5C1V_Laf Ren'!AQ42+'5C1O_Impact'!AQ42+'5C1P_Vision'!AQ42+'5C2_LAVCA'!AR42+'5C1H_Southwest'!AQ42+'5C1G_JS Clark'!AQ42+'5C1AH_BRUP'!AQ42+'5C1X_Tangi'!AQ42+'5C1Y_GEO'!AQ42+'5C1AI_Harmony'!AQ42+'5C1AJ_Athlos'!AQ42+'5C1AG_Collegiate'!AQ42+'5C1M_GEO Mid'!AQ42+Placeholder_Tallulah!AQ42</f>
        <v>0</v>
      </c>
      <c r="AS42" s="69">
        <f>'5C1B_DArbonne'!AR42+'5C1A_Madison'!AR42+'5C1C_Intl High'!AR42+'5C3_UnvView'!AS42+'5C1F_L.C. Charter'!AR42+'5C1E_LFNO'!AR42+'5C1D_NOMMA'!AR42+'5C1AE_Noble Minds'!AR42+'5C1J_Jeff Chamber'!AR42+'5C1Q_Advantage'!AR42+'5C1AF_JCFA-Laf'!AR42+'5C1W_Willow'!AR42+'5C1Z_Lincoln Prep'!AR42+'5C1AA_Laurel'!AR42+'5C1AB_Apex'!AR42+'5C1AC_Smothers'!AR42+'5C1AD_Greater'!AR42+'5C1R_Iberville'!AR42+'5C1N_Delta'!AR42+'5C1S_LC Col Prep'!AR42+'5C1T_Northeast'!AR42+'5C1U_Acadiana Ren'!AR42+'5C1I_LA Key'!AR42+'5C1V_Laf Ren'!AR42+'5C1O_Impact'!AR42+'5C1P_Vision'!AR42+'5C2_LAVCA'!AS42+'5C1H_Southwest'!AR42+'5C1G_JS Clark'!AR42+'5C1AH_BRUP'!AR42+'5C1X_Tangi'!AR42+'5C1Y_GEO'!AR42+'5C1AI_Harmony'!AR42+'5C1AJ_Athlos'!AR42+'5C1AG_Collegiate'!AR42+'5C1M_GEO Mid'!AR42+Placeholder_Tallulah!AR42</f>
        <v>0</v>
      </c>
      <c r="AT42" s="90">
        <f>'5C1B_DArbonne'!AS42+'5C1A_Madison'!AS42+'5C1C_Intl High'!AS42+'5C3_UnvView'!AT42+'5C1F_L.C. Charter'!AS42+'5C1E_LFNO'!AS42+'5C1D_NOMMA'!AS42+'5C1AE_Noble Minds'!AS42+'5C1J_Jeff Chamber'!AS42+'5C1Q_Advantage'!AS42+'5C1AF_JCFA-Laf'!AS42+'5C1W_Willow'!AS42+'5C1Z_Lincoln Prep'!AS42+'5C1AA_Laurel'!AS42+'5C1AB_Apex'!AS42+'5C1AC_Smothers'!AS42+'5C1AD_Greater'!AS42+'5C1R_Iberville'!AS42+'5C1N_Delta'!AS42+'5C1S_LC Col Prep'!AS42+'5C1T_Northeast'!AS42+'5C1U_Acadiana Ren'!AS42+'5C1I_LA Key'!AS42+'5C1V_Laf Ren'!AS42+'5C1O_Impact'!AS42+'5C1P_Vision'!AS42+'5C2_LAVCA'!AT42+'5C1H_Southwest'!AS42+'5C1G_JS Clark'!AS42+'5C1AH_BRUP'!AS42+'5C1X_Tangi'!AS42+'5C1Y_GEO'!AS42+'5C1AI_Harmony'!AS42+'5C1AJ_Athlos'!AS42+'5C1AG_Collegiate'!AS42+'5C1M_GEO Mid'!AS42+Placeholder_Tallulah!AS42</f>
        <v>832168</v>
      </c>
      <c r="AU42" s="70">
        <f t="shared" si="1"/>
        <v>0</v>
      </c>
      <c r="AV42" s="87">
        <f t="shared" si="2"/>
        <v>832168</v>
      </c>
      <c r="AW42" s="192"/>
      <c r="AX42" s="66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Mid'!#REF!+Placeholder_Tallulah!AW42</f>
        <v>#REF!</v>
      </c>
      <c r="AY42" s="66">
        <f t="shared" si="3"/>
        <v>0</v>
      </c>
      <c r="AZ42" s="66" t="e">
        <f t="shared" si="4"/>
        <v>#REF!</v>
      </c>
    </row>
    <row r="43" spans="1:52" ht="16.149999999999999" customHeight="1" x14ac:dyDescent="0.2">
      <c r="A43" s="55">
        <v>37</v>
      </c>
      <c r="B43" s="56" t="s">
        <v>43</v>
      </c>
      <c r="C43" s="336">
        <f>'5C1B_DArbonne'!C43+'5C1A_Madison'!C43+'5C1C_Intl High'!C43+'5C3_UnvView'!C43+'5C1F_L.C. Charter'!C43+'5C1E_LFNO'!C43+'5C1D_NOMMA'!C43+'5C1AE_Noble Minds'!C43+'5C1J_Jeff Chamber'!C43+'5C1Q_Advantage'!C43+'5C1AF_JCFA-Laf'!C43+'5C1W_Willow'!C43+'5C1Z_Lincoln Prep'!C43+'5C1AA_Laurel'!C43+'5C1AB_Apex'!C43+'5C1AC_Smothers'!C43+'5C1AD_Greater'!C43+'5C1R_Iberville'!C43+'5C1N_Delta'!C43+'5C1S_LC Col Prep'!C43+'5C1T_Northeast'!C43+'5C1U_Acadiana Ren'!C43+'5C1I_LA Key'!C43+'5C1V_Laf Ren'!C43+'5C1O_Impact'!C43+'5C1P_Vision'!C43+'5C2_LAVCA'!C43+'5C1H_Southwest'!C43+'5C1G_JS Clark'!C43+'5C1AH_BRUP'!C43+'5C1X_Tangi'!C43+'5C1Y_GEO'!C43+'5C1AI_Harmony'!C43+'5C1AJ_Athlos'!C43+'5C1AG_Collegiate'!C43+'5C1M_GEO Mid'!C43+Placeholder_Tallulah!C43</f>
        <v>0</v>
      </c>
      <c r="D43" s="57">
        <f>'Source Data'!H43</f>
        <v>5115.2412376905504</v>
      </c>
      <c r="E43" s="75">
        <f>'5C1B_DArbonne'!E43+'5C1A_Madison'!E43+'5C1C_Intl High'!E43+'5C3_UnvView'!E43+'5C1F_L.C. Charter'!E43+'5C1E_LFNO'!E43+'5C1D_NOMMA'!E43+'5C1AE_Noble Minds'!E43+'5C1J_Jeff Chamber'!E43+'5C1Q_Advantage'!E43+'5C1AF_JCFA-Laf'!E43+'5C1W_Willow'!E43+'5C1Z_Lincoln Prep'!E43+'5C1AA_Laurel'!E43+'5C1AB_Apex'!E43+'5C1AC_Smothers'!E43+'5C1AD_Greater'!E43+'5C1R_Iberville'!E43+'5C1N_Delta'!E43+'5C1S_LC Col Prep'!E43+'5C1T_Northeast'!E43+'5C1U_Acadiana Ren'!E43+'5C1I_LA Key'!E43+'5C1V_Laf Ren'!E43+'5C1O_Impact'!E43+'5C1P_Vision'!E43+'5C2_LAVCA'!E43+'5C1H_Southwest'!E43+'5C1G_JS Clark'!E43+'5C1AH_BRUP'!E43+'5C1X_Tangi'!E43+'5C1Y_GEO'!E43+'5C1AI_Harmony'!E43+'5C1AJ_Athlos'!E43+'5C1AG_Collegiate'!E43+'5C1M_GEO Mid'!E43+Placeholder_Tallulah!E43</f>
        <v>0</v>
      </c>
      <c r="F43" s="355">
        <f>'5C1B_DArbonne'!F43+'5C1A_Madison'!F43+'5C1C_Intl High'!F43+'5C3_UnvView'!F43+'5C1F_L.C. Charter'!F43+'5C1E_LFNO'!F43+'5C1D_NOMMA'!F43+'5C1AE_Noble Minds'!F43+'5C1J_Jeff Chamber'!F43+'5C1Q_Advantage'!F43+'5C1AF_JCFA-Laf'!F43+'5C1W_Willow'!F43+'5C1Z_Lincoln Prep'!F43+'5C1AA_Laurel'!F43+'5C1AB_Apex'!F43+'5C1AC_Smothers'!F43+'5C1AD_Greater'!F43+'5C1R_Iberville'!F43+'5C1N_Delta'!F43+'5C1S_LC Col Prep'!F43+'5C1T_Northeast'!F43+'5C1U_Acadiana Ren'!F43+'5C1I_LA Key'!F43+'5C1V_Laf Ren'!F43+'5C1O_Impact'!F43+'5C1P_Vision'!F43+'5C2_LAVCA'!F43+'5C1H_Southwest'!F43+'5C1G_JS Clark'!F43+'5C1AH_BRUP'!F43+'5C1X_Tangi'!F43+'5C1Y_GEO'!F43+'5C1AI_Harmony'!F43+'5C1AJ_Athlos'!F43+'5C1AG_Collegiate'!F43+'5C1M_GEO Mid'!F43+Placeholder_Tallulah!F43</f>
        <v>0</v>
      </c>
      <c r="G43" s="57">
        <f>'Source Data'!I43</f>
        <v>683.69591860374021</v>
      </c>
      <c r="H43" s="75">
        <f>'5C1B_DArbonne'!H43+'5C1A_Madison'!H43+'5C1C_Intl High'!H43+'5C3_UnvView'!H43+'5C1F_L.C. Charter'!H43+'5C1E_LFNO'!H43+'5C1D_NOMMA'!H43+'5C1AE_Noble Minds'!H43+'5C1J_Jeff Chamber'!H43+'5C1Q_Advantage'!H43+'5C1AF_JCFA-Laf'!H43+'5C1W_Willow'!H43+'5C1Z_Lincoln Prep'!H43+'5C1AA_Laurel'!H43+'5C1AB_Apex'!H43+'5C1AC_Smothers'!H43+'5C1AD_Greater'!H43+'5C1R_Iberville'!H43+'5C1N_Delta'!H43+'5C1S_LC Col Prep'!H43+'5C1T_Northeast'!H43+'5C1U_Acadiana Ren'!H43+'5C1I_LA Key'!H43+'5C1V_Laf Ren'!H43+'5C1O_Impact'!H43+'5C1P_Vision'!H43+'5C2_LAVCA'!H43+'5C1H_Southwest'!H43+'5C1G_JS Clark'!H43+'5C1AH_BRUP'!H43+'5C1X_Tangi'!H43+'5C1Y_GEO'!H43+'5C1AI_Harmony'!H43+'5C1AJ_Athlos'!H43+'5C1AG_Collegiate'!H43+'5C1M_GEO Mid'!H43+Placeholder_Tallulah!H43</f>
        <v>0</v>
      </c>
      <c r="I43" s="355">
        <f>'5C1B_DArbonne'!I43+'5C1A_Madison'!I43+'5C1C_Intl High'!I43+'5C3_UnvView'!I43+'5C1F_L.C. Charter'!I43+'5C1E_LFNO'!I43+'5C1D_NOMMA'!I43+'5C1AE_Noble Minds'!I43+'5C1J_Jeff Chamber'!I43+'5C1Q_Advantage'!I43+'5C1AF_JCFA-Laf'!I43+'5C1W_Willow'!I43+'5C1Z_Lincoln Prep'!I43+'5C1AA_Laurel'!I43+'5C1AB_Apex'!I43+'5C1AC_Smothers'!I43+'5C1AD_Greater'!I43+'5C1R_Iberville'!I43+'5C1N_Delta'!I43+'5C1S_LC Col Prep'!I43+'5C1T_Northeast'!I43+'5C1U_Acadiana Ren'!I43+'5C1I_LA Key'!I43+'5C1V_Laf Ren'!I43+'5C1O_Impact'!I43+'5C1P_Vision'!I43+'5C2_LAVCA'!I43+'5C1H_Southwest'!I43+'5C1G_JS Clark'!I43+'5C1AH_BRUP'!I43+'5C1X_Tangi'!I43+'5C1Y_GEO'!I43+'5C1AI_Harmony'!I43+'5C1AJ_Athlos'!I43+'5C1AG_Collegiate'!I43+'5C1M_GEO Mid'!I43+Placeholder_Tallulah!I43</f>
        <v>0</v>
      </c>
      <c r="J43" s="57">
        <f>'Source Data'!J43</f>
        <v>186.46252325556549</v>
      </c>
      <c r="K43" s="75">
        <f>'5C1B_DArbonne'!K43+'5C1A_Madison'!K43+'5C1C_Intl High'!K43+'5C3_UnvView'!K43+'5C1F_L.C. Charter'!K43+'5C1E_LFNO'!K43+'5C1D_NOMMA'!K43+'5C1AE_Noble Minds'!K43+'5C1J_Jeff Chamber'!K43+'5C1Q_Advantage'!K43+'5C1AF_JCFA-Laf'!K43+'5C1W_Willow'!K43+'5C1Z_Lincoln Prep'!K43+'5C1AA_Laurel'!K43+'5C1AB_Apex'!K43+'5C1AC_Smothers'!K43+'5C1AD_Greater'!K43+'5C1R_Iberville'!K43+'5C1N_Delta'!K43+'5C1S_LC Col Prep'!K43+'5C1T_Northeast'!K43+'5C1U_Acadiana Ren'!K43+'5C1I_LA Key'!K43+'5C1V_Laf Ren'!K43+'5C1O_Impact'!K43+'5C1P_Vision'!K43+'5C2_LAVCA'!K43+'5C1H_Southwest'!K43+'5C1G_JS Clark'!K43+'5C1AH_BRUP'!K43+'5C1X_Tangi'!K43+'5C1Y_GEO'!K43+'5C1AI_Harmony'!K43+'5C1AJ_Athlos'!K43+'5C1AG_Collegiate'!K43+'5C1M_GEO Mid'!K43+Placeholder_Tallulah!K43</f>
        <v>0</v>
      </c>
      <c r="L43" s="355">
        <f>'5C1B_DArbonne'!L43+'5C1A_Madison'!L43+'5C1C_Intl High'!L43+'5C3_UnvView'!L43+'5C1F_L.C. Charter'!L43+'5C1E_LFNO'!L43+'5C1D_NOMMA'!L43+'5C1AE_Noble Minds'!L43+'5C1J_Jeff Chamber'!L43+'5C1Q_Advantage'!L43+'5C1AF_JCFA-Laf'!L43+'5C1W_Willow'!L43+'5C1Z_Lincoln Prep'!L43+'5C1AA_Laurel'!L43+'5C1AB_Apex'!L43+'5C1AC_Smothers'!L43+'5C1AD_Greater'!L43+'5C1R_Iberville'!L43+'5C1N_Delta'!L43+'5C1S_LC Col Prep'!L43+'5C1T_Northeast'!L43+'5C1U_Acadiana Ren'!L43+'5C1I_LA Key'!L43+'5C1V_Laf Ren'!L43+'5C1O_Impact'!L43+'5C1P_Vision'!L43+'5C2_LAVCA'!L43+'5C1H_Southwest'!L43+'5C1G_JS Clark'!L43+'5C1AH_BRUP'!L43+'5C1X_Tangi'!L43+'5C1Y_GEO'!L43+'5C1AI_Harmony'!L43+'5C1AJ_Athlos'!L43+'5C1AG_Collegiate'!L43+'5C1M_GEO Mid'!L43+Placeholder_Tallulah!L43</f>
        <v>0</v>
      </c>
      <c r="M43" s="57">
        <f>'Source Data'!K43</f>
        <v>4661.5630813891366</v>
      </c>
      <c r="N43" s="75">
        <f>'5C1B_DArbonne'!N43+'5C1A_Madison'!N43+'5C1C_Intl High'!N43+'5C3_UnvView'!N43+'5C1F_L.C. Charter'!N43+'5C1E_LFNO'!N43+'5C1D_NOMMA'!N43+'5C1AE_Noble Minds'!N43+'5C1J_Jeff Chamber'!N43+'5C1Q_Advantage'!N43+'5C1AF_JCFA-Laf'!N43+'5C1W_Willow'!N43+'5C1Z_Lincoln Prep'!N43+'5C1AA_Laurel'!N43+'5C1AB_Apex'!N43+'5C1AC_Smothers'!N43+'5C1AD_Greater'!N43+'5C1R_Iberville'!N43+'5C1N_Delta'!N43+'5C1S_LC Col Prep'!N43+'5C1T_Northeast'!N43+'5C1U_Acadiana Ren'!N43+'5C1I_LA Key'!N43+'5C1V_Laf Ren'!N43+'5C1O_Impact'!N43+'5C1P_Vision'!N43+'5C2_LAVCA'!N43+'5C1H_Southwest'!N43+'5C1G_JS Clark'!N43+'5C1AH_BRUP'!N43+'5C1X_Tangi'!N43+'5C1Y_GEO'!N43+'5C1AI_Harmony'!N43+'5C1AJ_Athlos'!N43+'5C1AG_Collegiate'!N43+'5C1M_GEO Mid'!N43+Placeholder_Tallulah!N43</f>
        <v>0</v>
      </c>
      <c r="O43" s="355">
        <f>'5C1B_DArbonne'!O43+'5C1A_Madison'!O43+'5C1C_Intl High'!O43+'5C3_UnvView'!O43+'5C1F_L.C. Charter'!O43+'5C1E_LFNO'!O43+'5C1D_NOMMA'!O43+'5C1AE_Noble Minds'!O43+'5C1J_Jeff Chamber'!O43+'5C1Q_Advantage'!O43+'5C1AF_JCFA-Laf'!O43+'5C1W_Willow'!O43+'5C1Z_Lincoln Prep'!O43+'5C1AA_Laurel'!O43+'5C1AB_Apex'!O43+'5C1AC_Smothers'!O43+'5C1AD_Greater'!O43+'5C1R_Iberville'!O43+'5C1N_Delta'!O43+'5C1S_LC Col Prep'!O43+'5C1T_Northeast'!O43+'5C1U_Acadiana Ren'!O43+'5C1I_LA Key'!O43+'5C1V_Laf Ren'!O43+'5C1O_Impact'!O43+'5C1P_Vision'!O43+'5C2_LAVCA'!O43+'5C1H_Southwest'!O43+'5C1G_JS Clark'!O43+'5C1AH_BRUP'!O43+'5C1X_Tangi'!O43+'5C1Y_GEO'!O43+'5C1AI_Harmony'!O43+'5C1AJ_Athlos'!O43+'5C1AG_Collegiate'!O43+'5C1M_GEO Mid'!O43+Placeholder_Tallulah!O43</f>
        <v>0</v>
      </c>
      <c r="P43" s="57">
        <f>'Source Data'!L43</f>
        <v>1864.6252325556547</v>
      </c>
      <c r="Q43" s="75">
        <f>'5C1B_DArbonne'!Q43+'5C1A_Madison'!Q43+'5C1C_Intl High'!Q43+'5C3_UnvView'!Q43+'5C1F_L.C. Charter'!Q43+'5C1E_LFNO'!Q43+'5C1D_NOMMA'!Q43+'5C1AE_Noble Minds'!Q43+'5C1J_Jeff Chamber'!Q43+'5C1Q_Advantage'!Q43+'5C1AF_JCFA-Laf'!Q43+'5C1W_Willow'!Q43+'5C1Z_Lincoln Prep'!Q43+'5C1AA_Laurel'!Q43+'5C1AB_Apex'!Q43+'5C1AC_Smothers'!Q43+'5C1AD_Greater'!Q43+'5C1R_Iberville'!Q43+'5C1N_Delta'!Q43+'5C1S_LC Col Prep'!Q43+'5C1T_Northeast'!Q43+'5C1U_Acadiana Ren'!Q43+'5C1I_LA Key'!Q43+'5C1V_Laf Ren'!Q43+'5C1O_Impact'!Q43+'5C1P_Vision'!Q43+'5C2_LAVCA'!Q43+'5C1H_Southwest'!Q43+'5C1G_JS Clark'!Q43+'5C1AH_BRUP'!Q43+'5C1X_Tangi'!Q43+'5C1Y_GEO'!Q43+'5C1AI_Harmony'!Q43+'5C1AJ_Athlos'!Q43+'5C1AG_Collegiate'!Q43+'5C1M_GEO Mid'!Q43+Placeholder_Tallulah!Q43</f>
        <v>0</v>
      </c>
      <c r="R43" s="94">
        <f>'5C1B_DArbonne'!R43+'5C1A_Madison'!R43+'5C1C_Intl High'!R43+'5C3_UnvView'!R43+'5C1F_L.C. Charter'!R43+'5C1E_LFNO'!R43+'5C1D_NOMMA'!R43+'5C1AE_Noble Minds'!R43+'5C1J_Jeff Chamber'!R43+'5C1Q_Advantage'!R43+'5C1AF_JCFA-Laf'!R43+'5C1W_Willow'!R43+'5C1Z_Lincoln Prep'!R43+'5C1AA_Laurel'!R43+'5C1AB_Apex'!R43+'5C1AC_Smothers'!R43+'5C1AD_Greater'!R43+'5C1R_Iberville'!R43+'5C1N_Delta'!R43+'5C1S_LC Col Prep'!R43+'5C1T_Northeast'!R43+'5C1U_Acadiana Ren'!R43+'5C1I_LA Key'!R43+'5C1V_Laf Ren'!R43+'5C1O_Impact'!R43+'5C1P_Vision'!R43+'5C2_LAVCA'!R43+'5C1H_Southwest'!R43+'5C1G_JS Clark'!R43+'5C1AH_BRUP'!R43+'5C1X_Tangi'!R43+'5C1Y_GEO'!R43+'5C1AI_Harmony'!R43+'5C1AJ_Athlos'!R43+'5C1AG_Collegiate'!R43+'5C1M_GEO Mid'!R43+Placeholder_Tallulah!R43</f>
        <v>972833</v>
      </c>
      <c r="S43" s="1397">
        <f>'5C3_UnvView'!S43+'5C2_LAVCA'!S43</f>
        <v>63275</v>
      </c>
      <c r="T43" s="57">
        <f>'5C1B_DArbonne'!S43+'5C1A_Madison'!S43+'5C1C_Intl High'!S43+'5C3_UnvView'!T43+'5C1F_L.C. Charter'!S43+'5C1E_LFNO'!S43+'5C1D_NOMMA'!S43+'5C1AE_Noble Minds'!S43+'5C1J_Jeff Chamber'!S43+'5C1Q_Advantage'!S43+'5C1AF_JCFA-Laf'!S43+'5C1W_Willow'!S43+'5C1Z_Lincoln Prep'!S43+'5C1AA_Laurel'!S43+'5C1AB_Apex'!S43+'5C1AC_Smothers'!S43+'5C1AD_Greater'!S43+'5C1R_Iberville'!S43+'5C1N_Delta'!S43+'5C1S_LC Col Prep'!S43+'5C1T_Northeast'!S43+'5C1U_Acadiana Ren'!S43+'5C1I_LA Key'!S43+'5C1V_Laf Ren'!S43+'5C1O_Impact'!S43+'5C1P_Vision'!S43+'5C2_LAVCA'!T43+'5C1H_Southwest'!S43+'5C1G_JS Clark'!S43+'5C1AH_BRUP'!S43+'5C1X_Tangi'!S43+'5C1Y_GEO'!S43+'5C1AI_Harmony'!S43+'5C1AJ_Athlos'!S43+'5C1AG_Collegiate'!S43+'5C1M_GEO Mid'!S43+Placeholder_Tallulah!S43</f>
        <v>0</v>
      </c>
      <c r="U43" s="57">
        <f>'5C1B_DArbonne'!T43+'5C1A_Madison'!T43+'5C1C_Intl High'!T43+'5C3_UnvView'!U43+'5C1F_L.C. Charter'!T43+'5C1E_LFNO'!T43+'5C1D_NOMMA'!T43+'5C1AE_Noble Minds'!T43+'5C1J_Jeff Chamber'!T43+'5C1Q_Advantage'!T43+'5C1AF_JCFA-Laf'!T43+'5C1W_Willow'!T43+'5C1Z_Lincoln Prep'!T43+'5C1AA_Laurel'!T43+'5C1AB_Apex'!T43+'5C1AC_Smothers'!T43+'5C1AD_Greater'!T43+'5C1R_Iberville'!T43+'5C1N_Delta'!T43+'5C1S_LC Col Prep'!T43+'5C1T_Northeast'!T43+'5C1U_Acadiana Ren'!T43+'5C1I_LA Key'!T43+'5C1V_Laf Ren'!T43+'5C1O_Impact'!T43+'5C1P_Vision'!T43+'5C2_LAVCA'!U43+'5C1H_Southwest'!T43+'5C1G_JS Clark'!T43+'5C1AH_BRUP'!T43+'5C1X_Tangi'!T43+'5C1Y_GEO'!T43+'5C1AI_Harmony'!T43+'5C1AJ_Athlos'!T43+'5C1AG_Collegiate'!T43+'5C1M_GEO Mid'!T43+Placeholder_Tallulah!T43</f>
        <v>0</v>
      </c>
      <c r="V43" s="58">
        <f>'5C1B_DArbonne'!U43+'5C1A_Madison'!U43+'5C1C_Intl High'!U43+'5C3_UnvView'!V43+'5C1F_L.C. Charter'!U43+'5C1E_LFNO'!U43+'5C1D_NOMMA'!U43+'5C1AE_Noble Minds'!U43+'5C1J_Jeff Chamber'!U43+'5C1Q_Advantage'!U43+'5C1AF_JCFA-Laf'!U43+'5C1W_Willow'!U43+'5C1Z_Lincoln Prep'!U43+'5C1AA_Laurel'!U43+'5C1AB_Apex'!U43+'5C1AC_Smothers'!U43+'5C1AD_Greater'!U43+'5C1R_Iberville'!U43+'5C1N_Delta'!U43+'5C1S_LC Col Prep'!U43+'5C1T_Northeast'!U43+'5C1U_Acadiana Ren'!U43+'5C1I_LA Key'!U43+'5C1V_Laf Ren'!U43+'5C1O_Impact'!U43+'5C1P_Vision'!U43+'5C2_LAVCA'!V43+'5C1H_Southwest'!U43+'5C1G_JS Clark'!U43+'5C1AH_BRUP'!U43+'5C1X_Tangi'!U43+'5C1Y_GEO'!U43+'5C1AI_Harmony'!U43+'5C1AJ_Athlos'!U43+'5C1AG_Collegiate'!U43+'5C1M_GEO Mid'!U43+Placeholder_Tallulah!U43</f>
        <v>0</v>
      </c>
      <c r="W43" s="94">
        <f>'5C1B_DArbonne'!V43+'5C1A_Madison'!V43+'5C1C_Intl High'!V43+'5C3_UnvView'!W43+'5C1F_L.C. Charter'!V43+'5C1E_LFNO'!V43+'5C1D_NOMMA'!V43+'5C1AE_Noble Minds'!V43+'5C1J_Jeff Chamber'!V43+'5C1Q_Advantage'!V43+'5C1AF_JCFA-Laf'!V43+'5C1W_Willow'!V43+'5C1Z_Lincoln Prep'!V43+'5C1AA_Laurel'!V43+'5C1AB_Apex'!V43+'5C1AC_Smothers'!V43+'5C1AD_Greater'!V43+'5C1R_Iberville'!V43+'5C1N_Delta'!V43+'5C1S_LC Col Prep'!V43+'5C1T_Northeast'!V43+'5C1U_Acadiana Ren'!V43+'5C1I_LA Key'!V43+'5C1V_Laf Ren'!V43+'5C1O_Impact'!V43+'5C1P_Vision'!V43+'5C2_LAVCA'!W43+'5C1H_Southwest'!V43+'5C1G_JS Clark'!V43+'5C1AH_BRUP'!V43+'5C1X_Tangi'!V43+'5C1Y_GEO'!V43+'5C1AI_Harmony'!V43+'5C1AJ_Athlos'!V43+'5C1AG_Collegiate'!V43+'5C1M_GEO Mid'!V43+Placeholder_Tallulah!V43</f>
        <v>0</v>
      </c>
      <c r="X43" s="75">
        <f>'5C1B_DArbonne'!W43+'5C1A_Madison'!W43+'5C1C_Intl High'!W43+'5C3_UnvView'!X43+'5C1F_L.C. Charter'!W43+'5C1E_LFNO'!W43+'5C1D_NOMMA'!W43+'5C1AE_Noble Minds'!W43+'5C1J_Jeff Chamber'!W43+'5C1Q_Advantage'!W43+'5C1AF_JCFA-Laf'!W43+'5C1W_Willow'!W43+'5C1Z_Lincoln Prep'!W43+'5C1AA_Laurel'!W43+'5C1AB_Apex'!W43+'5C1AC_Smothers'!W43+'5C1AD_Greater'!W43+'5C1R_Iberville'!W43+'5C1N_Delta'!W43+'5C1S_LC Col Prep'!W43+'5C1T_Northeast'!W43+'5C1U_Acadiana Ren'!W43+'5C1I_LA Key'!W43+'5C1V_Laf Ren'!W43+'5C1O_Impact'!W43+'5C1P_Vision'!W43+'5C2_LAVCA'!X43+'5C1H_Southwest'!W43+'5C1G_JS Clark'!W43+'5C1AH_BRUP'!W43+'5C1X_Tangi'!W43+'5C1Y_GEO'!W43+'5C1AI_Harmony'!W43+'5C1AJ_Athlos'!W43+'5C1AG_Collegiate'!W43+'5C1M_GEO Mid'!W43+Placeholder_Tallulah!W43</f>
        <v>0</v>
      </c>
      <c r="Y43" s="94">
        <f>'5C1B_DArbonne'!X43+'5C1A_Madison'!X43+'5C1C_Intl High'!X43+'5C3_UnvView'!Y43+'5C1F_L.C. Charter'!X43+'5C1E_LFNO'!X43+'5C1D_NOMMA'!X43+'5C1AE_Noble Minds'!X43+'5C1J_Jeff Chamber'!X43+'5C1Q_Advantage'!X43+'5C1AF_JCFA-Laf'!X43+'5C1W_Willow'!X43+'5C1Z_Lincoln Prep'!X43+'5C1AA_Laurel'!X43+'5C1AB_Apex'!X43+'5C1AC_Smothers'!X43+'5C1AD_Greater'!X43+'5C1R_Iberville'!X43+'5C1N_Delta'!X43+'5C1S_LC Col Prep'!X43+'5C1T_Northeast'!X43+'5C1U_Acadiana Ren'!X43+'5C1I_LA Key'!X43+'5C1V_Laf Ren'!X43+'5C1O_Impact'!X43+'5C1P_Vision'!X43+'5C2_LAVCA'!Y43+'5C1H_Southwest'!X43+'5C1G_JS Clark'!X43+'5C1AH_BRUP'!X43+'5C1X_Tangi'!X43+'5C1Y_GEO'!X43+'5C1AI_Harmony'!X43+'5C1AJ_Athlos'!X43+'5C1AG_Collegiate'!X43+'5C1M_GEO Mid'!X43+Placeholder_Tallulah!X43</f>
        <v>0</v>
      </c>
      <c r="Z43" s="57">
        <f>'5C1B_DArbonne'!Y43+'5C1A_Madison'!Y43+'5C1C_Intl High'!Y43+'5C3_UnvView'!Z43+'5C1F_L.C. Charter'!Y43+'5C1E_LFNO'!Y43+'5C1D_NOMMA'!Y43+'5C1AE_Noble Minds'!Y43+'5C1J_Jeff Chamber'!Y43+'5C1Q_Advantage'!Y43+'5C1AF_JCFA-Laf'!Y43+'5C1W_Willow'!Y43+'5C1Z_Lincoln Prep'!Y43+'5C1AA_Laurel'!Y43+'5C1AB_Apex'!Y43+'5C1AC_Smothers'!Y43+'5C1AD_Greater'!Y43+'5C1R_Iberville'!Y43+'5C1N_Delta'!Y43+'5C1S_LC Col Prep'!Y43+'5C1T_Northeast'!Y43+'5C1U_Acadiana Ren'!Y43+'5C1I_LA Key'!Y43+'5C1V_Laf Ren'!Y43+'5C1O_Impact'!Y43+'5C1P_Vision'!Y43+'5C2_LAVCA'!Z43+'5C1H_Southwest'!Y43+'5C1G_JS Clark'!Y43+'5C1AH_BRUP'!Y43+'5C1X_Tangi'!Y43+'5C1Y_GEO'!Y43+'5C1AI_Harmony'!Y43+'5C1AJ_Athlos'!Y43+'5C1AG_Collegiate'!Y43+'5C1M_GEO Mid'!Y43+Placeholder_Tallulah!Y43</f>
        <v>0</v>
      </c>
      <c r="AA43" s="94">
        <f>'5C1B_DArbonne'!Z43+'5C1A_Madison'!Z43+'5C1C_Intl High'!Z43+'5C3_UnvView'!AA43+'5C1F_L.C. Charter'!Z43+'5C1E_LFNO'!Z43+'5C1D_NOMMA'!Z43+'5C1AE_Noble Minds'!Z43+'5C1J_Jeff Chamber'!Z43+'5C1Q_Advantage'!Z43+'5C1AF_JCFA-Laf'!Z43+'5C1W_Willow'!Z43+'5C1Z_Lincoln Prep'!Z43+'5C1AA_Laurel'!Z43+'5C1AB_Apex'!Z43+'5C1AC_Smothers'!Z43+'5C1AD_Greater'!Z43+'5C1R_Iberville'!Z43+'5C1N_Delta'!Z43+'5C1S_LC Col Prep'!Z43+'5C1T_Northeast'!Z43+'5C1U_Acadiana Ren'!Z43+'5C1I_LA Key'!Z43+'5C1V_Laf Ren'!Z43+'5C1O_Impact'!Z43+'5C1P_Vision'!Z43+'5C2_LAVCA'!AA43+'5C1H_Southwest'!Z43+'5C1G_JS Clark'!Z43+'5C1AH_BRUP'!Z43+'5C1X_Tangi'!Z43+'5C1Y_GEO'!Z43+'5C1AI_Harmony'!Z43+'5C1AJ_Athlos'!Z43+'5C1AG_Collegiate'!Z43+'5C1M_GEO Mid'!Z43+Placeholder_Tallulah!Z43</f>
        <v>0</v>
      </c>
      <c r="AB43" s="57">
        <f>'5C1B_DArbonne'!AA43+'5C1A_Madison'!AA43+'5C1C_Intl High'!AA43+'5C3_UnvView'!AB43+'5C1F_L.C. Charter'!AA43+'5C1E_LFNO'!AA43+'5C1D_NOMMA'!AA43+'5C1AE_Noble Minds'!AA43+'5C1J_Jeff Chamber'!AA43+'5C1Q_Advantage'!AA43+'5C1AF_JCFA-Laf'!AA43+'5C1W_Willow'!AA43+'5C1Z_Lincoln Prep'!AA43+'5C1AA_Laurel'!AA43+'5C1AB_Apex'!AA43+'5C1AC_Smothers'!AA43+'5C1AD_Greater'!AA43+'5C1R_Iberville'!AA43+'5C1N_Delta'!AA43+'5C1S_LC Col Prep'!AA43+'5C1T_Northeast'!AA43+'5C1U_Acadiana Ren'!AA43+'5C1I_LA Key'!AA43+'5C1V_Laf Ren'!AA43+'5C1O_Impact'!AA43+'5C1P_Vision'!AA43+'5C2_LAVCA'!AB43+'5C1H_Southwest'!AA43+'5C1G_JS Clark'!AA43+'5C1AH_BRUP'!AA43+'5C1X_Tangi'!AA43+'5C1Y_GEO'!AA43+'5C1AI_Harmony'!AA43+'5C1AJ_Athlos'!AA43+'5C1AG_Collegiate'!AA43+'5C1M_GEO Mid'!AA43+Placeholder_Tallulah!AA43</f>
        <v>0</v>
      </c>
      <c r="AC43" s="57">
        <f>'5C1B_DArbonne'!AB43+'5C1A_Madison'!AB43+'5C1C_Intl High'!AB43+'5C3_UnvView'!AC43+'5C1F_L.C. Charter'!AB43+'5C1E_LFNO'!AB43+'5C1D_NOMMA'!AB43+'5C1AE_Noble Minds'!AB43+'5C1J_Jeff Chamber'!AB43+'5C1Q_Advantage'!AB43+'5C1AF_JCFA-Laf'!AB43+'5C1W_Willow'!AB43+'5C1Z_Lincoln Prep'!AB43+'5C1AA_Laurel'!AB43+'5C1AB_Apex'!AB43+'5C1AC_Smothers'!AB43+'5C1AD_Greater'!AB43+'5C1R_Iberville'!AB43+'5C1N_Delta'!AB43+'5C1S_LC Col Prep'!AB43+'5C1T_Northeast'!AB43+'5C1U_Acadiana Ren'!AB43+'5C1I_LA Key'!AB43+'5C1V_Laf Ren'!AB43+'5C1O_Impact'!AB43+'5C1P_Vision'!AB43+'5C2_LAVCA'!AC43+'5C1H_Southwest'!AB43+'5C1G_JS Clark'!AB43+'5C1AH_BRUP'!AB43+'5C1X_Tangi'!AB43+'5C1Y_GEO'!AB43+'5C1AI_Harmony'!AB43+'5C1AJ_Athlos'!AB43+'5C1AG_Collegiate'!AB43+'5C1M_GEO Mid'!AB43+Placeholder_Tallulah!AB43</f>
        <v>0</v>
      </c>
      <c r="AD43" s="94">
        <f>'5C1B_DArbonne'!AC43+'5C1A_Madison'!AC43+'5C1C_Intl High'!AC43+'5C3_UnvView'!AD43+'5C1F_L.C. Charter'!AC43+'5C1E_LFNO'!AC43+'5C1D_NOMMA'!AC43+'5C1AE_Noble Minds'!AC43+'5C1J_Jeff Chamber'!AC43+'5C1Q_Advantage'!AC43+'5C1AF_JCFA-Laf'!AC43+'5C1W_Willow'!AC43+'5C1Z_Lincoln Prep'!AC43+'5C1AA_Laurel'!AC43+'5C1AB_Apex'!AC43+'5C1AC_Smothers'!AC43+'5C1AD_Greater'!AC43+'5C1R_Iberville'!AC43+'5C1N_Delta'!AC43+'5C1S_LC Col Prep'!AC43+'5C1T_Northeast'!AC43+'5C1U_Acadiana Ren'!AC43+'5C1I_LA Key'!AC43+'5C1V_Laf Ren'!AC43+'5C1O_Impact'!AC43+'5C1P_Vision'!AC43+'5C2_LAVCA'!AD43+'5C1H_Southwest'!AC43+'5C1G_JS Clark'!AC43+'5C1AH_BRUP'!AC43+'5C1X_Tangi'!AC43+'5C1Y_GEO'!AC43+'5C1AI_Harmony'!AC43+'5C1AJ_Athlos'!AC43+'5C1AG_Collegiate'!AC43+'5C1M_GEO Mid'!AC43+Placeholder_Tallulah!AC43</f>
        <v>0</v>
      </c>
      <c r="AE43" s="98">
        <f>'5C1B_DArbonne'!AD43+'5C1A_Madison'!AD43+'5C1C_Intl High'!AD43+'5C3_UnvView'!AE43+'5C1F_L.C. Charter'!AD43+'5C1E_LFNO'!AD43+'5C1D_NOMMA'!AD43+'5C1AE_Noble Minds'!AD43+'5C1J_Jeff Chamber'!AD43+'5C1Q_Advantage'!AD43+'5C1AF_JCFA-Laf'!AD43+'5C1W_Willow'!AD43+'5C1Z_Lincoln Prep'!AD43+'5C1AA_Laurel'!AD43+'5C1AB_Apex'!AD43+'5C1AC_Smothers'!AD43+'5C1AD_Greater'!AD43+'5C1R_Iberville'!AD43+'5C1N_Delta'!AD43+'5C1S_LC Col Prep'!AD43+'5C1T_Northeast'!AD43+'5C1U_Acadiana Ren'!AD43+'5C1I_LA Key'!AD43+'5C1V_Laf Ren'!AD43+'5C1O_Impact'!AD43+'5C1P_Vision'!AD43+'5C2_LAVCA'!AE43+'5C1H_Southwest'!AD43+'5C1G_JS Clark'!AD43+'5C1AH_BRUP'!AD43+'5C1X_Tangi'!AD43+'5C1Y_GEO'!AD43+'5C1AI_Harmony'!AD43+'5C1AJ_Athlos'!AD43+'5C1AG_Collegiate'!AD43+'5C1M_GEO Mid'!AD43+Placeholder_Tallulah!AD43</f>
        <v>0</v>
      </c>
      <c r="AF43" s="76">
        <f>'Source Data'!N43</f>
        <v>3977</v>
      </c>
      <c r="AG43" s="91">
        <f>'5C1B_DArbonne'!AF43+'5C1A_Madison'!AF43+'5C1C_Intl High'!AF43+'5C3_UnvView'!AG43+'5C1F_L.C. Charter'!AF43+'5C1E_LFNO'!AF43+'5C1D_NOMMA'!AF43+'5C1AE_Noble Minds'!AF43+'5C1J_Jeff Chamber'!AF43+'5C1Q_Advantage'!AF43+'5C1AF_JCFA-Laf'!AF43+'5C1W_Willow'!AF43+'5C1Z_Lincoln Prep'!AF43+'5C1AA_Laurel'!AF43+'5C1AB_Apex'!AF43+'5C1AC_Smothers'!AF43+'5C1AD_Greater'!AF43+'5C1R_Iberville'!AF43+'5C1N_Delta'!AF43+'5C1S_LC Col Prep'!AF43+'5C1T_Northeast'!AF43+'5C1U_Acadiana Ren'!AF43+'5C1I_LA Key'!AF43+'5C1V_Laf Ren'!AF43+'5C1O_Impact'!AF43+'5C1P_Vision'!AF43+'5C2_LAVCA'!AG43+'5C1H_Southwest'!AF43+'5C1G_JS Clark'!AF43+'5C1AH_BRUP'!AF43+'5C1X_Tangi'!AF43+'5C1Y_GEO'!AF43+'5C1AI_Harmony'!AF43+'5C1AJ_Athlos'!AF43+'5C1AG_Collegiate'!AF43+'5C1M_GEO Mid'!AF43+Placeholder_Tallulah!AF43</f>
        <v>0</v>
      </c>
      <c r="AH43" s="336">
        <f>'5C1B_DArbonne'!AG43+'5C1A_Madison'!AG43+'5C1C_Intl High'!AG43+'5C3_UnvView'!AH43+'5C1F_L.C. Charter'!AG43+'5C1E_LFNO'!AG43+'5C1D_NOMMA'!AG43+'5C1AE_Noble Minds'!AG43+'5C1J_Jeff Chamber'!AG43+'5C1Q_Advantage'!AG43+'5C1AF_JCFA-Laf'!AG43+'5C1W_Willow'!AG43+'5C1Z_Lincoln Prep'!AG43+'5C1AA_Laurel'!AG43+'5C1AB_Apex'!AG43+'5C1AC_Smothers'!AG43+'5C1AD_Greater'!AG43+'5C1R_Iberville'!AG43+'5C1N_Delta'!AG43+'5C1S_LC Col Prep'!AG43+'5C1T_Northeast'!AG43+'5C1U_Acadiana Ren'!AG43+'5C1I_LA Key'!AG43+'5C1V_Laf Ren'!AG43+'5C1O_Impact'!AG43+'5C1P_Vision'!AG43+'5C2_LAVCA'!AH43+'5C1H_Southwest'!AG43+'5C1G_JS Clark'!AG43+'5C1AH_BRUP'!AG43+'5C1X_Tangi'!AG43+'5C1Y_GEO'!AG43+'5C1AI_Harmony'!AG43+'5C1AJ_Athlos'!AG43+'5C1AG_Collegiate'!AG43+'5C1M_GEO Mid'!AG43+Placeholder_Tallulah!AG43</f>
        <v>0</v>
      </c>
      <c r="AI43" s="76">
        <f>'5C1B_DArbonne'!AH43+'5C1A_Madison'!AH43+'5C1C_Intl High'!AH43+'5C3_UnvView'!AI43+'5C1F_L.C. Charter'!AH43+'5C1E_LFNO'!AH43+'5C1D_NOMMA'!AH43+'5C1AE_Noble Minds'!AH43+'5C1J_Jeff Chamber'!AH43+'5C1Q_Advantage'!AH43+'5C1AF_JCFA-Laf'!AH43+'5C1W_Willow'!AH43+'5C1Z_Lincoln Prep'!AH43+'5C1AA_Laurel'!AH43+'5C1AB_Apex'!AH43+'5C1AC_Smothers'!AH43+'5C1AD_Greater'!AH43+'5C1R_Iberville'!AH43+'5C1N_Delta'!AH43+'5C1S_LC Col Prep'!AH43+'5C1T_Northeast'!AH43+'5C1U_Acadiana Ren'!AH43+'5C1I_LA Key'!AH43+'5C1V_Laf Ren'!AH43+'5C1O_Impact'!AH43+'5C1P_Vision'!AH43+'5C2_LAVCA'!AI43+'5C1H_Southwest'!AH43+'5C1G_JS Clark'!AH43+'5C1AH_BRUP'!AH43+'5C1X_Tangi'!AH43+'5C1Y_GEO'!AH43+'5C1AI_Harmony'!AH43+'5C1AJ_Athlos'!AH43+'5C1AG_Collegiate'!AH43+'5C1M_GEO Mid'!AH43+Placeholder_Tallulah!AH43</f>
        <v>0</v>
      </c>
      <c r="AJ43" s="336">
        <f>'5C1B_DArbonne'!AI43+'5C1A_Madison'!AI43+'5C1C_Intl High'!AI43+'5C3_UnvView'!AJ43+'5C1F_L.C. Charter'!AI43+'5C1E_LFNO'!AI43+'5C1D_NOMMA'!AI43+'5C1AE_Noble Minds'!AI43+'5C1J_Jeff Chamber'!AI43+'5C1Q_Advantage'!AI43+'5C1AF_JCFA-Laf'!AI43+'5C1W_Willow'!AI43+'5C1Z_Lincoln Prep'!AI43+'5C1AA_Laurel'!AI43+'5C1AB_Apex'!AI43+'5C1AC_Smothers'!AI43+'5C1AD_Greater'!AI43+'5C1R_Iberville'!AI43+'5C1N_Delta'!AI43+'5C1S_LC Col Prep'!AI43+'5C1T_Northeast'!AI43+'5C1U_Acadiana Ren'!AI43+'5C1I_LA Key'!AI43+'5C1V_Laf Ren'!AI43+'5C1O_Impact'!AI43+'5C1P_Vision'!AI43+'5C2_LAVCA'!AJ43+'5C1H_Southwest'!AI43+'5C1G_JS Clark'!AI43+'5C1AH_BRUP'!AI43+'5C1X_Tangi'!AI43+'5C1Y_GEO'!AI43+'5C1AI_Harmony'!AI43+'5C1AJ_Athlos'!AI43+'5C1AG_Collegiate'!AI43+'5C1M_GEO Mid'!AI43+Placeholder_Tallulah!AI43</f>
        <v>0</v>
      </c>
      <c r="AK43" s="78">
        <f>'5C1B_DArbonne'!AJ43+'5C1A_Madison'!AJ43+'5C1C_Intl High'!AJ43+'5C3_UnvView'!AK43+'5C1F_L.C. Charter'!AJ43+'5C1E_LFNO'!AJ43+'5C1D_NOMMA'!AJ43+'5C1AE_Noble Minds'!AJ43+'5C1J_Jeff Chamber'!AJ43+'5C1Q_Advantage'!AJ43+'5C1AF_JCFA-Laf'!AJ43+'5C1W_Willow'!AJ43+'5C1Z_Lincoln Prep'!AJ43+'5C1AA_Laurel'!AJ43+'5C1AB_Apex'!AJ43+'5C1AC_Smothers'!AJ43+'5C1AD_Greater'!AJ43+'5C1R_Iberville'!AJ43+'5C1N_Delta'!AJ43+'5C1S_LC Col Prep'!AJ43+'5C1T_Northeast'!AJ43+'5C1U_Acadiana Ren'!AJ43+'5C1I_LA Key'!AJ43+'5C1V_Laf Ren'!AJ43+'5C1O_Impact'!AJ43+'5C1P_Vision'!AJ43+'5C2_LAVCA'!AK43+'5C1H_Southwest'!AJ43+'5C1G_JS Clark'!AJ43+'5C1AH_BRUP'!AJ43+'5C1X_Tangi'!AJ43+'5C1Y_GEO'!AJ43+'5C1AI_Harmony'!AJ43+'5C1AJ_Athlos'!AJ43+'5C1AG_Collegiate'!AJ43+'5C1M_GEO Mid'!AJ43+Placeholder_Tallulah!AJ43</f>
        <v>0</v>
      </c>
      <c r="AL43" s="77">
        <f>'5C1B_DArbonne'!AK43+'5C1A_Madison'!AK43+'5C1C_Intl High'!AK43+'5C3_UnvView'!AL43+'5C1F_L.C. Charter'!AK43+'5C1E_LFNO'!AK43+'5C1D_NOMMA'!AK43+'5C1AE_Noble Minds'!AK43+'5C1J_Jeff Chamber'!AK43+'5C1Q_Advantage'!AK43+'5C1AF_JCFA-Laf'!AK43+'5C1W_Willow'!AK43+'5C1Z_Lincoln Prep'!AK43+'5C1AA_Laurel'!AK43+'5C1AB_Apex'!AK43+'5C1AC_Smothers'!AK43+'5C1AD_Greater'!AK43+'5C1R_Iberville'!AK43+'5C1N_Delta'!AK43+'5C1S_LC Col Prep'!AK43+'5C1T_Northeast'!AK43+'5C1U_Acadiana Ren'!AK43+'5C1I_LA Key'!AK43+'5C1V_Laf Ren'!AK43+'5C1O_Impact'!AK43+'5C1P_Vision'!AK43+'5C2_LAVCA'!AL43+'5C1H_Southwest'!AK43+'5C1G_JS Clark'!AK43+'5C1AH_BRUP'!AK43+'5C1X_Tangi'!AK43+'5C1Y_GEO'!AK43+'5C1AI_Harmony'!AK43+'5C1AJ_Athlos'!AK43+'5C1AG_Collegiate'!AK43+'5C1M_GEO Mid'!AK43+Placeholder_Tallulah!AK43</f>
        <v>0</v>
      </c>
      <c r="AM43" s="91">
        <f>'5C1B_DArbonne'!AL43+'5C1A_Madison'!AL43+'5C1C_Intl High'!AL43+'5C3_UnvView'!AM43+'5C1F_L.C. Charter'!AL43+'5C1E_LFNO'!AL43+'5C1D_NOMMA'!AL43+'5C1AE_Noble Minds'!AL43+'5C1J_Jeff Chamber'!AL43+'5C1Q_Advantage'!AL43+'5C1AF_JCFA-Laf'!AL43+'5C1W_Willow'!AL43+'5C1Z_Lincoln Prep'!AL43+'5C1AA_Laurel'!AL43+'5C1AB_Apex'!AL43+'5C1AC_Smothers'!AL43+'5C1AD_Greater'!AL43+'5C1R_Iberville'!AL43+'5C1N_Delta'!AL43+'5C1S_LC Col Prep'!AL43+'5C1T_Northeast'!AL43+'5C1U_Acadiana Ren'!AL43+'5C1I_LA Key'!AL43+'5C1V_Laf Ren'!AL43+'5C1O_Impact'!AL43+'5C1P_Vision'!AL43+'5C2_LAVCA'!AM43+'5C1H_Southwest'!AL43+'5C1G_JS Clark'!AL43+'5C1AH_BRUP'!AL43+'5C1X_Tangi'!AL43+'5C1Y_GEO'!AL43+'5C1AI_Harmony'!AL43+'5C1AJ_Athlos'!AL43+'5C1AG_Collegiate'!AL43+'5C1M_GEO Mid'!AL43+Placeholder_Tallulah!AL43</f>
        <v>579051</v>
      </c>
      <c r="AN43" s="80">
        <f>'5C1B_DArbonne'!AM43+'5C1A_Madison'!AM43+'5C1C_Intl High'!AM43+'5C3_UnvView'!AN43+'5C1F_L.C. Charter'!AM43+'5C1E_LFNO'!AM43+'5C1D_NOMMA'!AM43+'5C1AE_Noble Minds'!AM43+'5C1J_Jeff Chamber'!AM43+'5C1Q_Advantage'!AM43+'5C1AF_JCFA-Laf'!AM43+'5C1W_Willow'!AM43+'5C1Z_Lincoln Prep'!AM43+'5C1AA_Laurel'!AM43+'5C1AB_Apex'!AM43+'5C1AC_Smothers'!AM43+'5C1AD_Greater'!AM43+'5C1R_Iberville'!AM43+'5C1N_Delta'!AM43+'5C1S_LC Col Prep'!AM43+'5C1T_Northeast'!AM43+'5C1U_Acadiana Ren'!AM43+'5C1I_LA Key'!AM43+'5C1V_Laf Ren'!AM43+'5C1O_Impact'!AM43+'5C1P_Vision'!AM43+'5C2_LAVCA'!AN43+'5C1H_Southwest'!AM43+'5C1G_JS Clark'!AM43+'5C1AH_BRUP'!AM43+'5C1X_Tangi'!AM43+'5C1Y_GEO'!AM43+'5C1AI_Harmony'!AM43+'5C1AJ_Athlos'!AM43+'5C1AG_Collegiate'!AM43+'5C1M_GEO Mid'!AM43+Placeholder_Tallulah!AM43</f>
        <v>0</v>
      </c>
      <c r="AO43" s="91">
        <f>'5C1B_DArbonne'!AN43+'5C1A_Madison'!AN43+'5C1C_Intl High'!AN43+'5C3_UnvView'!AO43+'5C1F_L.C. Charter'!AN43+'5C1E_LFNO'!AN43+'5C1D_NOMMA'!AN43+'5C1AE_Noble Minds'!AN43+'5C1J_Jeff Chamber'!AN43+'5C1Q_Advantage'!AN43+'5C1AF_JCFA-Laf'!AN43+'5C1W_Willow'!AN43+'5C1Z_Lincoln Prep'!AN43+'5C1AA_Laurel'!AN43+'5C1AB_Apex'!AN43+'5C1AC_Smothers'!AN43+'5C1AD_Greater'!AN43+'5C1R_Iberville'!AN43+'5C1N_Delta'!AN43+'5C1S_LC Col Prep'!AN43+'5C1T_Northeast'!AN43+'5C1U_Acadiana Ren'!AN43+'5C1I_LA Key'!AN43+'5C1V_Laf Ren'!AN43+'5C1O_Impact'!AN43+'5C1P_Vision'!AN43+'5C2_LAVCA'!AO43+'5C1H_Southwest'!AN43+'5C1G_JS Clark'!AN43+'5C1AH_BRUP'!AN43+'5C1X_Tangi'!AN43+'5C1Y_GEO'!AN43+'5C1AI_Harmony'!AN43+'5C1AJ_Athlos'!AN43+'5C1AG_Collegiate'!AN43+'5C1M_GEO Mid'!AN43+Placeholder_Tallulah!AN43</f>
        <v>0</v>
      </c>
      <c r="AP43" s="78">
        <f>'5C1B_DArbonne'!AO43+'5C1A_Madison'!AO43+'5C1C_Intl High'!AO43+'5C3_UnvView'!AP43+'5C1F_L.C. Charter'!AO43+'5C1E_LFNO'!AO43+'5C1D_NOMMA'!AO43+'5C1AE_Noble Minds'!AO43+'5C1J_Jeff Chamber'!AO43+'5C1Q_Advantage'!AO43+'5C1AF_JCFA-Laf'!AO43+'5C1W_Willow'!AO43+'5C1Z_Lincoln Prep'!AO43+'5C1AA_Laurel'!AO43+'5C1AB_Apex'!AO43+'5C1AC_Smothers'!AO43+'5C1AD_Greater'!AO43+'5C1R_Iberville'!AO43+'5C1N_Delta'!AO43+'5C1S_LC Col Prep'!AO43+'5C1T_Northeast'!AO43+'5C1U_Acadiana Ren'!AO43+'5C1I_LA Key'!AO43+'5C1V_Laf Ren'!AO43+'5C1O_Impact'!AO43+'5C1P_Vision'!AO43+'5C2_LAVCA'!AP43+'5C1H_Southwest'!AO43+'5C1G_JS Clark'!AO43+'5C1AH_BRUP'!AO43+'5C1X_Tangi'!AO43+'5C1Y_GEO'!AO43+'5C1AI_Harmony'!AO43+'5C1AJ_Athlos'!AO43+'5C1AG_Collegiate'!AO43+'5C1M_GEO Mid'!AO43+Placeholder_Tallulah!AO43</f>
        <v>-74377</v>
      </c>
      <c r="AQ43" s="91">
        <f>'5C1B_DArbonne'!AP43+'5C1A_Madison'!AP43+'5C1C_Intl High'!AP43+'5C3_UnvView'!AQ43+'5C1F_L.C. Charter'!AP43+'5C1E_LFNO'!AP43+'5C1D_NOMMA'!AP43+'5C1AE_Noble Minds'!AP43+'5C1J_Jeff Chamber'!AP43+'5C1Q_Advantage'!AP43+'5C1AF_JCFA-Laf'!AP43+'5C1W_Willow'!AP43+'5C1Z_Lincoln Prep'!AP43+'5C1AA_Laurel'!AP43+'5C1AB_Apex'!AP43+'5C1AC_Smothers'!AP43+'5C1AD_Greater'!AP43+'5C1R_Iberville'!AP43+'5C1N_Delta'!AP43+'5C1S_LC Col Prep'!AP43+'5C1T_Northeast'!AP43+'5C1U_Acadiana Ren'!AP43+'5C1I_LA Key'!AP43+'5C1V_Laf Ren'!AP43+'5C1O_Impact'!AP43+'5C1P_Vision'!AP43+'5C2_LAVCA'!AQ43+'5C1H_Southwest'!AP43+'5C1G_JS Clark'!AP43+'5C1AH_BRUP'!AP43+'5C1X_Tangi'!AP43+'5C1Y_GEO'!AP43+'5C1AI_Harmony'!AP43+'5C1AJ_Athlos'!AP43+'5C1AG_Collegiate'!AP43+'5C1M_GEO Mid'!AP43+Placeholder_Tallulah!AP43</f>
        <v>0</v>
      </c>
      <c r="AR43" s="78">
        <f>'5C1B_DArbonne'!AQ43+'5C1A_Madison'!AQ43+'5C1C_Intl High'!AQ43+'5C3_UnvView'!AR43+'5C1F_L.C. Charter'!AQ43+'5C1E_LFNO'!AQ43+'5C1D_NOMMA'!AQ43+'5C1AE_Noble Minds'!AQ43+'5C1J_Jeff Chamber'!AQ43+'5C1Q_Advantage'!AQ43+'5C1AF_JCFA-Laf'!AQ43+'5C1W_Willow'!AQ43+'5C1Z_Lincoln Prep'!AQ43+'5C1AA_Laurel'!AQ43+'5C1AB_Apex'!AQ43+'5C1AC_Smothers'!AQ43+'5C1AD_Greater'!AQ43+'5C1R_Iberville'!AQ43+'5C1N_Delta'!AQ43+'5C1S_LC Col Prep'!AQ43+'5C1T_Northeast'!AQ43+'5C1U_Acadiana Ren'!AQ43+'5C1I_LA Key'!AQ43+'5C1V_Laf Ren'!AQ43+'5C1O_Impact'!AQ43+'5C1P_Vision'!AQ43+'5C2_LAVCA'!AR43+'5C1H_Southwest'!AQ43+'5C1G_JS Clark'!AQ43+'5C1AH_BRUP'!AQ43+'5C1X_Tangi'!AQ43+'5C1Y_GEO'!AQ43+'5C1AI_Harmony'!AQ43+'5C1AJ_Athlos'!AQ43+'5C1AG_Collegiate'!AQ43+'5C1M_GEO Mid'!AQ43+Placeholder_Tallulah!AQ43</f>
        <v>0</v>
      </c>
      <c r="AS43" s="78">
        <f>'5C1B_DArbonne'!AR43+'5C1A_Madison'!AR43+'5C1C_Intl High'!AR43+'5C3_UnvView'!AS43+'5C1F_L.C. Charter'!AR43+'5C1E_LFNO'!AR43+'5C1D_NOMMA'!AR43+'5C1AE_Noble Minds'!AR43+'5C1J_Jeff Chamber'!AR43+'5C1Q_Advantage'!AR43+'5C1AF_JCFA-Laf'!AR43+'5C1W_Willow'!AR43+'5C1Z_Lincoln Prep'!AR43+'5C1AA_Laurel'!AR43+'5C1AB_Apex'!AR43+'5C1AC_Smothers'!AR43+'5C1AD_Greater'!AR43+'5C1R_Iberville'!AR43+'5C1N_Delta'!AR43+'5C1S_LC Col Prep'!AR43+'5C1T_Northeast'!AR43+'5C1U_Acadiana Ren'!AR43+'5C1I_LA Key'!AR43+'5C1V_Laf Ren'!AR43+'5C1O_Impact'!AR43+'5C1P_Vision'!AR43+'5C2_LAVCA'!AS43+'5C1H_Southwest'!AR43+'5C1G_JS Clark'!AR43+'5C1AH_BRUP'!AR43+'5C1X_Tangi'!AR43+'5C1Y_GEO'!AR43+'5C1AI_Harmony'!AR43+'5C1AJ_Athlos'!AR43+'5C1AG_Collegiate'!AR43+'5C1M_GEO Mid'!AR43+Placeholder_Tallulah!AR43</f>
        <v>0</v>
      </c>
      <c r="AT43" s="91">
        <f>'5C1B_DArbonne'!AS43+'5C1A_Madison'!AS43+'5C1C_Intl High'!AS43+'5C3_UnvView'!AT43+'5C1F_L.C. Charter'!AS43+'5C1E_LFNO'!AS43+'5C1D_NOMMA'!AS43+'5C1AE_Noble Minds'!AS43+'5C1J_Jeff Chamber'!AS43+'5C1Q_Advantage'!AS43+'5C1AF_JCFA-Laf'!AS43+'5C1W_Willow'!AS43+'5C1Z_Lincoln Prep'!AS43+'5C1AA_Laurel'!AS43+'5C1AB_Apex'!AS43+'5C1AC_Smothers'!AS43+'5C1AD_Greater'!AS43+'5C1R_Iberville'!AS43+'5C1N_Delta'!AS43+'5C1S_LC Col Prep'!AS43+'5C1T_Northeast'!AS43+'5C1U_Acadiana Ren'!AS43+'5C1I_LA Key'!AS43+'5C1V_Laf Ren'!AS43+'5C1O_Impact'!AS43+'5C1P_Vision'!AS43+'5C2_LAVCA'!AT43+'5C1H_Southwest'!AS43+'5C1G_JS Clark'!AS43+'5C1AH_BRUP'!AS43+'5C1X_Tangi'!AS43+'5C1Y_GEO'!AS43+'5C1AI_Harmony'!AS43+'5C1AJ_Athlos'!AS43+'5C1AG_Collegiate'!AS43+'5C1M_GEO Mid'!AS43+Placeholder_Tallulah!AS43</f>
        <v>28898</v>
      </c>
      <c r="AU43" s="79">
        <f t="shared" si="1"/>
        <v>0</v>
      </c>
      <c r="AV43" s="88">
        <f t="shared" si="2"/>
        <v>28898</v>
      </c>
      <c r="AW43" s="192"/>
      <c r="AX43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Mid'!#REF!+Placeholder_Tallulah!AW43</f>
        <v>#REF!</v>
      </c>
      <c r="AY43" s="75">
        <f t="shared" si="3"/>
        <v>0</v>
      </c>
      <c r="AZ43" s="75" t="e">
        <f t="shared" si="4"/>
        <v>#REF!</v>
      </c>
    </row>
    <row r="44" spans="1:52" ht="16.149999999999999" customHeight="1" x14ac:dyDescent="0.2">
      <c r="A44" s="55">
        <v>38</v>
      </c>
      <c r="B44" s="56" t="s">
        <v>44</v>
      </c>
      <c r="C44" s="336">
        <f>'5C1B_DArbonne'!C44+'5C1A_Madison'!C44+'5C1C_Intl High'!C44+'5C3_UnvView'!C44+'5C1F_L.C. Charter'!C44+'5C1E_LFNO'!C44+'5C1D_NOMMA'!C44+'5C1AE_Noble Minds'!C44+'5C1J_Jeff Chamber'!C44+'5C1Q_Advantage'!C44+'5C1AF_JCFA-Laf'!C44+'5C1W_Willow'!C44+'5C1Z_Lincoln Prep'!C44+'5C1AA_Laurel'!C44+'5C1AB_Apex'!C44+'5C1AC_Smothers'!C44+'5C1AD_Greater'!C44+'5C1R_Iberville'!C44+'5C1N_Delta'!C44+'5C1S_LC Col Prep'!C44+'5C1T_Northeast'!C44+'5C1U_Acadiana Ren'!C44+'5C1I_LA Key'!C44+'5C1V_Laf Ren'!C44+'5C1O_Impact'!C44+'5C1P_Vision'!C44+'5C2_LAVCA'!C44+'5C1H_Southwest'!C44+'5C1G_JS Clark'!C44+'5C1AH_BRUP'!C44+'5C1X_Tangi'!C44+'5C1Y_GEO'!C44+'5C1AI_Harmony'!C44+'5C1AJ_Athlos'!C44+'5C1AG_Collegiate'!C44+'5C1M_GEO Mid'!C44+Placeholder_Tallulah!C44</f>
        <v>0</v>
      </c>
      <c r="D44" s="57">
        <f>'Source Data'!H44</f>
        <v>2242.6574879084728</v>
      </c>
      <c r="E44" s="75">
        <f>'5C1B_DArbonne'!E44+'5C1A_Madison'!E44+'5C1C_Intl High'!E44+'5C3_UnvView'!E44+'5C1F_L.C. Charter'!E44+'5C1E_LFNO'!E44+'5C1D_NOMMA'!E44+'5C1AE_Noble Minds'!E44+'5C1J_Jeff Chamber'!E44+'5C1Q_Advantage'!E44+'5C1AF_JCFA-Laf'!E44+'5C1W_Willow'!E44+'5C1Z_Lincoln Prep'!E44+'5C1AA_Laurel'!E44+'5C1AB_Apex'!E44+'5C1AC_Smothers'!E44+'5C1AD_Greater'!E44+'5C1R_Iberville'!E44+'5C1N_Delta'!E44+'5C1S_LC Col Prep'!E44+'5C1T_Northeast'!E44+'5C1U_Acadiana Ren'!E44+'5C1I_LA Key'!E44+'5C1V_Laf Ren'!E44+'5C1O_Impact'!E44+'5C1P_Vision'!E44+'5C2_LAVCA'!E44+'5C1H_Southwest'!E44+'5C1G_JS Clark'!E44+'5C1AH_BRUP'!E44+'5C1X_Tangi'!E44+'5C1Y_GEO'!E44+'5C1AI_Harmony'!E44+'5C1AJ_Athlos'!E44+'5C1AG_Collegiate'!E44+'5C1M_GEO Mid'!E44+Placeholder_Tallulah!E44</f>
        <v>0</v>
      </c>
      <c r="F44" s="355">
        <f>'5C1B_DArbonne'!F44+'5C1A_Madison'!F44+'5C1C_Intl High'!F44+'5C3_UnvView'!F44+'5C1F_L.C. Charter'!F44+'5C1E_LFNO'!F44+'5C1D_NOMMA'!F44+'5C1AE_Noble Minds'!F44+'5C1J_Jeff Chamber'!F44+'5C1Q_Advantage'!F44+'5C1AF_JCFA-Laf'!F44+'5C1W_Willow'!F44+'5C1Z_Lincoln Prep'!F44+'5C1AA_Laurel'!F44+'5C1AB_Apex'!F44+'5C1AC_Smothers'!F44+'5C1AD_Greater'!F44+'5C1R_Iberville'!F44+'5C1N_Delta'!F44+'5C1S_LC Col Prep'!F44+'5C1T_Northeast'!F44+'5C1U_Acadiana Ren'!F44+'5C1I_LA Key'!F44+'5C1V_Laf Ren'!F44+'5C1O_Impact'!F44+'5C1P_Vision'!F44+'5C2_LAVCA'!F44+'5C1H_Southwest'!F44+'5C1G_JS Clark'!F44+'5C1AH_BRUP'!F44+'5C1X_Tangi'!F44+'5C1Y_GEO'!F44+'5C1AI_Harmony'!F44+'5C1AJ_Athlos'!F44+'5C1AG_Collegiate'!F44+'5C1M_GEO Mid'!F44+Placeholder_Tallulah!F44</f>
        <v>0</v>
      </c>
      <c r="G44" s="57">
        <f>'Source Data'!I44</f>
        <v>217.85498253596765</v>
      </c>
      <c r="H44" s="75">
        <f>'5C1B_DArbonne'!H44+'5C1A_Madison'!H44+'5C1C_Intl High'!H44+'5C3_UnvView'!H44+'5C1F_L.C. Charter'!H44+'5C1E_LFNO'!H44+'5C1D_NOMMA'!H44+'5C1AE_Noble Minds'!H44+'5C1J_Jeff Chamber'!H44+'5C1Q_Advantage'!H44+'5C1AF_JCFA-Laf'!H44+'5C1W_Willow'!H44+'5C1Z_Lincoln Prep'!H44+'5C1AA_Laurel'!H44+'5C1AB_Apex'!H44+'5C1AC_Smothers'!H44+'5C1AD_Greater'!H44+'5C1R_Iberville'!H44+'5C1N_Delta'!H44+'5C1S_LC Col Prep'!H44+'5C1T_Northeast'!H44+'5C1U_Acadiana Ren'!H44+'5C1I_LA Key'!H44+'5C1V_Laf Ren'!H44+'5C1O_Impact'!H44+'5C1P_Vision'!H44+'5C2_LAVCA'!H44+'5C1H_Southwest'!H44+'5C1G_JS Clark'!H44+'5C1AH_BRUP'!H44+'5C1X_Tangi'!H44+'5C1Y_GEO'!H44+'5C1AI_Harmony'!H44+'5C1AJ_Athlos'!H44+'5C1AG_Collegiate'!H44+'5C1M_GEO Mid'!H44+Placeholder_Tallulah!H44</f>
        <v>0</v>
      </c>
      <c r="I44" s="355">
        <f>'5C1B_DArbonne'!I44+'5C1A_Madison'!I44+'5C1C_Intl High'!I44+'5C3_UnvView'!I44+'5C1F_L.C. Charter'!I44+'5C1E_LFNO'!I44+'5C1D_NOMMA'!I44+'5C1AE_Noble Minds'!I44+'5C1J_Jeff Chamber'!I44+'5C1Q_Advantage'!I44+'5C1AF_JCFA-Laf'!I44+'5C1W_Willow'!I44+'5C1Z_Lincoln Prep'!I44+'5C1AA_Laurel'!I44+'5C1AB_Apex'!I44+'5C1AC_Smothers'!I44+'5C1AD_Greater'!I44+'5C1R_Iberville'!I44+'5C1N_Delta'!I44+'5C1S_LC Col Prep'!I44+'5C1T_Northeast'!I44+'5C1U_Acadiana Ren'!I44+'5C1I_LA Key'!I44+'5C1V_Laf Ren'!I44+'5C1O_Impact'!I44+'5C1P_Vision'!I44+'5C2_LAVCA'!I44+'5C1H_Southwest'!I44+'5C1G_JS Clark'!I44+'5C1AH_BRUP'!I44+'5C1X_Tangi'!I44+'5C1Y_GEO'!I44+'5C1AI_Harmony'!I44+'5C1AJ_Athlos'!I44+'5C1AG_Collegiate'!I44+'5C1M_GEO Mid'!I44+Placeholder_Tallulah!I44</f>
        <v>0</v>
      </c>
      <c r="J44" s="57">
        <f>'Source Data'!J44</f>
        <v>59.414995237082067</v>
      </c>
      <c r="K44" s="75">
        <f>'5C1B_DArbonne'!K44+'5C1A_Madison'!K44+'5C1C_Intl High'!K44+'5C3_UnvView'!K44+'5C1F_L.C. Charter'!K44+'5C1E_LFNO'!K44+'5C1D_NOMMA'!K44+'5C1AE_Noble Minds'!K44+'5C1J_Jeff Chamber'!K44+'5C1Q_Advantage'!K44+'5C1AF_JCFA-Laf'!K44+'5C1W_Willow'!K44+'5C1Z_Lincoln Prep'!K44+'5C1AA_Laurel'!K44+'5C1AB_Apex'!K44+'5C1AC_Smothers'!K44+'5C1AD_Greater'!K44+'5C1R_Iberville'!K44+'5C1N_Delta'!K44+'5C1S_LC Col Prep'!K44+'5C1T_Northeast'!K44+'5C1U_Acadiana Ren'!K44+'5C1I_LA Key'!K44+'5C1V_Laf Ren'!K44+'5C1O_Impact'!K44+'5C1P_Vision'!K44+'5C2_LAVCA'!K44+'5C1H_Southwest'!K44+'5C1G_JS Clark'!K44+'5C1AH_BRUP'!K44+'5C1X_Tangi'!K44+'5C1Y_GEO'!K44+'5C1AI_Harmony'!K44+'5C1AJ_Athlos'!K44+'5C1AG_Collegiate'!K44+'5C1M_GEO Mid'!K44+Placeholder_Tallulah!K44</f>
        <v>0</v>
      </c>
      <c r="L44" s="355">
        <f>'5C1B_DArbonne'!L44+'5C1A_Madison'!L44+'5C1C_Intl High'!L44+'5C3_UnvView'!L44+'5C1F_L.C. Charter'!L44+'5C1E_LFNO'!L44+'5C1D_NOMMA'!L44+'5C1AE_Noble Minds'!L44+'5C1J_Jeff Chamber'!L44+'5C1Q_Advantage'!L44+'5C1AF_JCFA-Laf'!L44+'5C1W_Willow'!L44+'5C1Z_Lincoln Prep'!L44+'5C1AA_Laurel'!L44+'5C1AB_Apex'!L44+'5C1AC_Smothers'!L44+'5C1AD_Greater'!L44+'5C1R_Iberville'!L44+'5C1N_Delta'!L44+'5C1S_LC Col Prep'!L44+'5C1T_Northeast'!L44+'5C1U_Acadiana Ren'!L44+'5C1I_LA Key'!L44+'5C1V_Laf Ren'!L44+'5C1O_Impact'!L44+'5C1P_Vision'!L44+'5C2_LAVCA'!L44+'5C1H_Southwest'!L44+'5C1G_JS Clark'!L44+'5C1AH_BRUP'!L44+'5C1X_Tangi'!L44+'5C1Y_GEO'!L44+'5C1AI_Harmony'!L44+'5C1AJ_Athlos'!L44+'5C1AG_Collegiate'!L44+'5C1M_GEO Mid'!L44+Placeholder_Tallulah!L44</f>
        <v>0</v>
      </c>
      <c r="M44" s="57">
        <f>'Source Data'!K44</f>
        <v>1485.3748809270521</v>
      </c>
      <c r="N44" s="75">
        <f>'5C1B_DArbonne'!N44+'5C1A_Madison'!N44+'5C1C_Intl High'!N44+'5C3_UnvView'!N44+'5C1F_L.C. Charter'!N44+'5C1E_LFNO'!N44+'5C1D_NOMMA'!N44+'5C1AE_Noble Minds'!N44+'5C1J_Jeff Chamber'!N44+'5C1Q_Advantage'!N44+'5C1AF_JCFA-Laf'!N44+'5C1W_Willow'!N44+'5C1Z_Lincoln Prep'!N44+'5C1AA_Laurel'!N44+'5C1AB_Apex'!N44+'5C1AC_Smothers'!N44+'5C1AD_Greater'!N44+'5C1R_Iberville'!N44+'5C1N_Delta'!N44+'5C1S_LC Col Prep'!N44+'5C1T_Northeast'!N44+'5C1U_Acadiana Ren'!N44+'5C1I_LA Key'!N44+'5C1V_Laf Ren'!N44+'5C1O_Impact'!N44+'5C1P_Vision'!N44+'5C2_LAVCA'!N44+'5C1H_Southwest'!N44+'5C1G_JS Clark'!N44+'5C1AH_BRUP'!N44+'5C1X_Tangi'!N44+'5C1Y_GEO'!N44+'5C1AI_Harmony'!N44+'5C1AJ_Athlos'!N44+'5C1AG_Collegiate'!N44+'5C1M_GEO Mid'!N44+Placeholder_Tallulah!N44</f>
        <v>0</v>
      </c>
      <c r="O44" s="355">
        <f>'5C1B_DArbonne'!O44+'5C1A_Madison'!O44+'5C1C_Intl High'!O44+'5C3_UnvView'!O44+'5C1F_L.C. Charter'!O44+'5C1E_LFNO'!O44+'5C1D_NOMMA'!O44+'5C1AE_Noble Minds'!O44+'5C1J_Jeff Chamber'!O44+'5C1Q_Advantage'!O44+'5C1AF_JCFA-Laf'!O44+'5C1W_Willow'!O44+'5C1Z_Lincoln Prep'!O44+'5C1AA_Laurel'!O44+'5C1AB_Apex'!O44+'5C1AC_Smothers'!O44+'5C1AD_Greater'!O44+'5C1R_Iberville'!O44+'5C1N_Delta'!O44+'5C1S_LC Col Prep'!O44+'5C1T_Northeast'!O44+'5C1U_Acadiana Ren'!O44+'5C1I_LA Key'!O44+'5C1V_Laf Ren'!O44+'5C1O_Impact'!O44+'5C1P_Vision'!O44+'5C2_LAVCA'!O44+'5C1H_Southwest'!O44+'5C1G_JS Clark'!O44+'5C1AH_BRUP'!O44+'5C1X_Tangi'!O44+'5C1Y_GEO'!O44+'5C1AI_Harmony'!O44+'5C1AJ_Athlos'!O44+'5C1AG_Collegiate'!O44+'5C1M_GEO Mid'!O44+Placeholder_Tallulah!O44</f>
        <v>0</v>
      </c>
      <c r="P44" s="57">
        <f>'Source Data'!L44</f>
        <v>594.14995237082076</v>
      </c>
      <c r="Q44" s="75">
        <f>'5C1B_DArbonne'!Q44+'5C1A_Madison'!Q44+'5C1C_Intl High'!Q44+'5C3_UnvView'!Q44+'5C1F_L.C. Charter'!Q44+'5C1E_LFNO'!Q44+'5C1D_NOMMA'!Q44+'5C1AE_Noble Minds'!Q44+'5C1J_Jeff Chamber'!Q44+'5C1Q_Advantage'!Q44+'5C1AF_JCFA-Laf'!Q44+'5C1W_Willow'!Q44+'5C1Z_Lincoln Prep'!Q44+'5C1AA_Laurel'!Q44+'5C1AB_Apex'!Q44+'5C1AC_Smothers'!Q44+'5C1AD_Greater'!Q44+'5C1R_Iberville'!Q44+'5C1N_Delta'!Q44+'5C1S_LC Col Prep'!Q44+'5C1T_Northeast'!Q44+'5C1U_Acadiana Ren'!Q44+'5C1I_LA Key'!Q44+'5C1V_Laf Ren'!Q44+'5C1O_Impact'!Q44+'5C1P_Vision'!Q44+'5C2_LAVCA'!Q44+'5C1H_Southwest'!Q44+'5C1G_JS Clark'!Q44+'5C1AH_BRUP'!Q44+'5C1X_Tangi'!Q44+'5C1Y_GEO'!Q44+'5C1AI_Harmony'!Q44+'5C1AJ_Athlos'!Q44+'5C1AG_Collegiate'!Q44+'5C1M_GEO Mid'!Q44+Placeholder_Tallulah!Q44</f>
        <v>0</v>
      </c>
      <c r="R44" s="94">
        <f>'5C1B_DArbonne'!R44+'5C1A_Madison'!R44+'5C1C_Intl High'!R44+'5C3_UnvView'!R44+'5C1F_L.C. Charter'!R44+'5C1E_LFNO'!R44+'5C1D_NOMMA'!R44+'5C1AE_Noble Minds'!R44+'5C1J_Jeff Chamber'!R44+'5C1Q_Advantage'!R44+'5C1AF_JCFA-Laf'!R44+'5C1W_Willow'!R44+'5C1Z_Lincoln Prep'!R44+'5C1AA_Laurel'!R44+'5C1AB_Apex'!R44+'5C1AC_Smothers'!R44+'5C1AD_Greater'!R44+'5C1R_Iberville'!R44+'5C1N_Delta'!R44+'5C1S_LC Col Prep'!R44+'5C1T_Northeast'!R44+'5C1U_Acadiana Ren'!R44+'5C1I_LA Key'!R44+'5C1V_Laf Ren'!R44+'5C1O_Impact'!R44+'5C1P_Vision'!R44+'5C2_LAVCA'!R44+'5C1H_Southwest'!R44+'5C1G_JS Clark'!R44+'5C1AH_BRUP'!R44+'5C1X_Tangi'!R44+'5C1Y_GEO'!R44+'5C1AI_Harmony'!R44+'5C1AJ_Athlos'!R44+'5C1AG_Collegiate'!R44+'5C1M_GEO Mid'!R44+Placeholder_Tallulah!R44</f>
        <v>106386</v>
      </c>
      <c r="S44" s="1397">
        <f>'5C3_UnvView'!S44+'5C2_LAVCA'!S44</f>
        <v>4995</v>
      </c>
      <c r="T44" s="57">
        <f>'5C1B_DArbonne'!S44+'5C1A_Madison'!S44+'5C1C_Intl High'!S44+'5C3_UnvView'!T44+'5C1F_L.C. Charter'!S44+'5C1E_LFNO'!S44+'5C1D_NOMMA'!S44+'5C1AE_Noble Minds'!S44+'5C1J_Jeff Chamber'!S44+'5C1Q_Advantage'!S44+'5C1AF_JCFA-Laf'!S44+'5C1W_Willow'!S44+'5C1Z_Lincoln Prep'!S44+'5C1AA_Laurel'!S44+'5C1AB_Apex'!S44+'5C1AC_Smothers'!S44+'5C1AD_Greater'!S44+'5C1R_Iberville'!S44+'5C1N_Delta'!S44+'5C1S_LC Col Prep'!S44+'5C1T_Northeast'!S44+'5C1U_Acadiana Ren'!S44+'5C1I_LA Key'!S44+'5C1V_Laf Ren'!S44+'5C1O_Impact'!S44+'5C1P_Vision'!S44+'5C2_LAVCA'!T44+'5C1H_Southwest'!S44+'5C1G_JS Clark'!S44+'5C1AH_BRUP'!S44+'5C1X_Tangi'!S44+'5C1Y_GEO'!S44+'5C1AI_Harmony'!S44+'5C1AJ_Athlos'!S44+'5C1AG_Collegiate'!S44+'5C1M_GEO Mid'!S44+Placeholder_Tallulah!S44</f>
        <v>0</v>
      </c>
      <c r="U44" s="57">
        <f>'5C1B_DArbonne'!T44+'5C1A_Madison'!T44+'5C1C_Intl High'!T44+'5C3_UnvView'!U44+'5C1F_L.C. Charter'!T44+'5C1E_LFNO'!T44+'5C1D_NOMMA'!T44+'5C1AE_Noble Minds'!T44+'5C1J_Jeff Chamber'!T44+'5C1Q_Advantage'!T44+'5C1AF_JCFA-Laf'!T44+'5C1W_Willow'!T44+'5C1Z_Lincoln Prep'!T44+'5C1AA_Laurel'!T44+'5C1AB_Apex'!T44+'5C1AC_Smothers'!T44+'5C1AD_Greater'!T44+'5C1R_Iberville'!T44+'5C1N_Delta'!T44+'5C1S_LC Col Prep'!T44+'5C1T_Northeast'!T44+'5C1U_Acadiana Ren'!T44+'5C1I_LA Key'!T44+'5C1V_Laf Ren'!T44+'5C1O_Impact'!T44+'5C1P_Vision'!T44+'5C2_LAVCA'!U44+'5C1H_Southwest'!T44+'5C1G_JS Clark'!T44+'5C1AH_BRUP'!T44+'5C1X_Tangi'!T44+'5C1Y_GEO'!T44+'5C1AI_Harmony'!T44+'5C1AJ_Athlos'!T44+'5C1AG_Collegiate'!T44+'5C1M_GEO Mid'!T44+Placeholder_Tallulah!T44</f>
        <v>0</v>
      </c>
      <c r="V44" s="58">
        <f>'5C1B_DArbonne'!U44+'5C1A_Madison'!U44+'5C1C_Intl High'!U44+'5C3_UnvView'!V44+'5C1F_L.C. Charter'!U44+'5C1E_LFNO'!U44+'5C1D_NOMMA'!U44+'5C1AE_Noble Minds'!U44+'5C1J_Jeff Chamber'!U44+'5C1Q_Advantage'!U44+'5C1AF_JCFA-Laf'!U44+'5C1W_Willow'!U44+'5C1Z_Lincoln Prep'!U44+'5C1AA_Laurel'!U44+'5C1AB_Apex'!U44+'5C1AC_Smothers'!U44+'5C1AD_Greater'!U44+'5C1R_Iberville'!U44+'5C1N_Delta'!U44+'5C1S_LC Col Prep'!U44+'5C1T_Northeast'!U44+'5C1U_Acadiana Ren'!U44+'5C1I_LA Key'!U44+'5C1V_Laf Ren'!U44+'5C1O_Impact'!U44+'5C1P_Vision'!U44+'5C2_LAVCA'!V44+'5C1H_Southwest'!U44+'5C1G_JS Clark'!U44+'5C1AH_BRUP'!U44+'5C1X_Tangi'!U44+'5C1Y_GEO'!U44+'5C1AI_Harmony'!U44+'5C1AJ_Athlos'!U44+'5C1AG_Collegiate'!U44+'5C1M_GEO Mid'!U44+Placeholder_Tallulah!U44</f>
        <v>0</v>
      </c>
      <c r="W44" s="94">
        <f>'5C1B_DArbonne'!V44+'5C1A_Madison'!V44+'5C1C_Intl High'!V44+'5C3_UnvView'!W44+'5C1F_L.C. Charter'!V44+'5C1E_LFNO'!V44+'5C1D_NOMMA'!V44+'5C1AE_Noble Minds'!V44+'5C1J_Jeff Chamber'!V44+'5C1Q_Advantage'!V44+'5C1AF_JCFA-Laf'!V44+'5C1W_Willow'!V44+'5C1Z_Lincoln Prep'!V44+'5C1AA_Laurel'!V44+'5C1AB_Apex'!V44+'5C1AC_Smothers'!V44+'5C1AD_Greater'!V44+'5C1R_Iberville'!V44+'5C1N_Delta'!V44+'5C1S_LC Col Prep'!V44+'5C1T_Northeast'!V44+'5C1U_Acadiana Ren'!V44+'5C1I_LA Key'!V44+'5C1V_Laf Ren'!V44+'5C1O_Impact'!V44+'5C1P_Vision'!V44+'5C2_LAVCA'!W44+'5C1H_Southwest'!V44+'5C1G_JS Clark'!V44+'5C1AH_BRUP'!V44+'5C1X_Tangi'!V44+'5C1Y_GEO'!V44+'5C1AI_Harmony'!V44+'5C1AJ_Athlos'!V44+'5C1AG_Collegiate'!V44+'5C1M_GEO Mid'!V44+Placeholder_Tallulah!V44</f>
        <v>0</v>
      </c>
      <c r="X44" s="75">
        <f>'5C1B_DArbonne'!W44+'5C1A_Madison'!W44+'5C1C_Intl High'!W44+'5C3_UnvView'!X44+'5C1F_L.C. Charter'!W44+'5C1E_LFNO'!W44+'5C1D_NOMMA'!W44+'5C1AE_Noble Minds'!W44+'5C1J_Jeff Chamber'!W44+'5C1Q_Advantage'!W44+'5C1AF_JCFA-Laf'!W44+'5C1W_Willow'!W44+'5C1Z_Lincoln Prep'!W44+'5C1AA_Laurel'!W44+'5C1AB_Apex'!W44+'5C1AC_Smothers'!W44+'5C1AD_Greater'!W44+'5C1R_Iberville'!W44+'5C1N_Delta'!W44+'5C1S_LC Col Prep'!W44+'5C1T_Northeast'!W44+'5C1U_Acadiana Ren'!W44+'5C1I_LA Key'!W44+'5C1V_Laf Ren'!W44+'5C1O_Impact'!W44+'5C1P_Vision'!W44+'5C2_LAVCA'!X44+'5C1H_Southwest'!W44+'5C1G_JS Clark'!W44+'5C1AH_BRUP'!W44+'5C1X_Tangi'!W44+'5C1Y_GEO'!W44+'5C1AI_Harmony'!W44+'5C1AJ_Athlos'!W44+'5C1AG_Collegiate'!W44+'5C1M_GEO Mid'!W44+Placeholder_Tallulah!W44</f>
        <v>0</v>
      </c>
      <c r="Y44" s="94">
        <f>'5C1B_DArbonne'!X44+'5C1A_Madison'!X44+'5C1C_Intl High'!X44+'5C3_UnvView'!Y44+'5C1F_L.C. Charter'!X44+'5C1E_LFNO'!X44+'5C1D_NOMMA'!X44+'5C1AE_Noble Minds'!X44+'5C1J_Jeff Chamber'!X44+'5C1Q_Advantage'!X44+'5C1AF_JCFA-Laf'!X44+'5C1W_Willow'!X44+'5C1Z_Lincoln Prep'!X44+'5C1AA_Laurel'!X44+'5C1AB_Apex'!X44+'5C1AC_Smothers'!X44+'5C1AD_Greater'!X44+'5C1R_Iberville'!X44+'5C1N_Delta'!X44+'5C1S_LC Col Prep'!X44+'5C1T_Northeast'!X44+'5C1U_Acadiana Ren'!X44+'5C1I_LA Key'!X44+'5C1V_Laf Ren'!X44+'5C1O_Impact'!X44+'5C1P_Vision'!X44+'5C2_LAVCA'!Y44+'5C1H_Southwest'!X44+'5C1G_JS Clark'!X44+'5C1AH_BRUP'!X44+'5C1X_Tangi'!X44+'5C1Y_GEO'!X44+'5C1AI_Harmony'!X44+'5C1AJ_Athlos'!X44+'5C1AG_Collegiate'!X44+'5C1M_GEO Mid'!X44+Placeholder_Tallulah!X44</f>
        <v>0</v>
      </c>
      <c r="Z44" s="57">
        <f>'5C1B_DArbonne'!Y44+'5C1A_Madison'!Y44+'5C1C_Intl High'!Y44+'5C3_UnvView'!Z44+'5C1F_L.C. Charter'!Y44+'5C1E_LFNO'!Y44+'5C1D_NOMMA'!Y44+'5C1AE_Noble Minds'!Y44+'5C1J_Jeff Chamber'!Y44+'5C1Q_Advantage'!Y44+'5C1AF_JCFA-Laf'!Y44+'5C1W_Willow'!Y44+'5C1Z_Lincoln Prep'!Y44+'5C1AA_Laurel'!Y44+'5C1AB_Apex'!Y44+'5C1AC_Smothers'!Y44+'5C1AD_Greater'!Y44+'5C1R_Iberville'!Y44+'5C1N_Delta'!Y44+'5C1S_LC Col Prep'!Y44+'5C1T_Northeast'!Y44+'5C1U_Acadiana Ren'!Y44+'5C1I_LA Key'!Y44+'5C1V_Laf Ren'!Y44+'5C1O_Impact'!Y44+'5C1P_Vision'!Y44+'5C2_LAVCA'!Z44+'5C1H_Southwest'!Y44+'5C1G_JS Clark'!Y44+'5C1AH_BRUP'!Y44+'5C1X_Tangi'!Y44+'5C1Y_GEO'!Y44+'5C1AI_Harmony'!Y44+'5C1AJ_Athlos'!Y44+'5C1AG_Collegiate'!Y44+'5C1M_GEO Mid'!Y44+Placeholder_Tallulah!Y44</f>
        <v>0</v>
      </c>
      <c r="AA44" s="94">
        <f>'5C1B_DArbonne'!Z44+'5C1A_Madison'!Z44+'5C1C_Intl High'!Z44+'5C3_UnvView'!AA44+'5C1F_L.C. Charter'!Z44+'5C1E_LFNO'!Z44+'5C1D_NOMMA'!Z44+'5C1AE_Noble Minds'!Z44+'5C1J_Jeff Chamber'!Z44+'5C1Q_Advantage'!Z44+'5C1AF_JCFA-Laf'!Z44+'5C1W_Willow'!Z44+'5C1Z_Lincoln Prep'!Z44+'5C1AA_Laurel'!Z44+'5C1AB_Apex'!Z44+'5C1AC_Smothers'!Z44+'5C1AD_Greater'!Z44+'5C1R_Iberville'!Z44+'5C1N_Delta'!Z44+'5C1S_LC Col Prep'!Z44+'5C1T_Northeast'!Z44+'5C1U_Acadiana Ren'!Z44+'5C1I_LA Key'!Z44+'5C1V_Laf Ren'!Z44+'5C1O_Impact'!Z44+'5C1P_Vision'!Z44+'5C2_LAVCA'!AA44+'5C1H_Southwest'!Z44+'5C1G_JS Clark'!Z44+'5C1AH_BRUP'!Z44+'5C1X_Tangi'!Z44+'5C1Y_GEO'!Z44+'5C1AI_Harmony'!Z44+'5C1AJ_Athlos'!Z44+'5C1AG_Collegiate'!Z44+'5C1M_GEO Mid'!Z44+Placeholder_Tallulah!Z44</f>
        <v>0</v>
      </c>
      <c r="AB44" s="57">
        <f>'5C1B_DArbonne'!AA44+'5C1A_Madison'!AA44+'5C1C_Intl High'!AA44+'5C3_UnvView'!AB44+'5C1F_L.C. Charter'!AA44+'5C1E_LFNO'!AA44+'5C1D_NOMMA'!AA44+'5C1AE_Noble Minds'!AA44+'5C1J_Jeff Chamber'!AA44+'5C1Q_Advantage'!AA44+'5C1AF_JCFA-Laf'!AA44+'5C1W_Willow'!AA44+'5C1Z_Lincoln Prep'!AA44+'5C1AA_Laurel'!AA44+'5C1AB_Apex'!AA44+'5C1AC_Smothers'!AA44+'5C1AD_Greater'!AA44+'5C1R_Iberville'!AA44+'5C1N_Delta'!AA44+'5C1S_LC Col Prep'!AA44+'5C1T_Northeast'!AA44+'5C1U_Acadiana Ren'!AA44+'5C1I_LA Key'!AA44+'5C1V_Laf Ren'!AA44+'5C1O_Impact'!AA44+'5C1P_Vision'!AA44+'5C2_LAVCA'!AB44+'5C1H_Southwest'!AA44+'5C1G_JS Clark'!AA44+'5C1AH_BRUP'!AA44+'5C1X_Tangi'!AA44+'5C1Y_GEO'!AA44+'5C1AI_Harmony'!AA44+'5C1AJ_Athlos'!AA44+'5C1AG_Collegiate'!AA44+'5C1M_GEO Mid'!AA44+Placeholder_Tallulah!AA44</f>
        <v>0</v>
      </c>
      <c r="AC44" s="57">
        <f>'5C1B_DArbonne'!AB44+'5C1A_Madison'!AB44+'5C1C_Intl High'!AB44+'5C3_UnvView'!AC44+'5C1F_L.C. Charter'!AB44+'5C1E_LFNO'!AB44+'5C1D_NOMMA'!AB44+'5C1AE_Noble Minds'!AB44+'5C1J_Jeff Chamber'!AB44+'5C1Q_Advantage'!AB44+'5C1AF_JCFA-Laf'!AB44+'5C1W_Willow'!AB44+'5C1Z_Lincoln Prep'!AB44+'5C1AA_Laurel'!AB44+'5C1AB_Apex'!AB44+'5C1AC_Smothers'!AB44+'5C1AD_Greater'!AB44+'5C1R_Iberville'!AB44+'5C1N_Delta'!AB44+'5C1S_LC Col Prep'!AB44+'5C1T_Northeast'!AB44+'5C1U_Acadiana Ren'!AB44+'5C1I_LA Key'!AB44+'5C1V_Laf Ren'!AB44+'5C1O_Impact'!AB44+'5C1P_Vision'!AB44+'5C2_LAVCA'!AC44+'5C1H_Southwest'!AB44+'5C1G_JS Clark'!AB44+'5C1AH_BRUP'!AB44+'5C1X_Tangi'!AB44+'5C1Y_GEO'!AB44+'5C1AI_Harmony'!AB44+'5C1AJ_Athlos'!AB44+'5C1AG_Collegiate'!AB44+'5C1M_GEO Mid'!AB44+Placeholder_Tallulah!AB44</f>
        <v>0</v>
      </c>
      <c r="AD44" s="94">
        <f>'5C1B_DArbonne'!AC44+'5C1A_Madison'!AC44+'5C1C_Intl High'!AC44+'5C3_UnvView'!AD44+'5C1F_L.C. Charter'!AC44+'5C1E_LFNO'!AC44+'5C1D_NOMMA'!AC44+'5C1AE_Noble Minds'!AC44+'5C1J_Jeff Chamber'!AC44+'5C1Q_Advantage'!AC44+'5C1AF_JCFA-Laf'!AC44+'5C1W_Willow'!AC44+'5C1Z_Lincoln Prep'!AC44+'5C1AA_Laurel'!AC44+'5C1AB_Apex'!AC44+'5C1AC_Smothers'!AC44+'5C1AD_Greater'!AC44+'5C1R_Iberville'!AC44+'5C1N_Delta'!AC44+'5C1S_LC Col Prep'!AC44+'5C1T_Northeast'!AC44+'5C1U_Acadiana Ren'!AC44+'5C1I_LA Key'!AC44+'5C1V_Laf Ren'!AC44+'5C1O_Impact'!AC44+'5C1P_Vision'!AC44+'5C2_LAVCA'!AD44+'5C1H_Southwest'!AC44+'5C1G_JS Clark'!AC44+'5C1AH_BRUP'!AC44+'5C1X_Tangi'!AC44+'5C1Y_GEO'!AC44+'5C1AI_Harmony'!AC44+'5C1AJ_Athlos'!AC44+'5C1AG_Collegiate'!AC44+'5C1M_GEO Mid'!AC44+Placeholder_Tallulah!AC44</f>
        <v>0</v>
      </c>
      <c r="AE44" s="98">
        <f>'5C1B_DArbonne'!AD44+'5C1A_Madison'!AD44+'5C1C_Intl High'!AD44+'5C3_UnvView'!AE44+'5C1F_L.C. Charter'!AD44+'5C1E_LFNO'!AD44+'5C1D_NOMMA'!AD44+'5C1AE_Noble Minds'!AD44+'5C1J_Jeff Chamber'!AD44+'5C1Q_Advantage'!AD44+'5C1AF_JCFA-Laf'!AD44+'5C1W_Willow'!AD44+'5C1Z_Lincoln Prep'!AD44+'5C1AA_Laurel'!AD44+'5C1AB_Apex'!AD44+'5C1AC_Smothers'!AD44+'5C1AD_Greater'!AD44+'5C1R_Iberville'!AD44+'5C1N_Delta'!AD44+'5C1S_LC Col Prep'!AD44+'5C1T_Northeast'!AD44+'5C1U_Acadiana Ren'!AD44+'5C1I_LA Key'!AD44+'5C1V_Laf Ren'!AD44+'5C1O_Impact'!AD44+'5C1P_Vision'!AD44+'5C2_LAVCA'!AE44+'5C1H_Southwest'!AD44+'5C1G_JS Clark'!AD44+'5C1AH_BRUP'!AD44+'5C1X_Tangi'!AD44+'5C1Y_GEO'!AD44+'5C1AI_Harmony'!AD44+'5C1AJ_Athlos'!AD44+'5C1AG_Collegiate'!AD44+'5C1M_GEO Mid'!AD44+Placeholder_Tallulah!AD44</f>
        <v>0</v>
      </c>
      <c r="AF44" s="76">
        <f>'Source Data'!N44</f>
        <v>11278</v>
      </c>
      <c r="AG44" s="91">
        <f>'5C1B_DArbonne'!AF44+'5C1A_Madison'!AF44+'5C1C_Intl High'!AF44+'5C3_UnvView'!AG44+'5C1F_L.C. Charter'!AF44+'5C1E_LFNO'!AF44+'5C1D_NOMMA'!AF44+'5C1AE_Noble Minds'!AF44+'5C1J_Jeff Chamber'!AF44+'5C1Q_Advantage'!AF44+'5C1AF_JCFA-Laf'!AF44+'5C1W_Willow'!AF44+'5C1Z_Lincoln Prep'!AF44+'5C1AA_Laurel'!AF44+'5C1AB_Apex'!AF44+'5C1AC_Smothers'!AF44+'5C1AD_Greater'!AF44+'5C1R_Iberville'!AF44+'5C1N_Delta'!AF44+'5C1S_LC Col Prep'!AF44+'5C1T_Northeast'!AF44+'5C1U_Acadiana Ren'!AF44+'5C1I_LA Key'!AF44+'5C1V_Laf Ren'!AF44+'5C1O_Impact'!AF44+'5C1P_Vision'!AF44+'5C2_LAVCA'!AG44+'5C1H_Southwest'!AF44+'5C1G_JS Clark'!AF44+'5C1AH_BRUP'!AF44+'5C1X_Tangi'!AF44+'5C1Y_GEO'!AF44+'5C1AI_Harmony'!AF44+'5C1AJ_Athlos'!AF44+'5C1AG_Collegiate'!AF44+'5C1M_GEO Mid'!AF44+Placeholder_Tallulah!AF44</f>
        <v>0</v>
      </c>
      <c r="AH44" s="336">
        <f>'5C1B_DArbonne'!AG44+'5C1A_Madison'!AG44+'5C1C_Intl High'!AG44+'5C3_UnvView'!AH44+'5C1F_L.C. Charter'!AG44+'5C1E_LFNO'!AG44+'5C1D_NOMMA'!AG44+'5C1AE_Noble Minds'!AG44+'5C1J_Jeff Chamber'!AG44+'5C1Q_Advantage'!AG44+'5C1AF_JCFA-Laf'!AG44+'5C1W_Willow'!AG44+'5C1Z_Lincoln Prep'!AG44+'5C1AA_Laurel'!AG44+'5C1AB_Apex'!AG44+'5C1AC_Smothers'!AG44+'5C1AD_Greater'!AG44+'5C1R_Iberville'!AG44+'5C1N_Delta'!AG44+'5C1S_LC Col Prep'!AG44+'5C1T_Northeast'!AG44+'5C1U_Acadiana Ren'!AG44+'5C1I_LA Key'!AG44+'5C1V_Laf Ren'!AG44+'5C1O_Impact'!AG44+'5C1P_Vision'!AG44+'5C2_LAVCA'!AH44+'5C1H_Southwest'!AG44+'5C1G_JS Clark'!AG44+'5C1AH_BRUP'!AG44+'5C1X_Tangi'!AG44+'5C1Y_GEO'!AG44+'5C1AI_Harmony'!AG44+'5C1AJ_Athlos'!AG44+'5C1AG_Collegiate'!AG44+'5C1M_GEO Mid'!AG44+Placeholder_Tallulah!AG44</f>
        <v>0</v>
      </c>
      <c r="AI44" s="76">
        <f>'5C1B_DArbonne'!AH44+'5C1A_Madison'!AH44+'5C1C_Intl High'!AH44+'5C3_UnvView'!AI44+'5C1F_L.C. Charter'!AH44+'5C1E_LFNO'!AH44+'5C1D_NOMMA'!AH44+'5C1AE_Noble Minds'!AH44+'5C1J_Jeff Chamber'!AH44+'5C1Q_Advantage'!AH44+'5C1AF_JCFA-Laf'!AH44+'5C1W_Willow'!AH44+'5C1Z_Lincoln Prep'!AH44+'5C1AA_Laurel'!AH44+'5C1AB_Apex'!AH44+'5C1AC_Smothers'!AH44+'5C1AD_Greater'!AH44+'5C1R_Iberville'!AH44+'5C1N_Delta'!AH44+'5C1S_LC Col Prep'!AH44+'5C1T_Northeast'!AH44+'5C1U_Acadiana Ren'!AH44+'5C1I_LA Key'!AH44+'5C1V_Laf Ren'!AH44+'5C1O_Impact'!AH44+'5C1P_Vision'!AH44+'5C2_LAVCA'!AI44+'5C1H_Southwest'!AH44+'5C1G_JS Clark'!AH44+'5C1AH_BRUP'!AH44+'5C1X_Tangi'!AH44+'5C1Y_GEO'!AH44+'5C1AI_Harmony'!AH44+'5C1AJ_Athlos'!AH44+'5C1AG_Collegiate'!AH44+'5C1M_GEO Mid'!AH44+Placeholder_Tallulah!AH44</f>
        <v>0</v>
      </c>
      <c r="AJ44" s="336">
        <f>'5C1B_DArbonne'!AI44+'5C1A_Madison'!AI44+'5C1C_Intl High'!AI44+'5C3_UnvView'!AJ44+'5C1F_L.C. Charter'!AI44+'5C1E_LFNO'!AI44+'5C1D_NOMMA'!AI44+'5C1AE_Noble Minds'!AI44+'5C1J_Jeff Chamber'!AI44+'5C1Q_Advantage'!AI44+'5C1AF_JCFA-Laf'!AI44+'5C1W_Willow'!AI44+'5C1Z_Lincoln Prep'!AI44+'5C1AA_Laurel'!AI44+'5C1AB_Apex'!AI44+'5C1AC_Smothers'!AI44+'5C1AD_Greater'!AI44+'5C1R_Iberville'!AI44+'5C1N_Delta'!AI44+'5C1S_LC Col Prep'!AI44+'5C1T_Northeast'!AI44+'5C1U_Acadiana Ren'!AI44+'5C1I_LA Key'!AI44+'5C1V_Laf Ren'!AI44+'5C1O_Impact'!AI44+'5C1P_Vision'!AI44+'5C2_LAVCA'!AJ44+'5C1H_Southwest'!AI44+'5C1G_JS Clark'!AI44+'5C1AH_BRUP'!AI44+'5C1X_Tangi'!AI44+'5C1Y_GEO'!AI44+'5C1AI_Harmony'!AI44+'5C1AJ_Athlos'!AI44+'5C1AG_Collegiate'!AI44+'5C1M_GEO Mid'!AI44+Placeholder_Tallulah!AI44</f>
        <v>0</v>
      </c>
      <c r="AK44" s="78">
        <f>'5C1B_DArbonne'!AJ44+'5C1A_Madison'!AJ44+'5C1C_Intl High'!AJ44+'5C3_UnvView'!AK44+'5C1F_L.C. Charter'!AJ44+'5C1E_LFNO'!AJ44+'5C1D_NOMMA'!AJ44+'5C1AE_Noble Minds'!AJ44+'5C1J_Jeff Chamber'!AJ44+'5C1Q_Advantage'!AJ44+'5C1AF_JCFA-Laf'!AJ44+'5C1W_Willow'!AJ44+'5C1Z_Lincoln Prep'!AJ44+'5C1AA_Laurel'!AJ44+'5C1AB_Apex'!AJ44+'5C1AC_Smothers'!AJ44+'5C1AD_Greater'!AJ44+'5C1R_Iberville'!AJ44+'5C1N_Delta'!AJ44+'5C1S_LC Col Prep'!AJ44+'5C1T_Northeast'!AJ44+'5C1U_Acadiana Ren'!AJ44+'5C1I_LA Key'!AJ44+'5C1V_Laf Ren'!AJ44+'5C1O_Impact'!AJ44+'5C1P_Vision'!AJ44+'5C2_LAVCA'!AK44+'5C1H_Southwest'!AJ44+'5C1G_JS Clark'!AJ44+'5C1AH_BRUP'!AJ44+'5C1X_Tangi'!AJ44+'5C1Y_GEO'!AJ44+'5C1AI_Harmony'!AJ44+'5C1AJ_Athlos'!AJ44+'5C1AG_Collegiate'!AJ44+'5C1M_GEO Mid'!AJ44+Placeholder_Tallulah!AJ44</f>
        <v>0</v>
      </c>
      <c r="AL44" s="77">
        <f>'5C1B_DArbonne'!AK44+'5C1A_Madison'!AK44+'5C1C_Intl High'!AK44+'5C3_UnvView'!AL44+'5C1F_L.C. Charter'!AK44+'5C1E_LFNO'!AK44+'5C1D_NOMMA'!AK44+'5C1AE_Noble Minds'!AK44+'5C1J_Jeff Chamber'!AK44+'5C1Q_Advantage'!AK44+'5C1AF_JCFA-Laf'!AK44+'5C1W_Willow'!AK44+'5C1Z_Lincoln Prep'!AK44+'5C1AA_Laurel'!AK44+'5C1AB_Apex'!AK44+'5C1AC_Smothers'!AK44+'5C1AD_Greater'!AK44+'5C1R_Iberville'!AK44+'5C1N_Delta'!AK44+'5C1S_LC Col Prep'!AK44+'5C1T_Northeast'!AK44+'5C1U_Acadiana Ren'!AK44+'5C1I_LA Key'!AK44+'5C1V_Laf Ren'!AK44+'5C1O_Impact'!AK44+'5C1P_Vision'!AK44+'5C2_LAVCA'!AL44+'5C1H_Southwest'!AK44+'5C1G_JS Clark'!AK44+'5C1AH_BRUP'!AK44+'5C1X_Tangi'!AK44+'5C1Y_GEO'!AK44+'5C1AI_Harmony'!AK44+'5C1AJ_Athlos'!AK44+'5C1AG_Collegiate'!AK44+'5C1M_GEO Mid'!AK44+Placeholder_Tallulah!AK44</f>
        <v>0</v>
      </c>
      <c r="AM44" s="91">
        <f>'5C1B_DArbonne'!AL44+'5C1A_Madison'!AL44+'5C1C_Intl High'!AL44+'5C3_UnvView'!AM44+'5C1F_L.C. Charter'!AL44+'5C1E_LFNO'!AL44+'5C1D_NOMMA'!AL44+'5C1AE_Noble Minds'!AL44+'5C1J_Jeff Chamber'!AL44+'5C1Q_Advantage'!AL44+'5C1AF_JCFA-Laf'!AL44+'5C1W_Willow'!AL44+'5C1Z_Lincoln Prep'!AL44+'5C1AA_Laurel'!AL44+'5C1AB_Apex'!AL44+'5C1AC_Smothers'!AL44+'5C1AD_Greater'!AL44+'5C1R_Iberville'!AL44+'5C1N_Delta'!AL44+'5C1S_LC Col Prep'!AL44+'5C1T_Northeast'!AL44+'5C1U_Acadiana Ren'!AL44+'5C1I_LA Key'!AL44+'5C1V_Laf Ren'!AL44+'5C1O_Impact'!AL44+'5C1P_Vision'!AL44+'5C2_LAVCA'!AM44+'5C1H_Southwest'!AL44+'5C1G_JS Clark'!AL44+'5C1AH_BRUP'!AL44+'5C1X_Tangi'!AL44+'5C1Y_GEO'!AL44+'5C1AI_Harmony'!AL44+'5C1AJ_Athlos'!AL44+'5C1AG_Collegiate'!AL44+'5C1M_GEO Mid'!AL44+Placeholder_Tallulah!AL44</f>
        <v>633823</v>
      </c>
      <c r="AN44" s="80">
        <f>'5C1B_DArbonne'!AM44+'5C1A_Madison'!AM44+'5C1C_Intl High'!AM44+'5C3_UnvView'!AN44+'5C1F_L.C. Charter'!AM44+'5C1E_LFNO'!AM44+'5C1D_NOMMA'!AM44+'5C1AE_Noble Minds'!AM44+'5C1J_Jeff Chamber'!AM44+'5C1Q_Advantage'!AM44+'5C1AF_JCFA-Laf'!AM44+'5C1W_Willow'!AM44+'5C1Z_Lincoln Prep'!AM44+'5C1AA_Laurel'!AM44+'5C1AB_Apex'!AM44+'5C1AC_Smothers'!AM44+'5C1AD_Greater'!AM44+'5C1R_Iberville'!AM44+'5C1N_Delta'!AM44+'5C1S_LC Col Prep'!AM44+'5C1T_Northeast'!AM44+'5C1U_Acadiana Ren'!AM44+'5C1I_LA Key'!AM44+'5C1V_Laf Ren'!AM44+'5C1O_Impact'!AM44+'5C1P_Vision'!AM44+'5C2_LAVCA'!AN44+'5C1H_Southwest'!AM44+'5C1G_JS Clark'!AM44+'5C1AH_BRUP'!AM44+'5C1X_Tangi'!AM44+'5C1Y_GEO'!AM44+'5C1AI_Harmony'!AM44+'5C1AJ_Athlos'!AM44+'5C1AG_Collegiate'!AM44+'5C1M_GEO Mid'!AM44+Placeholder_Tallulah!AM44</f>
        <v>0</v>
      </c>
      <c r="AO44" s="91">
        <f>'5C1B_DArbonne'!AN44+'5C1A_Madison'!AN44+'5C1C_Intl High'!AN44+'5C3_UnvView'!AO44+'5C1F_L.C. Charter'!AN44+'5C1E_LFNO'!AN44+'5C1D_NOMMA'!AN44+'5C1AE_Noble Minds'!AN44+'5C1J_Jeff Chamber'!AN44+'5C1Q_Advantage'!AN44+'5C1AF_JCFA-Laf'!AN44+'5C1W_Willow'!AN44+'5C1Z_Lincoln Prep'!AN44+'5C1AA_Laurel'!AN44+'5C1AB_Apex'!AN44+'5C1AC_Smothers'!AN44+'5C1AD_Greater'!AN44+'5C1R_Iberville'!AN44+'5C1N_Delta'!AN44+'5C1S_LC Col Prep'!AN44+'5C1T_Northeast'!AN44+'5C1U_Acadiana Ren'!AN44+'5C1I_LA Key'!AN44+'5C1V_Laf Ren'!AN44+'5C1O_Impact'!AN44+'5C1P_Vision'!AN44+'5C2_LAVCA'!AO44+'5C1H_Southwest'!AN44+'5C1G_JS Clark'!AN44+'5C1AH_BRUP'!AN44+'5C1X_Tangi'!AN44+'5C1Y_GEO'!AN44+'5C1AI_Harmony'!AN44+'5C1AJ_Athlos'!AN44+'5C1AG_Collegiate'!AN44+'5C1M_GEO Mid'!AN44+Placeholder_Tallulah!AN44</f>
        <v>0</v>
      </c>
      <c r="AP44" s="78">
        <f>'5C1B_DArbonne'!AO44+'5C1A_Madison'!AO44+'5C1C_Intl High'!AO44+'5C3_UnvView'!AP44+'5C1F_L.C. Charter'!AO44+'5C1E_LFNO'!AO44+'5C1D_NOMMA'!AO44+'5C1AE_Noble Minds'!AO44+'5C1J_Jeff Chamber'!AO44+'5C1Q_Advantage'!AO44+'5C1AF_JCFA-Laf'!AO44+'5C1W_Willow'!AO44+'5C1Z_Lincoln Prep'!AO44+'5C1AA_Laurel'!AO44+'5C1AB_Apex'!AO44+'5C1AC_Smothers'!AO44+'5C1AD_Greater'!AO44+'5C1R_Iberville'!AO44+'5C1N_Delta'!AO44+'5C1S_LC Col Prep'!AO44+'5C1T_Northeast'!AO44+'5C1U_Acadiana Ren'!AO44+'5C1I_LA Key'!AO44+'5C1V_Laf Ren'!AO44+'5C1O_Impact'!AO44+'5C1P_Vision'!AO44+'5C2_LAVCA'!AP44+'5C1H_Southwest'!AO44+'5C1G_JS Clark'!AO44+'5C1AH_BRUP'!AO44+'5C1X_Tangi'!AO44+'5C1Y_GEO'!AO44+'5C1AI_Harmony'!AO44+'5C1AJ_Athlos'!AO44+'5C1AG_Collegiate'!AO44+'5C1M_GEO Mid'!AO44+Placeholder_Tallulah!AO44</f>
        <v>0</v>
      </c>
      <c r="AQ44" s="91">
        <f>'5C1B_DArbonne'!AP44+'5C1A_Madison'!AP44+'5C1C_Intl High'!AP44+'5C3_UnvView'!AQ44+'5C1F_L.C. Charter'!AP44+'5C1E_LFNO'!AP44+'5C1D_NOMMA'!AP44+'5C1AE_Noble Minds'!AP44+'5C1J_Jeff Chamber'!AP44+'5C1Q_Advantage'!AP44+'5C1AF_JCFA-Laf'!AP44+'5C1W_Willow'!AP44+'5C1Z_Lincoln Prep'!AP44+'5C1AA_Laurel'!AP44+'5C1AB_Apex'!AP44+'5C1AC_Smothers'!AP44+'5C1AD_Greater'!AP44+'5C1R_Iberville'!AP44+'5C1N_Delta'!AP44+'5C1S_LC Col Prep'!AP44+'5C1T_Northeast'!AP44+'5C1U_Acadiana Ren'!AP44+'5C1I_LA Key'!AP44+'5C1V_Laf Ren'!AP44+'5C1O_Impact'!AP44+'5C1P_Vision'!AP44+'5C2_LAVCA'!AQ44+'5C1H_Southwest'!AP44+'5C1G_JS Clark'!AP44+'5C1AH_BRUP'!AP44+'5C1X_Tangi'!AP44+'5C1Y_GEO'!AP44+'5C1AI_Harmony'!AP44+'5C1AJ_Athlos'!AP44+'5C1AG_Collegiate'!AP44+'5C1M_GEO Mid'!AP44+Placeholder_Tallulah!AP44</f>
        <v>0</v>
      </c>
      <c r="AR44" s="78">
        <f>'5C1B_DArbonne'!AQ44+'5C1A_Madison'!AQ44+'5C1C_Intl High'!AQ44+'5C3_UnvView'!AR44+'5C1F_L.C. Charter'!AQ44+'5C1E_LFNO'!AQ44+'5C1D_NOMMA'!AQ44+'5C1AE_Noble Minds'!AQ44+'5C1J_Jeff Chamber'!AQ44+'5C1Q_Advantage'!AQ44+'5C1AF_JCFA-Laf'!AQ44+'5C1W_Willow'!AQ44+'5C1Z_Lincoln Prep'!AQ44+'5C1AA_Laurel'!AQ44+'5C1AB_Apex'!AQ44+'5C1AC_Smothers'!AQ44+'5C1AD_Greater'!AQ44+'5C1R_Iberville'!AQ44+'5C1N_Delta'!AQ44+'5C1S_LC Col Prep'!AQ44+'5C1T_Northeast'!AQ44+'5C1U_Acadiana Ren'!AQ44+'5C1I_LA Key'!AQ44+'5C1V_Laf Ren'!AQ44+'5C1O_Impact'!AQ44+'5C1P_Vision'!AQ44+'5C2_LAVCA'!AR44+'5C1H_Southwest'!AQ44+'5C1G_JS Clark'!AQ44+'5C1AH_BRUP'!AQ44+'5C1X_Tangi'!AQ44+'5C1Y_GEO'!AQ44+'5C1AI_Harmony'!AQ44+'5C1AJ_Athlos'!AQ44+'5C1AG_Collegiate'!AQ44+'5C1M_GEO Mid'!AQ44+Placeholder_Tallulah!AQ44</f>
        <v>0</v>
      </c>
      <c r="AS44" s="78">
        <f>'5C1B_DArbonne'!AR44+'5C1A_Madison'!AR44+'5C1C_Intl High'!AR44+'5C3_UnvView'!AS44+'5C1F_L.C. Charter'!AR44+'5C1E_LFNO'!AR44+'5C1D_NOMMA'!AR44+'5C1AE_Noble Minds'!AR44+'5C1J_Jeff Chamber'!AR44+'5C1Q_Advantage'!AR44+'5C1AF_JCFA-Laf'!AR44+'5C1W_Willow'!AR44+'5C1Z_Lincoln Prep'!AR44+'5C1AA_Laurel'!AR44+'5C1AB_Apex'!AR44+'5C1AC_Smothers'!AR44+'5C1AD_Greater'!AR44+'5C1R_Iberville'!AR44+'5C1N_Delta'!AR44+'5C1S_LC Col Prep'!AR44+'5C1T_Northeast'!AR44+'5C1U_Acadiana Ren'!AR44+'5C1I_LA Key'!AR44+'5C1V_Laf Ren'!AR44+'5C1O_Impact'!AR44+'5C1P_Vision'!AR44+'5C2_LAVCA'!AS44+'5C1H_Southwest'!AR44+'5C1G_JS Clark'!AR44+'5C1AH_BRUP'!AR44+'5C1X_Tangi'!AR44+'5C1Y_GEO'!AR44+'5C1AI_Harmony'!AR44+'5C1AJ_Athlos'!AR44+'5C1AG_Collegiate'!AR44+'5C1M_GEO Mid'!AR44+Placeholder_Tallulah!AR44</f>
        <v>0</v>
      </c>
      <c r="AT44" s="91">
        <f>'5C1B_DArbonne'!AS44+'5C1A_Madison'!AS44+'5C1C_Intl High'!AS44+'5C3_UnvView'!AT44+'5C1F_L.C. Charter'!AS44+'5C1E_LFNO'!AS44+'5C1D_NOMMA'!AS44+'5C1AE_Noble Minds'!AS44+'5C1J_Jeff Chamber'!AS44+'5C1Q_Advantage'!AS44+'5C1AF_JCFA-Laf'!AS44+'5C1W_Willow'!AS44+'5C1Z_Lincoln Prep'!AS44+'5C1AA_Laurel'!AS44+'5C1AB_Apex'!AS44+'5C1AC_Smothers'!AS44+'5C1AD_Greater'!AS44+'5C1R_Iberville'!AS44+'5C1N_Delta'!AS44+'5C1S_LC Col Prep'!AS44+'5C1T_Northeast'!AS44+'5C1U_Acadiana Ren'!AS44+'5C1I_LA Key'!AS44+'5C1V_Laf Ren'!AS44+'5C1O_Impact'!AS44+'5C1P_Vision'!AS44+'5C2_LAVCA'!AT44+'5C1H_Southwest'!AS44+'5C1G_JS Clark'!AS44+'5C1AH_BRUP'!AS44+'5C1X_Tangi'!AS44+'5C1Y_GEO'!AS44+'5C1AI_Harmony'!AS44+'5C1AJ_Athlos'!AS44+'5C1AG_Collegiate'!AS44+'5C1M_GEO Mid'!AS44+Placeholder_Tallulah!AS44</f>
        <v>47408</v>
      </c>
      <c r="AU44" s="79">
        <f t="shared" si="1"/>
        <v>0</v>
      </c>
      <c r="AV44" s="88">
        <f t="shared" si="2"/>
        <v>47408</v>
      </c>
      <c r="AW44" s="192"/>
      <c r="AX44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Mid'!#REF!+Placeholder_Tallulah!AW44</f>
        <v>#REF!</v>
      </c>
      <c r="AY44" s="75">
        <f t="shared" si="3"/>
        <v>0</v>
      </c>
      <c r="AZ44" s="75" t="e">
        <f t="shared" si="4"/>
        <v>#REF!</v>
      </c>
    </row>
    <row r="45" spans="1:52" ht="16.149999999999999" customHeight="1" x14ac:dyDescent="0.2">
      <c r="A45" s="55">
        <v>39</v>
      </c>
      <c r="B45" s="56" t="s">
        <v>45</v>
      </c>
      <c r="C45" s="336">
        <f>'5C1B_DArbonne'!C45+'5C1A_Madison'!C45+'5C1C_Intl High'!C45+'5C3_UnvView'!C45+'5C1F_L.C. Charter'!C45+'5C1E_LFNO'!C45+'5C1D_NOMMA'!C45+'5C1AE_Noble Minds'!C45+'5C1J_Jeff Chamber'!C45+'5C1Q_Advantage'!C45+'5C1AF_JCFA-Laf'!C45+'5C1W_Willow'!C45+'5C1Z_Lincoln Prep'!C45+'5C1AA_Laurel'!C45+'5C1AB_Apex'!C45+'5C1AC_Smothers'!C45+'5C1AD_Greater'!C45+'5C1R_Iberville'!C45+'5C1N_Delta'!C45+'5C1S_LC Col Prep'!C45+'5C1T_Northeast'!C45+'5C1U_Acadiana Ren'!C45+'5C1I_LA Key'!C45+'5C1V_Laf Ren'!C45+'5C1O_Impact'!C45+'5C1P_Vision'!C45+'5C2_LAVCA'!C45+'5C1H_Southwest'!C45+'5C1G_JS Clark'!C45+'5C1AH_BRUP'!C45+'5C1X_Tangi'!C45+'5C1Y_GEO'!C45+'5C1AI_Harmony'!C45+'5C1AJ_Athlos'!C45+'5C1AG_Collegiate'!C45+'5C1M_GEO Mid'!C45+Placeholder_Tallulah!C45</f>
        <v>0</v>
      </c>
      <c r="D45" s="57">
        <f>'Source Data'!H45</f>
        <v>2703.2750635068246</v>
      </c>
      <c r="E45" s="75">
        <f>'5C1B_DArbonne'!E45+'5C1A_Madison'!E45+'5C1C_Intl High'!E45+'5C3_UnvView'!E45+'5C1F_L.C. Charter'!E45+'5C1E_LFNO'!E45+'5C1D_NOMMA'!E45+'5C1AE_Noble Minds'!E45+'5C1J_Jeff Chamber'!E45+'5C1Q_Advantage'!E45+'5C1AF_JCFA-Laf'!E45+'5C1W_Willow'!E45+'5C1Z_Lincoln Prep'!E45+'5C1AA_Laurel'!E45+'5C1AB_Apex'!E45+'5C1AC_Smothers'!E45+'5C1AD_Greater'!E45+'5C1R_Iberville'!E45+'5C1N_Delta'!E45+'5C1S_LC Col Prep'!E45+'5C1T_Northeast'!E45+'5C1U_Acadiana Ren'!E45+'5C1I_LA Key'!E45+'5C1V_Laf Ren'!E45+'5C1O_Impact'!E45+'5C1P_Vision'!E45+'5C2_LAVCA'!E45+'5C1H_Southwest'!E45+'5C1G_JS Clark'!E45+'5C1AH_BRUP'!E45+'5C1X_Tangi'!E45+'5C1Y_GEO'!E45+'5C1AI_Harmony'!E45+'5C1AJ_Athlos'!E45+'5C1AG_Collegiate'!E45+'5C1M_GEO Mid'!E45+Placeholder_Tallulah!E45</f>
        <v>0</v>
      </c>
      <c r="F45" s="355">
        <f>'5C1B_DArbonne'!F45+'5C1A_Madison'!F45+'5C1C_Intl High'!F45+'5C3_UnvView'!F45+'5C1F_L.C. Charter'!F45+'5C1E_LFNO'!F45+'5C1D_NOMMA'!F45+'5C1AE_Noble Minds'!F45+'5C1J_Jeff Chamber'!F45+'5C1Q_Advantage'!F45+'5C1AF_JCFA-Laf'!F45+'5C1W_Willow'!F45+'5C1Z_Lincoln Prep'!F45+'5C1AA_Laurel'!F45+'5C1AB_Apex'!F45+'5C1AC_Smothers'!F45+'5C1AD_Greater'!F45+'5C1R_Iberville'!F45+'5C1N_Delta'!F45+'5C1S_LC Col Prep'!F45+'5C1T_Northeast'!F45+'5C1U_Acadiana Ren'!F45+'5C1I_LA Key'!F45+'5C1V_Laf Ren'!F45+'5C1O_Impact'!F45+'5C1P_Vision'!F45+'5C2_LAVCA'!F45+'5C1H_Southwest'!F45+'5C1G_JS Clark'!F45+'5C1AH_BRUP'!F45+'5C1X_Tangi'!F45+'5C1Y_GEO'!F45+'5C1AI_Harmony'!F45+'5C1AJ_Athlos'!F45+'5C1AG_Collegiate'!F45+'5C1M_GEO Mid'!F45+Placeholder_Tallulah!F45</f>
        <v>0</v>
      </c>
      <c r="G45" s="57">
        <f>'Source Data'!I45</f>
        <v>360.15144440628399</v>
      </c>
      <c r="H45" s="75">
        <f>'5C1B_DArbonne'!H45+'5C1A_Madison'!H45+'5C1C_Intl High'!H45+'5C3_UnvView'!H45+'5C1F_L.C. Charter'!H45+'5C1E_LFNO'!H45+'5C1D_NOMMA'!H45+'5C1AE_Noble Minds'!H45+'5C1J_Jeff Chamber'!H45+'5C1Q_Advantage'!H45+'5C1AF_JCFA-Laf'!H45+'5C1W_Willow'!H45+'5C1Z_Lincoln Prep'!H45+'5C1AA_Laurel'!H45+'5C1AB_Apex'!H45+'5C1AC_Smothers'!H45+'5C1AD_Greater'!H45+'5C1R_Iberville'!H45+'5C1N_Delta'!H45+'5C1S_LC Col Prep'!H45+'5C1T_Northeast'!H45+'5C1U_Acadiana Ren'!H45+'5C1I_LA Key'!H45+'5C1V_Laf Ren'!H45+'5C1O_Impact'!H45+'5C1P_Vision'!H45+'5C2_LAVCA'!H45+'5C1H_Southwest'!H45+'5C1G_JS Clark'!H45+'5C1AH_BRUP'!H45+'5C1X_Tangi'!H45+'5C1Y_GEO'!H45+'5C1AI_Harmony'!H45+'5C1AJ_Athlos'!H45+'5C1AG_Collegiate'!H45+'5C1M_GEO Mid'!H45+Placeholder_Tallulah!H45</f>
        <v>0</v>
      </c>
      <c r="I45" s="355">
        <f>'5C1B_DArbonne'!I45+'5C1A_Madison'!I45+'5C1C_Intl High'!I45+'5C3_UnvView'!I45+'5C1F_L.C. Charter'!I45+'5C1E_LFNO'!I45+'5C1D_NOMMA'!I45+'5C1AE_Noble Minds'!I45+'5C1J_Jeff Chamber'!I45+'5C1Q_Advantage'!I45+'5C1AF_JCFA-Laf'!I45+'5C1W_Willow'!I45+'5C1Z_Lincoln Prep'!I45+'5C1AA_Laurel'!I45+'5C1AB_Apex'!I45+'5C1AC_Smothers'!I45+'5C1AD_Greater'!I45+'5C1R_Iberville'!I45+'5C1N_Delta'!I45+'5C1S_LC Col Prep'!I45+'5C1T_Northeast'!I45+'5C1U_Acadiana Ren'!I45+'5C1I_LA Key'!I45+'5C1V_Laf Ren'!I45+'5C1O_Impact'!I45+'5C1P_Vision'!I45+'5C2_LAVCA'!I45+'5C1H_Southwest'!I45+'5C1G_JS Clark'!I45+'5C1AH_BRUP'!I45+'5C1X_Tangi'!I45+'5C1Y_GEO'!I45+'5C1AI_Harmony'!I45+'5C1AJ_Athlos'!I45+'5C1AG_Collegiate'!I45+'5C1M_GEO Mid'!I45+Placeholder_Tallulah!I45</f>
        <v>0</v>
      </c>
      <c r="J45" s="57">
        <f>'Source Data'!J45</f>
        <v>98.223121201713838</v>
      </c>
      <c r="K45" s="75">
        <f>'5C1B_DArbonne'!K45+'5C1A_Madison'!K45+'5C1C_Intl High'!K45+'5C3_UnvView'!K45+'5C1F_L.C. Charter'!K45+'5C1E_LFNO'!K45+'5C1D_NOMMA'!K45+'5C1AE_Noble Minds'!K45+'5C1J_Jeff Chamber'!K45+'5C1Q_Advantage'!K45+'5C1AF_JCFA-Laf'!K45+'5C1W_Willow'!K45+'5C1Z_Lincoln Prep'!K45+'5C1AA_Laurel'!K45+'5C1AB_Apex'!K45+'5C1AC_Smothers'!K45+'5C1AD_Greater'!K45+'5C1R_Iberville'!K45+'5C1N_Delta'!K45+'5C1S_LC Col Prep'!K45+'5C1T_Northeast'!K45+'5C1U_Acadiana Ren'!K45+'5C1I_LA Key'!K45+'5C1V_Laf Ren'!K45+'5C1O_Impact'!K45+'5C1P_Vision'!K45+'5C2_LAVCA'!K45+'5C1H_Southwest'!K45+'5C1G_JS Clark'!K45+'5C1AH_BRUP'!K45+'5C1X_Tangi'!K45+'5C1Y_GEO'!K45+'5C1AI_Harmony'!K45+'5C1AJ_Athlos'!K45+'5C1AG_Collegiate'!K45+'5C1M_GEO Mid'!K45+Placeholder_Tallulah!K45</f>
        <v>0</v>
      </c>
      <c r="L45" s="355">
        <f>'5C1B_DArbonne'!L45+'5C1A_Madison'!L45+'5C1C_Intl High'!L45+'5C3_UnvView'!L45+'5C1F_L.C. Charter'!L45+'5C1E_LFNO'!L45+'5C1D_NOMMA'!L45+'5C1AE_Noble Minds'!L45+'5C1J_Jeff Chamber'!L45+'5C1Q_Advantage'!L45+'5C1AF_JCFA-Laf'!L45+'5C1W_Willow'!L45+'5C1Z_Lincoln Prep'!L45+'5C1AA_Laurel'!L45+'5C1AB_Apex'!L45+'5C1AC_Smothers'!L45+'5C1AD_Greater'!L45+'5C1R_Iberville'!L45+'5C1N_Delta'!L45+'5C1S_LC Col Prep'!L45+'5C1T_Northeast'!L45+'5C1U_Acadiana Ren'!L45+'5C1I_LA Key'!L45+'5C1V_Laf Ren'!L45+'5C1O_Impact'!L45+'5C1P_Vision'!L45+'5C2_LAVCA'!L45+'5C1H_Southwest'!L45+'5C1G_JS Clark'!L45+'5C1AH_BRUP'!L45+'5C1X_Tangi'!L45+'5C1Y_GEO'!L45+'5C1AI_Harmony'!L45+'5C1AJ_Athlos'!L45+'5C1AG_Collegiate'!L45+'5C1M_GEO Mid'!L45+Placeholder_Tallulah!L45</f>
        <v>0</v>
      </c>
      <c r="M45" s="57">
        <f>'Source Data'!K45</f>
        <v>2455.578030042846</v>
      </c>
      <c r="N45" s="75">
        <f>'5C1B_DArbonne'!N45+'5C1A_Madison'!N45+'5C1C_Intl High'!N45+'5C3_UnvView'!N45+'5C1F_L.C. Charter'!N45+'5C1E_LFNO'!N45+'5C1D_NOMMA'!N45+'5C1AE_Noble Minds'!N45+'5C1J_Jeff Chamber'!N45+'5C1Q_Advantage'!N45+'5C1AF_JCFA-Laf'!N45+'5C1W_Willow'!N45+'5C1Z_Lincoln Prep'!N45+'5C1AA_Laurel'!N45+'5C1AB_Apex'!N45+'5C1AC_Smothers'!N45+'5C1AD_Greater'!N45+'5C1R_Iberville'!N45+'5C1N_Delta'!N45+'5C1S_LC Col Prep'!N45+'5C1T_Northeast'!N45+'5C1U_Acadiana Ren'!N45+'5C1I_LA Key'!N45+'5C1V_Laf Ren'!N45+'5C1O_Impact'!N45+'5C1P_Vision'!N45+'5C2_LAVCA'!N45+'5C1H_Southwest'!N45+'5C1G_JS Clark'!N45+'5C1AH_BRUP'!N45+'5C1X_Tangi'!N45+'5C1Y_GEO'!N45+'5C1AI_Harmony'!N45+'5C1AJ_Athlos'!N45+'5C1AG_Collegiate'!N45+'5C1M_GEO Mid'!N45+Placeholder_Tallulah!N45</f>
        <v>0</v>
      </c>
      <c r="O45" s="355">
        <f>'5C1B_DArbonne'!O45+'5C1A_Madison'!O45+'5C1C_Intl High'!O45+'5C3_UnvView'!O45+'5C1F_L.C. Charter'!O45+'5C1E_LFNO'!O45+'5C1D_NOMMA'!O45+'5C1AE_Noble Minds'!O45+'5C1J_Jeff Chamber'!O45+'5C1Q_Advantage'!O45+'5C1AF_JCFA-Laf'!O45+'5C1W_Willow'!O45+'5C1Z_Lincoln Prep'!O45+'5C1AA_Laurel'!O45+'5C1AB_Apex'!O45+'5C1AC_Smothers'!O45+'5C1AD_Greater'!O45+'5C1R_Iberville'!O45+'5C1N_Delta'!O45+'5C1S_LC Col Prep'!O45+'5C1T_Northeast'!O45+'5C1U_Acadiana Ren'!O45+'5C1I_LA Key'!O45+'5C1V_Laf Ren'!O45+'5C1O_Impact'!O45+'5C1P_Vision'!O45+'5C2_LAVCA'!O45+'5C1H_Southwest'!O45+'5C1G_JS Clark'!O45+'5C1AH_BRUP'!O45+'5C1X_Tangi'!O45+'5C1Y_GEO'!O45+'5C1AI_Harmony'!O45+'5C1AJ_Athlos'!O45+'5C1AG_Collegiate'!O45+'5C1M_GEO Mid'!O45+Placeholder_Tallulah!O45</f>
        <v>0</v>
      </c>
      <c r="P45" s="57">
        <f>'Source Data'!L45</f>
        <v>982.2312120171382</v>
      </c>
      <c r="Q45" s="75">
        <f>'5C1B_DArbonne'!Q45+'5C1A_Madison'!Q45+'5C1C_Intl High'!Q45+'5C3_UnvView'!Q45+'5C1F_L.C. Charter'!Q45+'5C1E_LFNO'!Q45+'5C1D_NOMMA'!Q45+'5C1AE_Noble Minds'!Q45+'5C1J_Jeff Chamber'!Q45+'5C1Q_Advantage'!Q45+'5C1AF_JCFA-Laf'!Q45+'5C1W_Willow'!Q45+'5C1Z_Lincoln Prep'!Q45+'5C1AA_Laurel'!Q45+'5C1AB_Apex'!Q45+'5C1AC_Smothers'!Q45+'5C1AD_Greater'!Q45+'5C1R_Iberville'!Q45+'5C1N_Delta'!Q45+'5C1S_LC Col Prep'!Q45+'5C1T_Northeast'!Q45+'5C1U_Acadiana Ren'!Q45+'5C1I_LA Key'!Q45+'5C1V_Laf Ren'!Q45+'5C1O_Impact'!Q45+'5C1P_Vision'!Q45+'5C2_LAVCA'!Q45+'5C1H_Southwest'!Q45+'5C1G_JS Clark'!Q45+'5C1AH_BRUP'!Q45+'5C1X_Tangi'!Q45+'5C1Y_GEO'!Q45+'5C1AI_Harmony'!Q45+'5C1AJ_Athlos'!Q45+'5C1AG_Collegiate'!Q45+'5C1M_GEO Mid'!Q45+Placeholder_Tallulah!Q45</f>
        <v>0</v>
      </c>
      <c r="R45" s="94">
        <f>'5C1B_DArbonne'!R45+'5C1A_Madison'!R45+'5C1C_Intl High'!R45+'5C3_UnvView'!R45+'5C1F_L.C. Charter'!R45+'5C1E_LFNO'!R45+'5C1D_NOMMA'!R45+'5C1AE_Noble Minds'!R45+'5C1J_Jeff Chamber'!R45+'5C1Q_Advantage'!R45+'5C1AF_JCFA-Laf'!R45+'5C1W_Willow'!R45+'5C1Z_Lincoln Prep'!R45+'5C1AA_Laurel'!R45+'5C1AB_Apex'!R45+'5C1AC_Smothers'!R45+'5C1AD_Greater'!R45+'5C1R_Iberville'!R45+'5C1N_Delta'!R45+'5C1S_LC Col Prep'!R45+'5C1T_Northeast'!R45+'5C1U_Acadiana Ren'!R45+'5C1I_LA Key'!R45+'5C1V_Laf Ren'!R45+'5C1O_Impact'!R45+'5C1P_Vision'!R45+'5C2_LAVCA'!R45+'5C1H_Southwest'!R45+'5C1G_JS Clark'!R45+'5C1AH_BRUP'!R45+'5C1X_Tangi'!R45+'5C1Y_GEO'!R45+'5C1AI_Harmony'!R45+'5C1AJ_Athlos'!R45+'5C1AG_Collegiate'!R45+'5C1M_GEO Mid'!R45+Placeholder_Tallulah!R45</f>
        <v>192429</v>
      </c>
      <c r="S45" s="1397">
        <f>'5C3_UnvView'!S45+'5C2_LAVCA'!S45</f>
        <v>13747</v>
      </c>
      <c r="T45" s="57">
        <f>'5C1B_DArbonne'!S45+'5C1A_Madison'!S45+'5C1C_Intl High'!S45+'5C3_UnvView'!T45+'5C1F_L.C. Charter'!S45+'5C1E_LFNO'!S45+'5C1D_NOMMA'!S45+'5C1AE_Noble Minds'!S45+'5C1J_Jeff Chamber'!S45+'5C1Q_Advantage'!S45+'5C1AF_JCFA-Laf'!S45+'5C1W_Willow'!S45+'5C1Z_Lincoln Prep'!S45+'5C1AA_Laurel'!S45+'5C1AB_Apex'!S45+'5C1AC_Smothers'!S45+'5C1AD_Greater'!S45+'5C1R_Iberville'!S45+'5C1N_Delta'!S45+'5C1S_LC Col Prep'!S45+'5C1T_Northeast'!S45+'5C1U_Acadiana Ren'!S45+'5C1I_LA Key'!S45+'5C1V_Laf Ren'!S45+'5C1O_Impact'!S45+'5C1P_Vision'!S45+'5C2_LAVCA'!T45+'5C1H_Southwest'!S45+'5C1G_JS Clark'!S45+'5C1AH_BRUP'!S45+'5C1X_Tangi'!S45+'5C1Y_GEO'!S45+'5C1AI_Harmony'!S45+'5C1AJ_Athlos'!S45+'5C1AG_Collegiate'!S45+'5C1M_GEO Mid'!S45+Placeholder_Tallulah!S45</f>
        <v>0</v>
      </c>
      <c r="U45" s="57">
        <f>'5C1B_DArbonne'!T45+'5C1A_Madison'!T45+'5C1C_Intl High'!T45+'5C3_UnvView'!U45+'5C1F_L.C. Charter'!T45+'5C1E_LFNO'!T45+'5C1D_NOMMA'!T45+'5C1AE_Noble Minds'!T45+'5C1J_Jeff Chamber'!T45+'5C1Q_Advantage'!T45+'5C1AF_JCFA-Laf'!T45+'5C1W_Willow'!T45+'5C1Z_Lincoln Prep'!T45+'5C1AA_Laurel'!T45+'5C1AB_Apex'!T45+'5C1AC_Smothers'!T45+'5C1AD_Greater'!T45+'5C1R_Iberville'!T45+'5C1N_Delta'!T45+'5C1S_LC Col Prep'!T45+'5C1T_Northeast'!T45+'5C1U_Acadiana Ren'!T45+'5C1I_LA Key'!T45+'5C1V_Laf Ren'!T45+'5C1O_Impact'!T45+'5C1P_Vision'!T45+'5C2_LAVCA'!U45+'5C1H_Southwest'!T45+'5C1G_JS Clark'!T45+'5C1AH_BRUP'!T45+'5C1X_Tangi'!T45+'5C1Y_GEO'!T45+'5C1AI_Harmony'!T45+'5C1AJ_Athlos'!T45+'5C1AG_Collegiate'!T45+'5C1M_GEO Mid'!T45+Placeholder_Tallulah!T45</f>
        <v>0</v>
      </c>
      <c r="V45" s="58">
        <f>'5C1B_DArbonne'!U45+'5C1A_Madison'!U45+'5C1C_Intl High'!U45+'5C3_UnvView'!V45+'5C1F_L.C. Charter'!U45+'5C1E_LFNO'!U45+'5C1D_NOMMA'!U45+'5C1AE_Noble Minds'!U45+'5C1J_Jeff Chamber'!U45+'5C1Q_Advantage'!U45+'5C1AF_JCFA-Laf'!U45+'5C1W_Willow'!U45+'5C1Z_Lincoln Prep'!U45+'5C1AA_Laurel'!U45+'5C1AB_Apex'!U45+'5C1AC_Smothers'!U45+'5C1AD_Greater'!U45+'5C1R_Iberville'!U45+'5C1N_Delta'!U45+'5C1S_LC Col Prep'!U45+'5C1T_Northeast'!U45+'5C1U_Acadiana Ren'!U45+'5C1I_LA Key'!U45+'5C1V_Laf Ren'!U45+'5C1O_Impact'!U45+'5C1P_Vision'!U45+'5C2_LAVCA'!V45+'5C1H_Southwest'!U45+'5C1G_JS Clark'!U45+'5C1AH_BRUP'!U45+'5C1X_Tangi'!U45+'5C1Y_GEO'!U45+'5C1AI_Harmony'!U45+'5C1AJ_Athlos'!U45+'5C1AG_Collegiate'!U45+'5C1M_GEO Mid'!U45+Placeholder_Tallulah!U45</f>
        <v>0</v>
      </c>
      <c r="W45" s="94">
        <f>'5C1B_DArbonne'!V45+'5C1A_Madison'!V45+'5C1C_Intl High'!V45+'5C3_UnvView'!W45+'5C1F_L.C. Charter'!V45+'5C1E_LFNO'!V45+'5C1D_NOMMA'!V45+'5C1AE_Noble Minds'!V45+'5C1J_Jeff Chamber'!V45+'5C1Q_Advantage'!V45+'5C1AF_JCFA-Laf'!V45+'5C1W_Willow'!V45+'5C1Z_Lincoln Prep'!V45+'5C1AA_Laurel'!V45+'5C1AB_Apex'!V45+'5C1AC_Smothers'!V45+'5C1AD_Greater'!V45+'5C1R_Iberville'!V45+'5C1N_Delta'!V45+'5C1S_LC Col Prep'!V45+'5C1T_Northeast'!V45+'5C1U_Acadiana Ren'!V45+'5C1I_LA Key'!V45+'5C1V_Laf Ren'!V45+'5C1O_Impact'!V45+'5C1P_Vision'!V45+'5C2_LAVCA'!W45+'5C1H_Southwest'!V45+'5C1G_JS Clark'!V45+'5C1AH_BRUP'!V45+'5C1X_Tangi'!V45+'5C1Y_GEO'!V45+'5C1AI_Harmony'!V45+'5C1AJ_Athlos'!V45+'5C1AG_Collegiate'!V45+'5C1M_GEO Mid'!V45+Placeholder_Tallulah!V45</f>
        <v>0</v>
      </c>
      <c r="X45" s="75">
        <f>'5C1B_DArbonne'!W45+'5C1A_Madison'!W45+'5C1C_Intl High'!W45+'5C3_UnvView'!X45+'5C1F_L.C. Charter'!W45+'5C1E_LFNO'!W45+'5C1D_NOMMA'!W45+'5C1AE_Noble Minds'!W45+'5C1J_Jeff Chamber'!W45+'5C1Q_Advantage'!W45+'5C1AF_JCFA-Laf'!W45+'5C1W_Willow'!W45+'5C1Z_Lincoln Prep'!W45+'5C1AA_Laurel'!W45+'5C1AB_Apex'!W45+'5C1AC_Smothers'!W45+'5C1AD_Greater'!W45+'5C1R_Iberville'!W45+'5C1N_Delta'!W45+'5C1S_LC Col Prep'!W45+'5C1T_Northeast'!W45+'5C1U_Acadiana Ren'!W45+'5C1I_LA Key'!W45+'5C1V_Laf Ren'!W45+'5C1O_Impact'!W45+'5C1P_Vision'!W45+'5C2_LAVCA'!X45+'5C1H_Southwest'!W45+'5C1G_JS Clark'!W45+'5C1AH_BRUP'!W45+'5C1X_Tangi'!W45+'5C1Y_GEO'!W45+'5C1AI_Harmony'!W45+'5C1AJ_Athlos'!W45+'5C1AG_Collegiate'!W45+'5C1M_GEO Mid'!W45+Placeholder_Tallulah!W45</f>
        <v>0</v>
      </c>
      <c r="Y45" s="94">
        <f>'5C1B_DArbonne'!X45+'5C1A_Madison'!X45+'5C1C_Intl High'!X45+'5C3_UnvView'!Y45+'5C1F_L.C. Charter'!X45+'5C1E_LFNO'!X45+'5C1D_NOMMA'!X45+'5C1AE_Noble Minds'!X45+'5C1J_Jeff Chamber'!X45+'5C1Q_Advantage'!X45+'5C1AF_JCFA-Laf'!X45+'5C1W_Willow'!X45+'5C1Z_Lincoln Prep'!X45+'5C1AA_Laurel'!X45+'5C1AB_Apex'!X45+'5C1AC_Smothers'!X45+'5C1AD_Greater'!X45+'5C1R_Iberville'!X45+'5C1N_Delta'!X45+'5C1S_LC Col Prep'!X45+'5C1T_Northeast'!X45+'5C1U_Acadiana Ren'!X45+'5C1I_LA Key'!X45+'5C1V_Laf Ren'!X45+'5C1O_Impact'!X45+'5C1P_Vision'!X45+'5C2_LAVCA'!Y45+'5C1H_Southwest'!X45+'5C1G_JS Clark'!X45+'5C1AH_BRUP'!X45+'5C1X_Tangi'!X45+'5C1Y_GEO'!X45+'5C1AI_Harmony'!X45+'5C1AJ_Athlos'!X45+'5C1AG_Collegiate'!X45+'5C1M_GEO Mid'!X45+Placeholder_Tallulah!X45</f>
        <v>0</v>
      </c>
      <c r="Z45" s="57">
        <f>'5C1B_DArbonne'!Y45+'5C1A_Madison'!Y45+'5C1C_Intl High'!Y45+'5C3_UnvView'!Z45+'5C1F_L.C. Charter'!Y45+'5C1E_LFNO'!Y45+'5C1D_NOMMA'!Y45+'5C1AE_Noble Minds'!Y45+'5C1J_Jeff Chamber'!Y45+'5C1Q_Advantage'!Y45+'5C1AF_JCFA-Laf'!Y45+'5C1W_Willow'!Y45+'5C1Z_Lincoln Prep'!Y45+'5C1AA_Laurel'!Y45+'5C1AB_Apex'!Y45+'5C1AC_Smothers'!Y45+'5C1AD_Greater'!Y45+'5C1R_Iberville'!Y45+'5C1N_Delta'!Y45+'5C1S_LC Col Prep'!Y45+'5C1T_Northeast'!Y45+'5C1U_Acadiana Ren'!Y45+'5C1I_LA Key'!Y45+'5C1V_Laf Ren'!Y45+'5C1O_Impact'!Y45+'5C1P_Vision'!Y45+'5C2_LAVCA'!Z45+'5C1H_Southwest'!Y45+'5C1G_JS Clark'!Y45+'5C1AH_BRUP'!Y45+'5C1X_Tangi'!Y45+'5C1Y_GEO'!Y45+'5C1AI_Harmony'!Y45+'5C1AJ_Athlos'!Y45+'5C1AG_Collegiate'!Y45+'5C1M_GEO Mid'!Y45+Placeholder_Tallulah!Y45</f>
        <v>0</v>
      </c>
      <c r="AA45" s="94">
        <f>'5C1B_DArbonne'!Z45+'5C1A_Madison'!Z45+'5C1C_Intl High'!Z45+'5C3_UnvView'!AA45+'5C1F_L.C. Charter'!Z45+'5C1E_LFNO'!Z45+'5C1D_NOMMA'!Z45+'5C1AE_Noble Minds'!Z45+'5C1J_Jeff Chamber'!Z45+'5C1Q_Advantage'!Z45+'5C1AF_JCFA-Laf'!Z45+'5C1W_Willow'!Z45+'5C1Z_Lincoln Prep'!Z45+'5C1AA_Laurel'!Z45+'5C1AB_Apex'!Z45+'5C1AC_Smothers'!Z45+'5C1AD_Greater'!Z45+'5C1R_Iberville'!Z45+'5C1N_Delta'!Z45+'5C1S_LC Col Prep'!Z45+'5C1T_Northeast'!Z45+'5C1U_Acadiana Ren'!Z45+'5C1I_LA Key'!Z45+'5C1V_Laf Ren'!Z45+'5C1O_Impact'!Z45+'5C1P_Vision'!Z45+'5C2_LAVCA'!AA45+'5C1H_Southwest'!Z45+'5C1G_JS Clark'!Z45+'5C1AH_BRUP'!Z45+'5C1X_Tangi'!Z45+'5C1Y_GEO'!Z45+'5C1AI_Harmony'!Z45+'5C1AJ_Athlos'!Z45+'5C1AG_Collegiate'!Z45+'5C1M_GEO Mid'!Z45+Placeholder_Tallulah!Z45</f>
        <v>0</v>
      </c>
      <c r="AB45" s="57">
        <f>'5C1B_DArbonne'!AA45+'5C1A_Madison'!AA45+'5C1C_Intl High'!AA45+'5C3_UnvView'!AB45+'5C1F_L.C. Charter'!AA45+'5C1E_LFNO'!AA45+'5C1D_NOMMA'!AA45+'5C1AE_Noble Minds'!AA45+'5C1J_Jeff Chamber'!AA45+'5C1Q_Advantage'!AA45+'5C1AF_JCFA-Laf'!AA45+'5C1W_Willow'!AA45+'5C1Z_Lincoln Prep'!AA45+'5C1AA_Laurel'!AA45+'5C1AB_Apex'!AA45+'5C1AC_Smothers'!AA45+'5C1AD_Greater'!AA45+'5C1R_Iberville'!AA45+'5C1N_Delta'!AA45+'5C1S_LC Col Prep'!AA45+'5C1T_Northeast'!AA45+'5C1U_Acadiana Ren'!AA45+'5C1I_LA Key'!AA45+'5C1V_Laf Ren'!AA45+'5C1O_Impact'!AA45+'5C1P_Vision'!AA45+'5C2_LAVCA'!AB45+'5C1H_Southwest'!AA45+'5C1G_JS Clark'!AA45+'5C1AH_BRUP'!AA45+'5C1X_Tangi'!AA45+'5C1Y_GEO'!AA45+'5C1AI_Harmony'!AA45+'5C1AJ_Athlos'!AA45+'5C1AG_Collegiate'!AA45+'5C1M_GEO Mid'!AA45+Placeholder_Tallulah!AA45</f>
        <v>0</v>
      </c>
      <c r="AC45" s="57">
        <f>'5C1B_DArbonne'!AB45+'5C1A_Madison'!AB45+'5C1C_Intl High'!AB45+'5C3_UnvView'!AC45+'5C1F_L.C. Charter'!AB45+'5C1E_LFNO'!AB45+'5C1D_NOMMA'!AB45+'5C1AE_Noble Minds'!AB45+'5C1J_Jeff Chamber'!AB45+'5C1Q_Advantage'!AB45+'5C1AF_JCFA-Laf'!AB45+'5C1W_Willow'!AB45+'5C1Z_Lincoln Prep'!AB45+'5C1AA_Laurel'!AB45+'5C1AB_Apex'!AB45+'5C1AC_Smothers'!AB45+'5C1AD_Greater'!AB45+'5C1R_Iberville'!AB45+'5C1N_Delta'!AB45+'5C1S_LC Col Prep'!AB45+'5C1T_Northeast'!AB45+'5C1U_Acadiana Ren'!AB45+'5C1I_LA Key'!AB45+'5C1V_Laf Ren'!AB45+'5C1O_Impact'!AB45+'5C1P_Vision'!AB45+'5C2_LAVCA'!AC45+'5C1H_Southwest'!AB45+'5C1G_JS Clark'!AB45+'5C1AH_BRUP'!AB45+'5C1X_Tangi'!AB45+'5C1Y_GEO'!AB45+'5C1AI_Harmony'!AB45+'5C1AJ_Athlos'!AB45+'5C1AG_Collegiate'!AB45+'5C1M_GEO Mid'!AB45+Placeholder_Tallulah!AB45</f>
        <v>0</v>
      </c>
      <c r="AD45" s="94">
        <f>'5C1B_DArbonne'!AC45+'5C1A_Madison'!AC45+'5C1C_Intl High'!AC45+'5C3_UnvView'!AD45+'5C1F_L.C. Charter'!AC45+'5C1E_LFNO'!AC45+'5C1D_NOMMA'!AC45+'5C1AE_Noble Minds'!AC45+'5C1J_Jeff Chamber'!AC45+'5C1Q_Advantage'!AC45+'5C1AF_JCFA-Laf'!AC45+'5C1W_Willow'!AC45+'5C1Z_Lincoln Prep'!AC45+'5C1AA_Laurel'!AC45+'5C1AB_Apex'!AC45+'5C1AC_Smothers'!AC45+'5C1AD_Greater'!AC45+'5C1R_Iberville'!AC45+'5C1N_Delta'!AC45+'5C1S_LC Col Prep'!AC45+'5C1T_Northeast'!AC45+'5C1U_Acadiana Ren'!AC45+'5C1I_LA Key'!AC45+'5C1V_Laf Ren'!AC45+'5C1O_Impact'!AC45+'5C1P_Vision'!AC45+'5C2_LAVCA'!AD45+'5C1H_Southwest'!AC45+'5C1G_JS Clark'!AC45+'5C1AH_BRUP'!AC45+'5C1X_Tangi'!AC45+'5C1Y_GEO'!AC45+'5C1AI_Harmony'!AC45+'5C1AJ_Athlos'!AC45+'5C1AG_Collegiate'!AC45+'5C1M_GEO Mid'!AC45+Placeholder_Tallulah!AC45</f>
        <v>0</v>
      </c>
      <c r="AE45" s="98">
        <f>'5C1B_DArbonne'!AD45+'5C1A_Madison'!AD45+'5C1C_Intl High'!AD45+'5C3_UnvView'!AE45+'5C1F_L.C. Charter'!AD45+'5C1E_LFNO'!AD45+'5C1D_NOMMA'!AD45+'5C1AE_Noble Minds'!AD45+'5C1J_Jeff Chamber'!AD45+'5C1Q_Advantage'!AD45+'5C1AF_JCFA-Laf'!AD45+'5C1W_Willow'!AD45+'5C1Z_Lincoln Prep'!AD45+'5C1AA_Laurel'!AD45+'5C1AB_Apex'!AD45+'5C1AC_Smothers'!AD45+'5C1AD_Greater'!AD45+'5C1R_Iberville'!AD45+'5C1N_Delta'!AD45+'5C1S_LC Col Prep'!AD45+'5C1T_Northeast'!AD45+'5C1U_Acadiana Ren'!AD45+'5C1I_LA Key'!AD45+'5C1V_Laf Ren'!AD45+'5C1O_Impact'!AD45+'5C1P_Vision'!AD45+'5C2_LAVCA'!AE45+'5C1H_Southwest'!AD45+'5C1G_JS Clark'!AD45+'5C1AH_BRUP'!AD45+'5C1X_Tangi'!AD45+'5C1Y_GEO'!AD45+'5C1AI_Harmony'!AD45+'5C1AJ_Athlos'!AD45+'5C1AG_Collegiate'!AD45+'5C1M_GEO Mid'!AD45+Placeholder_Tallulah!AD45</f>
        <v>0</v>
      </c>
      <c r="AF45" s="76">
        <f>'Source Data'!N45</f>
        <v>5545</v>
      </c>
      <c r="AG45" s="91">
        <f>'5C1B_DArbonne'!AF45+'5C1A_Madison'!AF45+'5C1C_Intl High'!AF45+'5C3_UnvView'!AG45+'5C1F_L.C. Charter'!AF45+'5C1E_LFNO'!AF45+'5C1D_NOMMA'!AF45+'5C1AE_Noble Minds'!AF45+'5C1J_Jeff Chamber'!AF45+'5C1Q_Advantage'!AF45+'5C1AF_JCFA-Laf'!AF45+'5C1W_Willow'!AF45+'5C1Z_Lincoln Prep'!AF45+'5C1AA_Laurel'!AF45+'5C1AB_Apex'!AF45+'5C1AC_Smothers'!AF45+'5C1AD_Greater'!AF45+'5C1R_Iberville'!AF45+'5C1N_Delta'!AF45+'5C1S_LC Col Prep'!AF45+'5C1T_Northeast'!AF45+'5C1U_Acadiana Ren'!AF45+'5C1I_LA Key'!AF45+'5C1V_Laf Ren'!AF45+'5C1O_Impact'!AF45+'5C1P_Vision'!AF45+'5C2_LAVCA'!AG45+'5C1H_Southwest'!AF45+'5C1G_JS Clark'!AF45+'5C1AH_BRUP'!AF45+'5C1X_Tangi'!AF45+'5C1Y_GEO'!AF45+'5C1AI_Harmony'!AF45+'5C1AJ_Athlos'!AF45+'5C1AG_Collegiate'!AF45+'5C1M_GEO Mid'!AF45+Placeholder_Tallulah!AF45</f>
        <v>0</v>
      </c>
      <c r="AH45" s="336">
        <f>'5C1B_DArbonne'!AG45+'5C1A_Madison'!AG45+'5C1C_Intl High'!AG45+'5C3_UnvView'!AH45+'5C1F_L.C. Charter'!AG45+'5C1E_LFNO'!AG45+'5C1D_NOMMA'!AG45+'5C1AE_Noble Minds'!AG45+'5C1J_Jeff Chamber'!AG45+'5C1Q_Advantage'!AG45+'5C1AF_JCFA-Laf'!AG45+'5C1W_Willow'!AG45+'5C1Z_Lincoln Prep'!AG45+'5C1AA_Laurel'!AG45+'5C1AB_Apex'!AG45+'5C1AC_Smothers'!AG45+'5C1AD_Greater'!AG45+'5C1R_Iberville'!AG45+'5C1N_Delta'!AG45+'5C1S_LC Col Prep'!AG45+'5C1T_Northeast'!AG45+'5C1U_Acadiana Ren'!AG45+'5C1I_LA Key'!AG45+'5C1V_Laf Ren'!AG45+'5C1O_Impact'!AG45+'5C1P_Vision'!AG45+'5C2_LAVCA'!AH45+'5C1H_Southwest'!AG45+'5C1G_JS Clark'!AG45+'5C1AH_BRUP'!AG45+'5C1X_Tangi'!AG45+'5C1Y_GEO'!AG45+'5C1AI_Harmony'!AG45+'5C1AJ_Athlos'!AG45+'5C1AG_Collegiate'!AG45+'5C1M_GEO Mid'!AG45+Placeholder_Tallulah!AG45</f>
        <v>0</v>
      </c>
      <c r="AI45" s="76">
        <f>'5C1B_DArbonne'!AH45+'5C1A_Madison'!AH45+'5C1C_Intl High'!AH45+'5C3_UnvView'!AI45+'5C1F_L.C. Charter'!AH45+'5C1E_LFNO'!AH45+'5C1D_NOMMA'!AH45+'5C1AE_Noble Minds'!AH45+'5C1J_Jeff Chamber'!AH45+'5C1Q_Advantage'!AH45+'5C1AF_JCFA-Laf'!AH45+'5C1W_Willow'!AH45+'5C1Z_Lincoln Prep'!AH45+'5C1AA_Laurel'!AH45+'5C1AB_Apex'!AH45+'5C1AC_Smothers'!AH45+'5C1AD_Greater'!AH45+'5C1R_Iberville'!AH45+'5C1N_Delta'!AH45+'5C1S_LC Col Prep'!AH45+'5C1T_Northeast'!AH45+'5C1U_Acadiana Ren'!AH45+'5C1I_LA Key'!AH45+'5C1V_Laf Ren'!AH45+'5C1O_Impact'!AH45+'5C1P_Vision'!AH45+'5C2_LAVCA'!AI45+'5C1H_Southwest'!AH45+'5C1G_JS Clark'!AH45+'5C1AH_BRUP'!AH45+'5C1X_Tangi'!AH45+'5C1Y_GEO'!AH45+'5C1AI_Harmony'!AH45+'5C1AJ_Athlos'!AH45+'5C1AG_Collegiate'!AH45+'5C1M_GEO Mid'!AH45+Placeholder_Tallulah!AH45</f>
        <v>0</v>
      </c>
      <c r="AJ45" s="336">
        <f>'5C1B_DArbonne'!AI45+'5C1A_Madison'!AI45+'5C1C_Intl High'!AI45+'5C3_UnvView'!AJ45+'5C1F_L.C. Charter'!AI45+'5C1E_LFNO'!AI45+'5C1D_NOMMA'!AI45+'5C1AE_Noble Minds'!AI45+'5C1J_Jeff Chamber'!AI45+'5C1Q_Advantage'!AI45+'5C1AF_JCFA-Laf'!AI45+'5C1W_Willow'!AI45+'5C1Z_Lincoln Prep'!AI45+'5C1AA_Laurel'!AI45+'5C1AB_Apex'!AI45+'5C1AC_Smothers'!AI45+'5C1AD_Greater'!AI45+'5C1R_Iberville'!AI45+'5C1N_Delta'!AI45+'5C1S_LC Col Prep'!AI45+'5C1T_Northeast'!AI45+'5C1U_Acadiana Ren'!AI45+'5C1I_LA Key'!AI45+'5C1V_Laf Ren'!AI45+'5C1O_Impact'!AI45+'5C1P_Vision'!AI45+'5C2_LAVCA'!AJ45+'5C1H_Southwest'!AI45+'5C1G_JS Clark'!AI45+'5C1AH_BRUP'!AI45+'5C1X_Tangi'!AI45+'5C1Y_GEO'!AI45+'5C1AI_Harmony'!AI45+'5C1AJ_Athlos'!AI45+'5C1AG_Collegiate'!AI45+'5C1M_GEO Mid'!AI45+Placeholder_Tallulah!AI45</f>
        <v>0</v>
      </c>
      <c r="AK45" s="78">
        <f>'5C1B_DArbonne'!AJ45+'5C1A_Madison'!AJ45+'5C1C_Intl High'!AJ45+'5C3_UnvView'!AK45+'5C1F_L.C. Charter'!AJ45+'5C1E_LFNO'!AJ45+'5C1D_NOMMA'!AJ45+'5C1AE_Noble Minds'!AJ45+'5C1J_Jeff Chamber'!AJ45+'5C1Q_Advantage'!AJ45+'5C1AF_JCFA-Laf'!AJ45+'5C1W_Willow'!AJ45+'5C1Z_Lincoln Prep'!AJ45+'5C1AA_Laurel'!AJ45+'5C1AB_Apex'!AJ45+'5C1AC_Smothers'!AJ45+'5C1AD_Greater'!AJ45+'5C1R_Iberville'!AJ45+'5C1N_Delta'!AJ45+'5C1S_LC Col Prep'!AJ45+'5C1T_Northeast'!AJ45+'5C1U_Acadiana Ren'!AJ45+'5C1I_LA Key'!AJ45+'5C1V_Laf Ren'!AJ45+'5C1O_Impact'!AJ45+'5C1P_Vision'!AJ45+'5C2_LAVCA'!AK45+'5C1H_Southwest'!AJ45+'5C1G_JS Clark'!AJ45+'5C1AH_BRUP'!AJ45+'5C1X_Tangi'!AJ45+'5C1Y_GEO'!AJ45+'5C1AI_Harmony'!AJ45+'5C1AJ_Athlos'!AJ45+'5C1AG_Collegiate'!AJ45+'5C1M_GEO Mid'!AJ45+Placeholder_Tallulah!AJ45</f>
        <v>0</v>
      </c>
      <c r="AL45" s="77">
        <f>'5C1B_DArbonne'!AK45+'5C1A_Madison'!AK45+'5C1C_Intl High'!AK45+'5C3_UnvView'!AL45+'5C1F_L.C. Charter'!AK45+'5C1E_LFNO'!AK45+'5C1D_NOMMA'!AK45+'5C1AE_Noble Minds'!AK45+'5C1J_Jeff Chamber'!AK45+'5C1Q_Advantage'!AK45+'5C1AF_JCFA-Laf'!AK45+'5C1W_Willow'!AK45+'5C1Z_Lincoln Prep'!AK45+'5C1AA_Laurel'!AK45+'5C1AB_Apex'!AK45+'5C1AC_Smothers'!AK45+'5C1AD_Greater'!AK45+'5C1R_Iberville'!AK45+'5C1N_Delta'!AK45+'5C1S_LC Col Prep'!AK45+'5C1T_Northeast'!AK45+'5C1U_Acadiana Ren'!AK45+'5C1I_LA Key'!AK45+'5C1V_Laf Ren'!AK45+'5C1O_Impact'!AK45+'5C1P_Vision'!AK45+'5C2_LAVCA'!AL45+'5C1H_Southwest'!AK45+'5C1G_JS Clark'!AK45+'5C1AH_BRUP'!AK45+'5C1X_Tangi'!AK45+'5C1Y_GEO'!AK45+'5C1AI_Harmony'!AK45+'5C1AJ_Athlos'!AK45+'5C1AG_Collegiate'!AK45+'5C1M_GEO Mid'!AK45+Placeholder_Tallulah!AK45</f>
        <v>0</v>
      </c>
      <c r="AM45" s="91">
        <f>'5C1B_DArbonne'!AL45+'5C1A_Madison'!AL45+'5C1C_Intl High'!AL45+'5C3_UnvView'!AM45+'5C1F_L.C. Charter'!AL45+'5C1E_LFNO'!AL45+'5C1D_NOMMA'!AL45+'5C1AE_Noble Minds'!AL45+'5C1J_Jeff Chamber'!AL45+'5C1Q_Advantage'!AL45+'5C1AF_JCFA-Laf'!AL45+'5C1W_Willow'!AL45+'5C1Z_Lincoln Prep'!AL45+'5C1AA_Laurel'!AL45+'5C1AB_Apex'!AL45+'5C1AC_Smothers'!AL45+'5C1AD_Greater'!AL45+'5C1R_Iberville'!AL45+'5C1N_Delta'!AL45+'5C1S_LC Col Prep'!AL45+'5C1T_Northeast'!AL45+'5C1U_Acadiana Ren'!AL45+'5C1I_LA Key'!AL45+'5C1V_Laf Ren'!AL45+'5C1O_Impact'!AL45+'5C1P_Vision'!AL45+'5C2_LAVCA'!AM45+'5C1H_Southwest'!AL45+'5C1G_JS Clark'!AL45+'5C1AH_BRUP'!AL45+'5C1X_Tangi'!AL45+'5C1Y_GEO'!AL45+'5C1AI_Harmony'!AL45+'5C1AJ_Athlos'!AL45+'5C1AG_Collegiate'!AL45+'5C1M_GEO Mid'!AL45+Placeholder_Tallulah!AL45</f>
        <v>197125</v>
      </c>
      <c r="AN45" s="80">
        <f>'5C1B_DArbonne'!AM45+'5C1A_Madison'!AM45+'5C1C_Intl High'!AM45+'5C3_UnvView'!AN45+'5C1F_L.C. Charter'!AM45+'5C1E_LFNO'!AM45+'5C1D_NOMMA'!AM45+'5C1AE_Noble Minds'!AM45+'5C1J_Jeff Chamber'!AM45+'5C1Q_Advantage'!AM45+'5C1AF_JCFA-Laf'!AM45+'5C1W_Willow'!AM45+'5C1Z_Lincoln Prep'!AM45+'5C1AA_Laurel'!AM45+'5C1AB_Apex'!AM45+'5C1AC_Smothers'!AM45+'5C1AD_Greater'!AM45+'5C1R_Iberville'!AM45+'5C1N_Delta'!AM45+'5C1S_LC Col Prep'!AM45+'5C1T_Northeast'!AM45+'5C1U_Acadiana Ren'!AM45+'5C1I_LA Key'!AM45+'5C1V_Laf Ren'!AM45+'5C1O_Impact'!AM45+'5C1P_Vision'!AM45+'5C2_LAVCA'!AN45+'5C1H_Southwest'!AM45+'5C1G_JS Clark'!AM45+'5C1AH_BRUP'!AM45+'5C1X_Tangi'!AM45+'5C1Y_GEO'!AM45+'5C1AI_Harmony'!AM45+'5C1AJ_Athlos'!AM45+'5C1AG_Collegiate'!AM45+'5C1M_GEO Mid'!AM45+Placeholder_Tallulah!AM45</f>
        <v>0</v>
      </c>
      <c r="AO45" s="91">
        <f>'5C1B_DArbonne'!AN45+'5C1A_Madison'!AN45+'5C1C_Intl High'!AN45+'5C3_UnvView'!AO45+'5C1F_L.C. Charter'!AN45+'5C1E_LFNO'!AN45+'5C1D_NOMMA'!AN45+'5C1AE_Noble Minds'!AN45+'5C1J_Jeff Chamber'!AN45+'5C1Q_Advantage'!AN45+'5C1AF_JCFA-Laf'!AN45+'5C1W_Willow'!AN45+'5C1Z_Lincoln Prep'!AN45+'5C1AA_Laurel'!AN45+'5C1AB_Apex'!AN45+'5C1AC_Smothers'!AN45+'5C1AD_Greater'!AN45+'5C1R_Iberville'!AN45+'5C1N_Delta'!AN45+'5C1S_LC Col Prep'!AN45+'5C1T_Northeast'!AN45+'5C1U_Acadiana Ren'!AN45+'5C1I_LA Key'!AN45+'5C1V_Laf Ren'!AN45+'5C1O_Impact'!AN45+'5C1P_Vision'!AN45+'5C2_LAVCA'!AO45+'5C1H_Southwest'!AN45+'5C1G_JS Clark'!AN45+'5C1AH_BRUP'!AN45+'5C1X_Tangi'!AN45+'5C1Y_GEO'!AN45+'5C1AI_Harmony'!AN45+'5C1AJ_Athlos'!AN45+'5C1AG_Collegiate'!AN45+'5C1M_GEO Mid'!AN45+Placeholder_Tallulah!AN45</f>
        <v>0</v>
      </c>
      <c r="AP45" s="78">
        <f>'5C1B_DArbonne'!AO45+'5C1A_Madison'!AO45+'5C1C_Intl High'!AO45+'5C3_UnvView'!AP45+'5C1F_L.C. Charter'!AO45+'5C1E_LFNO'!AO45+'5C1D_NOMMA'!AO45+'5C1AE_Noble Minds'!AO45+'5C1J_Jeff Chamber'!AO45+'5C1Q_Advantage'!AO45+'5C1AF_JCFA-Laf'!AO45+'5C1W_Willow'!AO45+'5C1Z_Lincoln Prep'!AO45+'5C1AA_Laurel'!AO45+'5C1AB_Apex'!AO45+'5C1AC_Smothers'!AO45+'5C1AD_Greater'!AO45+'5C1R_Iberville'!AO45+'5C1N_Delta'!AO45+'5C1S_LC Col Prep'!AO45+'5C1T_Northeast'!AO45+'5C1U_Acadiana Ren'!AO45+'5C1I_LA Key'!AO45+'5C1V_Laf Ren'!AO45+'5C1O_Impact'!AO45+'5C1P_Vision'!AO45+'5C2_LAVCA'!AP45+'5C1H_Southwest'!AO45+'5C1G_JS Clark'!AO45+'5C1AH_BRUP'!AO45+'5C1X_Tangi'!AO45+'5C1Y_GEO'!AO45+'5C1AI_Harmony'!AO45+'5C1AJ_Athlos'!AO45+'5C1AG_Collegiate'!AO45+'5C1M_GEO Mid'!AO45+Placeholder_Tallulah!AO45</f>
        <v>0</v>
      </c>
      <c r="AQ45" s="91">
        <f>'5C1B_DArbonne'!AP45+'5C1A_Madison'!AP45+'5C1C_Intl High'!AP45+'5C3_UnvView'!AQ45+'5C1F_L.C. Charter'!AP45+'5C1E_LFNO'!AP45+'5C1D_NOMMA'!AP45+'5C1AE_Noble Minds'!AP45+'5C1J_Jeff Chamber'!AP45+'5C1Q_Advantage'!AP45+'5C1AF_JCFA-Laf'!AP45+'5C1W_Willow'!AP45+'5C1Z_Lincoln Prep'!AP45+'5C1AA_Laurel'!AP45+'5C1AB_Apex'!AP45+'5C1AC_Smothers'!AP45+'5C1AD_Greater'!AP45+'5C1R_Iberville'!AP45+'5C1N_Delta'!AP45+'5C1S_LC Col Prep'!AP45+'5C1T_Northeast'!AP45+'5C1U_Acadiana Ren'!AP45+'5C1I_LA Key'!AP45+'5C1V_Laf Ren'!AP45+'5C1O_Impact'!AP45+'5C1P_Vision'!AP45+'5C2_LAVCA'!AQ45+'5C1H_Southwest'!AP45+'5C1G_JS Clark'!AP45+'5C1AH_BRUP'!AP45+'5C1X_Tangi'!AP45+'5C1Y_GEO'!AP45+'5C1AI_Harmony'!AP45+'5C1AJ_Athlos'!AP45+'5C1AG_Collegiate'!AP45+'5C1M_GEO Mid'!AP45+Placeholder_Tallulah!AP45</f>
        <v>0</v>
      </c>
      <c r="AR45" s="78">
        <f>'5C1B_DArbonne'!AQ45+'5C1A_Madison'!AQ45+'5C1C_Intl High'!AQ45+'5C3_UnvView'!AR45+'5C1F_L.C. Charter'!AQ45+'5C1E_LFNO'!AQ45+'5C1D_NOMMA'!AQ45+'5C1AE_Noble Minds'!AQ45+'5C1J_Jeff Chamber'!AQ45+'5C1Q_Advantage'!AQ45+'5C1AF_JCFA-Laf'!AQ45+'5C1W_Willow'!AQ45+'5C1Z_Lincoln Prep'!AQ45+'5C1AA_Laurel'!AQ45+'5C1AB_Apex'!AQ45+'5C1AC_Smothers'!AQ45+'5C1AD_Greater'!AQ45+'5C1R_Iberville'!AQ45+'5C1N_Delta'!AQ45+'5C1S_LC Col Prep'!AQ45+'5C1T_Northeast'!AQ45+'5C1U_Acadiana Ren'!AQ45+'5C1I_LA Key'!AQ45+'5C1V_Laf Ren'!AQ45+'5C1O_Impact'!AQ45+'5C1P_Vision'!AQ45+'5C2_LAVCA'!AR45+'5C1H_Southwest'!AQ45+'5C1G_JS Clark'!AQ45+'5C1AH_BRUP'!AQ45+'5C1X_Tangi'!AQ45+'5C1Y_GEO'!AQ45+'5C1AI_Harmony'!AQ45+'5C1AJ_Athlos'!AQ45+'5C1AG_Collegiate'!AQ45+'5C1M_GEO Mid'!AQ45+Placeholder_Tallulah!AQ45</f>
        <v>0</v>
      </c>
      <c r="AS45" s="78">
        <f>'5C1B_DArbonne'!AR45+'5C1A_Madison'!AR45+'5C1C_Intl High'!AR45+'5C3_UnvView'!AS45+'5C1F_L.C. Charter'!AR45+'5C1E_LFNO'!AR45+'5C1D_NOMMA'!AR45+'5C1AE_Noble Minds'!AR45+'5C1J_Jeff Chamber'!AR45+'5C1Q_Advantage'!AR45+'5C1AF_JCFA-Laf'!AR45+'5C1W_Willow'!AR45+'5C1Z_Lincoln Prep'!AR45+'5C1AA_Laurel'!AR45+'5C1AB_Apex'!AR45+'5C1AC_Smothers'!AR45+'5C1AD_Greater'!AR45+'5C1R_Iberville'!AR45+'5C1N_Delta'!AR45+'5C1S_LC Col Prep'!AR45+'5C1T_Northeast'!AR45+'5C1U_Acadiana Ren'!AR45+'5C1I_LA Key'!AR45+'5C1V_Laf Ren'!AR45+'5C1O_Impact'!AR45+'5C1P_Vision'!AR45+'5C2_LAVCA'!AS45+'5C1H_Southwest'!AR45+'5C1G_JS Clark'!AR45+'5C1AH_BRUP'!AR45+'5C1X_Tangi'!AR45+'5C1Y_GEO'!AR45+'5C1AI_Harmony'!AR45+'5C1AJ_Athlos'!AR45+'5C1AG_Collegiate'!AR45+'5C1M_GEO Mid'!AR45+Placeholder_Tallulah!AR45</f>
        <v>0</v>
      </c>
      <c r="AT45" s="91">
        <f>'5C1B_DArbonne'!AS45+'5C1A_Madison'!AS45+'5C1C_Intl High'!AS45+'5C3_UnvView'!AT45+'5C1F_L.C. Charter'!AS45+'5C1E_LFNO'!AS45+'5C1D_NOMMA'!AS45+'5C1AE_Noble Minds'!AS45+'5C1J_Jeff Chamber'!AS45+'5C1Q_Advantage'!AS45+'5C1AF_JCFA-Laf'!AS45+'5C1W_Willow'!AS45+'5C1Z_Lincoln Prep'!AS45+'5C1AA_Laurel'!AS45+'5C1AB_Apex'!AS45+'5C1AC_Smothers'!AS45+'5C1AD_Greater'!AS45+'5C1R_Iberville'!AS45+'5C1N_Delta'!AS45+'5C1S_LC Col Prep'!AS45+'5C1T_Northeast'!AS45+'5C1U_Acadiana Ren'!AS45+'5C1I_LA Key'!AS45+'5C1V_Laf Ren'!AS45+'5C1O_Impact'!AS45+'5C1P_Vision'!AS45+'5C2_LAVCA'!AT45+'5C1H_Southwest'!AS45+'5C1G_JS Clark'!AS45+'5C1AH_BRUP'!AS45+'5C1X_Tangi'!AS45+'5C1Y_GEO'!AS45+'5C1AI_Harmony'!AS45+'5C1AJ_Athlos'!AS45+'5C1AG_Collegiate'!AS45+'5C1M_GEO Mid'!AS45+Placeholder_Tallulah!AS45</f>
        <v>11924</v>
      </c>
      <c r="AU45" s="79">
        <f t="shared" si="1"/>
        <v>0</v>
      </c>
      <c r="AV45" s="88">
        <f t="shared" si="2"/>
        <v>11924</v>
      </c>
      <c r="AW45" s="192"/>
      <c r="AX45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Mid'!#REF!+Placeholder_Tallulah!AW45</f>
        <v>#REF!</v>
      </c>
      <c r="AY45" s="75">
        <f t="shared" si="3"/>
        <v>0</v>
      </c>
      <c r="AZ45" s="75" t="e">
        <f t="shared" si="4"/>
        <v>#REF!</v>
      </c>
    </row>
    <row r="46" spans="1:52" ht="16.149999999999999" customHeight="1" x14ac:dyDescent="0.2">
      <c r="A46" s="50">
        <v>40</v>
      </c>
      <c r="B46" s="51" t="s">
        <v>46</v>
      </c>
      <c r="C46" s="337">
        <f>'5C1B_DArbonne'!C46+'5C1A_Madison'!C46+'5C1C_Intl High'!C46+'5C3_UnvView'!C46+'5C1F_L.C. Charter'!C46+'5C1E_LFNO'!C46+'5C1D_NOMMA'!C46+'5C1AE_Noble Minds'!C46+'5C1J_Jeff Chamber'!C46+'5C1Q_Advantage'!C46+'5C1AF_JCFA-Laf'!C46+'5C1W_Willow'!C46+'5C1Z_Lincoln Prep'!C46+'5C1AA_Laurel'!C46+'5C1AB_Apex'!C46+'5C1AC_Smothers'!C46+'5C1AD_Greater'!C46+'5C1R_Iberville'!C46+'5C1N_Delta'!C46+'5C1S_LC Col Prep'!C46+'5C1T_Northeast'!C46+'5C1U_Acadiana Ren'!C46+'5C1I_LA Key'!C46+'5C1V_Laf Ren'!C46+'5C1O_Impact'!C46+'5C1P_Vision'!C46+'5C2_LAVCA'!C46+'5C1H_Southwest'!C46+'5C1G_JS Clark'!C46+'5C1AH_BRUP'!C46+'5C1X_Tangi'!C46+'5C1Y_GEO'!C46+'5C1AI_Harmony'!C46+'5C1AJ_Athlos'!C46+'5C1AG_Collegiate'!C46+'5C1M_GEO Mid'!C46+Placeholder_Tallulah!C46</f>
        <v>0</v>
      </c>
      <c r="D46" s="52">
        <f>'Source Data'!H46</f>
        <v>4843.6552941270829</v>
      </c>
      <c r="E46" s="81">
        <f>'5C1B_DArbonne'!E46+'5C1A_Madison'!E46+'5C1C_Intl High'!E46+'5C3_UnvView'!E46+'5C1F_L.C. Charter'!E46+'5C1E_LFNO'!E46+'5C1D_NOMMA'!E46+'5C1AE_Noble Minds'!E46+'5C1J_Jeff Chamber'!E46+'5C1Q_Advantage'!E46+'5C1AF_JCFA-Laf'!E46+'5C1W_Willow'!E46+'5C1Z_Lincoln Prep'!E46+'5C1AA_Laurel'!E46+'5C1AB_Apex'!E46+'5C1AC_Smothers'!E46+'5C1AD_Greater'!E46+'5C1R_Iberville'!E46+'5C1N_Delta'!E46+'5C1S_LC Col Prep'!E46+'5C1T_Northeast'!E46+'5C1U_Acadiana Ren'!E46+'5C1I_LA Key'!E46+'5C1V_Laf Ren'!E46+'5C1O_Impact'!E46+'5C1P_Vision'!E46+'5C2_LAVCA'!E46+'5C1H_Southwest'!E46+'5C1G_JS Clark'!E46+'5C1AH_BRUP'!E46+'5C1X_Tangi'!E46+'5C1Y_GEO'!E46+'5C1AI_Harmony'!E46+'5C1AJ_Athlos'!E46+'5C1AG_Collegiate'!E46+'5C1M_GEO Mid'!E46+Placeholder_Tallulah!E46</f>
        <v>0</v>
      </c>
      <c r="F46" s="356">
        <f>'5C1B_DArbonne'!F46+'5C1A_Madison'!F46+'5C1C_Intl High'!F46+'5C3_UnvView'!F46+'5C1F_L.C. Charter'!F46+'5C1E_LFNO'!F46+'5C1D_NOMMA'!F46+'5C1AE_Noble Minds'!F46+'5C1J_Jeff Chamber'!F46+'5C1Q_Advantage'!F46+'5C1AF_JCFA-Laf'!F46+'5C1W_Willow'!F46+'5C1Z_Lincoln Prep'!F46+'5C1AA_Laurel'!F46+'5C1AB_Apex'!F46+'5C1AC_Smothers'!F46+'5C1AD_Greater'!F46+'5C1R_Iberville'!F46+'5C1N_Delta'!F46+'5C1S_LC Col Prep'!F46+'5C1T_Northeast'!F46+'5C1U_Acadiana Ren'!F46+'5C1I_LA Key'!F46+'5C1V_Laf Ren'!F46+'5C1O_Impact'!F46+'5C1P_Vision'!F46+'5C2_LAVCA'!F46+'5C1H_Southwest'!F46+'5C1G_JS Clark'!F46+'5C1AH_BRUP'!F46+'5C1X_Tangi'!F46+'5C1Y_GEO'!F46+'5C1AI_Harmony'!F46+'5C1AJ_Athlos'!F46+'5C1AG_Collegiate'!F46+'5C1M_GEO Mid'!F46+Placeholder_Tallulah!F46</f>
        <v>0</v>
      </c>
      <c r="G46" s="52">
        <f>'Source Data'!I46</f>
        <v>644.48181238686641</v>
      </c>
      <c r="H46" s="81">
        <f>'5C1B_DArbonne'!H46+'5C1A_Madison'!H46+'5C1C_Intl High'!H46+'5C3_UnvView'!H46+'5C1F_L.C. Charter'!H46+'5C1E_LFNO'!H46+'5C1D_NOMMA'!H46+'5C1AE_Noble Minds'!H46+'5C1J_Jeff Chamber'!H46+'5C1Q_Advantage'!H46+'5C1AF_JCFA-Laf'!H46+'5C1W_Willow'!H46+'5C1Z_Lincoln Prep'!H46+'5C1AA_Laurel'!H46+'5C1AB_Apex'!H46+'5C1AC_Smothers'!H46+'5C1AD_Greater'!H46+'5C1R_Iberville'!H46+'5C1N_Delta'!H46+'5C1S_LC Col Prep'!H46+'5C1T_Northeast'!H46+'5C1U_Acadiana Ren'!H46+'5C1I_LA Key'!H46+'5C1V_Laf Ren'!H46+'5C1O_Impact'!H46+'5C1P_Vision'!H46+'5C2_LAVCA'!H46+'5C1H_Southwest'!H46+'5C1G_JS Clark'!H46+'5C1AH_BRUP'!H46+'5C1X_Tangi'!H46+'5C1Y_GEO'!H46+'5C1AI_Harmony'!H46+'5C1AJ_Athlos'!H46+'5C1AG_Collegiate'!H46+'5C1M_GEO Mid'!H46+Placeholder_Tallulah!H46</f>
        <v>0</v>
      </c>
      <c r="I46" s="356">
        <f>'5C1B_DArbonne'!I46+'5C1A_Madison'!I46+'5C1C_Intl High'!I46+'5C3_UnvView'!I46+'5C1F_L.C. Charter'!I46+'5C1E_LFNO'!I46+'5C1D_NOMMA'!I46+'5C1AE_Noble Minds'!I46+'5C1J_Jeff Chamber'!I46+'5C1Q_Advantage'!I46+'5C1AF_JCFA-Laf'!I46+'5C1W_Willow'!I46+'5C1Z_Lincoln Prep'!I46+'5C1AA_Laurel'!I46+'5C1AB_Apex'!I46+'5C1AC_Smothers'!I46+'5C1AD_Greater'!I46+'5C1R_Iberville'!I46+'5C1N_Delta'!I46+'5C1S_LC Col Prep'!I46+'5C1T_Northeast'!I46+'5C1U_Acadiana Ren'!I46+'5C1I_LA Key'!I46+'5C1V_Laf Ren'!I46+'5C1O_Impact'!I46+'5C1P_Vision'!I46+'5C2_LAVCA'!I46+'5C1H_Southwest'!I46+'5C1G_JS Clark'!I46+'5C1AH_BRUP'!I46+'5C1X_Tangi'!I46+'5C1Y_GEO'!I46+'5C1AI_Harmony'!I46+'5C1AJ_Athlos'!I46+'5C1AG_Collegiate'!I46+'5C1M_GEO Mid'!I46+Placeholder_Tallulah!I46</f>
        <v>0</v>
      </c>
      <c r="J46" s="52">
        <f>'Source Data'!J46</f>
        <v>175.76776701459988</v>
      </c>
      <c r="K46" s="81">
        <f>'5C1B_DArbonne'!K46+'5C1A_Madison'!K46+'5C1C_Intl High'!K46+'5C3_UnvView'!K46+'5C1F_L.C. Charter'!K46+'5C1E_LFNO'!K46+'5C1D_NOMMA'!K46+'5C1AE_Noble Minds'!K46+'5C1J_Jeff Chamber'!K46+'5C1Q_Advantage'!K46+'5C1AF_JCFA-Laf'!K46+'5C1W_Willow'!K46+'5C1Z_Lincoln Prep'!K46+'5C1AA_Laurel'!K46+'5C1AB_Apex'!K46+'5C1AC_Smothers'!K46+'5C1AD_Greater'!K46+'5C1R_Iberville'!K46+'5C1N_Delta'!K46+'5C1S_LC Col Prep'!K46+'5C1T_Northeast'!K46+'5C1U_Acadiana Ren'!K46+'5C1I_LA Key'!K46+'5C1V_Laf Ren'!K46+'5C1O_Impact'!K46+'5C1P_Vision'!K46+'5C2_LAVCA'!K46+'5C1H_Southwest'!K46+'5C1G_JS Clark'!K46+'5C1AH_BRUP'!K46+'5C1X_Tangi'!K46+'5C1Y_GEO'!K46+'5C1AI_Harmony'!K46+'5C1AJ_Athlos'!K46+'5C1AG_Collegiate'!K46+'5C1M_GEO Mid'!K46+Placeholder_Tallulah!K46</f>
        <v>0</v>
      </c>
      <c r="L46" s="356">
        <f>'5C1B_DArbonne'!L46+'5C1A_Madison'!L46+'5C1C_Intl High'!L46+'5C3_UnvView'!L46+'5C1F_L.C. Charter'!L46+'5C1E_LFNO'!L46+'5C1D_NOMMA'!L46+'5C1AE_Noble Minds'!L46+'5C1J_Jeff Chamber'!L46+'5C1Q_Advantage'!L46+'5C1AF_JCFA-Laf'!L46+'5C1W_Willow'!L46+'5C1Z_Lincoln Prep'!L46+'5C1AA_Laurel'!L46+'5C1AB_Apex'!L46+'5C1AC_Smothers'!L46+'5C1AD_Greater'!L46+'5C1R_Iberville'!L46+'5C1N_Delta'!L46+'5C1S_LC Col Prep'!L46+'5C1T_Northeast'!L46+'5C1U_Acadiana Ren'!L46+'5C1I_LA Key'!L46+'5C1V_Laf Ren'!L46+'5C1O_Impact'!L46+'5C1P_Vision'!L46+'5C2_LAVCA'!L46+'5C1H_Southwest'!L46+'5C1G_JS Clark'!L46+'5C1AH_BRUP'!L46+'5C1X_Tangi'!L46+'5C1Y_GEO'!L46+'5C1AI_Harmony'!L46+'5C1AJ_Athlos'!L46+'5C1AG_Collegiate'!L46+'5C1M_GEO Mid'!L46+Placeholder_Tallulah!L46</f>
        <v>0</v>
      </c>
      <c r="M46" s="52">
        <f>'Source Data'!K46</f>
        <v>4394.194175364998</v>
      </c>
      <c r="N46" s="81">
        <f>'5C1B_DArbonne'!N46+'5C1A_Madison'!N46+'5C1C_Intl High'!N46+'5C3_UnvView'!N46+'5C1F_L.C. Charter'!N46+'5C1E_LFNO'!N46+'5C1D_NOMMA'!N46+'5C1AE_Noble Minds'!N46+'5C1J_Jeff Chamber'!N46+'5C1Q_Advantage'!N46+'5C1AF_JCFA-Laf'!N46+'5C1W_Willow'!N46+'5C1Z_Lincoln Prep'!N46+'5C1AA_Laurel'!N46+'5C1AB_Apex'!N46+'5C1AC_Smothers'!N46+'5C1AD_Greater'!N46+'5C1R_Iberville'!N46+'5C1N_Delta'!N46+'5C1S_LC Col Prep'!N46+'5C1T_Northeast'!N46+'5C1U_Acadiana Ren'!N46+'5C1I_LA Key'!N46+'5C1V_Laf Ren'!N46+'5C1O_Impact'!N46+'5C1P_Vision'!N46+'5C2_LAVCA'!N46+'5C1H_Southwest'!N46+'5C1G_JS Clark'!N46+'5C1AH_BRUP'!N46+'5C1X_Tangi'!N46+'5C1Y_GEO'!N46+'5C1AI_Harmony'!N46+'5C1AJ_Athlos'!N46+'5C1AG_Collegiate'!N46+'5C1M_GEO Mid'!N46+Placeholder_Tallulah!N46</f>
        <v>0</v>
      </c>
      <c r="O46" s="356">
        <f>'5C1B_DArbonne'!O46+'5C1A_Madison'!O46+'5C1C_Intl High'!O46+'5C3_UnvView'!O46+'5C1F_L.C. Charter'!O46+'5C1E_LFNO'!O46+'5C1D_NOMMA'!O46+'5C1AE_Noble Minds'!O46+'5C1J_Jeff Chamber'!O46+'5C1Q_Advantage'!O46+'5C1AF_JCFA-Laf'!O46+'5C1W_Willow'!O46+'5C1Z_Lincoln Prep'!O46+'5C1AA_Laurel'!O46+'5C1AB_Apex'!O46+'5C1AC_Smothers'!O46+'5C1AD_Greater'!O46+'5C1R_Iberville'!O46+'5C1N_Delta'!O46+'5C1S_LC Col Prep'!O46+'5C1T_Northeast'!O46+'5C1U_Acadiana Ren'!O46+'5C1I_LA Key'!O46+'5C1V_Laf Ren'!O46+'5C1O_Impact'!O46+'5C1P_Vision'!O46+'5C2_LAVCA'!O46+'5C1H_Southwest'!O46+'5C1G_JS Clark'!O46+'5C1AH_BRUP'!O46+'5C1X_Tangi'!O46+'5C1Y_GEO'!O46+'5C1AI_Harmony'!O46+'5C1AJ_Athlos'!O46+'5C1AG_Collegiate'!O46+'5C1M_GEO Mid'!O46+Placeholder_Tallulah!O46</f>
        <v>0</v>
      </c>
      <c r="P46" s="52">
        <f>'Source Data'!L46</f>
        <v>1757.6776701459989</v>
      </c>
      <c r="Q46" s="81">
        <f>'5C1B_DArbonne'!Q46+'5C1A_Madison'!Q46+'5C1C_Intl High'!Q46+'5C3_UnvView'!Q46+'5C1F_L.C. Charter'!Q46+'5C1E_LFNO'!Q46+'5C1D_NOMMA'!Q46+'5C1AE_Noble Minds'!Q46+'5C1J_Jeff Chamber'!Q46+'5C1Q_Advantage'!Q46+'5C1AF_JCFA-Laf'!Q46+'5C1W_Willow'!Q46+'5C1Z_Lincoln Prep'!Q46+'5C1AA_Laurel'!Q46+'5C1AB_Apex'!Q46+'5C1AC_Smothers'!Q46+'5C1AD_Greater'!Q46+'5C1R_Iberville'!Q46+'5C1N_Delta'!Q46+'5C1S_LC Col Prep'!Q46+'5C1T_Northeast'!Q46+'5C1U_Acadiana Ren'!Q46+'5C1I_LA Key'!Q46+'5C1V_Laf Ren'!Q46+'5C1O_Impact'!Q46+'5C1P_Vision'!Q46+'5C2_LAVCA'!Q46+'5C1H_Southwest'!Q46+'5C1G_JS Clark'!Q46+'5C1AH_BRUP'!Q46+'5C1X_Tangi'!Q46+'5C1Y_GEO'!Q46+'5C1AI_Harmony'!Q46+'5C1AJ_Athlos'!Q46+'5C1AG_Collegiate'!Q46+'5C1M_GEO Mid'!Q46+Placeholder_Tallulah!Q46</f>
        <v>0</v>
      </c>
      <c r="R46" s="95">
        <f>'5C1B_DArbonne'!R46+'5C1A_Madison'!R46+'5C1C_Intl High'!R46+'5C3_UnvView'!R46+'5C1F_L.C. Charter'!R46+'5C1E_LFNO'!R46+'5C1D_NOMMA'!R46+'5C1AE_Noble Minds'!R46+'5C1J_Jeff Chamber'!R46+'5C1Q_Advantage'!R46+'5C1AF_JCFA-Laf'!R46+'5C1W_Willow'!R46+'5C1Z_Lincoln Prep'!R46+'5C1AA_Laurel'!R46+'5C1AB_Apex'!R46+'5C1AC_Smothers'!R46+'5C1AD_Greater'!R46+'5C1R_Iberville'!R46+'5C1N_Delta'!R46+'5C1S_LC Col Prep'!R46+'5C1T_Northeast'!R46+'5C1U_Acadiana Ren'!R46+'5C1I_LA Key'!R46+'5C1V_Laf Ren'!R46+'5C1O_Impact'!R46+'5C1P_Vision'!R46+'5C2_LAVCA'!R46+'5C1H_Southwest'!R46+'5C1G_JS Clark'!R46+'5C1AH_BRUP'!R46+'5C1X_Tangi'!R46+'5C1Y_GEO'!R46+'5C1AI_Harmony'!R46+'5C1AJ_Athlos'!R46+'5C1AG_Collegiate'!R46+'5C1M_GEO Mid'!R46+Placeholder_Tallulah!R46</f>
        <v>570707</v>
      </c>
      <c r="S46" s="1398">
        <f>'5C3_UnvView'!S46+'5C2_LAVCA'!S46</f>
        <v>60972</v>
      </c>
      <c r="T46" s="52">
        <f>'5C1B_DArbonne'!S46+'5C1A_Madison'!S46+'5C1C_Intl High'!S46+'5C3_UnvView'!T46+'5C1F_L.C. Charter'!S46+'5C1E_LFNO'!S46+'5C1D_NOMMA'!S46+'5C1AE_Noble Minds'!S46+'5C1J_Jeff Chamber'!S46+'5C1Q_Advantage'!S46+'5C1AF_JCFA-Laf'!S46+'5C1W_Willow'!S46+'5C1Z_Lincoln Prep'!S46+'5C1AA_Laurel'!S46+'5C1AB_Apex'!S46+'5C1AC_Smothers'!S46+'5C1AD_Greater'!S46+'5C1R_Iberville'!S46+'5C1N_Delta'!S46+'5C1S_LC Col Prep'!S46+'5C1T_Northeast'!S46+'5C1U_Acadiana Ren'!S46+'5C1I_LA Key'!S46+'5C1V_Laf Ren'!S46+'5C1O_Impact'!S46+'5C1P_Vision'!S46+'5C2_LAVCA'!T46+'5C1H_Southwest'!S46+'5C1G_JS Clark'!S46+'5C1AH_BRUP'!S46+'5C1X_Tangi'!S46+'5C1Y_GEO'!S46+'5C1AI_Harmony'!S46+'5C1AJ_Athlos'!S46+'5C1AG_Collegiate'!S46+'5C1M_GEO Mid'!S46+Placeholder_Tallulah!S46</f>
        <v>0</v>
      </c>
      <c r="U46" s="52">
        <f>'5C1B_DArbonne'!T46+'5C1A_Madison'!T46+'5C1C_Intl High'!T46+'5C3_UnvView'!U46+'5C1F_L.C. Charter'!T46+'5C1E_LFNO'!T46+'5C1D_NOMMA'!T46+'5C1AE_Noble Minds'!T46+'5C1J_Jeff Chamber'!T46+'5C1Q_Advantage'!T46+'5C1AF_JCFA-Laf'!T46+'5C1W_Willow'!T46+'5C1Z_Lincoln Prep'!T46+'5C1AA_Laurel'!T46+'5C1AB_Apex'!T46+'5C1AC_Smothers'!T46+'5C1AD_Greater'!T46+'5C1R_Iberville'!T46+'5C1N_Delta'!T46+'5C1S_LC Col Prep'!T46+'5C1T_Northeast'!T46+'5C1U_Acadiana Ren'!T46+'5C1I_LA Key'!T46+'5C1V_Laf Ren'!T46+'5C1O_Impact'!T46+'5C1P_Vision'!T46+'5C2_LAVCA'!U46+'5C1H_Southwest'!T46+'5C1G_JS Clark'!T46+'5C1AH_BRUP'!T46+'5C1X_Tangi'!T46+'5C1Y_GEO'!T46+'5C1AI_Harmony'!T46+'5C1AJ_Athlos'!T46+'5C1AG_Collegiate'!T46+'5C1M_GEO Mid'!T46+Placeholder_Tallulah!T46</f>
        <v>0</v>
      </c>
      <c r="V46" s="53">
        <f>'5C1B_DArbonne'!U46+'5C1A_Madison'!U46+'5C1C_Intl High'!U46+'5C3_UnvView'!V46+'5C1F_L.C. Charter'!U46+'5C1E_LFNO'!U46+'5C1D_NOMMA'!U46+'5C1AE_Noble Minds'!U46+'5C1J_Jeff Chamber'!U46+'5C1Q_Advantage'!U46+'5C1AF_JCFA-Laf'!U46+'5C1W_Willow'!U46+'5C1Z_Lincoln Prep'!U46+'5C1AA_Laurel'!U46+'5C1AB_Apex'!U46+'5C1AC_Smothers'!U46+'5C1AD_Greater'!U46+'5C1R_Iberville'!U46+'5C1N_Delta'!U46+'5C1S_LC Col Prep'!U46+'5C1T_Northeast'!U46+'5C1U_Acadiana Ren'!U46+'5C1I_LA Key'!U46+'5C1V_Laf Ren'!U46+'5C1O_Impact'!U46+'5C1P_Vision'!U46+'5C2_LAVCA'!V46+'5C1H_Southwest'!U46+'5C1G_JS Clark'!U46+'5C1AH_BRUP'!U46+'5C1X_Tangi'!U46+'5C1Y_GEO'!U46+'5C1AI_Harmony'!U46+'5C1AJ_Athlos'!U46+'5C1AG_Collegiate'!U46+'5C1M_GEO Mid'!U46+Placeholder_Tallulah!U46</f>
        <v>0</v>
      </c>
      <c r="W46" s="95">
        <f>'5C1B_DArbonne'!V46+'5C1A_Madison'!V46+'5C1C_Intl High'!V46+'5C3_UnvView'!W46+'5C1F_L.C. Charter'!V46+'5C1E_LFNO'!V46+'5C1D_NOMMA'!V46+'5C1AE_Noble Minds'!V46+'5C1J_Jeff Chamber'!V46+'5C1Q_Advantage'!V46+'5C1AF_JCFA-Laf'!V46+'5C1W_Willow'!V46+'5C1Z_Lincoln Prep'!V46+'5C1AA_Laurel'!V46+'5C1AB_Apex'!V46+'5C1AC_Smothers'!V46+'5C1AD_Greater'!V46+'5C1R_Iberville'!V46+'5C1N_Delta'!V46+'5C1S_LC Col Prep'!V46+'5C1T_Northeast'!V46+'5C1U_Acadiana Ren'!V46+'5C1I_LA Key'!V46+'5C1V_Laf Ren'!V46+'5C1O_Impact'!V46+'5C1P_Vision'!V46+'5C2_LAVCA'!W46+'5C1H_Southwest'!V46+'5C1G_JS Clark'!V46+'5C1AH_BRUP'!V46+'5C1X_Tangi'!V46+'5C1Y_GEO'!V46+'5C1AI_Harmony'!V46+'5C1AJ_Athlos'!V46+'5C1AG_Collegiate'!V46+'5C1M_GEO Mid'!V46+Placeholder_Tallulah!V46</f>
        <v>0</v>
      </c>
      <c r="X46" s="81">
        <f>'5C1B_DArbonne'!W46+'5C1A_Madison'!W46+'5C1C_Intl High'!W46+'5C3_UnvView'!X46+'5C1F_L.C. Charter'!W46+'5C1E_LFNO'!W46+'5C1D_NOMMA'!W46+'5C1AE_Noble Minds'!W46+'5C1J_Jeff Chamber'!W46+'5C1Q_Advantage'!W46+'5C1AF_JCFA-Laf'!W46+'5C1W_Willow'!W46+'5C1Z_Lincoln Prep'!W46+'5C1AA_Laurel'!W46+'5C1AB_Apex'!W46+'5C1AC_Smothers'!W46+'5C1AD_Greater'!W46+'5C1R_Iberville'!W46+'5C1N_Delta'!W46+'5C1S_LC Col Prep'!W46+'5C1T_Northeast'!W46+'5C1U_Acadiana Ren'!W46+'5C1I_LA Key'!W46+'5C1V_Laf Ren'!W46+'5C1O_Impact'!W46+'5C1P_Vision'!W46+'5C2_LAVCA'!X46+'5C1H_Southwest'!W46+'5C1G_JS Clark'!W46+'5C1AH_BRUP'!W46+'5C1X_Tangi'!W46+'5C1Y_GEO'!W46+'5C1AI_Harmony'!W46+'5C1AJ_Athlos'!W46+'5C1AG_Collegiate'!W46+'5C1M_GEO Mid'!W46+Placeholder_Tallulah!W46</f>
        <v>0</v>
      </c>
      <c r="Y46" s="95">
        <f>'5C1B_DArbonne'!X46+'5C1A_Madison'!X46+'5C1C_Intl High'!X46+'5C3_UnvView'!Y46+'5C1F_L.C. Charter'!X46+'5C1E_LFNO'!X46+'5C1D_NOMMA'!X46+'5C1AE_Noble Minds'!X46+'5C1J_Jeff Chamber'!X46+'5C1Q_Advantage'!X46+'5C1AF_JCFA-Laf'!X46+'5C1W_Willow'!X46+'5C1Z_Lincoln Prep'!X46+'5C1AA_Laurel'!X46+'5C1AB_Apex'!X46+'5C1AC_Smothers'!X46+'5C1AD_Greater'!X46+'5C1R_Iberville'!X46+'5C1N_Delta'!X46+'5C1S_LC Col Prep'!X46+'5C1T_Northeast'!X46+'5C1U_Acadiana Ren'!X46+'5C1I_LA Key'!X46+'5C1V_Laf Ren'!X46+'5C1O_Impact'!X46+'5C1P_Vision'!X46+'5C2_LAVCA'!Y46+'5C1H_Southwest'!X46+'5C1G_JS Clark'!X46+'5C1AH_BRUP'!X46+'5C1X_Tangi'!X46+'5C1Y_GEO'!X46+'5C1AI_Harmony'!X46+'5C1AJ_Athlos'!X46+'5C1AG_Collegiate'!X46+'5C1M_GEO Mid'!X46+Placeholder_Tallulah!X46</f>
        <v>0</v>
      </c>
      <c r="Z46" s="52">
        <f>'5C1B_DArbonne'!Y46+'5C1A_Madison'!Y46+'5C1C_Intl High'!Y46+'5C3_UnvView'!Z46+'5C1F_L.C. Charter'!Y46+'5C1E_LFNO'!Y46+'5C1D_NOMMA'!Y46+'5C1AE_Noble Minds'!Y46+'5C1J_Jeff Chamber'!Y46+'5C1Q_Advantage'!Y46+'5C1AF_JCFA-Laf'!Y46+'5C1W_Willow'!Y46+'5C1Z_Lincoln Prep'!Y46+'5C1AA_Laurel'!Y46+'5C1AB_Apex'!Y46+'5C1AC_Smothers'!Y46+'5C1AD_Greater'!Y46+'5C1R_Iberville'!Y46+'5C1N_Delta'!Y46+'5C1S_LC Col Prep'!Y46+'5C1T_Northeast'!Y46+'5C1U_Acadiana Ren'!Y46+'5C1I_LA Key'!Y46+'5C1V_Laf Ren'!Y46+'5C1O_Impact'!Y46+'5C1P_Vision'!Y46+'5C2_LAVCA'!Z46+'5C1H_Southwest'!Y46+'5C1G_JS Clark'!Y46+'5C1AH_BRUP'!Y46+'5C1X_Tangi'!Y46+'5C1Y_GEO'!Y46+'5C1AI_Harmony'!Y46+'5C1AJ_Athlos'!Y46+'5C1AG_Collegiate'!Y46+'5C1M_GEO Mid'!Y46+Placeholder_Tallulah!Y46</f>
        <v>0</v>
      </c>
      <c r="AA46" s="95">
        <f>'5C1B_DArbonne'!Z46+'5C1A_Madison'!Z46+'5C1C_Intl High'!Z46+'5C3_UnvView'!AA46+'5C1F_L.C. Charter'!Z46+'5C1E_LFNO'!Z46+'5C1D_NOMMA'!Z46+'5C1AE_Noble Minds'!Z46+'5C1J_Jeff Chamber'!Z46+'5C1Q_Advantage'!Z46+'5C1AF_JCFA-Laf'!Z46+'5C1W_Willow'!Z46+'5C1Z_Lincoln Prep'!Z46+'5C1AA_Laurel'!Z46+'5C1AB_Apex'!Z46+'5C1AC_Smothers'!Z46+'5C1AD_Greater'!Z46+'5C1R_Iberville'!Z46+'5C1N_Delta'!Z46+'5C1S_LC Col Prep'!Z46+'5C1T_Northeast'!Z46+'5C1U_Acadiana Ren'!Z46+'5C1I_LA Key'!Z46+'5C1V_Laf Ren'!Z46+'5C1O_Impact'!Z46+'5C1P_Vision'!Z46+'5C2_LAVCA'!AA46+'5C1H_Southwest'!Z46+'5C1G_JS Clark'!Z46+'5C1AH_BRUP'!Z46+'5C1X_Tangi'!Z46+'5C1Y_GEO'!Z46+'5C1AI_Harmony'!Z46+'5C1AJ_Athlos'!Z46+'5C1AG_Collegiate'!Z46+'5C1M_GEO Mid'!Z46+Placeholder_Tallulah!Z46</f>
        <v>0</v>
      </c>
      <c r="AB46" s="54">
        <f>'5C1B_DArbonne'!AA46+'5C1A_Madison'!AA46+'5C1C_Intl High'!AA46+'5C3_UnvView'!AB46+'5C1F_L.C. Charter'!AA46+'5C1E_LFNO'!AA46+'5C1D_NOMMA'!AA46+'5C1AE_Noble Minds'!AA46+'5C1J_Jeff Chamber'!AA46+'5C1Q_Advantage'!AA46+'5C1AF_JCFA-Laf'!AA46+'5C1W_Willow'!AA46+'5C1Z_Lincoln Prep'!AA46+'5C1AA_Laurel'!AA46+'5C1AB_Apex'!AA46+'5C1AC_Smothers'!AA46+'5C1AD_Greater'!AA46+'5C1R_Iberville'!AA46+'5C1N_Delta'!AA46+'5C1S_LC Col Prep'!AA46+'5C1T_Northeast'!AA46+'5C1U_Acadiana Ren'!AA46+'5C1I_LA Key'!AA46+'5C1V_Laf Ren'!AA46+'5C1O_Impact'!AA46+'5C1P_Vision'!AA46+'5C2_LAVCA'!AB46+'5C1H_Southwest'!AA46+'5C1G_JS Clark'!AA46+'5C1AH_BRUP'!AA46+'5C1X_Tangi'!AA46+'5C1Y_GEO'!AA46+'5C1AI_Harmony'!AA46+'5C1AJ_Athlos'!AA46+'5C1AG_Collegiate'!AA46+'5C1M_GEO Mid'!AA46+Placeholder_Tallulah!AA46</f>
        <v>0</v>
      </c>
      <c r="AC46" s="52">
        <f>'5C1B_DArbonne'!AB46+'5C1A_Madison'!AB46+'5C1C_Intl High'!AB46+'5C3_UnvView'!AC46+'5C1F_L.C. Charter'!AB46+'5C1E_LFNO'!AB46+'5C1D_NOMMA'!AB46+'5C1AE_Noble Minds'!AB46+'5C1J_Jeff Chamber'!AB46+'5C1Q_Advantage'!AB46+'5C1AF_JCFA-Laf'!AB46+'5C1W_Willow'!AB46+'5C1Z_Lincoln Prep'!AB46+'5C1AA_Laurel'!AB46+'5C1AB_Apex'!AB46+'5C1AC_Smothers'!AB46+'5C1AD_Greater'!AB46+'5C1R_Iberville'!AB46+'5C1N_Delta'!AB46+'5C1S_LC Col Prep'!AB46+'5C1T_Northeast'!AB46+'5C1U_Acadiana Ren'!AB46+'5C1I_LA Key'!AB46+'5C1V_Laf Ren'!AB46+'5C1O_Impact'!AB46+'5C1P_Vision'!AB46+'5C2_LAVCA'!AC46+'5C1H_Southwest'!AB46+'5C1G_JS Clark'!AB46+'5C1AH_BRUP'!AB46+'5C1X_Tangi'!AB46+'5C1Y_GEO'!AB46+'5C1AI_Harmony'!AB46+'5C1AJ_Athlos'!AB46+'5C1AG_Collegiate'!AB46+'5C1M_GEO Mid'!AB46+Placeholder_Tallulah!AB46</f>
        <v>0</v>
      </c>
      <c r="AD46" s="96">
        <f>'5C1B_DArbonne'!AC46+'5C1A_Madison'!AC46+'5C1C_Intl High'!AC46+'5C3_UnvView'!AD46+'5C1F_L.C. Charter'!AC46+'5C1E_LFNO'!AC46+'5C1D_NOMMA'!AC46+'5C1AE_Noble Minds'!AC46+'5C1J_Jeff Chamber'!AC46+'5C1Q_Advantage'!AC46+'5C1AF_JCFA-Laf'!AC46+'5C1W_Willow'!AC46+'5C1Z_Lincoln Prep'!AC46+'5C1AA_Laurel'!AC46+'5C1AB_Apex'!AC46+'5C1AC_Smothers'!AC46+'5C1AD_Greater'!AC46+'5C1R_Iberville'!AC46+'5C1N_Delta'!AC46+'5C1S_LC Col Prep'!AC46+'5C1T_Northeast'!AC46+'5C1U_Acadiana Ren'!AC46+'5C1I_LA Key'!AC46+'5C1V_Laf Ren'!AC46+'5C1O_Impact'!AC46+'5C1P_Vision'!AC46+'5C2_LAVCA'!AD46+'5C1H_Southwest'!AC46+'5C1G_JS Clark'!AC46+'5C1AH_BRUP'!AC46+'5C1X_Tangi'!AC46+'5C1Y_GEO'!AC46+'5C1AI_Harmony'!AC46+'5C1AJ_Athlos'!AC46+'5C1AG_Collegiate'!AC46+'5C1M_GEO Mid'!AC46+Placeholder_Tallulah!AC46</f>
        <v>0</v>
      </c>
      <c r="AE46" s="96">
        <f>'5C1B_DArbonne'!AD46+'5C1A_Madison'!AD46+'5C1C_Intl High'!AD46+'5C3_UnvView'!AE46+'5C1F_L.C. Charter'!AD46+'5C1E_LFNO'!AD46+'5C1D_NOMMA'!AD46+'5C1AE_Noble Minds'!AD46+'5C1J_Jeff Chamber'!AD46+'5C1Q_Advantage'!AD46+'5C1AF_JCFA-Laf'!AD46+'5C1W_Willow'!AD46+'5C1Z_Lincoln Prep'!AD46+'5C1AA_Laurel'!AD46+'5C1AB_Apex'!AD46+'5C1AC_Smothers'!AD46+'5C1AD_Greater'!AD46+'5C1R_Iberville'!AD46+'5C1N_Delta'!AD46+'5C1S_LC Col Prep'!AD46+'5C1T_Northeast'!AD46+'5C1U_Acadiana Ren'!AD46+'5C1I_LA Key'!AD46+'5C1V_Laf Ren'!AD46+'5C1O_Impact'!AD46+'5C1P_Vision'!AD46+'5C2_LAVCA'!AE46+'5C1H_Southwest'!AD46+'5C1G_JS Clark'!AD46+'5C1AH_BRUP'!AD46+'5C1X_Tangi'!AD46+'5C1Y_GEO'!AD46+'5C1AI_Harmony'!AD46+'5C1AJ_Athlos'!AD46+'5C1AG_Collegiate'!AD46+'5C1M_GEO Mid'!AD46+Placeholder_Tallulah!AD46</f>
        <v>0</v>
      </c>
      <c r="AF46" s="72">
        <f>'Source Data'!N46</f>
        <v>4053</v>
      </c>
      <c r="AG46" s="92">
        <f>'5C1B_DArbonne'!AF46+'5C1A_Madison'!AF46+'5C1C_Intl High'!AF46+'5C3_UnvView'!AG46+'5C1F_L.C. Charter'!AF46+'5C1E_LFNO'!AF46+'5C1D_NOMMA'!AF46+'5C1AE_Noble Minds'!AF46+'5C1J_Jeff Chamber'!AF46+'5C1Q_Advantage'!AF46+'5C1AF_JCFA-Laf'!AF46+'5C1W_Willow'!AF46+'5C1Z_Lincoln Prep'!AF46+'5C1AA_Laurel'!AF46+'5C1AB_Apex'!AF46+'5C1AC_Smothers'!AF46+'5C1AD_Greater'!AF46+'5C1R_Iberville'!AF46+'5C1N_Delta'!AF46+'5C1S_LC Col Prep'!AF46+'5C1T_Northeast'!AF46+'5C1U_Acadiana Ren'!AF46+'5C1I_LA Key'!AF46+'5C1V_Laf Ren'!AF46+'5C1O_Impact'!AF46+'5C1P_Vision'!AF46+'5C2_LAVCA'!AG46+'5C1H_Southwest'!AF46+'5C1G_JS Clark'!AF46+'5C1AH_BRUP'!AF46+'5C1X_Tangi'!AF46+'5C1Y_GEO'!AF46+'5C1AI_Harmony'!AF46+'5C1AJ_Athlos'!AF46+'5C1AG_Collegiate'!AF46+'5C1M_GEO Mid'!AF46+Placeholder_Tallulah!AF46</f>
        <v>0</v>
      </c>
      <c r="AH46" s="337">
        <f>'5C1B_DArbonne'!AG46+'5C1A_Madison'!AG46+'5C1C_Intl High'!AG46+'5C3_UnvView'!AH46+'5C1F_L.C. Charter'!AG46+'5C1E_LFNO'!AG46+'5C1D_NOMMA'!AG46+'5C1AE_Noble Minds'!AG46+'5C1J_Jeff Chamber'!AG46+'5C1Q_Advantage'!AG46+'5C1AF_JCFA-Laf'!AG46+'5C1W_Willow'!AG46+'5C1Z_Lincoln Prep'!AG46+'5C1AA_Laurel'!AG46+'5C1AB_Apex'!AG46+'5C1AC_Smothers'!AG46+'5C1AD_Greater'!AG46+'5C1R_Iberville'!AG46+'5C1N_Delta'!AG46+'5C1S_LC Col Prep'!AG46+'5C1T_Northeast'!AG46+'5C1U_Acadiana Ren'!AG46+'5C1I_LA Key'!AG46+'5C1V_Laf Ren'!AG46+'5C1O_Impact'!AG46+'5C1P_Vision'!AG46+'5C2_LAVCA'!AH46+'5C1H_Southwest'!AG46+'5C1G_JS Clark'!AG46+'5C1AH_BRUP'!AG46+'5C1X_Tangi'!AG46+'5C1Y_GEO'!AG46+'5C1AI_Harmony'!AG46+'5C1AJ_Athlos'!AG46+'5C1AG_Collegiate'!AG46+'5C1M_GEO Mid'!AG46+Placeholder_Tallulah!AG46</f>
        <v>0</v>
      </c>
      <c r="AI46" s="72">
        <f>'5C1B_DArbonne'!AH46+'5C1A_Madison'!AH46+'5C1C_Intl High'!AH46+'5C3_UnvView'!AI46+'5C1F_L.C. Charter'!AH46+'5C1E_LFNO'!AH46+'5C1D_NOMMA'!AH46+'5C1AE_Noble Minds'!AH46+'5C1J_Jeff Chamber'!AH46+'5C1Q_Advantage'!AH46+'5C1AF_JCFA-Laf'!AH46+'5C1W_Willow'!AH46+'5C1Z_Lincoln Prep'!AH46+'5C1AA_Laurel'!AH46+'5C1AB_Apex'!AH46+'5C1AC_Smothers'!AH46+'5C1AD_Greater'!AH46+'5C1R_Iberville'!AH46+'5C1N_Delta'!AH46+'5C1S_LC Col Prep'!AH46+'5C1T_Northeast'!AH46+'5C1U_Acadiana Ren'!AH46+'5C1I_LA Key'!AH46+'5C1V_Laf Ren'!AH46+'5C1O_Impact'!AH46+'5C1P_Vision'!AH46+'5C2_LAVCA'!AI46+'5C1H_Southwest'!AH46+'5C1G_JS Clark'!AH46+'5C1AH_BRUP'!AH46+'5C1X_Tangi'!AH46+'5C1Y_GEO'!AH46+'5C1AI_Harmony'!AH46+'5C1AJ_Athlos'!AH46+'5C1AG_Collegiate'!AH46+'5C1M_GEO Mid'!AH46+Placeholder_Tallulah!AH46</f>
        <v>0</v>
      </c>
      <c r="AJ46" s="337">
        <f>'5C1B_DArbonne'!AI46+'5C1A_Madison'!AI46+'5C1C_Intl High'!AI46+'5C3_UnvView'!AJ46+'5C1F_L.C. Charter'!AI46+'5C1E_LFNO'!AI46+'5C1D_NOMMA'!AI46+'5C1AE_Noble Minds'!AI46+'5C1J_Jeff Chamber'!AI46+'5C1Q_Advantage'!AI46+'5C1AF_JCFA-Laf'!AI46+'5C1W_Willow'!AI46+'5C1Z_Lincoln Prep'!AI46+'5C1AA_Laurel'!AI46+'5C1AB_Apex'!AI46+'5C1AC_Smothers'!AI46+'5C1AD_Greater'!AI46+'5C1R_Iberville'!AI46+'5C1N_Delta'!AI46+'5C1S_LC Col Prep'!AI46+'5C1T_Northeast'!AI46+'5C1U_Acadiana Ren'!AI46+'5C1I_LA Key'!AI46+'5C1V_Laf Ren'!AI46+'5C1O_Impact'!AI46+'5C1P_Vision'!AI46+'5C2_LAVCA'!AJ46+'5C1H_Southwest'!AI46+'5C1G_JS Clark'!AI46+'5C1AH_BRUP'!AI46+'5C1X_Tangi'!AI46+'5C1Y_GEO'!AI46+'5C1AI_Harmony'!AI46+'5C1AJ_Athlos'!AI46+'5C1AG_Collegiate'!AI46+'5C1M_GEO Mid'!AI46+Placeholder_Tallulah!AI46</f>
        <v>0</v>
      </c>
      <c r="AK46" s="73">
        <f>'5C1B_DArbonne'!AJ46+'5C1A_Madison'!AJ46+'5C1C_Intl High'!AJ46+'5C3_UnvView'!AK46+'5C1F_L.C. Charter'!AJ46+'5C1E_LFNO'!AJ46+'5C1D_NOMMA'!AJ46+'5C1AE_Noble Minds'!AJ46+'5C1J_Jeff Chamber'!AJ46+'5C1Q_Advantage'!AJ46+'5C1AF_JCFA-Laf'!AJ46+'5C1W_Willow'!AJ46+'5C1Z_Lincoln Prep'!AJ46+'5C1AA_Laurel'!AJ46+'5C1AB_Apex'!AJ46+'5C1AC_Smothers'!AJ46+'5C1AD_Greater'!AJ46+'5C1R_Iberville'!AJ46+'5C1N_Delta'!AJ46+'5C1S_LC Col Prep'!AJ46+'5C1T_Northeast'!AJ46+'5C1U_Acadiana Ren'!AJ46+'5C1I_LA Key'!AJ46+'5C1V_Laf Ren'!AJ46+'5C1O_Impact'!AJ46+'5C1P_Vision'!AJ46+'5C2_LAVCA'!AK46+'5C1H_Southwest'!AJ46+'5C1G_JS Clark'!AJ46+'5C1AH_BRUP'!AJ46+'5C1X_Tangi'!AJ46+'5C1Y_GEO'!AJ46+'5C1AI_Harmony'!AJ46+'5C1AJ_Athlos'!AJ46+'5C1AG_Collegiate'!AJ46+'5C1M_GEO Mid'!AJ46+Placeholder_Tallulah!AJ46</f>
        <v>0</v>
      </c>
      <c r="AL46" s="74">
        <f>'5C1B_DArbonne'!AK46+'5C1A_Madison'!AK46+'5C1C_Intl High'!AK46+'5C3_UnvView'!AL46+'5C1F_L.C. Charter'!AK46+'5C1E_LFNO'!AK46+'5C1D_NOMMA'!AK46+'5C1AE_Noble Minds'!AK46+'5C1J_Jeff Chamber'!AK46+'5C1Q_Advantage'!AK46+'5C1AF_JCFA-Laf'!AK46+'5C1W_Willow'!AK46+'5C1Z_Lincoln Prep'!AK46+'5C1AA_Laurel'!AK46+'5C1AB_Apex'!AK46+'5C1AC_Smothers'!AK46+'5C1AD_Greater'!AK46+'5C1R_Iberville'!AK46+'5C1N_Delta'!AK46+'5C1S_LC Col Prep'!AK46+'5C1T_Northeast'!AK46+'5C1U_Acadiana Ren'!AK46+'5C1I_LA Key'!AK46+'5C1V_Laf Ren'!AK46+'5C1O_Impact'!AK46+'5C1P_Vision'!AK46+'5C2_LAVCA'!AL46+'5C1H_Southwest'!AK46+'5C1G_JS Clark'!AK46+'5C1AH_BRUP'!AK46+'5C1X_Tangi'!AK46+'5C1Y_GEO'!AK46+'5C1AI_Harmony'!AK46+'5C1AJ_Athlos'!AK46+'5C1AG_Collegiate'!AK46+'5C1M_GEO Mid'!AK46+Placeholder_Tallulah!AK46</f>
        <v>0</v>
      </c>
      <c r="AM46" s="92">
        <f>'5C1B_DArbonne'!AL46+'5C1A_Madison'!AL46+'5C1C_Intl High'!AL46+'5C3_UnvView'!AM46+'5C1F_L.C. Charter'!AL46+'5C1E_LFNO'!AL46+'5C1D_NOMMA'!AL46+'5C1AE_Noble Minds'!AL46+'5C1J_Jeff Chamber'!AL46+'5C1Q_Advantage'!AL46+'5C1AF_JCFA-Laf'!AL46+'5C1W_Willow'!AL46+'5C1Z_Lincoln Prep'!AL46+'5C1AA_Laurel'!AL46+'5C1AB_Apex'!AL46+'5C1AC_Smothers'!AL46+'5C1AD_Greater'!AL46+'5C1R_Iberville'!AL46+'5C1N_Delta'!AL46+'5C1S_LC Col Prep'!AL46+'5C1T_Northeast'!AL46+'5C1U_Acadiana Ren'!AL46+'5C1I_LA Key'!AL46+'5C1V_Laf Ren'!AL46+'5C1O_Impact'!AL46+'5C1P_Vision'!AL46+'5C2_LAVCA'!AM46+'5C1H_Southwest'!AL46+'5C1G_JS Clark'!AL46+'5C1AH_BRUP'!AL46+'5C1X_Tangi'!AL46+'5C1Y_GEO'!AL46+'5C1AI_Harmony'!AL46+'5C1AJ_Athlos'!AL46+'5C1AG_Collegiate'!AL46+'5C1M_GEO Mid'!AL46+Placeholder_Tallulah!AL46</f>
        <v>401449</v>
      </c>
      <c r="AN46" s="83">
        <f>'5C1B_DArbonne'!AM46+'5C1A_Madison'!AM46+'5C1C_Intl High'!AM46+'5C3_UnvView'!AN46+'5C1F_L.C. Charter'!AM46+'5C1E_LFNO'!AM46+'5C1D_NOMMA'!AM46+'5C1AE_Noble Minds'!AM46+'5C1J_Jeff Chamber'!AM46+'5C1Q_Advantage'!AM46+'5C1AF_JCFA-Laf'!AM46+'5C1W_Willow'!AM46+'5C1Z_Lincoln Prep'!AM46+'5C1AA_Laurel'!AM46+'5C1AB_Apex'!AM46+'5C1AC_Smothers'!AM46+'5C1AD_Greater'!AM46+'5C1R_Iberville'!AM46+'5C1N_Delta'!AM46+'5C1S_LC Col Prep'!AM46+'5C1T_Northeast'!AM46+'5C1U_Acadiana Ren'!AM46+'5C1I_LA Key'!AM46+'5C1V_Laf Ren'!AM46+'5C1O_Impact'!AM46+'5C1P_Vision'!AM46+'5C2_LAVCA'!AN46+'5C1H_Southwest'!AM46+'5C1G_JS Clark'!AM46+'5C1AH_BRUP'!AM46+'5C1X_Tangi'!AM46+'5C1Y_GEO'!AM46+'5C1AI_Harmony'!AM46+'5C1AJ_Athlos'!AM46+'5C1AG_Collegiate'!AM46+'5C1M_GEO Mid'!AM46+Placeholder_Tallulah!AM46</f>
        <v>0</v>
      </c>
      <c r="AO46" s="92">
        <f>'5C1B_DArbonne'!AN46+'5C1A_Madison'!AN46+'5C1C_Intl High'!AN46+'5C3_UnvView'!AO46+'5C1F_L.C. Charter'!AN46+'5C1E_LFNO'!AN46+'5C1D_NOMMA'!AN46+'5C1AE_Noble Minds'!AN46+'5C1J_Jeff Chamber'!AN46+'5C1Q_Advantage'!AN46+'5C1AF_JCFA-Laf'!AN46+'5C1W_Willow'!AN46+'5C1Z_Lincoln Prep'!AN46+'5C1AA_Laurel'!AN46+'5C1AB_Apex'!AN46+'5C1AC_Smothers'!AN46+'5C1AD_Greater'!AN46+'5C1R_Iberville'!AN46+'5C1N_Delta'!AN46+'5C1S_LC Col Prep'!AN46+'5C1T_Northeast'!AN46+'5C1U_Acadiana Ren'!AN46+'5C1I_LA Key'!AN46+'5C1V_Laf Ren'!AN46+'5C1O_Impact'!AN46+'5C1P_Vision'!AN46+'5C2_LAVCA'!AO46+'5C1H_Southwest'!AN46+'5C1G_JS Clark'!AN46+'5C1AH_BRUP'!AN46+'5C1X_Tangi'!AN46+'5C1Y_GEO'!AN46+'5C1AI_Harmony'!AN46+'5C1AJ_Athlos'!AN46+'5C1AG_Collegiate'!AN46+'5C1M_GEO Mid'!AN46+Placeholder_Tallulah!AN46</f>
        <v>0</v>
      </c>
      <c r="AP46" s="73">
        <f>'5C1B_DArbonne'!AO46+'5C1A_Madison'!AO46+'5C1C_Intl High'!AO46+'5C3_UnvView'!AP46+'5C1F_L.C. Charter'!AO46+'5C1E_LFNO'!AO46+'5C1D_NOMMA'!AO46+'5C1AE_Noble Minds'!AO46+'5C1J_Jeff Chamber'!AO46+'5C1Q_Advantage'!AO46+'5C1AF_JCFA-Laf'!AO46+'5C1W_Willow'!AO46+'5C1Z_Lincoln Prep'!AO46+'5C1AA_Laurel'!AO46+'5C1AB_Apex'!AO46+'5C1AC_Smothers'!AO46+'5C1AD_Greater'!AO46+'5C1R_Iberville'!AO46+'5C1N_Delta'!AO46+'5C1S_LC Col Prep'!AO46+'5C1T_Northeast'!AO46+'5C1U_Acadiana Ren'!AO46+'5C1I_LA Key'!AO46+'5C1V_Laf Ren'!AO46+'5C1O_Impact'!AO46+'5C1P_Vision'!AO46+'5C2_LAVCA'!AP46+'5C1H_Southwest'!AO46+'5C1G_JS Clark'!AO46+'5C1AH_BRUP'!AO46+'5C1X_Tangi'!AO46+'5C1Y_GEO'!AO46+'5C1AI_Harmony'!AO46+'5C1AJ_Athlos'!AO46+'5C1AG_Collegiate'!AO46+'5C1M_GEO Mid'!AO46+Placeholder_Tallulah!AO46</f>
        <v>2960</v>
      </c>
      <c r="AQ46" s="92">
        <f>'5C1B_DArbonne'!AP46+'5C1A_Madison'!AP46+'5C1C_Intl High'!AP46+'5C3_UnvView'!AQ46+'5C1F_L.C. Charter'!AP46+'5C1E_LFNO'!AP46+'5C1D_NOMMA'!AP46+'5C1AE_Noble Minds'!AP46+'5C1J_Jeff Chamber'!AP46+'5C1Q_Advantage'!AP46+'5C1AF_JCFA-Laf'!AP46+'5C1W_Willow'!AP46+'5C1Z_Lincoln Prep'!AP46+'5C1AA_Laurel'!AP46+'5C1AB_Apex'!AP46+'5C1AC_Smothers'!AP46+'5C1AD_Greater'!AP46+'5C1R_Iberville'!AP46+'5C1N_Delta'!AP46+'5C1S_LC Col Prep'!AP46+'5C1T_Northeast'!AP46+'5C1U_Acadiana Ren'!AP46+'5C1I_LA Key'!AP46+'5C1V_Laf Ren'!AP46+'5C1O_Impact'!AP46+'5C1P_Vision'!AP46+'5C2_LAVCA'!AQ46+'5C1H_Southwest'!AP46+'5C1G_JS Clark'!AP46+'5C1AH_BRUP'!AP46+'5C1X_Tangi'!AP46+'5C1Y_GEO'!AP46+'5C1AI_Harmony'!AP46+'5C1AJ_Athlos'!AP46+'5C1AG_Collegiate'!AP46+'5C1M_GEO Mid'!AP46+Placeholder_Tallulah!AP46</f>
        <v>0</v>
      </c>
      <c r="AR46" s="73">
        <f>'5C1B_DArbonne'!AQ46+'5C1A_Madison'!AQ46+'5C1C_Intl High'!AQ46+'5C3_UnvView'!AR46+'5C1F_L.C. Charter'!AQ46+'5C1E_LFNO'!AQ46+'5C1D_NOMMA'!AQ46+'5C1AE_Noble Minds'!AQ46+'5C1J_Jeff Chamber'!AQ46+'5C1Q_Advantage'!AQ46+'5C1AF_JCFA-Laf'!AQ46+'5C1W_Willow'!AQ46+'5C1Z_Lincoln Prep'!AQ46+'5C1AA_Laurel'!AQ46+'5C1AB_Apex'!AQ46+'5C1AC_Smothers'!AQ46+'5C1AD_Greater'!AQ46+'5C1R_Iberville'!AQ46+'5C1N_Delta'!AQ46+'5C1S_LC Col Prep'!AQ46+'5C1T_Northeast'!AQ46+'5C1U_Acadiana Ren'!AQ46+'5C1I_LA Key'!AQ46+'5C1V_Laf Ren'!AQ46+'5C1O_Impact'!AQ46+'5C1P_Vision'!AQ46+'5C2_LAVCA'!AR46+'5C1H_Southwest'!AQ46+'5C1G_JS Clark'!AQ46+'5C1AH_BRUP'!AQ46+'5C1X_Tangi'!AQ46+'5C1Y_GEO'!AQ46+'5C1AI_Harmony'!AQ46+'5C1AJ_Athlos'!AQ46+'5C1AG_Collegiate'!AQ46+'5C1M_GEO Mid'!AQ46+Placeholder_Tallulah!AQ46</f>
        <v>0</v>
      </c>
      <c r="AS46" s="73">
        <f>'5C1B_DArbonne'!AR46+'5C1A_Madison'!AR46+'5C1C_Intl High'!AR46+'5C3_UnvView'!AS46+'5C1F_L.C. Charter'!AR46+'5C1E_LFNO'!AR46+'5C1D_NOMMA'!AR46+'5C1AE_Noble Minds'!AR46+'5C1J_Jeff Chamber'!AR46+'5C1Q_Advantage'!AR46+'5C1AF_JCFA-Laf'!AR46+'5C1W_Willow'!AR46+'5C1Z_Lincoln Prep'!AR46+'5C1AA_Laurel'!AR46+'5C1AB_Apex'!AR46+'5C1AC_Smothers'!AR46+'5C1AD_Greater'!AR46+'5C1R_Iberville'!AR46+'5C1N_Delta'!AR46+'5C1S_LC Col Prep'!AR46+'5C1T_Northeast'!AR46+'5C1U_Acadiana Ren'!AR46+'5C1I_LA Key'!AR46+'5C1V_Laf Ren'!AR46+'5C1O_Impact'!AR46+'5C1P_Vision'!AR46+'5C2_LAVCA'!AS46+'5C1H_Southwest'!AR46+'5C1G_JS Clark'!AR46+'5C1AH_BRUP'!AR46+'5C1X_Tangi'!AR46+'5C1Y_GEO'!AR46+'5C1AI_Harmony'!AR46+'5C1AJ_Athlos'!AR46+'5C1AG_Collegiate'!AR46+'5C1M_GEO Mid'!AR46+Placeholder_Tallulah!AR46</f>
        <v>0</v>
      </c>
      <c r="AT46" s="92">
        <f>'5C1B_DArbonne'!AS46+'5C1A_Madison'!AS46+'5C1C_Intl High'!AS46+'5C3_UnvView'!AT46+'5C1F_L.C. Charter'!AS46+'5C1E_LFNO'!AS46+'5C1D_NOMMA'!AS46+'5C1AE_Noble Minds'!AS46+'5C1J_Jeff Chamber'!AS46+'5C1Q_Advantage'!AS46+'5C1AF_JCFA-Laf'!AS46+'5C1W_Willow'!AS46+'5C1Z_Lincoln Prep'!AS46+'5C1AA_Laurel'!AS46+'5C1AB_Apex'!AS46+'5C1AC_Smothers'!AS46+'5C1AD_Greater'!AS46+'5C1R_Iberville'!AS46+'5C1N_Delta'!AS46+'5C1S_LC Col Prep'!AS46+'5C1T_Northeast'!AS46+'5C1U_Acadiana Ren'!AS46+'5C1I_LA Key'!AS46+'5C1V_Laf Ren'!AS46+'5C1O_Impact'!AS46+'5C1P_Vision'!AS46+'5C2_LAVCA'!AT46+'5C1H_Southwest'!AS46+'5C1G_JS Clark'!AS46+'5C1AH_BRUP'!AS46+'5C1X_Tangi'!AS46+'5C1Y_GEO'!AS46+'5C1AI_Harmony'!AS46+'5C1AJ_Athlos'!AS46+'5C1AG_Collegiate'!AS46+'5C1M_GEO Mid'!AS46+Placeholder_Tallulah!AS46</f>
        <v>36743</v>
      </c>
      <c r="AU46" s="82">
        <f t="shared" si="1"/>
        <v>0</v>
      </c>
      <c r="AV46" s="89">
        <f t="shared" si="2"/>
        <v>36743</v>
      </c>
      <c r="AW46" s="192"/>
      <c r="AX46" s="81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Mid'!#REF!+Placeholder_Tallulah!AW46</f>
        <v>#REF!</v>
      </c>
      <c r="AY46" s="81">
        <f t="shared" si="3"/>
        <v>0</v>
      </c>
      <c r="AZ46" s="81" t="e">
        <f t="shared" si="4"/>
        <v>#REF!</v>
      </c>
    </row>
    <row r="47" spans="1:52" ht="16.149999999999999" customHeight="1" x14ac:dyDescent="0.2">
      <c r="A47" s="59">
        <v>41</v>
      </c>
      <c r="B47" s="60" t="s">
        <v>47</v>
      </c>
      <c r="C47" s="335">
        <f>'5C1B_DArbonne'!C47+'5C1A_Madison'!C47+'5C1C_Intl High'!C47+'5C3_UnvView'!C47+'5C1F_L.C. Charter'!C47+'5C1E_LFNO'!C47+'5C1D_NOMMA'!C47+'5C1AE_Noble Minds'!C47+'5C1J_Jeff Chamber'!C47+'5C1Q_Advantage'!C47+'5C1AF_JCFA-Laf'!C47+'5C1W_Willow'!C47+'5C1Z_Lincoln Prep'!C47+'5C1AA_Laurel'!C47+'5C1AB_Apex'!C47+'5C1AC_Smothers'!C47+'5C1AD_Greater'!C47+'5C1R_Iberville'!C47+'5C1N_Delta'!C47+'5C1S_LC Col Prep'!C47+'5C1T_Northeast'!C47+'5C1U_Acadiana Ren'!C47+'5C1I_LA Key'!C47+'5C1V_Laf Ren'!C47+'5C1O_Impact'!C47+'5C1P_Vision'!C47+'5C2_LAVCA'!C47+'5C1H_Southwest'!C47+'5C1G_JS Clark'!C47+'5C1AH_BRUP'!C47+'5C1X_Tangi'!C47+'5C1Y_GEO'!C47+'5C1AI_Harmony'!C47+'5C1AJ_Athlos'!C47+'5C1AG_Collegiate'!C47+'5C1M_GEO Mid'!C47+Placeholder_Tallulah!C47</f>
        <v>0</v>
      </c>
      <c r="D47" s="61">
        <f>'Source Data'!H47</f>
        <v>2834.247173471952</v>
      </c>
      <c r="E47" s="66">
        <f>'5C1B_DArbonne'!E47+'5C1A_Madison'!E47+'5C1C_Intl High'!E47+'5C3_UnvView'!E47+'5C1F_L.C. Charter'!E47+'5C1E_LFNO'!E47+'5C1D_NOMMA'!E47+'5C1AE_Noble Minds'!E47+'5C1J_Jeff Chamber'!E47+'5C1Q_Advantage'!E47+'5C1AF_JCFA-Laf'!E47+'5C1W_Willow'!E47+'5C1Z_Lincoln Prep'!E47+'5C1AA_Laurel'!E47+'5C1AB_Apex'!E47+'5C1AC_Smothers'!E47+'5C1AD_Greater'!E47+'5C1R_Iberville'!E47+'5C1N_Delta'!E47+'5C1S_LC Col Prep'!E47+'5C1T_Northeast'!E47+'5C1U_Acadiana Ren'!E47+'5C1I_LA Key'!E47+'5C1V_Laf Ren'!E47+'5C1O_Impact'!E47+'5C1P_Vision'!E47+'5C2_LAVCA'!E47+'5C1H_Southwest'!E47+'5C1G_JS Clark'!E47+'5C1AH_BRUP'!E47+'5C1X_Tangi'!E47+'5C1Y_GEO'!E47+'5C1AI_Harmony'!E47+'5C1AJ_Athlos'!E47+'5C1AG_Collegiate'!E47+'5C1M_GEO Mid'!E47+Placeholder_Tallulah!E47</f>
        <v>0</v>
      </c>
      <c r="F47" s="354">
        <f>'5C1B_DArbonne'!F47+'5C1A_Madison'!F47+'5C1C_Intl High'!F47+'5C3_UnvView'!F47+'5C1F_L.C. Charter'!F47+'5C1E_LFNO'!F47+'5C1D_NOMMA'!F47+'5C1AE_Noble Minds'!F47+'5C1J_Jeff Chamber'!F47+'5C1Q_Advantage'!F47+'5C1AF_JCFA-Laf'!F47+'5C1W_Willow'!F47+'5C1Z_Lincoln Prep'!F47+'5C1AA_Laurel'!F47+'5C1AB_Apex'!F47+'5C1AC_Smothers'!F47+'5C1AD_Greater'!F47+'5C1R_Iberville'!F47+'5C1N_Delta'!F47+'5C1S_LC Col Prep'!F47+'5C1T_Northeast'!F47+'5C1U_Acadiana Ren'!F47+'5C1I_LA Key'!F47+'5C1V_Laf Ren'!F47+'5C1O_Impact'!F47+'5C1P_Vision'!F47+'5C2_LAVCA'!F47+'5C1H_Southwest'!F47+'5C1G_JS Clark'!F47+'5C1AH_BRUP'!F47+'5C1X_Tangi'!F47+'5C1Y_GEO'!F47+'5C1AI_Harmony'!F47+'5C1AJ_Athlos'!F47+'5C1AG_Collegiate'!F47+'5C1M_GEO Mid'!F47+Placeholder_Tallulah!F47</f>
        <v>0</v>
      </c>
      <c r="G47" s="61">
        <f>'Source Data'!I47</f>
        <v>378.64303242739538</v>
      </c>
      <c r="H47" s="66">
        <f>'5C1B_DArbonne'!H47+'5C1A_Madison'!H47+'5C1C_Intl High'!H47+'5C3_UnvView'!H47+'5C1F_L.C. Charter'!H47+'5C1E_LFNO'!H47+'5C1D_NOMMA'!H47+'5C1AE_Noble Minds'!H47+'5C1J_Jeff Chamber'!H47+'5C1Q_Advantage'!H47+'5C1AF_JCFA-Laf'!H47+'5C1W_Willow'!H47+'5C1Z_Lincoln Prep'!H47+'5C1AA_Laurel'!H47+'5C1AB_Apex'!H47+'5C1AC_Smothers'!H47+'5C1AD_Greater'!H47+'5C1R_Iberville'!H47+'5C1N_Delta'!H47+'5C1S_LC Col Prep'!H47+'5C1T_Northeast'!H47+'5C1U_Acadiana Ren'!H47+'5C1I_LA Key'!H47+'5C1V_Laf Ren'!H47+'5C1O_Impact'!H47+'5C1P_Vision'!H47+'5C2_LAVCA'!H47+'5C1H_Southwest'!H47+'5C1G_JS Clark'!H47+'5C1AH_BRUP'!H47+'5C1X_Tangi'!H47+'5C1Y_GEO'!H47+'5C1AI_Harmony'!H47+'5C1AJ_Athlos'!H47+'5C1AG_Collegiate'!H47+'5C1M_GEO Mid'!H47+Placeholder_Tallulah!H47</f>
        <v>0</v>
      </c>
      <c r="I47" s="354">
        <f>'5C1B_DArbonne'!I47+'5C1A_Madison'!I47+'5C1C_Intl High'!I47+'5C3_UnvView'!I47+'5C1F_L.C. Charter'!I47+'5C1E_LFNO'!I47+'5C1D_NOMMA'!I47+'5C1AE_Noble Minds'!I47+'5C1J_Jeff Chamber'!I47+'5C1Q_Advantage'!I47+'5C1AF_JCFA-Laf'!I47+'5C1W_Willow'!I47+'5C1Z_Lincoln Prep'!I47+'5C1AA_Laurel'!I47+'5C1AB_Apex'!I47+'5C1AC_Smothers'!I47+'5C1AD_Greater'!I47+'5C1R_Iberville'!I47+'5C1N_Delta'!I47+'5C1S_LC Col Prep'!I47+'5C1T_Northeast'!I47+'5C1U_Acadiana Ren'!I47+'5C1I_LA Key'!I47+'5C1V_Laf Ren'!I47+'5C1O_Impact'!I47+'5C1P_Vision'!I47+'5C2_LAVCA'!I47+'5C1H_Southwest'!I47+'5C1G_JS Clark'!I47+'5C1AH_BRUP'!I47+'5C1X_Tangi'!I47+'5C1Y_GEO'!I47+'5C1AI_Harmony'!I47+'5C1AJ_Athlos'!I47+'5C1AG_Collegiate'!I47+'5C1M_GEO Mid'!I47+Placeholder_Tallulah!I47</f>
        <v>0</v>
      </c>
      <c r="J47" s="61">
        <f>'Source Data'!J47</f>
        <v>103.26628157110781</v>
      </c>
      <c r="K47" s="66">
        <f>'5C1B_DArbonne'!K47+'5C1A_Madison'!K47+'5C1C_Intl High'!K47+'5C3_UnvView'!K47+'5C1F_L.C. Charter'!K47+'5C1E_LFNO'!K47+'5C1D_NOMMA'!K47+'5C1AE_Noble Minds'!K47+'5C1J_Jeff Chamber'!K47+'5C1Q_Advantage'!K47+'5C1AF_JCFA-Laf'!K47+'5C1W_Willow'!K47+'5C1Z_Lincoln Prep'!K47+'5C1AA_Laurel'!K47+'5C1AB_Apex'!K47+'5C1AC_Smothers'!K47+'5C1AD_Greater'!K47+'5C1R_Iberville'!K47+'5C1N_Delta'!K47+'5C1S_LC Col Prep'!K47+'5C1T_Northeast'!K47+'5C1U_Acadiana Ren'!K47+'5C1I_LA Key'!K47+'5C1V_Laf Ren'!K47+'5C1O_Impact'!K47+'5C1P_Vision'!K47+'5C2_LAVCA'!K47+'5C1H_Southwest'!K47+'5C1G_JS Clark'!K47+'5C1AH_BRUP'!K47+'5C1X_Tangi'!K47+'5C1Y_GEO'!K47+'5C1AI_Harmony'!K47+'5C1AJ_Athlos'!K47+'5C1AG_Collegiate'!K47+'5C1M_GEO Mid'!K47+Placeholder_Tallulah!K47</f>
        <v>0</v>
      </c>
      <c r="L47" s="354">
        <f>'5C1B_DArbonne'!L47+'5C1A_Madison'!L47+'5C1C_Intl High'!L47+'5C3_UnvView'!L47+'5C1F_L.C. Charter'!L47+'5C1E_LFNO'!L47+'5C1D_NOMMA'!L47+'5C1AE_Noble Minds'!L47+'5C1J_Jeff Chamber'!L47+'5C1Q_Advantage'!L47+'5C1AF_JCFA-Laf'!L47+'5C1W_Willow'!L47+'5C1Z_Lincoln Prep'!L47+'5C1AA_Laurel'!L47+'5C1AB_Apex'!L47+'5C1AC_Smothers'!L47+'5C1AD_Greater'!L47+'5C1R_Iberville'!L47+'5C1N_Delta'!L47+'5C1S_LC Col Prep'!L47+'5C1T_Northeast'!L47+'5C1U_Acadiana Ren'!L47+'5C1I_LA Key'!L47+'5C1V_Laf Ren'!L47+'5C1O_Impact'!L47+'5C1P_Vision'!L47+'5C2_LAVCA'!L47+'5C1H_Southwest'!L47+'5C1G_JS Clark'!L47+'5C1AH_BRUP'!L47+'5C1X_Tangi'!L47+'5C1Y_GEO'!L47+'5C1AI_Harmony'!L47+'5C1AJ_Athlos'!L47+'5C1AG_Collegiate'!L47+'5C1M_GEO Mid'!L47+Placeholder_Tallulah!L47</f>
        <v>0</v>
      </c>
      <c r="M47" s="61">
        <f>'Source Data'!K47</f>
        <v>2581.6570392776953</v>
      </c>
      <c r="N47" s="66">
        <f>'5C1B_DArbonne'!N47+'5C1A_Madison'!N47+'5C1C_Intl High'!N47+'5C3_UnvView'!N47+'5C1F_L.C. Charter'!N47+'5C1E_LFNO'!N47+'5C1D_NOMMA'!N47+'5C1AE_Noble Minds'!N47+'5C1J_Jeff Chamber'!N47+'5C1Q_Advantage'!N47+'5C1AF_JCFA-Laf'!N47+'5C1W_Willow'!N47+'5C1Z_Lincoln Prep'!N47+'5C1AA_Laurel'!N47+'5C1AB_Apex'!N47+'5C1AC_Smothers'!N47+'5C1AD_Greater'!N47+'5C1R_Iberville'!N47+'5C1N_Delta'!N47+'5C1S_LC Col Prep'!N47+'5C1T_Northeast'!N47+'5C1U_Acadiana Ren'!N47+'5C1I_LA Key'!N47+'5C1V_Laf Ren'!N47+'5C1O_Impact'!N47+'5C1P_Vision'!N47+'5C2_LAVCA'!N47+'5C1H_Southwest'!N47+'5C1G_JS Clark'!N47+'5C1AH_BRUP'!N47+'5C1X_Tangi'!N47+'5C1Y_GEO'!N47+'5C1AI_Harmony'!N47+'5C1AJ_Athlos'!N47+'5C1AG_Collegiate'!N47+'5C1M_GEO Mid'!N47+Placeholder_Tallulah!N47</f>
        <v>0</v>
      </c>
      <c r="O47" s="354">
        <f>'5C1B_DArbonne'!O47+'5C1A_Madison'!O47+'5C1C_Intl High'!O47+'5C3_UnvView'!O47+'5C1F_L.C. Charter'!O47+'5C1E_LFNO'!O47+'5C1D_NOMMA'!O47+'5C1AE_Noble Minds'!O47+'5C1J_Jeff Chamber'!O47+'5C1Q_Advantage'!O47+'5C1AF_JCFA-Laf'!O47+'5C1W_Willow'!O47+'5C1Z_Lincoln Prep'!O47+'5C1AA_Laurel'!O47+'5C1AB_Apex'!O47+'5C1AC_Smothers'!O47+'5C1AD_Greater'!O47+'5C1R_Iberville'!O47+'5C1N_Delta'!O47+'5C1S_LC Col Prep'!O47+'5C1T_Northeast'!O47+'5C1U_Acadiana Ren'!O47+'5C1I_LA Key'!O47+'5C1V_Laf Ren'!O47+'5C1O_Impact'!O47+'5C1P_Vision'!O47+'5C2_LAVCA'!O47+'5C1H_Southwest'!O47+'5C1G_JS Clark'!O47+'5C1AH_BRUP'!O47+'5C1X_Tangi'!O47+'5C1Y_GEO'!O47+'5C1AI_Harmony'!O47+'5C1AJ_Athlos'!O47+'5C1AG_Collegiate'!O47+'5C1M_GEO Mid'!O47+Placeholder_Tallulah!O47</f>
        <v>0</v>
      </c>
      <c r="P47" s="61">
        <f>'Source Data'!L47</f>
        <v>1032.6628157110781</v>
      </c>
      <c r="Q47" s="66">
        <f>'5C1B_DArbonne'!Q47+'5C1A_Madison'!Q47+'5C1C_Intl High'!Q47+'5C3_UnvView'!Q47+'5C1F_L.C. Charter'!Q47+'5C1E_LFNO'!Q47+'5C1D_NOMMA'!Q47+'5C1AE_Noble Minds'!Q47+'5C1J_Jeff Chamber'!Q47+'5C1Q_Advantage'!Q47+'5C1AF_JCFA-Laf'!Q47+'5C1W_Willow'!Q47+'5C1Z_Lincoln Prep'!Q47+'5C1AA_Laurel'!Q47+'5C1AB_Apex'!Q47+'5C1AC_Smothers'!Q47+'5C1AD_Greater'!Q47+'5C1R_Iberville'!Q47+'5C1N_Delta'!Q47+'5C1S_LC Col Prep'!Q47+'5C1T_Northeast'!Q47+'5C1U_Acadiana Ren'!Q47+'5C1I_LA Key'!Q47+'5C1V_Laf Ren'!Q47+'5C1O_Impact'!Q47+'5C1P_Vision'!Q47+'5C2_LAVCA'!Q47+'5C1H_Southwest'!Q47+'5C1G_JS Clark'!Q47+'5C1AH_BRUP'!Q47+'5C1X_Tangi'!Q47+'5C1Y_GEO'!Q47+'5C1AI_Harmony'!Q47+'5C1AJ_Athlos'!Q47+'5C1AG_Collegiate'!Q47+'5C1M_GEO Mid'!Q47+Placeholder_Tallulah!Q47</f>
        <v>0</v>
      </c>
      <c r="R47" s="93">
        <f>'5C1B_DArbonne'!R47+'5C1A_Madison'!R47+'5C1C_Intl High'!R47+'5C3_UnvView'!R47+'5C1F_L.C. Charter'!R47+'5C1E_LFNO'!R47+'5C1D_NOMMA'!R47+'5C1AE_Noble Minds'!R47+'5C1J_Jeff Chamber'!R47+'5C1Q_Advantage'!R47+'5C1AF_JCFA-Laf'!R47+'5C1W_Willow'!R47+'5C1Z_Lincoln Prep'!R47+'5C1AA_Laurel'!R47+'5C1AB_Apex'!R47+'5C1AC_Smothers'!R47+'5C1AD_Greater'!R47+'5C1R_Iberville'!R47+'5C1N_Delta'!R47+'5C1S_LC Col Prep'!R47+'5C1T_Northeast'!R47+'5C1U_Acadiana Ren'!R47+'5C1I_LA Key'!R47+'5C1V_Laf Ren'!R47+'5C1O_Impact'!R47+'5C1P_Vision'!R47+'5C2_LAVCA'!R47+'5C1H_Southwest'!R47+'5C1G_JS Clark'!R47+'5C1AH_BRUP'!R47+'5C1X_Tangi'!R47+'5C1Y_GEO'!R47+'5C1AI_Harmony'!R47+'5C1AJ_Athlos'!R47+'5C1AG_Collegiate'!R47+'5C1M_GEO Mid'!R47+Placeholder_Tallulah!R47</f>
        <v>21434</v>
      </c>
      <c r="S47" s="1396">
        <f>'5C3_UnvView'!S47+'5C2_LAVCA'!S47</f>
        <v>2382</v>
      </c>
      <c r="T47" s="61">
        <f>'5C1B_DArbonne'!S47+'5C1A_Madison'!S47+'5C1C_Intl High'!S47+'5C3_UnvView'!T47+'5C1F_L.C. Charter'!S47+'5C1E_LFNO'!S47+'5C1D_NOMMA'!S47+'5C1AE_Noble Minds'!S47+'5C1J_Jeff Chamber'!S47+'5C1Q_Advantage'!S47+'5C1AF_JCFA-Laf'!S47+'5C1W_Willow'!S47+'5C1Z_Lincoln Prep'!S47+'5C1AA_Laurel'!S47+'5C1AB_Apex'!S47+'5C1AC_Smothers'!S47+'5C1AD_Greater'!S47+'5C1R_Iberville'!S47+'5C1N_Delta'!S47+'5C1S_LC Col Prep'!S47+'5C1T_Northeast'!S47+'5C1U_Acadiana Ren'!S47+'5C1I_LA Key'!S47+'5C1V_Laf Ren'!S47+'5C1O_Impact'!S47+'5C1P_Vision'!S47+'5C2_LAVCA'!T47+'5C1H_Southwest'!S47+'5C1G_JS Clark'!S47+'5C1AH_BRUP'!S47+'5C1X_Tangi'!S47+'5C1Y_GEO'!S47+'5C1AI_Harmony'!S47+'5C1AJ_Athlos'!S47+'5C1AG_Collegiate'!S47+'5C1M_GEO Mid'!S47+Placeholder_Tallulah!S47</f>
        <v>0</v>
      </c>
      <c r="U47" s="61">
        <f>'5C1B_DArbonne'!T47+'5C1A_Madison'!T47+'5C1C_Intl High'!T47+'5C3_UnvView'!U47+'5C1F_L.C. Charter'!T47+'5C1E_LFNO'!T47+'5C1D_NOMMA'!T47+'5C1AE_Noble Minds'!T47+'5C1J_Jeff Chamber'!T47+'5C1Q_Advantage'!T47+'5C1AF_JCFA-Laf'!T47+'5C1W_Willow'!T47+'5C1Z_Lincoln Prep'!T47+'5C1AA_Laurel'!T47+'5C1AB_Apex'!T47+'5C1AC_Smothers'!T47+'5C1AD_Greater'!T47+'5C1R_Iberville'!T47+'5C1N_Delta'!T47+'5C1S_LC Col Prep'!T47+'5C1T_Northeast'!T47+'5C1U_Acadiana Ren'!T47+'5C1I_LA Key'!T47+'5C1V_Laf Ren'!T47+'5C1O_Impact'!T47+'5C1P_Vision'!T47+'5C2_LAVCA'!U47+'5C1H_Southwest'!T47+'5C1G_JS Clark'!T47+'5C1AH_BRUP'!T47+'5C1X_Tangi'!T47+'5C1Y_GEO'!T47+'5C1AI_Harmony'!T47+'5C1AJ_Athlos'!T47+'5C1AG_Collegiate'!T47+'5C1M_GEO Mid'!T47+Placeholder_Tallulah!T47</f>
        <v>0</v>
      </c>
      <c r="V47" s="62">
        <f>'5C1B_DArbonne'!U47+'5C1A_Madison'!U47+'5C1C_Intl High'!U47+'5C3_UnvView'!V47+'5C1F_L.C. Charter'!U47+'5C1E_LFNO'!U47+'5C1D_NOMMA'!U47+'5C1AE_Noble Minds'!U47+'5C1J_Jeff Chamber'!U47+'5C1Q_Advantage'!U47+'5C1AF_JCFA-Laf'!U47+'5C1W_Willow'!U47+'5C1Z_Lincoln Prep'!U47+'5C1AA_Laurel'!U47+'5C1AB_Apex'!U47+'5C1AC_Smothers'!U47+'5C1AD_Greater'!U47+'5C1R_Iberville'!U47+'5C1N_Delta'!U47+'5C1S_LC Col Prep'!U47+'5C1T_Northeast'!U47+'5C1U_Acadiana Ren'!U47+'5C1I_LA Key'!U47+'5C1V_Laf Ren'!U47+'5C1O_Impact'!U47+'5C1P_Vision'!U47+'5C2_LAVCA'!V47+'5C1H_Southwest'!U47+'5C1G_JS Clark'!U47+'5C1AH_BRUP'!U47+'5C1X_Tangi'!U47+'5C1Y_GEO'!U47+'5C1AI_Harmony'!U47+'5C1AJ_Athlos'!U47+'5C1AG_Collegiate'!U47+'5C1M_GEO Mid'!U47+Placeholder_Tallulah!U47</f>
        <v>0</v>
      </c>
      <c r="W47" s="93">
        <f>'5C1B_DArbonne'!V47+'5C1A_Madison'!V47+'5C1C_Intl High'!V47+'5C3_UnvView'!W47+'5C1F_L.C. Charter'!V47+'5C1E_LFNO'!V47+'5C1D_NOMMA'!V47+'5C1AE_Noble Minds'!V47+'5C1J_Jeff Chamber'!V47+'5C1Q_Advantage'!V47+'5C1AF_JCFA-Laf'!V47+'5C1W_Willow'!V47+'5C1Z_Lincoln Prep'!V47+'5C1AA_Laurel'!V47+'5C1AB_Apex'!V47+'5C1AC_Smothers'!V47+'5C1AD_Greater'!V47+'5C1R_Iberville'!V47+'5C1N_Delta'!V47+'5C1S_LC Col Prep'!V47+'5C1T_Northeast'!V47+'5C1U_Acadiana Ren'!V47+'5C1I_LA Key'!V47+'5C1V_Laf Ren'!V47+'5C1O_Impact'!V47+'5C1P_Vision'!V47+'5C2_LAVCA'!W47+'5C1H_Southwest'!V47+'5C1G_JS Clark'!V47+'5C1AH_BRUP'!V47+'5C1X_Tangi'!V47+'5C1Y_GEO'!V47+'5C1AI_Harmony'!V47+'5C1AJ_Athlos'!V47+'5C1AG_Collegiate'!V47+'5C1M_GEO Mid'!V47+Placeholder_Tallulah!V47</f>
        <v>0</v>
      </c>
      <c r="X47" s="66">
        <f>'5C1B_DArbonne'!W47+'5C1A_Madison'!W47+'5C1C_Intl High'!W47+'5C3_UnvView'!X47+'5C1F_L.C. Charter'!W47+'5C1E_LFNO'!W47+'5C1D_NOMMA'!W47+'5C1AE_Noble Minds'!W47+'5C1J_Jeff Chamber'!W47+'5C1Q_Advantage'!W47+'5C1AF_JCFA-Laf'!W47+'5C1W_Willow'!W47+'5C1Z_Lincoln Prep'!W47+'5C1AA_Laurel'!W47+'5C1AB_Apex'!W47+'5C1AC_Smothers'!W47+'5C1AD_Greater'!W47+'5C1R_Iberville'!W47+'5C1N_Delta'!W47+'5C1S_LC Col Prep'!W47+'5C1T_Northeast'!W47+'5C1U_Acadiana Ren'!W47+'5C1I_LA Key'!W47+'5C1V_Laf Ren'!W47+'5C1O_Impact'!W47+'5C1P_Vision'!W47+'5C2_LAVCA'!X47+'5C1H_Southwest'!W47+'5C1G_JS Clark'!W47+'5C1AH_BRUP'!W47+'5C1X_Tangi'!W47+'5C1Y_GEO'!W47+'5C1AI_Harmony'!W47+'5C1AJ_Athlos'!W47+'5C1AG_Collegiate'!W47+'5C1M_GEO Mid'!W47+Placeholder_Tallulah!W47</f>
        <v>0</v>
      </c>
      <c r="Y47" s="93">
        <f>'5C1B_DArbonne'!X47+'5C1A_Madison'!X47+'5C1C_Intl High'!X47+'5C3_UnvView'!Y47+'5C1F_L.C. Charter'!X47+'5C1E_LFNO'!X47+'5C1D_NOMMA'!X47+'5C1AE_Noble Minds'!X47+'5C1J_Jeff Chamber'!X47+'5C1Q_Advantage'!X47+'5C1AF_JCFA-Laf'!X47+'5C1W_Willow'!X47+'5C1Z_Lincoln Prep'!X47+'5C1AA_Laurel'!X47+'5C1AB_Apex'!X47+'5C1AC_Smothers'!X47+'5C1AD_Greater'!X47+'5C1R_Iberville'!X47+'5C1N_Delta'!X47+'5C1S_LC Col Prep'!X47+'5C1T_Northeast'!X47+'5C1U_Acadiana Ren'!X47+'5C1I_LA Key'!X47+'5C1V_Laf Ren'!X47+'5C1O_Impact'!X47+'5C1P_Vision'!X47+'5C2_LAVCA'!Y47+'5C1H_Southwest'!X47+'5C1G_JS Clark'!X47+'5C1AH_BRUP'!X47+'5C1X_Tangi'!X47+'5C1Y_GEO'!X47+'5C1AI_Harmony'!X47+'5C1AJ_Athlos'!X47+'5C1AG_Collegiate'!X47+'5C1M_GEO Mid'!X47+Placeholder_Tallulah!X47</f>
        <v>0</v>
      </c>
      <c r="Z47" s="61">
        <f>'5C1B_DArbonne'!Y47+'5C1A_Madison'!Y47+'5C1C_Intl High'!Y47+'5C3_UnvView'!Z47+'5C1F_L.C. Charter'!Y47+'5C1E_LFNO'!Y47+'5C1D_NOMMA'!Y47+'5C1AE_Noble Minds'!Y47+'5C1J_Jeff Chamber'!Y47+'5C1Q_Advantage'!Y47+'5C1AF_JCFA-Laf'!Y47+'5C1W_Willow'!Y47+'5C1Z_Lincoln Prep'!Y47+'5C1AA_Laurel'!Y47+'5C1AB_Apex'!Y47+'5C1AC_Smothers'!Y47+'5C1AD_Greater'!Y47+'5C1R_Iberville'!Y47+'5C1N_Delta'!Y47+'5C1S_LC Col Prep'!Y47+'5C1T_Northeast'!Y47+'5C1U_Acadiana Ren'!Y47+'5C1I_LA Key'!Y47+'5C1V_Laf Ren'!Y47+'5C1O_Impact'!Y47+'5C1P_Vision'!Y47+'5C2_LAVCA'!Z47+'5C1H_Southwest'!Y47+'5C1G_JS Clark'!Y47+'5C1AH_BRUP'!Y47+'5C1X_Tangi'!Y47+'5C1Y_GEO'!Y47+'5C1AI_Harmony'!Y47+'5C1AJ_Athlos'!Y47+'5C1AG_Collegiate'!Y47+'5C1M_GEO Mid'!Y47+Placeholder_Tallulah!Y47</f>
        <v>0</v>
      </c>
      <c r="AA47" s="93">
        <f>'5C1B_DArbonne'!Z47+'5C1A_Madison'!Z47+'5C1C_Intl High'!Z47+'5C3_UnvView'!AA47+'5C1F_L.C. Charter'!Z47+'5C1E_LFNO'!Z47+'5C1D_NOMMA'!Z47+'5C1AE_Noble Minds'!Z47+'5C1J_Jeff Chamber'!Z47+'5C1Q_Advantage'!Z47+'5C1AF_JCFA-Laf'!Z47+'5C1W_Willow'!Z47+'5C1Z_Lincoln Prep'!Z47+'5C1AA_Laurel'!Z47+'5C1AB_Apex'!Z47+'5C1AC_Smothers'!Z47+'5C1AD_Greater'!Z47+'5C1R_Iberville'!Z47+'5C1N_Delta'!Z47+'5C1S_LC Col Prep'!Z47+'5C1T_Northeast'!Z47+'5C1U_Acadiana Ren'!Z47+'5C1I_LA Key'!Z47+'5C1V_Laf Ren'!Z47+'5C1O_Impact'!Z47+'5C1P_Vision'!Z47+'5C2_LAVCA'!AA47+'5C1H_Southwest'!Z47+'5C1G_JS Clark'!Z47+'5C1AH_BRUP'!Z47+'5C1X_Tangi'!Z47+'5C1Y_GEO'!Z47+'5C1AI_Harmony'!Z47+'5C1AJ_Athlos'!Z47+'5C1AG_Collegiate'!Z47+'5C1M_GEO Mid'!Z47+Placeholder_Tallulah!Z47</f>
        <v>0</v>
      </c>
      <c r="AB47" s="61">
        <f>'5C1B_DArbonne'!AA47+'5C1A_Madison'!AA47+'5C1C_Intl High'!AA47+'5C3_UnvView'!AB47+'5C1F_L.C. Charter'!AA47+'5C1E_LFNO'!AA47+'5C1D_NOMMA'!AA47+'5C1AE_Noble Minds'!AA47+'5C1J_Jeff Chamber'!AA47+'5C1Q_Advantage'!AA47+'5C1AF_JCFA-Laf'!AA47+'5C1W_Willow'!AA47+'5C1Z_Lincoln Prep'!AA47+'5C1AA_Laurel'!AA47+'5C1AB_Apex'!AA47+'5C1AC_Smothers'!AA47+'5C1AD_Greater'!AA47+'5C1R_Iberville'!AA47+'5C1N_Delta'!AA47+'5C1S_LC Col Prep'!AA47+'5C1T_Northeast'!AA47+'5C1U_Acadiana Ren'!AA47+'5C1I_LA Key'!AA47+'5C1V_Laf Ren'!AA47+'5C1O_Impact'!AA47+'5C1P_Vision'!AA47+'5C2_LAVCA'!AB47+'5C1H_Southwest'!AA47+'5C1G_JS Clark'!AA47+'5C1AH_BRUP'!AA47+'5C1X_Tangi'!AA47+'5C1Y_GEO'!AA47+'5C1AI_Harmony'!AA47+'5C1AJ_Athlos'!AA47+'5C1AG_Collegiate'!AA47+'5C1M_GEO Mid'!AA47+Placeholder_Tallulah!AA47</f>
        <v>0</v>
      </c>
      <c r="AC47" s="61">
        <f>'5C1B_DArbonne'!AB47+'5C1A_Madison'!AB47+'5C1C_Intl High'!AB47+'5C3_UnvView'!AC47+'5C1F_L.C. Charter'!AB47+'5C1E_LFNO'!AB47+'5C1D_NOMMA'!AB47+'5C1AE_Noble Minds'!AB47+'5C1J_Jeff Chamber'!AB47+'5C1Q_Advantage'!AB47+'5C1AF_JCFA-Laf'!AB47+'5C1W_Willow'!AB47+'5C1Z_Lincoln Prep'!AB47+'5C1AA_Laurel'!AB47+'5C1AB_Apex'!AB47+'5C1AC_Smothers'!AB47+'5C1AD_Greater'!AB47+'5C1R_Iberville'!AB47+'5C1N_Delta'!AB47+'5C1S_LC Col Prep'!AB47+'5C1T_Northeast'!AB47+'5C1U_Acadiana Ren'!AB47+'5C1I_LA Key'!AB47+'5C1V_Laf Ren'!AB47+'5C1O_Impact'!AB47+'5C1P_Vision'!AB47+'5C2_LAVCA'!AC47+'5C1H_Southwest'!AB47+'5C1G_JS Clark'!AB47+'5C1AH_BRUP'!AB47+'5C1X_Tangi'!AB47+'5C1Y_GEO'!AB47+'5C1AI_Harmony'!AB47+'5C1AJ_Athlos'!AB47+'5C1AG_Collegiate'!AB47+'5C1M_GEO Mid'!AB47+Placeholder_Tallulah!AB47</f>
        <v>0</v>
      </c>
      <c r="AD47" s="93">
        <f>'5C1B_DArbonne'!AC47+'5C1A_Madison'!AC47+'5C1C_Intl High'!AC47+'5C3_UnvView'!AD47+'5C1F_L.C. Charter'!AC47+'5C1E_LFNO'!AC47+'5C1D_NOMMA'!AC47+'5C1AE_Noble Minds'!AC47+'5C1J_Jeff Chamber'!AC47+'5C1Q_Advantage'!AC47+'5C1AF_JCFA-Laf'!AC47+'5C1W_Willow'!AC47+'5C1Z_Lincoln Prep'!AC47+'5C1AA_Laurel'!AC47+'5C1AB_Apex'!AC47+'5C1AC_Smothers'!AC47+'5C1AD_Greater'!AC47+'5C1R_Iberville'!AC47+'5C1N_Delta'!AC47+'5C1S_LC Col Prep'!AC47+'5C1T_Northeast'!AC47+'5C1U_Acadiana Ren'!AC47+'5C1I_LA Key'!AC47+'5C1V_Laf Ren'!AC47+'5C1O_Impact'!AC47+'5C1P_Vision'!AC47+'5C2_LAVCA'!AD47+'5C1H_Southwest'!AC47+'5C1G_JS Clark'!AC47+'5C1AH_BRUP'!AC47+'5C1X_Tangi'!AC47+'5C1Y_GEO'!AC47+'5C1AI_Harmony'!AC47+'5C1AJ_Athlos'!AC47+'5C1AG_Collegiate'!AC47+'5C1M_GEO Mid'!AC47+Placeholder_Tallulah!AC47</f>
        <v>0</v>
      </c>
      <c r="AE47" s="97">
        <f>'5C1B_DArbonne'!AD47+'5C1A_Madison'!AD47+'5C1C_Intl High'!AD47+'5C3_UnvView'!AE47+'5C1F_L.C. Charter'!AD47+'5C1E_LFNO'!AD47+'5C1D_NOMMA'!AD47+'5C1AE_Noble Minds'!AD47+'5C1J_Jeff Chamber'!AD47+'5C1Q_Advantage'!AD47+'5C1AF_JCFA-Laf'!AD47+'5C1W_Willow'!AD47+'5C1Z_Lincoln Prep'!AD47+'5C1AA_Laurel'!AD47+'5C1AB_Apex'!AD47+'5C1AC_Smothers'!AD47+'5C1AD_Greater'!AD47+'5C1R_Iberville'!AD47+'5C1N_Delta'!AD47+'5C1S_LC Col Prep'!AD47+'5C1T_Northeast'!AD47+'5C1U_Acadiana Ren'!AD47+'5C1I_LA Key'!AD47+'5C1V_Laf Ren'!AD47+'5C1O_Impact'!AD47+'5C1P_Vision'!AD47+'5C2_LAVCA'!AE47+'5C1H_Southwest'!AD47+'5C1G_JS Clark'!AD47+'5C1AH_BRUP'!AD47+'5C1X_Tangi'!AD47+'5C1Y_GEO'!AD47+'5C1AI_Harmony'!AD47+'5C1AJ_Athlos'!AD47+'5C1AG_Collegiate'!AD47+'5C1M_GEO Mid'!AD47+Placeholder_Tallulah!AD47</f>
        <v>0</v>
      </c>
      <c r="AF47" s="67">
        <f>'Source Data'!N47</f>
        <v>10950</v>
      </c>
      <c r="AG47" s="90">
        <f>'5C1B_DArbonne'!AF47+'5C1A_Madison'!AF47+'5C1C_Intl High'!AF47+'5C3_UnvView'!AG47+'5C1F_L.C. Charter'!AF47+'5C1E_LFNO'!AF47+'5C1D_NOMMA'!AF47+'5C1AE_Noble Minds'!AF47+'5C1J_Jeff Chamber'!AF47+'5C1Q_Advantage'!AF47+'5C1AF_JCFA-Laf'!AF47+'5C1W_Willow'!AF47+'5C1Z_Lincoln Prep'!AF47+'5C1AA_Laurel'!AF47+'5C1AB_Apex'!AF47+'5C1AC_Smothers'!AF47+'5C1AD_Greater'!AF47+'5C1R_Iberville'!AF47+'5C1N_Delta'!AF47+'5C1S_LC Col Prep'!AF47+'5C1T_Northeast'!AF47+'5C1U_Acadiana Ren'!AF47+'5C1I_LA Key'!AF47+'5C1V_Laf Ren'!AF47+'5C1O_Impact'!AF47+'5C1P_Vision'!AF47+'5C2_LAVCA'!AG47+'5C1H_Southwest'!AF47+'5C1G_JS Clark'!AF47+'5C1AH_BRUP'!AF47+'5C1X_Tangi'!AF47+'5C1Y_GEO'!AF47+'5C1AI_Harmony'!AF47+'5C1AJ_Athlos'!AF47+'5C1AG_Collegiate'!AF47+'5C1M_GEO Mid'!AF47+Placeholder_Tallulah!AF47</f>
        <v>0</v>
      </c>
      <c r="AH47" s="335">
        <f>'5C1B_DArbonne'!AG47+'5C1A_Madison'!AG47+'5C1C_Intl High'!AG47+'5C3_UnvView'!AH47+'5C1F_L.C. Charter'!AG47+'5C1E_LFNO'!AG47+'5C1D_NOMMA'!AG47+'5C1AE_Noble Minds'!AG47+'5C1J_Jeff Chamber'!AG47+'5C1Q_Advantage'!AG47+'5C1AF_JCFA-Laf'!AG47+'5C1W_Willow'!AG47+'5C1Z_Lincoln Prep'!AG47+'5C1AA_Laurel'!AG47+'5C1AB_Apex'!AG47+'5C1AC_Smothers'!AG47+'5C1AD_Greater'!AG47+'5C1R_Iberville'!AG47+'5C1N_Delta'!AG47+'5C1S_LC Col Prep'!AG47+'5C1T_Northeast'!AG47+'5C1U_Acadiana Ren'!AG47+'5C1I_LA Key'!AG47+'5C1V_Laf Ren'!AG47+'5C1O_Impact'!AG47+'5C1P_Vision'!AG47+'5C2_LAVCA'!AH47+'5C1H_Southwest'!AG47+'5C1G_JS Clark'!AG47+'5C1AH_BRUP'!AG47+'5C1X_Tangi'!AG47+'5C1Y_GEO'!AG47+'5C1AI_Harmony'!AG47+'5C1AJ_Athlos'!AG47+'5C1AG_Collegiate'!AG47+'5C1M_GEO Mid'!AG47+Placeholder_Tallulah!AG47</f>
        <v>0</v>
      </c>
      <c r="AI47" s="67">
        <f>'5C1B_DArbonne'!AH47+'5C1A_Madison'!AH47+'5C1C_Intl High'!AH47+'5C3_UnvView'!AI47+'5C1F_L.C. Charter'!AH47+'5C1E_LFNO'!AH47+'5C1D_NOMMA'!AH47+'5C1AE_Noble Minds'!AH47+'5C1J_Jeff Chamber'!AH47+'5C1Q_Advantage'!AH47+'5C1AF_JCFA-Laf'!AH47+'5C1W_Willow'!AH47+'5C1Z_Lincoln Prep'!AH47+'5C1AA_Laurel'!AH47+'5C1AB_Apex'!AH47+'5C1AC_Smothers'!AH47+'5C1AD_Greater'!AH47+'5C1R_Iberville'!AH47+'5C1N_Delta'!AH47+'5C1S_LC Col Prep'!AH47+'5C1T_Northeast'!AH47+'5C1U_Acadiana Ren'!AH47+'5C1I_LA Key'!AH47+'5C1V_Laf Ren'!AH47+'5C1O_Impact'!AH47+'5C1P_Vision'!AH47+'5C2_LAVCA'!AI47+'5C1H_Southwest'!AH47+'5C1G_JS Clark'!AH47+'5C1AH_BRUP'!AH47+'5C1X_Tangi'!AH47+'5C1Y_GEO'!AH47+'5C1AI_Harmony'!AH47+'5C1AJ_Athlos'!AH47+'5C1AG_Collegiate'!AH47+'5C1M_GEO Mid'!AH47+Placeholder_Tallulah!AH47</f>
        <v>0</v>
      </c>
      <c r="AJ47" s="335">
        <f>'5C1B_DArbonne'!AI47+'5C1A_Madison'!AI47+'5C1C_Intl High'!AI47+'5C3_UnvView'!AJ47+'5C1F_L.C. Charter'!AI47+'5C1E_LFNO'!AI47+'5C1D_NOMMA'!AI47+'5C1AE_Noble Minds'!AI47+'5C1J_Jeff Chamber'!AI47+'5C1Q_Advantage'!AI47+'5C1AF_JCFA-Laf'!AI47+'5C1W_Willow'!AI47+'5C1Z_Lincoln Prep'!AI47+'5C1AA_Laurel'!AI47+'5C1AB_Apex'!AI47+'5C1AC_Smothers'!AI47+'5C1AD_Greater'!AI47+'5C1R_Iberville'!AI47+'5C1N_Delta'!AI47+'5C1S_LC Col Prep'!AI47+'5C1T_Northeast'!AI47+'5C1U_Acadiana Ren'!AI47+'5C1I_LA Key'!AI47+'5C1V_Laf Ren'!AI47+'5C1O_Impact'!AI47+'5C1P_Vision'!AI47+'5C2_LAVCA'!AJ47+'5C1H_Southwest'!AI47+'5C1G_JS Clark'!AI47+'5C1AH_BRUP'!AI47+'5C1X_Tangi'!AI47+'5C1Y_GEO'!AI47+'5C1AI_Harmony'!AI47+'5C1AJ_Athlos'!AI47+'5C1AG_Collegiate'!AI47+'5C1M_GEO Mid'!AI47+Placeholder_Tallulah!AI47</f>
        <v>0</v>
      </c>
      <c r="AK47" s="69">
        <f>'5C1B_DArbonne'!AJ47+'5C1A_Madison'!AJ47+'5C1C_Intl High'!AJ47+'5C3_UnvView'!AK47+'5C1F_L.C. Charter'!AJ47+'5C1E_LFNO'!AJ47+'5C1D_NOMMA'!AJ47+'5C1AE_Noble Minds'!AJ47+'5C1J_Jeff Chamber'!AJ47+'5C1Q_Advantage'!AJ47+'5C1AF_JCFA-Laf'!AJ47+'5C1W_Willow'!AJ47+'5C1Z_Lincoln Prep'!AJ47+'5C1AA_Laurel'!AJ47+'5C1AB_Apex'!AJ47+'5C1AC_Smothers'!AJ47+'5C1AD_Greater'!AJ47+'5C1R_Iberville'!AJ47+'5C1N_Delta'!AJ47+'5C1S_LC Col Prep'!AJ47+'5C1T_Northeast'!AJ47+'5C1U_Acadiana Ren'!AJ47+'5C1I_LA Key'!AJ47+'5C1V_Laf Ren'!AJ47+'5C1O_Impact'!AJ47+'5C1P_Vision'!AJ47+'5C2_LAVCA'!AK47+'5C1H_Southwest'!AJ47+'5C1G_JS Clark'!AJ47+'5C1AH_BRUP'!AJ47+'5C1X_Tangi'!AJ47+'5C1Y_GEO'!AJ47+'5C1AI_Harmony'!AJ47+'5C1AJ_Athlos'!AJ47+'5C1AG_Collegiate'!AJ47+'5C1M_GEO Mid'!AJ47+Placeholder_Tallulah!AJ47</f>
        <v>0</v>
      </c>
      <c r="AL47" s="68">
        <f>'5C1B_DArbonne'!AK47+'5C1A_Madison'!AK47+'5C1C_Intl High'!AK47+'5C3_UnvView'!AL47+'5C1F_L.C. Charter'!AK47+'5C1E_LFNO'!AK47+'5C1D_NOMMA'!AK47+'5C1AE_Noble Minds'!AK47+'5C1J_Jeff Chamber'!AK47+'5C1Q_Advantage'!AK47+'5C1AF_JCFA-Laf'!AK47+'5C1W_Willow'!AK47+'5C1Z_Lincoln Prep'!AK47+'5C1AA_Laurel'!AK47+'5C1AB_Apex'!AK47+'5C1AC_Smothers'!AK47+'5C1AD_Greater'!AK47+'5C1R_Iberville'!AK47+'5C1N_Delta'!AK47+'5C1S_LC Col Prep'!AK47+'5C1T_Northeast'!AK47+'5C1U_Acadiana Ren'!AK47+'5C1I_LA Key'!AK47+'5C1V_Laf Ren'!AK47+'5C1O_Impact'!AK47+'5C1P_Vision'!AK47+'5C2_LAVCA'!AL47+'5C1H_Southwest'!AK47+'5C1G_JS Clark'!AK47+'5C1AH_BRUP'!AK47+'5C1X_Tangi'!AK47+'5C1Y_GEO'!AK47+'5C1AI_Harmony'!AK47+'5C1AJ_Athlos'!AK47+'5C1AG_Collegiate'!AK47+'5C1M_GEO Mid'!AK47+Placeholder_Tallulah!AK47</f>
        <v>0</v>
      </c>
      <c r="AM47" s="90">
        <f>'5C1B_DArbonne'!AL47+'5C1A_Madison'!AL47+'5C1C_Intl High'!AL47+'5C3_UnvView'!AM47+'5C1F_L.C. Charter'!AL47+'5C1E_LFNO'!AL47+'5C1D_NOMMA'!AL47+'5C1AE_Noble Minds'!AL47+'5C1J_Jeff Chamber'!AL47+'5C1Q_Advantage'!AL47+'5C1AF_JCFA-Laf'!AL47+'5C1W_Willow'!AL47+'5C1Z_Lincoln Prep'!AL47+'5C1AA_Laurel'!AL47+'5C1AB_Apex'!AL47+'5C1AC_Smothers'!AL47+'5C1AD_Greater'!AL47+'5C1R_Iberville'!AL47+'5C1N_Delta'!AL47+'5C1S_LC Col Prep'!AL47+'5C1T_Northeast'!AL47+'5C1U_Acadiana Ren'!AL47+'5C1I_LA Key'!AL47+'5C1V_Laf Ren'!AL47+'5C1O_Impact'!AL47+'5C1P_Vision'!AL47+'5C2_LAVCA'!AM47+'5C1H_Southwest'!AL47+'5C1G_JS Clark'!AL47+'5C1AH_BRUP'!AL47+'5C1X_Tangi'!AL47+'5C1Y_GEO'!AL47+'5C1AI_Harmony'!AL47+'5C1AJ_Athlos'!AL47+'5C1AG_Collegiate'!AL47+'5C1M_GEO Mid'!AL47+Placeholder_Tallulah!AL47</f>
        <v>93622</v>
      </c>
      <c r="AN47" s="71">
        <f>'5C1B_DArbonne'!AM47+'5C1A_Madison'!AM47+'5C1C_Intl High'!AM47+'5C3_UnvView'!AN47+'5C1F_L.C. Charter'!AM47+'5C1E_LFNO'!AM47+'5C1D_NOMMA'!AM47+'5C1AE_Noble Minds'!AM47+'5C1J_Jeff Chamber'!AM47+'5C1Q_Advantage'!AM47+'5C1AF_JCFA-Laf'!AM47+'5C1W_Willow'!AM47+'5C1Z_Lincoln Prep'!AM47+'5C1AA_Laurel'!AM47+'5C1AB_Apex'!AM47+'5C1AC_Smothers'!AM47+'5C1AD_Greater'!AM47+'5C1R_Iberville'!AM47+'5C1N_Delta'!AM47+'5C1S_LC Col Prep'!AM47+'5C1T_Northeast'!AM47+'5C1U_Acadiana Ren'!AM47+'5C1I_LA Key'!AM47+'5C1V_Laf Ren'!AM47+'5C1O_Impact'!AM47+'5C1P_Vision'!AM47+'5C2_LAVCA'!AN47+'5C1H_Southwest'!AM47+'5C1G_JS Clark'!AM47+'5C1AH_BRUP'!AM47+'5C1X_Tangi'!AM47+'5C1Y_GEO'!AM47+'5C1AI_Harmony'!AM47+'5C1AJ_Athlos'!AM47+'5C1AG_Collegiate'!AM47+'5C1M_GEO Mid'!AM47+Placeholder_Tallulah!AM47</f>
        <v>0</v>
      </c>
      <c r="AO47" s="90">
        <f>'5C1B_DArbonne'!AN47+'5C1A_Madison'!AN47+'5C1C_Intl High'!AN47+'5C3_UnvView'!AO47+'5C1F_L.C. Charter'!AN47+'5C1E_LFNO'!AN47+'5C1D_NOMMA'!AN47+'5C1AE_Noble Minds'!AN47+'5C1J_Jeff Chamber'!AN47+'5C1Q_Advantage'!AN47+'5C1AF_JCFA-Laf'!AN47+'5C1W_Willow'!AN47+'5C1Z_Lincoln Prep'!AN47+'5C1AA_Laurel'!AN47+'5C1AB_Apex'!AN47+'5C1AC_Smothers'!AN47+'5C1AD_Greater'!AN47+'5C1R_Iberville'!AN47+'5C1N_Delta'!AN47+'5C1S_LC Col Prep'!AN47+'5C1T_Northeast'!AN47+'5C1U_Acadiana Ren'!AN47+'5C1I_LA Key'!AN47+'5C1V_Laf Ren'!AN47+'5C1O_Impact'!AN47+'5C1P_Vision'!AN47+'5C2_LAVCA'!AO47+'5C1H_Southwest'!AN47+'5C1G_JS Clark'!AN47+'5C1AH_BRUP'!AN47+'5C1X_Tangi'!AN47+'5C1Y_GEO'!AN47+'5C1AI_Harmony'!AN47+'5C1AJ_Athlos'!AN47+'5C1AG_Collegiate'!AN47+'5C1M_GEO Mid'!AN47+Placeholder_Tallulah!AN47</f>
        <v>0</v>
      </c>
      <c r="AP47" s="69">
        <f>'5C1B_DArbonne'!AO47+'5C1A_Madison'!AO47+'5C1C_Intl High'!AO47+'5C3_UnvView'!AP47+'5C1F_L.C. Charter'!AO47+'5C1E_LFNO'!AO47+'5C1D_NOMMA'!AO47+'5C1AE_Noble Minds'!AO47+'5C1J_Jeff Chamber'!AO47+'5C1Q_Advantage'!AO47+'5C1AF_JCFA-Laf'!AO47+'5C1W_Willow'!AO47+'5C1Z_Lincoln Prep'!AO47+'5C1AA_Laurel'!AO47+'5C1AB_Apex'!AO47+'5C1AC_Smothers'!AO47+'5C1AD_Greater'!AO47+'5C1R_Iberville'!AO47+'5C1N_Delta'!AO47+'5C1S_LC Col Prep'!AO47+'5C1T_Northeast'!AO47+'5C1U_Acadiana Ren'!AO47+'5C1I_LA Key'!AO47+'5C1V_Laf Ren'!AO47+'5C1O_Impact'!AO47+'5C1P_Vision'!AO47+'5C2_LAVCA'!AP47+'5C1H_Southwest'!AO47+'5C1G_JS Clark'!AO47+'5C1AH_BRUP'!AO47+'5C1X_Tangi'!AO47+'5C1Y_GEO'!AO47+'5C1AI_Harmony'!AO47+'5C1AJ_Athlos'!AO47+'5C1AG_Collegiate'!AO47+'5C1M_GEO Mid'!AO47+Placeholder_Tallulah!AO47</f>
        <v>0</v>
      </c>
      <c r="AQ47" s="90">
        <f>'5C1B_DArbonne'!AP47+'5C1A_Madison'!AP47+'5C1C_Intl High'!AP47+'5C3_UnvView'!AQ47+'5C1F_L.C. Charter'!AP47+'5C1E_LFNO'!AP47+'5C1D_NOMMA'!AP47+'5C1AE_Noble Minds'!AP47+'5C1J_Jeff Chamber'!AP47+'5C1Q_Advantage'!AP47+'5C1AF_JCFA-Laf'!AP47+'5C1W_Willow'!AP47+'5C1Z_Lincoln Prep'!AP47+'5C1AA_Laurel'!AP47+'5C1AB_Apex'!AP47+'5C1AC_Smothers'!AP47+'5C1AD_Greater'!AP47+'5C1R_Iberville'!AP47+'5C1N_Delta'!AP47+'5C1S_LC Col Prep'!AP47+'5C1T_Northeast'!AP47+'5C1U_Acadiana Ren'!AP47+'5C1I_LA Key'!AP47+'5C1V_Laf Ren'!AP47+'5C1O_Impact'!AP47+'5C1P_Vision'!AP47+'5C2_LAVCA'!AQ47+'5C1H_Southwest'!AP47+'5C1G_JS Clark'!AP47+'5C1AH_BRUP'!AP47+'5C1X_Tangi'!AP47+'5C1Y_GEO'!AP47+'5C1AI_Harmony'!AP47+'5C1AJ_Athlos'!AP47+'5C1AG_Collegiate'!AP47+'5C1M_GEO Mid'!AP47+Placeholder_Tallulah!AP47</f>
        <v>0</v>
      </c>
      <c r="AR47" s="69">
        <f>'5C1B_DArbonne'!AQ47+'5C1A_Madison'!AQ47+'5C1C_Intl High'!AQ47+'5C3_UnvView'!AR47+'5C1F_L.C. Charter'!AQ47+'5C1E_LFNO'!AQ47+'5C1D_NOMMA'!AQ47+'5C1AE_Noble Minds'!AQ47+'5C1J_Jeff Chamber'!AQ47+'5C1Q_Advantage'!AQ47+'5C1AF_JCFA-Laf'!AQ47+'5C1W_Willow'!AQ47+'5C1Z_Lincoln Prep'!AQ47+'5C1AA_Laurel'!AQ47+'5C1AB_Apex'!AQ47+'5C1AC_Smothers'!AQ47+'5C1AD_Greater'!AQ47+'5C1R_Iberville'!AQ47+'5C1N_Delta'!AQ47+'5C1S_LC Col Prep'!AQ47+'5C1T_Northeast'!AQ47+'5C1U_Acadiana Ren'!AQ47+'5C1I_LA Key'!AQ47+'5C1V_Laf Ren'!AQ47+'5C1O_Impact'!AQ47+'5C1P_Vision'!AQ47+'5C2_LAVCA'!AR47+'5C1H_Southwest'!AQ47+'5C1G_JS Clark'!AQ47+'5C1AH_BRUP'!AQ47+'5C1X_Tangi'!AQ47+'5C1Y_GEO'!AQ47+'5C1AI_Harmony'!AQ47+'5C1AJ_Athlos'!AQ47+'5C1AG_Collegiate'!AQ47+'5C1M_GEO Mid'!AQ47+Placeholder_Tallulah!AQ47</f>
        <v>0</v>
      </c>
      <c r="AS47" s="69">
        <f>'5C1B_DArbonne'!AR47+'5C1A_Madison'!AR47+'5C1C_Intl High'!AR47+'5C3_UnvView'!AS47+'5C1F_L.C. Charter'!AR47+'5C1E_LFNO'!AR47+'5C1D_NOMMA'!AR47+'5C1AE_Noble Minds'!AR47+'5C1J_Jeff Chamber'!AR47+'5C1Q_Advantage'!AR47+'5C1AF_JCFA-Laf'!AR47+'5C1W_Willow'!AR47+'5C1Z_Lincoln Prep'!AR47+'5C1AA_Laurel'!AR47+'5C1AB_Apex'!AR47+'5C1AC_Smothers'!AR47+'5C1AD_Greater'!AR47+'5C1R_Iberville'!AR47+'5C1N_Delta'!AR47+'5C1S_LC Col Prep'!AR47+'5C1T_Northeast'!AR47+'5C1U_Acadiana Ren'!AR47+'5C1I_LA Key'!AR47+'5C1V_Laf Ren'!AR47+'5C1O_Impact'!AR47+'5C1P_Vision'!AR47+'5C2_LAVCA'!AS47+'5C1H_Southwest'!AR47+'5C1G_JS Clark'!AR47+'5C1AH_BRUP'!AR47+'5C1X_Tangi'!AR47+'5C1Y_GEO'!AR47+'5C1AI_Harmony'!AR47+'5C1AJ_Athlos'!AR47+'5C1AG_Collegiate'!AR47+'5C1M_GEO Mid'!AR47+Placeholder_Tallulah!AR47</f>
        <v>0</v>
      </c>
      <c r="AT47" s="90">
        <f>'5C1B_DArbonne'!AS47+'5C1A_Madison'!AS47+'5C1C_Intl High'!AS47+'5C3_UnvView'!AT47+'5C1F_L.C. Charter'!AS47+'5C1E_LFNO'!AS47+'5C1D_NOMMA'!AS47+'5C1AE_Noble Minds'!AS47+'5C1J_Jeff Chamber'!AS47+'5C1Q_Advantage'!AS47+'5C1AF_JCFA-Laf'!AS47+'5C1W_Willow'!AS47+'5C1Z_Lincoln Prep'!AS47+'5C1AA_Laurel'!AS47+'5C1AB_Apex'!AS47+'5C1AC_Smothers'!AS47+'5C1AD_Greater'!AS47+'5C1R_Iberville'!AS47+'5C1N_Delta'!AS47+'5C1S_LC Col Prep'!AS47+'5C1T_Northeast'!AS47+'5C1U_Acadiana Ren'!AS47+'5C1I_LA Key'!AS47+'5C1V_Laf Ren'!AS47+'5C1O_Impact'!AS47+'5C1P_Vision'!AS47+'5C2_LAVCA'!AT47+'5C1H_Southwest'!AS47+'5C1G_JS Clark'!AS47+'5C1AH_BRUP'!AS47+'5C1X_Tangi'!AS47+'5C1Y_GEO'!AS47+'5C1AI_Harmony'!AS47+'5C1AJ_Athlos'!AS47+'5C1AG_Collegiate'!AS47+'5C1M_GEO Mid'!AS47+Placeholder_Tallulah!AS47</f>
        <v>14632</v>
      </c>
      <c r="AU47" s="70">
        <f t="shared" si="1"/>
        <v>0</v>
      </c>
      <c r="AV47" s="87">
        <f t="shared" si="2"/>
        <v>14632</v>
      </c>
      <c r="AW47" s="192"/>
      <c r="AX47" s="66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Mid'!#REF!+Placeholder_Tallulah!AW47</f>
        <v>#REF!</v>
      </c>
      <c r="AY47" s="66">
        <f t="shared" si="3"/>
        <v>0</v>
      </c>
      <c r="AZ47" s="66" t="e">
        <f t="shared" si="4"/>
        <v>#REF!</v>
      </c>
    </row>
    <row r="48" spans="1:52" ht="16.149999999999999" customHeight="1" x14ac:dyDescent="0.2">
      <c r="A48" s="55">
        <v>42</v>
      </c>
      <c r="B48" s="56" t="s">
        <v>48</v>
      </c>
      <c r="C48" s="336">
        <f>'5C1B_DArbonne'!C48+'5C1A_Madison'!C48+'5C1C_Intl High'!C48+'5C3_UnvView'!C48+'5C1F_L.C. Charter'!C48+'5C1E_LFNO'!C48+'5C1D_NOMMA'!C48+'5C1AE_Noble Minds'!C48+'5C1J_Jeff Chamber'!C48+'5C1Q_Advantage'!C48+'5C1AF_JCFA-Laf'!C48+'5C1W_Willow'!C48+'5C1Z_Lincoln Prep'!C48+'5C1AA_Laurel'!C48+'5C1AB_Apex'!C48+'5C1AC_Smothers'!C48+'5C1AD_Greater'!C48+'5C1R_Iberville'!C48+'5C1N_Delta'!C48+'5C1S_LC Col Prep'!C48+'5C1T_Northeast'!C48+'5C1U_Acadiana Ren'!C48+'5C1I_LA Key'!C48+'5C1V_Laf Ren'!C48+'5C1O_Impact'!C48+'5C1P_Vision'!C48+'5C2_LAVCA'!C48+'5C1H_Southwest'!C48+'5C1G_JS Clark'!C48+'5C1AH_BRUP'!C48+'5C1X_Tangi'!C48+'5C1Y_GEO'!C48+'5C1AI_Harmony'!C48+'5C1AJ_Athlos'!C48+'5C1AG_Collegiate'!C48+'5C1M_GEO Mid'!C48+Placeholder_Tallulah!C48</f>
        <v>0</v>
      </c>
      <c r="D48" s="57">
        <f>'Source Data'!H48</f>
        <v>4267.2926645330763</v>
      </c>
      <c r="E48" s="75">
        <f>'5C1B_DArbonne'!E48+'5C1A_Madison'!E48+'5C1C_Intl High'!E48+'5C3_UnvView'!E48+'5C1F_L.C. Charter'!E48+'5C1E_LFNO'!E48+'5C1D_NOMMA'!E48+'5C1AE_Noble Minds'!E48+'5C1J_Jeff Chamber'!E48+'5C1Q_Advantage'!E48+'5C1AF_JCFA-Laf'!E48+'5C1W_Willow'!E48+'5C1Z_Lincoln Prep'!E48+'5C1AA_Laurel'!E48+'5C1AB_Apex'!E48+'5C1AC_Smothers'!E48+'5C1AD_Greater'!E48+'5C1R_Iberville'!E48+'5C1N_Delta'!E48+'5C1S_LC Col Prep'!E48+'5C1T_Northeast'!E48+'5C1U_Acadiana Ren'!E48+'5C1I_LA Key'!E48+'5C1V_Laf Ren'!E48+'5C1O_Impact'!E48+'5C1P_Vision'!E48+'5C2_LAVCA'!E48+'5C1H_Southwest'!E48+'5C1G_JS Clark'!E48+'5C1AH_BRUP'!E48+'5C1X_Tangi'!E48+'5C1Y_GEO'!E48+'5C1AI_Harmony'!E48+'5C1AJ_Athlos'!E48+'5C1AG_Collegiate'!E48+'5C1M_GEO Mid'!E48+Placeholder_Tallulah!E48</f>
        <v>0</v>
      </c>
      <c r="F48" s="355">
        <f>'5C1B_DArbonne'!F48+'5C1A_Madison'!F48+'5C1C_Intl High'!F48+'5C3_UnvView'!F48+'5C1F_L.C. Charter'!F48+'5C1E_LFNO'!F48+'5C1D_NOMMA'!F48+'5C1AE_Noble Minds'!F48+'5C1J_Jeff Chamber'!F48+'5C1Q_Advantage'!F48+'5C1AF_JCFA-Laf'!F48+'5C1W_Willow'!F48+'5C1Z_Lincoln Prep'!F48+'5C1AA_Laurel'!F48+'5C1AB_Apex'!F48+'5C1AC_Smothers'!F48+'5C1AD_Greater'!F48+'5C1R_Iberville'!F48+'5C1N_Delta'!F48+'5C1S_LC Col Prep'!F48+'5C1T_Northeast'!F48+'5C1U_Acadiana Ren'!F48+'5C1I_LA Key'!F48+'5C1V_Laf Ren'!F48+'5C1O_Impact'!F48+'5C1P_Vision'!F48+'5C2_LAVCA'!F48+'5C1H_Southwest'!F48+'5C1G_JS Clark'!F48+'5C1AH_BRUP'!F48+'5C1X_Tangi'!F48+'5C1Y_GEO'!F48+'5C1AI_Harmony'!F48+'5C1AJ_Athlos'!F48+'5C1AG_Collegiate'!F48+'5C1M_GEO Mid'!F48+Placeholder_Tallulah!F48</f>
        <v>0</v>
      </c>
      <c r="G48" s="57">
        <f>'Source Data'!I48</f>
        <v>585.87981046741402</v>
      </c>
      <c r="H48" s="75">
        <f>'5C1B_DArbonne'!H48+'5C1A_Madison'!H48+'5C1C_Intl High'!H48+'5C3_UnvView'!H48+'5C1F_L.C. Charter'!H48+'5C1E_LFNO'!H48+'5C1D_NOMMA'!H48+'5C1AE_Noble Minds'!H48+'5C1J_Jeff Chamber'!H48+'5C1Q_Advantage'!H48+'5C1AF_JCFA-Laf'!H48+'5C1W_Willow'!H48+'5C1Z_Lincoln Prep'!H48+'5C1AA_Laurel'!H48+'5C1AB_Apex'!H48+'5C1AC_Smothers'!H48+'5C1AD_Greater'!H48+'5C1R_Iberville'!H48+'5C1N_Delta'!H48+'5C1S_LC Col Prep'!H48+'5C1T_Northeast'!H48+'5C1U_Acadiana Ren'!H48+'5C1I_LA Key'!H48+'5C1V_Laf Ren'!H48+'5C1O_Impact'!H48+'5C1P_Vision'!H48+'5C2_LAVCA'!H48+'5C1H_Southwest'!H48+'5C1G_JS Clark'!H48+'5C1AH_BRUP'!H48+'5C1X_Tangi'!H48+'5C1Y_GEO'!H48+'5C1AI_Harmony'!H48+'5C1AJ_Athlos'!H48+'5C1AG_Collegiate'!H48+'5C1M_GEO Mid'!H48+Placeholder_Tallulah!H48</f>
        <v>0</v>
      </c>
      <c r="I48" s="355">
        <f>'5C1B_DArbonne'!I48+'5C1A_Madison'!I48+'5C1C_Intl High'!I48+'5C3_UnvView'!I48+'5C1F_L.C. Charter'!I48+'5C1E_LFNO'!I48+'5C1D_NOMMA'!I48+'5C1AE_Noble Minds'!I48+'5C1J_Jeff Chamber'!I48+'5C1Q_Advantage'!I48+'5C1AF_JCFA-Laf'!I48+'5C1W_Willow'!I48+'5C1Z_Lincoln Prep'!I48+'5C1AA_Laurel'!I48+'5C1AB_Apex'!I48+'5C1AC_Smothers'!I48+'5C1AD_Greater'!I48+'5C1R_Iberville'!I48+'5C1N_Delta'!I48+'5C1S_LC Col Prep'!I48+'5C1T_Northeast'!I48+'5C1U_Acadiana Ren'!I48+'5C1I_LA Key'!I48+'5C1V_Laf Ren'!I48+'5C1O_Impact'!I48+'5C1P_Vision'!I48+'5C2_LAVCA'!I48+'5C1H_Southwest'!I48+'5C1G_JS Clark'!I48+'5C1AH_BRUP'!I48+'5C1X_Tangi'!I48+'5C1Y_GEO'!I48+'5C1AI_Harmony'!I48+'5C1AJ_Athlos'!I48+'5C1AG_Collegiate'!I48+'5C1M_GEO Mid'!I48+Placeholder_Tallulah!I48</f>
        <v>0</v>
      </c>
      <c r="J48" s="57">
        <f>'Source Data'!J48</f>
        <v>159.78540285474929</v>
      </c>
      <c r="K48" s="75">
        <f>'5C1B_DArbonne'!K48+'5C1A_Madison'!K48+'5C1C_Intl High'!K48+'5C3_UnvView'!K48+'5C1F_L.C. Charter'!K48+'5C1E_LFNO'!K48+'5C1D_NOMMA'!K48+'5C1AE_Noble Minds'!K48+'5C1J_Jeff Chamber'!K48+'5C1Q_Advantage'!K48+'5C1AF_JCFA-Laf'!K48+'5C1W_Willow'!K48+'5C1Z_Lincoln Prep'!K48+'5C1AA_Laurel'!K48+'5C1AB_Apex'!K48+'5C1AC_Smothers'!K48+'5C1AD_Greater'!K48+'5C1R_Iberville'!K48+'5C1N_Delta'!K48+'5C1S_LC Col Prep'!K48+'5C1T_Northeast'!K48+'5C1U_Acadiana Ren'!K48+'5C1I_LA Key'!K48+'5C1V_Laf Ren'!K48+'5C1O_Impact'!K48+'5C1P_Vision'!K48+'5C2_LAVCA'!K48+'5C1H_Southwest'!K48+'5C1G_JS Clark'!K48+'5C1AH_BRUP'!K48+'5C1X_Tangi'!K48+'5C1Y_GEO'!K48+'5C1AI_Harmony'!K48+'5C1AJ_Athlos'!K48+'5C1AG_Collegiate'!K48+'5C1M_GEO Mid'!K48+Placeholder_Tallulah!K48</f>
        <v>0</v>
      </c>
      <c r="L48" s="355">
        <f>'5C1B_DArbonne'!L48+'5C1A_Madison'!L48+'5C1C_Intl High'!L48+'5C3_UnvView'!L48+'5C1F_L.C. Charter'!L48+'5C1E_LFNO'!L48+'5C1D_NOMMA'!L48+'5C1AE_Noble Minds'!L48+'5C1J_Jeff Chamber'!L48+'5C1Q_Advantage'!L48+'5C1AF_JCFA-Laf'!L48+'5C1W_Willow'!L48+'5C1Z_Lincoln Prep'!L48+'5C1AA_Laurel'!L48+'5C1AB_Apex'!L48+'5C1AC_Smothers'!L48+'5C1AD_Greater'!L48+'5C1R_Iberville'!L48+'5C1N_Delta'!L48+'5C1S_LC Col Prep'!L48+'5C1T_Northeast'!L48+'5C1U_Acadiana Ren'!L48+'5C1I_LA Key'!L48+'5C1V_Laf Ren'!L48+'5C1O_Impact'!L48+'5C1P_Vision'!L48+'5C2_LAVCA'!L48+'5C1H_Southwest'!L48+'5C1G_JS Clark'!L48+'5C1AH_BRUP'!L48+'5C1X_Tangi'!L48+'5C1Y_GEO'!L48+'5C1AI_Harmony'!L48+'5C1AJ_Athlos'!L48+'5C1AG_Collegiate'!L48+'5C1M_GEO Mid'!L48+Placeholder_Tallulah!L48</f>
        <v>0</v>
      </c>
      <c r="M48" s="57">
        <f>'Source Data'!K48</f>
        <v>3994.6350713687325</v>
      </c>
      <c r="N48" s="75">
        <f>'5C1B_DArbonne'!N48+'5C1A_Madison'!N48+'5C1C_Intl High'!N48+'5C3_UnvView'!N48+'5C1F_L.C. Charter'!N48+'5C1E_LFNO'!N48+'5C1D_NOMMA'!N48+'5C1AE_Noble Minds'!N48+'5C1J_Jeff Chamber'!N48+'5C1Q_Advantage'!N48+'5C1AF_JCFA-Laf'!N48+'5C1W_Willow'!N48+'5C1Z_Lincoln Prep'!N48+'5C1AA_Laurel'!N48+'5C1AB_Apex'!N48+'5C1AC_Smothers'!N48+'5C1AD_Greater'!N48+'5C1R_Iberville'!N48+'5C1N_Delta'!N48+'5C1S_LC Col Prep'!N48+'5C1T_Northeast'!N48+'5C1U_Acadiana Ren'!N48+'5C1I_LA Key'!N48+'5C1V_Laf Ren'!N48+'5C1O_Impact'!N48+'5C1P_Vision'!N48+'5C2_LAVCA'!N48+'5C1H_Southwest'!N48+'5C1G_JS Clark'!N48+'5C1AH_BRUP'!N48+'5C1X_Tangi'!N48+'5C1Y_GEO'!N48+'5C1AI_Harmony'!N48+'5C1AJ_Athlos'!N48+'5C1AG_Collegiate'!N48+'5C1M_GEO Mid'!N48+Placeholder_Tallulah!N48</f>
        <v>0</v>
      </c>
      <c r="O48" s="355">
        <f>'5C1B_DArbonne'!O48+'5C1A_Madison'!O48+'5C1C_Intl High'!O48+'5C3_UnvView'!O48+'5C1F_L.C. Charter'!O48+'5C1E_LFNO'!O48+'5C1D_NOMMA'!O48+'5C1AE_Noble Minds'!O48+'5C1J_Jeff Chamber'!O48+'5C1Q_Advantage'!O48+'5C1AF_JCFA-Laf'!O48+'5C1W_Willow'!O48+'5C1Z_Lincoln Prep'!O48+'5C1AA_Laurel'!O48+'5C1AB_Apex'!O48+'5C1AC_Smothers'!O48+'5C1AD_Greater'!O48+'5C1R_Iberville'!O48+'5C1N_Delta'!O48+'5C1S_LC Col Prep'!O48+'5C1T_Northeast'!O48+'5C1U_Acadiana Ren'!O48+'5C1I_LA Key'!O48+'5C1V_Laf Ren'!O48+'5C1O_Impact'!O48+'5C1P_Vision'!O48+'5C2_LAVCA'!O48+'5C1H_Southwest'!O48+'5C1G_JS Clark'!O48+'5C1AH_BRUP'!O48+'5C1X_Tangi'!O48+'5C1Y_GEO'!O48+'5C1AI_Harmony'!O48+'5C1AJ_Athlos'!O48+'5C1AG_Collegiate'!O48+'5C1M_GEO Mid'!O48+Placeholder_Tallulah!O48</f>
        <v>0</v>
      </c>
      <c r="P48" s="57">
        <f>'Source Data'!L48</f>
        <v>1597.8540285474928</v>
      </c>
      <c r="Q48" s="75">
        <f>'5C1B_DArbonne'!Q48+'5C1A_Madison'!Q48+'5C1C_Intl High'!Q48+'5C3_UnvView'!Q48+'5C1F_L.C. Charter'!Q48+'5C1E_LFNO'!Q48+'5C1D_NOMMA'!Q48+'5C1AE_Noble Minds'!Q48+'5C1J_Jeff Chamber'!Q48+'5C1Q_Advantage'!Q48+'5C1AF_JCFA-Laf'!Q48+'5C1W_Willow'!Q48+'5C1Z_Lincoln Prep'!Q48+'5C1AA_Laurel'!Q48+'5C1AB_Apex'!Q48+'5C1AC_Smothers'!Q48+'5C1AD_Greater'!Q48+'5C1R_Iberville'!Q48+'5C1N_Delta'!Q48+'5C1S_LC Col Prep'!Q48+'5C1T_Northeast'!Q48+'5C1U_Acadiana Ren'!Q48+'5C1I_LA Key'!Q48+'5C1V_Laf Ren'!Q48+'5C1O_Impact'!Q48+'5C1P_Vision'!Q48+'5C2_LAVCA'!Q48+'5C1H_Southwest'!Q48+'5C1G_JS Clark'!Q48+'5C1AH_BRUP'!Q48+'5C1X_Tangi'!Q48+'5C1Y_GEO'!Q48+'5C1AI_Harmony'!Q48+'5C1AJ_Athlos'!Q48+'5C1AG_Collegiate'!Q48+'5C1M_GEO Mid'!Q48+Placeholder_Tallulah!Q48</f>
        <v>0</v>
      </c>
      <c r="R48" s="94">
        <f>'5C1B_DArbonne'!R48+'5C1A_Madison'!R48+'5C1C_Intl High'!R48+'5C3_UnvView'!R48+'5C1F_L.C. Charter'!R48+'5C1E_LFNO'!R48+'5C1D_NOMMA'!R48+'5C1AE_Noble Minds'!R48+'5C1J_Jeff Chamber'!R48+'5C1Q_Advantage'!R48+'5C1AF_JCFA-Laf'!R48+'5C1W_Willow'!R48+'5C1Z_Lincoln Prep'!R48+'5C1AA_Laurel'!R48+'5C1AB_Apex'!R48+'5C1AC_Smothers'!R48+'5C1AD_Greater'!R48+'5C1R_Iberville'!R48+'5C1N_Delta'!R48+'5C1S_LC Col Prep'!R48+'5C1T_Northeast'!R48+'5C1U_Acadiana Ren'!R48+'5C1I_LA Key'!R48+'5C1V_Laf Ren'!R48+'5C1O_Impact'!R48+'5C1P_Vision'!R48+'5C2_LAVCA'!R48+'5C1H_Southwest'!R48+'5C1G_JS Clark'!R48+'5C1AH_BRUP'!R48+'5C1X_Tangi'!R48+'5C1Y_GEO'!R48+'5C1AI_Harmony'!R48+'5C1AJ_Athlos'!R48+'5C1AG_Collegiate'!R48+'5C1M_GEO Mid'!R48+Placeholder_Tallulah!R48</f>
        <v>105416</v>
      </c>
      <c r="S48" s="1397">
        <f>'5C3_UnvView'!S48+'5C2_LAVCA'!S48</f>
        <v>11713</v>
      </c>
      <c r="T48" s="57">
        <f>'5C1B_DArbonne'!S48+'5C1A_Madison'!S48+'5C1C_Intl High'!S48+'5C3_UnvView'!T48+'5C1F_L.C. Charter'!S48+'5C1E_LFNO'!S48+'5C1D_NOMMA'!S48+'5C1AE_Noble Minds'!S48+'5C1J_Jeff Chamber'!S48+'5C1Q_Advantage'!S48+'5C1AF_JCFA-Laf'!S48+'5C1W_Willow'!S48+'5C1Z_Lincoln Prep'!S48+'5C1AA_Laurel'!S48+'5C1AB_Apex'!S48+'5C1AC_Smothers'!S48+'5C1AD_Greater'!S48+'5C1R_Iberville'!S48+'5C1N_Delta'!S48+'5C1S_LC Col Prep'!S48+'5C1T_Northeast'!S48+'5C1U_Acadiana Ren'!S48+'5C1I_LA Key'!S48+'5C1V_Laf Ren'!S48+'5C1O_Impact'!S48+'5C1P_Vision'!S48+'5C2_LAVCA'!T48+'5C1H_Southwest'!S48+'5C1G_JS Clark'!S48+'5C1AH_BRUP'!S48+'5C1X_Tangi'!S48+'5C1Y_GEO'!S48+'5C1AI_Harmony'!S48+'5C1AJ_Athlos'!S48+'5C1AG_Collegiate'!S48+'5C1M_GEO Mid'!S48+Placeholder_Tallulah!S48</f>
        <v>0</v>
      </c>
      <c r="U48" s="57">
        <f>'5C1B_DArbonne'!T48+'5C1A_Madison'!T48+'5C1C_Intl High'!T48+'5C3_UnvView'!U48+'5C1F_L.C. Charter'!T48+'5C1E_LFNO'!T48+'5C1D_NOMMA'!T48+'5C1AE_Noble Minds'!T48+'5C1J_Jeff Chamber'!T48+'5C1Q_Advantage'!T48+'5C1AF_JCFA-Laf'!T48+'5C1W_Willow'!T48+'5C1Z_Lincoln Prep'!T48+'5C1AA_Laurel'!T48+'5C1AB_Apex'!T48+'5C1AC_Smothers'!T48+'5C1AD_Greater'!T48+'5C1R_Iberville'!T48+'5C1N_Delta'!T48+'5C1S_LC Col Prep'!T48+'5C1T_Northeast'!T48+'5C1U_Acadiana Ren'!T48+'5C1I_LA Key'!T48+'5C1V_Laf Ren'!T48+'5C1O_Impact'!T48+'5C1P_Vision'!T48+'5C2_LAVCA'!U48+'5C1H_Southwest'!T48+'5C1G_JS Clark'!T48+'5C1AH_BRUP'!T48+'5C1X_Tangi'!T48+'5C1Y_GEO'!T48+'5C1AI_Harmony'!T48+'5C1AJ_Athlos'!T48+'5C1AG_Collegiate'!T48+'5C1M_GEO Mid'!T48+Placeholder_Tallulah!T48</f>
        <v>0</v>
      </c>
      <c r="V48" s="58">
        <f>'5C1B_DArbonne'!U48+'5C1A_Madison'!U48+'5C1C_Intl High'!U48+'5C3_UnvView'!V48+'5C1F_L.C. Charter'!U48+'5C1E_LFNO'!U48+'5C1D_NOMMA'!U48+'5C1AE_Noble Minds'!U48+'5C1J_Jeff Chamber'!U48+'5C1Q_Advantage'!U48+'5C1AF_JCFA-Laf'!U48+'5C1W_Willow'!U48+'5C1Z_Lincoln Prep'!U48+'5C1AA_Laurel'!U48+'5C1AB_Apex'!U48+'5C1AC_Smothers'!U48+'5C1AD_Greater'!U48+'5C1R_Iberville'!U48+'5C1N_Delta'!U48+'5C1S_LC Col Prep'!U48+'5C1T_Northeast'!U48+'5C1U_Acadiana Ren'!U48+'5C1I_LA Key'!U48+'5C1V_Laf Ren'!U48+'5C1O_Impact'!U48+'5C1P_Vision'!U48+'5C2_LAVCA'!V48+'5C1H_Southwest'!U48+'5C1G_JS Clark'!U48+'5C1AH_BRUP'!U48+'5C1X_Tangi'!U48+'5C1Y_GEO'!U48+'5C1AI_Harmony'!U48+'5C1AJ_Athlos'!U48+'5C1AG_Collegiate'!U48+'5C1M_GEO Mid'!U48+Placeholder_Tallulah!U48</f>
        <v>0</v>
      </c>
      <c r="W48" s="94">
        <f>'5C1B_DArbonne'!V48+'5C1A_Madison'!V48+'5C1C_Intl High'!V48+'5C3_UnvView'!W48+'5C1F_L.C. Charter'!V48+'5C1E_LFNO'!V48+'5C1D_NOMMA'!V48+'5C1AE_Noble Minds'!V48+'5C1J_Jeff Chamber'!V48+'5C1Q_Advantage'!V48+'5C1AF_JCFA-Laf'!V48+'5C1W_Willow'!V48+'5C1Z_Lincoln Prep'!V48+'5C1AA_Laurel'!V48+'5C1AB_Apex'!V48+'5C1AC_Smothers'!V48+'5C1AD_Greater'!V48+'5C1R_Iberville'!V48+'5C1N_Delta'!V48+'5C1S_LC Col Prep'!V48+'5C1T_Northeast'!V48+'5C1U_Acadiana Ren'!V48+'5C1I_LA Key'!V48+'5C1V_Laf Ren'!V48+'5C1O_Impact'!V48+'5C1P_Vision'!V48+'5C2_LAVCA'!W48+'5C1H_Southwest'!V48+'5C1G_JS Clark'!V48+'5C1AH_BRUP'!V48+'5C1X_Tangi'!V48+'5C1Y_GEO'!V48+'5C1AI_Harmony'!V48+'5C1AJ_Athlos'!V48+'5C1AG_Collegiate'!V48+'5C1M_GEO Mid'!V48+Placeholder_Tallulah!V48</f>
        <v>0</v>
      </c>
      <c r="X48" s="75">
        <f>'5C1B_DArbonne'!W48+'5C1A_Madison'!W48+'5C1C_Intl High'!W48+'5C3_UnvView'!X48+'5C1F_L.C. Charter'!W48+'5C1E_LFNO'!W48+'5C1D_NOMMA'!W48+'5C1AE_Noble Minds'!W48+'5C1J_Jeff Chamber'!W48+'5C1Q_Advantage'!W48+'5C1AF_JCFA-Laf'!W48+'5C1W_Willow'!W48+'5C1Z_Lincoln Prep'!W48+'5C1AA_Laurel'!W48+'5C1AB_Apex'!W48+'5C1AC_Smothers'!W48+'5C1AD_Greater'!W48+'5C1R_Iberville'!W48+'5C1N_Delta'!W48+'5C1S_LC Col Prep'!W48+'5C1T_Northeast'!W48+'5C1U_Acadiana Ren'!W48+'5C1I_LA Key'!W48+'5C1V_Laf Ren'!W48+'5C1O_Impact'!W48+'5C1P_Vision'!W48+'5C2_LAVCA'!X48+'5C1H_Southwest'!W48+'5C1G_JS Clark'!W48+'5C1AH_BRUP'!W48+'5C1X_Tangi'!W48+'5C1Y_GEO'!W48+'5C1AI_Harmony'!W48+'5C1AJ_Athlos'!W48+'5C1AG_Collegiate'!W48+'5C1M_GEO Mid'!W48+Placeholder_Tallulah!W48</f>
        <v>0</v>
      </c>
      <c r="Y48" s="94">
        <f>'5C1B_DArbonne'!X48+'5C1A_Madison'!X48+'5C1C_Intl High'!X48+'5C3_UnvView'!Y48+'5C1F_L.C. Charter'!X48+'5C1E_LFNO'!X48+'5C1D_NOMMA'!X48+'5C1AE_Noble Minds'!X48+'5C1J_Jeff Chamber'!X48+'5C1Q_Advantage'!X48+'5C1AF_JCFA-Laf'!X48+'5C1W_Willow'!X48+'5C1Z_Lincoln Prep'!X48+'5C1AA_Laurel'!X48+'5C1AB_Apex'!X48+'5C1AC_Smothers'!X48+'5C1AD_Greater'!X48+'5C1R_Iberville'!X48+'5C1N_Delta'!X48+'5C1S_LC Col Prep'!X48+'5C1T_Northeast'!X48+'5C1U_Acadiana Ren'!X48+'5C1I_LA Key'!X48+'5C1V_Laf Ren'!X48+'5C1O_Impact'!X48+'5C1P_Vision'!X48+'5C2_LAVCA'!Y48+'5C1H_Southwest'!X48+'5C1G_JS Clark'!X48+'5C1AH_BRUP'!X48+'5C1X_Tangi'!X48+'5C1Y_GEO'!X48+'5C1AI_Harmony'!X48+'5C1AJ_Athlos'!X48+'5C1AG_Collegiate'!X48+'5C1M_GEO Mid'!X48+Placeholder_Tallulah!X48</f>
        <v>0</v>
      </c>
      <c r="Z48" s="57">
        <f>'5C1B_DArbonne'!Y48+'5C1A_Madison'!Y48+'5C1C_Intl High'!Y48+'5C3_UnvView'!Z48+'5C1F_L.C. Charter'!Y48+'5C1E_LFNO'!Y48+'5C1D_NOMMA'!Y48+'5C1AE_Noble Minds'!Y48+'5C1J_Jeff Chamber'!Y48+'5C1Q_Advantage'!Y48+'5C1AF_JCFA-Laf'!Y48+'5C1W_Willow'!Y48+'5C1Z_Lincoln Prep'!Y48+'5C1AA_Laurel'!Y48+'5C1AB_Apex'!Y48+'5C1AC_Smothers'!Y48+'5C1AD_Greater'!Y48+'5C1R_Iberville'!Y48+'5C1N_Delta'!Y48+'5C1S_LC Col Prep'!Y48+'5C1T_Northeast'!Y48+'5C1U_Acadiana Ren'!Y48+'5C1I_LA Key'!Y48+'5C1V_Laf Ren'!Y48+'5C1O_Impact'!Y48+'5C1P_Vision'!Y48+'5C2_LAVCA'!Z48+'5C1H_Southwest'!Y48+'5C1G_JS Clark'!Y48+'5C1AH_BRUP'!Y48+'5C1X_Tangi'!Y48+'5C1Y_GEO'!Y48+'5C1AI_Harmony'!Y48+'5C1AJ_Athlos'!Y48+'5C1AG_Collegiate'!Y48+'5C1M_GEO Mid'!Y48+Placeholder_Tallulah!Y48</f>
        <v>0</v>
      </c>
      <c r="AA48" s="94">
        <f>'5C1B_DArbonne'!Z48+'5C1A_Madison'!Z48+'5C1C_Intl High'!Z48+'5C3_UnvView'!AA48+'5C1F_L.C. Charter'!Z48+'5C1E_LFNO'!Z48+'5C1D_NOMMA'!Z48+'5C1AE_Noble Minds'!Z48+'5C1J_Jeff Chamber'!Z48+'5C1Q_Advantage'!Z48+'5C1AF_JCFA-Laf'!Z48+'5C1W_Willow'!Z48+'5C1Z_Lincoln Prep'!Z48+'5C1AA_Laurel'!Z48+'5C1AB_Apex'!Z48+'5C1AC_Smothers'!Z48+'5C1AD_Greater'!Z48+'5C1R_Iberville'!Z48+'5C1N_Delta'!Z48+'5C1S_LC Col Prep'!Z48+'5C1T_Northeast'!Z48+'5C1U_Acadiana Ren'!Z48+'5C1I_LA Key'!Z48+'5C1V_Laf Ren'!Z48+'5C1O_Impact'!Z48+'5C1P_Vision'!Z48+'5C2_LAVCA'!AA48+'5C1H_Southwest'!Z48+'5C1G_JS Clark'!Z48+'5C1AH_BRUP'!Z48+'5C1X_Tangi'!Z48+'5C1Y_GEO'!Z48+'5C1AI_Harmony'!Z48+'5C1AJ_Athlos'!Z48+'5C1AG_Collegiate'!Z48+'5C1M_GEO Mid'!Z48+Placeholder_Tallulah!Z48</f>
        <v>0</v>
      </c>
      <c r="AB48" s="57">
        <f>'5C1B_DArbonne'!AA48+'5C1A_Madison'!AA48+'5C1C_Intl High'!AA48+'5C3_UnvView'!AB48+'5C1F_L.C. Charter'!AA48+'5C1E_LFNO'!AA48+'5C1D_NOMMA'!AA48+'5C1AE_Noble Minds'!AA48+'5C1J_Jeff Chamber'!AA48+'5C1Q_Advantage'!AA48+'5C1AF_JCFA-Laf'!AA48+'5C1W_Willow'!AA48+'5C1Z_Lincoln Prep'!AA48+'5C1AA_Laurel'!AA48+'5C1AB_Apex'!AA48+'5C1AC_Smothers'!AA48+'5C1AD_Greater'!AA48+'5C1R_Iberville'!AA48+'5C1N_Delta'!AA48+'5C1S_LC Col Prep'!AA48+'5C1T_Northeast'!AA48+'5C1U_Acadiana Ren'!AA48+'5C1I_LA Key'!AA48+'5C1V_Laf Ren'!AA48+'5C1O_Impact'!AA48+'5C1P_Vision'!AA48+'5C2_LAVCA'!AB48+'5C1H_Southwest'!AA48+'5C1G_JS Clark'!AA48+'5C1AH_BRUP'!AA48+'5C1X_Tangi'!AA48+'5C1Y_GEO'!AA48+'5C1AI_Harmony'!AA48+'5C1AJ_Athlos'!AA48+'5C1AG_Collegiate'!AA48+'5C1M_GEO Mid'!AA48+Placeholder_Tallulah!AA48</f>
        <v>0</v>
      </c>
      <c r="AC48" s="57">
        <f>'5C1B_DArbonne'!AB48+'5C1A_Madison'!AB48+'5C1C_Intl High'!AB48+'5C3_UnvView'!AC48+'5C1F_L.C. Charter'!AB48+'5C1E_LFNO'!AB48+'5C1D_NOMMA'!AB48+'5C1AE_Noble Minds'!AB48+'5C1J_Jeff Chamber'!AB48+'5C1Q_Advantage'!AB48+'5C1AF_JCFA-Laf'!AB48+'5C1W_Willow'!AB48+'5C1Z_Lincoln Prep'!AB48+'5C1AA_Laurel'!AB48+'5C1AB_Apex'!AB48+'5C1AC_Smothers'!AB48+'5C1AD_Greater'!AB48+'5C1R_Iberville'!AB48+'5C1N_Delta'!AB48+'5C1S_LC Col Prep'!AB48+'5C1T_Northeast'!AB48+'5C1U_Acadiana Ren'!AB48+'5C1I_LA Key'!AB48+'5C1V_Laf Ren'!AB48+'5C1O_Impact'!AB48+'5C1P_Vision'!AB48+'5C2_LAVCA'!AC48+'5C1H_Southwest'!AB48+'5C1G_JS Clark'!AB48+'5C1AH_BRUP'!AB48+'5C1X_Tangi'!AB48+'5C1Y_GEO'!AB48+'5C1AI_Harmony'!AB48+'5C1AJ_Athlos'!AB48+'5C1AG_Collegiate'!AB48+'5C1M_GEO Mid'!AB48+Placeholder_Tallulah!AB48</f>
        <v>0</v>
      </c>
      <c r="AD48" s="94">
        <f>'5C1B_DArbonne'!AC48+'5C1A_Madison'!AC48+'5C1C_Intl High'!AC48+'5C3_UnvView'!AD48+'5C1F_L.C. Charter'!AC48+'5C1E_LFNO'!AC48+'5C1D_NOMMA'!AC48+'5C1AE_Noble Minds'!AC48+'5C1J_Jeff Chamber'!AC48+'5C1Q_Advantage'!AC48+'5C1AF_JCFA-Laf'!AC48+'5C1W_Willow'!AC48+'5C1Z_Lincoln Prep'!AC48+'5C1AA_Laurel'!AC48+'5C1AB_Apex'!AC48+'5C1AC_Smothers'!AC48+'5C1AD_Greater'!AC48+'5C1R_Iberville'!AC48+'5C1N_Delta'!AC48+'5C1S_LC Col Prep'!AC48+'5C1T_Northeast'!AC48+'5C1U_Acadiana Ren'!AC48+'5C1I_LA Key'!AC48+'5C1V_Laf Ren'!AC48+'5C1O_Impact'!AC48+'5C1P_Vision'!AC48+'5C2_LAVCA'!AD48+'5C1H_Southwest'!AC48+'5C1G_JS Clark'!AC48+'5C1AH_BRUP'!AC48+'5C1X_Tangi'!AC48+'5C1Y_GEO'!AC48+'5C1AI_Harmony'!AC48+'5C1AJ_Athlos'!AC48+'5C1AG_Collegiate'!AC48+'5C1M_GEO Mid'!AC48+Placeholder_Tallulah!AC48</f>
        <v>0</v>
      </c>
      <c r="AE48" s="98">
        <f>'5C1B_DArbonne'!AD48+'5C1A_Madison'!AD48+'5C1C_Intl High'!AD48+'5C3_UnvView'!AE48+'5C1F_L.C. Charter'!AD48+'5C1E_LFNO'!AD48+'5C1D_NOMMA'!AD48+'5C1AE_Noble Minds'!AD48+'5C1J_Jeff Chamber'!AD48+'5C1Q_Advantage'!AD48+'5C1AF_JCFA-Laf'!AD48+'5C1W_Willow'!AD48+'5C1Z_Lincoln Prep'!AD48+'5C1AA_Laurel'!AD48+'5C1AB_Apex'!AD48+'5C1AC_Smothers'!AD48+'5C1AD_Greater'!AD48+'5C1R_Iberville'!AD48+'5C1N_Delta'!AD48+'5C1S_LC Col Prep'!AD48+'5C1T_Northeast'!AD48+'5C1U_Acadiana Ren'!AD48+'5C1I_LA Key'!AD48+'5C1V_Laf Ren'!AD48+'5C1O_Impact'!AD48+'5C1P_Vision'!AD48+'5C2_LAVCA'!AE48+'5C1H_Southwest'!AD48+'5C1G_JS Clark'!AD48+'5C1AH_BRUP'!AD48+'5C1X_Tangi'!AD48+'5C1Y_GEO'!AD48+'5C1AI_Harmony'!AD48+'5C1AJ_Athlos'!AD48+'5C1AG_Collegiate'!AD48+'5C1M_GEO Mid'!AD48+Placeholder_Tallulah!AD48</f>
        <v>0</v>
      </c>
      <c r="AF48" s="76">
        <f>'Source Data'!N48</f>
        <v>4451</v>
      </c>
      <c r="AG48" s="91">
        <f>'5C1B_DArbonne'!AF48+'5C1A_Madison'!AF48+'5C1C_Intl High'!AF48+'5C3_UnvView'!AG48+'5C1F_L.C. Charter'!AF48+'5C1E_LFNO'!AF48+'5C1D_NOMMA'!AF48+'5C1AE_Noble Minds'!AF48+'5C1J_Jeff Chamber'!AF48+'5C1Q_Advantage'!AF48+'5C1AF_JCFA-Laf'!AF48+'5C1W_Willow'!AF48+'5C1Z_Lincoln Prep'!AF48+'5C1AA_Laurel'!AF48+'5C1AB_Apex'!AF48+'5C1AC_Smothers'!AF48+'5C1AD_Greater'!AF48+'5C1R_Iberville'!AF48+'5C1N_Delta'!AF48+'5C1S_LC Col Prep'!AF48+'5C1T_Northeast'!AF48+'5C1U_Acadiana Ren'!AF48+'5C1I_LA Key'!AF48+'5C1V_Laf Ren'!AF48+'5C1O_Impact'!AF48+'5C1P_Vision'!AF48+'5C2_LAVCA'!AG48+'5C1H_Southwest'!AF48+'5C1G_JS Clark'!AF48+'5C1AH_BRUP'!AF48+'5C1X_Tangi'!AF48+'5C1Y_GEO'!AF48+'5C1AI_Harmony'!AF48+'5C1AJ_Athlos'!AF48+'5C1AG_Collegiate'!AF48+'5C1M_GEO Mid'!AF48+Placeholder_Tallulah!AF48</f>
        <v>0</v>
      </c>
      <c r="AH48" s="336">
        <f>'5C1B_DArbonne'!AG48+'5C1A_Madison'!AG48+'5C1C_Intl High'!AG48+'5C3_UnvView'!AH48+'5C1F_L.C. Charter'!AG48+'5C1E_LFNO'!AG48+'5C1D_NOMMA'!AG48+'5C1AE_Noble Minds'!AG48+'5C1J_Jeff Chamber'!AG48+'5C1Q_Advantage'!AG48+'5C1AF_JCFA-Laf'!AG48+'5C1W_Willow'!AG48+'5C1Z_Lincoln Prep'!AG48+'5C1AA_Laurel'!AG48+'5C1AB_Apex'!AG48+'5C1AC_Smothers'!AG48+'5C1AD_Greater'!AG48+'5C1R_Iberville'!AG48+'5C1N_Delta'!AG48+'5C1S_LC Col Prep'!AG48+'5C1T_Northeast'!AG48+'5C1U_Acadiana Ren'!AG48+'5C1I_LA Key'!AG48+'5C1V_Laf Ren'!AG48+'5C1O_Impact'!AG48+'5C1P_Vision'!AG48+'5C2_LAVCA'!AH48+'5C1H_Southwest'!AG48+'5C1G_JS Clark'!AG48+'5C1AH_BRUP'!AG48+'5C1X_Tangi'!AG48+'5C1Y_GEO'!AG48+'5C1AI_Harmony'!AG48+'5C1AJ_Athlos'!AG48+'5C1AG_Collegiate'!AG48+'5C1M_GEO Mid'!AG48+Placeholder_Tallulah!AG48</f>
        <v>0</v>
      </c>
      <c r="AI48" s="76">
        <f>'5C1B_DArbonne'!AH48+'5C1A_Madison'!AH48+'5C1C_Intl High'!AH48+'5C3_UnvView'!AI48+'5C1F_L.C. Charter'!AH48+'5C1E_LFNO'!AH48+'5C1D_NOMMA'!AH48+'5C1AE_Noble Minds'!AH48+'5C1J_Jeff Chamber'!AH48+'5C1Q_Advantage'!AH48+'5C1AF_JCFA-Laf'!AH48+'5C1W_Willow'!AH48+'5C1Z_Lincoln Prep'!AH48+'5C1AA_Laurel'!AH48+'5C1AB_Apex'!AH48+'5C1AC_Smothers'!AH48+'5C1AD_Greater'!AH48+'5C1R_Iberville'!AH48+'5C1N_Delta'!AH48+'5C1S_LC Col Prep'!AH48+'5C1T_Northeast'!AH48+'5C1U_Acadiana Ren'!AH48+'5C1I_LA Key'!AH48+'5C1V_Laf Ren'!AH48+'5C1O_Impact'!AH48+'5C1P_Vision'!AH48+'5C2_LAVCA'!AI48+'5C1H_Southwest'!AH48+'5C1G_JS Clark'!AH48+'5C1AH_BRUP'!AH48+'5C1X_Tangi'!AH48+'5C1Y_GEO'!AH48+'5C1AI_Harmony'!AH48+'5C1AJ_Athlos'!AH48+'5C1AG_Collegiate'!AH48+'5C1M_GEO Mid'!AH48+Placeholder_Tallulah!AH48</f>
        <v>0</v>
      </c>
      <c r="AJ48" s="336">
        <f>'5C1B_DArbonne'!AI48+'5C1A_Madison'!AI48+'5C1C_Intl High'!AI48+'5C3_UnvView'!AJ48+'5C1F_L.C. Charter'!AI48+'5C1E_LFNO'!AI48+'5C1D_NOMMA'!AI48+'5C1AE_Noble Minds'!AI48+'5C1J_Jeff Chamber'!AI48+'5C1Q_Advantage'!AI48+'5C1AF_JCFA-Laf'!AI48+'5C1W_Willow'!AI48+'5C1Z_Lincoln Prep'!AI48+'5C1AA_Laurel'!AI48+'5C1AB_Apex'!AI48+'5C1AC_Smothers'!AI48+'5C1AD_Greater'!AI48+'5C1R_Iberville'!AI48+'5C1N_Delta'!AI48+'5C1S_LC Col Prep'!AI48+'5C1T_Northeast'!AI48+'5C1U_Acadiana Ren'!AI48+'5C1I_LA Key'!AI48+'5C1V_Laf Ren'!AI48+'5C1O_Impact'!AI48+'5C1P_Vision'!AI48+'5C2_LAVCA'!AJ48+'5C1H_Southwest'!AI48+'5C1G_JS Clark'!AI48+'5C1AH_BRUP'!AI48+'5C1X_Tangi'!AI48+'5C1Y_GEO'!AI48+'5C1AI_Harmony'!AI48+'5C1AJ_Athlos'!AI48+'5C1AG_Collegiate'!AI48+'5C1M_GEO Mid'!AI48+Placeholder_Tallulah!AI48</f>
        <v>0</v>
      </c>
      <c r="AK48" s="78">
        <f>'5C1B_DArbonne'!AJ48+'5C1A_Madison'!AJ48+'5C1C_Intl High'!AJ48+'5C3_UnvView'!AK48+'5C1F_L.C. Charter'!AJ48+'5C1E_LFNO'!AJ48+'5C1D_NOMMA'!AJ48+'5C1AE_Noble Minds'!AJ48+'5C1J_Jeff Chamber'!AJ48+'5C1Q_Advantage'!AJ48+'5C1AF_JCFA-Laf'!AJ48+'5C1W_Willow'!AJ48+'5C1Z_Lincoln Prep'!AJ48+'5C1AA_Laurel'!AJ48+'5C1AB_Apex'!AJ48+'5C1AC_Smothers'!AJ48+'5C1AD_Greater'!AJ48+'5C1R_Iberville'!AJ48+'5C1N_Delta'!AJ48+'5C1S_LC Col Prep'!AJ48+'5C1T_Northeast'!AJ48+'5C1U_Acadiana Ren'!AJ48+'5C1I_LA Key'!AJ48+'5C1V_Laf Ren'!AJ48+'5C1O_Impact'!AJ48+'5C1P_Vision'!AJ48+'5C2_LAVCA'!AK48+'5C1H_Southwest'!AJ48+'5C1G_JS Clark'!AJ48+'5C1AH_BRUP'!AJ48+'5C1X_Tangi'!AJ48+'5C1Y_GEO'!AJ48+'5C1AI_Harmony'!AJ48+'5C1AJ_Athlos'!AJ48+'5C1AG_Collegiate'!AJ48+'5C1M_GEO Mid'!AJ48+Placeholder_Tallulah!AJ48</f>
        <v>0</v>
      </c>
      <c r="AL48" s="77">
        <f>'5C1B_DArbonne'!AK48+'5C1A_Madison'!AK48+'5C1C_Intl High'!AK48+'5C3_UnvView'!AL48+'5C1F_L.C. Charter'!AK48+'5C1E_LFNO'!AK48+'5C1D_NOMMA'!AK48+'5C1AE_Noble Minds'!AK48+'5C1J_Jeff Chamber'!AK48+'5C1Q_Advantage'!AK48+'5C1AF_JCFA-Laf'!AK48+'5C1W_Willow'!AK48+'5C1Z_Lincoln Prep'!AK48+'5C1AA_Laurel'!AK48+'5C1AB_Apex'!AK48+'5C1AC_Smothers'!AK48+'5C1AD_Greater'!AK48+'5C1R_Iberville'!AK48+'5C1N_Delta'!AK48+'5C1S_LC Col Prep'!AK48+'5C1T_Northeast'!AK48+'5C1U_Acadiana Ren'!AK48+'5C1I_LA Key'!AK48+'5C1V_Laf Ren'!AK48+'5C1O_Impact'!AK48+'5C1P_Vision'!AK48+'5C2_LAVCA'!AL48+'5C1H_Southwest'!AK48+'5C1G_JS Clark'!AK48+'5C1AH_BRUP'!AK48+'5C1X_Tangi'!AK48+'5C1Y_GEO'!AK48+'5C1AI_Harmony'!AK48+'5C1AJ_Athlos'!AK48+'5C1AG_Collegiate'!AK48+'5C1M_GEO Mid'!AK48+Placeholder_Tallulah!AK48</f>
        <v>0</v>
      </c>
      <c r="AM48" s="91">
        <f>'5C1B_DArbonne'!AL48+'5C1A_Madison'!AL48+'5C1C_Intl High'!AL48+'5C3_UnvView'!AM48+'5C1F_L.C. Charter'!AL48+'5C1E_LFNO'!AL48+'5C1D_NOMMA'!AL48+'5C1AE_Noble Minds'!AL48+'5C1J_Jeff Chamber'!AL48+'5C1Q_Advantage'!AL48+'5C1AF_JCFA-Laf'!AL48+'5C1W_Willow'!AL48+'5C1Z_Lincoln Prep'!AL48+'5C1AA_Laurel'!AL48+'5C1AB_Apex'!AL48+'5C1AC_Smothers'!AL48+'5C1AD_Greater'!AL48+'5C1R_Iberville'!AL48+'5C1N_Delta'!AL48+'5C1S_LC Col Prep'!AL48+'5C1T_Northeast'!AL48+'5C1U_Acadiana Ren'!AL48+'5C1I_LA Key'!AL48+'5C1V_Laf Ren'!AL48+'5C1O_Impact'!AL48+'5C1P_Vision'!AL48+'5C2_LAVCA'!AM48+'5C1H_Southwest'!AL48+'5C1G_JS Clark'!AL48+'5C1AH_BRUP'!AL48+'5C1X_Tangi'!AL48+'5C1Y_GEO'!AL48+'5C1AI_Harmony'!AL48+'5C1AJ_Athlos'!AL48+'5C1AG_Collegiate'!AL48+'5C1M_GEO Mid'!AL48+Placeholder_Tallulah!AL48</f>
        <v>142209</v>
      </c>
      <c r="AN48" s="80">
        <f>'5C1B_DArbonne'!AM48+'5C1A_Madison'!AM48+'5C1C_Intl High'!AM48+'5C3_UnvView'!AN48+'5C1F_L.C. Charter'!AM48+'5C1E_LFNO'!AM48+'5C1D_NOMMA'!AM48+'5C1AE_Noble Minds'!AM48+'5C1J_Jeff Chamber'!AM48+'5C1Q_Advantage'!AM48+'5C1AF_JCFA-Laf'!AM48+'5C1W_Willow'!AM48+'5C1Z_Lincoln Prep'!AM48+'5C1AA_Laurel'!AM48+'5C1AB_Apex'!AM48+'5C1AC_Smothers'!AM48+'5C1AD_Greater'!AM48+'5C1R_Iberville'!AM48+'5C1N_Delta'!AM48+'5C1S_LC Col Prep'!AM48+'5C1T_Northeast'!AM48+'5C1U_Acadiana Ren'!AM48+'5C1I_LA Key'!AM48+'5C1V_Laf Ren'!AM48+'5C1O_Impact'!AM48+'5C1P_Vision'!AM48+'5C2_LAVCA'!AN48+'5C1H_Southwest'!AM48+'5C1G_JS Clark'!AM48+'5C1AH_BRUP'!AM48+'5C1X_Tangi'!AM48+'5C1Y_GEO'!AM48+'5C1AI_Harmony'!AM48+'5C1AJ_Athlos'!AM48+'5C1AG_Collegiate'!AM48+'5C1M_GEO Mid'!AM48+Placeholder_Tallulah!AM48</f>
        <v>0</v>
      </c>
      <c r="AO48" s="91">
        <f>'5C1B_DArbonne'!AN48+'5C1A_Madison'!AN48+'5C1C_Intl High'!AN48+'5C3_UnvView'!AO48+'5C1F_L.C. Charter'!AN48+'5C1E_LFNO'!AN48+'5C1D_NOMMA'!AN48+'5C1AE_Noble Minds'!AN48+'5C1J_Jeff Chamber'!AN48+'5C1Q_Advantage'!AN48+'5C1AF_JCFA-Laf'!AN48+'5C1W_Willow'!AN48+'5C1Z_Lincoln Prep'!AN48+'5C1AA_Laurel'!AN48+'5C1AB_Apex'!AN48+'5C1AC_Smothers'!AN48+'5C1AD_Greater'!AN48+'5C1R_Iberville'!AN48+'5C1N_Delta'!AN48+'5C1S_LC Col Prep'!AN48+'5C1T_Northeast'!AN48+'5C1U_Acadiana Ren'!AN48+'5C1I_LA Key'!AN48+'5C1V_Laf Ren'!AN48+'5C1O_Impact'!AN48+'5C1P_Vision'!AN48+'5C2_LAVCA'!AO48+'5C1H_Southwest'!AN48+'5C1G_JS Clark'!AN48+'5C1AH_BRUP'!AN48+'5C1X_Tangi'!AN48+'5C1Y_GEO'!AN48+'5C1AI_Harmony'!AN48+'5C1AJ_Athlos'!AN48+'5C1AG_Collegiate'!AN48+'5C1M_GEO Mid'!AN48+Placeholder_Tallulah!AN48</f>
        <v>0</v>
      </c>
      <c r="AP48" s="78">
        <f>'5C1B_DArbonne'!AO48+'5C1A_Madison'!AO48+'5C1C_Intl High'!AO48+'5C3_UnvView'!AP48+'5C1F_L.C. Charter'!AO48+'5C1E_LFNO'!AO48+'5C1D_NOMMA'!AO48+'5C1AE_Noble Minds'!AO48+'5C1J_Jeff Chamber'!AO48+'5C1Q_Advantage'!AO48+'5C1AF_JCFA-Laf'!AO48+'5C1W_Willow'!AO48+'5C1Z_Lincoln Prep'!AO48+'5C1AA_Laurel'!AO48+'5C1AB_Apex'!AO48+'5C1AC_Smothers'!AO48+'5C1AD_Greater'!AO48+'5C1R_Iberville'!AO48+'5C1N_Delta'!AO48+'5C1S_LC Col Prep'!AO48+'5C1T_Northeast'!AO48+'5C1U_Acadiana Ren'!AO48+'5C1I_LA Key'!AO48+'5C1V_Laf Ren'!AO48+'5C1O_Impact'!AO48+'5C1P_Vision'!AO48+'5C2_LAVCA'!AP48+'5C1H_Southwest'!AO48+'5C1G_JS Clark'!AO48+'5C1AH_BRUP'!AO48+'5C1X_Tangi'!AO48+'5C1Y_GEO'!AO48+'5C1AI_Harmony'!AO48+'5C1AJ_Athlos'!AO48+'5C1AG_Collegiate'!AO48+'5C1M_GEO Mid'!AO48+Placeholder_Tallulah!AO48</f>
        <v>0</v>
      </c>
      <c r="AQ48" s="91">
        <f>'5C1B_DArbonne'!AP48+'5C1A_Madison'!AP48+'5C1C_Intl High'!AP48+'5C3_UnvView'!AQ48+'5C1F_L.C. Charter'!AP48+'5C1E_LFNO'!AP48+'5C1D_NOMMA'!AP48+'5C1AE_Noble Minds'!AP48+'5C1J_Jeff Chamber'!AP48+'5C1Q_Advantage'!AP48+'5C1AF_JCFA-Laf'!AP48+'5C1W_Willow'!AP48+'5C1Z_Lincoln Prep'!AP48+'5C1AA_Laurel'!AP48+'5C1AB_Apex'!AP48+'5C1AC_Smothers'!AP48+'5C1AD_Greater'!AP48+'5C1R_Iberville'!AP48+'5C1N_Delta'!AP48+'5C1S_LC Col Prep'!AP48+'5C1T_Northeast'!AP48+'5C1U_Acadiana Ren'!AP48+'5C1I_LA Key'!AP48+'5C1V_Laf Ren'!AP48+'5C1O_Impact'!AP48+'5C1P_Vision'!AP48+'5C2_LAVCA'!AQ48+'5C1H_Southwest'!AP48+'5C1G_JS Clark'!AP48+'5C1AH_BRUP'!AP48+'5C1X_Tangi'!AP48+'5C1Y_GEO'!AP48+'5C1AI_Harmony'!AP48+'5C1AJ_Athlos'!AP48+'5C1AG_Collegiate'!AP48+'5C1M_GEO Mid'!AP48+Placeholder_Tallulah!AP48</f>
        <v>0</v>
      </c>
      <c r="AR48" s="78">
        <f>'5C1B_DArbonne'!AQ48+'5C1A_Madison'!AQ48+'5C1C_Intl High'!AQ48+'5C3_UnvView'!AR48+'5C1F_L.C. Charter'!AQ48+'5C1E_LFNO'!AQ48+'5C1D_NOMMA'!AQ48+'5C1AE_Noble Minds'!AQ48+'5C1J_Jeff Chamber'!AQ48+'5C1Q_Advantage'!AQ48+'5C1AF_JCFA-Laf'!AQ48+'5C1W_Willow'!AQ48+'5C1Z_Lincoln Prep'!AQ48+'5C1AA_Laurel'!AQ48+'5C1AB_Apex'!AQ48+'5C1AC_Smothers'!AQ48+'5C1AD_Greater'!AQ48+'5C1R_Iberville'!AQ48+'5C1N_Delta'!AQ48+'5C1S_LC Col Prep'!AQ48+'5C1T_Northeast'!AQ48+'5C1U_Acadiana Ren'!AQ48+'5C1I_LA Key'!AQ48+'5C1V_Laf Ren'!AQ48+'5C1O_Impact'!AQ48+'5C1P_Vision'!AQ48+'5C2_LAVCA'!AR48+'5C1H_Southwest'!AQ48+'5C1G_JS Clark'!AQ48+'5C1AH_BRUP'!AQ48+'5C1X_Tangi'!AQ48+'5C1Y_GEO'!AQ48+'5C1AI_Harmony'!AQ48+'5C1AJ_Athlos'!AQ48+'5C1AG_Collegiate'!AQ48+'5C1M_GEO Mid'!AQ48+Placeholder_Tallulah!AQ48</f>
        <v>0</v>
      </c>
      <c r="AS48" s="78">
        <f>'5C1B_DArbonne'!AR48+'5C1A_Madison'!AR48+'5C1C_Intl High'!AR48+'5C3_UnvView'!AS48+'5C1F_L.C. Charter'!AR48+'5C1E_LFNO'!AR48+'5C1D_NOMMA'!AR48+'5C1AE_Noble Minds'!AR48+'5C1J_Jeff Chamber'!AR48+'5C1Q_Advantage'!AR48+'5C1AF_JCFA-Laf'!AR48+'5C1W_Willow'!AR48+'5C1Z_Lincoln Prep'!AR48+'5C1AA_Laurel'!AR48+'5C1AB_Apex'!AR48+'5C1AC_Smothers'!AR48+'5C1AD_Greater'!AR48+'5C1R_Iberville'!AR48+'5C1N_Delta'!AR48+'5C1S_LC Col Prep'!AR48+'5C1T_Northeast'!AR48+'5C1U_Acadiana Ren'!AR48+'5C1I_LA Key'!AR48+'5C1V_Laf Ren'!AR48+'5C1O_Impact'!AR48+'5C1P_Vision'!AR48+'5C2_LAVCA'!AS48+'5C1H_Southwest'!AR48+'5C1G_JS Clark'!AR48+'5C1AH_BRUP'!AR48+'5C1X_Tangi'!AR48+'5C1Y_GEO'!AR48+'5C1AI_Harmony'!AR48+'5C1AJ_Athlos'!AR48+'5C1AG_Collegiate'!AR48+'5C1M_GEO Mid'!AR48+Placeholder_Tallulah!AR48</f>
        <v>0</v>
      </c>
      <c r="AT48" s="91">
        <f>'5C1B_DArbonne'!AS48+'5C1A_Madison'!AS48+'5C1C_Intl High'!AS48+'5C3_UnvView'!AT48+'5C1F_L.C. Charter'!AS48+'5C1E_LFNO'!AS48+'5C1D_NOMMA'!AS48+'5C1AE_Noble Minds'!AS48+'5C1J_Jeff Chamber'!AS48+'5C1Q_Advantage'!AS48+'5C1AF_JCFA-Laf'!AS48+'5C1W_Willow'!AS48+'5C1Z_Lincoln Prep'!AS48+'5C1AA_Laurel'!AS48+'5C1AB_Apex'!AS48+'5C1AC_Smothers'!AS48+'5C1AD_Greater'!AS48+'5C1R_Iberville'!AS48+'5C1N_Delta'!AS48+'5C1S_LC Col Prep'!AS48+'5C1T_Northeast'!AS48+'5C1U_Acadiana Ren'!AS48+'5C1I_LA Key'!AS48+'5C1V_Laf Ren'!AS48+'5C1O_Impact'!AS48+'5C1P_Vision'!AS48+'5C2_LAVCA'!AT48+'5C1H_Southwest'!AS48+'5C1G_JS Clark'!AS48+'5C1AH_BRUP'!AS48+'5C1X_Tangi'!AS48+'5C1Y_GEO'!AS48+'5C1AI_Harmony'!AS48+'5C1AJ_Athlos'!AS48+'5C1AG_Collegiate'!AS48+'5C1M_GEO Mid'!AS48+Placeholder_Tallulah!AS48</f>
        <v>11857</v>
      </c>
      <c r="AU48" s="79">
        <f t="shared" si="1"/>
        <v>0</v>
      </c>
      <c r="AV48" s="88">
        <f t="shared" si="2"/>
        <v>11857</v>
      </c>
      <c r="AW48" s="192"/>
      <c r="AX48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Mid'!#REF!+Placeholder_Tallulah!AW48</f>
        <v>#REF!</v>
      </c>
      <c r="AY48" s="75">
        <f t="shared" si="3"/>
        <v>0</v>
      </c>
      <c r="AZ48" s="75" t="e">
        <f t="shared" si="4"/>
        <v>#REF!</v>
      </c>
    </row>
    <row r="49" spans="1:52" ht="16.149999999999999" customHeight="1" x14ac:dyDescent="0.2">
      <c r="A49" s="55">
        <v>43</v>
      </c>
      <c r="B49" s="56" t="s">
        <v>49</v>
      </c>
      <c r="C49" s="336">
        <f>'5C1B_DArbonne'!C49+'5C1A_Madison'!C49+'5C1C_Intl High'!C49+'5C3_UnvView'!C49+'5C1F_L.C. Charter'!C49+'5C1E_LFNO'!C49+'5C1D_NOMMA'!C49+'5C1AE_Noble Minds'!C49+'5C1J_Jeff Chamber'!C49+'5C1Q_Advantage'!C49+'5C1AF_JCFA-Laf'!C49+'5C1W_Willow'!C49+'5C1Z_Lincoln Prep'!C49+'5C1AA_Laurel'!C49+'5C1AB_Apex'!C49+'5C1AC_Smothers'!C49+'5C1AD_Greater'!C49+'5C1R_Iberville'!C49+'5C1N_Delta'!C49+'5C1S_LC Col Prep'!C49+'5C1T_Northeast'!C49+'5C1U_Acadiana Ren'!C49+'5C1I_LA Key'!C49+'5C1V_Laf Ren'!C49+'5C1O_Impact'!C49+'5C1P_Vision'!C49+'5C2_LAVCA'!C49+'5C1H_Southwest'!C49+'5C1G_JS Clark'!C49+'5C1AH_BRUP'!C49+'5C1X_Tangi'!C49+'5C1Y_GEO'!C49+'5C1AI_Harmony'!C49+'5C1AJ_Athlos'!C49+'5C1AG_Collegiate'!C49+'5C1M_GEO Mid'!C49+Placeholder_Tallulah!C49</f>
        <v>0</v>
      </c>
      <c r="D49" s="57">
        <f>'Source Data'!H49</f>
        <v>5171.5692260226861</v>
      </c>
      <c r="E49" s="75">
        <f>'5C1B_DArbonne'!E49+'5C1A_Madison'!E49+'5C1C_Intl High'!E49+'5C3_UnvView'!E49+'5C1F_L.C. Charter'!E49+'5C1E_LFNO'!E49+'5C1D_NOMMA'!E49+'5C1AE_Noble Minds'!E49+'5C1J_Jeff Chamber'!E49+'5C1Q_Advantage'!E49+'5C1AF_JCFA-Laf'!E49+'5C1W_Willow'!E49+'5C1Z_Lincoln Prep'!E49+'5C1AA_Laurel'!E49+'5C1AB_Apex'!E49+'5C1AC_Smothers'!E49+'5C1AD_Greater'!E49+'5C1R_Iberville'!E49+'5C1N_Delta'!E49+'5C1S_LC Col Prep'!E49+'5C1T_Northeast'!E49+'5C1U_Acadiana Ren'!E49+'5C1I_LA Key'!E49+'5C1V_Laf Ren'!E49+'5C1O_Impact'!E49+'5C1P_Vision'!E49+'5C2_LAVCA'!E49+'5C1H_Southwest'!E49+'5C1G_JS Clark'!E49+'5C1AH_BRUP'!E49+'5C1X_Tangi'!E49+'5C1Y_GEO'!E49+'5C1AI_Harmony'!E49+'5C1AJ_Athlos'!E49+'5C1AG_Collegiate'!E49+'5C1M_GEO Mid'!E49+Placeholder_Tallulah!E49</f>
        <v>0</v>
      </c>
      <c r="F49" s="355">
        <f>'5C1B_DArbonne'!F49+'5C1A_Madison'!F49+'5C1C_Intl High'!F49+'5C3_UnvView'!F49+'5C1F_L.C. Charter'!F49+'5C1E_LFNO'!F49+'5C1D_NOMMA'!F49+'5C1AE_Noble Minds'!F49+'5C1J_Jeff Chamber'!F49+'5C1Q_Advantage'!F49+'5C1AF_JCFA-Laf'!F49+'5C1W_Willow'!F49+'5C1Z_Lincoln Prep'!F49+'5C1AA_Laurel'!F49+'5C1AB_Apex'!F49+'5C1AC_Smothers'!F49+'5C1AD_Greater'!F49+'5C1R_Iberville'!F49+'5C1N_Delta'!F49+'5C1S_LC Col Prep'!F49+'5C1T_Northeast'!F49+'5C1U_Acadiana Ren'!F49+'5C1I_LA Key'!F49+'5C1V_Laf Ren'!F49+'5C1O_Impact'!F49+'5C1P_Vision'!F49+'5C2_LAVCA'!F49+'5C1H_Southwest'!F49+'5C1G_JS Clark'!F49+'5C1AH_BRUP'!F49+'5C1X_Tangi'!F49+'5C1Y_GEO'!F49+'5C1AI_Harmony'!F49+'5C1AJ_Athlos'!F49+'5C1AG_Collegiate'!F49+'5C1M_GEO Mid'!F49+Placeholder_Tallulah!F49</f>
        <v>0</v>
      </c>
      <c r="G49" s="57">
        <f>'Source Data'!I49</f>
        <v>687.72808854852053</v>
      </c>
      <c r="H49" s="75">
        <f>'5C1B_DArbonne'!H49+'5C1A_Madison'!H49+'5C1C_Intl High'!H49+'5C3_UnvView'!H49+'5C1F_L.C. Charter'!H49+'5C1E_LFNO'!H49+'5C1D_NOMMA'!H49+'5C1AE_Noble Minds'!H49+'5C1J_Jeff Chamber'!H49+'5C1Q_Advantage'!H49+'5C1AF_JCFA-Laf'!H49+'5C1W_Willow'!H49+'5C1Z_Lincoln Prep'!H49+'5C1AA_Laurel'!H49+'5C1AB_Apex'!H49+'5C1AC_Smothers'!H49+'5C1AD_Greater'!H49+'5C1R_Iberville'!H49+'5C1N_Delta'!H49+'5C1S_LC Col Prep'!H49+'5C1T_Northeast'!H49+'5C1U_Acadiana Ren'!H49+'5C1I_LA Key'!H49+'5C1V_Laf Ren'!H49+'5C1O_Impact'!H49+'5C1P_Vision'!H49+'5C2_LAVCA'!H49+'5C1H_Southwest'!H49+'5C1G_JS Clark'!H49+'5C1AH_BRUP'!H49+'5C1X_Tangi'!H49+'5C1Y_GEO'!H49+'5C1AI_Harmony'!H49+'5C1AJ_Athlos'!H49+'5C1AG_Collegiate'!H49+'5C1M_GEO Mid'!H49+Placeholder_Tallulah!H49</f>
        <v>0</v>
      </c>
      <c r="I49" s="355">
        <f>'5C1B_DArbonne'!I49+'5C1A_Madison'!I49+'5C1C_Intl High'!I49+'5C3_UnvView'!I49+'5C1F_L.C. Charter'!I49+'5C1E_LFNO'!I49+'5C1D_NOMMA'!I49+'5C1AE_Noble Minds'!I49+'5C1J_Jeff Chamber'!I49+'5C1Q_Advantage'!I49+'5C1AF_JCFA-Laf'!I49+'5C1W_Willow'!I49+'5C1Z_Lincoln Prep'!I49+'5C1AA_Laurel'!I49+'5C1AB_Apex'!I49+'5C1AC_Smothers'!I49+'5C1AD_Greater'!I49+'5C1R_Iberville'!I49+'5C1N_Delta'!I49+'5C1S_LC Col Prep'!I49+'5C1T_Northeast'!I49+'5C1U_Acadiana Ren'!I49+'5C1I_LA Key'!I49+'5C1V_Laf Ren'!I49+'5C1O_Impact'!I49+'5C1P_Vision'!I49+'5C2_LAVCA'!I49+'5C1H_Southwest'!I49+'5C1G_JS Clark'!I49+'5C1AH_BRUP'!I49+'5C1X_Tangi'!I49+'5C1Y_GEO'!I49+'5C1AI_Harmony'!I49+'5C1AJ_Athlos'!I49+'5C1AG_Collegiate'!I49+'5C1M_GEO Mid'!I49+Placeholder_Tallulah!I49</f>
        <v>0</v>
      </c>
      <c r="J49" s="57">
        <f>'Source Data'!J49</f>
        <v>187.56220596777831</v>
      </c>
      <c r="K49" s="75">
        <f>'5C1B_DArbonne'!K49+'5C1A_Madison'!K49+'5C1C_Intl High'!K49+'5C3_UnvView'!K49+'5C1F_L.C. Charter'!K49+'5C1E_LFNO'!K49+'5C1D_NOMMA'!K49+'5C1AE_Noble Minds'!K49+'5C1J_Jeff Chamber'!K49+'5C1Q_Advantage'!K49+'5C1AF_JCFA-Laf'!K49+'5C1W_Willow'!K49+'5C1Z_Lincoln Prep'!K49+'5C1AA_Laurel'!K49+'5C1AB_Apex'!K49+'5C1AC_Smothers'!K49+'5C1AD_Greater'!K49+'5C1R_Iberville'!K49+'5C1N_Delta'!K49+'5C1S_LC Col Prep'!K49+'5C1T_Northeast'!K49+'5C1U_Acadiana Ren'!K49+'5C1I_LA Key'!K49+'5C1V_Laf Ren'!K49+'5C1O_Impact'!K49+'5C1P_Vision'!K49+'5C2_LAVCA'!K49+'5C1H_Southwest'!K49+'5C1G_JS Clark'!K49+'5C1AH_BRUP'!K49+'5C1X_Tangi'!K49+'5C1Y_GEO'!K49+'5C1AI_Harmony'!K49+'5C1AJ_Athlos'!K49+'5C1AG_Collegiate'!K49+'5C1M_GEO Mid'!K49+Placeholder_Tallulah!K49</f>
        <v>0</v>
      </c>
      <c r="L49" s="355">
        <f>'5C1B_DArbonne'!L49+'5C1A_Madison'!L49+'5C1C_Intl High'!L49+'5C3_UnvView'!L49+'5C1F_L.C. Charter'!L49+'5C1E_LFNO'!L49+'5C1D_NOMMA'!L49+'5C1AE_Noble Minds'!L49+'5C1J_Jeff Chamber'!L49+'5C1Q_Advantage'!L49+'5C1AF_JCFA-Laf'!L49+'5C1W_Willow'!L49+'5C1Z_Lincoln Prep'!L49+'5C1AA_Laurel'!L49+'5C1AB_Apex'!L49+'5C1AC_Smothers'!L49+'5C1AD_Greater'!L49+'5C1R_Iberville'!L49+'5C1N_Delta'!L49+'5C1S_LC Col Prep'!L49+'5C1T_Northeast'!L49+'5C1U_Acadiana Ren'!L49+'5C1I_LA Key'!L49+'5C1V_Laf Ren'!L49+'5C1O_Impact'!L49+'5C1P_Vision'!L49+'5C2_LAVCA'!L49+'5C1H_Southwest'!L49+'5C1G_JS Clark'!L49+'5C1AH_BRUP'!L49+'5C1X_Tangi'!L49+'5C1Y_GEO'!L49+'5C1AI_Harmony'!L49+'5C1AJ_Athlos'!L49+'5C1AG_Collegiate'!L49+'5C1M_GEO Mid'!L49+Placeholder_Tallulah!L49</f>
        <v>0</v>
      </c>
      <c r="M49" s="57">
        <f>'Source Data'!K49</f>
        <v>4689.0551491944589</v>
      </c>
      <c r="N49" s="75">
        <f>'5C1B_DArbonne'!N49+'5C1A_Madison'!N49+'5C1C_Intl High'!N49+'5C3_UnvView'!N49+'5C1F_L.C. Charter'!N49+'5C1E_LFNO'!N49+'5C1D_NOMMA'!N49+'5C1AE_Noble Minds'!N49+'5C1J_Jeff Chamber'!N49+'5C1Q_Advantage'!N49+'5C1AF_JCFA-Laf'!N49+'5C1W_Willow'!N49+'5C1Z_Lincoln Prep'!N49+'5C1AA_Laurel'!N49+'5C1AB_Apex'!N49+'5C1AC_Smothers'!N49+'5C1AD_Greater'!N49+'5C1R_Iberville'!N49+'5C1N_Delta'!N49+'5C1S_LC Col Prep'!N49+'5C1T_Northeast'!N49+'5C1U_Acadiana Ren'!N49+'5C1I_LA Key'!N49+'5C1V_Laf Ren'!N49+'5C1O_Impact'!N49+'5C1P_Vision'!N49+'5C2_LAVCA'!N49+'5C1H_Southwest'!N49+'5C1G_JS Clark'!N49+'5C1AH_BRUP'!N49+'5C1X_Tangi'!N49+'5C1Y_GEO'!N49+'5C1AI_Harmony'!N49+'5C1AJ_Athlos'!N49+'5C1AG_Collegiate'!N49+'5C1M_GEO Mid'!N49+Placeholder_Tallulah!N49</f>
        <v>0</v>
      </c>
      <c r="O49" s="355">
        <f>'5C1B_DArbonne'!O49+'5C1A_Madison'!O49+'5C1C_Intl High'!O49+'5C3_UnvView'!O49+'5C1F_L.C. Charter'!O49+'5C1E_LFNO'!O49+'5C1D_NOMMA'!O49+'5C1AE_Noble Minds'!O49+'5C1J_Jeff Chamber'!O49+'5C1Q_Advantage'!O49+'5C1AF_JCFA-Laf'!O49+'5C1W_Willow'!O49+'5C1Z_Lincoln Prep'!O49+'5C1AA_Laurel'!O49+'5C1AB_Apex'!O49+'5C1AC_Smothers'!O49+'5C1AD_Greater'!O49+'5C1R_Iberville'!O49+'5C1N_Delta'!O49+'5C1S_LC Col Prep'!O49+'5C1T_Northeast'!O49+'5C1U_Acadiana Ren'!O49+'5C1I_LA Key'!O49+'5C1V_Laf Ren'!O49+'5C1O_Impact'!O49+'5C1P_Vision'!O49+'5C2_LAVCA'!O49+'5C1H_Southwest'!O49+'5C1G_JS Clark'!O49+'5C1AH_BRUP'!O49+'5C1X_Tangi'!O49+'5C1Y_GEO'!O49+'5C1AI_Harmony'!O49+'5C1AJ_Athlos'!O49+'5C1AG_Collegiate'!O49+'5C1M_GEO Mid'!O49+Placeholder_Tallulah!O49</f>
        <v>0</v>
      </c>
      <c r="P49" s="57">
        <f>'Source Data'!L49</f>
        <v>1875.6220596777835</v>
      </c>
      <c r="Q49" s="75">
        <f>'5C1B_DArbonne'!Q49+'5C1A_Madison'!Q49+'5C1C_Intl High'!Q49+'5C3_UnvView'!Q49+'5C1F_L.C. Charter'!Q49+'5C1E_LFNO'!Q49+'5C1D_NOMMA'!Q49+'5C1AE_Noble Minds'!Q49+'5C1J_Jeff Chamber'!Q49+'5C1Q_Advantage'!Q49+'5C1AF_JCFA-Laf'!Q49+'5C1W_Willow'!Q49+'5C1Z_Lincoln Prep'!Q49+'5C1AA_Laurel'!Q49+'5C1AB_Apex'!Q49+'5C1AC_Smothers'!Q49+'5C1AD_Greater'!Q49+'5C1R_Iberville'!Q49+'5C1N_Delta'!Q49+'5C1S_LC Col Prep'!Q49+'5C1T_Northeast'!Q49+'5C1U_Acadiana Ren'!Q49+'5C1I_LA Key'!Q49+'5C1V_Laf Ren'!Q49+'5C1O_Impact'!Q49+'5C1P_Vision'!Q49+'5C2_LAVCA'!Q49+'5C1H_Southwest'!Q49+'5C1G_JS Clark'!Q49+'5C1AH_BRUP'!Q49+'5C1X_Tangi'!Q49+'5C1Y_GEO'!Q49+'5C1AI_Harmony'!Q49+'5C1AJ_Athlos'!Q49+'5C1AG_Collegiate'!Q49+'5C1M_GEO Mid'!Q49+Placeholder_Tallulah!Q49</f>
        <v>0</v>
      </c>
      <c r="R49" s="94">
        <f>'5C1B_DArbonne'!R49+'5C1A_Madison'!R49+'5C1C_Intl High'!R49+'5C3_UnvView'!R49+'5C1F_L.C. Charter'!R49+'5C1E_LFNO'!R49+'5C1D_NOMMA'!R49+'5C1AE_Noble Minds'!R49+'5C1J_Jeff Chamber'!R49+'5C1Q_Advantage'!R49+'5C1AF_JCFA-Laf'!R49+'5C1W_Willow'!R49+'5C1Z_Lincoln Prep'!R49+'5C1AA_Laurel'!R49+'5C1AB_Apex'!R49+'5C1AC_Smothers'!R49+'5C1AD_Greater'!R49+'5C1R_Iberville'!R49+'5C1N_Delta'!R49+'5C1S_LC Col Prep'!R49+'5C1T_Northeast'!R49+'5C1U_Acadiana Ren'!R49+'5C1I_LA Key'!R49+'5C1V_Laf Ren'!R49+'5C1O_Impact'!R49+'5C1P_Vision'!R49+'5C2_LAVCA'!R49+'5C1H_Southwest'!R49+'5C1G_JS Clark'!R49+'5C1AH_BRUP'!R49+'5C1X_Tangi'!R49+'5C1Y_GEO'!R49+'5C1AI_Harmony'!R49+'5C1AJ_Athlos'!R49+'5C1AG_Collegiate'!R49+'5C1M_GEO Mid'!R49+Placeholder_Tallulah!R49</f>
        <v>118659</v>
      </c>
      <c r="S49" s="1397">
        <f>'5C3_UnvView'!S49+'5C2_LAVCA'!S49</f>
        <v>13184</v>
      </c>
      <c r="T49" s="57">
        <f>'5C1B_DArbonne'!S49+'5C1A_Madison'!S49+'5C1C_Intl High'!S49+'5C3_UnvView'!T49+'5C1F_L.C. Charter'!S49+'5C1E_LFNO'!S49+'5C1D_NOMMA'!S49+'5C1AE_Noble Minds'!S49+'5C1J_Jeff Chamber'!S49+'5C1Q_Advantage'!S49+'5C1AF_JCFA-Laf'!S49+'5C1W_Willow'!S49+'5C1Z_Lincoln Prep'!S49+'5C1AA_Laurel'!S49+'5C1AB_Apex'!S49+'5C1AC_Smothers'!S49+'5C1AD_Greater'!S49+'5C1R_Iberville'!S49+'5C1N_Delta'!S49+'5C1S_LC Col Prep'!S49+'5C1T_Northeast'!S49+'5C1U_Acadiana Ren'!S49+'5C1I_LA Key'!S49+'5C1V_Laf Ren'!S49+'5C1O_Impact'!S49+'5C1P_Vision'!S49+'5C2_LAVCA'!T49+'5C1H_Southwest'!S49+'5C1G_JS Clark'!S49+'5C1AH_BRUP'!S49+'5C1X_Tangi'!S49+'5C1Y_GEO'!S49+'5C1AI_Harmony'!S49+'5C1AJ_Athlos'!S49+'5C1AG_Collegiate'!S49+'5C1M_GEO Mid'!S49+Placeholder_Tallulah!S49</f>
        <v>0</v>
      </c>
      <c r="U49" s="57">
        <f>'5C1B_DArbonne'!T49+'5C1A_Madison'!T49+'5C1C_Intl High'!T49+'5C3_UnvView'!U49+'5C1F_L.C. Charter'!T49+'5C1E_LFNO'!T49+'5C1D_NOMMA'!T49+'5C1AE_Noble Minds'!T49+'5C1J_Jeff Chamber'!T49+'5C1Q_Advantage'!T49+'5C1AF_JCFA-Laf'!T49+'5C1W_Willow'!T49+'5C1Z_Lincoln Prep'!T49+'5C1AA_Laurel'!T49+'5C1AB_Apex'!T49+'5C1AC_Smothers'!T49+'5C1AD_Greater'!T49+'5C1R_Iberville'!T49+'5C1N_Delta'!T49+'5C1S_LC Col Prep'!T49+'5C1T_Northeast'!T49+'5C1U_Acadiana Ren'!T49+'5C1I_LA Key'!T49+'5C1V_Laf Ren'!T49+'5C1O_Impact'!T49+'5C1P_Vision'!T49+'5C2_LAVCA'!U49+'5C1H_Southwest'!T49+'5C1G_JS Clark'!T49+'5C1AH_BRUP'!T49+'5C1X_Tangi'!T49+'5C1Y_GEO'!T49+'5C1AI_Harmony'!T49+'5C1AJ_Athlos'!T49+'5C1AG_Collegiate'!T49+'5C1M_GEO Mid'!T49+Placeholder_Tallulah!T49</f>
        <v>0</v>
      </c>
      <c r="V49" s="58">
        <f>'5C1B_DArbonne'!U49+'5C1A_Madison'!U49+'5C1C_Intl High'!U49+'5C3_UnvView'!V49+'5C1F_L.C. Charter'!U49+'5C1E_LFNO'!U49+'5C1D_NOMMA'!U49+'5C1AE_Noble Minds'!U49+'5C1J_Jeff Chamber'!U49+'5C1Q_Advantage'!U49+'5C1AF_JCFA-Laf'!U49+'5C1W_Willow'!U49+'5C1Z_Lincoln Prep'!U49+'5C1AA_Laurel'!U49+'5C1AB_Apex'!U49+'5C1AC_Smothers'!U49+'5C1AD_Greater'!U49+'5C1R_Iberville'!U49+'5C1N_Delta'!U49+'5C1S_LC Col Prep'!U49+'5C1T_Northeast'!U49+'5C1U_Acadiana Ren'!U49+'5C1I_LA Key'!U49+'5C1V_Laf Ren'!U49+'5C1O_Impact'!U49+'5C1P_Vision'!U49+'5C2_LAVCA'!V49+'5C1H_Southwest'!U49+'5C1G_JS Clark'!U49+'5C1AH_BRUP'!U49+'5C1X_Tangi'!U49+'5C1Y_GEO'!U49+'5C1AI_Harmony'!U49+'5C1AJ_Athlos'!U49+'5C1AG_Collegiate'!U49+'5C1M_GEO Mid'!U49+Placeholder_Tallulah!U49</f>
        <v>0</v>
      </c>
      <c r="W49" s="94">
        <f>'5C1B_DArbonne'!V49+'5C1A_Madison'!V49+'5C1C_Intl High'!V49+'5C3_UnvView'!W49+'5C1F_L.C. Charter'!V49+'5C1E_LFNO'!V49+'5C1D_NOMMA'!V49+'5C1AE_Noble Minds'!V49+'5C1J_Jeff Chamber'!V49+'5C1Q_Advantage'!V49+'5C1AF_JCFA-Laf'!V49+'5C1W_Willow'!V49+'5C1Z_Lincoln Prep'!V49+'5C1AA_Laurel'!V49+'5C1AB_Apex'!V49+'5C1AC_Smothers'!V49+'5C1AD_Greater'!V49+'5C1R_Iberville'!V49+'5C1N_Delta'!V49+'5C1S_LC Col Prep'!V49+'5C1T_Northeast'!V49+'5C1U_Acadiana Ren'!V49+'5C1I_LA Key'!V49+'5C1V_Laf Ren'!V49+'5C1O_Impact'!V49+'5C1P_Vision'!V49+'5C2_LAVCA'!W49+'5C1H_Southwest'!V49+'5C1G_JS Clark'!V49+'5C1AH_BRUP'!V49+'5C1X_Tangi'!V49+'5C1Y_GEO'!V49+'5C1AI_Harmony'!V49+'5C1AJ_Athlos'!V49+'5C1AG_Collegiate'!V49+'5C1M_GEO Mid'!V49+Placeholder_Tallulah!V49</f>
        <v>0</v>
      </c>
      <c r="X49" s="75">
        <f>'5C1B_DArbonne'!W49+'5C1A_Madison'!W49+'5C1C_Intl High'!W49+'5C3_UnvView'!X49+'5C1F_L.C. Charter'!W49+'5C1E_LFNO'!W49+'5C1D_NOMMA'!W49+'5C1AE_Noble Minds'!W49+'5C1J_Jeff Chamber'!W49+'5C1Q_Advantage'!W49+'5C1AF_JCFA-Laf'!W49+'5C1W_Willow'!W49+'5C1Z_Lincoln Prep'!W49+'5C1AA_Laurel'!W49+'5C1AB_Apex'!W49+'5C1AC_Smothers'!W49+'5C1AD_Greater'!W49+'5C1R_Iberville'!W49+'5C1N_Delta'!W49+'5C1S_LC Col Prep'!W49+'5C1T_Northeast'!W49+'5C1U_Acadiana Ren'!W49+'5C1I_LA Key'!W49+'5C1V_Laf Ren'!W49+'5C1O_Impact'!W49+'5C1P_Vision'!W49+'5C2_LAVCA'!X49+'5C1H_Southwest'!W49+'5C1G_JS Clark'!W49+'5C1AH_BRUP'!W49+'5C1X_Tangi'!W49+'5C1Y_GEO'!W49+'5C1AI_Harmony'!W49+'5C1AJ_Athlos'!W49+'5C1AG_Collegiate'!W49+'5C1M_GEO Mid'!W49+Placeholder_Tallulah!W49</f>
        <v>0</v>
      </c>
      <c r="Y49" s="94">
        <f>'5C1B_DArbonne'!X49+'5C1A_Madison'!X49+'5C1C_Intl High'!X49+'5C3_UnvView'!Y49+'5C1F_L.C. Charter'!X49+'5C1E_LFNO'!X49+'5C1D_NOMMA'!X49+'5C1AE_Noble Minds'!X49+'5C1J_Jeff Chamber'!X49+'5C1Q_Advantage'!X49+'5C1AF_JCFA-Laf'!X49+'5C1W_Willow'!X49+'5C1Z_Lincoln Prep'!X49+'5C1AA_Laurel'!X49+'5C1AB_Apex'!X49+'5C1AC_Smothers'!X49+'5C1AD_Greater'!X49+'5C1R_Iberville'!X49+'5C1N_Delta'!X49+'5C1S_LC Col Prep'!X49+'5C1T_Northeast'!X49+'5C1U_Acadiana Ren'!X49+'5C1I_LA Key'!X49+'5C1V_Laf Ren'!X49+'5C1O_Impact'!X49+'5C1P_Vision'!X49+'5C2_LAVCA'!Y49+'5C1H_Southwest'!X49+'5C1G_JS Clark'!X49+'5C1AH_BRUP'!X49+'5C1X_Tangi'!X49+'5C1Y_GEO'!X49+'5C1AI_Harmony'!X49+'5C1AJ_Athlos'!X49+'5C1AG_Collegiate'!X49+'5C1M_GEO Mid'!X49+Placeholder_Tallulah!X49</f>
        <v>0</v>
      </c>
      <c r="Z49" s="57">
        <f>'5C1B_DArbonne'!Y49+'5C1A_Madison'!Y49+'5C1C_Intl High'!Y49+'5C3_UnvView'!Z49+'5C1F_L.C. Charter'!Y49+'5C1E_LFNO'!Y49+'5C1D_NOMMA'!Y49+'5C1AE_Noble Minds'!Y49+'5C1J_Jeff Chamber'!Y49+'5C1Q_Advantage'!Y49+'5C1AF_JCFA-Laf'!Y49+'5C1W_Willow'!Y49+'5C1Z_Lincoln Prep'!Y49+'5C1AA_Laurel'!Y49+'5C1AB_Apex'!Y49+'5C1AC_Smothers'!Y49+'5C1AD_Greater'!Y49+'5C1R_Iberville'!Y49+'5C1N_Delta'!Y49+'5C1S_LC Col Prep'!Y49+'5C1T_Northeast'!Y49+'5C1U_Acadiana Ren'!Y49+'5C1I_LA Key'!Y49+'5C1V_Laf Ren'!Y49+'5C1O_Impact'!Y49+'5C1P_Vision'!Y49+'5C2_LAVCA'!Z49+'5C1H_Southwest'!Y49+'5C1G_JS Clark'!Y49+'5C1AH_BRUP'!Y49+'5C1X_Tangi'!Y49+'5C1Y_GEO'!Y49+'5C1AI_Harmony'!Y49+'5C1AJ_Athlos'!Y49+'5C1AG_Collegiate'!Y49+'5C1M_GEO Mid'!Y49+Placeholder_Tallulah!Y49</f>
        <v>0</v>
      </c>
      <c r="AA49" s="94">
        <f>'5C1B_DArbonne'!Z49+'5C1A_Madison'!Z49+'5C1C_Intl High'!Z49+'5C3_UnvView'!AA49+'5C1F_L.C. Charter'!Z49+'5C1E_LFNO'!Z49+'5C1D_NOMMA'!Z49+'5C1AE_Noble Minds'!Z49+'5C1J_Jeff Chamber'!Z49+'5C1Q_Advantage'!Z49+'5C1AF_JCFA-Laf'!Z49+'5C1W_Willow'!Z49+'5C1Z_Lincoln Prep'!Z49+'5C1AA_Laurel'!Z49+'5C1AB_Apex'!Z49+'5C1AC_Smothers'!Z49+'5C1AD_Greater'!Z49+'5C1R_Iberville'!Z49+'5C1N_Delta'!Z49+'5C1S_LC Col Prep'!Z49+'5C1T_Northeast'!Z49+'5C1U_Acadiana Ren'!Z49+'5C1I_LA Key'!Z49+'5C1V_Laf Ren'!Z49+'5C1O_Impact'!Z49+'5C1P_Vision'!Z49+'5C2_LAVCA'!AA49+'5C1H_Southwest'!Z49+'5C1G_JS Clark'!Z49+'5C1AH_BRUP'!Z49+'5C1X_Tangi'!Z49+'5C1Y_GEO'!Z49+'5C1AI_Harmony'!Z49+'5C1AJ_Athlos'!Z49+'5C1AG_Collegiate'!Z49+'5C1M_GEO Mid'!Z49+Placeholder_Tallulah!Z49</f>
        <v>0</v>
      </c>
      <c r="AB49" s="57">
        <f>'5C1B_DArbonne'!AA49+'5C1A_Madison'!AA49+'5C1C_Intl High'!AA49+'5C3_UnvView'!AB49+'5C1F_L.C. Charter'!AA49+'5C1E_LFNO'!AA49+'5C1D_NOMMA'!AA49+'5C1AE_Noble Minds'!AA49+'5C1J_Jeff Chamber'!AA49+'5C1Q_Advantage'!AA49+'5C1AF_JCFA-Laf'!AA49+'5C1W_Willow'!AA49+'5C1Z_Lincoln Prep'!AA49+'5C1AA_Laurel'!AA49+'5C1AB_Apex'!AA49+'5C1AC_Smothers'!AA49+'5C1AD_Greater'!AA49+'5C1R_Iberville'!AA49+'5C1N_Delta'!AA49+'5C1S_LC Col Prep'!AA49+'5C1T_Northeast'!AA49+'5C1U_Acadiana Ren'!AA49+'5C1I_LA Key'!AA49+'5C1V_Laf Ren'!AA49+'5C1O_Impact'!AA49+'5C1P_Vision'!AA49+'5C2_LAVCA'!AB49+'5C1H_Southwest'!AA49+'5C1G_JS Clark'!AA49+'5C1AH_BRUP'!AA49+'5C1X_Tangi'!AA49+'5C1Y_GEO'!AA49+'5C1AI_Harmony'!AA49+'5C1AJ_Athlos'!AA49+'5C1AG_Collegiate'!AA49+'5C1M_GEO Mid'!AA49+Placeholder_Tallulah!AA49</f>
        <v>0</v>
      </c>
      <c r="AC49" s="57">
        <f>'5C1B_DArbonne'!AB49+'5C1A_Madison'!AB49+'5C1C_Intl High'!AB49+'5C3_UnvView'!AC49+'5C1F_L.C. Charter'!AB49+'5C1E_LFNO'!AB49+'5C1D_NOMMA'!AB49+'5C1AE_Noble Minds'!AB49+'5C1J_Jeff Chamber'!AB49+'5C1Q_Advantage'!AB49+'5C1AF_JCFA-Laf'!AB49+'5C1W_Willow'!AB49+'5C1Z_Lincoln Prep'!AB49+'5C1AA_Laurel'!AB49+'5C1AB_Apex'!AB49+'5C1AC_Smothers'!AB49+'5C1AD_Greater'!AB49+'5C1R_Iberville'!AB49+'5C1N_Delta'!AB49+'5C1S_LC Col Prep'!AB49+'5C1T_Northeast'!AB49+'5C1U_Acadiana Ren'!AB49+'5C1I_LA Key'!AB49+'5C1V_Laf Ren'!AB49+'5C1O_Impact'!AB49+'5C1P_Vision'!AB49+'5C2_LAVCA'!AC49+'5C1H_Southwest'!AB49+'5C1G_JS Clark'!AB49+'5C1AH_BRUP'!AB49+'5C1X_Tangi'!AB49+'5C1Y_GEO'!AB49+'5C1AI_Harmony'!AB49+'5C1AJ_Athlos'!AB49+'5C1AG_Collegiate'!AB49+'5C1M_GEO Mid'!AB49+Placeholder_Tallulah!AB49</f>
        <v>0</v>
      </c>
      <c r="AD49" s="94">
        <f>'5C1B_DArbonne'!AC49+'5C1A_Madison'!AC49+'5C1C_Intl High'!AC49+'5C3_UnvView'!AD49+'5C1F_L.C. Charter'!AC49+'5C1E_LFNO'!AC49+'5C1D_NOMMA'!AC49+'5C1AE_Noble Minds'!AC49+'5C1J_Jeff Chamber'!AC49+'5C1Q_Advantage'!AC49+'5C1AF_JCFA-Laf'!AC49+'5C1W_Willow'!AC49+'5C1Z_Lincoln Prep'!AC49+'5C1AA_Laurel'!AC49+'5C1AB_Apex'!AC49+'5C1AC_Smothers'!AC49+'5C1AD_Greater'!AC49+'5C1R_Iberville'!AC49+'5C1N_Delta'!AC49+'5C1S_LC Col Prep'!AC49+'5C1T_Northeast'!AC49+'5C1U_Acadiana Ren'!AC49+'5C1I_LA Key'!AC49+'5C1V_Laf Ren'!AC49+'5C1O_Impact'!AC49+'5C1P_Vision'!AC49+'5C2_LAVCA'!AD49+'5C1H_Southwest'!AC49+'5C1G_JS Clark'!AC49+'5C1AH_BRUP'!AC49+'5C1X_Tangi'!AC49+'5C1Y_GEO'!AC49+'5C1AI_Harmony'!AC49+'5C1AJ_Athlos'!AC49+'5C1AG_Collegiate'!AC49+'5C1M_GEO Mid'!AC49+Placeholder_Tallulah!AC49</f>
        <v>0</v>
      </c>
      <c r="AE49" s="98">
        <f>'5C1B_DArbonne'!AD49+'5C1A_Madison'!AD49+'5C1C_Intl High'!AD49+'5C3_UnvView'!AE49+'5C1F_L.C. Charter'!AD49+'5C1E_LFNO'!AD49+'5C1D_NOMMA'!AD49+'5C1AE_Noble Minds'!AD49+'5C1J_Jeff Chamber'!AD49+'5C1Q_Advantage'!AD49+'5C1AF_JCFA-Laf'!AD49+'5C1W_Willow'!AD49+'5C1Z_Lincoln Prep'!AD49+'5C1AA_Laurel'!AD49+'5C1AB_Apex'!AD49+'5C1AC_Smothers'!AD49+'5C1AD_Greater'!AD49+'5C1R_Iberville'!AD49+'5C1N_Delta'!AD49+'5C1S_LC Col Prep'!AD49+'5C1T_Northeast'!AD49+'5C1U_Acadiana Ren'!AD49+'5C1I_LA Key'!AD49+'5C1V_Laf Ren'!AD49+'5C1O_Impact'!AD49+'5C1P_Vision'!AD49+'5C2_LAVCA'!AE49+'5C1H_Southwest'!AD49+'5C1G_JS Clark'!AD49+'5C1AH_BRUP'!AD49+'5C1X_Tangi'!AD49+'5C1Y_GEO'!AD49+'5C1AI_Harmony'!AD49+'5C1AJ_Athlos'!AD49+'5C1AG_Collegiate'!AD49+'5C1M_GEO Mid'!AD49+Placeholder_Tallulah!AD49</f>
        <v>0</v>
      </c>
      <c r="AF49" s="76">
        <f>'Source Data'!N49</f>
        <v>3837</v>
      </c>
      <c r="AG49" s="91">
        <f>'5C1B_DArbonne'!AF49+'5C1A_Madison'!AF49+'5C1C_Intl High'!AF49+'5C3_UnvView'!AG49+'5C1F_L.C. Charter'!AF49+'5C1E_LFNO'!AF49+'5C1D_NOMMA'!AF49+'5C1AE_Noble Minds'!AF49+'5C1J_Jeff Chamber'!AF49+'5C1Q_Advantage'!AF49+'5C1AF_JCFA-Laf'!AF49+'5C1W_Willow'!AF49+'5C1Z_Lincoln Prep'!AF49+'5C1AA_Laurel'!AF49+'5C1AB_Apex'!AF49+'5C1AC_Smothers'!AF49+'5C1AD_Greater'!AF49+'5C1R_Iberville'!AF49+'5C1N_Delta'!AF49+'5C1S_LC Col Prep'!AF49+'5C1T_Northeast'!AF49+'5C1U_Acadiana Ren'!AF49+'5C1I_LA Key'!AF49+'5C1V_Laf Ren'!AF49+'5C1O_Impact'!AF49+'5C1P_Vision'!AF49+'5C2_LAVCA'!AG49+'5C1H_Southwest'!AF49+'5C1G_JS Clark'!AF49+'5C1AH_BRUP'!AF49+'5C1X_Tangi'!AF49+'5C1Y_GEO'!AF49+'5C1AI_Harmony'!AF49+'5C1AJ_Athlos'!AF49+'5C1AG_Collegiate'!AF49+'5C1M_GEO Mid'!AF49+Placeholder_Tallulah!AF49</f>
        <v>0</v>
      </c>
      <c r="AH49" s="336">
        <f>'5C1B_DArbonne'!AG49+'5C1A_Madison'!AG49+'5C1C_Intl High'!AG49+'5C3_UnvView'!AH49+'5C1F_L.C. Charter'!AG49+'5C1E_LFNO'!AG49+'5C1D_NOMMA'!AG49+'5C1AE_Noble Minds'!AG49+'5C1J_Jeff Chamber'!AG49+'5C1Q_Advantage'!AG49+'5C1AF_JCFA-Laf'!AG49+'5C1W_Willow'!AG49+'5C1Z_Lincoln Prep'!AG49+'5C1AA_Laurel'!AG49+'5C1AB_Apex'!AG49+'5C1AC_Smothers'!AG49+'5C1AD_Greater'!AG49+'5C1R_Iberville'!AG49+'5C1N_Delta'!AG49+'5C1S_LC Col Prep'!AG49+'5C1T_Northeast'!AG49+'5C1U_Acadiana Ren'!AG49+'5C1I_LA Key'!AG49+'5C1V_Laf Ren'!AG49+'5C1O_Impact'!AG49+'5C1P_Vision'!AG49+'5C2_LAVCA'!AH49+'5C1H_Southwest'!AG49+'5C1G_JS Clark'!AG49+'5C1AH_BRUP'!AG49+'5C1X_Tangi'!AG49+'5C1Y_GEO'!AG49+'5C1AI_Harmony'!AG49+'5C1AJ_Athlos'!AG49+'5C1AG_Collegiate'!AG49+'5C1M_GEO Mid'!AG49+Placeholder_Tallulah!AG49</f>
        <v>0</v>
      </c>
      <c r="AI49" s="76">
        <f>'5C1B_DArbonne'!AH49+'5C1A_Madison'!AH49+'5C1C_Intl High'!AH49+'5C3_UnvView'!AI49+'5C1F_L.C. Charter'!AH49+'5C1E_LFNO'!AH49+'5C1D_NOMMA'!AH49+'5C1AE_Noble Minds'!AH49+'5C1J_Jeff Chamber'!AH49+'5C1Q_Advantage'!AH49+'5C1AF_JCFA-Laf'!AH49+'5C1W_Willow'!AH49+'5C1Z_Lincoln Prep'!AH49+'5C1AA_Laurel'!AH49+'5C1AB_Apex'!AH49+'5C1AC_Smothers'!AH49+'5C1AD_Greater'!AH49+'5C1R_Iberville'!AH49+'5C1N_Delta'!AH49+'5C1S_LC Col Prep'!AH49+'5C1T_Northeast'!AH49+'5C1U_Acadiana Ren'!AH49+'5C1I_LA Key'!AH49+'5C1V_Laf Ren'!AH49+'5C1O_Impact'!AH49+'5C1P_Vision'!AH49+'5C2_LAVCA'!AI49+'5C1H_Southwest'!AH49+'5C1G_JS Clark'!AH49+'5C1AH_BRUP'!AH49+'5C1X_Tangi'!AH49+'5C1Y_GEO'!AH49+'5C1AI_Harmony'!AH49+'5C1AJ_Athlos'!AH49+'5C1AG_Collegiate'!AH49+'5C1M_GEO Mid'!AH49+Placeholder_Tallulah!AH49</f>
        <v>0</v>
      </c>
      <c r="AJ49" s="336">
        <f>'5C1B_DArbonne'!AI49+'5C1A_Madison'!AI49+'5C1C_Intl High'!AI49+'5C3_UnvView'!AJ49+'5C1F_L.C. Charter'!AI49+'5C1E_LFNO'!AI49+'5C1D_NOMMA'!AI49+'5C1AE_Noble Minds'!AI49+'5C1J_Jeff Chamber'!AI49+'5C1Q_Advantage'!AI49+'5C1AF_JCFA-Laf'!AI49+'5C1W_Willow'!AI49+'5C1Z_Lincoln Prep'!AI49+'5C1AA_Laurel'!AI49+'5C1AB_Apex'!AI49+'5C1AC_Smothers'!AI49+'5C1AD_Greater'!AI49+'5C1R_Iberville'!AI49+'5C1N_Delta'!AI49+'5C1S_LC Col Prep'!AI49+'5C1T_Northeast'!AI49+'5C1U_Acadiana Ren'!AI49+'5C1I_LA Key'!AI49+'5C1V_Laf Ren'!AI49+'5C1O_Impact'!AI49+'5C1P_Vision'!AI49+'5C2_LAVCA'!AJ49+'5C1H_Southwest'!AI49+'5C1G_JS Clark'!AI49+'5C1AH_BRUP'!AI49+'5C1X_Tangi'!AI49+'5C1Y_GEO'!AI49+'5C1AI_Harmony'!AI49+'5C1AJ_Athlos'!AI49+'5C1AG_Collegiate'!AI49+'5C1M_GEO Mid'!AI49+Placeholder_Tallulah!AI49</f>
        <v>0</v>
      </c>
      <c r="AK49" s="78">
        <f>'5C1B_DArbonne'!AJ49+'5C1A_Madison'!AJ49+'5C1C_Intl High'!AJ49+'5C3_UnvView'!AK49+'5C1F_L.C. Charter'!AJ49+'5C1E_LFNO'!AJ49+'5C1D_NOMMA'!AJ49+'5C1AE_Noble Minds'!AJ49+'5C1J_Jeff Chamber'!AJ49+'5C1Q_Advantage'!AJ49+'5C1AF_JCFA-Laf'!AJ49+'5C1W_Willow'!AJ49+'5C1Z_Lincoln Prep'!AJ49+'5C1AA_Laurel'!AJ49+'5C1AB_Apex'!AJ49+'5C1AC_Smothers'!AJ49+'5C1AD_Greater'!AJ49+'5C1R_Iberville'!AJ49+'5C1N_Delta'!AJ49+'5C1S_LC Col Prep'!AJ49+'5C1T_Northeast'!AJ49+'5C1U_Acadiana Ren'!AJ49+'5C1I_LA Key'!AJ49+'5C1V_Laf Ren'!AJ49+'5C1O_Impact'!AJ49+'5C1P_Vision'!AJ49+'5C2_LAVCA'!AK49+'5C1H_Southwest'!AJ49+'5C1G_JS Clark'!AJ49+'5C1AH_BRUP'!AJ49+'5C1X_Tangi'!AJ49+'5C1Y_GEO'!AJ49+'5C1AI_Harmony'!AJ49+'5C1AJ_Athlos'!AJ49+'5C1AG_Collegiate'!AJ49+'5C1M_GEO Mid'!AJ49+Placeholder_Tallulah!AJ49</f>
        <v>0</v>
      </c>
      <c r="AL49" s="77">
        <f>'5C1B_DArbonne'!AK49+'5C1A_Madison'!AK49+'5C1C_Intl High'!AK49+'5C3_UnvView'!AL49+'5C1F_L.C. Charter'!AK49+'5C1E_LFNO'!AK49+'5C1D_NOMMA'!AK49+'5C1AE_Noble Minds'!AK49+'5C1J_Jeff Chamber'!AK49+'5C1Q_Advantage'!AK49+'5C1AF_JCFA-Laf'!AK49+'5C1W_Willow'!AK49+'5C1Z_Lincoln Prep'!AK49+'5C1AA_Laurel'!AK49+'5C1AB_Apex'!AK49+'5C1AC_Smothers'!AK49+'5C1AD_Greater'!AK49+'5C1R_Iberville'!AK49+'5C1N_Delta'!AK49+'5C1S_LC Col Prep'!AK49+'5C1T_Northeast'!AK49+'5C1U_Acadiana Ren'!AK49+'5C1I_LA Key'!AK49+'5C1V_Laf Ren'!AK49+'5C1O_Impact'!AK49+'5C1P_Vision'!AK49+'5C2_LAVCA'!AL49+'5C1H_Southwest'!AK49+'5C1G_JS Clark'!AK49+'5C1AH_BRUP'!AK49+'5C1X_Tangi'!AK49+'5C1Y_GEO'!AK49+'5C1AI_Harmony'!AK49+'5C1AJ_Athlos'!AK49+'5C1AG_Collegiate'!AK49+'5C1M_GEO Mid'!AK49+Placeholder_Tallulah!AK49</f>
        <v>0</v>
      </c>
      <c r="AM49" s="91">
        <f>'5C1B_DArbonne'!AL49+'5C1A_Madison'!AL49+'5C1C_Intl High'!AL49+'5C3_UnvView'!AM49+'5C1F_L.C. Charter'!AL49+'5C1E_LFNO'!AL49+'5C1D_NOMMA'!AL49+'5C1AE_Noble Minds'!AL49+'5C1J_Jeff Chamber'!AL49+'5C1Q_Advantage'!AL49+'5C1AF_JCFA-Laf'!AL49+'5C1W_Willow'!AL49+'5C1Z_Lincoln Prep'!AL49+'5C1AA_Laurel'!AL49+'5C1AB_Apex'!AL49+'5C1AC_Smothers'!AL49+'5C1AD_Greater'!AL49+'5C1R_Iberville'!AL49+'5C1N_Delta'!AL49+'5C1S_LC Col Prep'!AL49+'5C1T_Northeast'!AL49+'5C1U_Acadiana Ren'!AL49+'5C1I_LA Key'!AL49+'5C1V_Laf Ren'!AL49+'5C1O_Impact'!AL49+'5C1P_Vision'!AL49+'5C2_LAVCA'!AM49+'5C1H_Southwest'!AL49+'5C1G_JS Clark'!AL49+'5C1AH_BRUP'!AL49+'5C1X_Tangi'!AL49+'5C1Y_GEO'!AL49+'5C1AI_Harmony'!AL49+'5C1AJ_Athlos'!AL49+'5C1AG_Collegiate'!AL49+'5C1M_GEO Mid'!AL49+Placeholder_Tallulah!AL49</f>
        <v>44893</v>
      </c>
      <c r="AN49" s="80">
        <f>'5C1B_DArbonne'!AM49+'5C1A_Madison'!AM49+'5C1C_Intl High'!AM49+'5C3_UnvView'!AN49+'5C1F_L.C. Charter'!AM49+'5C1E_LFNO'!AM49+'5C1D_NOMMA'!AM49+'5C1AE_Noble Minds'!AM49+'5C1J_Jeff Chamber'!AM49+'5C1Q_Advantage'!AM49+'5C1AF_JCFA-Laf'!AM49+'5C1W_Willow'!AM49+'5C1Z_Lincoln Prep'!AM49+'5C1AA_Laurel'!AM49+'5C1AB_Apex'!AM49+'5C1AC_Smothers'!AM49+'5C1AD_Greater'!AM49+'5C1R_Iberville'!AM49+'5C1N_Delta'!AM49+'5C1S_LC Col Prep'!AM49+'5C1T_Northeast'!AM49+'5C1U_Acadiana Ren'!AM49+'5C1I_LA Key'!AM49+'5C1V_Laf Ren'!AM49+'5C1O_Impact'!AM49+'5C1P_Vision'!AM49+'5C2_LAVCA'!AN49+'5C1H_Southwest'!AM49+'5C1G_JS Clark'!AM49+'5C1AH_BRUP'!AM49+'5C1X_Tangi'!AM49+'5C1Y_GEO'!AM49+'5C1AI_Harmony'!AM49+'5C1AJ_Athlos'!AM49+'5C1AG_Collegiate'!AM49+'5C1M_GEO Mid'!AM49+Placeholder_Tallulah!AM49</f>
        <v>0</v>
      </c>
      <c r="AO49" s="91">
        <f>'5C1B_DArbonne'!AN49+'5C1A_Madison'!AN49+'5C1C_Intl High'!AN49+'5C3_UnvView'!AO49+'5C1F_L.C. Charter'!AN49+'5C1E_LFNO'!AN49+'5C1D_NOMMA'!AN49+'5C1AE_Noble Minds'!AN49+'5C1J_Jeff Chamber'!AN49+'5C1Q_Advantage'!AN49+'5C1AF_JCFA-Laf'!AN49+'5C1W_Willow'!AN49+'5C1Z_Lincoln Prep'!AN49+'5C1AA_Laurel'!AN49+'5C1AB_Apex'!AN49+'5C1AC_Smothers'!AN49+'5C1AD_Greater'!AN49+'5C1R_Iberville'!AN49+'5C1N_Delta'!AN49+'5C1S_LC Col Prep'!AN49+'5C1T_Northeast'!AN49+'5C1U_Acadiana Ren'!AN49+'5C1I_LA Key'!AN49+'5C1V_Laf Ren'!AN49+'5C1O_Impact'!AN49+'5C1P_Vision'!AN49+'5C2_LAVCA'!AO49+'5C1H_Southwest'!AN49+'5C1G_JS Clark'!AN49+'5C1AH_BRUP'!AN49+'5C1X_Tangi'!AN49+'5C1Y_GEO'!AN49+'5C1AI_Harmony'!AN49+'5C1AJ_Athlos'!AN49+'5C1AG_Collegiate'!AN49+'5C1M_GEO Mid'!AN49+Placeholder_Tallulah!AN49</f>
        <v>0</v>
      </c>
      <c r="AP49" s="78">
        <f>'5C1B_DArbonne'!AO49+'5C1A_Madison'!AO49+'5C1C_Intl High'!AO49+'5C3_UnvView'!AP49+'5C1F_L.C. Charter'!AO49+'5C1E_LFNO'!AO49+'5C1D_NOMMA'!AO49+'5C1AE_Noble Minds'!AO49+'5C1J_Jeff Chamber'!AO49+'5C1Q_Advantage'!AO49+'5C1AF_JCFA-Laf'!AO49+'5C1W_Willow'!AO49+'5C1Z_Lincoln Prep'!AO49+'5C1AA_Laurel'!AO49+'5C1AB_Apex'!AO49+'5C1AC_Smothers'!AO49+'5C1AD_Greater'!AO49+'5C1R_Iberville'!AO49+'5C1N_Delta'!AO49+'5C1S_LC Col Prep'!AO49+'5C1T_Northeast'!AO49+'5C1U_Acadiana Ren'!AO49+'5C1I_LA Key'!AO49+'5C1V_Laf Ren'!AO49+'5C1O_Impact'!AO49+'5C1P_Vision'!AO49+'5C2_LAVCA'!AP49+'5C1H_Southwest'!AO49+'5C1G_JS Clark'!AO49+'5C1AH_BRUP'!AO49+'5C1X_Tangi'!AO49+'5C1Y_GEO'!AO49+'5C1AI_Harmony'!AO49+'5C1AJ_Athlos'!AO49+'5C1AG_Collegiate'!AO49+'5C1M_GEO Mid'!AO49+Placeholder_Tallulah!AO49</f>
        <v>0</v>
      </c>
      <c r="AQ49" s="91">
        <f>'5C1B_DArbonne'!AP49+'5C1A_Madison'!AP49+'5C1C_Intl High'!AP49+'5C3_UnvView'!AQ49+'5C1F_L.C. Charter'!AP49+'5C1E_LFNO'!AP49+'5C1D_NOMMA'!AP49+'5C1AE_Noble Minds'!AP49+'5C1J_Jeff Chamber'!AP49+'5C1Q_Advantage'!AP49+'5C1AF_JCFA-Laf'!AP49+'5C1W_Willow'!AP49+'5C1Z_Lincoln Prep'!AP49+'5C1AA_Laurel'!AP49+'5C1AB_Apex'!AP49+'5C1AC_Smothers'!AP49+'5C1AD_Greater'!AP49+'5C1R_Iberville'!AP49+'5C1N_Delta'!AP49+'5C1S_LC Col Prep'!AP49+'5C1T_Northeast'!AP49+'5C1U_Acadiana Ren'!AP49+'5C1I_LA Key'!AP49+'5C1V_Laf Ren'!AP49+'5C1O_Impact'!AP49+'5C1P_Vision'!AP49+'5C2_LAVCA'!AQ49+'5C1H_Southwest'!AP49+'5C1G_JS Clark'!AP49+'5C1AH_BRUP'!AP49+'5C1X_Tangi'!AP49+'5C1Y_GEO'!AP49+'5C1AI_Harmony'!AP49+'5C1AJ_Athlos'!AP49+'5C1AG_Collegiate'!AP49+'5C1M_GEO Mid'!AP49+Placeholder_Tallulah!AP49</f>
        <v>0</v>
      </c>
      <c r="AR49" s="78">
        <f>'5C1B_DArbonne'!AQ49+'5C1A_Madison'!AQ49+'5C1C_Intl High'!AQ49+'5C3_UnvView'!AR49+'5C1F_L.C. Charter'!AQ49+'5C1E_LFNO'!AQ49+'5C1D_NOMMA'!AQ49+'5C1AE_Noble Minds'!AQ49+'5C1J_Jeff Chamber'!AQ49+'5C1Q_Advantage'!AQ49+'5C1AF_JCFA-Laf'!AQ49+'5C1W_Willow'!AQ49+'5C1Z_Lincoln Prep'!AQ49+'5C1AA_Laurel'!AQ49+'5C1AB_Apex'!AQ49+'5C1AC_Smothers'!AQ49+'5C1AD_Greater'!AQ49+'5C1R_Iberville'!AQ49+'5C1N_Delta'!AQ49+'5C1S_LC Col Prep'!AQ49+'5C1T_Northeast'!AQ49+'5C1U_Acadiana Ren'!AQ49+'5C1I_LA Key'!AQ49+'5C1V_Laf Ren'!AQ49+'5C1O_Impact'!AQ49+'5C1P_Vision'!AQ49+'5C2_LAVCA'!AR49+'5C1H_Southwest'!AQ49+'5C1G_JS Clark'!AQ49+'5C1AH_BRUP'!AQ49+'5C1X_Tangi'!AQ49+'5C1Y_GEO'!AQ49+'5C1AI_Harmony'!AQ49+'5C1AJ_Athlos'!AQ49+'5C1AG_Collegiate'!AQ49+'5C1M_GEO Mid'!AQ49+Placeholder_Tallulah!AQ49</f>
        <v>0</v>
      </c>
      <c r="AS49" s="78">
        <f>'5C1B_DArbonne'!AR49+'5C1A_Madison'!AR49+'5C1C_Intl High'!AR49+'5C3_UnvView'!AS49+'5C1F_L.C. Charter'!AR49+'5C1E_LFNO'!AR49+'5C1D_NOMMA'!AR49+'5C1AE_Noble Minds'!AR49+'5C1J_Jeff Chamber'!AR49+'5C1Q_Advantage'!AR49+'5C1AF_JCFA-Laf'!AR49+'5C1W_Willow'!AR49+'5C1Z_Lincoln Prep'!AR49+'5C1AA_Laurel'!AR49+'5C1AB_Apex'!AR49+'5C1AC_Smothers'!AR49+'5C1AD_Greater'!AR49+'5C1R_Iberville'!AR49+'5C1N_Delta'!AR49+'5C1S_LC Col Prep'!AR49+'5C1T_Northeast'!AR49+'5C1U_Acadiana Ren'!AR49+'5C1I_LA Key'!AR49+'5C1V_Laf Ren'!AR49+'5C1O_Impact'!AR49+'5C1P_Vision'!AR49+'5C2_LAVCA'!AS49+'5C1H_Southwest'!AR49+'5C1G_JS Clark'!AR49+'5C1AH_BRUP'!AR49+'5C1X_Tangi'!AR49+'5C1Y_GEO'!AR49+'5C1AI_Harmony'!AR49+'5C1AJ_Athlos'!AR49+'5C1AG_Collegiate'!AR49+'5C1M_GEO Mid'!AR49+Placeholder_Tallulah!AR49</f>
        <v>0</v>
      </c>
      <c r="AT49" s="91">
        <f>'5C1B_DArbonne'!AS49+'5C1A_Madison'!AS49+'5C1C_Intl High'!AS49+'5C3_UnvView'!AT49+'5C1F_L.C. Charter'!AS49+'5C1E_LFNO'!AS49+'5C1D_NOMMA'!AS49+'5C1AE_Noble Minds'!AS49+'5C1J_Jeff Chamber'!AS49+'5C1Q_Advantage'!AS49+'5C1AF_JCFA-Laf'!AS49+'5C1W_Willow'!AS49+'5C1Z_Lincoln Prep'!AS49+'5C1AA_Laurel'!AS49+'5C1AB_Apex'!AS49+'5C1AC_Smothers'!AS49+'5C1AD_Greater'!AS49+'5C1R_Iberville'!AS49+'5C1N_Delta'!AS49+'5C1S_LC Col Prep'!AS49+'5C1T_Northeast'!AS49+'5C1U_Acadiana Ren'!AS49+'5C1I_LA Key'!AS49+'5C1V_Laf Ren'!AS49+'5C1O_Impact'!AS49+'5C1P_Vision'!AS49+'5C2_LAVCA'!AT49+'5C1H_Southwest'!AS49+'5C1G_JS Clark'!AS49+'5C1AH_BRUP'!AS49+'5C1X_Tangi'!AS49+'5C1Y_GEO'!AS49+'5C1AI_Harmony'!AS49+'5C1AJ_Athlos'!AS49+'5C1AG_Collegiate'!AS49+'5C1M_GEO Mid'!AS49+Placeholder_Tallulah!AS49</f>
        <v>1660</v>
      </c>
      <c r="AU49" s="79">
        <f t="shared" si="1"/>
        <v>0</v>
      </c>
      <c r="AV49" s="88">
        <f t="shared" si="2"/>
        <v>1660</v>
      </c>
      <c r="AW49" s="192"/>
      <c r="AX49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Mid'!#REF!+Placeholder_Tallulah!AW49</f>
        <v>#REF!</v>
      </c>
      <c r="AY49" s="75">
        <f t="shared" si="3"/>
        <v>0</v>
      </c>
      <c r="AZ49" s="75" t="e">
        <f t="shared" si="4"/>
        <v>#REF!</v>
      </c>
    </row>
    <row r="50" spans="1:52" ht="16.149999999999999" customHeight="1" x14ac:dyDescent="0.2">
      <c r="A50" s="55">
        <v>44</v>
      </c>
      <c r="B50" s="56" t="s">
        <v>50</v>
      </c>
      <c r="C50" s="336">
        <f>'5C1B_DArbonne'!C50+'5C1A_Madison'!C50+'5C1C_Intl High'!C50+'5C3_UnvView'!C50+'5C1F_L.C. Charter'!C50+'5C1E_LFNO'!C50+'5C1D_NOMMA'!C50+'5C1AE_Noble Minds'!C50+'5C1J_Jeff Chamber'!C50+'5C1Q_Advantage'!C50+'5C1AF_JCFA-Laf'!C50+'5C1W_Willow'!C50+'5C1Z_Lincoln Prep'!C50+'5C1AA_Laurel'!C50+'5C1AB_Apex'!C50+'5C1AC_Smothers'!C50+'5C1AD_Greater'!C50+'5C1R_Iberville'!C50+'5C1N_Delta'!C50+'5C1S_LC Col Prep'!C50+'5C1T_Northeast'!C50+'5C1U_Acadiana Ren'!C50+'5C1I_LA Key'!C50+'5C1V_Laf Ren'!C50+'5C1O_Impact'!C50+'5C1P_Vision'!C50+'5C2_LAVCA'!C50+'5C1H_Southwest'!C50+'5C1G_JS Clark'!C50+'5C1AH_BRUP'!C50+'5C1X_Tangi'!C50+'5C1Y_GEO'!C50+'5C1AI_Harmony'!C50+'5C1AJ_Athlos'!C50+'5C1AG_Collegiate'!C50+'5C1M_GEO Mid'!C50+Placeholder_Tallulah!C50</f>
        <v>0</v>
      </c>
      <c r="D50" s="57">
        <f>'Source Data'!H50</f>
        <v>4763.2835459226835</v>
      </c>
      <c r="E50" s="75">
        <f>'5C1B_DArbonne'!E50+'5C1A_Madison'!E50+'5C1C_Intl High'!E50+'5C3_UnvView'!E50+'5C1F_L.C. Charter'!E50+'5C1E_LFNO'!E50+'5C1D_NOMMA'!E50+'5C1AE_Noble Minds'!E50+'5C1J_Jeff Chamber'!E50+'5C1Q_Advantage'!E50+'5C1AF_JCFA-Laf'!E50+'5C1W_Willow'!E50+'5C1Z_Lincoln Prep'!E50+'5C1AA_Laurel'!E50+'5C1AB_Apex'!E50+'5C1AC_Smothers'!E50+'5C1AD_Greater'!E50+'5C1R_Iberville'!E50+'5C1N_Delta'!E50+'5C1S_LC Col Prep'!E50+'5C1T_Northeast'!E50+'5C1U_Acadiana Ren'!E50+'5C1I_LA Key'!E50+'5C1V_Laf Ren'!E50+'5C1O_Impact'!E50+'5C1P_Vision'!E50+'5C2_LAVCA'!E50+'5C1H_Southwest'!E50+'5C1G_JS Clark'!E50+'5C1AH_BRUP'!E50+'5C1X_Tangi'!E50+'5C1Y_GEO'!E50+'5C1AI_Harmony'!E50+'5C1AJ_Athlos'!E50+'5C1AG_Collegiate'!E50+'5C1M_GEO Mid'!E50+Placeholder_Tallulah!E50</f>
        <v>0</v>
      </c>
      <c r="F50" s="355">
        <f>'5C1B_DArbonne'!F50+'5C1A_Madison'!F50+'5C1C_Intl High'!F50+'5C3_UnvView'!F50+'5C1F_L.C. Charter'!F50+'5C1E_LFNO'!F50+'5C1D_NOMMA'!F50+'5C1AE_Noble Minds'!F50+'5C1J_Jeff Chamber'!F50+'5C1Q_Advantage'!F50+'5C1AF_JCFA-Laf'!F50+'5C1W_Willow'!F50+'5C1Z_Lincoln Prep'!F50+'5C1AA_Laurel'!F50+'5C1AB_Apex'!F50+'5C1AC_Smothers'!F50+'5C1AD_Greater'!F50+'5C1R_Iberville'!F50+'5C1N_Delta'!F50+'5C1S_LC Col Prep'!F50+'5C1T_Northeast'!F50+'5C1U_Acadiana Ren'!F50+'5C1I_LA Key'!F50+'5C1V_Laf Ren'!F50+'5C1O_Impact'!F50+'5C1P_Vision'!F50+'5C2_LAVCA'!F50+'5C1H_Southwest'!F50+'5C1G_JS Clark'!F50+'5C1AH_BRUP'!F50+'5C1X_Tangi'!F50+'5C1Y_GEO'!F50+'5C1AI_Harmony'!F50+'5C1AJ_Athlos'!F50+'5C1AG_Collegiate'!F50+'5C1M_GEO Mid'!F50+Placeholder_Tallulah!F50</f>
        <v>0</v>
      </c>
      <c r="G50" s="57">
        <f>'Source Data'!I50</f>
        <v>640.0242289674087</v>
      </c>
      <c r="H50" s="75">
        <f>'5C1B_DArbonne'!H50+'5C1A_Madison'!H50+'5C1C_Intl High'!H50+'5C3_UnvView'!H50+'5C1F_L.C. Charter'!H50+'5C1E_LFNO'!H50+'5C1D_NOMMA'!H50+'5C1AE_Noble Minds'!H50+'5C1J_Jeff Chamber'!H50+'5C1Q_Advantage'!H50+'5C1AF_JCFA-Laf'!H50+'5C1W_Willow'!H50+'5C1Z_Lincoln Prep'!H50+'5C1AA_Laurel'!H50+'5C1AB_Apex'!H50+'5C1AC_Smothers'!H50+'5C1AD_Greater'!H50+'5C1R_Iberville'!H50+'5C1N_Delta'!H50+'5C1S_LC Col Prep'!H50+'5C1T_Northeast'!H50+'5C1U_Acadiana Ren'!H50+'5C1I_LA Key'!H50+'5C1V_Laf Ren'!H50+'5C1O_Impact'!H50+'5C1P_Vision'!H50+'5C2_LAVCA'!H50+'5C1H_Southwest'!H50+'5C1G_JS Clark'!H50+'5C1AH_BRUP'!H50+'5C1X_Tangi'!H50+'5C1Y_GEO'!H50+'5C1AI_Harmony'!H50+'5C1AJ_Athlos'!H50+'5C1AG_Collegiate'!H50+'5C1M_GEO Mid'!H50+Placeholder_Tallulah!H50</f>
        <v>0</v>
      </c>
      <c r="I50" s="355">
        <f>'5C1B_DArbonne'!I50+'5C1A_Madison'!I50+'5C1C_Intl High'!I50+'5C3_UnvView'!I50+'5C1F_L.C. Charter'!I50+'5C1E_LFNO'!I50+'5C1D_NOMMA'!I50+'5C1AE_Noble Minds'!I50+'5C1J_Jeff Chamber'!I50+'5C1Q_Advantage'!I50+'5C1AF_JCFA-Laf'!I50+'5C1W_Willow'!I50+'5C1Z_Lincoln Prep'!I50+'5C1AA_Laurel'!I50+'5C1AB_Apex'!I50+'5C1AC_Smothers'!I50+'5C1AD_Greater'!I50+'5C1R_Iberville'!I50+'5C1N_Delta'!I50+'5C1S_LC Col Prep'!I50+'5C1T_Northeast'!I50+'5C1U_Acadiana Ren'!I50+'5C1I_LA Key'!I50+'5C1V_Laf Ren'!I50+'5C1O_Impact'!I50+'5C1P_Vision'!I50+'5C2_LAVCA'!I50+'5C1H_Southwest'!I50+'5C1G_JS Clark'!I50+'5C1AH_BRUP'!I50+'5C1X_Tangi'!I50+'5C1Y_GEO'!I50+'5C1AI_Harmony'!I50+'5C1AJ_Athlos'!I50+'5C1AG_Collegiate'!I50+'5C1M_GEO Mid'!I50+Placeholder_Tallulah!I50</f>
        <v>0</v>
      </c>
      <c r="J50" s="57">
        <f>'Source Data'!J50</f>
        <v>174.5520624456569</v>
      </c>
      <c r="K50" s="75">
        <f>'5C1B_DArbonne'!K50+'5C1A_Madison'!K50+'5C1C_Intl High'!K50+'5C3_UnvView'!K50+'5C1F_L.C. Charter'!K50+'5C1E_LFNO'!K50+'5C1D_NOMMA'!K50+'5C1AE_Noble Minds'!K50+'5C1J_Jeff Chamber'!K50+'5C1Q_Advantage'!K50+'5C1AF_JCFA-Laf'!K50+'5C1W_Willow'!K50+'5C1Z_Lincoln Prep'!K50+'5C1AA_Laurel'!K50+'5C1AB_Apex'!K50+'5C1AC_Smothers'!K50+'5C1AD_Greater'!K50+'5C1R_Iberville'!K50+'5C1N_Delta'!K50+'5C1S_LC Col Prep'!K50+'5C1T_Northeast'!K50+'5C1U_Acadiana Ren'!K50+'5C1I_LA Key'!K50+'5C1V_Laf Ren'!K50+'5C1O_Impact'!K50+'5C1P_Vision'!K50+'5C2_LAVCA'!K50+'5C1H_Southwest'!K50+'5C1G_JS Clark'!K50+'5C1AH_BRUP'!K50+'5C1X_Tangi'!K50+'5C1Y_GEO'!K50+'5C1AI_Harmony'!K50+'5C1AJ_Athlos'!K50+'5C1AG_Collegiate'!K50+'5C1M_GEO Mid'!K50+Placeholder_Tallulah!K50</f>
        <v>0</v>
      </c>
      <c r="L50" s="355">
        <f>'5C1B_DArbonne'!L50+'5C1A_Madison'!L50+'5C1C_Intl High'!L50+'5C3_UnvView'!L50+'5C1F_L.C. Charter'!L50+'5C1E_LFNO'!L50+'5C1D_NOMMA'!L50+'5C1AE_Noble Minds'!L50+'5C1J_Jeff Chamber'!L50+'5C1Q_Advantage'!L50+'5C1AF_JCFA-Laf'!L50+'5C1W_Willow'!L50+'5C1Z_Lincoln Prep'!L50+'5C1AA_Laurel'!L50+'5C1AB_Apex'!L50+'5C1AC_Smothers'!L50+'5C1AD_Greater'!L50+'5C1R_Iberville'!L50+'5C1N_Delta'!L50+'5C1S_LC Col Prep'!L50+'5C1T_Northeast'!L50+'5C1U_Acadiana Ren'!L50+'5C1I_LA Key'!L50+'5C1V_Laf Ren'!L50+'5C1O_Impact'!L50+'5C1P_Vision'!L50+'5C2_LAVCA'!L50+'5C1H_Southwest'!L50+'5C1G_JS Clark'!L50+'5C1AH_BRUP'!L50+'5C1X_Tangi'!L50+'5C1Y_GEO'!L50+'5C1AI_Harmony'!L50+'5C1AJ_Athlos'!L50+'5C1AG_Collegiate'!L50+'5C1M_GEO Mid'!L50+Placeholder_Tallulah!L50</f>
        <v>0</v>
      </c>
      <c r="M50" s="57">
        <f>'Source Data'!K50</f>
        <v>4363.8015611414239</v>
      </c>
      <c r="N50" s="75">
        <f>'5C1B_DArbonne'!N50+'5C1A_Madison'!N50+'5C1C_Intl High'!N50+'5C3_UnvView'!N50+'5C1F_L.C. Charter'!N50+'5C1E_LFNO'!N50+'5C1D_NOMMA'!N50+'5C1AE_Noble Minds'!N50+'5C1J_Jeff Chamber'!N50+'5C1Q_Advantage'!N50+'5C1AF_JCFA-Laf'!N50+'5C1W_Willow'!N50+'5C1Z_Lincoln Prep'!N50+'5C1AA_Laurel'!N50+'5C1AB_Apex'!N50+'5C1AC_Smothers'!N50+'5C1AD_Greater'!N50+'5C1R_Iberville'!N50+'5C1N_Delta'!N50+'5C1S_LC Col Prep'!N50+'5C1T_Northeast'!N50+'5C1U_Acadiana Ren'!N50+'5C1I_LA Key'!N50+'5C1V_Laf Ren'!N50+'5C1O_Impact'!N50+'5C1P_Vision'!N50+'5C2_LAVCA'!N50+'5C1H_Southwest'!N50+'5C1G_JS Clark'!N50+'5C1AH_BRUP'!N50+'5C1X_Tangi'!N50+'5C1Y_GEO'!N50+'5C1AI_Harmony'!N50+'5C1AJ_Athlos'!N50+'5C1AG_Collegiate'!N50+'5C1M_GEO Mid'!N50+Placeholder_Tallulah!N50</f>
        <v>0</v>
      </c>
      <c r="O50" s="355">
        <f>'5C1B_DArbonne'!O50+'5C1A_Madison'!O50+'5C1C_Intl High'!O50+'5C3_UnvView'!O50+'5C1F_L.C. Charter'!O50+'5C1E_LFNO'!O50+'5C1D_NOMMA'!O50+'5C1AE_Noble Minds'!O50+'5C1J_Jeff Chamber'!O50+'5C1Q_Advantage'!O50+'5C1AF_JCFA-Laf'!O50+'5C1W_Willow'!O50+'5C1Z_Lincoln Prep'!O50+'5C1AA_Laurel'!O50+'5C1AB_Apex'!O50+'5C1AC_Smothers'!O50+'5C1AD_Greater'!O50+'5C1R_Iberville'!O50+'5C1N_Delta'!O50+'5C1S_LC Col Prep'!O50+'5C1T_Northeast'!O50+'5C1U_Acadiana Ren'!O50+'5C1I_LA Key'!O50+'5C1V_Laf Ren'!O50+'5C1O_Impact'!O50+'5C1P_Vision'!O50+'5C2_LAVCA'!O50+'5C1H_Southwest'!O50+'5C1G_JS Clark'!O50+'5C1AH_BRUP'!O50+'5C1X_Tangi'!O50+'5C1Y_GEO'!O50+'5C1AI_Harmony'!O50+'5C1AJ_Athlos'!O50+'5C1AG_Collegiate'!O50+'5C1M_GEO Mid'!O50+Placeholder_Tallulah!O50</f>
        <v>0</v>
      </c>
      <c r="P50" s="57">
        <f>'Source Data'!L50</f>
        <v>1745.5206244565691</v>
      </c>
      <c r="Q50" s="75">
        <f>'5C1B_DArbonne'!Q50+'5C1A_Madison'!Q50+'5C1C_Intl High'!Q50+'5C3_UnvView'!Q50+'5C1F_L.C. Charter'!Q50+'5C1E_LFNO'!Q50+'5C1D_NOMMA'!Q50+'5C1AE_Noble Minds'!Q50+'5C1J_Jeff Chamber'!Q50+'5C1Q_Advantage'!Q50+'5C1AF_JCFA-Laf'!Q50+'5C1W_Willow'!Q50+'5C1Z_Lincoln Prep'!Q50+'5C1AA_Laurel'!Q50+'5C1AB_Apex'!Q50+'5C1AC_Smothers'!Q50+'5C1AD_Greater'!Q50+'5C1R_Iberville'!Q50+'5C1N_Delta'!Q50+'5C1S_LC Col Prep'!Q50+'5C1T_Northeast'!Q50+'5C1U_Acadiana Ren'!Q50+'5C1I_LA Key'!Q50+'5C1V_Laf Ren'!Q50+'5C1O_Impact'!Q50+'5C1P_Vision'!Q50+'5C2_LAVCA'!Q50+'5C1H_Southwest'!Q50+'5C1G_JS Clark'!Q50+'5C1AH_BRUP'!Q50+'5C1X_Tangi'!Q50+'5C1Y_GEO'!Q50+'5C1AI_Harmony'!Q50+'5C1AJ_Athlos'!Q50+'5C1AG_Collegiate'!Q50+'5C1M_GEO Mid'!Q50+Placeholder_Tallulah!Q50</f>
        <v>0</v>
      </c>
      <c r="R50" s="94">
        <f>'5C1B_DArbonne'!R50+'5C1A_Madison'!R50+'5C1C_Intl High'!R50+'5C3_UnvView'!R50+'5C1F_L.C. Charter'!R50+'5C1E_LFNO'!R50+'5C1D_NOMMA'!R50+'5C1AE_Noble Minds'!R50+'5C1J_Jeff Chamber'!R50+'5C1Q_Advantage'!R50+'5C1AF_JCFA-Laf'!R50+'5C1W_Willow'!R50+'5C1Z_Lincoln Prep'!R50+'5C1AA_Laurel'!R50+'5C1AB_Apex'!R50+'5C1AC_Smothers'!R50+'5C1AD_Greater'!R50+'5C1R_Iberville'!R50+'5C1N_Delta'!R50+'5C1S_LC Col Prep'!R50+'5C1T_Northeast'!R50+'5C1U_Acadiana Ren'!R50+'5C1I_LA Key'!R50+'5C1V_Laf Ren'!R50+'5C1O_Impact'!R50+'5C1P_Vision'!R50+'5C2_LAVCA'!R50+'5C1H_Southwest'!R50+'5C1G_JS Clark'!R50+'5C1AH_BRUP'!R50+'5C1X_Tangi'!R50+'5C1Y_GEO'!R50+'5C1AI_Harmony'!R50+'5C1AJ_Athlos'!R50+'5C1AG_Collegiate'!R50+'5C1M_GEO Mid'!R50+Placeholder_Tallulah!R50</f>
        <v>266587</v>
      </c>
      <c r="S50" s="1397">
        <f>'5C3_UnvView'!S50+'5C2_LAVCA'!S50</f>
        <v>22559</v>
      </c>
      <c r="T50" s="57">
        <f>'5C1B_DArbonne'!S50+'5C1A_Madison'!S50+'5C1C_Intl High'!S50+'5C3_UnvView'!T50+'5C1F_L.C. Charter'!S50+'5C1E_LFNO'!S50+'5C1D_NOMMA'!S50+'5C1AE_Noble Minds'!S50+'5C1J_Jeff Chamber'!S50+'5C1Q_Advantage'!S50+'5C1AF_JCFA-Laf'!S50+'5C1W_Willow'!S50+'5C1Z_Lincoln Prep'!S50+'5C1AA_Laurel'!S50+'5C1AB_Apex'!S50+'5C1AC_Smothers'!S50+'5C1AD_Greater'!S50+'5C1R_Iberville'!S50+'5C1N_Delta'!S50+'5C1S_LC Col Prep'!S50+'5C1T_Northeast'!S50+'5C1U_Acadiana Ren'!S50+'5C1I_LA Key'!S50+'5C1V_Laf Ren'!S50+'5C1O_Impact'!S50+'5C1P_Vision'!S50+'5C2_LAVCA'!T50+'5C1H_Southwest'!S50+'5C1G_JS Clark'!S50+'5C1AH_BRUP'!S50+'5C1X_Tangi'!S50+'5C1Y_GEO'!S50+'5C1AI_Harmony'!S50+'5C1AJ_Athlos'!S50+'5C1AG_Collegiate'!S50+'5C1M_GEO Mid'!S50+Placeholder_Tallulah!S50</f>
        <v>0</v>
      </c>
      <c r="U50" s="57">
        <f>'5C1B_DArbonne'!T50+'5C1A_Madison'!T50+'5C1C_Intl High'!T50+'5C3_UnvView'!U50+'5C1F_L.C. Charter'!T50+'5C1E_LFNO'!T50+'5C1D_NOMMA'!T50+'5C1AE_Noble Minds'!T50+'5C1J_Jeff Chamber'!T50+'5C1Q_Advantage'!T50+'5C1AF_JCFA-Laf'!T50+'5C1W_Willow'!T50+'5C1Z_Lincoln Prep'!T50+'5C1AA_Laurel'!T50+'5C1AB_Apex'!T50+'5C1AC_Smothers'!T50+'5C1AD_Greater'!T50+'5C1R_Iberville'!T50+'5C1N_Delta'!T50+'5C1S_LC Col Prep'!T50+'5C1T_Northeast'!T50+'5C1U_Acadiana Ren'!T50+'5C1I_LA Key'!T50+'5C1V_Laf Ren'!T50+'5C1O_Impact'!T50+'5C1P_Vision'!T50+'5C2_LAVCA'!U50+'5C1H_Southwest'!T50+'5C1G_JS Clark'!T50+'5C1AH_BRUP'!T50+'5C1X_Tangi'!T50+'5C1Y_GEO'!T50+'5C1AI_Harmony'!T50+'5C1AJ_Athlos'!T50+'5C1AG_Collegiate'!T50+'5C1M_GEO Mid'!T50+Placeholder_Tallulah!T50</f>
        <v>0</v>
      </c>
      <c r="V50" s="58">
        <f>'5C1B_DArbonne'!U50+'5C1A_Madison'!U50+'5C1C_Intl High'!U50+'5C3_UnvView'!V50+'5C1F_L.C. Charter'!U50+'5C1E_LFNO'!U50+'5C1D_NOMMA'!U50+'5C1AE_Noble Minds'!U50+'5C1J_Jeff Chamber'!U50+'5C1Q_Advantage'!U50+'5C1AF_JCFA-Laf'!U50+'5C1W_Willow'!U50+'5C1Z_Lincoln Prep'!U50+'5C1AA_Laurel'!U50+'5C1AB_Apex'!U50+'5C1AC_Smothers'!U50+'5C1AD_Greater'!U50+'5C1R_Iberville'!U50+'5C1N_Delta'!U50+'5C1S_LC Col Prep'!U50+'5C1T_Northeast'!U50+'5C1U_Acadiana Ren'!U50+'5C1I_LA Key'!U50+'5C1V_Laf Ren'!U50+'5C1O_Impact'!U50+'5C1P_Vision'!U50+'5C2_LAVCA'!V50+'5C1H_Southwest'!U50+'5C1G_JS Clark'!U50+'5C1AH_BRUP'!U50+'5C1X_Tangi'!U50+'5C1Y_GEO'!U50+'5C1AI_Harmony'!U50+'5C1AJ_Athlos'!U50+'5C1AG_Collegiate'!U50+'5C1M_GEO Mid'!U50+Placeholder_Tallulah!U50</f>
        <v>0</v>
      </c>
      <c r="W50" s="94">
        <f>'5C1B_DArbonne'!V50+'5C1A_Madison'!V50+'5C1C_Intl High'!V50+'5C3_UnvView'!W50+'5C1F_L.C. Charter'!V50+'5C1E_LFNO'!V50+'5C1D_NOMMA'!V50+'5C1AE_Noble Minds'!V50+'5C1J_Jeff Chamber'!V50+'5C1Q_Advantage'!V50+'5C1AF_JCFA-Laf'!V50+'5C1W_Willow'!V50+'5C1Z_Lincoln Prep'!V50+'5C1AA_Laurel'!V50+'5C1AB_Apex'!V50+'5C1AC_Smothers'!V50+'5C1AD_Greater'!V50+'5C1R_Iberville'!V50+'5C1N_Delta'!V50+'5C1S_LC Col Prep'!V50+'5C1T_Northeast'!V50+'5C1U_Acadiana Ren'!V50+'5C1I_LA Key'!V50+'5C1V_Laf Ren'!V50+'5C1O_Impact'!V50+'5C1P_Vision'!V50+'5C2_LAVCA'!W50+'5C1H_Southwest'!V50+'5C1G_JS Clark'!V50+'5C1AH_BRUP'!V50+'5C1X_Tangi'!V50+'5C1Y_GEO'!V50+'5C1AI_Harmony'!V50+'5C1AJ_Athlos'!V50+'5C1AG_Collegiate'!V50+'5C1M_GEO Mid'!V50+Placeholder_Tallulah!V50</f>
        <v>0</v>
      </c>
      <c r="X50" s="75">
        <f>'5C1B_DArbonne'!W50+'5C1A_Madison'!W50+'5C1C_Intl High'!W50+'5C3_UnvView'!X50+'5C1F_L.C. Charter'!W50+'5C1E_LFNO'!W50+'5C1D_NOMMA'!W50+'5C1AE_Noble Minds'!W50+'5C1J_Jeff Chamber'!W50+'5C1Q_Advantage'!W50+'5C1AF_JCFA-Laf'!W50+'5C1W_Willow'!W50+'5C1Z_Lincoln Prep'!W50+'5C1AA_Laurel'!W50+'5C1AB_Apex'!W50+'5C1AC_Smothers'!W50+'5C1AD_Greater'!W50+'5C1R_Iberville'!W50+'5C1N_Delta'!W50+'5C1S_LC Col Prep'!W50+'5C1T_Northeast'!W50+'5C1U_Acadiana Ren'!W50+'5C1I_LA Key'!W50+'5C1V_Laf Ren'!W50+'5C1O_Impact'!W50+'5C1P_Vision'!W50+'5C2_LAVCA'!X50+'5C1H_Southwest'!W50+'5C1G_JS Clark'!W50+'5C1AH_BRUP'!W50+'5C1X_Tangi'!W50+'5C1Y_GEO'!W50+'5C1AI_Harmony'!W50+'5C1AJ_Athlos'!W50+'5C1AG_Collegiate'!W50+'5C1M_GEO Mid'!W50+Placeholder_Tallulah!W50</f>
        <v>0</v>
      </c>
      <c r="Y50" s="94">
        <f>'5C1B_DArbonne'!X50+'5C1A_Madison'!X50+'5C1C_Intl High'!X50+'5C3_UnvView'!Y50+'5C1F_L.C. Charter'!X50+'5C1E_LFNO'!X50+'5C1D_NOMMA'!X50+'5C1AE_Noble Minds'!X50+'5C1J_Jeff Chamber'!X50+'5C1Q_Advantage'!X50+'5C1AF_JCFA-Laf'!X50+'5C1W_Willow'!X50+'5C1Z_Lincoln Prep'!X50+'5C1AA_Laurel'!X50+'5C1AB_Apex'!X50+'5C1AC_Smothers'!X50+'5C1AD_Greater'!X50+'5C1R_Iberville'!X50+'5C1N_Delta'!X50+'5C1S_LC Col Prep'!X50+'5C1T_Northeast'!X50+'5C1U_Acadiana Ren'!X50+'5C1I_LA Key'!X50+'5C1V_Laf Ren'!X50+'5C1O_Impact'!X50+'5C1P_Vision'!X50+'5C2_LAVCA'!Y50+'5C1H_Southwest'!X50+'5C1G_JS Clark'!X50+'5C1AH_BRUP'!X50+'5C1X_Tangi'!X50+'5C1Y_GEO'!X50+'5C1AI_Harmony'!X50+'5C1AJ_Athlos'!X50+'5C1AG_Collegiate'!X50+'5C1M_GEO Mid'!X50+Placeholder_Tallulah!X50</f>
        <v>0</v>
      </c>
      <c r="Z50" s="57">
        <f>'5C1B_DArbonne'!Y50+'5C1A_Madison'!Y50+'5C1C_Intl High'!Y50+'5C3_UnvView'!Z50+'5C1F_L.C. Charter'!Y50+'5C1E_LFNO'!Y50+'5C1D_NOMMA'!Y50+'5C1AE_Noble Minds'!Y50+'5C1J_Jeff Chamber'!Y50+'5C1Q_Advantage'!Y50+'5C1AF_JCFA-Laf'!Y50+'5C1W_Willow'!Y50+'5C1Z_Lincoln Prep'!Y50+'5C1AA_Laurel'!Y50+'5C1AB_Apex'!Y50+'5C1AC_Smothers'!Y50+'5C1AD_Greater'!Y50+'5C1R_Iberville'!Y50+'5C1N_Delta'!Y50+'5C1S_LC Col Prep'!Y50+'5C1T_Northeast'!Y50+'5C1U_Acadiana Ren'!Y50+'5C1I_LA Key'!Y50+'5C1V_Laf Ren'!Y50+'5C1O_Impact'!Y50+'5C1P_Vision'!Y50+'5C2_LAVCA'!Z50+'5C1H_Southwest'!Y50+'5C1G_JS Clark'!Y50+'5C1AH_BRUP'!Y50+'5C1X_Tangi'!Y50+'5C1Y_GEO'!Y50+'5C1AI_Harmony'!Y50+'5C1AJ_Athlos'!Y50+'5C1AG_Collegiate'!Y50+'5C1M_GEO Mid'!Y50+Placeholder_Tallulah!Y50</f>
        <v>0</v>
      </c>
      <c r="AA50" s="94">
        <f>'5C1B_DArbonne'!Z50+'5C1A_Madison'!Z50+'5C1C_Intl High'!Z50+'5C3_UnvView'!AA50+'5C1F_L.C. Charter'!Z50+'5C1E_LFNO'!Z50+'5C1D_NOMMA'!Z50+'5C1AE_Noble Minds'!Z50+'5C1J_Jeff Chamber'!Z50+'5C1Q_Advantage'!Z50+'5C1AF_JCFA-Laf'!Z50+'5C1W_Willow'!Z50+'5C1Z_Lincoln Prep'!Z50+'5C1AA_Laurel'!Z50+'5C1AB_Apex'!Z50+'5C1AC_Smothers'!Z50+'5C1AD_Greater'!Z50+'5C1R_Iberville'!Z50+'5C1N_Delta'!Z50+'5C1S_LC Col Prep'!Z50+'5C1T_Northeast'!Z50+'5C1U_Acadiana Ren'!Z50+'5C1I_LA Key'!Z50+'5C1V_Laf Ren'!Z50+'5C1O_Impact'!Z50+'5C1P_Vision'!Z50+'5C2_LAVCA'!AA50+'5C1H_Southwest'!Z50+'5C1G_JS Clark'!Z50+'5C1AH_BRUP'!Z50+'5C1X_Tangi'!Z50+'5C1Y_GEO'!Z50+'5C1AI_Harmony'!Z50+'5C1AJ_Athlos'!Z50+'5C1AG_Collegiate'!Z50+'5C1M_GEO Mid'!Z50+Placeholder_Tallulah!Z50</f>
        <v>0</v>
      </c>
      <c r="AB50" s="57">
        <f>'5C1B_DArbonne'!AA50+'5C1A_Madison'!AA50+'5C1C_Intl High'!AA50+'5C3_UnvView'!AB50+'5C1F_L.C. Charter'!AA50+'5C1E_LFNO'!AA50+'5C1D_NOMMA'!AA50+'5C1AE_Noble Minds'!AA50+'5C1J_Jeff Chamber'!AA50+'5C1Q_Advantage'!AA50+'5C1AF_JCFA-Laf'!AA50+'5C1W_Willow'!AA50+'5C1Z_Lincoln Prep'!AA50+'5C1AA_Laurel'!AA50+'5C1AB_Apex'!AA50+'5C1AC_Smothers'!AA50+'5C1AD_Greater'!AA50+'5C1R_Iberville'!AA50+'5C1N_Delta'!AA50+'5C1S_LC Col Prep'!AA50+'5C1T_Northeast'!AA50+'5C1U_Acadiana Ren'!AA50+'5C1I_LA Key'!AA50+'5C1V_Laf Ren'!AA50+'5C1O_Impact'!AA50+'5C1P_Vision'!AA50+'5C2_LAVCA'!AB50+'5C1H_Southwest'!AA50+'5C1G_JS Clark'!AA50+'5C1AH_BRUP'!AA50+'5C1X_Tangi'!AA50+'5C1Y_GEO'!AA50+'5C1AI_Harmony'!AA50+'5C1AJ_Athlos'!AA50+'5C1AG_Collegiate'!AA50+'5C1M_GEO Mid'!AA50+Placeholder_Tallulah!AA50</f>
        <v>0</v>
      </c>
      <c r="AC50" s="57">
        <f>'5C1B_DArbonne'!AB50+'5C1A_Madison'!AB50+'5C1C_Intl High'!AB50+'5C3_UnvView'!AC50+'5C1F_L.C. Charter'!AB50+'5C1E_LFNO'!AB50+'5C1D_NOMMA'!AB50+'5C1AE_Noble Minds'!AB50+'5C1J_Jeff Chamber'!AB50+'5C1Q_Advantage'!AB50+'5C1AF_JCFA-Laf'!AB50+'5C1W_Willow'!AB50+'5C1Z_Lincoln Prep'!AB50+'5C1AA_Laurel'!AB50+'5C1AB_Apex'!AB50+'5C1AC_Smothers'!AB50+'5C1AD_Greater'!AB50+'5C1R_Iberville'!AB50+'5C1N_Delta'!AB50+'5C1S_LC Col Prep'!AB50+'5C1T_Northeast'!AB50+'5C1U_Acadiana Ren'!AB50+'5C1I_LA Key'!AB50+'5C1V_Laf Ren'!AB50+'5C1O_Impact'!AB50+'5C1P_Vision'!AB50+'5C2_LAVCA'!AC50+'5C1H_Southwest'!AB50+'5C1G_JS Clark'!AB50+'5C1AH_BRUP'!AB50+'5C1X_Tangi'!AB50+'5C1Y_GEO'!AB50+'5C1AI_Harmony'!AB50+'5C1AJ_Athlos'!AB50+'5C1AG_Collegiate'!AB50+'5C1M_GEO Mid'!AB50+Placeholder_Tallulah!AB50</f>
        <v>0</v>
      </c>
      <c r="AD50" s="94">
        <f>'5C1B_DArbonne'!AC50+'5C1A_Madison'!AC50+'5C1C_Intl High'!AC50+'5C3_UnvView'!AD50+'5C1F_L.C. Charter'!AC50+'5C1E_LFNO'!AC50+'5C1D_NOMMA'!AC50+'5C1AE_Noble Minds'!AC50+'5C1J_Jeff Chamber'!AC50+'5C1Q_Advantage'!AC50+'5C1AF_JCFA-Laf'!AC50+'5C1W_Willow'!AC50+'5C1Z_Lincoln Prep'!AC50+'5C1AA_Laurel'!AC50+'5C1AB_Apex'!AC50+'5C1AC_Smothers'!AC50+'5C1AD_Greater'!AC50+'5C1R_Iberville'!AC50+'5C1N_Delta'!AC50+'5C1S_LC Col Prep'!AC50+'5C1T_Northeast'!AC50+'5C1U_Acadiana Ren'!AC50+'5C1I_LA Key'!AC50+'5C1V_Laf Ren'!AC50+'5C1O_Impact'!AC50+'5C1P_Vision'!AC50+'5C2_LAVCA'!AD50+'5C1H_Southwest'!AC50+'5C1G_JS Clark'!AC50+'5C1AH_BRUP'!AC50+'5C1X_Tangi'!AC50+'5C1Y_GEO'!AC50+'5C1AI_Harmony'!AC50+'5C1AJ_Athlos'!AC50+'5C1AG_Collegiate'!AC50+'5C1M_GEO Mid'!AC50+Placeholder_Tallulah!AC50</f>
        <v>0</v>
      </c>
      <c r="AE50" s="98">
        <f>'5C1B_DArbonne'!AD50+'5C1A_Madison'!AD50+'5C1C_Intl High'!AD50+'5C3_UnvView'!AE50+'5C1F_L.C. Charter'!AD50+'5C1E_LFNO'!AD50+'5C1D_NOMMA'!AD50+'5C1AE_Noble Minds'!AD50+'5C1J_Jeff Chamber'!AD50+'5C1Q_Advantage'!AD50+'5C1AF_JCFA-Laf'!AD50+'5C1W_Willow'!AD50+'5C1Z_Lincoln Prep'!AD50+'5C1AA_Laurel'!AD50+'5C1AB_Apex'!AD50+'5C1AC_Smothers'!AD50+'5C1AD_Greater'!AD50+'5C1R_Iberville'!AD50+'5C1N_Delta'!AD50+'5C1S_LC Col Prep'!AD50+'5C1T_Northeast'!AD50+'5C1U_Acadiana Ren'!AD50+'5C1I_LA Key'!AD50+'5C1V_Laf Ren'!AD50+'5C1O_Impact'!AD50+'5C1P_Vision'!AD50+'5C2_LAVCA'!AE50+'5C1H_Southwest'!AD50+'5C1G_JS Clark'!AD50+'5C1AH_BRUP'!AD50+'5C1X_Tangi'!AD50+'5C1Y_GEO'!AD50+'5C1AI_Harmony'!AD50+'5C1AJ_Athlos'!AD50+'5C1AG_Collegiate'!AD50+'5C1M_GEO Mid'!AD50+Placeholder_Tallulah!AD50</f>
        <v>0</v>
      </c>
      <c r="AF50" s="76">
        <f>'Source Data'!N50</f>
        <v>3803</v>
      </c>
      <c r="AG50" s="91">
        <f>'5C1B_DArbonne'!AF50+'5C1A_Madison'!AF50+'5C1C_Intl High'!AF50+'5C3_UnvView'!AG50+'5C1F_L.C. Charter'!AF50+'5C1E_LFNO'!AF50+'5C1D_NOMMA'!AF50+'5C1AE_Noble Minds'!AF50+'5C1J_Jeff Chamber'!AF50+'5C1Q_Advantage'!AF50+'5C1AF_JCFA-Laf'!AF50+'5C1W_Willow'!AF50+'5C1Z_Lincoln Prep'!AF50+'5C1AA_Laurel'!AF50+'5C1AB_Apex'!AF50+'5C1AC_Smothers'!AF50+'5C1AD_Greater'!AF50+'5C1R_Iberville'!AF50+'5C1N_Delta'!AF50+'5C1S_LC Col Prep'!AF50+'5C1T_Northeast'!AF50+'5C1U_Acadiana Ren'!AF50+'5C1I_LA Key'!AF50+'5C1V_Laf Ren'!AF50+'5C1O_Impact'!AF50+'5C1P_Vision'!AF50+'5C2_LAVCA'!AG50+'5C1H_Southwest'!AF50+'5C1G_JS Clark'!AF50+'5C1AH_BRUP'!AF50+'5C1X_Tangi'!AF50+'5C1Y_GEO'!AF50+'5C1AI_Harmony'!AF50+'5C1AJ_Athlos'!AF50+'5C1AG_Collegiate'!AF50+'5C1M_GEO Mid'!AF50+Placeholder_Tallulah!AF50</f>
        <v>0</v>
      </c>
      <c r="AH50" s="336">
        <f>'5C1B_DArbonne'!AG50+'5C1A_Madison'!AG50+'5C1C_Intl High'!AG50+'5C3_UnvView'!AH50+'5C1F_L.C. Charter'!AG50+'5C1E_LFNO'!AG50+'5C1D_NOMMA'!AG50+'5C1AE_Noble Minds'!AG50+'5C1J_Jeff Chamber'!AG50+'5C1Q_Advantage'!AG50+'5C1AF_JCFA-Laf'!AG50+'5C1W_Willow'!AG50+'5C1Z_Lincoln Prep'!AG50+'5C1AA_Laurel'!AG50+'5C1AB_Apex'!AG50+'5C1AC_Smothers'!AG50+'5C1AD_Greater'!AG50+'5C1R_Iberville'!AG50+'5C1N_Delta'!AG50+'5C1S_LC Col Prep'!AG50+'5C1T_Northeast'!AG50+'5C1U_Acadiana Ren'!AG50+'5C1I_LA Key'!AG50+'5C1V_Laf Ren'!AG50+'5C1O_Impact'!AG50+'5C1P_Vision'!AG50+'5C2_LAVCA'!AH50+'5C1H_Southwest'!AG50+'5C1G_JS Clark'!AG50+'5C1AH_BRUP'!AG50+'5C1X_Tangi'!AG50+'5C1Y_GEO'!AG50+'5C1AI_Harmony'!AG50+'5C1AJ_Athlos'!AG50+'5C1AG_Collegiate'!AG50+'5C1M_GEO Mid'!AG50+Placeholder_Tallulah!AG50</f>
        <v>0</v>
      </c>
      <c r="AI50" s="76">
        <f>'5C1B_DArbonne'!AH50+'5C1A_Madison'!AH50+'5C1C_Intl High'!AH50+'5C3_UnvView'!AI50+'5C1F_L.C. Charter'!AH50+'5C1E_LFNO'!AH50+'5C1D_NOMMA'!AH50+'5C1AE_Noble Minds'!AH50+'5C1J_Jeff Chamber'!AH50+'5C1Q_Advantage'!AH50+'5C1AF_JCFA-Laf'!AH50+'5C1W_Willow'!AH50+'5C1Z_Lincoln Prep'!AH50+'5C1AA_Laurel'!AH50+'5C1AB_Apex'!AH50+'5C1AC_Smothers'!AH50+'5C1AD_Greater'!AH50+'5C1R_Iberville'!AH50+'5C1N_Delta'!AH50+'5C1S_LC Col Prep'!AH50+'5C1T_Northeast'!AH50+'5C1U_Acadiana Ren'!AH50+'5C1I_LA Key'!AH50+'5C1V_Laf Ren'!AH50+'5C1O_Impact'!AH50+'5C1P_Vision'!AH50+'5C2_LAVCA'!AI50+'5C1H_Southwest'!AH50+'5C1G_JS Clark'!AH50+'5C1AH_BRUP'!AH50+'5C1X_Tangi'!AH50+'5C1Y_GEO'!AH50+'5C1AI_Harmony'!AH50+'5C1AJ_Athlos'!AH50+'5C1AG_Collegiate'!AH50+'5C1M_GEO Mid'!AH50+Placeholder_Tallulah!AH50</f>
        <v>0</v>
      </c>
      <c r="AJ50" s="336">
        <f>'5C1B_DArbonne'!AI50+'5C1A_Madison'!AI50+'5C1C_Intl High'!AI50+'5C3_UnvView'!AJ50+'5C1F_L.C. Charter'!AI50+'5C1E_LFNO'!AI50+'5C1D_NOMMA'!AI50+'5C1AE_Noble Minds'!AI50+'5C1J_Jeff Chamber'!AI50+'5C1Q_Advantage'!AI50+'5C1AF_JCFA-Laf'!AI50+'5C1W_Willow'!AI50+'5C1Z_Lincoln Prep'!AI50+'5C1AA_Laurel'!AI50+'5C1AB_Apex'!AI50+'5C1AC_Smothers'!AI50+'5C1AD_Greater'!AI50+'5C1R_Iberville'!AI50+'5C1N_Delta'!AI50+'5C1S_LC Col Prep'!AI50+'5C1T_Northeast'!AI50+'5C1U_Acadiana Ren'!AI50+'5C1I_LA Key'!AI50+'5C1V_Laf Ren'!AI50+'5C1O_Impact'!AI50+'5C1P_Vision'!AI50+'5C2_LAVCA'!AJ50+'5C1H_Southwest'!AI50+'5C1G_JS Clark'!AI50+'5C1AH_BRUP'!AI50+'5C1X_Tangi'!AI50+'5C1Y_GEO'!AI50+'5C1AI_Harmony'!AI50+'5C1AJ_Athlos'!AI50+'5C1AG_Collegiate'!AI50+'5C1M_GEO Mid'!AI50+Placeholder_Tallulah!AI50</f>
        <v>0</v>
      </c>
      <c r="AK50" s="78">
        <f>'5C1B_DArbonne'!AJ50+'5C1A_Madison'!AJ50+'5C1C_Intl High'!AJ50+'5C3_UnvView'!AK50+'5C1F_L.C. Charter'!AJ50+'5C1E_LFNO'!AJ50+'5C1D_NOMMA'!AJ50+'5C1AE_Noble Minds'!AJ50+'5C1J_Jeff Chamber'!AJ50+'5C1Q_Advantage'!AJ50+'5C1AF_JCFA-Laf'!AJ50+'5C1W_Willow'!AJ50+'5C1Z_Lincoln Prep'!AJ50+'5C1AA_Laurel'!AJ50+'5C1AB_Apex'!AJ50+'5C1AC_Smothers'!AJ50+'5C1AD_Greater'!AJ50+'5C1R_Iberville'!AJ50+'5C1N_Delta'!AJ50+'5C1S_LC Col Prep'!AJ50+'5C1T_Northeast'!AJ50+'5C1U_Acadiana Ren'!AJ50+'5C1I_LA Key'!AJ50+'5C1V_Laf Ren'!AJ50+'5C1O_Impact'!AJ50+'5C1P_Vision'!AJ50+'5C2_LAVCA'!AK50+'5C1H_Southwest'!AJ50+'5C1G_JS Clark'!AJ50+'5C1AH_BRUP'!AJ50+'5C1X_Tangi'!AJ50+'5C1Y_GEO'!AJ50+'5C1AI_Harmony'!AJ50+'5C1AJ_Athlos'!AJ50+'5C1AG_Collegiate'!AJ50+'5C1M_GEO Mid'!AJ50+Placeholder_Tallulah!AJ50</f>
        <v>0</v>
      </c>
      <c r="AL50" s="77">
        <f>'5C1B_DArbonne'!AK50+'5C1A_Madison'!AK50+'5C1C_Intl High'!AK50+'5C3_UnvView'!AL50+'5C1F_L.C. Charter'!AK50+'5C1E_LFNO'!AK50+'5C1D_NOMMA'!AK50+'5C1AE_Noble Minds'!AK50+'5C1J_Jeff Chamber'!AK50+'5C1Q_Advantage'!AK50+'5C1AF_JCFA-Laf'!AK50+'5C1W_Willow'!AK50+'5C1Z_Lincoln Prep'!AK50+'5C1AA_Laurel'!AK50+'5C1AB_Apex'!AK50+'5C1AC_Smothers'!AK50+'5C1AD_Greater'!AK50+'5C1R_Iberville'!AK50+'5C1N_Delta'!AK50+'5C1S_LC Col Prep'!AK50+'5C1T_Northeast'!AK50+'5C1U_Acadiana Ren'!AK50+'5C1I_LA Key'!AK50+'5C1V_Laf Ren'!AK50+'5C1O_Impact'!AK50+'5C1P_Vision'!AK50+'5C2_LAVCA'!AL50+'5C1H_Southwest'!AK50+'5C1G_JS Clark'!AK50+'5C1AH_BRUP'!AK50+'5C1X_Tangi'!AK50+'5C1Y_GEO'!AK50+'5C1AI_Harmony'!AK50+'5C1AJ_Athlos'!AK50+'5C1AG_Collegiate'!AK50+'5C1M_GEO Mid'!AK50+Placeholder_Tallulah!AK50</f>
        <v>0</v>
      </c>
      <c r="AM50" s="91">
        <f>'5C1B_DArbonne'!AL50+'5C1A_Madison'!AL50+'5C1C_Intl High'!AL50+'5C3_UnvView'!AM50+'5C1F_L.C. Charter'!AL50+'5C1E_LFNO'!AL50+'5C1D_NOMMA'!AL50+'5C1AE_Noble Minds'!AL50+'5C1J_Jeff Chamber'!AL50+'5C1Q_Advantage'!AL50+'5C1AF_JCFA-Laf'!AL50+'5C1W_Willow'!AL50+'5C1Z_Lincoln Prep'!AL50+'5C1AA_Laurel'!AL50+'5C1AB_Apex'!AL50+'5C1AC_Smothers'!AL50+'5C1AD_Greater'!AL50+'5C1R_Iberville'!AL50+'5C1N_Delta'!AL50+'5C1S_LC Col Prep'!AL50+'5C1T_Northeast'!AL50+'5C1U_Acadiana Ren'!AL50+'5C1I_LA Key'!AL50+'5C1V_Laf Ren'!AL50+'5C1O_Impact'!AL50+'5C1P_Vision'!AL50+'5C2_LAVCA'!AM50+'5C1H_Southwest'!AL50+'5C1G_JS Clark'!AL50+'5C1AH_BRUP'!AL50+'5C1X_Tangi'!AL50+'5C1Y_GEO'!AL50+'5C1AI_Harmony'!AL50+'5C1AJ_Athlos'!AL50+'5C1AG_Collegiate'!AL50+'5C1M_GEO Mid'!AL50+Placeholder_Tallulah!AL50</f>
        <v>236549</v>
      </c>
      <c r="AN50" s="80">
        <f>'5C1B_DArbonne'!AM50+'5C1A_Madison'!AM50+'5C1C_Intl High'!AM50+'5C3_UnvView'!AN50+'5C1F_L.C. Charter'!AM50+'5C1E_LFNO'!AM50+'5C1D_NOMMA'!AM50+'5C1AE_Noble Minds'!AM50+'5C1J_Jeff Chamber'!AM50+'5C1Q_Advantage'!AM50+'5C1AF_JCFA-Laf'!AM50+'5C1W_Willow'!AM50+'5C1Z_Lincoln Prep'!AM50+'5C1AA_Laurel'!AM50+'5C1AB_Apex'!AM50+'5C1AC_Smothers'!AM50+'5C1AD_Greater'!AM50+'5C1R_Iberville'!AM50+'5C1N_Delta'!AM50+'5C1S_LC Col Prep'!AM50+'5C1T_Northeast'!AM50+'5C1U_Acadiana Ren'!AM50+'5C1I_LA Key'!AM50+'5C1V_Laf Ren'!AM50+'5C1O_Impact'!AM50+'5C1P_Vision'!AM50+'5C2_LAVCA'!AN50+'5C1H_Southwest'!AM50+'5C1G_JS Clark'!AM50+'5C1AH_BRUP'!AM50+'5C1X_Tangi'!AM50+'5C1Y_GEO'!AM50+'5C1AI_Harmony'!AM50+'5C1AJ_Athlos'!AM50+'5C1AG_Collegiate'!AM50+'5C1M_GEO Mid'!AM50+Placeholder_Tallulah!AM50</f>
        <v>0</v>
      </c>
      <c r="AO50" s="91">
        <f>'5C1B_DArbonne'!AN50+'5C1A_Madison'!AN50+'5C1C_Intl High'!AN50+'5C3_UnvView'!AO50+'5C1F_L.C. Charter'!AN50+'5C1E_LFNO'!AN50+'5C1D_NOMMA'!AN50+'5C1AE_Noble Minds'!AN50+'5C1J_Jeff Chamber'!AN50+'5C1Q_Advantage'!AN50+'5C1AF_JCFA-Laf'!AN50+'5C1W_Willow'!AN50+'5C1Z_Lincoln Prep'!AN50+'5C1AA_Laurel'!AN50+'5C1AB_Apex'!AN50+'5C1AC_Smothers'!AN50+'5C1AD_Greater'!AN50+'5C1R_Iberville'!AN50+'5C1N_Delta'!AN50+'5C1S_LC Col Prep'!AN50+'5C1T_Northeast'!AN50+'5C1U_Acadiana Ren'!AN50+'5C1I_LA Key'!AN50+'5C1V_Laf Ren'!AN50+'5C1O_Impact'!AN50+'5C1P_Vision'!AN50+'5C2_LAVCA'!AO50+'5C1H_Southwest'!AN50+'5C1G_JS Clark'!AN50+'5C1AH_BRUP'!AN50+'5C1X_Tangi'!AN50+'5C1Y_GEO'!AN50+'5C1AI_Harmony'!AN50+'5C1AJ_Athlos'!AN50+'5C1AG_Collegiate'!AN50+'5C1M_GEO Mid'!AN50+Placeholder_Tallulah!AN50</f>
        <v>0</v>
      </c>
      <c r="AP50" s="78">
        <f>'5C1B_DArbonne'!AO50+'5C1A_Madison'!AO50+'5C1C_Intl High'!AO50+'5C3_UnvView'!AP50+'5C1F_L.C. Charter'!AO50+'5C1E_LFNO'!AO50+'5C1D_NOMMA'!AO50+'5C1AE_Noble Minds'!AO50+'5C1J_Jeff Chamber'!AO50+'5C1Q_Advantage'!AO50+'5C1AF_JCFA-Laf'!AO50+'5C1W_Willow'!AO50+'5C1Z_Lincoln Prep'!AO50+'5C1AA_Laurel'!AO50+'5C1AB_Apex'!AO50+'5C1AC_Smothers'!AO50+'5C1AD_Greater'!AO50+'5C1R_Iberville'!AO50+'5C1N_Delta'!AO50+'5C1S_LC Col Prep'!AO50+'5C1T_Northeast'!AO50+'5C1U_Acadiana Ren'!AO50+'5C1I_LA Key'!AO50+'5C1V_Laf Ren'!AO50+'5C1O_Impact'!AO50+'5C1P_Vision'!AO50+'5C2_LAVCA'!AP50+'5C1H_Southwest'!AO50+'5C1G_JS Clark'!AO50+'5C1AH_BRUP'!AO50+'5C1X_Tangi'!AO50+'5C1Y_GEO'!AO50+'5C1AI_Harmony'!AO50+'5C1AJ_Athlos'!AO50+'5C1AG_Collegiate'!AO50+'5C1M_GEO Mid'!AO50+Placeholder_Tallulah!AO50</f>
        <v>0</v>
      </c>
      <c r="AQ50" s="91">
        <f>'5C1B_DArbonne'!AP50+'5C1A_Madison'!AP50+'5C1C_Intl High'!AP50+'5C3_UnvView'!AQ50+'5C1F_L.C. Charter'!AP50+'5C1E_LFNO'!AP50+'5C1D_NOMMA'!AP50+'5C1AE_Noble Minds'!AP50+'5C1J_Jeff Chamber'!AP50+'5C1Q_Advantage'!AP50+'5C1AF_JCFA-Laf'!AP50+'5C1W_Willow'!AP50+'5C1Z_Lincoln Prep'!AP50+'5C1AA_Laurel'!AP50+'5C1AB_Apex'!AP50+'5C1AC_Smothers'!AP50+'5C1AD_Greater'!AP50+'5C1R_Iberville'!AP50+'5C1N_Delta'!AP50+'5C1S_LC Col Prep'!AP50+'5C1T_Northeast'!AP50+'5C1U_Acadiana Ren'!AP50+'5C1I_LA Key'!AP50+'5C1V_Laf Ren'!AP50+'5C1O_Impact'!AP50+'5C1P_Vision'!AP50+'5C2_LAVCA'!AQ50+'5C1H_Southwest'!AP50+'5C1G_JS Clark'!AP50+'5C1AH_BRUP'!AP50+'5C1X_Tangi'!AP50+'5C1Y_GEO'!AP50+'5C1AI_Harmony'!AP50+'5C1AJ_Athlos'!AP50+'5C1AG_Collegiate'!AP50+'5C1M_GEO Mid'!AP50+Placeholder_Tallulah!AP50</f>
        <v>0</v>
      </c>
      <c r="AR50" s="78">
        <f>'5C1B_DArbonne'!AQ50+'5C1A_Madison'!AQ50+'5C1C_Intl High'!AQ50+'5C3_UnvView'!AR50+'5C1F_L.C. Charter'!AQ50+'5C1E_LFNO'!AQ50+'5C1D_NOMMA'!AQ50+'5C1AE_Noble Minds'!AQ50+'5C1J_Jeff Chamber'!AQ50+'5C1Q_Advantage'!AQ50+'5C1AF_JCFA-Laf'!AQ50+'5C1W_Willow'!AQ50+'5C1Z_Lincoln Prep'!AQ50+'5C1AA_Laurel'!AQ50+'5C1AB_Apex'!AQ50+'5C1AC_Smothers'!AQ50+'5C1AD_Greater'!AQ50+'5C1R_Iberville'!AQ50+'5C1N_Delta'!AQ50+'5C1S_LC Col Prep'!AQ50+'5C1T_Northeast'!AQ50+'5C1U_Acadiana Ren'!AQ50+'5C1I_LA Key'!AQ50+'5C1V_Laf Ren'!AQ50+'5C1O_Impact'!AQ50+'5C1P_Vision'!AQ50+'5C2_LAVCA'!AR50+'5C1H_Southwest'!AQ50+'5C1G_JS Clark'!AQ50+'5C1AH_BRUP'!AQ50+'5C1X_Tangi'!AQ50+'5C1Y_GEO'!AQ50+'5C1AI_Harmony'!AQ50+'5C1AJ_Athlos'!AQ50+'5C1AG_Collegiate'!AQ50+'5C1M_GEO Mid'!AQ50+Placeholder_Tallulah!AQ50</f>
        <v>0</v>
      </c>
      <c r="AS50" s="78">
        <f>'5C1B_DArbonne'!AR50+'5C1A_Madison'!AR50+'5C1C_Intl High'!AR50+'5C3_UnvView'!AS50+'5C1F_L.C. Charter'!AR50+'5C1E_LFNO'!AR50+'5C1D_NOMMA'!AR50+'5C1AE_Noble Minds'!AR50+'5C1J_Jeff Chamber'!AR50+'5C1Q_Advantage'!AR50+'5C1AF_JCFA-Laf'!AR50+'5C1W_Willow'!AR50+'5C1Z_Lincoln Prep'!AR50+'5C1AA_Laurel'!AR50+'5C1AB_Apex'!AR50+'5C1AC_Smothers'!AR50+'5C1AD_Greater'!AR50+'5C1R_Iberville'!AR50+'5C1N_Delta'!AR50+'5C1S_LC Col Prep'!AR50+'5C1T_Northeast'!AR50+'5C1U_Acadiana Ren'!AR50+'5C1I_LA Key'!AR50+'5C1V_Laf Ren'!AR50+'5C1O_Impact'!AR50+'5C1P_Vision'!AR50+'5C2_LAVCA'!AS50+'5C1H_Southwest'!AR50+'5C1G_JS Clark'!AR50+'5C1AH_BRUP'!AR50+'5C1X_Tangi'!AR50+'5C1Y_GEO'!AR50+'5C1AI_Harmony'!AR50+'5C1AJ_Athlos'!AR50+'5C1AG_Collegiate'!AR50+'5C1M_GEO Mid'!AR50+Placeholder_Tallulah!AR50</f>
        <v>0</v>
      </c>
      <c r="AT50" s="91">
        <f>'5C1B_DArbonne'!AS50+'5C1A_Madison'!AS50+'5C1C_Intl High'!AS50+'5C3_UnvView'!AT50+'5C1F_L.C. Charter'!AS50+'5C1E_LFNO'!AS50+'5C1D_NOMMA'!AS50+'5C1AE_Noble Minds'!AS50+'5C1J_Jeff Chamber'!AS50+'5C1Q_Advantage'!AS50+'5C1AF_JCFA-Laf'!AS50+'5C1W_Willow'!AS50+'5C1Z_Lincoln Prep'!AS50+'5C1AA_Laurel'!AS50+'5C1AB_Apex'!AS50+'5C1AC_Smothers'!AS50+'5C1AD_Greater'!AS50+'5C1R_Iberville'!AS50+'5C1N_Delta'!AS50+'5C1S_LC Col Prep'!AS50+'5C1T_Northeast'!AS50+'5C1U_Acadiana Ren'!AS50+'5C1I_LA Key'!AS50+'5C1V_Laf Ren'!AS50+'5C1O_Impact'!AS50+'5C1P_Vision'!AS50+'5C2_LAVCA'!AT50+'5C1H_Southwest'!AS50+'5C1G_JS Clark'!AS50+'5C1AH_BRUP'!AS50+'5C1X_Tangi'!AS50+'5C1Y_GEO'!AS50+'5C1AI_Harmony'!AS50+'5C1AJ_Athlos'!AS50+'5C1AG_Collegiate'!AS50+'5C1M_GEO Mid'!AS50+Placeholder_Tallulah!AS50</f>
        <v>19719</v>
      </c>
      <c r="AU50" s="79">
        <f t="shared" si="1"/>
        <v>0</v>
      </c>
      <c r="AV50" s="88">
        <f t="shared" si="2"/>
        <v>19719</v>
      </c>
      <c r="AW50" s="192"/>
      <c r="AX50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Mid'!#REF!+Placeholder_Tallulah!AW50</f>
        <v>#REF!</v>
      </c>
      <c r="AY50" s="75">
        <f t="shared" si="3"/>
        <v>0</v>
      </c>
      <c r="AZ50" s="75" t="e">
        <f t="shared" si="4"/>
        <v>#REF!</v>
      </c>
    </row>
    <row r="51" spans="1:52" ht="16.149999999999999" customHeight="1" x14ac:dyDescent="0.2">
      <c r="A51" s="50">
        <v>45</v>
      </c>
      <c r="B51" s="51" t="s">
        <v>51</v>
      </c>
      <c r="C51" s="337">
        <f>'5C1B_DArbonne'!C51+'5C1A_Madison'!C51+'5C1C_Intl High'!C51+'5C3_UnvView'!C51+'5C1F_L.C. Charter'!C51+'5C1E_LFNO'!C51+'5C1D_NOMMA'!C51+'5C1AE_Noble Minds'!C51+'5C1J_Jeff Chamber'!C51+'5C1Q_Advantage'!C51+'5C1AF_JCFA-Laf'!C51+'5C1W_Willow'!C51+'5C1Z_Lincoln Prep'!C51+'5C1AA_Laurel'!C51+'5C1AB_Apex'!C51+'5C1AC_Smothers'!C51+'5C1AD_Greater'!C51+'5C1R_Iberville'!C51+'5C1N_Delta'!C51+'5C1S_LC Col Prep'!C51+'5C1T_Northeast'!C51+'5C1U_Acadiana Ren'!C51+'5C1I_LA Key'!C51+'5C1V_Laf Ren'!C51+'5C1O_Impact'!C51+'5C1P_Vision'!C51+'5C2_LAVCA'!C51+'5C1H_Southwest'!C51+'5C1G_JS Clark'!C51+'5C1AH_BRUP'!C51+'5C1X_Tangi'!C51+'5C1Y_GEO'!C51+'5C1AI_Harmony'!C51+'5C1AJ_Athlos'!C51+'5C1AG_Collegiate'!C51+'5C1M_GEO Mid'!C51+Placeholder_Tallulah!C51</f>
        <v>0</v>
      </c>
      <c r="D51" s="52">
        <f>'Source Data'!H51</f>
        <v>2675.6537559078151</v>
      </c>
      <c r="E51" s="81">
        <f>'5C1B_DArbonne'!E51+'5C1A_Madison'!E51+'5C1C_Intl High'!E51+'5C3_UnvView'!E51+'5C1F_L.C. Charter'!E51+'5C1E_LFNO'!E51+'5C1D_NOMMA'!E51+'5C1AE_Noble Minds'!E51+'5C1J_Jeff Chamber'!E51+'5C1Q_Advantage'!E51+'5C1AF_JCFA-Laf'!E51+'5C1W_Willow'!E51+'5C1Z_Lincoln Prep'!E51+'5C1AA_Laurel'!E51+'5C1AB_Apex'!E51+'5C1AC_Smothers'!E51+'5C1AD_Greater'!E51+'5C1R_Iberville'!E51+'5C1N_Delta'!E51+'5C1S_LC Col Prep'!E51+'5C1T_Northeast'!E51+'5C1U_Acadiana Ren'!E51+'5C1I_LA Key'!E51+'5C1V_Laf Ren'!E51+'5C1O_Impact'!E51+'5C1P_Vision'!E51+'5C2_LAVCA'!E51+'5C1H_Southwest'!E51+'5C1G_JS Clark'!E51+'5C1AH_BRUP'!E51+'5C1X_Tangi'!E51+'5C1Y_GEO'!E51+'5C1AI_Harmony'!E51+'5C1AJ_Athlos'!E51+'5C1AG_Collegiate'!E51+'5C1M_GEO Mid'!E51+Placeholder_Tallulah!E51</f>
        <v>0</v>
      </c>
      <c r="F51" s="356">
        <f>'5C1B_DArbonne'!F51+'5C1A_Madison'!F51+'5C1C_Intl High'!F51+'5C3_UnvView'!F51+'5C1F_L.C. Charter'!F51+'5C1E_LFNO'!F51+'5C1D_NOMMA'!F51+'5C1AE_Noble Minds'!F51+'5C1J_Jeff Chamber'!F51+'5C1Q_Advantage'!F51+'5C1AF_JCFA-Laf'!F51+'5C1W_Willow'!F51+'5C1Z_Lincoln Prep'!F51+'5C1AA_Laurel'!F51+'5C1AB_Apex'!F51+'5C1AC_Smothers'!F51+'5C1AD_Greater'!F51+'5C1R_Iberville'!F51+'5C1N_Delta'!F51+'5C1S_LC Col Prep'!F51+'5C1T_Northeast'!F51+'5C1U_Acadiana Ren'!F51+'5C1I_LA Key'!F51+'5C1V_Laf Ren'!F51+'5C1O_Impact'!F51+'5C1P_Vision'!F51+'5C2_LAVCA'!F51+'5C1H_Southwest'!F51+'5C1G_JS Clark'!F51+'5C1AH_BRUP'!F51+'5C1X_Tangi'!F51+'5C1Y_GEO'!F51+'5C1AI_Harmony'!F51+'5C1AJ_Athlos'!F51+'5C1AG_Collegiate'!F51+'5C1M_GEO Mid'!F51+Placeholder_Tallulah!F51</f>
        <v>0</v>
      </c>
      <c r="G51" s="52">
        <f>'Source Data'!I51</f>
        <v>332.43156845204078</v>
      </c>
      <c r="H51" s="81">
        <f>'5C1B_DArbonne'!H51+'5C1A_Madison'!H51+'5C1C_Intl High'!H51+'5C3_UnvView'!H51+'5C1F_L.C. Charter'!H51+'5C1E_LFNO'!H51+'5C1D_NOMMA'!H51+'5C1AE_Noble Minds'!H51+'5C1J_Jeff Chamber'!H51+'5C1Q_Advantage'!H51+'5C1AF_JCFA-Laf'!H51+'5C1W_Willow'!H51+'5C1Z_Lincoln Prep'!H51+'5C1AA_Laurel'!H51+'5C1AB_Apex'!H51+'5C1AC_Smothers'!H51+'5C1AD_Greater'!H51+'5C1R_Iberville'!H51+'5C1N_Delta'!H51+'5C1S_LC Col Prep'!H51+'5C1T_Northeast'!H51+'5C1U_Acadiana Ren'!H51+'5C1I_LA Key'!H51+'5C1V_Laf Ren'!H51+'5C1O_Impact'!H51+'5C1P_Vision'!H51+'5C2_LAVCA'!H51+'5C1H_Southwest'!H51+'5C1G_JS Clark'!H51+'5C1AH_BRUP'!H51+'5C1X_Tangi'!H51+'5C1Y_GEO'!H51+'5C1AI_Harmony'!H51+'5C1AJ_Athlos'!H51+'5C1AG_Collegiate'!H51+'5C1M_GEO Mid'!H51+Placeholder_Tallulah!H51</f>
        <v>0</v>
      </c>
      <c r="I51" s="356">
        <f>'5C1B_DArbonne'!I51+'5C1A_Madison'!I51+'5C1C_Intl High'!I51+'5C3_UnvView'!I51+'5C1F_L.C. Charter'!I51+'5C1E_LFNO'!I51+'5C1D_NOMMA'!I51+'5C1AE_Noble Minds'!I51+'5C1J_Jeff Chamber'!I51+'5C1Q_Advantage'!I51+'5C1AF_JCFA-Laf'!I51+'5C1W_Willow'!I51+'5C1Z_Lincoln Prep'!I51+'5C1AA_Laurel'!I51+'5C1AB_Apex'!I51+'5C1AC_Smothers'!I51+'5C1AD_Greater'!I51+'5C1R_Iberville'!I51+'5C1N_Delta'!I51+'5C1S_LC Col Prep'!I51+'5C1T_Northeast'!I51+'5C1U_Acadiana Ren'!I51+'5C1I_LA Key'!I51+'5C1V_Laf Ren'!I51+'5C1O_Impact'!I51+'5C1P_Vision'!I51+'5C2_LAVCA'!I51+'5C1H_Southwest'!I51+'5C1G_JS Clark'!I51+'5C1AH_BRUP'!I51+'5C1X_Tangi'!I51+'5C1Y_GEO'!I51+'5C1AI_Harmony'!I51+'5C1AJ_Athlos'!I51+'5C1AG_Collegiate'!I51+'5C1M_GEO Mid'!I51+Placeholder_Tallulah!I51</f>
        <v>0</v>
      </c>
      <c r="J51" s="52">
        <f>'Source Data'!J51</f>
        <v>90.66315503237476</v>
      </c>
      <c r="K51" s="81">
        <f>'5C1B_DArbonne'!K51+'5C1A_Madison'!K51+'5C1C_Intl High'!K51+'5C3_UnvView'!K51+'5C1F_L.C. Charter'!K51+'5C1E_LFNO'!K51+'5C1D_NOMMA'!K51+'5C1AE_Noble Minds'!K51+'5C1J_Jeff Chamber'!K51+'5C1Q_Advantage'!K51+'5C1AF_JCFA-Laf'!K51+'5C1W_Willow'!K51+'5C1Z_Lincoln Prep'!K51+'5C1AA_Laurel'!K51+'5C1AB_Apex'!K51+'5C1AC_Smothers'!K51+'5C1AD_Greater'!K51+'5C1R_Iberville'!K51+'5C1N_Delta'!K51+'5C1S_LC Col Prep'!K51+'5C1T_Northeast'!K51+'5C1U_Acadiana Ren'!K51+'5C1I_LA Key'!K51+'5C1V_Laf Ren'!K51+'5C1O_Impact'!K51+'5C1P_Vision'!K51+'5C2_LAVCA'!K51+'5C1H_Southwest'!K51+'5C1G_JS Clark'!K51+'5C1AH_BRUP'!K51+'5C1X_Tangi'!K51+'5C1Y_GEO'!K51+'5C1AI_Harmony'!K51+'5C1AJ_Athlos'!K51+'5C1AG_Collegiate'!K51+'5C1M_GEO Mid'!K51+Placeholder_Tallulah!K51</f>
        <v>0</v>
      </c>
      <c r="L51" s="356">
        <f>'5C1B_DArbonne'!L51+'5C1A_Madison'!L51+'5C1C_Intl High'!L51+'5C3_UnvView'!L51+'5C1F_L.C. Charter'!L51+'5C1E_LFNO'!L51+'5C1D_NOMMA'!L51+'5C1AE_Noble Minds'!L51+'5C1J_Jeff Chamber'!L51+'5C1Q_Advantage'!L51+'5C1AF_JCFA-Laf'!L51+'5C1W_Willow'!L51+'5C1Z_Lincoln Prep'!L51+'5C1AA_Laurel'!L51+'5C1AB_Apex'!L51+'5C1AC_Smothers'!L51+'5C1AD_Greater'!L51+'5C1R_Iberville'!L51+'5C1N_Delta'!L51+'5C1S_LC Col Prep'!L51+'5C1T_Northeast'!L51+'5C1U_Acadiana Ren'!L51+'5C1I_LA Key'!L51+'5C1V_Laf Ren'!L51+'5C1O_Impact'!L51+'5C1P_Vision'!L51+'5C2_LAVCA'!L51+'5C1H_Southwest'!L51+'5C1G_JS Clark'!L51+'5C1AH_BRUP'!L51+'5C1X_Tangi'!L51+'5C1Y_GEO'!L51+'5C1AI_Harmony'!L51+'5C1AJ_Athlos'!L51+'5C1AG_Collegiate'!L51+'5C1M_GEO Mid'!L51+Placeholder_Tallulah!L51</f>
        <v>0</v>
      </c>
      <c r="M51" s="52">
        <f>'Source Data'!K51</f>
        <v>2266.578875809369</v>
      </c>
      <c r="N51" s="81">
        <f>'5C1B_DArbonne'!N51+'5C1A_Madison'!N51+'5C1C_Intl High'!N51+'5C3_UnvView'!N51+'5C1F_L.C. Charter'!N51+'5C1E_LFNO'!N51+'5C1D_NOMMA'!N51+'5C1AE_Noble Minds'!N51+'5C1J_Jeff Chamber'!N51+'5C1Q_Advantage'!N51+'5C1AF_JCFA-Laf'!N51+'5C1W_Willow'!N51+'5C1Z_Lincoln Prep'!N51+'5C1AA_Laurel'!N51+'5C1AB_Apex'!N51+'5C1AC_Smothers'!N51+'5C1AD_Greater'!N51+'5C1R_Iberville'!N51+'5C1N_Delta'!N51+'5C1S_LC Col Prep'!N51+'5C1T_Northeast'!N51+'5C1U_Acadiana Ren'!N51+'5C1I_LA Key'!N51+'5C1V_Laf Ren'!N51+'5C1O_Impact'!N51+'5C1P_Vision'!N51+'5C2_LAVCA'!N51+'5C1H_Southwest'!N51+'5C1G_JS Clark'!N51+'5C1AH_BRUP'!N51+'5C1X_Tangi'!N51+'5C1Y_GEO'!N51+'5C1AI_Harmony'!N51+'5C1AJ_Athlos'!N51+'5C1AG_Collegiate'!N51+'5C1M_GEO Mid'!N51+Placeholder_Tallulah!N51</f>
        <v>0</v>
      </c>
      <c r="O51" s="356">
        <f>'5C1B_DArbonne'!O51+'5C1A_Madison'!O51+'5C1C_Intl High'!O51+'5C3_UnvView'!O51+'5C1F_L.C. Charter'!O51+'5C1E_LFNO'!O51+'5C1D_NOMMA'!O51+'5C1AE_Noble Minds'!O51+'5C1J_Jeff Chamber'!O51+'5C1Q_Advantage'!O51+'5C1AF_JCFA-Laf'!O51+'5C1W_Willow'!O51+'5C1Z_Lincoln Prep'!O51+'5C1AA_Laurel'!O51+'5C1AB_Apex'!O51+'5C1AC_Smothers'!O51+'5C1AD_Greater'!O51+'5C1R_Iberville'!O51+'5C1N_Delta'!O51+'5C1S_LC Col Prep'!O51+'5C1T_Northeast'!O51+'5C1U_Acadiana Ren'!O51+'5C1I_LA Key'!O51+'5C1V_Laf Ren'!O51+'5C1O_Impact'!O51+'5C1P_Vision'!O51+'5C2_LAVCA'!O51+'5C1H_Southwest'!O51+'5C1G_JS Clark'!O51+'5C1AH_BRUP'!O51+'5C1X_Tangi'!O51+'5C1Y_GEO'!O51+'5C1AI_Harmony'!O51+'5C1AJ_Athlos'!O51+'5C1AG_Collegiate'!O51+'5C1M_GEO Mid'!O51+Placeholder_Tallulah!O51</f>
        <v>0</v>
      </c>
      <c r="P51" s="52">
        <f>'Source Data'!L51</f>
        <v>906.63155032374766</v>
      </c>
      <c r="Q51" s="81">
        <f>'5C1B_DArbonne'!Q51+'5C1A_Madison'!Q51+'5C1C_Intl High'!Q51+'5C3_UnvView'!Q51+'5C1F_L.C. Charter'!Q51+'5C1E_LFNO'!Q51+'5C1D_NOMMA'!Q51+'5C1AE_Noble Minds'!Q51+'5C1J_Jeff Chamber'!Q51+'5C1Q_Advantage'!Q51+'5C1AF_JCFA-Laf'!Q51+'5C1W_Willow'!Q51+'5C1Z_Lincoln Prep'!Q51+'5C1AA_Laurel'!Q51+'5C1AB_Apex'!Q51+'5C1AC_Smothers'!Q51+'5C1AD_Greater'!Q51+'5C1R_Iberville'!Q51+'5C1N_Delta'!Q51+'5C1S_LC Col Prep'!Q51+'5C1T_Northeast'!Q51+'5C1U_Acadiana Ren'!Q51+'5C1I_LA Key'!Q51+'5C1V_Laf Ren'!Q51+'5C1O_Impact'!Q51+'5C1P_Vision'!Q51+'5C2_LAVCA'!Q51+'5C1H_Southwest'!Q51+'5C1G_JS Clark'!Q51+'5C1AH_BRUP'!Q51+'5C1X_Tangi'!Q51+'5C1Y_GEO'!Q51+'5C1AI_Harmony'!Q51+'5C1AJ_Athlos'!Q51+'5C1AG_Collegiate'!Q51+'5C1M_GEO Mid'!Q51+Placeholder_Tallulah!Q51</f>
        <v>0</v>
      </c>
      <c r="R51" s="95">
        <f>'5C1B_DArbonne'!R51+'5C1A_Madison'!R51+'5C1C_Intl High'!R51+'5C3_UnvView'!R51+'5C1F_L.C. Charter'!R51+'5C1E_LFNO'!R51+'5C1D_NOMMA'!R51+'5C1AE_Noble Minds'!R51+'5C1J_Jeff Chamber'!R51+'5C1Q_Advantage'!R51+'5C1AF_JCFA-Laf'!R51+'5C1W_Willow'!R51+'5C1Z_Lincoln Prep'!R51+'5C1AA_Laurel'!R51+'5C1AB_Apex'!R51+'5C1AC_Smothers'!R51+'5C1AD_Greater'!R51+'5C1R_Iberville'!R51+'5C1N_Delta'!R51+'5C1S_LC Col Prep'!R51+'5C1T_Northeast'!R51+'5C1U_Acadiana Ren'!R51+'5C1I_LA Key'!R51+'5C1V_Laf Ren'!R51+'5C1O_Impact'!R51+'5C1P_Vision'!R51+'5C2_LAVCA'!R51+'5C1H_Southwest'!R51+'5C1G_JS Clark'!R51+'5C1AH_BRUP'!R51+'5C1X_Tangi'!R51+'5C1Y_GEO'!R51+'5C1AI_Harmony'!R51+'5C1AJ_Athlos'!R51+'5C1AG_Collegiate'!R51+'5C1M_GEO Mid'!R51+Placeholder_Tallulah!R51</f>
        <v>86374</v>
      </c>
      <c r="S51" s="1398">
        <f>'5C3_UnvView'!S51+'5C2_LAVCA'!S51</f>
        <v>7405</v>
      </c>
      <c r="T51" s="52">
        <f>'5C1B_DArbonne'!S51+'5C1A_Madison'!S51+'5C1C_Intl High'!S51+'5C3_UnvView'!T51+'5C1F_L.C. Charter'!S51+'5C1E_LFNO'!S51+'5C1D_NOMMA'!S51+'5C1AE_Noble Minds'!S51+'5C1J_Jeff Chamber'!S51+'5C1Q_Advantage'!S51+'5C1AF_JCFA-Laf'!S51+'5C1W_Willow'!S51+'5C1Z_Lincoln Prep'!S51+'5C1AA_Laurel'!S51+'5C1AB_Apex'!S51+'5C1AC_Smothers'!S51+'5C1AD_Greater'!S51+'5C1R_Iberville'!S51+'5C1N_Delta'!S51+'5C1S_LC Col Prep'!S51+'5C1T_Northeast'!S51+'5C1U_Acadiana Ren'!S51+'5C1I_LA Key'!S51+'5C1V_Laf Ren'!S51+'5C1O_Impact'!S51+'5C1P_Vision'!S51+'5C2_LAVCA'!T51+'5C1H_Southwest'!S51+'5C1G_JS Clark'!S51+'5C1AH_BRUP'!S51+'5C1X_Tangi'!S51+'5C1Y_GEO'!S51+'5C1AI_Harmony'!S51+'5C1AJ_Athlos'!S51+'5C1AG_Collegiate'!S51+'5C1M_GEO Mid'!S51+Placeholder_Tallulah!S51</f>
        <v>0</v>
      </c>
      <c r="U51" s="52">
        <f>'5C1B_DArbonne'!T51+'5C1A_Madison'!T51+'5C1C_Intl High'!T51+'5C3_UnvView'!U51+'5C1F_L.C. Charter'!T51+'5C1E_LFNO'!T51+'5C1D_NOMMA'!T51+'5C1AE_Noble Minds'!T51+'5C1J_Jeff Chamber'!T51+'5C1Q_Advantage'!T51+'5C1AF_JCFA-Laf'!T51+'5C1W_Willow'!T51+'5C1Z_Lincoln Prep'!T51+'5C1AA_Laurel'!T51+'5C1AB_Apex'!T51+'5C1AC_Smothers'!T51+'5C1AD_Greater'!T51+'5C1R_Iberville'!T51+'5C1N_Delta'!T51+'5C1S_LC Col Prep'!T51+'5C1T_Northeast'!T51+'5C1U_Acadiana Ren'!T51+'5C1I_LA Key'!T51+'5C1V_Laf Ren'!T51+'5C1O_Impact'!T51+'5C1P_Vision'!T51+'5C2_LAVCA'!U51+'5C1H_Southwest'!T51+'5C1G_JS Clark'!T51+'5C1AH_BRUP'!T51+'5C1X_Tangi'!T51+'5C1Y_GEO'!T51+'5C1AI_Harmony'!T51+'5C1AJ_Athlos'!T51+'5C1AG_Collegiate'!T51+'5C1M_GEO Mid'!T51+Placeholder_Tallulah!T51</f>
        <v>0</v>
      </c>
      <c r="V51" s="53">
        <f>'5C1B_DArbonne'!U51+'5C1A_Madison'!U51+'5C1C_Intl High'!U51+'5C3_UnvView'!V51+'5C1F_L.C. Charter'!U51+'5C1E_LFNO'!U51+'5C1D_NOMMA'!U51+'5C1AE_Noble Minds'!U51+'5C1J_Jeff Chamber'!U51+'5C1Q_Advantage'!U51+'5C1AF_JCFA-Laf'!U51+'5C1W_Willow'!U51+'5C1Z_Lincoln Prep'!U51+'5C1AA_Laurel'!U51+'5C1AB_Apex'!U51+'5C1AC_Smothers'!U51+'5C1AD_Greater'!U51+'5C1R_Iberville'!U51+'5C1N_Delta'!U51+'5C1S_LC Col Prep'!U51+'5C1T_Northeast'!U51+'5C1U_Acadiana Ren'!U51+'5C1I_LA Key'!U51+'5C1V_Laf Ren'!U51+'5C1O_Impact'!U51+'5C1P_Vision'!U51+'5C2_LAVCA'!V51+'5C1H_Southwest'!U51+'5C1G_JS Clark'!U51+'5C1AH_BRUP'!U51+'5C1X_Tangi'!U51+'5C1Y_GEO'!U51+'5C1AI_Harmony'!U51+'5C1AJ_Athlos'!U51+'5C1AG_Collegiate'!U51+'5C1M_GEO Mid'!U51+Placeholder_Tallulah!U51</f>
        <v>0</v>
      </c>
      <c r="W51" s="95">
        <f>'5C1B_DArbonne'!V51+'5C1A_Madison'!V51+'5C1C_Intl High'!V51+'5C3_UnvView'!W51+'5C1F_L.C. Charter'!V51+'5C1E_LFNO'!V51+'5C1D_NOMMA'!V51+'5C1AE_Noble Minds'!V51+'5C1J_Jeff Chamber'!V51+'5C1Q_Advantage'!V51+'5C1AF_JCFA-Laf'!V51+'5C1W_Willow'!V51+'5C1Z_Lincoln Prep'!V51+'5C1AA_Laurel'!V51+'5C1AB_Apex'!V51+'5C1AC_Smothers'!V51+'5C1AD_Greater'!V51+'5C1R_Iberville'!V51+'5C1N_Delta'!V51+'5C1S_LC Col Prep'!V51+'5C1T_Northeast'!V51+'5C1U_Acadiana Ren'!V51+'5C1I_LA Key'!V51+'5C1V_Laf Ren'!V51+'5C1O_Impact'!V51+'5C1P_Vision'!V51+'5C2_LAVCA'!W51+'5C1H_Southwest'!V51+'5C1G_JS Clark'!V51+'5C1AH_BRUP'!V51+'5C1X_Tangi'!V51+'5C1Y_GEO'!V51+'5C1AI_Harmony'!V51+'5C1AJ_Athlos'!V51+'5C1AG_Collegiate'!V51+'5C1M_GEO Mid'!V51+Placeholder_Tallulah!V51</f>
        <v>0</v>
      </c>
      <c r="X51" s="81">
        <f>'5C1B_DArbonne'!W51+'5C1A_Madison'!W51+'5C1C_Intl High'!W51+'5C3_UnvView'!X51+'5C1F_L.C. Charter'!W51+'5C1E_LFNO'!W51+'5C1D_NOMMA'!W51+'5C1AE_Noble Minds'!W51+'5C1J_Jeff Chamber'!W51+'5C1Q_Advantage'!W51+'5C1AF_JCFA-Laf'!W51+'5C1W_Willow'!W51+'5C1Z_Lincoln Prep'!W51+'5C1AA_Laurel'!W51+'5C1AB_Apex'!W51+'5C1AC_Smothers'!W51+'5C1AD_Greater'!W51+'5C1R_Iberville'!W51+'5C1N_Delta'!W51+'5C1S_LC Col Prep'!W51+'5C1T_Northeast'!W51+'5C1U_Acadiana Ren'!W51+'5C1I_LA Key'!W51+'5C1V_Laf Ren'!W51+'5C1O_Impact'!W51+'5C1P_Vision'!W51+'5C2_LAVCA'!X51+'5C1H_Southwest'!W51+'5C1G_JS Clark'!W51+'5C1AH_BRUP'!W51+'5C1X_Tangi'!W51+'5C1Y_GEO'!W51+'5C1AI_Harmony'!W51+'5C1AJ_Athlos'!W51+'5C1AG_Collegiate'!W51+'5C1M_GEO Mid'!W51+Placeholder_Tallulah!W51</f>
        <v>0</v>
      </c>
      <c r="Y51" s="95">
        <f>'5C1B_DArbonne'!X51+'5C1A_Madison'!X51+'5C1C_Intl High'!X51+'5C3_UnvView'!Y51+'5C1F_L.C. Charter'!X51+'5C1E_LFNO'!X51+'5C1D_NOMMA'!X51+'5C1AE_Noble Minds'!X51+'5C1J_Jeff Chamber'!X51+'5C1Q_Advantage'!X51+'5C1AF_JCFA-Laf'!X51+'5C1W_Willow'!X51+'5C1Z_Lincoln Prep'!X51+'5C1AA_Laurel'!X51+'5C1AB_Apex'!X51+'5C1AC_Smothers'!X51+'5C1AD_Greater'!X51+'5C1R_Iberville'!X51+'5C1N_Delta'!X51+'5C1S_LC Col Prep'!X51+'5C1T_Northeast'!X51+'5C1U_Acadiana Ren'!X51+'5C1I_LA Key'!X51+'5C1V_Laf Ren'!X51+'5C1O_Impact'!X51+'5C1P_Vision'!X51+'5C2_LAVCA'!Y51+'5C1H_Southwest'!X51+'5C1G_JS Clark'!X51+'5C1AH_BRUP'!X51+'5C1X_Tangi'!X51+'5C1Y_GEO'!X51+'5C1AI_Harmony'!X51+'5C1AJ_Athlos'!X51+'5C1AG_Collegiate'!X51+'5C1M_GEO Mid'!X51+Placeholder_Tallulah!X51</f>
        <v>0</v>
      </c>
      <c r="Z51" s="52">
        <f>'5C1B_DArbonne'!Y51+'5C1A_Madison'!Y51+'5C1C_Intl High'!Y51+'5C3_UnvView'!Z51+'5C1F_L.C. Charter'!Y51+'5C1E_LFNO'!Y51+'5C1D_NOMMA'!Y51+'5C1AE_Noble Minds'!Y51+'5C1J_Jeff Chamber'!Y51+'5C1Q_Advantage'!Y51+'5C1AF_JCFA-Laf'!Y51+'5C1W_Willow'!Y51+'5C1Z_Lincoln Prep'!Y51+'5C1AA_Laurel'!Y51+'5C1AB_Apex'!Y51+'5C1AC_Smothers'!Y51+'5C1AD_Greater'!Y51+'5C1R_Iberville'!Y51+'5C1N_Delta'!Y51+'5C1S_LC Col Prep'!Y51+'5C1T_Northeast'!Y51+'5C1U_Acadiana Ren'!Y51+'5C1I_LA Key'!Y51+'5C1V_Laf Ren'!Y51+'5C1O_Impact'!Y51+'5C1P_Vision'!Y51+'5C2_LAVCA'!Z51+'5C1H_Southwest'!Y51+'5C1G_JS Clark'!Y51+'5C1AH_BRUP'!Y51+'5C1X_Tangi'!Y51+'5C1Y_GEO'!Y51+'5C1AI_Harmony'!Y51+'5C1AJ_Athlos'!Y51+'5C1AG_Collegiate'!Y51+'5C1M_GEO Mid'!Y51+Placeholder_Tallulah!Y51</f>
        <v>0</v>
      </c>
      <c r="AA51" s="95">
        <f>'5C1B_DArbonne'!Z51+'5C1A_Madison'!Z51+'5C1C_Intl High'!Z51+'5C3_UnvView'!AA51+'5C1F_L.C. Charter'!Z51+'5C1E_LFNO'!Z51+'5C1D_NOMMA'!Z51+'5C1AE_Noble Minds'!Z51+'5C1J_Jeff Chamber'!Z51+'5C1Q_Advantage'!Z51+'5C1AF_JCFA-Laf'!Z51+'5C1W_Willow'!Z51+'5C1Z_Lincoln Prep'!Z51+'5C1AA_Laurel'!Z51+'5C1AB_Apex'!Z51+'5C1AC_Smothers'!Z51+'5C1AD_Greater'!Z51+'5C1R_Iberville'!Z51+'5C1N_Delta'!Z51+'5C1S_LC Col Prep'!Z51+'5C1T_Northeast'!Z51+'5C1U_Acadiana Ren'!Z51+'5C1I_LA Key'!Z51+'5C1V_Laf Ren'!Z51+'5C1O_Impact'!Z51+'5C1P_Vision'!Z51+'5C2_LAVCA'!AA51+'5C1H_Southwest'!Z51+'5C1G_JS Clark'!Z51+'5C1AH_BRUP'!Z51+'5C1X_Tangi'!Z51+'5C1Y_GEO'!Z51+'5C1AI_Harmony'!Z51+'5C1AJ_Athlos'!Z51+'5C1AG_Collegiate'!Z51+'5C1M_GEO Mid'!Z51+Placeholder_Tallulah!Z51</f>
        <v>0</v>
      </c>
      <c r="AB51" s="54">
        <f>'5C1B_DArbonne'!AA51+'5C1A_Madison'!AA51+'5C1C_Intl High'!AA51+'5C3_UnvView'!AB51+'5C1F_L.C. Charter'!AA51+'5C1E_LFNO'!AA51+'5C1D_NOMMA'!AA51+'5C1AE_Noble Minds'!AA51+'5C1J_Jeff Chamber'!AA51+'5C1Q_Advantage'!AA51+'5C1AF_JCFA-Laf'!AA51+'5C1W_Willow'!AA51+'5C1Z_Lincoln Prep'!AA51+'5C1AA_Laurel'!AA51+'5C1AB_Apex'!AA51+'5C1AC_Smothers'!AA51+'5C1AD_Greater'!AA51+'5C1R_Iberville'!AA51+'5C1N_Delta'!AA51+'5C1S_LC Col Prep'!AA51+'5C1T_Northeast'!AA51+'5C1U_Acadiana Ren'!AA51+'5C1I_LA Key'!AA51+'5C1V_Laf Ren'!AA51+'5C1O_Impact'!AA51+'5C1P_Vision'!AA51+'5C2_LAVCA'!AB51+'5C1H_Southwest'!AA51+'5C1G_JS Clark'!AA51+'5C1AH_BRUP'!AA51+'5C1X_Tangi'!AA51+'5C1Y_GEO'!AA51+'5C1AI_Harmony'!AA51+'5C1AJ_Athlos'!AA51+'5C1AG_Collegiate'!AA51+'5C1M_GEO Mid'!AA51+Placeholder_Tallulah!AA51</f>
        <v>0</v>
      </c>
      <c r="AC51" s="52">
        <f>'5C1B_DArbonne'!AB51+'5C1A_Madison'!AB51+'5C1C_Intl High'!AB51+'5C3_UnvView'!AC51+'5C1F_L.C. Charter'!AB51+'5C1E_LFNO'!AB51+'5C1D_NOMMA'!AB51+'5C1AE_Noble Minds'!AB51+'5C1J_Jeff Chamber'!AB51+'5C1Q_Advantage'!AB51+'5C1AF_JCFA-Laf'!AB51+'5C1W_Willow'!AB51+'5C1Z_Lincoln Prep'!AB51+'5C1AA_Laurel'!AB51+'5C1AB_Apex'!AB51+'5C1AC_Smothers'!AB51+'5C1AD_Greater'!AB51+'5C1R_Iberville'!AB51+'5C1N_Delta'!AB51+'5C1S_LC Col Prep'!AB51+'5C1T_Northeast'!AB51+'5C1U_Acadiana Ren'!AB51+'5C1I_LA Key'!AB51+'5C1V_Laf Ren'!AB51+'5C1O_Impact'!AB51+'5C1P_Vision'!AB51+'5C2_LAVCA'!AC51+'5C1H_Southwest'!AB51+'5C1G_JS Clark'!AB51+'5C1AH_BRUP'!AB51+'5C1X_Tangi'!AB51+'5C1Y_GEO'!AB51+'5C1AI_Harmony'!AB51+'5C1AJ_Athlos'!AB51+'5C1AG_Collegiate'!AB51+'5C1M_GEO Mid'!AB51+Placeholder_Tallulah!AB51</f>
        <v>0</v>
      </c>
      <c r="AD51" s="96">
        <f>'5C1B_DArbonne'!AC51+'5C1A_Madison'!AC51+'5C1C_Intl High'!AC51+'5C3_UnvView'!AD51+'5C1F_L.C. Charter'!AC51+'5C1E_LFNO'!AC51+'5C1D_NOMMA'!AC51+'5C1AE_Noble Minds'!AC51+'5C1J_Jeff Chamber'!AC51+'5C1Q_Advantage'!AC51+'5C1AF_JCFA-Laf'!AC51+'5C1W_Willow'!AC51+'5C1Z_Lincoln Prep'!AC51+'5C1AA_Laurel'!AC51+'5C1AB_Apex'!AC51+'5C1AC_Smothers'!AC51+'5C1AD_Greater'!AC51+'5C1R_Iberville'!AC51+'5C1N_Delta'!AC51+'5C1S_LC Col Prep'!AC51+'5C1T_Northeast'!AC51+'5C1U_Acadiana Ren'!AC51+'5C1I_LA Key'!AC51+'5C1V_Laf Ren'!AC51+'5C1O_Impact'!AC51+'5C1P_Vision'!AC51+'5C2_LAVCA'!AD51+'5C1H_Southwest'!AC51+'5C1G_JS Clark'!AC51+'5C1AH_BRUP'!AC51+'5C1X_Tangi'!AC51+'5C1Y_GEO'!AC51+'5C1AI_Harmony'!AC51+'5C1AJ_Athlos'!AC51+'5C1AG_Collegiate'!AC51+'5C1M_GEO Mid'!AC51+Placeholder_Tallulah!AC51</f>
        <v>0</v>
      </c>
      <c r="AE51" s="96">
        <f>'5C1B_DArbonne'!AD51+'5C1A_Madison'!AD51+'5C1C_Intl High'!AD51+'5C3_UnvView'!AE51+'5C1F_L.C. Charter'!AD51+'5C1E_LFNO'!AD51+'5C1D_NOMMA'!AD51+'5C1AE_Noble Minds'!AD51+'5C1J_Jeff Chamber'!AD51+'5C1Q_Advantage'!AD51+'5C1AF_JCFA-Laf'!AD51+'5C1W_Willow'!AD51+'5C1Z_Lincoln Prep'!AD51+'5C1AA_Laurel'!AD51+'5C1AB_Apex'!AD51+'5C1AC_Smothers'!AD51+'5C1AD_Greater'!AD51+'5C1R_Iberville'!AD51+'5C1N_Delta'!AD51+'5C1S_LC Col Prep'!AD51+'5C1T_Northeast'!AD51+'5C1U_Acadiana Ren'!AD51+'5C1I_LA Key'!AD51+'5C1V_Laf Ren'!AD51+'5C1O_Impact'!AD51+'5C1P_Vision'!AD51+'5C2_LAVCA'!AE51+'5C1H_Southwest'!AD51+'5C1G_JS Clark'!AD51+'5C1AH_BRUP'!AD51+'5C1X_Tangi'!AD51+'5C1Y_GEO'!AD51+'5C1AI_Harmony'!AD51+'5C1AJ_Athlos'!AD51+'5C1AG_Collegiate'!AD51+'5C1M_GEO Mid'!AD51+Placeholder_Tallulah!AD51</f>
        <v>0</v>
      </c>
      <c r="AF51" s="72">
        <f>'Source Data'!N51</f>
        <v>13259</v>
      </c>
      <c r="AG51" s="92">
        <f>'5C1B_DArbonne'!AF51+'5C1A_Madison'!AF51+'5C1C_Intl High'!AF51+'5C3_UnvView'!AG51+'5C1F_L.C. Charter'!AF51+'5C1E_LFNO'!AF51+'5C1D_NOMMA'!AF51+'5C1AE_Noble Minds'!AF51+'5C1J_Jeff Chamber'!AF51+'5C1Q_Advantage'!AF51+'5C1AF_JCFA-Laf'!AF51+'5C1W_Willow'!AF51+'5C1Z_Lincoln Prep'!AF51+'5C1AA_Laurel'!AF51+'5C1AB_Apex'!AF51+'5C1AC_Smothers'!AF51+'5C1AD_Greater'!AF51+'5C1R_Iberville'!AF51+'5C1N_Delta'!AF51+'5C1S_LC Col Prep'!AF51+'5C1T_Northeast'!AF51+'5C1U_Acadiana Ren'!AF51+'5C1I_LA Key'!AF51+'5C1V_Laf Ren'!AF51+'5C1O_Impact'!AF51+'5C1P_Vision'!AF51+'5C2_LAVCA'!AG51+'5C1H_Southwest'!AF51+'5C1G_JS Clark'!AF51+'5C1AH_BRUP'!AF51+'5C1X_Tangi'!AF51+'5C1Y_GEO'!AF51+'5C1AI_Harmony'!AF51+'5C1AJ_Athlos'!AF51+'5C1AG_Collegiate'!AF51+'5C1M_GEO Mid'!AF51+Placeholder_Tallulah!AF51</f>
        <v>0</v>
      </c>
      <c r="AH51" s="337">
        <f>'5C1B_DArbonne'!AG51+'5C1A_Madison'!AG51+'5C1C_Intl High'!AG51+'5C3_UnvView'!AH51+'5C1F_L.C. Charter'!AG51+'5C1E_LFNO'!AG51+'5C1D_NOMMA'!AG51+'5C1AE_Noble Minds'!AG51+'5C1J_Jeff Chamber'!AG51+'5C1Q_Advantage'!AG51+'5C1AF_JCFA-Laf'!AG51+'5C1W_Willow'!AG51+'5C1Z_Lincoln Prep'!AG51+'5C1AA_Laurel'!AG51+'5C1AB_Apex'!AG51+'5C1AC_Smothers'!AG51+'5C1AD_Greater'!AG51+'5C1R_Iberville'!AG51+'5C1N_Delta'!AG51+'5C1S_LC Col Prep'!AG51+'5C1T_Northeast'!AG51+'5C1U_Acadiana Ren'!AG51+'5C1I_LA Key'!AG51+'5C1V_Laf Ren'!AG51+'5C1O_Impact'!AG51+'5C1P_Vision'!AG51+'5C2_LAVCA'!AH51+'5C1H_Southwest'!AG51+'5C1G_JS Clark'!AG51+'5C1AH_BRUP'!AG51+'5C1X_Tangi'!AG51+'5C1Y_GEO'!AG51+'5C1AI_Harmony'!AG51+'5C1AJ_Athlos'!AG51+'5C1AG_Collegiate'!AG51+'5C1M_GEO Mid'!AG51+Placeholder_Tallulah!AG51</f>
        <v>0</v>
      </c>
      <c r="AI51" s="72">
        <f>'5C1B_DArbonne'!AH51+'5C1A_Madison'!AH51+'5C1C_Intl High'!AH51+'5C3_UnvView'!AI51+'5C1F_L.C. Charter'!AH51+'5C1E_LFNO'!AH51+'5C1D_NOMMA'!AH51+'5C1AE_Noble Minds'!AH51+'5C1J_Jeff Chamber'!AH51+'5C1Q_Advantage'!AH51+'5C1AF_JCFA-Laf'!AH51+'5C1W_Willow'!AH51+'5C1Z_Lincoln Prep'!AH51+'5C1AA_Laurel'!AH51+'5C1AB_Apex'!AH51+'5C1AC_Smothers'!AH51+'5C1AD_Greater'!AH51+'5C1R_Iberville'!AH51+'5C1N_Delta'!AH51+'5C1S_LC Col Prep'!AH51+'5C1T_Northeast'!AH51+'5C1U_Acadiana Ren'!AH51+'5C1I_LA Key'!AH51+'5C1V_Laf Ren'!AH51+'5C1O_Impact'!AH51+'5C1P_Vision'!AH51+'5C2_LAVCA'!AI51+'5C1H_Southwest'!AH51+'5C1G_JS Clark'!AH51+'5C1AH_BRUP'!AH51+'5C1X_Tangi'!AH51+'5C1Y_GEO'!AH51+'5C1AI_Harmony'!AH51+'5C1AJ_Athlos'!AH51+'5C1AG_Collegiate'!AH51+'5C1M_GEO Mid'!AH51+Placeholder_Tallulah!AH51</f>
        <v>0</v>
      </c>
      <c r="AJ51" s="337">
        <f>'5C1B_DArbonne'!AI51+'5C1A_Madison'!AI51+'5C1C_Intl High'!AI51+'5C3_UnvView'!AJ51+'5C1F_L.C. Charter'!AI51+'5C1E_LFNO'!AI51+'5C1D_NOMMA'!AI51+'5C1AE_Noble Minds'!AI51+'5C1J_Jeff Chamber'!AI51+'5C1Q_Advantage'!AI51+'5C1AF_JCFA-Laf'!AI51+'5C1W_Willow'!AI51+'5C1Z_Lincoln Prep'!AI51+'5C1AA_Laurel'!AI51+'5C1AB_Apex'!AI51+'5C1AC_Smothers'!AI51+'5C1AD_Greater'!AI51+'5C1R_Iberville'!AI51+'5C1N_Delta'!AI51+'5C1S_LC Col Prep'!AI51+'5C1T_Northeast'!AI51+'5C1U_Acadiana Ren'!AI51+'5C1I_LA Key'!AI51+'5C1V_Laf Ren'!AI51+'5C1O_Impact'!AI51+'5C1P_Vision'!AI51+'5C2_LAVCA'!AJ51+'5C1H_Southwest'!AI51+'5C1G_JS Clark'!AI51+'5C1AH_BRUP'!AI51+'5C1X_Tangi'!AI51+'5C1Y_GEO'!AI51+'5C1AI_Harmony'!AI51+'5C1AJ_Athlos'!AI51+'5C1AG_Collegiate'!AI51+'5C1M_GEO Mid'!AI51+Placeholder_Tallulah!AI51</f>
        <v>0</v>
      </c>
      <c r="AK51" s="73">
        <f>'5C1B_DArbonne'!AJ51+'5C1A_Madison'!AJ51+'5C1C_Intl High'!AJ51+'5C3_UnvView'!AK51+'5C1F_L.C. Charter'!AJ51+'5C1E_LFNO'!AJ51+'5C1D_NOMMA'!AJ51+'5C1AE_Noble Minds'!AJ51+'5C1J_Jeff Chamber'!AJ51+'5C1Q_Advantage'!AJ51+'5C1AF_JCFA-Laf'!AJ51+'5C1W_Willow'!AJ51+'5C1Z_Lincoln Prep'!AJ51+'5C1AA_Laurel'!AJ51+'5C1AB_Apex'!AJ51+'5C1AC_Smothers'!AJ51+'5C1AD_Greater'!AJ51+'5C1R_Iberville'!AJ51+'5C1N_Delta'!AJ51+'5C1S_LC Col Prep'!AJ51+'5C1T_Northeast'!AJ51+'5C1U_Acadiana Ren'!AJ51+'5C1I_LA Key'!AJ51+'5C1V_Laf Ren'!AJ51+'5C1O_Impact'!AJ51+'5C1P_Vision'!AJ51+'5C2_LAVCA'!AK51+'5C1H_Southwest'!AJ51+'5C1G_JS Clark'!AJ51+'5C1AH_BRUP'!AJ51+'5C1X_Tangi'!AJ51+'5C1Y_GEO'!AJ51+'5C1AI_Harmony'!AJ51+'5C1AJ_Athlos'!AJ51+'5C1AG_Collegiate'!AJ51+'5C1M_GEO Mid'!AJ51+Placeholder_Tallulah!AJ51</f>
        <v>0</v>
      </c>
      <c r="AL51" s="74">
        <f>'5C1B_DArbonne'!AK51+'5C1A_Madison'!AK51+'5C1C_Intl High'!AK51+'5C3_UnvView'!AL51+'5C1F_L.C. Charter'!AK51+'5C1E_LFNO'!AK51+'5C1D_NOMMA'!AK51+'5C1AE_Noble Minds'!AK51+'5C1J_Jeff Chamber'!AK51+'5C1Q_Advantage'!AK51+'5C1AF_JCFA-Laf'!AK51+'5C1W_Willow'!AK51+'5C1Z_Lincoln Prep'!AK51+'5C1AA_Laurel'!AK51+'5C1AB_Apex'!AK51+'5C1AC_Smothers'!AK51+'5C1AD_Greater'!AK51+'5C1R_Iberville'!AK51+'5C1N_Delta'!AK51+'5C1S_LC Col Prep'!AK51+'5C1T_Northeast'!AK51+'5C1U_Acadiana Ren'!AK51+'5C1I_LA Key'!AK51+'5C1V_Laf Ren'!AK51+'5C1O_Impact'!AK51+'5C1P_Vision'!AK51+'5C2_LAVCA'!AL51+'5C1H_Southwest'!AK51+'5C1G_JS Clark'!AK51+'5C1AH_BRUP'!AK51+'5C1X_Tangi'!AK51+'5C1Y_GEO'!AK51+'5C1AI_Harmony'!AK51+'5C1AJ_Athlos'!AK51+'5C1AG_Collegiate'!AK51+'5C1M_GEO Mid'!AK51+Placeholder_Tallulah!AK51</f>
        <v>0</v>
      </c>
      <c r="AM51" s="92">
        <f>'5C1B_DArbonne'!AL51+'5C1A_Madison'!AL51+'5C1C_Intl High'!AL51+'5C3_UnvView'!AM51+'5C1F_L.C. Charter'!AL51+'5C1E_LFNO'!AL51+'5C1D_NOMMA'!AL51+'5C1AE_Noble Minds'!AL51+'5C1J_Jeff Chamber'!AL51+'5C1Q_Advantage'!AL51+'5C1AF_JCFA-Laf'!AL51+'5C1W_Willow'!AL51+'5C1Z_Lincoln Prep'!AL51+'5C1AA_Laurel'!AL51+'5C1AB_Apex'!AL51+'5C1AC_Smothers'!AL51+'5C1AD_Greater'!AL51+'5C1R_Iberville'!AL51+'5C1N_Delta'!AL51+'5C1S_LC Col Prep'!AL51+'5C1T_Northeast'!AL51+'5C1U_Acadiana Ren'!AL51+'5C1I_LA Key'!AL51+'5C1V_Laf Ren'!AL51+'5C1O_Impact'!AL51+'5C1P_Vision'!AL51+'5C2_LAVCA'!AM51+'5C1H_Southwest'!AL51+'5C1G_JS Clark'!AL51+'5C1AH_BRUP'!AL51+'5C1X_Tangi'!AL51+'5C1Y_GEO'!AL51+'5C1AI_Harmony'!AL51+'5C1AJ_Athlos'!AL51+'5C1AG_Collegiate'!AL51+'5C1M_GEO Mid'!AL51+Placeholder_Tallulah!AL51</f>
        <v>578093</v>
      </c>
      <c r="AN51" s="83">
        <f>'5C1B_DArbonne'!AM51+'5C1A_Madison'!AM51+'5C1C_Intl High'!AM51+'5C3_UnvView'!AN51+'5C1F_L.C. Charter'!AM51+'5C1E_LFNO'!AM51+'5C1D_NOMMA'!AM51+'5C1AE_Noble Minds'!AM51+'5C1J_Jeff Chamber'!AM51+'5C1Q_Advantage'!AM51+'5C1AF_JCFA-Laf'!AM51+'5C1W_Willow'!AM51+'5C1Z_Lincoln Prep'!AM51+'5C1AA_Laurel'!AM51+'5C1AB_Apex'!AM51+'5C1AC_Smothers'!AM51+'5C1AD_Greater'!AM51+'5C1R_Iberville'!AM51+'5C1N_Delta'!AM51+'5C1S_LC Col Prep'!AM51+'5C1T_Northeast'!AM51+'5C1U_Acadiana Ren'!AM51+'5C1I_LA Key'!AM51+'5C1V_Laf Ren'!AM51+'5C1O_Impact'!AM51+'5C1P_Vision'!AM51+'5C2_LAVCA'!AN51+'5C1H_Southwest'!AM51+'5C1G_JS Clark'!AM51+'5C1AH_BRUP'!AM51+'5C1X_Tangi'!AM51+'5C1Y_GEO'!AM51+'5C1AI_Harmony'!AM51+'5C1AJ_Athlos'!AM51+'5C1AG_Collegiate'!AM51+'5C1M_GEO Mid'!AM51+Placeholder_Tallulah!AM51</f>
        <v>0</v>
      </c>
      <c r="AO51" s="92">
        <f>'5C1B_DArbonne'!AN51+'5C1A_Madison'!AN51+'5C1C_Intl High'!AN51+'5C3_UnvView'!AO51+'5C1F_L.C. Charter'!AN51+'5C1E_LFNO'!AN51+'5C1D_NOMMA'!AN51+'5C1AE_Noble Minds'!AN51+'5C1J_Jeff Chamber'!AN51+'5C1Q_Advantage'!AN51+'5C1AF_JCFA-Laf'!AN51+'5C1W_Willow'!AN51+'5C1Z_Lincoln Prep'!AN51+'5C1AA_Laurel'!AN51+'5C1AB_Apex'!AN51+'5C1AC_Smothers'!AN51+'5C1AD_Greater'!AN51+'5C1R_Iberville'!AN51+'5C1N_Delta'!AN51+'5C1S_LC Col Prep'!AN51+'5C1T_Northeast'!AN51+'5C1U_Acadiana Ren'!AN51+'5C1I_LA Key'!AN51+'5C1V_Laf Ren'!AN51+'5C1O_Impact'!AN51+'5C1P_Vision'!AN51+'5C2_LAVCA'!AO51+'5C1H_Southwest'!AN51+'5C1G_JS Clark'!AN51+'5C1AH_BRUP'!AN51+'5C1X_Tangi'!AN51+'5C1Y_GEO'!AN51+'5C1AI_Harmony'!AN51+'5C1AJ_Athlos'!AN51+'5C1AG_Collegiate'!AN51+'5C1M_GEO Mid'!AN51+Placeholder_Tallulah!AN51</f>
        <v>0</v>
      </c>
      <c r="AP51" s="73">
        <f>'5C1B_DArbonne'!AO51+'5C1A_Madison'!AO51+'5C1C_Intl High'!AO51+'5C3_UnvView'!AP51+'5C1F_L.C. Charter'!AO51+'5C1E_LFNO'!AO51+'5C1D_NOMMA'!AO51+'5C1AE_Noble Minds'!AO51+'5C1J_Jeff Chamber'!AO51+'5C1Q_Advantage'!AO51+'5C1AF_JCFA-Laf'!AO51+'5C1W_Willow'!AO51+'5C1Z_Lincoln Prep'!AO51+'5C1AA_Laurel'!AO51+'5C1AB_Apex'!AO51+'5C1AC_Smothers'!AO51+'5C1AD_Greater'!AO51+'5C1R_Iberville'!AO51+'5C1N_Delta'!AO51+'5C1S_LC Col Prep'!AO51+'5C1T_Northeast'!AO51+'5C1U_Acadiana Ren'!AO51+'5C1I_LA Key'!AO51+'5C1V_Laf Ren'!AO51+'5C1O_Impact'!AO51+'5C1P_Vision'!AO51+'5C2_LAVCA'!AP51+'5C1H_Southwest'!AO51+'5C1G_JS Clark'!AO51+'5C1AH_BRUP'!AO51+'5C1X_Tangi'!AO51+'5C1Y_GEO'!AO51+'5C1AI_Harmony'!AO51+'5C1AJ_Athlos'!AO51+'5C1AG_Collegiate'!AO51+'5C1M_GEO Mid'!AO51+Placeholder_Tallulah!AO51</f>
        <v>5460</v>
      </c>
      <c r="AQ51" s="92">
        <f>'5C1B_DArbonne'!AP51+'5C1A_Madison'!AP51+'5C1C_Intl High'!AP51+'5C3_UnvView'!AQ51+'5C1F_L.C. Charter'!AP51+'5C1E_LFNO'!AP51+'5C1D_NOMMA'!AP51+'5C1AE_Noble Minds'!AP51+'5C1J_Jeff Chamber'!AP51+'5C1Q_Advantage'!AP51+'5C1AF_JCFA-Laf'!AP51+'5C1W_Willow'!AP51+'5C1Z_Lincoln Prep'!AP51+'5C1AA_Laurel'!AP51+'5C1AB_Apex'!AP51+'5C1AC_Smothers'!AP51+'5C1AD_Greater'!AP51+'5C1R_Iberville'!AP51+'5C1N_Delta'!AP51+'5C1S_LC Col Prep'!AP51+'5C1T_Northeast'!AP51+'5C1U_Acadiana Ren'!AP51+'5C1I_LA Key'!AP51+'5C1V_Laf Ren'!AP51+'5C1O_Impact'!AP51+'5C1P_Vision'!AP51+'5C2_LAVCA'!AQ51+'5C1H_Southwest'!AP51+'5C1G_JS Clark'!AP51+'5C1AH_BRUP'!AP51+'5C1X_Tangi'!AP51+'5C1Y_GEO'!AP51+'5C1AI_Harmony'!AP51+'5C1AJ_Athlos'!AP51+'5C1AG_Collegiate'!AP51+'5C1M_GEO Mid'!AP51+Placeholder_Tallulah!AP51</f>
        <v>0</v>
      </c>
      <c r="AR51" s="73">
        <f>'5C1B_DArbonne'!AQ51+'5C1A_Madison'!AQ51+'5C1C_Intl High'!AQ51+'5C3_UnvView'!AR51+'5C1F_L.C. Charter'!AQ51+'5C1E_LFNO'!AQ51+'5C1D_NOMMA'!AQ51+'5C1AE_Noble Minds'!AQ51+'5C1J_Jeff Chamber'!AQ51+'5C1Q_Advantage'!AQ51+'5C1AF_JCFA-Laf'!AQ51+'5C1W_Willow'!AQ51+'5C1Z_Lincoln Prep'!AQ51+'5C1AA_Laurel'!AQ51+'5C1AB_Apex'!AQ51+'5C1AC_Smothers'!AQ51+'5C1AD_Greater'!AQ51+'5C1R_Iberville'!AQ51+'5C1N_Delta'!AQ51+'5C1S_LC Col Prep'!AQ51+'5C1T_Northeast'!AQ51+'5C1U_Acadiana Ren'!AQ51+'5C1I_LA Key'!AQ51+'5C1V_Laf Ren'!AQ51+'5C1O_Impact'!AQ51+'5C1P_Vision'!AQ51+'5C2_LAVCA'!AR51+'5C1H_Southwest'!AQ51+'5C1G_JS Clark'!AQ51+'5C1AH_BRUP'!AQ51+'5C1X_Tangi'!AQ51+'5C1Y_GEO'!AQ51+'5C1AI_Harmony'!AQ51+'5C1AJ_Athlos'!AQ51+'5C1AG_Collegiate'!AQ51+'5C1M_GEO Mid'!AQ51+Placeholder_Tallulah!AQ51</f>
        <v>0</v>
      </c>
      <c r="AS51" s="73">
        <f>'5C1B_DArbonne'!AR51+'5C1A_Madison'!AR51+'5C1C_Intl High'!AR51+'5C3_UnvView'!AS51+'5C1F_L.C. Charter'!AR51+'5C1E_LFNO'!AR51+'5C1D_NOMMA'!AR51+'5C1AE_Noble Minds'!AR51+'5C1J_Jeff Chamber'!AR51+'5C1Q_Advantage'!AR51+'5C1AF_JCFA-Laf'!AR51+'5C1W_Willow'!AR51+'5C1Z_Lincoln Prep'!AR51+'5C1AA_Laurel'!AR51+'5C1AB_Apex'!AR51+'5C1AC_Smothers'!AR51+'5C1AD_Greater'!AR51+'5C1R_Iberville'!AR51+'5C1N_Delta'!AR51+'5C1S_LC Col Prep'!AR51+'5C1T_Northeast'!AR51+'5C1U_Acadiana Ren'!AR51+'5C1I_LA Key'!AR51+'5C1V_Laf Ren'!AR51+'5C1O_Impact'!AR51+'5C1P_Vision'!AR51+'5C2_LAVCA'!AS51+'5C1H_Southwest'!AR51+'5C1G_JS Clark'!AR51+'5C1AH_BRUP'!AR51+'5C1X_Tangi'!AR51+'5C1Y_GEO'!AR51+'5C1AI_Harmony'!AR51+'5C1AJ_Athlos'!AR51+'5C1AG_Collegiate'!AR51+'5C1M_GEO Mid'!AR51+Placeholder_Tallulah!AR51</f>
        <v>0</v>
      </c>
      <c r="AT51" s="92">
        <f>'5C1B_DArbonne'!AS51+'5C1A_Madison'!AS51+'5C1C_Intl High'!AS51+'5C3_UnvView'!AT51+'5C1F_L.C. Charter'!AS51+'5C1E_LFNO'!AS51+'5C1D_NOMMA'!AS51+'5C1AE_Noble Minds'!AS51+'5C1J_Jeff Chamber'!AS51+'5C1Q_Advantage'!AS51+'5C1AF_JCFA-Laf'!AS51+'5C1W_Willow'!AS51+'5C1Z_Lincoln Prep'!AS51+'5C1AA_Laurel'!AS51+'5C1AB_Apex'!AS51+'5C1AC_Smothers'!AS51+'5C1AD_Greater'!AS51+'5C1R_Iberville'!AS51+'5C1N_Delta'!AS51+'5C1S_LC Col Prep'!AS51+'5C1T_Northeast'!AS51+'5C1U_Acadiana Ren'!AS51+'5C1I_LA Key'!AS51+'5C1V_Laf Ren'!AS51+'5C1O_Impact'!AS51+'5C1P_Vision'!AS51+'5C2_LAVCA'!AT51+'5C1H_Southwest'!AS51+'5C1G_JS Clark'!AS51+'5C1AH_BRUP'!AS51+'5C1X_Tangi'!AS51+'5C1Y_GEO'!AS51+'5C1AI_Harmony'!AS51+'5C1AJ_Athlos'!AS51+'5C1AG_Collegiate'!AS51+'5C1M_GEO Mid'!AS51+Placeholder_Tallulah!AS51</f>
        <v>51426</v>
      </c>
      <c r="AU51" s="82">
        <f t="shared" si="1"/>
        <v>0</v>
      </c>
      <c r="AV51" s="89">
        <f t="shared" si="2"/>
        <v>51426</v>
      </c>
      <c r="AW51" s="192"/>
      <c r="AX51" s="81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Mid'!#REF!+Placeholder_Tallulah!AW51</f>
        <v>#REF!</v>
      </c>
      <c r="AY51" s="81">
        <f t="shared" si="3"/>
        <v>0</v>
      </c>
      <c r="AZ51" s="81" t="e">
        <f t="shared" si="4"/>
        <v>#REF!</v>
      </c>
    </row>
    <row r="52" spans="1:52" ht="16.149999999999999" customHeight="1" x14ac:dyDescent="0.2">
      <c r="A52" s="59">
        <v>46</v>
      </c>
      <c r="B52" s="60" t="s">
        <v>52</v>
      </c>
      <c r="C52" s="335">
        <f>'5C1B_DArbonne'!C52+'5C1A_Madison'!C52+'5C1C_Intl High'!C52+'5C3_UnvView'!C52+'5C1F_L.C. Charter'!C52+'5C1E_LFNO'!C52+'5C1D_NOMMA'!C52+'5C1AE_Noble Minds'!C52+'5C1J_Jeff Chamber'!C52+'5C1Q_Advantage'!C52+'5C1AF_JCFA-Laf'!C52+'5C1W_Willow'!C52+'5C1Z_Lincoln Prep'!C52+'5C1AA_Laurel'!C52+'5C1AB_Apex'!C52+'5C1AC_Smothers'!C52+'5C1AD_Greater'!C52+'5C1R_Iberville'!C52+'5C1N_Delta'!C52+'5C1S_LC Col Prep'!C52+'5C1T_Northeast'!C52+'5C1U_Acadiana Ren'!C52+'5C1I_LA Key'!C52+'5C1V_Laf Ren'!C52+'5C1O_Impact'!C52+'5C1P_Vision'!C52+'5C2_LAVCA'!C52+'5C1H_Southwest'!C52+'5C1G_JS Clark'!C52+'5C1AH_BRUP'!C52+'5C1X_Tangi'!C52+'5C1Y_GEO'!C52+'5C1AI_Harmony'!C52+'5C1AJ_Athlos'!C52+'5C1AG_Collegiate'!C52+'5C1M_GEO Mid'!C52+Placeholder_Tallulah!C52</f>
        <v>0</v>
      </c>
      <c r="D52" s="61">
        <f>'Source Data'!H52</f>
        <v>5480.4352847367336</v>
      </c>
      <c r="E52" s="66">
        <f>'5C1B_DArbonne'!E52+'5C1A_Madison'!E52+'5C1C_Intl High'!E52+'5C3_UnvView'!E52+'5C1F_L.C. Charter'!E52+'5C1E_LFNO'!E52+'5C1D_NOMMA'!E52+'5C1AE_Noble Minds'!E52+'5C1J_Jeff Chamber'!E52+'5C1Q_Advantage'!E52+'5C1AF_JCFA-Laf'!E52+'5C1W_Willow'!E52+'5C1Z_Lincoln Prep'!E52+'5C1AA_Laurel'!E52+'5C1AB_Apex'!E52+'5C1AC_Smothers'!E52+'5C1AD_Greater'!E52+'5C1R_Iberville'!E52+'5C1N_Delta'!E52+'5C1S_LC Col Prep'!E52+'5C1T_Northeast'!E52+'5C1U_Acadiana Ren'!E52+'5C1I_LA Key'!E52+'5C1V_Laf Ren'!E52+'5C1O_Impact'!E52+'5C1P_Vision'!E52+'5C2_LAVCA'!E52+'5C1H_Southwest'!E52+'5C1G_JS Clark'!E52+'5C1AH_BRUP'!E52+'5C1X_Tangi'!E52+'5C1Y_GEO'!E52+'5C1AI_Harmony'!E52+'5C1AJ_Athlos'!E52+'5C1AG_Collegiate'!E52+'5C1M_GEO Mid'!E52+Placeholder_Tallulah!E52</f>
        <v>0</v>
      </c>
      <c r="F52" s="354">
        <f>'5C1B_DArbonne'!F52+'5C1A_Madison'!F52+'5C1C_Intl High'!F52+'5C3_UnvView'!F52+'5C1F_L.C. Charter'!F52+'5C1E_LFNO'!F52+'5C1D_NOMMA'!F52+'5C1AE_Noble Minds'!F52+'5C1J_Jeff Chamber'!F52+'5C1Q_Advantage'!F52+'5C1AF_JCFA-Laf'!F52+'5C1W_Willow'!F52+'5C1Z_Lincoln Prep'!F52+'5C1AA_Laurel'!F52+'5C1AB_Apex'!F52+'5C1AC_Smothers'!F52+'5C1AD_Greater'!F52+'5C1R_Iberville'!F52+'5C1N_Delta'!F52+'5C1S_LC Col Prep'!F52+'5C1T_Northeast'!F52+'5C1U_Acadiana Ren'!F52+'5C1I_LA Key'!F52+'5C1V_Laf Ren'!F52+'5C1O_Impact'!F52+'5C1P_Vision'!F52+'5C2_LAVCA'!F52+'5C1H_Southwest'!F52+'5C1G_JS Clark'!F52+'5C1AH_BRUP'!F52+'5C1X_Tangi'!F52+'5C1Y_GEO'!F52+'5C1AI_Harmony'!F52+'5C1AJ_Athlos'!F52+'5C1AG_Collegiate'!F52+'5C1M_GEO Mid'!F52+Placeholder_Tallulah!F52</f>
        <v>0</v>
      </c>
      <c r="G52" s="61">
        <f>'Source Data'!I52</f>
        <v>708.93963160759859</v>
      </c>
      <c r="H52" s="66">
        <f>'5C1B_DArbonne'!H52+'5C1A_Madison'!H52+'5C1C_Intl High'!H52+'5C3_UnvView'!H52+'5C1F_L.C. Charter'!H52+'5C1E_LFNO'!H52+'5C1D_NOMMA'!H52+'5C1AE_Noble Minds'!H52+'5C1J_Jeff Chamber'!H52+'5C1Q_Advantage'!H52+'5C1AF_JCFA-Laf'!H52+'5C1W_Willow'!H52+'5C1Z_Lincoln Prep'!H52+'5C1AA_Laurel'!H52+'5C1AB_Apex'!H52+'5C1AC_Smothers'!H52+'5C1AD_Greater'!H52+'5C1R_Iberville'!H52+'5C1N_Delta'!H52+'5C1S_LC Col Prep'!H52+'5C1T_Northeast'!H52+'5C1U_Acadiana Ren'!H52+'5C1I_LA Key'!H52+'5C1V_Laf Ren'!H52+'5C1O_Impact'!H52+'5C1P_Vision'!H52+'5C2_LAVCA'!H52+'5C1H_Southwest'!H52+'5C1G_JS Clark'!H52+'5C1AH_BRUP'!H52+'5C1X_Tangi'!H52+'5C1Y_GEO'!H52+'5C1AI_Harmony'!H52+'5C1AJ_Athlos'!H52+'5C1AG_Collegiate'!H52+'5C1M_GEO Mid'!H52+Placeholder_Tallulah!H52</f>
        <v>0</v>
      </c>
      <c r="I52" s="354">
        <f>'5C1B_DArbonne'!I52+'5C1A_Madison'!I52+'5C1C_Intl High'!I52+'5C3_UnvView'!I52+'5C1F_L.C. Charter'!I52+'5C1E_LFNO'!I52+'5C1D_NOMMA'!I52+'5C1AE_Noble Minds'!I52+'5C1J_Jeff Chamber'!I52+'5C1Q_Advantage'!I52+'5C1AF_JCFA-Laf'!I52+'5C1W_Willow'!I52+'5C1Z_Lincoln Prep'!I52+'5C1AA_Laurel'!I52+'5C1AB_Apex'!I52+'5C1AC_Smothers'!I52+'5C1AD_Greater'!I52+'5C1R_Iberville'!I52+'5C1N_Delta'!I52+'5C1S_LC Col Prep'!I52+'5C1T_Northeast'!I52+'5C1U_Acadiana Ren'!I52+'5C1I_LA Key'!I52+'5C1V_Laf Ren'!I52+'5C1O_Impact'!I52+'5C1P_Vision'!I52+'5C2_LAVCA'!I52+'5C1H_Southwest'!I52+'5C1G_JS Clark'!I52+'5C1AH_BRUP'!I52+'5C1X_Tangi'!I52+'5C1Y_GEO'!I52+'5C1AI_Harmony'!I52+'5C1AJ_Athlos'!I52+'5C1AG_Collegiate'!I52+'5C1M_GEO Mid'!I52+Placeholder_Tallulah!I52</f>
        <v>0</v>
      </c>
      <c r="J52" s="61">
        <f>'Source Data'!J52</f>
        <v>193.3471722566178</v>
      </c>
      <c r="K52" s="66">
        <f>'5C1B_DArbonne'!K52+'5C1A_Madison'!K52+'5C1C_Intl High'!K52+'5C3_UnvView'!K52+'5C1F_L.C. Charter'!K52+'5C1E_LFNO'!K52+'5C1D_NOMMA'!K52+'5C1AE_Noble Minds'!K52+'5C1J_Jeff Chamber'!K52+'5C1Q_Advantage'!K52+'5C1AF_JCFA-Laf'!K52+'5C1W_Willow'!K52+'5C1Z_Lincoln Prep'!K52+'5C1AA_Laurel'!K52+'5C1AB_Apex'!K52+'5C1AC_Smothers'!K52+'5C1AD_Greater'!K52+'5C1R_Iberville'!K52+'5C1N_Delta'!K52+'5C1S_LC Col Prep'!K52+'5C1T_Northeast'!K52+'5C1U_Acadiana Ren'!K52+'5C1I_LA Key'!K52+'5C1V_Laf Ren'!K52+'5C1O_Impact'!K52+'5C1P_Vision'!K52+'5C2_LAVCA'!K52+'5C1H_Southwest'!K52+'5C1G_JS Clark'!K52+'5C1AH_BRUP'!K52+'5C1X_Tangi'!K52+'5C1Y_GEO'!K52+'5C1AI_Harmony'!K52+'5C1AJ_Athlos'!K52+'5C1AG_Collegiate'!K52+'5C1M_GEO Mid'!K52+Placeholder_Tallulah!K52</f>
        <v>0</v>
      </c>
      <c r="L52" s="354">
        <f>'5C1B_DArbonne'!L52+'5C1A_Madison'!L52+'5C1C_Intl High'!L52+'5C3_UnvView'!L52+'5C1F_L.C. Charter'!L52+'5C1E_LFNO'!L52+'5C1D_NOMMA'!L52+'5C1AE_Noble Minds'!L52+'5C1J_Jeff Chamber'!L52+'5C1Q_Advantage'!L52+'5C1AF_JCFA-Laf'!L52+'5C1W_Willow'!L52+'5C1Z_Lincoln Prep'!L52+'5C1AA_Laurel'!L52+'5C1AB_Apex'!L52+'5C1AC_Smothers'!L52+'5C1AD_Greater'!L52+'5C1R_Iberville'!L52+'5C1N_Delta'!L52+'5C1S_LC Col Prep'!L52+'5C1T_Northeast'!L52+'5C1U_Acadiana Ren'!L52+'5C1I_LA Key'!L52+'5C1V_Laf Ren'!L52+'5C1O_Impact'!L52+'5C1P_Vision'!L52+'5C2_LAVCA'!L52+'5C1H_Southwest'!L52+'5C1G_JS Clark'!L52+'5C1AH_BRUP'!L52+'5C1X_Tangi'!L52+'5C1Y_GEO'!L52+'5C1AI_Harmony'!L52+'5C1AJ_Athlos'!L52+'5C1AG_Collegiate'!L52+'5C1M_GEO Mid'!L52+Placeholder_Tallulah!L52</f>
        <v>0</v>
      </c>
      <c r="M52" s="61">
        <f>'Source Data'!K52</f>
        <v>4833.6793064154454</v>
      </c>
      <c r="N52" s="66">
        <f>'5C1B_DArbonne'!N52+'5C1A_Madison'!N52+'5C1C_Intl High'!N52+'5C3_UnvView'!N52+'5C1F_L.C. Charter'!N52+'5C1E_LFNO'!N52+'5C1D_NOMMA'!N52+'5C1AE_Noble Minds'!N52+'5C1J_Jeff Chamber'!N52+'5C1Q_Advantage'!N52+'5C1AF_JCFA-Laf'!N52+'5C1W_Willow'!N52+'5C1Z_Lincoln Prep'!N52+'5C1AA_Laurel'!N52+'5C1AB_Apex'!N52+'5C1AC_Smothers'!N52+'5C1AD_Greater'!N52+'5C1R_Iberville'!N52+'5C1N_Delta'!N52+'5C1S_LC Col Prep'!N52+'5C1T_Northeast'!N52+'5C1U_Acadiana Ren'!N52+'5C1I_LA Key'!N52+'5C1V_Laf Ren'!N52+'5C1O_Impact'!N52+'5C1P_Vision'!N52+'5C2_LAVCA'!N52+'5C1H_Southwest'!N52+'5C1G_JS Clark'!N52+'5C1AH_BRUP'!N52+'5C1X_Tangi'!N52+'5C1Y_GEO'!N52+'5C1AI_Harmony'!N52+'5C1AJ_Athlos'!N52+'5C1AG_Collegiate'!N52+'5C1M_GEO Mid'!N52+Placeholder_Tallulah!N52</f>
        <v>0</v>
      </c>
      <c r="O52" s="354">
        <f>'5C1B_DArbonne'!O52+'5C1A_Madison'!O52+'5C1C_Intl High'!O52+'5C3_UnvView'!O52+'5C1F_L.C. Charter'!O52+'5C1E_LFNO'!O52+'5C1D_NOMMA'!O52+'5C1AE_Noble Minds'!O52+'5C1J_Jeff Chamber'!O52+'5C1Q_Advantage'!O52+'5C1AF_JCFA-Laf'!O52+'5C1W_Willow'!O52+'5C1Z_Lincoln Prep'!O52+'5C1AA_Laurel'!O52+'5C1AB_Apex'!O52+'5C1AC_Smothers'!O52+'5C1AD_Greater'!O52+'5C1R_Iberville'!O52+'5C1N_Delta'!O52+'5C1S_LC Col Prep'!O52+'5C1T_Northeast'!O52+'5C1U_Acadiana Ren'!O52+'5C1I_LA Key'!O52+'5C1V_Laf Ren'!O52+'5C1O_Impact'!O52+'5C1P_Vision'!O52+'5C2_LAVCA'!O52+'5C1H_Southwest'!O52+'5C1G_JS Clark'!O52+'5C1AH_BRUP'!O52+'5C1X_Tangi'!O52+'5C1Y_GEO'!O52+'5C1AI_Harmony'!O52+'5C1AJ_Athlos'!O52+'5C1AG_Collegiate'!O52+'5C1M_GEO Mid'!O52+Placeholder_Tallulah!O52</f>
        <v>0</v>
      </c>
      <c r="P52" s="61">
        <f>'Source Data'!L52</f>
        <v>1933.4717225661777</v>
      </c>
      <c r="Q52" s="66">
        <f>'5C1B_DArbonne'!Q52+'5C1A_Madison'!Q52+'5C1C_Intl High'!Q52+'5C3_UnvView'!Q52+'5C1F_L.C. Charter'!Q52+'5C1E_LFNO'!Q52+'5C1D_NOMMA'!Q52+'5C1AE_Noble Minds'!Q52+'5C1J_Jeff Chamber'!Q52+'5C1Q_Advantage'!Q52+'5C1AF_JCFA-Laf'!Q52+'5C1W_Willow'!Q52+'5C1Z_Lincoln Prep'!Q52+'5C1AA_Laurel'!Q52+'5C1AB_Apex'!Q52+'5C1AC_Smothers'!Q52+'5C1AD_Greater'!Q52+'5C1R_Iberville'!Q52+'5C1N_Delta'!Q52+'5C1S_LC Col Prep'!Q52+'5C1T_Northeast'!Q52+'5C1U_Acadiana Ren'!Q52+'5C1I_LA Key'!Q52+'5C1V_Laf Ren'!Q52+'5C1O_Impact'!Q52+'5C1P_Vision'!Q52+'5C2_LAVCA'!Q52+'5C1H_Southwest'!Q52+'5C1G_JS Clark'!Q52+'5C1AH_BRUP'!Q52+'5C1X_Tangi'!Q52+'5C1Y_GEO'!Q52+'5C1AI_Harmony'!Q52+'5C1AJ_Athlos'!Q52+'5C1AG_Collegiate'!Q52+'5C1M_GEO Mid'!Q52+Placeholder_Tallulah!Q52</f>
        <v>0</v>
      </c>
      <c r="R52" s="93">
        <f>'5C1B_DArbonne'!R52+'5C1A_Madison'!R52+'5C1C_Intl High'!R52+'5C3_UnvView'!R52+'5C1F_L.C. Charter'!R52+'5C1E_LFNO'!R52+'5C1D_NOMMA'!R52+'5C1AE_Noble Minds'!R52+'5C1J_Jeff Chamber'!R52+'5C1Q_Advantage'!R52+'5C1AF_JCFA-Laf'!R52+'5C1W_Willow'!R52+'5C1Z_Lincoln Prep'!R52+'5C1AA_Laurel'!R52+'5C1AB_Apex'!R52+'5C1AC_Smothers'!R52+'5C1AD_Greater'!R52+'5C1R_Iberville'!R52+'5C1N_Delta'!R52+'5C1S_LC Col Prep'!R52+'5C1T_Northeast'!R52+'5C1U_Acadiana Ren'!R52+'5C1I_LA Key'!R52+'5C1V_Laf Ren'!R52+'5C1O_Impact'!R52+'5C1P_Vision'!R52+'5C2_LAVCA'!R52+'5C1H_Southwest'!R52+'5C1G_JS Clark'!R52+'5C1AH_BRUP'!R52+'5C1X_Tangi'!R52+'5C1Y_GEO'!R52+'5C1AI_Harmony'!R52+'5C1AJ_Athlos'!R52+'5C1AG_Collegiate'!R52+'5C1M_GEO Mid'!R52+Placeholder_Tallulah!R52</f>
        <v>237719</v>
      </c>
      <c r="S52" s="1396">
        <f>'5C3_UnvView'!S52+'5C2_LAVCA'!S52</f>
        <v>21292</v>
      </c>
      <c r="T52" s="61">
        <f>'5C1B_DArbonne'!S52+'5C1A_Madison'!S52+'5C1C_Intl High'!S52+'5C3_UnvView'!T52+'5C1F_L.C. Charter'!S52+'5C1E_LFNO'!S52+'5C1D_NOMMA'!S52+'5C1AE_Noble Minds'!S52+'5C1J_Jeff Chamber'!S52+'5C1Q_Advantage'!S52+'5C1AF_JCFA-Laf'!S52+'5C1W_Willow'!S52+'5C1Z_Lincoln Prep'!S52+'5C1AA_Laurel'!S52+'5C1AB_Apex'!S52+'5C1AC_Smothers'!S52+'5C1AD_Greater'!S52+'5C1R_Iberville'!S52+'5C1N_Delta'!S52+'5C1S_LC Col Prep'!S52+'5C1T_Northeast'!S52+'5C1U_Acadiana Ren'!S52+'5C1I_LA Key'!S52+'5C1V_Laf Ren'!S52+'5C1O_Impact'!S52+'5C1P_Vision'!S52+'5C2_LAVCA'!T52+'5C1H_Southwest'!S52+'5C1G_JS Clark'!S52+'5C1AH_BRUP'!S52+'5C1X_Tangi'!S52+'5C1Y_GEO'!S52+'5C1AI_Harmony'!S52+'5C1AJ_Athlos'!S52+'5C1AG_Collegiate'!S52+'5C1M_GEO Mid'!S52+Placeholder_Tallulah!S52</f>
        <v>0</v>
      </c>
      <c r="U52" s="61">
        <f>'5C1B_DArbonne'!T52+'5C1A_Madison'!T52+'5C1C_Intl High'!T52+'5C3_UnvView'!U52+'5C1F_L.C. Charter'!T52+'5C1E_LFNO'!T52+'5C1D_NOMMA'!T52+'5C1AE_Noble Minds'!T52+'5C1J_Jeff Chamber'!T52+'5C1Q_Advantage'!T52+'5C1AF_JCFA-Laf'!T52+'5C1W_Willow'!T52+'5C1Z_Lincoln Prep'!T52+'5C1AA_Laurel'!T52+'5C1AB_Apex'!T52+'5C1AC_Smothers'!T52+'5C1AD_Greater'!T52+'5C1R_Iberville'!T52+'5C1N_Delta'!T52+'5C1S_LC Col Prep'!T52+'5C1T_Northeast'!T52+'5C1U_Acadiana Ren'!T52+'5C1I_LA Key'!T52+'5C1V_Laf Ren'!T52+'5C1O_Impact'!T52+'5C1P_Vision'!T52+'5C2_LAVCA'!U52+'5C1H_Southwest'!T52+'5C1G_JS Clark'!T52+'5C1AH_BRUP'!T52+'5C1X_Tangi'!T52+'5C1Y_GEO'!T52+'5C1AI_Harmony'!T52+'5C1AJ_Athlos'!T52+'5C1AG_Collegiate'!T52+'5C1M_GEO Mid'!T52+Placeholder_Tallulah!T52</f>
        <v>0</v>
      </c>
      <c r="V52" s="62">
        <f>'5C1B_DArbonne'!U52+'5C1A_Madison'!U52+'5C1C_Intl High'!U52+'5C3_UnvView'!V52+'5C1F_L.C. Charter'!U52+'5C1E_LFNO'!U52+'5C1D_NOMMA'!U52+'5C1AE_Noble Minds'!U52+'5C1J_Jeff Chamber'!U52+'5C1Q_Advantage'!U52+'5C1AF_JCFA-Laf'!U52+'5C1W_Willow'!U52+'5C1Z_Lincoln Prep'!U52+'5C1AA_Laurel'!U52+'5C1AB_Apex'!U52+'5C1AC_Smothers'!U52+'5C1AD_Greater'!U52+'5C1R_Iberville'!U52+'5C1N_Delta'!U52+'5C1S_LC Col Prep'!U52+'5C1T_Northeast'!U52+'5C1U_Acadiana Ren'!U52+'5C1I_LA Key'!U52+'5C1V_Laf Ren'!U52+'5C1O_Impact'!U52+'5C1P_Vision'!U52+'5C2_LAVCA'!V52+'5C1H_Southwest'!U52+'5C1G_JS Clark'!U52+'5C1AH_BRUP'!U52+'5C1X_Tangi'!U52+'5C1Y_GEO'!U52+'5C1AI_Harmony'!U52+'5C1AJ_Athlos'!U52+'5C1AG_Collegiate'!U52+'5C1M_GEO Mid'!U52+Placeholder_Tallulah!U52</f>
        <v>0</v>
      </c>
      <c r="W52" s="93">
        <f>'5C1B_DArbonne'!V52+'5C1A_Madison'!V52+'5C1C_Intl High'!V52+'5C3_UnvView'!W52+'5C1F_L.C. Charter'!V52+'5C1E_LFNO'!V52+'5C1D_NOMMA'!V52+'5C1AE_Noble Minds'!V52+'5C1J_Jeff Chamber'!V52+'5C1Q_Advantage'!V52+'5C1AF_JCFA-Laf'!V52+'5C1W_Willow'!V52+'5C1Z_Lincoln Prep'!V52+'5C1AA_Laurel'!V52+'5C1AB_Apex'!V52+'5C1AC_Smothers'!V52+'5C1AD_Greater'!V52+'5C1R_Iberville'!V52+'5C1N_Delta'!V52+'5C1S_LC Col Prep'!V52+'5C1T_Northeast'!V52+'5C1U_Acadiana Ren'!V52+'5C1I_LA Key'!V52+'5C1V_Laf Ren'!V52+'5C1O_Impact'!V52+'5C1P_Vision'!V52+'5C2_LAVCA'!W52+'5C1H_Southwest'!V52+'5C1G_JS Clark'!V52+'5C1AH_BRUP'!V52+'5C1X_Tangi'!V52+'5C1Y_GEO'!V52+'5C1AI_Harmony'!V52+'5C1AJ_Athlos'!V52+'5C1AG_Collegiate'!V52+'5C1M_GEO Mid'!V52+Placeholder_Tallulah!V52</f>
        <v>0</v>
      </c>
      <c r="X52" s="66">
        <f>'5C1B_DArbonne'!W52+'5C1A_Madison'!W52+'5C1C_Intl High'!W52+'5C3_UnvView'!X52+'5C1F_L.C. Charter'!W52+'5C1E_LFNO'!W52+'5C1D_NOMMA'!W52+'5C1AE_Noble Minds'!W52+'5C1J_Jeff Chamber'!W52+'5C1Q_Advantage'!W52+'5C1AF_JCFA-Laf'!W52+'5C1W_Willow'!W52+'5C1Z_Lincoln Prep'!W52+'5C1AA_Laurel'!W52+'5C1AB_Apex'!W52+'5C1AC_Smothers'!W52+'5C1AD_Greater'!W52+'5C1R_Iberville'!W52+'5C1N_Delta'!W52+'5C1S_LC Col Prep'!W52+'5C1T_Northeast'!W52+'5C1U_Acadiana Ren'!W52+'5C1I_LA Key'!W52+'5C1V_Laf Ren'!W52+'5C1O_Impact'!W52+'5C1P_Vision'!W52+'5C2_LAVCA'!X52+'5C1H_Southwest'!W52+'5C1G_JS Clark'!W52+'5C1AH_BRUP'!W52+'5C1X_Tangi'!W52+'5C1Y_GEO'!W52+'5C1AI_Harmony'!W52+'5C1AJ_Athlos'!W52+'5C1AG_Collegiate'!W52+'5C1M_GEO Mid'!W52+Placeholder_Tallulah!W52</f>
        <v>0</v>
      </c>
      <c r="Y52" s="93">
        <f>'5C1B_DArbonne'!X52+'5C1A_Madison'!X52+'5C1C_Intl High'!X52+'5C3_UnvView'!Y52+'5C1F_L.C. Charter'!X52+'5C1E_LFNO'!X52+'5C1D_NOMMA'!X52+'5C1AE_Noble Minds'!X52+'5C1J_Jeff Chamber'!X52+'5C1Q_Advantage'!X52+'5C1AF_JCFA-Laf'!X52+'5C1W_Willow'!X52+'5C1Z_Lincoln Prep'!X52+'5C1AA_Laurel'!X52+'5C1AB_Apex'!X52+'5C1AC_Smothers'!X52+'5C1AD_Greater'!X52+'5C1R_Iberville'!X52+'5C1N_Delta'!X52+'5C1S_LC Col Prep'!X52+'5C1T_Northeast'!X52+'5C1U_Acadiana Ren'!X52+'5C1I_LA Key'!X52+'5C1V_Laf Ren'!X52+'5C1O_Impact'!X52+'5C1P_Vision'!X52+'5C2_LAVCA'!Y52+'5C1H_Southwest'!X52+'5C1G_JS Clark'!X52+'5C1AH_BRUP'!X52+'5C1X_Tangi'!X52+'5C1Y_GEO'!X52+'5C1AI_Harmony'!X52+'5C1AJ_Athlos'!X52+'5C1AG_Collegiate'!X52+'5C1M_GEO Mid'!X52+Placeholder_Tallulah!X52</f>
        <v>0</v>
      </c>
      <c r="Z52" s="61">
        <f>'5C1B_DArbonne'!Y52+'5C1A_Madison'!Y52+'5C1C_Intl High'!Y52+'5C3_UnvView'!Z52+'5C1F_L.C. Charter'!Y52+'5C1E_LFNO'!Y52+'5C1D_NOMMA'!Y52+'5C1AE_Noble Minds'!Y52+'5C1J_Jeff Chamber'!Y52+'5C1Q_Advantage'!Y52+'5C1AF_JCFA-Laf'!Y52+'5C1W_Willow'!Y52+'5C1Z_Lincoln Prep'!Y52+'5C1AA_Laurel'!Y52+'5C1AB_Apex'!Y52+'5C1AC_Smothers'!Y52+'5C1AD_Greater'!Y52+'5C1R_Iberville'!Y52+'5C1N_Delta'!Y52+'5C1S_LC Col Prep'!Y52+'5C1T_Northeast'!Y52+'5C1U_Acadiana Ren'!Y52+'5C1I_LA Key'!Y52+'5C1V_Laf Ren'!Y52+'5C1O_Impact'!Y52+'5C1P_Vision'!Y52+'5C2_LAVCA'!Z52+'5C1H_Southwest'!Y52+'5C1G_JS Clark'!Y52+'5C1AH_BRUP'!Y52+'5C1X_Tangi'!Y52+'5C1Y_GEO'!Y52+'5C1AI_Harmony'!Y52+'5C1AJ_Athlos'!Y52+'5C1AG_Collegiate'!Y52+'5C1M_GEO Mid'!Y52+Placeholder_Tallulah!Y52</f>
        <v>0</v>
      </c>
      <c r="AA52" s="93">
        <f>'5C1B_DArbonne'!Z52+'5C1A_Madison'!Z52+'5C1C_Intl High'!Z52+'5C3_UnvView'!AA52+'5C1F_L.C. Charter'!Z52+'5C1E_LFNO'!Z52+'5C1D_NOMMA'!Z52+'5C1AE_Noble Minds'!Z52+'5C1J_Jeff Chamber'!Z52+'5C1Q_Advantage'!Z52+'5C1AF_JCFA-Laf'!Z52+'5C1W_Willow'!Z52+'5C1Z_Lincoln Prep'!Z52+'5C1AA_Laurel'!Z52+'5C1AB_Apex'!Z52+'5C1AC_Smothers'!Z52+'5C1AD_Greater'!Z52+'5C1R_Iberville'!Z52+'5C1N_Delta'!Z52+'5C1S_LC Col Prep'!Z52+'5C1T_Northeast'!Z52+'5C1U_Acadiana Ren'!Z52+'5C1I_LA Key'!Z52+'5C1V_Laf Ren'!Z52+'5C1O_Impact'!Z52+'5C1P_Vision'!Z52+'5C2_LAVCA'!AA52+'5C1H_Southwest'!Z52+'5C1G_JS Clark'!Z52+'5C1AH_BRUP'!Z52+'5C1X_Tangi'!Z52+'5C1Y_GEO'!Z52+'5C1AI_Harmony'!Z52+'5C1AJ_Athlos'!Z52+'5C1AG_Collegiate'!Z52+'5C1M_GEO Mid'!Z52+Placeholder_Tallulah!Z52</f>
        <v>0</v>
      </c>
      <c r="AB52" s="61">
        <f>'5C1B_DArbonne'!AA52+'5C1A_Madison'!AA52+'5C1C_Intl High'!AA52+'5C3_UnvView'!AB52+'5C1F_L.C. Charter'!AA52+'5C1E_LFNO'!AA52+'5C1D_NOMMA'!AA52+'5C1AE_Noble Minds'!AA52+'5C1J_Jeff Chamber'!AA52+'5C1Q_Advantage'!AA52+'5C1AF_JCFA-Laf'!AA52+'5C1W_Willow'!AA52+'5C1Z_Lincoln Prep'!AA52+'5C1AA_Laurel'!AA52+'5C1AB_Apex'!AA52+'5C1AC_Smothers'!AA52+'5C1AD_Greater'!AA52+'5C1R_Iberville'!AA52+'5C1N_Delta'!AA52+'5C1S_LC Col Prep'!AA52+'5C1T_Northeast'!AA52+'5C1U_Acadiana Ren'!AA52+'5C1I_LA Key'!AA52+'5C1V_Laf Ren'!AA52+'5C1O_Impact'!AA52+'5C1P_Vision'!AA52+'5C2_LAVCA'!AB52+'5C1H_Southwest'!AA52+'5C1G_JS Clark'!AA52+'5C1AH_BRUP'!AA52+'5C1X_Tangi'!AA52+'5C1Y_GEO'!AA52+'5C1AI_Harmony'!AA52+'5C1AJ_Athlos'!AA52+'5C1AG_Collegiate'!AA52+'5C1M_GEO Mid'!AA52+Placeholder_Tallulah!AA52</f>
        <v>0</v>
      </c>
      <c r="AC52" s="61">
        <f>'5C1B_DArbonne'!AB52+'5C1A_Madison'!AB52+'5C1C_Intl High'!AB52+'5C3_UnvView'!AC52+'5C1F_L.C. Charter'!AB52+'5C1E_LFNO'!AB52+'5C1D_NOMMA'!AB52+'5C1AE_Noble Minds'!AB52+'5C1J_Jeff Chamber'!AB52+'5C1Q_Advantage'!AB52+'5C1AF_JCFA-Laf'!AB52+'5C1W_Willow'!AB52+'5C1Z_Lincoln Prep'!AB52+'5C1AA_Laurel'!AB52+'5C1AB_Apex'!AB52+'5C1AC_Smothers'!AB52+'5C1AD_Greater'!AB52+'5C1R_Iberville'!AB52+'5C1N_Delta'!AB52+'5C1S_LC Col Prep'!AB52+'5C1T_Northeast'!AB52+'5C1U_Acadiana Ren'!AB52+'5C1I_LA Key'!AB52+'5C1V_Laf Ren'!AB52+'5C1O_Impact'!AB52+'5C1P_Vision'!AB52+'5C2_LAVCA'!AC52+'5C1H_Southwest'!AB52+'5C1G_JS Clark'!AB52+'5C1AH_BRUP'!AB52+'5C1X_Tangi'!AB52+'5C1Y_GEO'!AB52+'5C1AI_Harmony'!AB52+'5C1AJ_Athlos'!AB52+'5C1AG_Collegiate'!AB52+'5C1M_GEO Mid'!AB52+Placeholder_Tallulah!AB52</f>
        <v>0</v>
      </c>
      <c r="AD52" s="93">
        <f>'5C1B_DArbonne'!AC52+'5C1A_Madison'!AC52+'5C1C_Intl High'!AC52+'5C3_UnvView'!AD52+'5C1F_L.C. Charter'!AC52+'5C1E_LFNO'!AC52+'5C1D_NOMMA'!AC52+'5C1AE_Noble Minds'!AC52+'5C1J_Jeff Chamber'!AC52+'5C1Q_Advantage'!AC52+'5C1AF_JCFA-Laf'!AC52+'5C1W_Willow'!AC52+'5C1Z_Lincoln Prep'!AC52+'5C1AA_Laurel'!AC52+'5C1AB_Apex'!AC52+'5C1AC_Smothers'!AC52+'5C1AD_Greater'!AC52+'5C1R_Iberville'!AC52+'5C1N_Delta'!AC52+'5C1S_LC Col Prep'!AC52+'5C1T_Northeast'!AC52+'5C1U_Acadiana Ren'!AC52+'5C1I_LA Key'!AC52+'5C1V_Laf Ren'!AC52+'5C1O_Impact'!AC52+'5C1P_Vision'!AC52+'5C2_LAVCA'!AD52+'5C1H_Southwest'!AC52+'5C1G_JS Clark'!AC52+'5C1AH_BRUP'!AC52+'5C1X_Tangi'!AC52+'5C1Y_GEO'!AC52+'5C1AI_Harmony'!AC52+'5C1AJ_Athlos'!AC52+'5C1AG_Collegiate'!AC52+'5C1M_GEO Mid'!AC52+Placeholder_Tallulah!AC52</f>
        <v>0</v>
      </c>
      <c r="AE52" s="97">
        <f>'5C1B_DArbonne'!AD52+'5C1A_Madison'!AD52+'5C1C_Intl High'!AD52+'5C3_UnvView'!AE52+'5C1F_L.C. Charter'!AD52+'5C1E_LFNO'!AD52+'5C1D_NOMMA'!AD52+'5C1AE_Noble Minds'!AD52+'5C1J_Jeff Chamber'!AD52+'5C1Q_Advantage'!AD52+'5C1AF_JCFA-Laf'!AD52+'5C1W_Willow'!AD52+'5C1Z_Lincoln Prep'!AD52+'5C1AA_Laurel'!AD52+'5C1AB_Apex'!AD52+'5C1AC_Smothers'!AD52+'5C1AD_Greater'!AD52+'5C1R_Iberville'!AD52+'5C1N_Delta'!AD52+'5C1S_LC Col Prep'!AD52+'5C1T_Northeast'!AD52+'5C1U_Acadiana Ren'!AD52+'5C1I_LA Key'!AD52+'5C1V_Laf Ren'!AD52+'5C1O_Impact'!AD52+'5C1P_Vision'!AD52+'5C2_LAVCA'!AE52+'5C1H_Southwest'!AD52+'5C1G_JS Clark'!AD52+'5C1AH_BRUP'!AD52+'5C1X_Tangi'!AD52+'5C1Y_GEO'!AD52+'5C1AI_Harmony'!AD52+'5C1AJ_Athlos'!AD52+'5C1AG_Collegiate'!AD52+'5C1M_GEO Mid'!AD52+Placeholder_Tallulah!AD52</f>
        <v>0</v>
      </c>
      <c r="AF52" s="67">
        <f>'Source Data'!N52</f>
        <v>2957</v>
      </c>
      <c r="AG52" s="90">
        <f>'5C1B_DArbonne'!AF52+'5C1A_Madison'!AF52+'5C1C_Intl High'!AF52+'5C3_UnvView'!AG52+'5C1F_L.C. Charter'!AF52+'5C1E_LFNO'!AF52+'5C1D_NOMMA'!AF52+'5C1AE_Noble Minds'!AF52+'5C1J_Jeff Chamber'!AF52+'5C1Q_Advantage'!AF52+'5C1AF_JCFA-Laf'!AF52+'5C1W_Willow'!AF52+'5C1Z_Lincoln Prep'!AF52+'5C1AA_Laurel'!AF52+'5C1AB_Apex'!AF52+'5C1AC_Smothers'!AF52+'5C1AD_Greater'!AF52+'5C1R_Iberville'!AF52+'5C1N_Delta'!AF52+'5C1S_LC Col Prep'!AF52+'5C1T_Northeast'!AF52+'5C1U_Acadiana Ren'!AF52+'5C1I_LA Key'!AF52+'5C1V_Laf Ren'!AF52+'5C1O_Impact'!AF52+'5C1P_Vision'!AF52+'5C2_LAVCA'!AG52+'5C1H_Southwest'!AF52+'5C1G_JS Clark'!AF52+'5C1AH_BRUP'!AF52+'5C1X_Tangi'!AF52+'5C1Y_GEO'!AF52+'5C1AI_Harmony'!AF52+'5C1AJ_Athlos'!AF52+'5C1AG_Collegiate'!AF52+'5C1M_GEO Mid'!AF52+Placeholder_Tallulah!AF52</f>
        <v>0</v>
      </c>
      <c r="AH52" s="335">
        <f>'5C1B_DArbonne'!AG52+'5C1A_Madison'!AG52+'5C1C_Intl High'!AG52+'5C3_UnvView'!AH52+'5C1F_L.C. Charter'!AG52+'5C1E_LFNO'!AG52+'5C1D_NOMMA'!AG52+'5C1AE_Noble Minds'!AG52+'5C1J_Jeff Chamber'!AG52+'5C1Q_Advantage'!AG52+'5C1AF_JCFA-Laf'!AG52+'5C1W_Willow'!AG52+'5C1Z_Lincoln Prep'!AG52+'5C1AA_Laurel'!AG52+'5C1AB_Apex'!AG52+'5C1AC_Smothers'!AG52+'5C1AD_Greater'!AG52+'5C1R_Iberville'!AG52+'5C1N_Delta'!AG52+'5C1S_LC Col Prep'!AG52+'5C1T_Northeast'!AG52+'5C1U_Acadiana Ren'!AG52+'5C1I_LA Key'!AG52+'5C1V_Laf Ren'!AG52+'5C1O_Impact'!AG52+'5C1P_Vision'!AG52+'5C2_LAVCA'!AH52+'5C1H_Southwest'!AG52+'5C1G_JS Clark'!AG52+'5C1AH_BRUP'!AG52+'5C1X_Tangi'!AG52+'5C1Y_GEO'!AG52+'5C1AI_Harmony'!AG52+'5C1AJ_Athlos'!AG52+'5C1AG_Collegiate'!AG52+'5C1M_GEO Mid'!AG52+Placeholder_Tallulah!AG52</f>
        <v>0</v>
      </c>
      <c r="AI52" s="67">
        <f>'5C1B_DArbonne'!AH52+'5C1A_Madison'!AH52+'5C1C_Intl High'!AH52+'5C3_UnvView'!AI52+'5C1F_L.C. Charter'!AH52+'5C1E_LFNO'!AH52+'5C1D_NOMMA'!AH52+'5C1AE_Noble Minds'!AH52+'5C1J_Jeff Chamber'!AH52+'5C1Q_Advantage'!AH52+'5C1AF_JCFA-Laf'!AH52+'5C1W_Willow'!AH52+'5C1Z_Lincoln Prep'!AH52+'5C1AA_Laurel'!AH52+'5C1AB_Apex'!AH52+'5C1AC_Smothers'!AH52+'5C1AD_Greater'!AH52+'5C1R_Iberville'!AH52+'5C1N_Delta'!AH52+'5C1S_LC Col Prep'!AH52+'5C1T_Northeast'!AH52+'5C1U_Acadiana Ren'!AH52+'5C1I_LA Key'!AH52+'5C1V_Laf Ren'!AH52+'5C1O_Impact'!AH52+'5C1P_Vision'!AH52+'5C2_LAVCA'!AI52+'5C1H_Southwest'!AH52+'5C1G_JS Clark'!AH52+'5C1AH_BRUP'!AH52+'5C1X_Tangi'!AH52+'5C1Y_GEO'!AH52+'5C1AI_Harmony'!AH52+'5C1AJ_Athlos'!AH52+'5C1AG_Collegiate'!AH52+'5C1M_GEO Mid'!AH52+Placeholder_Tallulah!AH52</f>
        <v>0</v>
      </c>
      <c r="AJ52" s="335">
        <f>'5C1B_DArbonne'!AI52+'5C1A_Madison'!AI52+'5C1C_Intl High'!AI52+'5C3_UnvView'!AJ52+'5C1F_L.C. Charter'!AI52+'5C1E_LFNO'!AI52+'5C1D_NOMMA'!AI52+'5C1AE_Noble Minds'!AI52+'5C1J_Jeff Chamber'!AI52+'5C1Q_Advantage'!AI52+'5C1AF_JCFA-Laf'!AI52+'5C1W_Willow'!AI52+'5C1Z_Lincoln Prep'!AI52+'5C1AA_Laurel'!AI52+'5C1AB_Apex'!AI52+'5C1AC_Smothers'!AI52+'5C1AD_Greater'!AI52+'5C1R_Iberville'!AI52+'5C1N_Delta'!AI52+'5C1S_LC Col Prep'!AI52+'5C1T_Northeast'!AI52+'5C1U_Acadiana Ren'!AI52+'5C1I_LA Key'!AI52+'5C1V_Laf Ren'!AI52+'5C1O_Impact'!AI52+'5C1P_Vision'!AI52+'5C2_LAVCA'!AJ52+'5C1H_Southwest'!AI52+'5C1G_JS Clark'!AI52+'5C1AH_BRUP'!AI52+'5C1X_Tangi'!AI52+'5C1Y_GEO'!AI52+'5C1AI_Harmony'!AI52+'5C1AJ_Athlos'!AI52+'5C1AG_Collegiate'!AI52+'5C1M_GEO Mid'!AI52+Placeholder_Tallulah!AI52</f>
        <v>0</v>
      </c>
      <c r="AK52" s="69">
        <f>'5C1B_DArbonne'!AJ52+'5C1A_Madison'!AJ52+'5C1C_Intl High'!AJ52+'5C3_UnvView'!AK52+'5C1F_L.C. Charter'!AJ52+'5C1E_LFNO'!AJ52+'5C1D_NOMMA'!AJ52+'5C1AE_Noble Minds'!AJ52+'5C1J_Jeff Chamber'!AJ52+'5C1Q_Advantage'!AJ52+'5C1AF_JCFA-Laf'!AJ52+'5C1W_Willow'!AJ52+'5C1Z_Lincoln Prep'!AJ52+'5C1AA_Laurel'!AJ52+'5C1AB_Apex'!AJ52+'5C1AC_Smothers'!AJ52+'5C1AD_Greater'!AJ52+'5C1R_Iberville'!AJ52+'5C1N_Delta'!AJ52+'5C1S_LC Col Prep'!AJ52+'5C1T_Northeast'!AJ52+'5C1U_Acadiana Ren'!AJ52+'5C1I_LA Key'!AJ52+'5C1V_Laf Ren'!AJ52+'5C1O_Impact'!AJ52+'5C1P_Vision'!AJ52+'5C2_LAVCA'!AK52+'5C1H_Southwest'!AJ52+'5C1G_JS Clark'!AJ52+'5C1AH_BRUP'!AJ52+'5C1X_Tangi'!AJ52+'5C1Y_GEO'!AJ52+'5C1AI_Harmony'!AJ52+'5C1AJ_Athlos'!AJ52+'5C1AG_Collegiate'!AJ52+'5C1M_GEO Mid'!AJ52+Placeholder_Tallulah!AJ52</f>
        <v>0</v>
      </c>
      <c r="AL52" s="68">
        <f>'5C1B_DArbonne'!AK52+'5C1A_Madison'!AK52+'5C1C_Intl High'!AK52+'5C3_UnvView'!AL52+'5C1F_L.C. Charter'!AK52+'5C1E_LFNO'!AK52+'5C1D_NOMMA'!AK52+'5C1AE_Noble Minds'!AK52+'5C1J_Jeff Chamber'!AK52+'5C1Q_Advantage'!AK52+'5C1AF_JCFA-Laf'!AK52+'5C1W_Willow'!AK52+'5C1Z_Lincoln Prep'!AK52+'5C1AA_Laurel'!AK52+'5C1AB_Apex'!AK52+'5C1AC_Smothers'!AK52+'5C1AD_Greater'!AK52+'5C1R_Iberville'!AK52+'5C1N_Delta'!AK52+'5C1S_LC Col Prep'!AK52+'5C1T_Northeast'!AK52+'5C1U_Acadiana Ren'!AK52+'5C1I_LA Key'!AK52+'5C1V_Laf Ren'!AK52+'5C1O_Impact'!AK52+'5C1P_Vision'!AK52+'5C2_LAVCA'!AL52+'5C1H_Southwest'!AK52+'5C1G_JS Clark'!AK52+'5C1AH_BRUP'!AK52+'5C1X_Tangi'!AK52+'5C1Y_GEO'!AK52+'5C1AI_Harmony'!AK52+'5C1AJ_Athlos'!AK52+'5C1AG_Collegiate'!AK52+'5C1M_GEO Mid'!AK52+Placeholder_Tallulah!AK52</f>
        <v>0</v>
      </c>
      <c r="AM52" s="90">
        <f>'5C1B_DArbonne'!AL52+'5C1A_Madison'!AL52+'5C1C_Intl High'!AL52+'5C3_UnvView'!AM52+'5C1F_L.C. Charter'!AL52+'5C1E_LFNO'!AL52+'5C1D_NOMMA'!AL52+'5C1AE_Noble Minds'!AL52+'5C1J_Jeff Chamber'!AL52+'5C1Q_Advantage'!AL52+'5C1AF_JCFA-Laf'!AL52+'5C1W_Willow'!AL52+'5C1Z_Lincoln Prep'!AL52+'5C1AA_Laurel'!AL52+'5C1AB_Apex'!AL52+'5C1AC_Smothers'!AL52+'5C1AD_Greater'!AL52+'5C1R_Iberville'!AL52+'5C1N_Delta'!AL52+'5C1S_LC Col Prep'!AL52+'5C1T_Northeast'!AL52+'5C1U_Acadiana Ren'!AL52+'5C1I_LA Key'!AL52+'5C1V_Laf Ren'!AL52+'5C1O_Impact'!AL52+'5C1P_Vision'!AL52+'5C2_LAVCA'!AM52+'5C1H_Southwest'!AL52+'5C1G_JS Clark'!AL52+'5C1AH_BRUP'!AL52+'5C1X_Tangi'!AL52+'5C1Y_GEO'!AL52+'5C1AI_Harmony'!AL52+'5C1AJ_Athlos'!AL52+'5C1AG_Collegiate'!AL52+'5C1M_GEO Mid'!AL52+Placeholder_Tallulah!AL52</f>
        <v>106748</v>
      </c>
      <c r="AN52" s="71">
        <f>'5C1B_DArbonne'!AM52+'5C1A_Madison'!AM52+'5C1C_Intl High'!AM52+'5C3_UnvView'!AN52+'5C1F_L.C. Charter'!AM52+'5C1E_LFNO'!AM52+'5C1D_NOMMA'!AM52+'5C1AE_Noble Minds'!AM52+'5C1J_Jeff Chamber'!AM52+'5C1Q_Advantage'!AM52+'5C1AF_JCFA-Laf'!AM52+'5C1W_Willow'!AM52+'5C1Z_Lincoln Prep'!AM52+'5C1AA_Laurel'!AM52+'5C1AB_Apex'!AM52+'5C1AC_Smothers'!AM52+'5C1AD_Greater'!AM52+'5C1R_Iberville'!AM52+'5C1N_Delta'!AM52+'5C1S_LC Col Prep'!AM52+'5C1T_Northeast'!AM52+'5C1U_Acadiana Ren'!AM52+'5C1I_LA Key'!AM52+'5C1V_Laf Ren'!AM52+'5C1O_Impact'!AM52+'5C1P_Vision'!AM52+'5C2_LAVCA'!AN52+'5C1H_Southwest'!AM52+'5C1G_JS Clark'!AM52+'5C1AH_BRUP'!AM52+'5C1X_Tangi'!AM52+'5C1Y_GEO'!AM52+'5C1AI_Harmony'!AM52+'5C1AJ_Athlos'!AM52+'5C1AG_Collegiate'!AM52+'5C1M_GEO Mid'!AM52+Placeholder_Tallulah!AM52</f>
        <v>0</v>
      </c>
      <c r="AO52" s="90">
        <f>'5C1B_DArbonne'!AN52+'5C1A_Madison'!AN52+'5C1C_Intl High'!AN52+'5C3_UnvView'!AO52+'5C1F_L.C. Charter'!AN52+'5C1E_LFNO'!AN52+'5C1D_NOMMA'!AN52+'5C1AE_Noble Minds'!AN52+'5C1J_Jeff Chamber'!AN52+'5C1Q_Advantage'!AN52+'5C1AF_JCFA-Laf'!AN52+'5C1W_Willow'!AN52+'5C1Z_Lincoln Prep'!AN52+'5C1AA_Laurel'!AN52+'5C1AB_Apex'!AN52+'5C1AC_Smothers'!AN52+'5C1AD_Greater'!AN52+'5C1R_Iberville'!AN52+'5C1N_Delta'!AN52+'5C1S_LC Col Prep'!AN52+'5C1T_Northeast'!AN52+'5C1U_Acadiana Ren'!AN52+'5C1I_LA Key'!AN52+'5C1V_Laf Ren'!AN52+'5C1O_Impact'!AN52+'5C1P_Vision'!AN52+'5C2_LAVCA'!AO52+'5C1H_Southwest'!AN52+'5C1G_JS Clark'!AN52+'5C1AH_BRUP'!AN52+'5C1X_Tangi'!AN52+'5C1Y_GEO'!AN52+'5C1AI_Harmony'!AN52+'5C1AJ_Athlos'!AN52+'5C1AG_Collegiate'!AN52+'5C1M_GEO Mid'!AN52+Placeholder_Tallulah!AN52</f>
        <v>0</v>
      </c>
      <c r="AP52" s="69">
        <f>'5C1B_DArbonne'!AO52+'5C1A_Madison'!AO52+'5C1C_Intl High'!AO52+'5C3_UnvView'!AP52+'5C1F_L.C. Charter'!AO52+'5C1E_LFNO'!AO52+'5C1D_NOMMA'!AO52+'5C1AE_Noble Minds'!AO52+'5C1J_Jeff Chamber'!AO52+'5C1Q_Advantage'!AO52+'5C1AF_JCFA-Laf'!AO52+'5C1W_Willow'!AO52+'5C1Z_Lincoln Prep'!AO52+'5C1AA_Laurel'!AO52+'5C1AB_Apex'!AO52+'5C1AC_Smothers'!AO52+'5C1AD_Greater'!AO52+'5C1R_Iberville'!AO52+'5C1N_Delta'!AO52+'5C1S_LC Col Prep'!AO52+'5C1T_Northeast'!AO52+'5C1U_Acadiana Ren'!AO52+'5C1I_LA Key'!AO52+'5C1V_Laf Ren'!AO52+'5C1O_Impact'!AO52+'5C1P_Vision'!AO52+'5C2_LAVCA'!AP52+'5C1H_Southwest'!AO52+'5C1G_JS Clark'!AO52+'5C1AH_BRUP'!AO52+'5C1X_Tangi'!AO52+'5C1Y_GEO'!AO52+'5C1AI_Harmony'!AO52+'5C1AJ_Athlos'!AO52+'5C1AG_Collegiate'!AO52+'5C1M_GEO Mid'!AO52+Placeholder_Tallulah!AO52</f>
        <v>0</v>
      </c>
      <c r="AQ52" s="90">
        <f>'5C1B_DArbonne'!AP52+'5C1A_Madison'!AP52+'5C1C_Intl High'!AP52+'5C3_UnvView'!AQ52+'5C1F_L.C. Charter'!AP52+'5C1E_LFNO'!AP52+'5C1D_NOMMA'!AP52+'5C1AE_Noble Minds'!AP52+'5C1J_Jeff Chamber'!AP52+'5C1Q_Advantage'!AP52+'5C1AF_JCFA-Laf'!AP52+'5C1W_Willow'!AP52+'5C1Z_Lincoln Prep'!AP52+'5C1AA_Laurel'!AP52+'5C1AB_Apex'!AP52+'5C1AC_Smothers'!AP52+'5C1AD_Greater'!AP52+'5C1R_Iberville'!AP52+'5C1N_Delta'!AP52+'5C1S_LC Col Prep'!AP52+'5C1T_Northeast'!AP52+'5C1U_Acadiana Ren'!AP52+'5C1I_LA Key'!AP52+'5C1V_Laf Ren'!AP52+'5C1O_Impact'!AP52+'5C1P_Vision'!AP52+'5C2_LAVCA'!AQ52+'5C1H_Southwest'!AP52+'5C1G_JS Clark'!AP52+'5C1AH_BRUP'!AP52+'5C1X_Tangi'!AP52+'5C1Y_GEO'!AP52+'5C1AI_Harmony'!AP52+'5C1AJ_Athlos'!AP52+'5C1AG_Collegiate'!AP52+'5C1M_GEO Mid'!AP52+Placeholder_Tallulah!AP52</f>
        <v>0</v>
      </c>
      <c r="AR52" s="69">
        <f>'5C1B_DArbonne'!AQ52+'5C1A_Madison'!AQ52+'5C1C_Intl High'!AQ52+'5C3_UnvView'!AR52+'5C1F_L.C. Charter'!AQ52+'5C1E_LFNO'!AQ52+'5C1D_NOMMA'!AQ52+'5C1AE_Noble Minds'!AQ52+'5C1J_Jeff Chamber'!AQ52+'5C1Q_Advantage'!AQ52+'5C1AF_JCFA-Laf'!AQ52+'5C1W_Willow'!AQ52+'5C1Z_Lincoln Prep'!AQ52+'5C1AA_Laurel'!AQ52+'5C1AB_Apex'!AQ52+'5C1AC_Smothers'!AQ52+'5C1AD_Greater'!AQ52+'5C1R_Iberville'!AQ52+'5C1N_Delta'!AQ52+'5C1S_LC Col Prep'!AQ52+'5C1T_Northeast'!AQ52+'5C1U_Acadiana Ren'!AQ52+'5C1I_LA Key'!AQ52+'5C1V_Laf Ren'!AQ52+'5C1O_Impact'!AQ52+'5C1P_Vision'!AQ52+'5C2_LAVCA'!AR52+'5C1H_Southwest'!AQ52+'5C1G_JS Clark'!AQ52+'5C1AH_BRUP'!AQ52+'5C1X_Tangi'!AQ52+'5C1Y_GEO'!AQ52+'5C1AI_Harmony'!AQ52+'5C1AJ_Athlos'!AQ52+'5C1AG_Collegiate'!AQ52+'5C1M_GEO Mid'!AQ52+Placeholder_Tallulah!AQ52</f>
        <v>0</v>
      </c>
      <c r="AS52" s="69">
        <f>'5C1B_DArbonne'!AR52+'5C1A_Madison'!AR52+'5C1C_Intl High'!AR52+'5C3_UnvView'!AS52+'5C1F_L.C. Charter'!AR52+'5C1E_LFNO'!AR52+'5C1D_NOMMA'!AR52+'5C1AE_Noble Minds'!AR52+'5C1J_Jeff Chamber'!AR52+'5C1Q_Advantage'!AR52+'5C1AF_JCFA-Laf'!AR52+'5C1W_Willow'!AR52+'5C1Z_Lincoln Prep'!AR52+'5C1AA_Laurel'!AR52+'5C1AB_Apex'!AR52+'5C1AC_Smothers'!AR52+'5C1AD_Greater'!AR52+'5C1R_Iberville'!AR52+'5C1N_Delta'!AR52+'5C1S_LC Col Prep'!AR52+'5C1T_Northeast'!AR52+'5C1U_Acadiana Ren'!AR52+'5C1I_LA Key'!AR52+'5C1V_Laf Ren'!AR52+'5C1O_Impact'!AR52+'5C1P_Vision'!AR52+'5C2_LAVCA'!AS52+'5C1H_Southwest'!AR52+'5C1G_JS Clark'!AR52+'5C1AH_BRUP'!AR52+'5C1X_Tangi'!AR52+'5C1Y_GEO'!AR52+'5C1AI_Harmony'!AR52+'5C1AJ_Athlos'!AR52+'5C1AG_Collegiate'!AR52+'5C1M_GEO Mid'!AR52+Placeholder_Tallulah!AR52</f>
        <v>0</v>
      </c>
      <c r="AT52" s="90">
        <f>'5C1B_DArbonne'!AS52+'5C1A_Madison'!AS52+'5C1C_Intl High'!AS52+'5C3_UnvView'!AT52+'5C1F_L.C. Charter'!AS52+'5C1E_LFNO'!AS52+'5C1D_NOMMA'!AS52+'5C1AE_Noble Minds'!AS52+'5C1J_Jeff Chamber'!AS52+'5C1Q_Advantage'!AS52+'5C1AF_JCFA-Laf'!AS52+'5C1W_Willow'!AS52+'5C1Z_Lincoln Prep'!AS52+'5C1AA_Laurel'!AS52+'5C1AB_Apex'!AS52+'5C1AC_Smothers'!AS52+'5C1AD_Greater'!AS52+'5C1R_Iberville'!AS52+'5C1N_Delta'!AS52+'5C1S_LC Col Prep'!AS52+'5C1T_Northeast'!AS52+'5C1U_Acadiana Ren'!AS52+'5C1I_LA Key'!AS52+'5C1V_Laf Ren'!AS52+'5C1O_Impact'!AS52+'5C1P_Vision'!AS52+'5C2_LAVCA'!AT52+'5C1H_Southwest'!AS52+'5C1G_JS Clark'!AS52+'5C1AH_BRUP'!AS52+'5C1X_Tangi'!AS52+'5C1Y_GEO'!AS52+'5C1AI_Harmony'!AS52+'5C1AJ_Athlos'!AS52+'5C1AG_Collegiate'!AS52+'5C1M_GEO Mid'!AS52+Placeholder_Tallulah!AS52</f>
        <v>6897</v>
      </c>
      <c r="AU52" s="70">
        <f t="shared" si="1"/>
        <v>0</v>
      </c>
      <c r="AV52" s="87">
        <f t="shared" si="2"/>
        <v>6897</v>
      </c>
      <c r="AW52" s="192"/>
      <c r="AX52" s="66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Mid'!#REF!+Placeholder_Tallulah!AW52</f>
        <v>#REF!</v>
      </c>
      <c r="AY52" s="66">
        <f t="shared" si="3"/>
        <v>0</v>
      </c>
      <c r="AZ52" s="66" t="e">
        <f t="shared" si="4"/>
        <v>#REF!</v>
      </c>
    </row>
    <row r="53" spans="1:52" ht="16.149999999999999" customHeight="1" x14ac:dyDescent="0.2">
      <c r="A53" s="55">
        <v>47</v>
      </c>
      <c r="B53" s="56" t="s">
        <v>53</v>
      </c>
      <c r="C53" s="336">
        <f>'5C1B_DArbonne'!C53+'5C1A_Madison'!C53+'5C1C_Intl High'!C53+'5C3_UnvView'!C53+'5C1F_L.C. Charter'!C53+'5C1E_LFNO'!C53+'5C1D_NOMMA'!C53+'5C1AE_Noble Minds'!C53+'5C1J_Jeff Chamber'!C53+'5C1Q_Advantage'!C53+'5C1AF_JCFA-Laf'!C53+'5C1W_Willow'!C53+'5C1Z_Lincoln Prep'!C53+'5C1AA_Laurel'!C53+'5C1AB_Apex'!C53+'5C1AC_Smothers'!C53+'5C1AD_Greater'!C53+'5C1R_Iberville'!C53+'5C1N_Delta'!C53+'5C1S_LC Col Prep'!C53+'5C1T_Northeast'!C53+'5C1U_Acadiana Ren'!C53+'5C1I_LA Key'!C53+'5C1V_Laf Ren'!C53+'5C1O_Impact'!C53+'5C1P_Vision'!C53+'5C2_LAVCA'!C53+'5C1H_Southwest'!C53+'5C1G_JS Clark'!C53+'5C1AH_BRUP'!C53+'5C1X_Tangi'!C53+'5C1Y_GEO'!C53+'5C1AI_Harmony'!C53+'5C1AJ_Athlos'!C53+'5C1AG_Collegiate'!C53+'5C1M_GEO Mid'!C53+Placeholder_Tallulah!C53</f>
        <v>0</v>
      </c>
      <c r="D53" s="57">
        <f>'Source Data'!H53</f>
        <v>2851.064211175285</v>
      </c>
      <c r="E53" s="75">
        <f>'5C1B_DArbonne'!E53+'5C1A_Madison'!E53+'5C1C_Intl High'!E53+'5C3_UnvView'!E53+'5C1F_L.C. Charter'!E53+'5C1E_LFNO'!E53+'5C1D_NOMMA'!E53+'5C1AE_Noble Minds'!E53+'5C1J_Jeff Chamber'!E53+'5C1Q_Advantage'!E53+'5C1AF_JCFA-Laf'!E53+'5C1W_Willow'!E53+'5C1Z_Lincoln Prep'!E53+'5C1AA_Laurel'!E53+'5C1AB_Apex'!E53+'5C1AC_Smothers'!E53+'5C1AD_Greater'!E53+'5C1R_Iberville'!E53+'5C1N_Delta'!E53+'5C1S_LC Col Prep'!E53+'5C1T_Northeast'!E53+'5C1U_Acadiana Ren'!E53+'5C1I_LA Key'!E53+'5C1V_Laf Ren'!E53+'5C1O_Impact'!E53+'5C1P_Vision'!E53+'5C2_LAVCA'!E53+'5C1H_Southwest'!E53+'5C1G_JS Clark'!E53+'5C1AH_BRUP'!E53+'5C1X_Tangi'!E53+'5C1Y_GEO'!E53+'5C1AI_Harmony'!E53+'5C1AJ_Athlos'!E53+'5C1AG_Collegiate'!E53+'5C1M_GEO Mid'!E53+Placeholder_Tallulah!E53</f>
        <v>0</v>
      </c>
      <c r="F53" s="355">
        <f>'5C1B_DArbonne'!F53+'5C1A_Madison'!F53+'5C1C_Intl High'!F53+'5C3_UnvView'!F53+'5C1F_L.C. Charter'!F53+'5C1E_LFNO'!F53+'5C1D_NOMMA'!F53+'5C1AE_Noble Minds'!F53+'5C1J_Jeff Chamber'!F53+'5C1Q_Advantage'!F53+'5C1AF_JCFA-Laf'!F53+'5C1W_Willow'!F53+'5C1Z_Lincoln Prep'!F53+'5C1AA_Laurel'!F53+'5C1AB_Apex'!F53+'5C1AC_Smothers'!F53+'5C1AD_Greater'!F53+'5C1R_Iberville'!F53+'5C1N_Delta'!F53+'5C1S_LC Col Prep'!F53+'5C1T_Northeast'!F53+'5C1U_Acadiana Ren'!F53+'5C1I_LA Key'!F53+'5C1V_Laf Ren'!F53+'5C1O_Impact'!F53+'5C1P_Vision'!F53+'5C2_LAVCA'!F53+'5C1H_Southwest'!F53+'5C1G_JS Clark'!F53+'5C1AH_BRUP'!F53+'5C1X_Tangi'!F53+'5C1Y_GEO'!F53+'5C1AI_Harmony'!F53+'5C1AJ_Athlos'!F53+'5C1AG_Collegiate'!F53+'5C1M_GEO Mid'!F53+Placeholder_Tallulah!F53</f>
        <v>0</v>
      </c>
      <c r="G53" s="57">
        <f>'Source Data'!I53</f>
        <v>340.85181534745152</v>
      </c>
      <c r="H53" s="75">
        <f>'5C1B_DArbonne'!H53+'5C1A_Madison'!H53+'5C1C_Intl High'!H53+'5C3_UnvView'!H53+'5C1F_L.C. Charter'!H53+'5C1E_LFNO'!H53+'5C1D_NOMMA'!H53+'5C1AE_Noble Minds'!H53+'5C1J_Jeff Chamber'!H53+'5C1Q_Advantage'!H53+'5C1AF_JCFA-Laf'!H53+'5C1W_Willow'!H53+'5C1Z_Lincoln Prep'!H53+'5C1AA_Laurel'!H53+'5C1AB_Apex'!H53+'5C1AC_Smothers'!H53+'5C1AD_Greater'!H53+'5C1R_Iberville'!H53+'5C1N_Delta'!H53+'5C1S_LC Col Prep'!H53+'5C1T_Northeast'!H53+'5C1U_Acadiana Ren'!H53+'5C1I_LA Key'!H53+'5C1V_Laf Ren'!H53+'5C1O_Impact'!H53+'5C1P_Vision'!H53+'5C2_LAVCA'!H53+'5C1H_Southwest'!H53+'5C1G_JS Clark'!H53+'5C1AH_BRUP'!H53+'5C1X_Tangi'!H53+'5C1Y_GEO'!H53+'5C1AI_Harmony'!H53+'5C1AJ_Athlos'!H53+'5C1AG_Collegiate'!H53+'5C1M_GEO Mid'!H53+Placeholder_Tallulah!H53</f>
        <v>0</v>
      </c>
      <c r="I53" s="355">
        <f>'5C1B_DArbonne'!I53+'5C1A_Madison'!I53+'5C1C_Intl High'!I53+'5C3_UnvView'!I53+'5C1F_L.C. Charter'!I53+'5C1E_LFNO'!I53+'5C1D_NOMMA'!I53+'5C1AE_Noble Minds'!I53+'5C1J_Jeff Chamber'!I53+'5C1Q_Advantage'!I53+'5C1AF_JCFA-Laf'!I53+'5C1W_Willow'!I53+'5C1Z_Lincoln Prep'!I53+'5C1AA_Laurel'!I53+'5C1AB_Apex'!I53+'5C1AC_Smothers'!I53+'5C1AD_Greater'!I53+'5C1R_Iberville'!I53+'5C1N_Delta'!I53+'5C1S_LC Col Prep'!I53+'5C1T_Northeast'!I53+'5C1U_Acadiana Ren'!I53+'5C1I_LA Key'!I53+'5C1V_Laf Ren'!I53+'5C1O_Impact'!I53+'5C1P_Vision'!I53+'5C2_LAVCA'!I53+'5C1H_Southwest'!I53+'5C1G_JS Clark'!I53+'5C1AH_BRUP'!I53+'5C1X_Tangi'!I53+'5C1Y_GEO'!I53+'5C1AI_Harmony'!I53+'5C1AJ_Athlos'!I53+'5C1AG_Collegiate'!I53+'5C1M_GEO Mid'!I53+Placeholder_Tallulah!I53</f>
        <v>0</v>
      </c>
      <c r="J53" s="57">
        <f>'Source Data'!J53</f>
        <v>92.959586003850404</v>
      </c>
      <c r="K53" s="75">
        <f>'5C1B_DArbonne'!K53+'5C1A_Madison'!K53+'5C1C_Intl High'!K53+'5C3_UnvView'!K53+'5C1F_L.C. Charter'!K53+'5C1E_LFNO'!K53+'5C1D_NOMMA'!K53+'5C1AE_Noble Minds'!K53+'5C1J_Jeff Chamber'!K53+'5C1Q_Advantage'!K53+'5C1AF_JCFA-Laf'!K53+'5C1W_Willow'!K53+'5C1Z_Lincoln Prep'!K53+'5C1AA_Laurel'!K53+'5C1AB_Apex'!K53+'5C1AC_Smothers'!K53+'5C1AD_Greater'!K53+'5C1R_Iberville'!K53+'5C1N_Delta'!K53+'5C1S_LC Col Prep'!K53+'5C1T_Northeast'!K53+'5C1U_Acadiana Ren'!K53+'5C1I_LA Key'!K53+'5C1V_Laf Ren'!K53+'5C1O_Impact'!K53+'5C1P_Vision'!K53+'5C2_LAVCA'!K53+'5C1H_Southwest'!K53+'5C1G_JS Clark'!K53+'5C1AH_BRUP'!K53+'5C1X_Tangi'!K53+'5C1Y_GEO'!K53+'5C1AI_Harmony'!K53+'5C1AJ_Athlos'!K53+'5C1AG_Collegiate'!K53+'5C1M_GEO Mid'!K53+Placeholder_Tallulah!K53</f>
        <v>0</v>
      </c>
      <c r="L53" s="355">
        <f>'5C1B_DArbonne'!L53+'5C1A_Madison'!L53+'5C1C_Intl High'!L53+'5C3_UnvView'!L53+'5C1F_L.C. Charter'!L53+'5C1E_LFNO'!L53+'5C1D_NOMMA'!L53+'5C1AE_Noble Minds'!L53+'5C1J_Jeff Chamber'!L53+'5C1Q_Advantage'!L53+'5C1AF_JCFA-Laf'!L53+'5C1W_Willow'!L53+'5C1Z_Lincoln Prep'!L53+'5C1AA_Laurel'!L53+'5C1AB_Apex'!L53+'5C1AC_Smothers'!L53+'5C1AD_Greater'!L53+'5C1R_Iberville'!L53+'5C1N_Delta'!L53+'5C1S_LC Col Prep'!L53+'5C1T_Northeast'!L53+'5C1U_Acadiana Ren'!L53+'5C1I_LA Key'!L53+'5C1V_Laf Ren'!L53+'5C1O_Impact'!L53+'5C1P_Vision'!L53+'5C2_LAVCA'!L53+'5C1H_Southwest'!L53+'5C1G_JS Clark'!L53+'5C1AH_BRUP'!L53+'5C1X_Tangi'!L53+'5C1Y_GEO'!L53+'5C1AI_Harmony'!L53+'5C1AJ_Athlos'!L53+'5C1AG_Collegiate'!L53+'5C1M_GEO Mid'!L53+Placeholder_Tallulah!L53</f>
        <v>0</v>
      </c>
      <c r="M53" s="57">
        <f>'Source Data'!K53</f>
        <v>2323.9896500962604</v>
      </c>
      <c r="N53" s="75">
        <f>'5C1B_DArbonne'!N53+'5C1A_Madison'!N53+'5C1C_Intl High'!N53+'5C3_UnvView'!N53+'5C1F_L.C. Charter'!N53+'5C1E_LFNO'!N53+'5C1D_NOMMA'!N53+'5C1AE_Noble Minds'!N53+'5C1J_Jeff Chamber'!N53+'5C1Q_Advantage'!N53+'5C1AF_JCFA-Laf'!N53+'5C1W_Willow'!N53+'5C1Z_Lincoln Prep'!N53+'5C1AA_Laurel'!N53+'5C1AB_Apex'!N53+'5C1AC_Smothers'!N53+'5C1AD_Greater'!N53+'5C1R_Iberville'!N53+'5C1N_Delta'!N53+'5C1S_LC Col Prep'!N53+'5C1T_Northeast'!N53+'5C1U_Acadiana Ren'!N53+'5C1I_LA Key'!N53+'5C1V_Laf Ren'!N53+'5C1O_Impact'!N53+'5C1P_Vision'!N53+'5C2_LAVCA'!N53+'5C1H_Southwest'!N53+'5C1G_JS Clark'!N53+'5C1AH_BRUP'!N53+'5C1X_Tangi'!N53+'5C1Y_GEO'!N53+'5C1AI_Harmony'!N53+'5C1AJ_Athlos'!N53+'5C1AG_Collegiate'!N53+'5C1M_GEO Mid'!N53+Placeholder_Tallulah!N53</f>
        <v>0</v>
      </c>
      <c r="O53" s="355">
        <f>'5C1B_DArbonne'!O53+'5C1A_Madison'!O53+'5C1C_Intl High'!O53+'5C3_UnvView'!O53+'5C1F_L.C. Charter'!O53+'5C1E_LFNO'!O53+'5C1D_NOMMA'!O53+'5C1AE_Noble Minds'!O53+'5C1J_Jeff Chamber'!O53+'5C1Q_Advantage'!O53+'5C1AF_JCFA-Laf'!O53+'5C1W_Willow'!O53+'5C1Z_Lincoln Prep'!O53+'5C1AA_Laurel'!O53+'5C1AB_Apex'!O53+'5C1AC_Smothers'!O53+'5C1AD_Greater'!O53+'5C1R_Iberville'!O53+'5C1N_Delta'!O53+'5C1S_LC Col Prep'!O53+'5C1T_Northeast'!O53+'5C1U_Acadiana Ren'!O53+'5C1I_LA Key'!O53+'5C1V_Laf Ren'!O53+'5C1O_Impact'!O53+'5C1P_Vision'!O53+'5C2_LAVCA'!O53+'5C1H_Southwest'!O53+'5C1G_JS Clark'!O53+'5C1AH_BRUP'!O53+'5C1X_Tangi'!O53+'5C1Y_GEO'!O53+'5C1AI_Harmony'!O53+'5C1AJ_Athlos'!O53+'5C1AG_Collegiate'!O53+'5C1M_GEO Mid'!O53+Placeholder_Tallulah!O53</f>
        <v>0</v>
      </c>
      <c r="P53" s="57">
        <f>'Source Data'!L53</f>
        <v>929.59586003850404</v>
      </c>
      <c r="Q53" s="75">
        <f>'5C1B_DArbonne'!Q53+'5C1A_Madison'!Q53+'5C1C_Intl High'!Q53+'5C3_UnvView'!Q53+'5C1F_L.C. Charter'!Q53+'5C1E_LFNO'!Q53+'5C1D_NOMMA'!Q53+'5C1AE_Noble Minds'!Q53+'5C1J_Jeff Chamber'!Q53+'5C1Q_Advantage'!Q53+'5C1AF_JCFA-Laf'!Q53+'5C1W_Willow'!Q53+'5C1Z_Lincoln Prep'!Q53+'5C1AA_Laurel'!Q53+'5C1AB_Apex'!Q53+'5C1AC_Smothers'!Q53+'5C1AD_Greater'!Q53+'5C1R_Iberville'!Q53+'5C1N_Delta'!Q53+'5C1S_LC Col Prep'!Q53+'5C1T_Northeast'!Q53+'5C1U_Acadiana Ren'!Q53+'5C1I_LA Key'!Q53+'5C1V_Laf Ren'!Q53+'5C1O_Impact'!Q53+'5C1P_Vision'!Q53+'5C2_LAVCA'!Q53+'5C1H_Southwest'!Q53+'5C1G_JS Clark'!Q53+'5C1AH_BRUP'!Q53+'5C1X_Tangi'!Q53+'5C1Y_GEO'!Q53+'5C1AI_Harmony'!Q53+'5C1AJ_Athlos'!Q53+'5C1AG_Collegiate'!Q53+'5C1M_GEO Mid'!Q53+Placeholder_Tallulah!Q53</f>
        <v>0</v>
      </c>
      <c r="R53" s="94">
        <f>'5C1B_DArbonne'!R53+'5C1A_Madison'!R53+'5C1C_Intl High'!R53+'5C3_UnvView'!R53+'5C1F_L.C. Charter'!R53+'5C1E_LFNO'!R53+'5C1D_NOMMA'!R53+'5C1AE_Noble Minds'!R53+'5C1J_Jeff Chamber'!R53+'5C1Q_Advantage'!R53+'5C1AF_JCFA-Laf'!R53+'5C1W_Willow'!R53+'5C1Z_Lincoln Prep'!R53+'5C1AA_Laurel'!R53+'5C1AB_Apex'!R53+'5C1AC_Smothers'!R53+'5C1AD_Greater'!R53+'5C1R_Iberville'!R53+'5C1N_Delta'!R53+'5C1S_LC Col Prep'!R53+'5C1T_Northeast'!R53+'5C1U_Acadiana Ren'!R53+'5C1I_LA Key'!R53+'5C1V_Laf Ren'!R53+'5C1O_Impact'!R53+'5C1P_Vision'!R53+'5C2_LAVCA'!R53+'5C1H_Southwest'!R53+'5C1G_JS Clark'!R53+'5C1AH_BRUP'!R53+'5C1X_Tangi'!R53+'5C1Y_GEO'!R53+'5C1AI_Harmony'!R53+'5C1AJ_Athlos'!R53+'5C1AG_Collegiate'!R53+'5C1M_GEO Mid'!R53+Placeholder_Tallulah!R53</f>
        <v>256918</v>
      </c>
      <c r="S53" s="1397">
        <f>'5C3_UnvView'!S53+'5C2_LAVCA'!S53</f>
        <v>1252</v>
      </c>
      <c r="T53" s="57">
        <f>'5C1B_DArbonne'!S53+'5C1A_Madison'!S53+'5C1C_Intl High'!S53+'5C3_UnvView'!T53+'5C1F_L.C. Charter'!S53+'5C1E_LFNO'!S53+'5C1D_NOMMA'!S53+'5C1AE_Noble Minds'!S53+'5C1J_Jeff Chamber'!S53+'5C1Q_Advantage'!S53+'5C1AF_JCFA-Laf'!S53+'5C1W_Willow'!S53+'5C1Z_Lincoln Prep'!S53+'5C1AA_Laurel'!S53+'5C1AB_Apex'!S53+'5C1AC_Smothers'!S53+'5C1AD_Greater'!S53+'5C1R_Iberville'!S53+'5C1N_Delta'!S53+'5C1S_LC Col Prep'!S53+'5C1T_Northeast'!S53+'5C1U_Acadiana Ren'!S53+'5C1I_LA Key'!S53+'5C1V_Laf Ren'!S53+'5C1O_Impact'!S53+'5C1P_Vision'!S53+'5C2_LAVCA'!T53+'5C1H_Southwest'!S53+'5C1G_JS Clark'!S53+'5C1AH_BRUP'!S53+'5C1X_Tangi'!S53+'5C1Y_GEO'!S53+'5C1AI_Harmony'!S53+'5C1AJ_Athlos'!S53+'5C1AG_Collegiate'!S53+'5C1M_GEO Mid'!S53+Placeholder_Tallulah!S53</f>
        <v>0</v>
      </c>
      <c r="U53" s="57">
        <f>'5C1B_DArbonne'!T53+'5C1A_Madison'!T53+'5C1C_Intl High'!T53+'5C3_UnvView'!U53+'5C1F_L.C. Charter'!T53+'5C1E_LFNO'!T53+'5C1D_NOMMA'!T53+'5C1AE_Noble Minds'!T53+'5C1J_Jeff Chamber'!T53+'5C1Q_Advantage'!T53+'5C1AF_JCFA-Laf'!T53+'5C1W_Willow'!T53+'5C1Z_Lincoln Prep'!T53+'5C1AA_Laurel'!T53+'5C1AB_Apex'!T53+'5C1AC_Smothers'!T53+'5C1AD_Greater'!T53+'5C1R_Iberville'!T53+'5C1N_Delta'!T53+'5C1S_LC Col Prep'!T53+'5C1T_Northeast'!T53+'5C1U_Acadiana Ren'!T53+'5C1I_LA Key'!T53+'5C1V_Laf Ren'!T53+'5C1O_Impact'!T53+'5C1P_Vision'!T53+'5C2_LAVCA'!U53+'5C1H_Southwest'!T53+'5C1G_JS Clark'!T53+'5C1AH_BRUP'!T53+'5C1X_Tangi'!T53+'5C1Y_GEO'!T53+'5C1AI_Harmony'!T53+'5C1AJ_Athlos'!T53+'5C1AG_Collegiate'!T53+'5C1M_GEO Mid'!T53+Placeholder_Tallulah!T53</f>
        <v>0</v>
      </c>
      <c r="V53" s="58">
        <f>'5C1B_DArbonne'!U53+'5C1A_Madison'!U53+'5C1C_Intl High'!U53+'5C3_UnvView'!V53+'5C1F_L.C. Charter'!U53+'5C1E_LFNO'!U53+'5C1D_NOMMA'!U53+'5C1AE_Noble Minds'!U53+'5C1J_Jeff Chamber'!U53+'5C1Q_Advantage'!U53+'5C1AF_JCFA-Laf'!U53+'5C1W_Willow'!U53+'5C1Z_Lincoln Prep'!U53+'5C1AA_Laurel'!U53+'5C1AB_Apex'!U53+'5C1AC_Smothers'!U53+'5C1AD_Greater'!U53+'5C1R_Iberville'!U53+'5C1N_Delta'!U53+'5C1S_LC Col Prep'!U53+'5C1T_Northeast'!U53+'5C1U_Acadiana Ren'!U53+'5C1I_LA Key'!U53+'5C1V_Laf Ren'!U53+'5C1O_Impact'!U53+'5C1P_Vision'!U53+'5C2_LAVCA'!V53+'5C1H_Southwest'!U53+'5C1G_JS Clark'!U53+'5C1AH_BRUP'!U53+'5C1X_Tangi'!U53+'5C1Y_GEO'!U53+'5C1AI_Harmony'!U53+'5C1AJ_Athlos'!U53+'5C1AG_Collegiate'!U53+'5C1M_GEO Mid'!U53+Placeholder_Tallulah!U53</f>
        <v>0</v>
      </c>
      <c r="W53" s="94">
        <f>'5C1B_DArbonne'!V53+'5C1A_Madison'!V53+'5C1C_Intl High'!V53+'5C3_UnvView'!W53+'5C1F_L.C. Charter'!V53+'5C1E_LFNO'!V53+'5C1D_NOMMA'!V53+'5C1AE_Noble Minds'!V53+'5C1J_Jeff Chamber'!V53+'5C1Q_Advantage'!V53+'5C1AF_JCFA-Laf'!V53+'5C1W_Willow'!V53+'5C1Z_Lincoln Prep'!V53+'5C1AA_Laurel'!V53+'5C1AB_Apex'!V53+'5C1AC_Smothers'!V53+'5C1AD_Greater'!V53+'5C1R_Iberville'!V53+'5C1N_Delta'!V53+'5C1S_LC Col Prep'!V53+'5C1T_Northeast'!V53+'5C1U_Acadiana Ren'!V53+'5C1I_LA Key'!V53+'5C1V_Laf Ren'!V53+'5C1O_Impact'!V53+'5C1P_Vision'!V53+'5C2_LAVCA'!W53+'5C1H_Southwest'!V53+'5C1G_JS Clark'!V53+'5C1AH_BRUP'!V53+'5C1X_Tangi'!V53+'5C1Y_GEO'!V53+'5C1AI_Harmony'!V53+'5C1AJ_Athlos'!V53+'5C1AG_Collegiate'!V53+'5C1M_GEO Mid'!V53+Placeholder_Tallulah!V53</f>
        <v>0</v>
      </c>
      <c r="X53" s="75">
        <f>'5C1B_DArbonne'!W53+'5C1A_Madison'!W53+'5C1C_Intl High'!W53+'5C3_UnvView'!X53+'5C1F_L.C. Charter'!W53+'5C1E_LFNO'!W53+'5C1D_NOMMA'!W53+'5C1AE_Noble Minds'!W53+'5C1J_Jeff Chamber'!W53+'5C1Q_Advantage'!W53+'5C1AF_JCFA-Laf'!W53+'5C1W_Willow'!W53+'5C1Z_Lincoln Prep'!W53+'5C1AA_Laurel'!W53+'5C1AB_Apex'!W53+'5C1AC_Smothers'!W53+'5C1AD_Greater'!W53+'5C1R_Iberville'!W53+'5C1N_Delta'!W53+'5C1S_LC Col Prep'!W53+'5C1T_Northeast'!W53+'5C1U_Acadiana Ren'!W53+'5C1I_LA Key'!W53+'5C1V_Laf Ren'!W53+'5C1O_Impact'!W53+'5C1P_Vision'!W53+'5C2_LAVCA'!X53+'5C1H_Southwest'!W53+'5C1G_JS Clark'!W53+'5C1AH_BRUP'!W53+'5C1X_Tangi'!W53+'5C1Y_GEO'!W53+'5C1AI_Harmony'!W53+'5C1AJ_Athlos'!W53+'5C1AG_Collegiate'!W53+'5C1M_GEO Mid'!W53+Placeholder_Tallulah!W53</f>
        <v>0</v>
      </c>
      <c r="Y53" s="94">
        <f>'5C1B_DArbonne'!X53+'5C1A_Madison'!X53+'5C1C_Intl High'!X53+'5C3_UnvView'!Y53+'5C1F_L.C. Charter'!X53+'5C1E_LFNO'!X53+'5C1D_NOMMA'!X53+'5C1AE_Noble Minds'!X53+'5C1J_Jeff Chamber'!X53+'5C1Q_Advantage'!X53+'5C1AF_JCFA-Laf'!X53+'5C1W_Willow'!X53+'5C1Z_Lincoln Prep'!X53+'5C1AA_Laurel'!X53+'5C1AB_Apex'!X53+'5C1AC_Smothers'!X53+'5C1AD_Greater'!X53+'5C1R_Iberville'!X53+'5C1N_Delta'!X53+'5C1S_LC Col Prep'!X53+'5C1T_Northeast'!X53+'5C1U_Acadiana Ren'!X53+'5C1I_LA Key'!X53+'5C1V_Laf Ren'!X53+'5C1O_Impact'!X53+'5C1P_Vision'!X53+'5C2_LAVCA'!Y53+'5C1H_Southwest'!X53+'5C1G_JS Clark'!X53+'5C1AH_BRUP'!X53+'5C1X_Tangi'!X53+'5C1Y_GEO'!X53+'5C1AI_Harmony'!X53+'5C1AJ_Athlos'!X53+'5C1AG_Collegiate'!X53+'5C1M_GEO Mid'!X53+Placeholder_Tallulah!X53</f>
        <v>0</v>
      </c>
      <c r="Z53" s="57">
        <f>'5C1B_DArbonne'!Y53+'5C1A_Madison'!Y53+'5C1C_Intl High'!Y53+'5C3_UnvView'!Z53+'5C1F_L.C. Charter'!Y53+'5C1E_LFNO'!Y53+'5C1D_NOMMA'!Y53+'5C1AE_Noble Minds'!Y53+'5C1J_Jeff Chamber'!Y53+'5C1Q_Advantage'!Y53+'5C1AF_JCFA-Laf'!Y53+'5C1W_Willow'!Y53+'5C1Z_Lincoln Prep'!Y53+'5C1AA_Laurel'!Y53+'5C1AB_Apex'!Y53+'5C1AC_Smothers'!Y53+'5C1AD_Greater'!Y53+'5C1R_Iberville'!Y53+'5C1N_Delta'!Y53+'5C1S_LC Col Prep'!Y53+'5C1T_Northeast'!Y53+'5C1U_Acadiana Ren'!Y53+'5C1I_LA Key'!Y53+'5C1V_Laf Ren'!Y53+'5C1O_Impact'!Y53+'5C1P_Vision'!Y53+'5C2_LAVCA'!Z53+'5C1H_Southwest'!Y53+'5C1G_JS Clark'!Y53+'5C1AH_BRUP'!Y53+'5C1X_Tangi'!Y53+'5C1Y_GEO'!Y53+'5C1AI_Harmony'!Y53+'5C1AJ_Athlos'!Y53+'5C1AG_Collegiate'!Y53+'5C1M_GEO Mid'!Y53+Placeholder_Tallulah!Y53</f>
        <v>0</v>
      </c>
      <c r="AA53" s="94">
        <f>'5C1B_DArbonne'!Z53+'5C1A_Madison'!Z53+'5C1C_Intl High'!Z53+'5C3_UnvView'!AA53+'5C1F_L.C. Charter'!Z53+'5C1E_LFNO'!Z53+'5C1D_NOMMA'!Z53+'5C1AE_Noble Minds'!Z53+'5C1J_Jeff Chamber'!Z53+'5C1Q_Advantage'!Z53+'5C1AF_JCFA-Laf'!Z53+'5C1W_Willow'!Z53+'5C1Z_Lincoln Prep'!Z53+'5C1AA_Laurel'!Z53+'5C1AB_Apex'!Z53+'5C1AC_Smothers'!Z53+'5C1AD_Greater'!Z53+'5C1R_Iberville'!Z53+'5C1N_Delta'!Z53+'5C1S_LC Col Prep'!Z53+'5C1T_Northeast'!Z53+'5C1U_Acadiana Ren'!Z53+'5C1I_LA Key'!Z53+'5C1V_Laf Ren'!Z53+'5C1O_Impact'!Z53+'5C1P_Vision'!Z53+'5C2_LAVCA'!AA53+'5C1H_Southwest'!Z53+'5C1G_JS Clark'!Z53+'5C1AH_BRUP'!Z53+'5C1X_Tangi'!Z53+'5C1Y_GEO'!Z53+'5C1AI_Harmony'!Z53+'5C1AJ_Athlos'!Z53+'5C1AG_Collegiate'!Z53+'5C1M_GEO Mid'!Z53+Placeholder_Tallulah!Z53</f>
        <v>0</v>
      </c>
      <c r="AB53" s="57">
        <f>'5C1B_DArbonne'!AA53+'5C1A_Madison'!AA53+'5C1C_Intl High'!AA53+'5C3_UnvView'!AB53+'5C1F_L.C. Charter'!AA53+'5C1E_LFNO'!AA53+'5C1D_NOMMA'!AA53+'5C1AE_Noble Minds'!AA53+'5C1J_Jeff Chamber'!AA53+'5C1Q_Advantage'!AA53+'5C1AF_JCFA-Laf'!AA53+'5C1W_Willow'!AA53+'5C1Z_Lincoln Prep'!AA53+'5C1AA_Laurel'!AA53+'5C1AB_Apex'!AA53+'5C1AC_Smothers'!AA53+'5C1AD_Greater'!AA53+'5C1R_Iberville'!AA53+'5C1N_Delta'!AA53+'5C1S_LC Col Prep'!AA53+'5C1T_Northeast'!AA53+'5C1U_Acadiana Ren'!AA53+'5C1I_LA Key'!AA53+'5C1V_Laf Ren'!AA53+'5C1O_Impact'!AA53+'5C1P_Vision'!AA53+'5C2_LAVCA'!AB53+'5C1H_Southwest'!AA53+'5C1G_JS Clark'!AA53+'5C1AH_BRUP'!AA53+'5C1X_Tangi'!AA53+'5C1Y_GEO'!AA53+'5C1AI_Harmony'!AA53+'5C1AJ_Athlos'!AA53+'5C1AG_Collegiate'!AA53+'5C1M_GEO Mid'!AA53+Placeholder_Tallulah!AA53</f>
        <v>0</v>
      </c>
      <c r="AC53" s="57">
        <f>'5C1B_DArbonne'!AB53+'5C1A_Madison'!AB53+'5C1C_Intl High'!AB53+'5C3_UnvView'!AC53+'5C1F_L.C. Charter'!AB53+'5C1E_LFNO'!AB53+'5C1D_NOMMA'!AB53+'5C1AE_Noble Minds'!AB53+'5C1J_Jeff Chamber'!AB53+'5C1Q_Advantage'!AB53+'5C1AF_JCFA-Laf'!AB53+'5C1W_Willow'!AB53+'5C1Z_Lincoln Prep'!AB53+'5C1AA_Laurel'!AB53+'5C1AB_Apex'!AB53+'5C1AC_Smothers'!AB53+'5C1AD_Greater'!AB53+'5C1R_Iberville'!AB53+'5C1N_Delta'!AB53+'5C1S_LC Col Prep'!AB53+'5C1T_Northeast'!AB53+'5C1U_Acadiana Ren'!AB53+'5C1I_LA Key'!AB53+'5C1V_Laf Ren'!AB53+'5C1O_Impact'!AB53+'5C1P_Vision'!AB53+'5C2_LAVCA'!AC53+'5C1H_Southwest'!AB53+'5C1G_JS Clark'!AB53+'5C1AH_BRUP'!AB53+'5C1X_Tangi'!AB53+'5C1Y_GEO'!AB53+'5C1AI_Harmony'!AB53+'5C1AJ_Athlos'!AB53+'5C1AG_Collegiate'!AB53+'5C1M_GEO Mid'!AB53+Placeholder_Tallulah!AB53</f>
        <v>0</v>
      </c>
      <c r="AD53" s="94">
        <f>'5C1B_DArbonne'!AC53+'5C1A_Madison'!AC53+'5C1C_Intl High'!AC53+'5C3_UnvView'!AD53+'5C1F_L.C. Charter'!AC53+'5C1E_LFNO'!AC53+'5C1D_NOMMA'!AC53+'5C1AE_Noble Minds'!AC53+'5C1J_Jeff Chamber'!AC53+'5C1Q_Advantage'!AC53+'5C1AF_JCFA-Laf'!AC53+'5C1W_Willow'!AC53+'5C1Z_Lincoln Prep'!AC53+'5C1AA_Laurel'!AC53+'5C1AB_Apex'!AC53+'5C1AC_Smothers'!AC53+'5C1AD_Greater'!AC53+'5C1R_Iberville'!AC53+'5C1N_Delta'!AC53+'5C1S_LC Col Prep'!AC53+'5C1T_Northeast'!AC53+'5C1U_Acadiana Ren'!AC53+'5C1I_LA Key'!AC53+'5C1V_Laf Ren'!AC53+'5C1O_Impact'!AC53+'5C1P_Vision'!AC53+'5C2_LAVCA'!AD53+'5C1H_Southwest'!AC53+'5C1G_JS Clark'!AC53+'5C1AH_BRUP'!AC53+'5C1X_Tangi'!AC53+'5C1Y_GEO'!AC53+'5C1AI_Harmony'!AC53+'5C1AJ_Athlos'!AC53+'5C1AG_Collegiate'!AC53+'5C1M_GEO Mid'!AC53+Placeholder_Tallulah!AC53</f>
        <v>0</v>
      </c>
      <c r="AE53" s="98">
        <f>'5C1B_DArbonne'!AD53+'5C1A_Madison'!AD53+'5C1C_Intl High'!AD53+'5C3_UnvView'!AE53+'5C1F_L.C. Charter'!AD53+'5C1E_LFNO'!AD53+'5C1D_NOMMA'!AD53+'5C1AE_Noble Minds'!AD53+'5C1J_Jeff Chamber'!AD53+'5C1Q_Advantage'!AD53+'5C1AF_JCFA-Laf'!AD53+'5C1W_Willow'!AD53+'5C1Z_Lincoln Prep'!AD53+'5C1AA_Laurel'!AD53+'5C1AB_Apex'!AD53+'5C1AC_Smothers'!AD53+'5C1AD_Greater'!AD53+'5C1R_Iberville'!AD53+'5C1N_Delta'!AD53+'5C1S_LC Col Prep'!AD53+'5C1T_Northeast'!AD53+'5C1U_Acadiana Ren'!AD53+'5C1I_LA Key'!AD53+'5C1V_Laf Ren'!AD53+'5C1O_Impact'!AD53+'5C1P_Vision'!AD53+'5C2_LAVCA'!AE53+'5C1H_Southwest'!AD53+'5C1G_JS Clark'!AD53+'5C1AH_BRUP'!AD53+'5C1X_Tangi'!AD53+'5C1Y_GEO'!AD53+'5C1AI_Harmony'!AD53+'5C1AJ_Athlos'!AD53+'5C1AG_Collegiate'!AD53+'5C1M_GEO Mid'!AD53+Placeholder_Tallulah!AD53</f>
        <v>0</v>
      </c>
      <c r="AF53" s="76">
        <f>'Source Data'!N53</f>
        <v>12695</v>
      </c>
      <c r="AG53" s="91">
        <f>'5C1B_DArbonne'!AF53+'5C1A_Madison'!AF53+'5C1C_Intl High'!AF53+'5C3_UnvView'!AG53+'5C1F_L.C. Charter'!AF53+'5C1E_LFNO'!AF53+'5C1D_NOMMA'!AF53+'5C1AE_Noble Minds'!AF53+'5C1J_Jeff Chamber'!AF53+'5C1Q_Advantage'!AF53+'5C1AF_JCFA-Laf'!AF53+'5C1W_Willow'!AF53+'5C1Z_Lincoln Prep'!AF53+'5C1AA_Laurel'!AF53+'5C1AB_Apex'!AF53+'5C1AC_Smothers'!AF53+'5C1AD_Greater'!AF53+'5C1R_Iberville'!AF53+'5C1N_Delta'!AF53+'5C1S_LC Col Prep'!AF53+'5C1T_Northeast'!AF53+'5C1U_Acadiana Ren'!AF53+'5C1I_LA Key'!AF53+'5C1V_Laf Ren'!AF53+'5C1O_Impact'!AF53+'5C1P_Vision'!AF53+'5C2_LAVCA'!AG53+'5C1H_Southwest'!AF53+'5C1G_JS Clark'!AF53+'5C1AH_BRUP'!AF53+'5C1X_Tangi'!AF53+'5C1Y_GEO'!AF53+'5C1AI_Harmony'!AF53+'5C1AJ_Athlos'!AF53+'5C1AG_Collegiate'!AF53+'5C1M_GEO Mid'!AF53+Placeholder_Tallulah!AF53</f>
        <v>0</v>
      </c>
      <c r="AH53" s="336">
        <f>'5C1B_DArbonne'!AG53+'5C1A_Madison'!AG53+'5C1C_Intl High'!AG53+'5C3_UnvView'!AH53+'5C1F_L.C. Charter'!AG53+'5C1E_LFNO'!AG53+'5C1D_NOMMA'!AG53+'5C1AE_Noble Minds'!AG53+'5C1J_Jeff Chamber'!AG53+'5C1Q_Advantage'!AG53+'5C1AF_JCFA-Laf'!AG53+'5C1W_Willow'!AG53+'5C1Z_Lincoln Prep'!AG53+'5C1AA_Laurel'!AG53+'5C1AB_Apex'!AG53+'5C1AC_Smothers'!AG53+'5C1AD_Greater'!AG53+'5C1R_Iberville'!AG53+'5C1N_Delta'!AG53+'5C1S_LC Col Prep'!AG53+'5C1T_Northeast'!AG53+'5C1U_Acadiana Ren'!AG53+'5C1I_LA Key'!AG53+'5C1V_Laf Ren'!AG53+'5C1O_Impact'!AG53+'5C1P_Vision'!AG53+'5C2_LAVCA'!AH53+'5C1H_Southwest'!AG53+'5C1G_JS Clark'!AG53+'5C1AH_BRUP'!AG53+'5C1X_Tangi'!AG53+'5C1Y_GEO'!AG53+'5C1AI_Harmony'!AG53+'5C1AJ_Athlos'!AG53+'5C1AG_Collegiate'!AG53+'5C1M_GEO Mid'!AG53+Placeholder_Tallulah!AG53</f>
        <v>0</v>
      </c>
      <c r="AI53" s="76">
        <f>'5C1B_DArbonne'!AH53+'5C1A_Madison'!AH53+'5C1C_Intl High'!AH53+'5C3_UnvView'!AI53+'5C1F_L.C. Charter'!AH53+'5C1E_LFNO'!AH53+'5C1D_NOMMA'!AH53+'5C1AE_Noble Minds'!AH53+'5C1J_Jeff Chamber'!AH53+'5C1Q_Advantage'!AH53+'5C1AF_JCFA-Laf'!AH53+'5C1W_Willow'!AH53+'5C1Z_Lincoln Prep'!AH53+'5C1AA_Laurel'!AH53+'5C1AB_Apex'!AH53+'5C1AC_Smothers'!AH53+'5C1AD_Greater'!AH53+'5C1R_Iberville'!AH53+'5C1N_Delta'!AH53+'5C1S_LC Col Prep'!AH53+'5C1T_Northeast'!AH53+'5C1U_Acadiana Ren'!AH53+'5C1I_LA Key'!AH53+'5C1V_Laf Ren'!AH53+'5C1O_Impact'!AH53+'5C1P_Vision'!AH53+'5C2_LAVCA'!AI53+'5C1H_Southwest'!AH53+'5C1G_JS Clark'!AH53+'5C1AH_BRUP'!AH53+'5C1X_Tangi'!AH53+'5C1Y_GEO'!AH53+'5C1AI_Harmony'!AH53+'5C1AJ_Athlos'!AH53+'5C1AG_Collegiate'!AH53+'5C1M_GEO Mid'!AH53+Placeholder_Tallulah!AH53</f>
        <v>0</v>
      </c>
      <c r="AJ53" s="336">
        <f>'5C1B_DArbonne'!AI53+'5C1A_Madison'!AI53+'5C1C_Intl High'!AI53+'5C3_UnvView'!AJ53+'5C1F_L.C. Charter'!AI53+'5C1E_LFNO'!AI53+'5C1D_NOMMA'!AI53+'5C1AE_Noble Minds'!AI53+'5C1J_Jeff Chamber'!AI53+'5C1Q_Advantage'!AI53+'5C1AF_JCFA-Laf'!AI53+'5C1W_Willow'!AI53+'5C1Z_Lincoln Prep'!AI53+'5C1AA_Laurel'!AI53+'5C1AB_Apex'!AI53+'5C1AC_Smothers'!AI53+'5C1AD_Greater'!AI53+'5C1R_Iberville'!AI53+'5C1N_Delta'!AI53+'5C1S_LC Col Prep'!AI53+'5C1T_Northeast'!AI53+'5C1U_Acadiana Ren'!AI53+'5C1I_LA Key'!AI53+'5C1V_Laf Ren'!AI53+'5C1O_Impact'!AI53+'5C1P_Vision'!AI53+'5C2_LAVCA'!AJ53+'5C1H_Southwest'!AI53+'5C1G_JS Clark'!AI53+'5C1AH_BRUP'!AI53+'5C1X_Tangi'!AI53+'5C1Y_GEO'!AI53+'5C1AI_Harmony'!AI53+'5C1AJ_Athlos'!AI53+'5C1AG_Collegiate'!AI53+'5C1M_GEO Mid'!AI53+Placeholder_Tallulah!AI53</f>
        <v>0</v>
      </c>
      <c r="AK53" s="78">
        <f>'5C1B_DArbonne'!AJ53+'5C1A_Madison'!AJ53+'5C1C_Intl High'!AJ53+'5C3_UnvView'!AK53+'5C1F_L.C. Charter'!AJ53+'5C1E_LFNO'!AJ53+'5C1D_NOMMA'!AJ53+'5C1AE_Noble Minds'!AJ53+'5C1J_Jeff Chamber'!AJ53+'5C1Q_Advantage'!AJ53+'5C1AF_JCFA-Laf'!AJ53+'5C1W_Willow'!AJ53+'5C1Z_Lincoln Prep'!AJ53+'5C1AA_Laurel'!AJ53+'5C1AB_Apex'!AJ53+'5C1AC_Smothers'!AJ53+'5C1AD_Greater'!AJ53+'5C1R_Iberville'!AJ53+'5C1N_Delta'!AJ53+'5C1S_LC Col Prep'!AJ53+'5C1T_Northeast'!AJ53+'5C1U_Acadiana Ren'!AJ53+'5C1I_LA Key'!AJ53+'5C1V_Laf Ren'!AJ53+'5C1O_Impact'!AJ53+'5C1P_Vision'!AJ53+'5C2_LAVCA'!AK53+'5C1H_Southwest'!AJ53+'5C1G_JS Clark'!AJ53+'5C1AH_BRUP'!AJ53+'5C1X_Tangi'!AJ53+'5C1Y_GEO'!AJ53+'5C1AI_Harmony'!AJ53+'5C1AJ_Athlos'!AJ53+'5C1AG_Collegiate'!AJ53+'5C1M_GEO Mid'!AJ53+Placeholder_Tallulah!AJ53</f>
        <v>0</v>
      </c>
      <c r="AL53" s="77">
        <f>'5C1B_DArbonne'!AK53+'5C1A_Madison'!AK53+'5C1C_Intl High'!AK53+'5C3_UnvView'!AL53+'5C1F_L.C. Charter'!AK53+'5C1E_LFNO'!AK53+'5C1D_NOMMA'!AK53+'5C1AE_Noble Minds'!AK53+'5C1J_Jeff Chamber'!AK53+'5C1Q_Advantage'!AK53+'5C1AF_JCFA-Laf'!AK53+'5C1W_Willow'!AK53+'5C1Z_Lincoln Prep'!AK53+'5C1AA_Laurel'!AK53+'5C1AB_Apex'!AK53+'5C1AC_Smothers'!AK53+'5C1AD_Greater'!AK53+'5C1R_Iberville'!AK53+'5C1N_Delta'!AK53+'5C1S_LC Col Prep'!AK53+'5C1T_Northeast'!AK53+'5C1U_Acadiana Ren'!AK53+'5C1I_LA Key'!AK53+'5C1V_Laf Ren'!AK53+'5C1O_Impact'!AK53+'5C1P_Vision'!AK53+'5C2_LAVCA'!AL53+'5C1H_Southwest'!AK53+'5C1G_JS Clark'!AK53+'5C1AH_BRUP'!AK53+'5C1X_Tangi'!AK53+'5C1Y_GEO'!AK53+'5C1AI_Harmony'!AK53+'5C1AJ_Athlos'!AK53+'5C1AG_Collegiate'!AK53+'5C1M_GEO Mid'!AK53+Placeholder_Tallulah!AK53</f>
        <v>0</v>
      </c>
      <c r="AM53" s="91">
        <f>'5C1B_DArbonne'!AL53+'5C1A_Madison'!AL53+'5C1C_Intl High'!AL53+'5C3_UnvView'!AM53+'5C1F_L.C. Charter'!AL53+'5C1E_LFNO'!AL53+'5C1D_NOMMA'!AL53+'5C1AE_Noble Minds'!AL53+'5C1J_Jeff Chamber'!AL53+'5C1Q_Advantage'!AL53+'5C1AF_JCFA-Laf'!AL53+'5C1W_Willow'!AL53+'5C1Z_Lincoln Prep'!AL53+'5C1AA_Laurel'!AL53+'5C1AB_Apex'!AL53+'5C1AC_Smothers'!AL53+'5C1AD_Greater'!AL53+'5C1R_Iberville'!AL53+'5C1N_Delta'!AL53+'5C1S_LC Col Prep'!AL53+'5C1T_Northeast'!AL53+'5C1U_Acadiana Ren'!AL53+'5C1I_LA Key'!AL53+'5C1V_Laf Ren'!AL53+'5C1O_Impact'!AL53+'5C1P_Vision'!AL53+'5C2_LAVCA'!AM53+'5C1H_Southwest'!AL53+'5C1G_JS Clark'!AL53+'5C1AH_BRUP'!AL53+'5C1X_Tangi'!AL53+'5C1Y_GEO'!AL53+'5C1AI_Harmony'!AL53+'5C1AJ_Athlos'!AL53+'5C1AG_Collegiate'!AL53+'5C1M_GEO Mid'!AL53+Placeholder_Tallulah!AL53</f>
        <v>846121</v>
      </c>
      <c r="AN53" s="80">
        <f>'5C1B_DArbonne'!AM53+'5C1A_Madison'!AM53+'5C1C_Intl High'!AM53+'5C3_UnvView'!AN53+'5C1F_L.C. Charter'!AM53+'5C1E_LFNO'!AM53+'5C1D_NOMMA'!AM53+'5C1AE_Noble Minds'!AM53+'5C1J_Jeff Chamber'!AM53+'5C1Q_Advantage'!AM53+'5C1AF_JCFA-Laf'!AM53+'5C1W_Willow'!AM53+'5C1Z_Lincoln Prep'!AM53+'5C1AA_Laurel'!AM53+'5C1AB_Apex'!AM53+'5C1AC_Smothers'!AM53+'5C1AD_Greater'!AM53+'5C1R_Iberville'!AM53+'5C1N_Delta'!AM53+'5C1S_LC Col Prep'!AM53+'5C1T_Northeast'!AM53+'5C1U_Acadiana Ren'!AM53+'5C1I_LA Key'!AM53+'5C1V_Laf Ren'!AM53+'5C1O_Impact'!AM53+'5C1P_Vision'!AM53+'5C2_LAVCA'!AN53+'5C1H_Southwest'!AM53+'5C1G_JS Clark'!AM53+'5C1AH_BRUP'!AM53+'5C1X_Tangi'!AM53+'5C1Y_GEO'!AM53+'5C1AI_Harmony'!AM53+'5C1AJ_Athlos'!AM53+'5C1AG_Collegiate'!AM53+'5C1M_GEO Mid'!AM53+Placeholder_Tallulah!AM53</f>
        <v>0</v>
      </c>
      <c r="AO53" s="91">
        <f>'5C1B_DArbonne'!AN53+'5C1A_Madison'!AN53+'5C1C_Intl High'!AN53+'5C3_UnvView'!AO53+'5C1F_L.C. Charter'!AN53+'5C1E_LFNO'!AN53+'5C1D_NOMMA'!AN53+'5C1AE_Noble Minds'!AN53+'5C1J_Jeff Chamber'!AN53+'5C1Q_Advantage'!AN53+'5C1AF_JCFA-Laf'!AN53+'5C1W_Willow'!AN53+'5C1Z_Lincoln Prep'!AN53+'5C1AA_Laurel'!AN53+'5C1AB_Apex'!AN53+'5C1AC_Smothers'!AN53+'5C1AD_Greater'!AN53+'5C1R_Iberville'!AN53+'5C1N_Delta'!AN53+'5C1S_LC Col Prep'!AN53+'5C1T_Northeast'!AN53+'5C1U_Acadiana Ren'!AN53+'5C1I_LA Key'!AN53+'5C1V_Laf Ren'!AN53+'5C1O_Impact'!AN53+'5C1P_Vision'!AN53+'5C2_LAVCA'!AO53+'5C1H_Southwest'!AN53+'5C1G_JS Clark'!AN53+'5C1AH_BRUP'!AN53+'5C1X_Tangi'!AN53+'5C1Y_GEO'!AN53+'5C1AI_Harmony'!AN53+'5C1AJ_Athlos'!AN53+'5C1AG_Collegiate'!AN53+'5C1M_GEO Mid'!AN53+Placeholder_Tallulah!AN53</f>
        <v>0</v>
      </c>
      <c r="AP53" s="78">
        <f>'5C1B_DArbonne'!AO53+'5C1A_Madison'!AO53+'5C1C_Intl High'!AO53+'5C3_UnvView'!AP53+'5C1F_L.C. Charter'!AO53+'5C1E_LFNO'!AO53+'5C1D_NOMMA'!AO53+'5C1AE_Noble Minds'!AO53+'5C1J_Jeff Chamber'!AO53+'5C1Q_Advantage'!AO53+'5C1AF_JCFA-Laf'!AO53+'5C1W_Willow'!AO53+'5C1Z_Lincoln Prep'!AO53+'5C1AA_Laurel'!AO53+'5C1AB_Apex'!AO53+'5C1AC_Smothers'!AO53+'5C1AD_Greater'!AO53+'5C1R_Iberville'!AO53+'5C1N_Delta'!AO53+'5C1S_LC Col Prep'!AO53+'5C1T_Northeast'!AO53+'5C1U_Acadiana Ren'!AO53+'5C1I_LA Key'!AO53+'5C1V_Laf Ren'!AO53+'5C1O_Impact'!AO53+'5C1P_Vision'!AO53+'5C2_LAVCA'!AP53+'5C1H_Southwest'!AO53+'5C1G_JS Clark'!AO53+'5C1AH_BRUP'!AO53+'5C1X_Tangi'!AO53+'5C1Y_GEO'!AO53+'5C1AI_Harmony'!AO53+'5C1AJ_Athlos'!AO53+'5C1AG_Collegiate'!AO53+'5C1M_GEO Mid'!AO53+Placeholder_Tallulah!AO53</f>
        <v>-5099</v>
      </c>
      <c r="AQ53" s="91">
        <f>'5C1B_DArbonne'!AP53+'5C1A_Madison'!AP53+'5C1C_Intl High'!AP53+'5C3_UnvView'!AQ53+'5C1F_L.C. Charter'!AP53+'5C1E_LFNO'!AP53+'5C1D_NOMMA'!AP53+'5C1AE_Noble Minds'!AP53+'5C1J_Jeff Chamber'!AP53+'5C1Q_Advantage'!AP53+'5C1AF_JCFA-Laf'!AP53+'5C1W_Willow'!AP53+'5C1Z_Lincoln Prep'!AP53+'5C1AA_Laurel'!AP53+'5C1AB_Apex'!AP53+'5C1AC_Smothers'!AP53+'5C1AD_Greater'!AP53+'5C1R_Iberville'!AP53+'5C1N_Delta'!AP53+'5C1S_LC Col Prep'!AP53+'5C1T_Northeast'!AP53+'5C1U_Acadiana Ren'!AP53+'5C1I_LA Key'!AP53+'5C1V_Laf Ren'!AP53+'5C1O_Impact'!AP53+'5C1P_Vision'!AP53+'5C2_LAVCA'!AQ53+'5C1H_Southwest'!AP53+'5C1G_JS Clark'!AP53+'5C1AH_BRUP'!AP53+'5C1X_Tangi'!AP53+'5C1Y_GEO'!AP53+'5C1AI_Harmony'!AP53+'5C1AJ_Athlos'!AP53+'5C1AG_Collegiate'!AP53+'5C1M_GEO Mid'!AP53+Placeholder_Tallulah!AP53</f>
        <v>0</v>
      </c>
      <c r="AR53" s="78">
        <f>'5C1B_DArbonne'!AQ53+'5C1A_Madison'!AQ53+'5C1C_Intl High'!AQ53+'5C3_UnvView'!AR53+'5C1F_L.C. Charter'!AQ53+'5C1E_LFNO'!AQ53+'5C1D_NOMMA'!AQ53+'5C1AE_Noble Minds'!AQ53+'5C1J_Jeff Chamber'!AQ53+'5C1Q_Advantage'!AQ53+'5C1AF_JCFA-Laf'!AQ53+'5C1W_Willow'!AQ53+'5C1Z_Lincoln Prep'!AQ53+'5C1AA_Laurel'!AQ53+'5C1AB_Apex'!AQ53+'5C1AC_Smothers'!AQ53+'5C1AD_Greater'!AQ53+'5C1R_Iberville'!AQ53+'5C1N_Delta'!AQ53+'5C1S_LC Col Prep'!AQ53+'5C1T_Northeast'!AQ53+'5C1U_Acadiana Ren'!AQ53+'5C1I_LA Key'!AQ53+'5C1V_Laf Ren'!AQ53+'5C1O_Impact'!AQ53+'5C1P_Vision'!AQ53+'5C2_LAVCA'!AR53+'5C1H_Southwest'!AQ53+'5C1G_JS Clark'!AQ53+'5C1AH_BRUP'!AQ53+'5C1X_Tangi'!AQ53+'5C1Y_GEO'!AQ53+'5C1AI_Harmony'!AQ53+'5C1AJ_Athlos'!AQ53+'5C1AG_Collegiate'!AQ53+'5C1M_GEO Mid'!AQ53+Placeholder_Tallulah!AQ53</f>
        <v>0</v>
      </c>
      <c r="AS53" s="78">
        <f>'5C1B_DArbonne'!AR53+'5C1A_Madison'!AR53+'5C1C_Intl High'!AR53+'5C3_UnvView'!AS53+'5C1F_L.C. Charter'!AR53+'5C1E_LFNO'!AR53+'5C1D_NOMMA'!AR53+'5C1AE_Noble Minds'!AR53+'5C1J_Jeff Chamber'!AR53+'5C1Q_Advantage'!AR53+'5C1AF_JCFA-Laf'!AR53+'5C1W_Willow'!AR53+'5C1Z_Lincoln Prep'!AR53+'5C1AA_Laurel'!AR53+'5C1AB_Apex'!AR53+'5C1AC_Smothers'!AR53+'5C1AD_Greater'!AR53+'5C1R_Iberville'!AR53+'5C1N_Delta'!AR53+'5C1S_LC Col Prep'!AR53+'5C1T_Northeast'!AR53+'5C1U_Acadiana Ren'!AR53+'5C1I_LA Key'!AR53+'5C1V_Laf Ren'!AR53+'5C1O_Impact'!AR53+'5C1P_Vision'!AR53+'5C2_LAVCA'!AS53+'5C1H_Southwest'!AR53+'5C1G_JS Clark'!AR53+'5C1AH_BRUP'!AR53+'5C1X_Tangi'!AR53+'5C1Y_GEO'!AR53+'5C1AI_Harmony'!AR53+'5C1AJ_Athlos'!AR53+'5C1AG_Collegiate'!AR53+'5C1M_GEO Mid'!AR53+Placeholder_Tallulah!AR53</f>
        <v>0</v>
      </c>
      <c r="AT53" s="91">
        <f>'5C1B_DArbonne'!AS53+'5C1A_Madison'!AS53+'5C1C_Intl High'!AS53+'5C3_UnvView'!AT53+'5C1F_L.C. Charter'!AS53+'5C1E_LFNO'!AS53+'5C1D_NOMMA'!AS53+'5C1AE_Noble Minds'!AS53+'5C1J_Jeff Chamber'!AS53+'5C1Q_Advantage'!AS53+'5C1AF_JCFA-Laf'!AS53+'5C1W_Willow'!AS53+'5C1Z_Lincoln Prep'!AS53+'5C1AA_Laurel'!AS53+'5C1AB_Apex'!AS53+'5C1AC_Smothers'!AS53+'5C1AD_Greater'!AS53+'5C1R_Iberville'!AS53+'5C1N_Delta'!AS53+'5C1S_LC Col Prep'!AS53+'5C1T_Northeast'!AS53+'5C1U_Acadiana Ren'!AS53+'5C1I_LA Key'!AS53+'5C1V_Laf Ren'!AS53+'5C1O_Impact'!AS53+'5C1P_Vision'!AS53+'5C2_LAVCA'!AT53+'5C1H_Southwest'!AS53+'5C1G_JS Clark'!AS53+'5C1AH_BRUP'!AS53+'5C1X_Tangi'!AS53+'5C1Y_GEO'!AS53+'5C1AI_Harmony'!AS53+'5C1AJ_Athlos'!AS53+'5C1AG_Collegiate'!AS53+'5C1M_GEO Mid'!AS53+Placeholder_Tallulah!AS53</f>
        <v>60220</v>
      </c>
      <c r="AU53" s="79">
        <f t="shared" si="1"/>
        <v>0</v>
      </c>
      <c r="AV53" s="88">
        <f t="shared" si="2"/>
        <v>60220</v>
      </c>
      <c r="AW53" s="192"/>
      <c r="AX53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Mid'!#REF!+Placeholder_Tallulah!AW53</f>
        <v>#REF!</v>
      </c>
      <c r="AY53" s="75">
        <f t="shared" si="3"/>
        <v>0</v>
      </c>
      <c r="AZ53" s="75" t="e">
        <f t="shared" si="4"/>
        <v>#REF!</v>
      </c>
    </row>
    <row r="54" spans="1:52" ht="16.149999999999999" customHeight="1" x14ac:dyDescent="0.2">
      <c r="A54" s="55">
        <v>48</v>
      </c>
      <c r="B54" s="56" t="s">
        <v>91</v>
      </c>
      <c r="C54" s="336">
        <f>'5C1B_DArbonne'!C54+'5C1A_Madison'!C54+'5C1C_Intl High'!C54+'5C3_UnvView'!C54+'5C1F_L.C. Charter'!C54+'5C1E_LFNO'!C54+'5C1D_NOMMA'!C54+'5C1AE_Noble Minds'!C54+'5C1J_Jeff Chamber'!C54+'5C1Q_Advantage'!C54+'5C1AF_JCFA-Laf'!C54+'5C1W_Willow'!C54+'5C1Z_Lincoln Prep'!C54+'5C1AA_Laurel'!C54+'5C1AB_Apex'!C54+'5C1AC_Smothers'!C54+'5C1AD_Greater'!C54+'5C1R_Iberville'!C54+'5C1N_Delta'!C54+'5C1S_LC Col Prep'!C54+'5C1T_Northeast'!C54+'5C1U_Acadiana Ren'!C54+'5C1I_LA Key'!C54+'5C1V_Laf Ren'!C54+'5C1O_Impact'!C54+'5C1P_Vision'!C54+'5C2_LAVCA'!C54+'5C1H_Southwest'!C54+'5C1G_JS Clark'!C54+'5C1AH_BRUP'!C54+'5C1X_Tangi'!C54+'5C1Y_GEO'!C54+'5C1AI_Harmony'!C54+'5C1AJ_Athlos'!C54+'5C1AG_Collegiate'!C54+'5C1M_GEO Mid'!C54+Placeholder_Tallulah!C54</f>
        <v>0</v>
      </c>
      <c r="D54" s="57">
        <f>'Source Data'!H54</f>
        <v>3995.2813864350205</v>
      </c>
      <c r="E54" s="75">
        <f>'5C1B_DArbonne'!E54+'5C1A_Madison'!E54+'5C1C_Intl High'!E54+'5C3_UnvView'!E54+'5C1F_L.C. Charter'!E54+'5C1E_LFNO'!E54+'5C1D_NOMMA'!E54+'5C1AE_Noble Minds'!E54+'5C1J_Jeff Chamber'!E54+'5C1Q_Advantage'!E54+'5C1AF_JCFA-Laf'!E54+'5C1W_Willow'!E54+'5C1Z_Lincoln Prep'!E54+'5C1AA_Laurel'!E54+'5C1AB_Apex'!E54+'5C1AC_Smothers'!E54+'5C1AD_Greater'!E54+'5C1R_Iberville'!E54+'5C1N_Delta'!E54+'5C1S_LC Col Prep'!E54+'5C1T_Northeast'!E54+'5C1U_Acadiana Ren'!E54+'5C1I_LA Key'!E54+'5C1V_Laf Ren'!E54+'5C1O_Impact'!E54+'5C1P_Vision'!E54+'5C2_LAVCA'!E54+'5C1H_Southwest'!E54+'5C1G_JS Clark'!E54+'5C1AH_BRUP'!E54+'5C1X_Tangi'!E54+'5C1Y_GEO'!E54+'5C1AI_Harmony'!E54+'5C1AJ_Athlos'!E54+'5C1AG_Collegiate'!E54+'5C1M_GEO Mid'!E54+Placeholder_Tallulah!E54</f>
        <v>0</v>
      </c>
      <c r="F54" s="355">
        <f>'5C1B_DArbonne'!F54+'5C1A_Madison'!F54+'5C1C_Intl High'!F54+'5C3_UnvView'!F54+'5C1F_L.C. Charter'!F54+'5C1E_LFNO'!F54+'5C1D_NOMMA'!F54+'5C1AE_Noble Minds'!F54+'5C1J_Jeff Chamber'!F54+'5C1Q_Advantage'!F54+'5C1AF_JCFA-Laf'!F54+'5C1W_Willow'!F54+'5C1Z_Lincoln Prep'!F54+'5C1AA_Laurel'!F54+'5C1AB_Apex'!F54+'5C1AC_Smothers'!F54+'5C1AD_Greater'!F54+'5C1R_Iberville'!F54+'5C1N_Delta'!F54+'5C1S_LC Col Prep'!F54+'5C1T_Northeast'!F54+'5C1U_Acadiana Ren'!F54+'5C1I_LA Key'!F54+'5C1V_Laf Ren'!F54+'5C1O_Impact'!F54+'5C1P_Vision'!F54+'5C2_LAVCA'!F54+'5C1H_Southwest'!F54+'5C1G_JS Clark'!F54+'5C1AH_BRUP'!F54+'5C1X_Tangi'!F54+'5C1Y_GEO'!F54+'5C1AI_Harmony'!F54+'5C1AJ_Athlos'!F54+'5C1AG_Collegiate'!F54+'5C1M_GEO Mid'!F54+Placeholder_Tallulah!F54</f>
        <v>0</v>
      </c>
      <c r="G54" s="57">
        <f>'Source Data'!I54</f>
        <v>516.40353727376908</v>
      </c>
      <c r="H54" s="75">
        <f>'5C1B_DArbonne'!H54+'5C1A_Madison'!H54+'5C1C_Intl High'!H54+'5C3_UnvView'!H54+'5C1F_L.C. Charter'!H54+'5C1E_LFNO'!H54+'5C1D_NOMMA'!H54+'5C1AE_Noble Minds'!H54+'5C1J_Jeff Chamber'!H54+'5C1Q_Advantage'!H54+'5C1AF_JCFA-Laf'!H54+'5C1W_Willow'!H54+'5C1Z_Lincoln Prep'!H54+'5C1AA_Laurel'!H54+'5C1AB_Apex'!H54+'5C1AC_Smothers'!H54+'5C1AD_Greater'!H54+'5C1R_Iberville'!H54+'5C1N_Delta'!H54+'5C1S_LC Col Prep'!H54+'5C1T_Northeast'!H54+'5C1U_Acadiana Ren'!H54+'5C1I_LA Key'!H54+'5C1V_Laf Ren'!H54+'5C1O_Impact'!H54+'5C1P_Vision'!H54+'5C2_LAVCA'!H54+'5C1H_Southwest'!H54+'5C1G_JS Clark'!H54+'5C1AH_BRUP'!H54+'5C1X_Tangi'!H54+'5C1Y_GEO'!H54+'5C1AI_Harmony'!H54+'5C1AJ_Athlos'!H54+'5C1AG_Collegiate'!H54+'5C1M_GEO Mid'!H54+Placeholder_Tallulah!H54</f>
        <v>0</v>
      </c>
      <c r="I54" s="355">
        <f>'5C1B_DArbonne'!I54+'5C1A_Madison'!I54+'5C1C_Intl High'!I54+'5C3_UnvView'!I54+'5C1F_L.C. Charter'!I54+'5C1E_LFNO'!I54+'5C1D_NOMMA'!I54+'5C1AE_Noble Minds'!I54+'5C1J_Jeff Chamber'!I54+'5C1Q_Advantage'!I54+'5C1AF_JCFA-Laf'!I54+'5C1W_Willow'!I54+'5C1Z_Lincoln Prep'!I54+'5C1AA_Laurel'!I54+'5C1AB_Apex'!I54+'5C1AC_Smothers'!I54+'5C1AD_Greater'!I54+'5C1R_Iberville'!I54+'5C1N_Delta'!I54+'5C1S_LC Col Prep'!I54+'5C1T_Northeast'!I54+'5C1U_Acadiana Ren'!I54+'5C1I_LA Key'!I54+'5C1V_Laf Ren'!I54+'5C1O_Impact'!I54+'5C1P_Vision'!I54+'5C2_LAVCA'!I54+'5C1H_Southwest'!I54+'5C1G_JS Clark'!I54+'5C1AH_BRUP'!I54+'5C1X_Tangi'!I54+'5C1Y_GEO'!I54+'5C1AI_Harmony'!I54+'5C1AJ_Athlos'!I54+'5C1AG_Collegiate'!I54+'5C1M_GEO Mid'!I54+Placeholder_Tallulah!I54</f>
        <v>0</v>
      </c>
      <c r="J54" s="57">
        <f>'Source Data'!J54</f>
        <v>140.83732834739155</v>
      </c>
      <c r="K54" s="75">
        <f>'5C1B_DArbonne'!K54+'5C1A_Madison'!K54+'5C1C_Intl High'!K54+'5C3_UnvView'!K54+'5C1F_L.C. Charter'!K54+'5C1E_LFNO'!K54+'5C1D_NOMMA'!K54+'5C1AE_Noble Minds'!K54+'5C1J_Jeff Chamber'!K54+'5C1Q_Advantage'!K54+'5C1AF_JCFA-Laf'!K54+'5C1W_Willow'!K54+'5C1Z_Lincoln Prep'!K54+'5C1AA_Laurel'!K54+'5C1AB_Apex'!K54+'5C1AC_Smothers'!K54+'5C1AD_Greater'!K54+'5C1R_Iberville'!K54+'5C1N_Delta'!K54+'5C1S_LC Col Prep'!K54+'5C1T_Northeast'!K54+'5C1U_Acadiana Ren'!K54+'5C1I_LA Key'!K54+'5C1V_Laf Ren'!K54+'5C1O_Impact'!K54+'5C1P_Vision'!K54+'5C2_LAVCA'!K54+'5C1H_Southwest'!K54+'5C1G_JS Clark'!K54+'5C1AH_BRUP'!K54+'5C1X_Tangi'!K54+'5C1Y_GEO'!K54+'5C1AI_Harmony'!K54+'5C1AJ_Athlos'!K54+'5C1AG_Collegiate'!K54+'5C1M_GEO Mid'!K54+Placeholder_Tallulah!K54</f>
        <v>0</v>
      </c>
      <c r="L54" s="355">
        <f>'5C1B_DArbonne'!L54+'5C1A_Madison'!L54+'5C1C_Intl High'!L54+'5C3_UnvView'!L54+'5C1F_L.C. Charter'!L54+'5C1E_LFNO'!L54+'5C1D_NOMMA'!L54+'5C1AE_Noble Minds'!L54+'5C1J_Jeff Chamber'!L54+'5C1Q_Advantage'!L54+'5C1AF_JCFA-Laf'!L54+'5C1W_Willow'!L54+'5C1Z_Lincoln Prep'!L54+'5C1AA_Laurel'!L54+'5C1AB_Apex'!L54+'5C1AC_Smothers'!L54+'5C1AD_Greater'!L54+'5C1R_Iberville'!L54+'5C1N_Delta'!L54+'5C1S_LC Col Prep'!L54+'5C1T_Northeast'!L54+'5C1U_Acadiana Ren'!L54+'5C1I_LA Key'!L54+'5C1V_Laf Ren'!L54+'5C1O_Impact'!L54+'5C1P_Vision'!L54+'5C2_LAVCA'!L54+'5C1H_Southwest'!L54+'5C1G_JS Clark'!L54+'5C1AH_BRUP'!L54+'5C1X_Tangi'!L54+'5C1Y_GEO'!L54+'5C1AI_Harmony'!L54+'5C1AJ_Athlos'!L54+'5C1AG_Collegiate'!L54+'5C1M_GEO Mid'!L54+Placeholder_Tallulah!L54</f>
        <v>0</v>
      </c>
      <c r="M54" s="57">
        <f>'Source Data'!K54</f>
        <v>3520.9332086847894</v>
      </c>
      <c r="N54" s="75">
        <f>'5C1B_DArbonne'!N54+'5C1A_Madison'!N54+'5C1C_Intl High'!N54+'5C3_UnvView'!N54+'5C1F_L.C. Charter'!N54+'5C1E_LFNO'!N54+'5C1D_NOMMA'!N54+'5C1AE_Noble Minds'!N54+'5C1J_Jeff Chamber'!N54+'5C1Q_Advantage'!N54+'5C1AF_JCFA-Laf'!N54+'5C1W_Willow'!N54+'5C1Z_Lincoln Prep'!N54+'5C1AA_Laurel'!N54+'5C1AB_Apex'!N54+'5C1AC_Smothers'!N54+'5C1AD_Greater'!N54+'5C1R_Iberville'!N54+'5C1N_Delta'!N54+'5C1S_LC Col Prep'!N54+'5C1T_Northeast'!N54+'5C1U_Acadiana Ren'!N54+'5C1I_LA Key'!N54+'5C1V_Laf Ren'!N54+'5C1O_Impact'!N54+'5C1P_Vision'!N54+'5C2_LAVCA'!N54+'5C1H_Southwest'!N54+'5C1G_JS Clark'!N54+'5C1AH_BRUP'!N54+'5C1X_Tangi'!N54+'5C1Y_GEO'!N54+'5C1AI_Harmony'!N54+'5C1AJ_Athlos'!N54+'5C1AG_Collegiate'!N54+'5C1M_GEO Mid'!N54+Placeholder_Tallulah!N54</f>
        <v>0</v>
      </c>
      <c r="O54" s="355">
        <f>'5C1B_DArbonne'!O54+'5C1A_Madison'!O54+'5C1C_Intl High'!O54+'5C3_UnvView'!O54+'5C1F_L.C. Charter'!O54+'5C1E_LFNO'!O54+'5C1D_NOMMA'!O54+'5C1AE_Noble Minds'!O54+'5C1J_Jeff Chamber'!O54+'5C1Q_Advantage'!O54+'5C1AF_JCFA-Laf'!O54+'5C1W_Willow'!O54+'5C1Z_Lincoln Prep'!O54+'5C1AA_Laurel'!O54+'5C1AB_Apex'!O54+'5C1AC_Smothers'!O54+'5C1AD_Greater'!O54+'5C1R_Iberville'!O54+'5C1N_Delta'!O54+'5C1S_LC Col Prep'!O54+'5C1T_Northeast'!O54+'5C1U_Acadiana Ren'!O54+'5C1I_LA Key'!O54+'5C1V_Laf Ren'!O54+'5C1O_Impact'!O54+'5C1P_Vision'!O54+'5C2_LAVCA'!O54+'5C1H_Southwest'!O54+'5C1G_JS Clark'!O54+'5C1AH_BRUP'!O54+'5C1X_Tangi'!O54+'5C1Y_GEO'!O54+'5C1AI_Harmony'!O54+'5C1AJ_Athlos'!O54+'5C1AG_Collegiate'!O54+'5C1M_GEO Mid'!O54+Placeholder_Tallulah!O54</f>
        <v>0</v>
      </c>
      <c r="P54" s="57">
        <f>'Source Data'!L54</f>
        <v>1408.3732834739153</v>
      </c>
      <c r="Q54" s="75">
        <f>'5C1B_DArbonne'!Q54+'5C1A_Madison'!Q54+'5C1C_Intl High'!Q54+'5C3_UnvView'!Q54+'5C1F_L.C. Charter'!Q54+'5C1E_LFNO'!Q54+'5C1D_NOMMA'!Q54+'5C1AE_Noble Minds'!Q54+'5C1J_Jeff Chamber'!Q54+'5C1Q_Advantage'!Q54+'5C1AF_JCFA-Laf'!Q54+'5C1W_Willow'!Q54+'5C1Z_Lincoln Prep'!Q54+'5C1AA_Laurel'!Q54+'5C1AB_Apex'!Q54+'5C1AC_Smothers'!Q54+'5C1AD_Greater'!Q54+'5C1R_Iberville'!Q54+'5C1N_Delta'!Q54+'5C1S_LC Col Prep'!Q54+'5C1T_Northeast'!Q54+'5C1U_Acadiana Ren'!Q54+'5C1I_LA Key'!Q54+'5C1V_Laf Ren'!Q54+'5C1O_Impact'!Q54+'5C1P_Vision'!Q54+'5C2_LAVCA'!Q54+'5C1H_Southwest'!Q54+'5C1G_JS Clark'!Q54+'5C1AH_BRUP'!Q54+'5C1X_Tangi'!Q54+'5C1Y_GEO'!Q54+'5C1AI_Harmony'!Q54+'5C1AJ_Athlos'!Q54+'5C1AG_Collegiate'!Q54+'5C1M_GEO Mid'!Q54+Placeholder_Tallulah!Q54</f>
        <v>0</v>
      </c>
      <c r="R54" s="94">
        <f>'5C1B_DArbonne'!R54+'5C1A_Madison'!R54+'5C1C_Intl High'!R54+'5C3_UnvView'!R54+'5C1F_L.C. Charter'!R54+'5C1E_LFNO'!R54+'5C1D_NOMMA'!R54+'5C1AE_Noble Minds'!R54+'5C1J_Jeff Chamber'!R54+'5C1Q_Advantage'!R54+'5C1AF_JCFA-Laf'!R54+'5C1W_Willow'!R54+'5C1Z_Lincoln Prep'!R54+'5C1AA_Laurel'!R54+'5C1AB_Apex'!R54+'5C1AC_Smothers'!R54+'5C1AD_Greater'!R54+'5C1R_Iberville'!R54+'5C1N_Delta'!R54+'5C1S_LC Col Prep'!R54+'5C1T_Northeast'!R54+'5C1U_Acadiana Ren'!R54+'5C1I_LA Key'!R54+'5C1V_Laf Ren'!R54+'5C1O_Impact'!R54+'5C1P_Vision'!R54+'5C2_LAVCA'!R54+'5C1H_Southwest'!R54+'5C1G_JS Clark'!R54+'5C1AH_BRUP'!R54+'5C1X_Tangi'!R54+'5C1Y_GEO'!R54+'5C1AI_Harmony'!R54+'5C1AJ_Athlos'!R54+'5C1AG_Collegiate'!R54+'5C1M_GEO Mid'!R54+Placeholder_Tallulah!R54</f>
        <v>338827</v>
      </c>
      <c r="S54" s="1397">
        <f>'5C3_UnvView'!S54+'5C2_LAVCA'!S54</f>
        <v>26088</v>
      </c>
      <c r="T54" s="57">
        <f>'5C1B_DArbonne'!S54+'5C1A_Madison'!S54+'5C1C_Intl High'!S54+'5C3_UnvView'!T54+'5C1F_L.C. Charter'!S54+'5C1E_LFNO'!S54+'5C1D_NOMMA'!S54+'5C1AE_Noble Minds'!S54+'5C1J_Jeff Chamber'!S54+'5C1Q_Advantage'!S54+'5C1AF_JCFA-Laf'!S54+'5C1W_Willow'!S54+'5C1Z_Lincoln Prep'!S54+'5C1AA_Laurel'!S54+'5C1AB_Apex'!S54+'5C1AC_Smothers'!S54+'5C1AD_Greater'!S54+'5C1R_Iberville'!S54+'5C1N_Delta'!S54+'5C1S_LC Col Prep'!S54+'5C1T_Northeast'!S54+'5C1U_Acadiana Ren'!S54+'5C1I_LA Key'!S54+'5C1V_Laf Ren'!S54+'5C1O_Impact'!S54+'5C1P_Vision'!S54+'5C2_LAVCA'!T54+'5C1H_Southwest'!S54+'5C1G_JS Clark'!S54+'5C1AH_BRUP'!S54+'5C1X_Tangi'!S54+'5C1Y_GEO'!S54+'5C1AI_Harmony'!S54+'5C1AJ_Athlos'!S54+'5C1AG_Collegiate'!S54+'5C1M_GEO Mid'!S54+Placeholder_Tallulah!S54</f>
        <v>0</v>
      </c>
      <c r="U54" s="57">
        <f>'5C1B_DArbonne'!T54+'5C1A_Madison'!T54+'5C1C_Intl High'!T54+'5C3_UnvView'!U54+'5C1F_L.C. Charter'!T54+'5C1E_LFNO'!T54+'5C1D_NOMMA'!T54+'5C1AE_Noble Minds'!T54+'5C1J_Jeff Chamber'!T54+'5C1Q_Advantage'!T54+'5C1AF_JCFA-Laf'!T54+'5C1W_Willow'!T54+'5C1Z_Lincoln Prep'!T54+'5C1AA_Laurel'!T54+'5C1AB_Apex'!T54+'5C1AC_Smothers'!T54+'5C1AD_Greater'!T54+'5C1R_Iberville'!T54+'5C1N_Delta'!T54+'5C1S_LC Col Prep'!T54+'5C1T_Northeast'!T54+'5C1U_Acadiana Ren'!T54+'5C1I_LA Key'!T54+'5C1V_Laf Ren'!T54+'5C1O_Impact'!T54+'5C1P_Vision'!T54+'5C2_LAVCA'!U54+'5C1H_Southwest'!T54+'5C1G_JS Clark'!T54+'5C1AH_BRUP'!T54+'5C1X_Tangi'!T54+'5C1Y_GEO'!T54+'5C1AI_Harmony'!T54+'5C1AJ_Athlos'!T54+'5C1AG_Collegiate'!T54+'5C1M_GEO Mid'!T54+Placeholder_Tallulah!T54</f>
        <v>0</v>
      </c>
      <c r="V54" s="58">
        <f>'5C1B_DArbonne'!U54+'5C1A_Madison'!U54+'5C1C_Intl High'!U54+'5C3_UnvView'!V54+'5C1F_L.C. Charter'!U54+'5C1E_LFNO'!U54+'5C1D_NOMMA'!U54+'5C1AE_Noble Minds'!U54+'5C1J_Jeff Chamber'!U54+'5C1Q_Advantage'!U54+'5C1AF_JCFA-Laf'!U54+'5C1W_Willow'!U54+'5C1Z_Lincoln Prep'!U54+'5C1AA_Laurel'!U54+'5C1AB_Apex'!U54+'5C1AC_Smothers'!U54+'5C1AD_Greater'!U54+'5C1R_Iberville'!U54+'5C1N_Delta'!U54+'5C1S_LC Col Prep'!U54+'5C1T_Northeast'!U54+'5C1U_Acadiana Ren'!U54+'5C1I_LA Key'!U54+'5C1V_Laf Ren'!U54+'5C1O_Impact'!U54+'5C1P_Vision'!U54+'5C2_LAVCA'!V54+'5C1H_Southwest'!U54+'5C1G_JS Clark'!U54+'5C1AH_BRUP'!U54+'5C1X_Tangi'!U54+'5C1Y_GEO'!U54+'5C1AI_Harmony'!U54+'5C1AJ_Athlos'!U54+'5C1AG_Collegiate'!U54+'5C1M_GEO Mid'!U54+Placeholder_Tallulah!U54</f>
        <v>0</v>
      </c>
      <c r="W54" s="94">
        <f>'5C1B_DArbonne'!V54+'5C1A_Madison'!V54+'5C1C_Intl High'!V54+'5C3_UnvView'!W54+'5C1F_L.C. Charter'!V54+'5C1E_LFNO'!V54+'5C1D_NOMMA'!V54+'5C1AE_Noble Minds'!V54+'5C1J_Jeff Chamber'!V54+'5C1Q_Advantage'!V54+'5C1AF_JCFA-Laf'!V54+'5C1W_Willow'!V54+'5C1Z_Lincoln Prep'!V54+'5C1AA_Laurel'!V54+'5C1AB_Apex'!V54+'5C1AC_Smothers'!V54+'5C1AD_Greater'!V54+'5C1R_Iberville'!V54+'5C1N_Delta'!V54+'5C1S_LC Col Prep'!V54+'5C1T_Northeast'!V54+'5C1U_Acadiana Ren'!V54+'5C1I_LA Key'!V54+'5C1V_Laf Ren'!V54+'5C1O_Impact'!V54+'5C1P_Vision'!V54+'5C2_LAVCA'!W54+'5C1H_Southwest'!V54+'5C1G_JS Clark'!V54+'5C1AH_BRUP'!V54+'5C1X_Tangi'!V54+'5C1Y_GEO'!V54+'5C1AI_Harmony'!V54+'5C1AJ_Athlos'!V54+'5C1AG_Collegiate'!V54+'5C1M_GEO Mid'!V54+Placeholder_Tallulah!V54</f>
        <v>0</v>
      </c>
      <c r="X54" s="75">
        <f>'5C1B_DArbonne'!W54+'5C1A_Madison'!W54+'5C1C_Intl High'!W54+'5C3_UnvView'!X54+'5C1F_L.C. Charter'!W54+'5C1E_LFNO'!W54+'5C1D_NOMMA'!W54+'5C1AE_Noble Minds'!W54+'5C1J_Jeff Chamber'!W54+'5C1Q_Advantage'!W54+'5C1AF_JCFA-Laf'!W54+'5C1W_Willow'!W54+'5C1Z_Lincoln Prep'!W54+'5C1AA_Laurel'!W54+'5C1AB_Apex'!W54+'5C1AC_Smothers'!W54+'5C1AD_Greater'!W54+'5C1R_Iberville'!W54+'5C1N_Delta'!W54+'5C1S_LC Col Prep'!W54+'5C1T_Northeast'!W54+'5C1U_Acadiana Ren'!W54+'5C1I_LA Key'!W54+'5C1V_Laf Ren'!W54+'5C1O_Impact'!W54+'5C1P_Vision'!W54+'5C2_LAVCA'!X54+'5C1H_Southwest'!W54+'5C1G_JS Clark'!W54+'5C1AH_BRUP'!W54+'5C1X_Tangi'!W54+'5C1Y_GEO'!W54+'5C1AI_Harmony'!W54+'5C1AJ_Athlos'!W54+'5C1AG_Collegiate'!W54+'5C1M_GEO Mid'!W54+Placeholder_Tallulah!W54</f>
        <v>0</v>
      </c>
      <c r="Y54" s="94">
        <f>'5C1B_DArbonne'!X54+'5C1A_Madison'!X54+'5C1C_Intl High'!X54+'5C3_UnvView'!Y54+'5C1F_L.C. Charter'!X54+'5C1E_LFNO'!X54+'5C1D_NOMMA'!X54+'5C1AE_Noble Minds'!X54+'5C1J_Jeff Chamber'!X54+'5C1Q_Advantage'!X54+'5C1AF_JCFA-Laf'!X54+'5C1W_Willow'!X54+'5C1Z_Lincoln Prep'!X54+'5C1AA_Laurel'!X54+'5C1AB_Apex'!X54+'5C1AC_Smothers'!X54+'5C1AD_Greater'!X54+'5C1R_Iberville'!X54+'5C1N_Delta'!X54+'5C1S_LC Col Prep'!X54+'5C1T_Northeast'!X54+'5C1U_Acadiana Ren'!X54+'5C1I_LA Key'!X54+'5C1V_Laf Ren'!X54+'5C1O_Impact'!X54+'5C1P_Vision'!X54+'5C2_LAVCA'!Y54+'5C1H_Southwest'!X54+'5C1G_JS Clark'!X54+'5C1AH_BRUP'!X54+'5C1X_Tangi'!X54+'5C1Y_GEO'!X54+'5C1AI_Harmony'!X54+'5C1AJ_Athlos'!X54+'5C1AG_Collegiate'!X54+'5C1M_GEO Mid'!X54+Placeholder_Tallulah!X54</f>
        <v>0</v>
      </c>
      <c r="Z54" s="57">
        <f>'5C1B_DArbonne'!Y54+'5C1A_Madison'!Y54+'5C1C_Intl High'!Y54+'5C3_UnvView'!Z54+'5C1F_L.C. Charter'!Y54+'5C1E_LFNO'!Y54+'5C1D_NOMMA'!Y54+'5C1AE_Noble Minds'!Y54+'5C1J_Jeff Chamber'!Y54+'5C1Q_Advantage'!Y54+'5C1AF_JCFA-Laf'!Y54+'5C1W_Willow'!Y54+'5C1Z_Lincoln Prep'!Y54+'5C1AA_Laurel'!Y54+'5C1AB_Apex'!Y54+'5C1AC_Smothers'!Y54+'5C1AD_Greater'!Y54+'5C1R_Iberville'!Y54+'5C1N_Delta'!Y54+'5C1S_LC Col Prep'!Y54+'5C1T_Northeast'!Y54+'5C1U_Acadiana Ren'!Y54+'5C1I_LA Key'!Y54+'5C1V_Laf Ren'!Y54+'5C1O_Impact'!Y54+'5C1P_Vision'!Y54+'5C2_LAVCA'!Z54+'5C1H_Southwest'!Y54+'5C1G_JS Clark'!Y54+'5C1AH_BRUP'!Y54+'5C1X_Tangi'!Y54+'5C1Y_GEO'!Y54+'5C1AI_Harmony'!Y54+'5C1AJ_Athlos'!Y54+'5C1AG_Collegiate'!Y54+'5C1M_GEO Mid'!Y54+Placeholder_Tallulah!Y54</f>
        <v>0</v>
      </c>
      <c r="AA54" s="94">
        <f>'5C1B_DArbonne'!Z54+'5C1A_Madison'!Z54+'5C1C_Intl High'!Z54+'5C3_UnvView'!AA54+'5C1F_L.C. Charter'!Z54+'5C1E_LFNO'!Z54+'5C1D_NOMMA'!Z54+'5C1AE_Noble Minds'!Z54+'5C1J_Jeff Chamber'!Z54+'5C1Q_Advantage'!Z54+'5C1AF_JCFA-Laf'!Z54+'5C1W_Willow'!Z54+'5C1Z_Lincoln Prep'!Z54+'5C1AA_Laurel'!Z54+'5C1AB_Apex'!Z54+'5C1AC_Smothers'!Z54+'5C1AD_Greater'!Z54+'5C1R_Iberville'!Z54+'5C1N_Delta'!Z54+'5C1S_LC Col Prep'!Z54+'5C1T_Northeast'!Z54+'5C1U_Acadiana Ren'!Z54+'5C1I_LA Key'!Z54+'5C1V_Laf Ren'!Z54+'5C1O_Impact'!Z54+'5C1P_Vision'!Z54+'5C2_LAVCA'!AA54+'5C1H_Southwest'!Z54+'5C1G_JS Clark'!Z54+'5C1AH_BRUP'!Z54+'5C1X_Tangi'!Z54+'5C1Y_GEO'!Z54+'5C1AI_Harmony'!Z54+'5C1AJ_Athlos'!Z54+'5C1AG_Collegiate'!Z54+'5C1M_GEO Mid'!Z54+Placeholder_Tallulah!Z54</f>
        <v>0</v>
      </c>
      <c r="AB54" s="57">
        <f>'5C1B_DArbonne'!AA54+'5C1A_Madison'!AA54+'5C1C_Intl High'!AA54+'5C3_UnvView'!AB54+'5C1F_L.C. Charter'!AA54+'5C1E_LFNO'!AA54+'5C1D_NOMMA'!AA54+'5C1AE_Noble Minds'!AA54+'5C1J_Jeff Chamber'!AA54+'5C1Q_Advantage'!AA54+'5C1AF_JCFA-Laf'!AA54+'5C1W_Willow'!AA54+'5C1Z_Lincoln Prep'!AA54+'5C1AA_Laurel'!AA54+'5C1AB_Apex'!AA54+'5C1AC_Smothers'!AA54+'5C1AD_Greater'!AA54+'5C1R_Iberville'!AA54+'5C1N_Delta'!AA54+'5C1S_LC Col Prep'!AA54+'5C1T_Northeast'!AA54+'5C1U_Acadiana Ren'!AA54+'5C1I_LA Key'!AA54+'5C1V_Laf Ren'!AA54+'5C1O_Impact'!AA54+'5C1P_Vision'!AA54+'5C2_LAVCA'!AB54+'5C1H_Southwest'!AA54+'5C1G_JS Clark'!AA54+'5C1AH_BRUP'!AA54+'5C1X_Tangi'!AA54+'5C1Y_GEO'!AA54+'5C1AI_Harmony'!AA54+'5C1AJ_Athlos'!AA54+'5C1AG_Collegiate'!AA54+'5C1M_GEO Mid'!AA54+Placeholder_Tallulah!AA54</f>
        <v>0</v>
      </c>
      <c r="AC54" s="57">
        <f>'5C1B_DArbonne'!AB54+'5C1A_Madison'!AB54+'5C1C_Intl High'!AB54+'5C3_UnvView'!AC54+'5C1F_L.C. Charter'!AB54+'5C1E_LFNO'!AB54+'5C1D_NOMMA'!AB54+'5C1AE_Noble Minds'!AB54+'5C1J_Jeff Chamber'!AB54+'5C1Q_Advantage'!AB54+'5C1AF_JCFA-Laf'!AB54+'5C1W_Willow'!AB54+'5C1Z_Lincoln Prep'!AB54+'5C1AA_Laurel'!AB54+'5C1AB_Apex'!AB54+'5C1AC_Smothers'!AB54+'5C1AD_Greater'!AB54+'5C1R_Iberville'!AB54+'5C1N_Delta'!AB54+'5C1S_LC Col Prep'!AB54+'5C1T_Northeast'!AB54+'5C1U_Acadiana Ren'!AB54+'5C1I_LA Key'!AB54+'5C1V_Laf Ren'!AB54+'5C1O_Impact'!AB54+'5C1P_Vision'!AB54+'5C2_LAVCA'!AC54+'5C1H_Southwest'!AB54+'5C1G_JS Clark'!AB54+'5C1AH_BRUP'!AB54+'5C1X_Tangi'!AB54+'5C1Y_GEO'!AB54+'5C1AI_Harmony'!AB54+'5C1AJ_Athlos'!AB54+'5C1AG_Collegiate'!AB54+'5C1M_GEO Mid'!AB54+Placeholder_Tallulah!AB54</f>
        <v>0</v>
      </c>
      <c r="AD54" s="94">
        <f>'5C1B_DArbonne'!AC54+'5C1A_Madison'!AC54+'5C1C_Intl High'!AC54+'5C3_UnvView'!AD54+'5C1F_L.C. Charter'!AC54+'5C1E_LFNO'!AC54+'5C1D_NOMMA'!AC54+'5C1AE_Noble Minds'!AC54+'5C1J_Jeff Chamber'!AC54+'5C1Q_Advantage'!AC54+'5C1AF_JCFA-Laf'!AC54+'5C1W_Willow'!AC54+'5C1Z_Lincoln Prep'!AC54+'5C1AA_Laurel'!AC54+'5C1AB_Apex'!AC54+'5C1AC_Smothers'!AC54+'5C1AD_Greater'!AC54+'5C1R_Iberville'!AC54+'5C1N_Delta'!AC54+'5C1S_LC Col Prep'!AC54+'5C1T_Northeast'!AC54+'5C1U_Acadiana Ren'!AC54+'5C1I_LA Key'!AC54+'5C1V_Laf Ren'!AC54+'5C1O_Impact'!AC54+'5C1P_Vision'!AC54+'5C2_LAVCA'!AD54+'5C1H_Southwest'!AC54+'5C1G_JS Clark'!AC54+'5C1AH_BRUP'!AC54+'5C1X_Tangi'!AC54+'5C1Y_GEO'!AC54+'5C1AI_Harmony'!AC54+'5C1AJ_Athlos'!AC54+'5C1AG_Collegiate'!AC54+'5C1M_GEO Mid'!AC54+Placeholder_Tallulah!AC54</f>
        <v>0</v>
      </c>
      <c r="AE54" s="98">
        <f>'5C1B_DArbonne'!AD54+'5C1A_Madison'!AD54+'5C1C_Intl High'!AD54+'5C3_UnvView'!AE54+'5C1F_L.C. Charter'!AD54+'5C1E_LFNO'!AD54+'5C1D_NOMMA'!AD54+'5C1AE_Noble Minds'!AD54+'5C1J_Jeff Chamber'!AD54+'5C1Q_Advantage'!AD54+'5C1AF_JCFA-Laf'!AD54+'5C1W_Willow'!AD54+'5C1Z_Lincoln Prep'!AD54+'5C1AA_Laurel'!AD54+'5C1AB_Apex'!AD54+'5C1AC_Smothers'!AD54+'5C1AD_Greater'!AD54+'5C1R_Iberville'!AD54+'5C1N_Delta'!AD54+'5C1S_LC Col Prep'!AD54+'5C1T_Northeast'!AD54+'5C1U_Acadiana Ren'!AD54+'5C1I_LA Key'!AD54+'5C1V_Laf Ren'!AD54+'5C1O_Impact'!AD54+'5C1P_Vision'!AD54+'5C2_LAVCA'!AE54+'5C1H_Southwest'!AD54+'5C1G_JS Clark'!AD54+'5C1AH_BRUP'!AD54+'5C1X_Tangi'!AD54+'5C1Y_GEO'!AD54+'5C1AI_Harmony'!AD54+'5C1AJ_Athlos'!AD54+'5C1AG_Collegiate'!AD54+'5C1M_GEO Mid'!AD54+Placeholder_Tallulah!AD54</f>
        <v>0</v>
      </c>
      <c r="AF54" s="76">
        <f>'Source Data'!N54</f>
        <v>6891</v>
      </c>
      <c r="AG54" s="91">
        <f>'5C1B_DArbonne'!AF54+'5C1A_Madison'!AF54+'5C1C_Intl High'!AF54+'5C3_UnvView'!AG54+'5C1F_L.C. Charter'!AF54+'5C1E_LFNO'!AF54+'5C1D_NOMMA'!AF54+'5C1AE_Noble Minds'!AF54+'5C1J_Jeff Chamber'!AF54+'5C1Q_Advantage'!AF54+'5C1AF_JCFA-Laf'!AF54+'5C1W_Willow'!AF54+'5C1Z_Lincoln Prep'!AF54+'5C1AA_Laurel'!AF54+'5C1AB_Apex'!AF54+'5C1AC_Smothers'!AF54+'5C1AD_Greater'!AF54+'5C1R_Iberville'!AF54+'5C1N_Delta'!AF54+'5C1S_LC Col Prep'!AF54+'5C1T_Northeast'!AF54+'5C1U_Acadiana Ren'!AF54+'5C1I_LA Key'!AF54+'5C1V_Laf Ren'!AF54+'5C1O_Impact'!AF54+'5C1P_Vision'!AF54+'5C2_LAVCA'!AG54+'5C1H_Southwest'!AF54+'5C1G_JS Clark'!AF54+'5C1AH_BRUP'!AF54+'5C1X_Tangi'!AF54+'5C1Y_GEO'!AF54+'5C1AI_Harmony'!AF54+'5C1AJ_Athlos'!AF54+'5C1AG_Collegiate'!AF54+'5C1M_GEO Mid'!AF54+Placeholder_Tallulah!AF54</f>
        <v>0</v>
      </c>
      <c r="AH54" s="336">
        <f>'5C1B_DArbonne'!AG54+'5C1A_Madison'!AG54+'5C1C_Intl High'!AG54+'5C3_UnvView'!AH54+'5C1F_L.C. Charter'!AG54+'5C1E_LFNO'!AG54+'5C1D_NOMMA'!AG54+'5C1AE_Noble Minds'!AG54+'5C1J_Jeff Chamber'!AG54+'5C1Q_Advantage'!AG54+'5C1AF_JCFA-Laf'!AG54+'5C1W_Willow'!AG54+'5C1Z_Lincoln Prep'!AG54+'5C1AA_Laurel'!AG54+'5C1AB_Apex'!AG54+'5C1AC_Smothers'!AG54+'5C1AD_Greater'!AG54+'5C1R_Iberville'!AG54+'5C1N_Delta'!AG54+'5C1S_LC Col Prep'!AG54+'5C1T_Northeast'!AG54+'5C1U_Acadiana Ren'!AG54+'5C1I_LA Key'!AG54+'5C1V_Laf Ren'!AG54+'5C1O_Impact'!AG54+'5C1P_Vision'!AG54+'5C2_LAVCA'!AH54+'5C1H_Southwest'!AG54+'5C1G_JS Clark'!AG54+'5C1AH_BRUP'!AG54+'5C1X_Tangi'!AG54+'5C1Y_GEO'!AG54+'5C1AI_Harmony'!AG54+'5C1AJ_Athlos'!AG54+'5C1AG_Collegiate'!AG54+'5C1M_GEO Mid'!AG54+Placeholder_Tallulah!AG54</f>
        <v>0</v>
      </c>
      <c r="AI54" s="76">
        <f>'5C1B_DArbonne'!AH54+'5C1A_Madison'!AH54+'5C1C_Intl High'!AH54+'5C3_UnvView'!AI54+'5C1F_L.C. Charter'!AH54+'5C1E_LFNO'!AH54+'5C1D_NOMMA'!AH54+'5C1AE_Noble Minds'!AH54+'5C1J_Jeff Chamber'!AH54+'5C1Q_Advantage'!AH54+'5C1AF_JCFA-Laf'!AH54+'5C1W_Willow'!AH54+'5C1Z_Lincoln Prep'!AH54+'5C1AA_Laurel'!AH54+'5C1AB_Apex'!AH54+'5C1AC_Smothers'!AH54+'5C1AD_Greater'!AH54+'5C1R_Iberville'!AH54+'5C1N_Delta'!AH54+'5C1S_LC Col Prep'!AH54+'5C1T_Northeast'!AH54+'5C1U_Acadiana Ren'!AH54+'5C1I_LA Key'!AH54+'5C1V_Laf Ren'!AH54+'5C1O_Impact'!AH54+'5C1P_Vision'!AH54+'5C2_LAVCA'!AI54+'5C1H_Southwest'!AH54+'5C1G_JS Clark'!AH54+'5C1AH_BRUP'!AH54+'5C1X_Tangi'!AH54+'5C1Y_GEO'!AH54+'5C1AI_Harmony'!AH54+'5C1AJ_Athlos'!AH54+'5C1AG_Collegiate'!AH54+'5C1M_GEO Mid'!AH54+Placeholder_Tallulah!AH54</f>
        <v>0</v>
      </c>
      <c r="AJ54" s="336">
        <f>'5C1B_DArbonne'!AI54+'5C1A_Madison'!AI54+'5C1C_Intl High'!AI54+'5C3_UnvView'!AJ54+'5C1F_L.C. Charter'!AI54+'5C1E_LFNO'!AI54+'5C1D_NOMMA'!AI54+'5C1AE_Noble Minds'!AI54+'5C1J_Jeff Chamber'!AI54+'5C1Q_Advantage'!AI54+'5C1AF_JCFA-Laf'!AI54+'5C1W_Willow'!AI54+'5C1Z_Lincoln Prep'!AI54+'5C1AA_Laurel'!AI54+'5C1AB_Apex'!AI54+'5C1AC_Smothers'!AI54+'5C1AD_Greater'!AI54+'5C1R_Iberville'!AI54+'5C1N_Delta'!AI54+'5C1S_LC Col Prep'!AI54+'5C1T_Northeast'!AI54+'5C1U_Acadiana Ren'!AI54+'5C1I_LA Key'!AI54+'5C1V_Laf Ren'!AI54+'5C1O_Impact'!AI54+'5C1P_Vision'!AI54+'5C2_LAVCA'!AJ54+'5C1H_Southwest'!AI54+'5C1G_JS Clark'!AI54+'5C1AH_BRUP'!AI54+'5C1X_Tangi'!AI54+'5C1Y_GEO'!AI54+'5C1AI_Harmony'!AI54+'5C1AJ_Athlos'!AI54+'5C1AG_Collegiate'!AI54+'5C1M_GEO Mid'!AI54+Placeholder_Tallulah!AI54</f>
        <v>0</v>
      </c>
      <c r="AK54" s="78">
        <f>'5C1B_DArbonne'!AJ54+'5C1A_Madison'!AJ54+'5C1C_Intl High'!AJ54+'5C3_UnvView'!AK54+'5C1F_L.C. Charter'!AJ54+'5C1E_LFNO'!AJ54+'5C1D_NOMMA'!AJ54+'5C1AE_Noble Minds'!AJ54+'5C1J_Jeff Chamber'!AJ54+'5C1Q_Advantage'!AJ54+'5C1AF_JCFA-Laf'!AJ54+'5C1W_Willow'!AJ54+'5C1Z_Lincoln Prep'!AJ54+'5C1AA_Laurel'!AJ54+'5C1AB_Apex'!AJ54+'5C1AC_Smothers'!AJ54+'5C1AD_Greater'!AJ54+'5C1R_Iberville'!AJ54+'5C1N_Delta'!AJ54+'5C1S_LC Col Prep'!AJ54+'5C1T_Northeast'!AJ54+'5C1U_Acadiana Ren'!AJ54+'5C1I_LA Key'!AJ54+'5C1V_Laf Ren'!AJ54+'5C1O_Impact'!AJ54+'5C1P_Vision'!AJ54+'5C2_LAVCA'!AK54+'5C1H_Southwest'!AJ54+'5C1G_JS Clark'!AJ54+'5C1AH_BRUP'!AJ54+'5C1X_Tangi'!AJ54+'5C1Y_GEO'!AJ54+'5C1AI_Harmony'!AJ54+'5C1AJ_Athlos'!AJ54+'5C1AG_Collegiate'!AJ54+'5C1M_GEO Mid'!AJ54+Placeholder_Tallulah!AJ54</f>
        <v>0</v>
      </c>
      <c r="AL54" s="77">
        <f>'5C1B_DArbonne'!AK54+'5C1A_Madison'!AK54+'5C1C_Intl High'!AK54+'5C3_UnvView'!AL54+'5C1F_L.C. Charter'!AK54+'5C1E_LFNO'!AK54+'5C1D_NOMMA'!AK54+'5C1AE_Noble Minds'!AK54+'5C1J_Jeff Chamber'!AK54+'5C1Q_Advantage'!AK54+'5C1AF_JCFA-Laf'!AK54+'5C1W_Willow'!AK54+'5C1Z_Lincoln Prep'!AK54+'5C1AA_Laurel'!AK54+'5C1AB_Apex'!AK54+'5C1AC_Smothers'!AK54+'5C1AD_Greater'!AK54+'5C1R_Iberville'!AK54+'5C1N_Delta'!AK54+'5C1S_LC Col Prep'!AK54+'5C1T_Northeast'!AK54+'5C1U_Acadiana Ren'!AK54+'5C1I_LA Key'!AK54+'5C1V_Laf Ren'!AK54+'5C1O_Impact'!AK54+'5C1P_Vision'!AK54+'5C2_LAVCA'!AL54+'5C1H_Southwest'!AK54+'5C1G_JS Clark'!AK54+'5C1AH_BRUP'!AK54+'5C1X_Tangi'!AK54+'5C1Y_GEO'!AK54+'5C1AI_Harmony'!AK54+'5C1AJ_Athlos'!AK54+'5C1AG_Collegiate'!AK54+'5C1M_GEO Mid'!AK54+Placeholder_Tallulah!AK54</f>
        <v>0</v>
      </c>
      <c r="AM54" s="91">
        <f>'5C1B_DArbonne'!AL54+'5C1A_Madison'!AL54+'5C1C_Intl High'!AL54+'5C3_UnvView'!AM54+'5C1F_L.C. Charter'!AL54+'5C1E_LFNO'!AL54+'5C1D_NOMMA'!AL54+'5C1AE_Noble Minds'!AL54+'5C1J_Jeff Chamber'!AL54+'5C1Q_Advantage'!AL54+'5C1AF_JCFA-Laf'!AL54+'5C1W_Willow'!AL54+'5C1Z_Lincoln Prep'!AL54+'5C1AA_Laurel'!AL54+'5C1AB_Apex'!AL54+'5C1AC_Smothers'!AL54+'5C1AD_Greater'!AL54+'5C1R_Iberville'!AL54+'5C1N_Delta'!AL54+'5C1S_LC Col Prep'!AL54+'5C1T_Northeast'!AL54+'5C1U_Acadiana Ren'!AL54+'5C1I_LA Key'!AL54+'5C1V_Laf Ren'!AL54+'5C1O_Impact'!AL54+'5C1P_Vision'!AL54+'5C2_LAVCA'!AM54+'5C1H_Southwest'!AL54+'5C1G_JS Clark'!AL54+'5C1AH_BRUP'!AL54+'5C1X_Tangi'!AL54+'5C1Y_GEO'!AL54+'5C1AI_Harmony'!AL54+'5C1AJ_Athlos'!AL54+'5C1AG_Collegiate'!AL54+'5C1M_GEO Mid'!AL54+Placeholder_Tallulah!AL54</f>
        <v>551968</v>
      </c>
      <c r="AN54" s="80">
        <f>'5C1B_DArbonne'!AM54+'5C1A_Madison'!AM54+'5C1C_Intl High'!AM54+'5C3_UnvView'!AN54+'5C1F_L.C. Charter'!AM54+'5C1E_LFNO'!AM54+'5C1D_NOMMA'!AM54+'5C1AE_Noble Minds'!AM54+'5C1J_Jeff Chamber'!AM54+'5C1Q_Advantage'!AM54+'5C1AF_JCFA-Laf'!AM54+'5C1W_Willow'!AM54+'5C1Z_Lincoln Prep'!AM54+'5C1AA_Laurel'!AM54+'5C1AB_Apex'!AM54+'5C1AC_Smothers'!AM54+'5C1AD_Greater'!AM54+'5C1R_Iberville'!AM54+'5C1N_Delta'!AM54+'5C1S_LC Col Prep'!AM54+'5C1T_Northeast'!AM54+'5C1U_Acadiana Ren'!AM54+'5C1I_LA Key'!AM54+'5C1V_Laf Ren'!AM54+'5C1O_Impact'!AM54+'5C1P_Vision'!AM54+'5C2_LAVCA'!AN54+'5C1H_Southwest'!AM54+'5C1G_JS Clark'!AM54+'5C1AH_BRUP'!AM54+'5C1X_Tangi'!AM54+'5C1Y_GEO'!AM54+'5C1AI_Harmony'!AM54+'5C1AJ_Athlos'!AM54+'5C1AG_Collegiate'!AM54+'5C1M_GEO Mid'!AM54+Placeholder_Tallulah!AM54</f>
        <v>0</v>
      </c>
      <c r="AO54" s="91">
        <f>'5C1B_DArbonne'!AN54+'5C1A_Madison'!AN54+'5C1C_Intl High'!AN54+'5C3_UnvView'!AO54+'5C1F_L.C. Charter'!AN54+'5C1E_LFNO'!AN54+'5C1D_NOMMA'!AN54+'5C1AE_Noble Minds'!AN54+'5C1J_Jeff Chamber'!AN54+'5C1Q_Advantage'!AN54+'5C1AF_JCFA-Laf'!AN54+'5C1W_Willow'!AN54+'5C1Z_Lincoln Prep'!AN54+'5C1AA_Laurel'!AN54+'5C1AB_Apex'!AN54+'5C1AC_Smothers'!AN54+'5C1AD_Greater'!AN54+'5C1R_Iberville'!AN54+'5C1N_Delta'!AN54+'5C1S_LC Col Prep'!AN54+'5C1T_Northeast'!AN54+'5C1U_Acadiana Ren'!AN54+'5C1I_LA Key'!AN54+'5C1V_Laf Ren'!AN54+'5C1O_Impact'!AN54+'5C1P_Vision'!AN54+'5C2_LAVCA'!AO54+'5C1H_Southwest'!AN54+'5C1G_JS Clark'!AN54+'5C1AH_BRUP'!AN54+'5C1X_Tangi'!AN54+'5C1Y_GEO'!AN54+'5C1AI_Harmony'!AN54+'5C1AJ_Athlos'!AN54+'5C1AG_Collegiate'!AN54+'5C1M_GEO Mid'!AN54+Placeholder_Tallulah!AN54</f>
        <v>0</v>
      </c>
      <c r="AP54" s="78">
        <f>'5C1B_DArbonne'!AO54+'5C1A_Madison'!AO54+'5C1C_Intl High'!AO54+'5C3_UnvView'!AP54+'5C1F_L.C. Charter'!AO54+'5C1E_LFNO'!AO54+'5C1D_NOMMA'!AO54+'5C1AE_Noble Minds'!AO54+'5C1J_Jeff Chamber'!AO54+'5C1Q_Advantage'!AO54+'5C1AF_JCFA-Laf'!AO54+'5C1W_Willow'!AO54+'5C1Z_Lincoln Prep'!AO54+'5C1AA_Laurel'!AO54+'5C1AB_Apex'!AO54+'5C1AC_Smothers'!AO54+'5C1AD_Greater'!AO54+'5C1R_Iberville'!AO54+'5C1N_Delta'!AO54+'5C1S_LC Col Prep'!AO54+'5C1T_Northeast'!AO54+'5C1U_Acadiana Ren'!AO54+'5C1I_LA Key'!AO54+'5C1V_Laf Ren'!AO54+'5C1O_Impact'!AO54+'5C1P_Vision'!AO54+'5C2_LAVCA'!AP54+'5C1H_Southwest'!AO54+'5C1G_JS Clark'!AO54+'5C1AH_BRUP'!AO54+'5C1X_Tangi'!AO54+'5C1Y_GEO'!AO54+'5C1AI_Harmony'!AO54+'5C1AJ_Athlos'!AO54+'5C1AG_Collegiate'!AO54+'5C1M_GEO Mid'!AO54+Placeholder_Tallulah!AO54</f>
        <v>0</v>
      </c>
      <c r="AQ54" s="91">
        <f>'5C1B_DArbonne'!AP54+'5C1A_Madison'!AP54+'5C1C_Intl High'!AP54+'5C3_UnvView'!AQ54+'5C1F_L.C. Charter'!AP54+'5C1E_LFNO'!AP54+'5C1D_NOMMA'!AP54+'5C1AE_Noble Minds'!AP54+'5C1J_Jeff Chamber'!AP54+'5C1Q_Advantage'!AP54+'5C1AF_JCFA-Laf'!AP54+'5C1W_Willow'!AP54+'5C1Z_Lincoln Prep'!AP54+'5C1AA_Laurel'!AP54+'5C1AB_Apex'!AP54+'5C1AC_Smothers'!AP54+'5C1AD_Greater'!AP54+'5C1R_Iberville'!AP54+'5C1N_Delta'!AP54+'5C1S_LC Col Prep'!AP54+'5C1T_Northeast'!AP54+'5C1U_Acadiana Ren'!AP54+'5C1I_LA Key'!AP54+'5C1V_Laf Ren'!AP54+'5C1O_Impact'!AP54+'5C1P_Vision'!AP54+'5C2_LAVCA'!AQ54+'5C1H_Southwest'!AP54+'5C1G_JS Clark'!AP54+'5C1AH_BRUP'!AP54+'5C1X_Tangi'!AP54+'5C1Y_GEO'!AP54+'5C1AI_Harmony'!AP54+'5C1AJ_Athlos'!AP54+'5C1AG_Collegiate'!AP54+'5C1M_GEO Mid'!AP54+Placeholder_Tallulah!AP54</f>
        <v>0</v>
      </c>
      <c r="AR54" s="78">
        <f>'5C1B_DArbonne'!AQ54+'5C1A_Madison'!AQ54+'5C1C_Intl High'!AQ54+'5C3_UnvView'!AR54+'5C1F_L.C. Charter'!AQ54+'5C1E_LFNO'!AQ54+'5C1D_NOMMA'!AQ54+'5C1AE_Noble Minds'!AQ54+'5C1J_Jeff Chamber'!AQ54+'5C1Q_Advantage'!AQ54+'5C1AF_JCFA-Laf'!AQ54+'5C1W_Willow'!AQ54+'5C1Z_Lincoln Prep'!AQ54+'5C1AA_Laurel'!AQ54+'5C1AB_Apex'!AQ54+'5C1AC_Smothers'!AQ54+'5C1AD_Greater'!AQ54+'5C1R_Iberville'!AQ54+'5C1N_Delta'!AQ54+'5C1S_LC Col Prep'!AQ54+'5C1T_Northeast'!AQ54+'5C1U_Acadiana Ren'!AQ54+'5C1I_LA Key'!AQ54+'5C1V_Laf Ren'!AQ54+'5C1O_Impact'!AQ54+'5C1P_Vision'!AQ54+'5C2_LAVCA'!AR54+'5C1H_Southwest'!AQ54+'5C1G_JS Clark'!AQ54+'5C1AH_BRUP'!AQ54+'5C1X_Tangi'!AQ54+'5C1Y_GEO'!AQ54+'5C1AI_Harmony'!AQ54+'5C1AJ_Athlos'!AQ54+'5C1AG_Collegiate'!AQ54+'5C1M_GEO Mid'!AQ54+Placeholder_Tallulah!AQ54</f>
        <v>0</v>
      </c>
      <c r="AS54" s="78">
        <f>'5C1B_DArbonne'!AR54+'5C1A_Madison'!AR54+'5C1C_Intl High'!AR54+'5C3_UnvView'!AS54+'5C1F_L.C. Charter'!AR54+'5C1E_LFNO'!AR54+'5C1D_NOMMA'!AR54+'5C1AE_Noble Minds'!AR54+'5C1J_Jeff Chamber'!AR54+'5C1Q_Advantage'!AR54+'5C1AF_JCFA-Laf'!AR54+'5C1W_Willow'!AR54+'5C1Z_Lincoln Prep'!AR54+'5C1AA_Laurel'!AR54+'5C1AB_Apex'!AR54+'5C1AC_Smothers'!AR54+'5C1AD_Greater'!AR54+'5C1R_Iberville'!AR54+'5C1N_Delta'!AR54+'5C1S_LC Col Prep'!AR54+'5C1T_Northeast'!AR54+'5C1U_Acadiana Ren'!AR54+'5C1I_LA Key'!AR54+'5C1V_Laf Ren'!AR54+'5C1O_Impact'!AR54+'5C1P_Vision'!AR54+'5C2_LAVCA'!AS54+'5C1H_Southwest'!AR54+'5C1G_JS Clark'!AR54+'5C1AH_BRUP'!AR54+'5C1X_Tangi'!AR54+'5C1Y_GEO'!AR54+'5C1AI_Harmony'!AR54+'5C1AJ_Athlos'!AR54+'5C1AG_Collegiate'!AR54+'5C1M_GEO Mid'!AR54+Placeholder_Tallulah!AR54</f>
        <v>0</v>
      </c>
      <c r="AT54" s="91">
        <f>'5C1B_DArbonne'!AS54+'5C1A_Madison'!AS54+'5C1C_Intl High'!AS54+'5C3_UnvView'!AT54+'5C1F_L.C. Charter'!AS54+'5C1E_LFNO'!AS54+'5C1D_NOMMA'!AS54+'5C1AE_Noble Minds'!AS54+'5C1J_Jeff Chamber'!AS54+'5C1Q_Advantage'!AS54+'5C1AF_JCFA-Laf'!AS54+'5C1W_Willow'!AS54+'5C1Z_Lincoln Prep'!AS54+'5C1AA_Laurel'!AS54+'5C1AB_Apex'!AS54+'5C1AC_Smothers'!AS54+'5C1AD_Greater'!AS54+'5C1R_Iberville'!AS54+'5C1N_Delta'!AS54+'5C1S_LC Col Prep'!AS54+'5C1T_Northeast'!AS54+'5C1U_Acadiana Ren'!AS54+'5C1I_LA Key'!AS54+'5C1V_Laf Ren'!AS54+'5C1O_Impact'!AS54+'5C1P_Vision'!AS54+'5C2_LAVCA'!AT54+'5C1H_Southwest'!AS54+'5C1G_JS Clark'!AS54+'5C1AH_BRUP'!AS54+'5C1X_Tangi'!AS54+'5C1Y_GEO'!AS54+'5C1AI_Harmony'!AS54+'5C1AJ_Athlos'!AS54+'5C1AG_Collegiate'!AS54+'5C1M_GEO Mid'!AS54+Placeholder_Tallulah!AS54</f>
        <v>80445</v>
      </c>
      <c r="AU54" s="79">
        <f t="shared" si="1"/>
        <v>0</v>
      </c>
      <c r="AV54" s="88">
        <f t="shared" si="2"/>
        <v>80445</v>
      </c>
      <c r="AW54" s="192"/>
      <c r="AX54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Mid'!#REF!+Placeholder_Tallulah!AW54</f>
        <v>#REF!</v>
      </c>
      <c r="AY54" s="75">
        <f t="shared" si="3"/>
        <v>0</v>
      </c>
      <c r="AZ54" s="75" t="e">
        <f t="shared" si="4"/>
        <v>#REF!</v>
      </c>
    </row>
    <row r="55" spans="1:52" ht="16.149999999999999" customHeight="1" x14ac:dyDescent="0.2">
      <c r="A55" s="55">
        <v>49</v>
      </c>
      <c r="B55" s="56" t="s">
        <v>54</v>
      </c>
      <c r="C55" s="336">
        <f>'5C1B_DArbonne'!C55+'5C1A_Madison'!C55+'5C1C_Intl High'!C55+'5C3_UnvView'!C55+'5C1F_L.C. Charter'!C55+'5C1E_LFNO'!C55+'5C1D_NOMMA'!C55+'5C1AE_Noble Minds'!C55+'5C1J_Jeff Chamber'!C55+'5C1Q_Advantage'!C55+'5C1AF_JCFA-Laf'!C55+'5C1W_Willow'!C55+'5C1Z_Lincoln Prep'!C55+'5C1AA_Laurel'!C55+'5C1AB_Apex'!C55+'5C1AC_Smothers'!C55+'5C1AD_Greater'!C55+'5C1R_Iberville'!C55+'5C1N_Delta'!C55+'5C1S_LC Col Prep'!C55+'5C1T_Northeast'!C55+'5C1U_Acadiana Ren'!C55+'5C1I_LA Key'!C55+'5C1V_Laf Ren'!C55+'5C1O_Impact'!C55+'5C1P_Vision'!C55+'5C2_LAVCA'!C55+'5C1H_Southwest'!C55+'5C1G_JS Clark'!C55+'5C1AH_BRUP'!C55+'5C1X_Tangi'!C55+'5C1Y_GEO'!C55+'5C1AI_Harmony'!C55+'5C1AJ_Athlos'!C55+'5C1AG_Collegiate'!C55+'5C1M_GEO Mid'!C55+Placeholder_Tallulah!C55</f>
        <v>0</v>
      </c>
      <c r="D55" s="57">
        <f>'Source Data'!H55</f>
        <v>4510.9600632140227</v>
      </c>
      <c r="E55" s="75">
        <f>'5C1B_DArbonne'!E55+'5C1A_Madison'!E55+'5C1C_Intl High'!E55+'5C3_UnvView'!E55+'5C1F_L.C. Charter'!E55+'5C1E_LFNO'!E55+'5C1D_NOMMA'!E55+'5C1AE_Noble Minds'!E55+'5C1J_Jeff Chamber'!E55+'5C1Q_Advantage'!E55+'5C1AF_JCFA-Laf'!E55+'5C1W_Willow'!E55+'5C1Z_Lincoln Prep'!E55+'5C1AA_Laurel'!E55+'5C1AB_Apex'!E55+'5C1AC_Smothers'!E55+'5C1AD_Greater'!E55+'5C1R_Iberville'!E55+'5C1N_Delta'!E55+'5C1S_LC Col Prep'!E55+'5C1T_Northeast'!E55+'5C1U_Acadiana Ren'!E55+'5C1I_LA Key'!E55+'5C1V_Laf Ren'!E55+'5C1O_Impact'!E55+'5C1P_Vision'!E55+'5C2_LAVCA'!E55+'5C1H_Southwest'!E55+'5C1G_JS Clark'!E55+'5C1AH_BRUP'!E55+'5C1X_Tangi'!E55+'5C1Y_GEO'!E55+'5C1AI_Harmony'!E55+'5C1AJ_Athlos'!E55+'5C1AG_Collegiate'!E55+'5C1M_GEO Mid'!E55+Placeholder_Tallulah!E55</f>
        <v>0</v>
      </c>
      <c r="F55" s="355">
        <f>'5C1B_DArbonne'!F55+'5C1A_Madison'!F55+'5C1C_Intl High'!F55+'5C3_UnvView'!F55+'5C1F_L.C. Charter'!F55+'5C1E_LFNO'!F55+'5C1D_NOMMA'!F55+'5C1AE_Noble Minds'!F55+'5C1J_Jeff Chamber'!F55+'5C1Q_Advantage'!F55+'5C1AF_JCFA-Laf'!F55+'5C1W_Willow'!F55+'5C1Z_Lincoln Prep'!F55+'5C1AA_Laurel'!F55+'5C1AB_Apex'!F55+'5C1AC_Smothers'!F55+'5C1AD_Greater'!F55+'5C1R_Iberville'!F55+'5C1N_Delta'!F55+'5C1S_LC Col Prep'!F55+'5C1T_Northeast'!F55+'5C1U_Acadiana Ren'!F55+'5C1I_LA Key'!F55+'5C1V_Laf Ren'!F55+'5C1O_Impact'!F55+'5C1P_Vision'!F55+'5C2_LAVCA'!F55+'5C1H_Southwest'!F55+'5C1G_JS Clark'!F55+'5C1AH_BRUP'!F55+'5C1X_Tangi'!F55+'5C1Y_GEO'!F55+'5C1AI_Harmony'!F55+'5C1AJ_Athlos'!F55+'5C1AG_Collegiate'!F55+'5C1M_GEO Mid'!F55+Placeholder_Tallulah!F55</f>
        <v>0</v>
      </c>
      <c r="G55" s="57">
        <f>'Source Data'!I55</f>
        <v>660.79145627436594</v>
      </c>
      <c r="H55" s="75">
        <f>'5C1B_DArbonne'!H55+'5C1A_Madison'!H55+'5C1C_Intl High'!H55+'5C3_UnvView'!H55+'5C1F_L.C. Charter'!H55+'5C1E_LFNO'!H55+'5C1D_NOMMA'!H55+'5C1AE_Noble Minds'!H55+'5C1J_Jeff Chamber'!H55+'5C1Q_Advantage'!H55+'5C1AF_JCFA-Laf'!H55+'5C1W_Willow'!H55+'5C1Z_Lincoln Prep'!H55+'5C1AA_Laurel'!H55+'5C1AB_Apex'!H55+'5C1AC_Smothers'!H55+'5C1AD_Greater'!H55+'5C1R_Iberville'!H55+'5C1N_Delta'!H55+'5C1S_LC Col Prep'!H55+'5C1T_Northeast'!H55+'5C1U_Acadiana Ren'!H55+'5C1I_LA Key'!H55+'5C1V_Laf Ren'!H55+'5C1O_Impact'!H55+'5C1P_Vision'!H55+'5C2_LAVCA'!H55+'5C1H_Southwest'!H55+'5C1G_JS Clark'!H55+'5C1AH_BRUP'!H55+'5C1X_Tangi'!H55+'5C1Y_GEO'!H55+'5C1AI_Harmony'!H55+'5C1AJ_Athlos'!H55+'5C1AG_Collegiate'!H55+'5C1M_GEO Mid'!H55+Placeholder_Tallulah!H55</f>
        <v>0</v>
      </c>
      <c r="I55" s="355">
        <f>'5C1B_DArbonne'!I55+'5C1A_Madison'!I55+'5C1C_Intl High'!I55+'5C3_UnvView'!I55+'5C1F_L.C. Charter'!I55+'5C1E_LFNO'!I55+'5C1D_NOMMA'!I55+'5C1AE_Noble Minds'!I55+'5C1J_Jeff Chamber'!I55+'5C1Q_Advantage'!I55+'5C1AF_JCFA-Laf'!I55+'5C1W_Willow'!I55+'5C1Z_Lincoln Prep'!I55+'5C1AA_Laurel'!I55+'5C1AB_Apex'!I55+'5C1AC_Smothers'!I55+'5C1AD_Greater'!I55+'5C1R_Iberville'!I55+'5C1N_Delta'!I55+'5C1S_LC Col Prep'!I55+'5C1T_Northeast'!I55+'5C1U_Acadiana Ren'!I55+'5C1I_LA Key'!I55+'5C1V_Laf Ren'!I55+'5C1O_Impact'!I55+'5C1P_Vision'!I55+'5C2_LAVCA'!I55+'5C1H_Southwest'!I55+'5C1G_JS Clark'!I55+'5C1AH_BRUP'!I55+'5C1X_Tangi'!I55+'5C1Y_GEO'!I55+'5C1AI_Harmony'!I55+'5C1AJ_Athlos'!I55+'5C1AG_Collegiate'!I55+'5C1M_GEO Mid'!I55+Placeholder_Tallulah!I55</f>
        <v>0</v>
      </c>
      <c r="J55" s="57">
        <f>'Source Data'!J55</f>
        <v>180.21585171119071</v>
      </c>
      <c r="K55" s="75">
        <f>'5C1B_DArbonne'!K55+'5C1A_Madison'!K55+'5C1C_Intl High'!K55+'5C3_UnvView'!K55+'5C1F_L.C. Charter'!K55+'5C1E_LFNO'!K55+'5C1D_NOMMA'!K55+'5C1AE_Noble Minds'!K55+'5C1J_Jeff Chamber'!K55+'5C1Q_Advantage'!K55+'5C1AF_JCFA-Laf'!K55+'5C1W_Willow'!K55+'5C1Z_Lincoln Prep'!K55+'5C1AA_Laurel'!K55+'5C1AB_Apex'!K55+'5C1AC_Smothers'!K55+'5C1AD_Greater'!K55+'5C1R_Iberville'!K55+'5C1N_Delta'!K55+'5C1S_LC Col Prep'!K55+'5C1T_Northeast'!K55+'5C1U_Acadiana Ren'!K55+'5C1I_LA Key'!K55+'5C1V_Laf Ren'!K55+'5C1O_Impact'!K55+'5C1P_Vision'!K55+'5C2_LAVCA'!K55+'5C1H_Southwest'!K55+'5C1G_JS Clark'!K55+'5C1AH_BRUP'!K55+'5C1X_Tangi'!K55+'5C1Y_GEO'!K55+'5C1AI_Harmony'!K55+'5C1AJ_Athlos'!K55+'5C1AG_Collegiate'!K55+'5C1M_GEO Mid'!K55+Placeholder_Tallulah!K55</f>
        <v>0</v>
      </c>
      <c r="L55" s="355">
        <f>'5C1B_DArbonne'!L55+'5C1A_Madison'!L55+'5C1C_Intl High'!L55+'5C3_UnvView'!L55+'5C1F_L.C. Charter'!L55+'5C1E_LFNO'!L55+'5C1D_NOMMA'!L55+'5C1AE_Noble Minds'!L55+'5C1J_Jeff Chamber'!L55+'5C1Q_Advantage'!L55+'5C1AF_JCFA-Laf'!L55+'5C1W_Willow'!L55+'5C1Z_Lincoln Prep'!L55+'5C1AA_Laurel'!L55+'5C1AB_Apex'!L55+'5C1AC_Smothers'!L55+'5C1AD_Greater'!L55+'5C1R_Iberville'!L55+'5C1N_Delta'!L55+'5C1S_LC Col Prep'!L55+'5C1T_Northeast'!L55+'5C1U_Acadiana Ren'!L55+'5C1I_LA Key'!L55+'5C1V_Laf Ren'!L55+'5C1O_Impact'!L55+'5C1P_Vision'!L55+'5C2_LAVCA'!L55+'5C1H_Southwest'!L55+'5C1G_JS Clark'!L55+'5C1AH_BRUP'!L55+'5C1X_Tangi'!L55+'5C1Y_GEO'!L55+'5C1AI_Harmony'!L55+'5C1AJ_Athlos'!L55+'5C1AG_Collegiate'!L55+'5C1M_GEO Mid'!L55+Placeholder_Tallulah!L55</f>
        <v>0</v>
      </c>
      <c r="M55" s="57">
        <f>'Source Data'!K55</f>
        <v>4505.3962927797675</v>
      </c>
      <c r="N55" s="75">
        <f>'5C1B_DArbonne'!N55+'5C1A_Madison'!N55+'5C1C_Intl High'!N55+'5C3_UnvView'!N55+'5C1F_L.C. Charter'!N55+'5C1E_LFNO'!N55+'5C1D_NOMMA'!N55+'5C1AE_Noble Minds'!N55+'5C1J_Jeff Chamber'!N55+'5C1Q_Advantage'!N55+'5C1AF_JCFA-Laf'!N55+'5C1W_Willow'!N55+'5C1Z_Lincoln Prep'!N55+'5C1AA_Laurel'!N55+'5C1AB_Apex'!N55+'5C1AC_Smothers'!N55+'5C1AD_Greater'!N55+'5C1R_Iberville'!N55+'5C1N_Delta'!N55+'5C1S_LC Col Prep'!N55+'5C1T_Northeast'!N55+'5C1U_Acadiana Ren'!N55+'5C1I_LA Key'!N55+'5C1V_Laf Ren'!N55+'5C1O_Impact'!N55+'5C1P_Vision'!N55+'5C2_LAVCA'!N55+'5C1H_Southwest'!N55+'5C1G_JS Clark'!N55+'5C1AH_BRUP'!N55+'5C1X_Tangi'!N55+'5C1Y_GEO'!N55+'5C1AI_Harmony'!N55+'5C1AJ_Athlos'!N55+'5C1AG_Collegiate'!N55+'5C1M_GEO Mid'!N55+Placeholder_Tallulah!N55</f>
        <v>0</v>
      </c>
      <c r="O55" s="355">
        <f>'5C1B_DArbonne'!O55+'5C1A_Madison'!O55+'5C1C_Intl High'!O55+'5C3_UnvView'!O55+'5C1F_L.C. Charter'!O55+'5C1E_LFNO'!O55+'5C1D_NOMMA'!O55+'5C1AE_Noble Minds'!O55+'5C1J_Jeff Chamber'!O55+'5C1Q_Advantage'!O55+'5C1AF_JCFA-Laf'!O55+'5C1W_Willow'!O55+'5C1Z_Lincoln Prep'!O55+'5C1AA_Laurel'!O55+'5C1AB_Apex'!O55+'5C1AC_Smothers'!O55+'5C1AD_Greater'!O55+'5C1R_Iberville'!O55+'5C1N_Delta'!O55+'5C1S_LC Col Prep'!O55+'5C1T_Northeast'!O55+'5C1U_Acadiana Ren'!O55+'5C1I_LA Key'!O55+'5C1V_Laf Ren'!O55+'5C1O_Impact'!O55+'5C1P_Vision'!O55+'5C2_LAVCA'!O55+'5C1H_Southwest'!O55+'5C1G_JS Clark'!O55+'5C1AH_BRUP'!O55+'5C1X_Tangi'!O55+'5C1Y_GEO'!O55+'5C1AI_Harmony'!O55+'5C1AJ_Athlos'!O55+'5C1AG_Collegiate'!O55+'5C1M_GEO Mid'!O55+Placeholder_Tallulah!O55</f>
        <v>0</v>
      </c>
      <c r="P55" s="57">
        <f>'Source Data'!L55</f>
        <v>1802.158517111907</v>
      </c>
      <c r="Q55" s="75">
        <f>'5C1B_DArbonne'!Q55+'5C1A_Madison'!Q55+'5C1C_Intl High'!Q55+'5C3_UnvView'!Q55+'5C1F_L.C. Charter'!Q55+'5C1E_LFNO'!Q55+'5C1D_NOMMA'!Q55+'5C1AE_Noble Minds'!Q55+'5C1J_Jeff Chamber'!Q55+'5C1Q_Advantage'!Q55+'5C1AF_JCFA-Laf'!Q55+'5C1W_Willow'!Q55+'5C1Z_Lincoln Prep'!Q55+'5C1AA_Laurel'!Q55+'5C1AB_Apex'!Q55+'5C1AC_Smothers'!Q55+'5C1AD_Greater'!Q55+'5C1R_Iberville'!Q55+'5C1N_Delta'!Q55+'5C1S_LC Col Prep'!Q55+'5C1T_Northeast'!Q55+'5C1U_Acadiana Ren'!Q55+'5C1I_LA Key'!Q55+'5C1V_Laf Ren'!Q55+'5C1O_Impact'!Q55+'5C1P_Vision'!Q55+'5C2_LAVCA'!Q55+'5C1H_Southwest'!Q55+'5C1G_JS Clark'!Q55+'5C1AH_BRUP'!Q55+'5C1X_Tangi'!Q55+'5C1Y_GEO'!Q55+'5C1AI_Harmony'!Q55+'5C1AJ_Athlos'!Q55+'5C1AG_Collegiate'!Q55+'5C1M_GEO Mid'!Q55+Placeholder_Tallulah!Q55</f>
        <v>0</v>
      </c>
      <c r="R55" s="94">
        <f>'5C1B_DArbonne'!R55+'5C1A_Madison'!R55+'5C1C_Intl High'!R55+'5C3_UnvView'!R55+'5C1F_L.C. Charter'!R55+'5C1E_LFNO'!R55+'5C1D_NOMMA'!R55+'5C1AE_Noble Minds'!R55+'5C1J_Jeff Chamber'!R55+'5C1Q_Advantage'!R55+'5C1AF_JCFA-Laf'!R55+'5C1W_Willow'!R55+'5C1Z_Lincoln Prep'!R55+'5C1AA_Laurel'!R55+'5C1AB_Apex'!R55+'5C1AC_Smothers'!R55+'5C1AD_Greater'!R55+'5C1R_Iberville'!R55+'5C1N_Delta'!R55+'5C1S_LC Col Prep'!R55+'5C1T_Northeast'!R55+'5C1U_Acadiana Ren'!R55+'5C1I_LA Key'!R55+'5C1V_Laf Ren'!R55+'5C1O_Impact'!R55+'5C1P_Vision'!R55+'5C2_LAVCA'!R55+'5C1H_Southwest'!R55+'5C1G_JS Clark'!R55+'5C1AH_BRUP'!R55+'5C1X_Tangi'!R55+'5C1Y_GEO'!R55+'5C1AI_Harmony'!R55+'5C1AJ_Athlos'!R55+'5C1AG_Collegiate'!R55+'5C1M_GEO Mid'!R55+Placeholder_Tallulah!R55</f>
        <v>2624980</v>
      </c>
      <c r="S55" s="1397">
        <f>'5C3_UnvView'!S55+'5C2_LAVCA'!S55</f>
        <v>59296</v>
      </c>
      <c r="T55" s="57">
        <f>'5C1B_DArbonne'!S55+'5C1A_Madison'!S55+'5C1C_Intl High'!S55+'5C3_UnvView'!T55+'5C1F_L.C. Charter'!S55+'5C1E_LFNO'!S55+'5C1D_NOMMA'!S55+'5C1AE_Noble Minds'!S55+'5C1J_Jeff Chamber'!S55+'5C1Q_Advantage'!S55+'5C1AF_JCFA-Laf'!S55+'5C1W_Willow'!S55+'5C1Z_Lincoln Prep'!S55+'5C1AA_Laurel'!S55+'5C1AB_Apex'!S55+'5C1AC_Smothers'!S55+'5C1AD_Greater'!S55+'5C1R_Iberville'!S55+'5C1N_Delta'!S55+'5C1S_LC Col Prep'!S55+'5C1T_Northeast'!S55+'5C1U_Acadiana Ren'!S55+'5C1I_LA Key'!S55+'5C1V_Laf Ren'!S55+'5C1O_Impact'!S55+'5C1P_Vision'!S55+'5C2_LAVCA'!T55+'5C1H_Southwest'!S55+'5C1G_JS Clark'!S55+'5C1AH_BRUP'!S55+'5C1X_Tangi'!S55+'5C1Y_GEO'!S55+'5C1AI_Harmony'!S55+'5C1AJ_Athlos'!S55+'5C1AG_Collegiate'!S55+'5C1M_GEO Mid'!S55+Placeholder_Tallulah!S55</f>
        <v>0</v>
      </c>
      <c r="U55" s="57">
        <f>'5C1B_DArbonne'!T55+'5C1A_Madison'!T55+'5C1C_Intl High'!T55+'5C3_UnvView'!U55+'5C1F_L.C. Charter'!T55+'5C1E_LFNO'!T55+'5C1D_NOMMA'!T55+'5C1AE_Noble Minds'!T55+'5C1J_Jeff Chamber'!T55+'5C1Q_Advantage'!T55+'5C1AF_JCFA-Laf'!T55+'5C1W_Willow'!T55+'5C1Z_Lincoln Prep'!T55+'5C1AA_Laurel'!T55+'5C1AB_Apex'!T55+'5C1AC_Smothers'!T55+'5C1AD_Greater'!T55+'5C1R_Iberville'!T55+'5C1N_Delta'!T55+'5C1S_LC Col Prep'!T55+'5C1T_Northeast'!T55+'5C1U_Acadiana Ren'!T55+'5C1I_LA Key'!T55+'5C1V_Laf Ren'!T55+'5C1O_Impact'!T55+'5C1P_Vision'!T55+'5C2_LAVCA'!U55+'5C1H_Southwest'!T55+'5C1G_JS Clark'!T55+'5C1AH_BRUP'!T55+'5C1X_Tangi'!T55+'5C1Y_GEO'!T55+'5C1AI_Harmony'!T55+'5C1AJ_Athlos'!T55+'5C1AG_Collegiate'!T55+'5C1M_GEO Mid'!T55+Placeholder_Tallulah!T55</f>
        <v>0</v>
      </c>
      <c r="V55" s="58">
        <f>'5C1B_DArbonne'!U55+'5C1A_Madison'!U55+'5C1C_Intl High'!U55+'5C3_UnvView'!V55+'5C1F_L.C. Charter'!U55+'5C1E_LFNO'!U55+'5C1D_NOMMA'!U55+'5C1AE_Noble Minds'!U55+'5C1J_Jeff Chamber'!U55+'5C1Q_Advantage'!U55+'5C1AF_JCFA-Laf'!U55+'5C1W_Willow'!U55+'5C1Z_Lincoln Prep'!U55+'5C1AA_Laurel'!U55+'5C1AB_Apex'!U55+'5C1AC_Smothers'!U55+'5C1AD_Greater'!U55+'5C1R_Iberville'!U55+'5C1N_Delta'!U55+'5C1S_LC Col Prep'!U55+'5C1T_Northeast'!U55+'5C1U_Acadiana Ren'!U55+'5C1I_LA Key'!U55+'5C1V_Laf Ren'!U55+'5C1O_Impact'!U55+'5C1P_Vision'!U55+'5C2_LAVCA'!V55+'5C1H_Southwest'!U55+'5C1G_JS Clark'!U55+'5C1AH_BRUP'!U55+'5C1X_Tangi'!U55+'5C1Y_GEO'!U55+'5C1AI_Harmony'!U55+'5C1AJ_Athlos'!U55+'5C1AG_Collegiate'!U55+'5C1M_GEO Mid'!U55+Placeholder_Tallulah!U55</f>
        <v>0</v>
      </c>
      <c r="W55" s="94">
        <f>'5C1B_DArbonne'!V55+'5C1A_Madison'!V55+'5C1C_Intl High'!V55+'5C3_UnvView'!W55+'5C1F_L.C. Charter'!V55+'5C1E_LFNO'!V55+'5C1D_NOMMA'!V55+'5C1AE_Noble Minds'!V55+'5C1J_Jeff Chamber'!V55+'5C1Q_Advantage'!V55+'5C1AF_JCFA-Laf'!V55+'5C1W_Willow'!V55+'5C1Z_Lincoln Prep'!V55+'5C1AA_Laurel'!V55+'5C1AB_Apex'!V55+'5C1AC_Smothers'!V55+'5C1AD_Greater'!V55+'5C1R_Iberville'!V55+'5C1N_Delta'!V55+'5C1S_LC Col Prep'!V55+'5C1T_Northeast'!V55+'5C1U_Acadiana Ren'!V55+'5C1I_LA Key'!V55+'5C1V_Laf Ren'!V55+'5C1O_Impact'!V55+'5C1P_Vision'!V55+'5C2_LAVCA'!W55+'5C1H_Southwest'!V55+'5C1G_JS Clark'!V55+'5C1AH_BRUP'!V55+'5C1X_Tangi'!V55+'5C1Y_GEO'!V55+'5C1AI_Harmony'!V55+'5C1AJ_Athlos'!V55+'5C1AG_Collegiate'!V55+'5C1M_GEO Mid'!V55+Placeholder_Tallulah!V55</f>
        <v>0</v>
      </c>
      <c r="X55" s="75">
        <f>'5C1B_DArbonne'!W55+'5C1A_Madison'!W55+'5C1C_Intl High'!W55+'5C3_UnvView'!X55+'5C1F_L.C. Charter'!W55+'5C1E_LFNO'!W55+'5C1D_NOMMA'!W55+'5C1AE_Noble Minds'!W55+'5C1J_Jeff Chamber'!W55+'5C1Q_Advantage'!W55+'5C1AF_JCFA-Laf'!W55+'5C1W_Willow'!W55+'5C1Z_Lincoln Prep'!W55+'5C1AA_Laurel'!W55+'5C1AB_Apex'!W55+'5C1AC_Smothers'!W55+'5C1AD_Greater'!W55+'5C1R_Iberville'!W55+'5C1N_Delta'!W55+'5C1S_LC Col Prep'!W55+'5C1T_Northeast'!W55+'5C1U_Acadiana Ren'!W55+'5C1I_LA Key'!W55+'5C1V_Laf Ren'!W55+'5C1O_Impact'!W55+'5C1P_Vision'!W55+'5C2_LAVCA'!X55+'5C1H_Southwest'!W55+'5C1G_JS Clark'!W55+'5C1AH_BRUP'!W55+'5C1X_Tangi'!W55+'5C1Y_GEO'!W55+'5C1AI_Harmony'!W55+'5C1AJ_Athlos'!W55+'5C1AG_Collegiate'!W55+'5C1M_GEO Mid'!W55+Placeholder_Tallulah!W55</f>
        <v>0</v>
      </c>
      <c r="Y55" s="94">
        <f>'5C1B_DArbonne'!X55+'5C1A_Madison'!X55+'5C1C_Intl High'!X55+'5C3_UnvView'!Y55+'5C1F_L.C. Charter'!X55+'5C1E_LFNO'!X55+'5C1D_NOMMA'!X55+'5C1AE_Noble Minds'!X55+'5C1J_Jeff Chamber'!X55+'5C1Q_Advantage'!X55+'5C1AF_JCFA-Laf'!X55+'5C1W_Willow'!X55+'5C1Z_Lincoln Prep'!X55+'5C1AA_Laurel'!X55+'5C1AB_Apex'!X55+'5C1AC_Smothers'!X55+'5C1AD_Greater'!X55+'5C1R_Iberville'!X55+'5C1N_Delta'!X55+'5C1S_LC Col Prep'!X55+'5C1T_Northeast'!X55+'5C1U_Acadiana Ren'!X55+'5C1I_LA Key'!X55+'5C1V_Laf Ren'!X55+'5C1O_Impact'!X55+'5C1P_Vision'!X55+'5C2_LAVCA'!Y55+'5C1H_Southwest'!X55+'5C1G_JS Clark'!X55+'5C1AH_BRUP'!X55+'5C1X_Tangi'!X55+'5C1Y_GEO'!X55+'5C1AI_Harmony'!X55+'5C1AJ_Athlos'!X55+'5C1AG_Collegiate'!X55+'5C1M_GEO Mid'!X55+Placeholder_Tallulah!X55</f>
        <v>0</v>
      </c>
      <c r="Z55" s="57">
        <f>'5C1B_DArbonne'!Y55+'5C1A_Madison'!Y55+'5C1C_Intl High'!Y55+'5C3_UnvView'!Z55+'5C1F_L.C. Charter'!Y55+'5C1E_LFNO'!Y55+'5C1D_NOMMA'!Y55+'5C1AE_Noble Minds'!Y55+'5C1J_Jeff Chamber'!Y55+'5C1Q_Advantage'!Y55+'5C1AF_JCFA-Laf'!Y55+'5C1W_Willow'!Y55+'5C1Z_Lincoln Prep'!Y55+'5C1AA_Laurel'!Y55+'5C1AB_Apex'!Y55+'5C1AC_Smothers'!Y55+'5C1AD_Greater'!Y55+'5C1R_Iberville'!Y55+'5C1N_Delta'!Y55+'5C1S_LC Col Prep'!Y55+'5C1T_Northeast'!Y55+'5C1U_Acadiana Ren'!Y55+'5C1I_LA Key'!Y55+'5C1V_Laf Ren'!Y55+'5C1O_Impact'!Y55+'5C1P_Vision'!Y55+'5C2_LAVCA'!Z55+'5C1H_Southwest'!Y55+'5C1G_JS Clark'!Y55+'5C1AH_BRUP'!Y55+'5C1X_Tangi'!Y55+'5C1Y_GEO'!Y55+'5C1AI_Harmony'!Y55+'5C1AJ_Athlos'!Y55+'5C1AG_Collegiate'!Y55+'5C1M_GEO Mid'!Y55+Placeholder_Tallulah!Y55</f>
        <v>0</v>
      </c>
      <c r="AA55" s="94">
        <f>'5C1B_DArbonne'!Z55+'5C1A_Madison'!Z55+'5C1C_Intl High'!Z55+'5C3_UnvView'!AA55+'5C1F_L.C. Charter'!Z55+'5C1E_LFNO'!Z55+'5C1D_NOMMA'!Z55+'5C1AE_Noble Minds'!Z55+'5C1J_Jeff Chamber'!Z55+'5C1Q_Advantage'!Z55+'5C1AF_JCFA-Laf'!Z55+'5C1W_Willow'!Z55+'5C1Z_Lincoln Prep'!Z55+'5C1AA_Laurel'!Z55+'5C1AB_Apex'!Z55+'5C1AC_Smothers'!Z55+'5C1AD_Greater'!Z55+'5C1R_Iberville'!Z55+'5C1N_Delta'!Z55+'5C1S_LC Col Prep'!Z55+'5C1T_Northeast'!Z55+'5C1U_Acadiana Ren'!Z55+'5C1I_LA Key'!Z55+'5C1V_Laf Ren'!Z55+'5C1O_Impact'!Z55+'5C1P_Vision'!Z55+'5C2_LAVCA'!AA55+'5C1H_Southwest'!Z55+'5C1G_JS Clark'!Z55+'5C1AH_BRUP'!Z55+'5C1X_Tangi'!Z55+'5C1Y_GEO'!Z55+'5C1AI_Harmony'!Z55+'5C1AJ_Athlos'!Z55+'5C1AG_Collegiate'!Z55+'5C1M_GEO Mid'!Z55+Placeholder_Tallulah!Z55</f>
        <v>0</v>
      </c>
      <c r="AB55" s="57">
        <f>'5C1B_DArbonne'!AA55+'5C1A_Madison'!AA55+'5C1C_Intl High'!AA55+'5C3_UnvView'!AB55+'5C1F_L.C. Charter'!AA55+'5C1E_LFNO'!AA55+'5C1D_NOMMA'!AA55+'5C1AE_Noble Minds'!AA55+'5C1J_Jeff Chamber'!AA55+'5C1Q_Advantage'!AA55+'5C1AF_JCFA-Laf'!AA55+'5C1W_Willow'!AA55+'5C1Z_Lincoln Prep'!AA55+'5C1AA_Laurel'!AA55+'5C1AB_Apex'!AA55+'5C1AC_Smothers'!AA55+'5C1AD_Greater'!AA55+'5C1R_Iberville'!AA55+'5C1N_Delta'!AA55+'5C1S_LC Col Prep'!AA55+'5C1T_Northeast'!AA55+'5C1U_Acadiana Ren'!AA55+'5C1I_LA Key'!AA55+'5C1V_Laf Ren'!AA55+'5C1O_Impact'!AA55+'5C1P_Vision'!AA55+'5C2_LAVCA'!AB55+'5C1H_Southwest'!AA55+'5C1G_JS Clark'!AA55+'5C1AH_BRUP'!AA55+'5C1X_Tangi'!AA55+'5C1Y_GEO'!AA55+'5C1AI_Harmony'!AA55+'5C1AJ_Athlos'!AA55+'5C1AG_Collegiate'!AA55+'5C1M_GEO Mid'!AA55+Placeholder_Tallulah!AA55</f>
        <v>0</v>
      </c>
      <c r="AC55" s="57">
        <f>'5C1B_DArbonne'!AB55+'5C1A_Madison'!AB55+'5C1C_Intl High'!AB55+'5C3_UnvView'!AC55+'5C1F_L.C. Charter'!AB55+'5C1E_LFNO'!AB55+'5C1D_NOMMA'!AB55+'5C1AE_Noble Minds'!AB55+'5C1J_Jeff Chamber'!AB55+'5C1Q_Advantage'!AB55+'5C1AF_JCFA-Laf'!AB55+'5C1W_Willow'!AB55+'5C1Z_Lincoln Prep'!AB55+'5C1AA_Laurel'!AB55+'5C1AB_Apex'!AB55+'5C1AC_Smothers'!AB55+'5C1AD_Greater'!AB55+'5C1R_Iberville'!AB55+'5C1N_Delta'!AB55+'5C1S_LC Col Prep'!AB55+'5C1T_Northeast'!AB55+'5C1U_Acadiana Ren'!AB55+'5C1I_LA Key'!AB55+'5C1V_Laf Ren'!AB55+'5C1O_Impact'!AB55+'5C1P_Vision'!AB55+'5C2_LAVCA'!AC55+'5C1H_Southwest'!AB55+'5C1G_JS Clark'!AB55+'5C1AH_BRUP'!AB55+'5C1X_Tangi'!AB55+'5C1Y_GEO'!AB55+'5C1AI_Harmony'!AB55+'5C1AJ_Athlos'!AB55+'5C1AG_Collegiate'!AB55+'5C1M_GEO Mid'!AB55+Placeholder_Tallulah!AB55</f>
        <v>0</v>
      </c>
      <c r="AD55" s="94">
        <f>'5C1B_DArbonne'!AC55+'5C1A_Madison'!AC55+'5C1C_Intl High'!AC55+'5C3_UnvView'!AD55+'5C1F_L.C. Charter'!AC55+'5C1E_LFNO'!AC55+'5C1D_NOMMA'!AC55+'5C1AE_Noble Minds'!AC55+'5C1J_Jeff Chamber'!AC55+'5C1Q_Advantage'!AC55+'5C1AF_JCFA-Laf'!AC55+'5C1W_Willow'!AC55+'5C1Z_Lincoln Prep'!AC55+'5C1AA_Laurel'!AC55+'5C1AB_Apex'!AC55+'5C1AC_Smothers'!AC55+'5C1AD_Greater'!AC55+'5C1R_Iberville'!AC55+'5C1N_Delta'!AC55+'5C1S_LC Col Prep'!AC55+'5C1T_Northeast'!AC55+'5C1U_Acadiana Ren'!AC55+'5C1I_LA Key'!AC55+'5C1V_Laf Ren'!AC55+'5C1O_Impact'!AC55+'5C1P_Vision'!AC55+'5C2_LAVCA'!AD55+'5C1H_Southwest'!AC55+'5C1G_JS Clark'!AC55+'5C1AH_BRUP'!AC55+'5C1X_Tangi'!AC55+'5C1Y_GEO'!AC55+'5C1AI_Harmony'!AC55+'5C1AJ_Athlos'!AC55+'5C1AG_Collegiate'!AC55+'5C1M_GEO Mid'!AC55+Placeholder_Tallulah!AC55</f>
        <v>0</v>
      </c>
      <c r="AE55" s="98">
        <f>'5C1B_DArbonne'!AD55+'5C1A_Madison'!AD55+'5C1C_Intl High'!AD55+'5C3_UnvView'!AE55+'5C1F_L.C. Charter'!AD55+'5C1E_LFNO'!AD55+'5C1D_NOMMA'!AD55+'5C1AE_Noble Minds'!AD55+'5C1J_Jeff Chamber'!AD55+'5C1Q_Advantage'!AD55+'5C1AF_JCFA-Laf'!AD55+'5C1W_Willow'!AD55+'5C1Z_Lincoln Prep'!AD55+'5C1AA_Laurel'!AD55+'5C1AB_Apex'!AD55+'5C1AC_Smothers'!AD55+'5C1AD_Greater'!AD55+'5C1R_Iberville'!AD55+'5C1N_Delta'!AD55+'5C1S_LC Col Prep'!AD55+'5C1T_Northeast'!AD55+'5C1U_Acadiana Ren'!AD55+'5C1I_LA Key'!AD55+'5C1V_Laf Ren'!AD55+'5C1O_Impact'!AD55+'5C1P_Vision'!AD55+'5C2_LAVCA'!AE55+'5C1H_Southwest'!AD55+'5C1G_JS Clark'!AD55+'5C1AH_BRUP'!AD55+'5C1X_Tangi'!AD55+'5C1Y_GEO'!AD55+'5C1AI_Harmony'!AD55+'5C1AJ_Athlos'!AD55+'5C1AG_Collegiate'!AD55+'5C1M_GEO Mid'!AD55+Placeholder_Tallulah!AD55</f>
        <v>0</v>
      </c>
      <c r="AF55" s="76">
        <f>'Source Data'!N55</f>
        <v>2716</v>
      </c>
      <c r="AG55" s="91">
        <f>'5C1B_DArbonne'!AF55+'5C1A_Madison'!AF55+'5C1C_Intl High'!AF55+'5C3_UnvView'!AG55+'5C1F_L.C. Charter'!AF55+'5C1E_LFNO'!AF55+'5C1D_NOMMA'!AF55+'5C1AE_Noble Minds'!AF55+'5C1J_Jeff Chamber'!AF55+'5C1Q_Advantage'!AF55+'5C1AF_JCFA-Laf'!AF55+'5C1W_Willow'!AF55+'5C1Z_Lincoln Prep'!AF55+'5C1AA_Laurel'!AF55+'5C1AB_Apex'!AF55+'5C1AC_Smothers'!AF55+'5C1AD_Greater'!AF55+'5C1R_Iberville'!AF55+'5C1N_Delta'!AF55+'5C1S_LC Col Prep'!AF55+'5C1T_Northeast'!AF55+'5C1U_Acadiana Ren'!AF55+'5C1I_LA Key'!AF55+'5C1V_Laf Ren'!AF55+'5C1O_Impact'!AF55+'5C1P_Vision'!AF55+'5C2_LAVCA'!AG55+'5C1H_Southwest'!AF55+'5C1G_JS Clark'!AF55+'5C1AH_BRUP'!AF55+'5C1X_Tangi'!AF55+'5C1Y_GEO'!AF55+'5C1AI_Harmony'!AF55+'5C1AJ_Athlos'!AF55+'5C1AG_Collegiate'!AF55+'5C1M_GEO Mid'!AF55+Placeholder_Tallulah!AF55</f>
        <v>0</v>
      </c>
      <c r="AH55" s="336">
        <f>'5C1B_DArbonne'!AG55+'5C1A_Madison'!AG55+'5C1C_Intl High'!AG55+'5C3_UnvView'!AH55+'5C1F_L.C. Charter'!AG55+'5C1E_LFNO'!AG55+'5C1D_NOMMA'!AG55+'5C1AE_Noble Minds'!AG55+'5C1J_Jeff Chamber'!AG55+'5C1Q_Advantage'!AG55+'5C1AF_JCFA-Laf'!AG55+'5C1W_Willow'!AG55+'5C1Z_Lincoln Prep'!AG55+'5C1AA_Laurel'!AG55+'5C1AB_Apex'!AG55+'5C1AC_Smothers'!AG55+'5C1AD_Greater'!AG55+'5C1R_Iberville'!AG55+'5C1N_Delta'!AG55+'5C1S_LC Col Prep'!AG55+'5C1T_Northeast'!AG55+'5C1U_Acadiana Ren'!AG55+'5C1I_LA Key'!AG55+'5C1V_Laf Ren'!AG55+'5C1O_Impact'!AG55+'5C1P_Vision'!AG55+'5C2_LAVCA'!AH55+'5C1H_Southwest'!AG55+'5C1G_JS Clark'!AG55+'5C1AH_BRUP'!AG55+'5C1X_Tangi'!AG55+'5C1Y_GEO'!AG55+'5C1AI_Harmony'!AG55+'5C1AJ_Athlos'!AG55+'5C1AG_Collegiate'!AG55+'5C1M_GEO Mid'!AG55+Placeholder_Tallulah!AG55</f>
        <v>0</v>
      </c>
      <c r="AI55" s="76">
        <f>'5C1B_DArbonne'!AH55+'5C1A_Madison'!AH55+'5C1C_Intl High'!AH55+'5C3_UnvView'!AI55+'5C1F_L.C. Charter'!AH55+'5C1E_LFNO'!AH55+'5C1D_NOMMA'!AH55+'5C1AE_Noble Minds'!AH55+'5C1J_Jeff Chamber'!AH55+'5C1Q_Advantage'!AH55+'5C1AF_JCFA-Laf'!AH55+'5C1W_Willow'!AH55+'5C1Z_Lincoln Prep'!AH55+'5C1AA_Laurel'!AH55+'5C1AB_Apex'!AH55+'5C1AC_Smothers'!AH55+'5C1AD_Greater'!AH55+'5C1R_Iberville'!AH55+'5C1N_Delta'!AH55+'5C1S_LC Col Prep'!AH55+'5C1T_Northeast'!AH55+'5C1U_Acadiana Ren'!AH55+'5C1I_LA Key'!AH55+'5C1V_Laf Ren'!AH55+'5C1O_Impact'!AH55+'5C1P_Vision'!AH55+'5C2_LAVCA'!AI55+'5C1H_Southwest'!AH55+'5C1G_JS Clark'!AH55+'5C1AH_BRUP'!AH55+'5C1X_Tangi'!AH55+'5C1Y_GEO'!AH55+'5C1AI_Harmony'!AH55+'5C1AJ_Athlos'!AH55+'5C1AG_Collegiate'!AH55+'5C1M_GEO Mid'!AH55+Placeholder_Tallulah!AH55</f>
        <v>0</v>
      </c>
      <c r="AJ55" s="336">
        <f>'5C1B_DArbonne'!AI55+'5C1A_Madison'!AI55+'5C1C_Intl High'!AI55+'5C3_UnvView'!AJ55+'5C1F_L.C. Charter'!AI55+'5C1E_LFNO'!AI55+'5C1D_NOMMA'!AI55+'5C1AE_Noble Minds'!AI55+'5C1J_Jeff Chamber'!AI55+'5C1Q_Advantage'!AI55+'5C1AF_JCFA-Laf'!AI55+'5C1W_Willow'!AI55+'5C1Z_Lincoln Prep'!AI55+'5C1AA_Laurel'!AI55+'5C1AB_Apex'!AI55+'5C1AC_Smothers'!AI55+'5C1AD_Greater'!AI55+'5C1R_Iberville'!AI55+'5C1N_Delta'!AI55+'5C1S_LC Col Prep'!AI55+'5C1T_Northeast'!AI55+'5C1U_Acadiana Ren'!AI55+'5C1I_LA Key'!AI55+'5C1V_Laf Ren'!AI55+'5C1O_Impact'!AI55+'5C1P_Vision'!AI55+'5C2_LAVCA'!AJ55+'5C1H_Southwest'!AI55+'5C1G_JS Clark'!AI55+'5C1AH_BRUP'!AI55+'5C1X_Tangi'!AI55+'5C1Y_GEO'!AI55+'5C1AI_Harmony'!AI55+'5C1AJ_Athlos'!AI55+'5C1AG_Collegiate'!AI55+'5C1M_GEO Mid'!AI55+Placeholder_Tallulah!AI55</f>
        <v>0</v>
      </c>
      <c r="AK55" s="78">
        <f>'5C1B_DArbonne'!AJ55+'5C1A_Madison'!AJ55+'5C1C_Intl High'!AJ55+'5C3_UnvView'!AK55+'5C1F_L.C. Charter'!AJ55+'5C1E_LFNO'!AJ55+'5C1D_NOMMA'!AJ55+'5C1AE_Noble Minds'!AJ55+'5C1J_Jeff Chamber'!AJ55+'5C1Q_Advantage'!AJ55+'5C1AF_JCFA-Laf'!AJ55+'5C1W_Willow'!AJ55+'5C1Z_Lincoln Prep'!AJ55+'5C1AA_Laurel'!AJ55+'5C1AB_Apex'!AJ55+'5C1AC_Smothers'!AJ55+'5C1AD_Greater'!AJ55+'5C1R_Iberville'!AJ55+'5C1N_Delta'!AJ55+'5C1S_LC Col Prep'!AJ55+'5C1T_Northeast'!AJ55+'5C1U_Acadiana Ren'!AJ55+'5C1I_LA Key'!AJ55+'5C1V_Laf Ren'!AJ55+'5C1O_Impact'!AJ55+'5C1P_Vision'!AJ55+'5C2_LAVCA'!AK55+'5C1H_Southwest'!AJ55+'5C1G_JS Clark'!AJ55+'5C1AH_BRUP'!AJ55+'5C1X_Tangi'!AJ55+'5C1Y_GEO'!AJ55+'5C1AI_Harmony'!AJ55+'5C1AJ_Athlos'!AJ55+'5C1AG_Collegiate'!AJ55+'5C1M_GEO Mid'!AJ55+Placeholder_Tallulah!AJ55</f>
        <v>0</v>
      </c>
      <c r="AL55" s="77">
        <f>'5C1B_DArbonne'!AK55+'5C1A_Madison'!AK55+'5C1C_Intl High'!AK55+'5C3_UnvView'!AL55+'5C1F_L.C. Charter'!AK55+'5C1E_LFNO'!AK55+'5C1D_NOMMA'!AK55+'5C1AE_Noble Minds'!AK55+'5C1J_Jeff Chamber'!AK55+'5C1Q_Advantage'!AK55+'5C1AF_JCFA-Laf'!AK55+'5C1W_Willow'!AK55+'5C1Z_Lincoln Prep'!AK55+'5C1AA_Laurel'!AK55+'5C1AB_Apex'!AK55+'5C1AC_Smothers'!AK55+'5C1AD_Greater'!AK55+'5C1R_Iberville'!AK55+'5C1N_Delta'!AK55+'5C1S_LC Col Prep'!AK55+'5C1T_Northeast'!AK55+'5C1U_Acadiana Ren'!AK55+'5C1I_LA Key'!AK55+'5C1V_Laf Ren'!AK55+'5C1O_Impact'!AK55+'5C1P_Vision'!AK55+'5C2_LAVCA'!AL55+'5C1H_Southwest'!AK55+'5C1G_JS Clark'!AK55+'5C1AH_BRUP'!AK55+'5C1X_Tangi'!AK55+'5C1Y_GEO'!AK55+'5C1AI_Harmony'!AK55+'5C1AJ_Athlos'!AK55+'5C1AG_Collegiate'!AK55+'5C1M_GEO Mid'!AK55+Placeholder_Tallulah!AK55</f>
        <v>0</v>
      </c>
      <c r="AM55" s="91">
        <f>'5C1B_DArbonne'!AL55+'5C1A_Madison'!AL55+'5C1C_Intl High'!AL55+'5C3_UnvView'!AM55+'5C1F_L.C. Charter'!AL55+'5C1E_LFNO'!AL55+'5C1D_NOMMA'!AL55+'5C1AE_Noble Minds'!AL55+'5C1J_Jeff Chamber'!AL55+'5C1Q_Advantage'!AL55+'5C1AF_JCFA-Laf'!AL55+'5C1W_Willow'!AL55+'5C1Z_Lincoln Prep'!AL55+'5C1AA_Laurel'!AL55+'5C1AB_Apex'!AL55+'5C1AC_Smothers'!AL55+'5C1AD_Greater'!AL55+'5C1R_Iberville'!AL55+'5C1N_Delta'!AL55+'5C1S_LC Col Prep'!AL55+'5C1T_Northeast'!AL55+'5C1U_Acadiana Ren'!AL55+'5C1I_LA Key'!AL55+'5C1V_Laf Ren'!AL55+'5C1O_Impact'!AL55+'5C1P_Vision'!AL55+'5C2_LAVCA'!AM55+'5C1H_Southwest'!AL55+'5C1G_JS Clark'!AL55+'5C1AH_BRUP'!AL55+'5C1X_Tangi'!AL55+'5C1Y_GEO'!AL55+'5C1AI_Harmony'!AL55+'5C1AJ_Athlos'!AL55+'5C1AG_Collegiate'!AL55+'5C1M_GEO Mid'!AL55+Placeholder_Tallulah!AL55</f>
        <v>1239447</v>
      </c>
      <c r="AN55" s="80">
        <f>'5C1B_DArbonne'!AM55+'5C1A_Madison'!AM55+'5C1C_Intl High'!AM55+'5C3_UnvView'!AN55+'5C1F_L.C. Charter'!AM55+'5C1E_LFNO'!AM55+'5C1D_NOMMA'!AM55+'5C1AE_Noble Minds'!AM55+'5C1J_Jeff Chamber'!AM55+'5C1Q_Advantage'!AM55+'5C1AF_JCFA-Laf'!AM55+'5C1W_Willow'!AM55+'5C1Z_Lincoln Prep'!AM55+'5C1AA_Laurel'!AM55+'5C1AB_Apex'!AM55+'5C1AC_Smothers'!AM55+'5C1AD_Greater'!AM55+'5C1R_Iberville'!AM55+'5C1N_Delta'!AM55+'5C1S_LC Col Prep'!AM55+'5C1T_Northeast'!AM55+'5C1U_Acadiana Ren'!AM55+'5C1I_LA Key'!AM55+'5C1V_Laf Ren'!AM55+'5C1O_Impact'!AM55+'5C1P_Vision'!AM55+'5C2_LAVCA'!AN55+'5C1H_Southwest'!AM55+'5C1G_JS Clark'!AM55+'5C1AH_BRUP'!AM55+'5C1X_Tangi'!AM55+'5C1Y_GEO'!AM55+'5C1AI_Harmony'!AM55+'5C1AJ_Athlos'!AM55+'5C1AG_Collegiate'!AM55+'5C1M_GEO Mid'!AM55+Placeholder_Tallulah!AM55</f>
        <v>0</v>
      </c>
      <c r="AO55" s="91">
        <f>'5C1B_DArbonne'!AN55+'5C1A_Madison'!AN55+'5C1C_Intl High'!AN55+'5C3_UnvView'!AO55+'5C1F_L.C. Charter'!AN55+'5C1E_LFNO'!AN55+'5C1D_NOMMA'!AN55+'5C1AE_Noble Minds'!AN55+'5C1J_Jeff Chamber'!AN55+'5C1Q_Advantage'!AN55+'5C1AF_JCFA-Laf'!AN55+'5C1W_Willow'!AN55+'5C1Z_Lincoln Prep'!AN55+'5C1AA_Laurel'!AN55+'5C1AB_Apex'!AN55+'5C1AC_Smothers'!AN55+'5C1AD_Greater'!AN55+'5C1R_Iberville'!AN55+'5C1N_Delta'!AN55+'5C1S_LC Col Prep'!AN55+'5C1T_Northeast'!AN55+'5C1U_Acadiana Ren'!AN55+'5C1I_LA Key'!AN55+'5C1V_Laf Ren'!AN55+'5C1O_Impact'!AN55+'5C1P_Vision'!AN55+'5C2_LAVCA'!AO55+'5C1H_Southwest'!AN55+'5C1G_JS Clark'!AN55+'5C1AH_BRUP'!AN55+'5C1X_Tangi'!AN55+'5C1Y_GEO'!AN55+'5C1AI_Harmony'!AN55+'5C1AJ_Athlos'!AN55+'5C1AG_Collegiate'!AN55+'5C1M_GEO Mid'!AN55+Placeholder_Tallulah!AN55</f>
        <v>0</v>
      </c>
      <c r="AP55" s="78">
        <f>'5C1B_DArbonne'!AO55+'5C1A_Madison'!AO55+'5C1C_Intl High'!AO55+'5C3_UnvView'!AP55+'5C1F_L.C. Charter'!AO55+'5C1E_LFNO'!AO55+'5C1D_NOMMA'!AO55+'5C1AE_Noble Minds'!AO55+'5C1J_Jeff Chamber'!AO55+'5C1Q_Advantage'!AO55+'5C1AF_JCFA-Laf'!AO55+'5C1W_Willow'!AO55+'5C1Z_Lincoln Prep'!AO55+'5C1AA_Laurel'!AO55+'5C1AB_Apex'!AO55+'5C1AC_Smothers'!AO55+'5C1AD_Greater'!AO55+'5C1R_Iberville'!AO55+'5C1N_Delta'!AO55+'5C1S_LC Col Prep'!AO55+'5C1T_Northeast'!AO55+'5C1U_Acadiana Ren'!AO55+'5C1I_LA Key'!AO55+'5C1V_Laf Ren'!AO55+'5C1O_Impact'!AO55+'5C1P_Vision'!AO55+'5C2_LAVCA'!AP55+'5C1H_Southwest'!AO55+'5C1G_JS Clark'!AO55+'5C1AH_BRUP'!AO55+'5C1X_Tangi'!AO55+'5C1Y_GEO'!AO55+'5C1AI_Harmony'!AO55+'5C1AJ_Athlos'!AO55+'5C1AG_Collegiate'!AO55+'5C1M_GEO Mid'!AO55+Placeholder_Tallulah!AO55</f>
        <v>1295</v>
      </c>
      <c r="AQ55" s="91">
        <f>'5C1B_DArbonne'!AP55+'5C1A_Madison'!AP55+'5C1C_Intl High'!AP55+'5C3_UnvView'!AQ55+'5C1F_L.C. Charter'!AP55+'5C1E_LFNO'!AP55+'5C1D_NOMMA'!AP55+'5C1AE_Noble Minds'!AP55+'5C1J_Jeff Chamber'!AP55+'5C1Q_Advantage'!AP55+'5C1AF_JCFA-Laf'!AP55+'5C1W_Willow'!AP55+'5C1Z_Lincoln Prep'!AP55+'5C1AA_Laurel'!AP55+'5C1AB_Apex'!AP55+'5C1AC_Smothers'!AP55+'5C1AD_Greater'!AP55+'5C1R_Iberville'!AP55+'5C1N_Delta'!AP55+'5C1S_LC Col Prep'!AP55+'5C1T_Northeast'!AP55+'5C1U_Acadiana Ren'!AP55+'5C1I_LA Key'!AP55+'5C1V_Laf Ren'!AP55+'5C1O_Impact'!AP55+'5C1P_Vision'!AP55+'5C2_LAVCA'!AQ55+'5C1H_Southwest'!AP55+'5C1G_JS Clark'!AP55+'5C1AH_BRUP'!AP55+'5C1X_Tangi'!AP55+'5C1Y_GEO'!AP55+'5C1AI_Harmony'!AP55+'5C1AJ_Athlos'!AP55+'5C1AG_Collegiate'!AP55+'5C1M_GEO Mid'!AP55+Placeholder_Tallulah!AP55</f>
        <v>0</v>
      </c>
      <c r="AR55" s="78">
        <f>'5C1B_DArbonne'!AQ55+'5C1A_Madison'!AQ55+'5C1C_Intl High'!AQ55+'5C3_UnvView'!AR55+'5C1F_L.C. Charter'!AQ55+'5C1E_LFNO'!AQ55+'5C1D_NOMMA'!AQ55+'5C1AE_Noble Minds'!AQ55+'5C1J_Jeff Chamber'!AQ55+'5C1Q_Advantage'!AQ55+'5C1AF_JCFA-Laf'!AQ55+'5C1W_Willow'!AQ55+'5C1Z_Lincoln Prep'!AQ55+'5C1AA_Laurel'!AQ55+'5C1AB_Apex'!AQ55+'5C1AC_Smothers'!AQ55+'5C1AD_Greater'!AQ55+'5C1R_Iberville'!AQ55+'5C1N_Delta'!AQ55+'5C1S_LC Col Prep'!AQ55+'5C1T_Northeast'!AQ55+'5C1U_Acadiana Ren'!AQ55+'5C1I_LA Key'!AQ55+'5C1V_Laf Ren'!AQ55+'5C1O_Impact'!AQ55+'5C1P_Vision'!AQ55+'5C2_LAVCA'!AR55+'5C1H_Southwest'!AQ55+'5C1G_JS Clark'!AQ55+'5C1AH_BRUP'!AQ55+'5C1X_Tangi'!AQ55+'5C1Y_GEO'!AQ55+'5C1AI_Harmony'!AQ55+'5C1AJ_Athlos'!AQ55+'5C1AG_Collegiate'!AQ55+'5C1M_GEO Mid'!AQ55+Placeholder_Tallulah!AQ55</f>
        <v>0</v>
      </c>
      <c r="AS55" s="78">
        <f>'5C1B_DArbonne'!AR55+'5C1A_Madison'!AR55+'5C1C_Intl High'!AR55+'5C3_UnvView'!AS55+'5C1F_L.C. Charter'!AR55+'5C1E_LFNO'!AR55+'5C1D_NOMMA'!AR55+'5C1AE_Noble Minds'!AR55+'5C1J_Jeff Chamber'!AR55+'5C1Q_Advantage'!AR55+'5C1AF_JCFA-Laf'!AR55+'5C1W_Willow'!AR55+'5C1Z_Lincoln Prep'!AR55+'5C1AA_Laurel'!AR55+'5C1AB_Apex'!AR55+'5C1AC_Smothers'!AR55+'5C1AD_Greater'!AR55+'5C1R_Iberville'!AR55+'5C1N_Delta'!AR55+'5C1S_LC Col Prep'!AR55+'5C1T_Northeast'!AR55+'5C1U_Acadiana Ren'!AR55+'5C1I_LA Key'!AR55+'5C1V_Laf Ren'!AR55+'5C1O_Impact'!AR55+'5C1P_Vision'!AR55+'5C2_LAVCA'!AS55+'5C1H_Southwest'!AR55+'5C1G_JS Clark'!AR55+'5C1AH_BRUP'!AR55+'5C1X_Tangi'!AR55+'5C1Y_GEO'!AR55+'5C1AI_Harmony'!AR55+'5C1AJ_Athlos'!AR55+'5C1AG_Collegiate'!AR55+'5C1M_GEO Mid'!AR55+Placeholder_Tallulah!AR55</f>
        <v>0</v>
      </c>
      <c r="AT55" s="91">
        <f>'5C1B_DArbonne'!AS55+'5C1A_Madison'!AS55+'5C1C_Intl High'!AS55+'5C3_UnvView'!AT55+'5C1F_L.C. Charter'!AS55+'5C1E_LFNO'!AS55+'5C1D_NOMMA'!AS55+'5C1AE_Noble Minds'!AS55+'5C1J_Jeff Chamber'!AS55+'5C1Q_Advantage'!AS55+'5C1AF_JCFA-Laf'!AS55+'5C1W_Willow'!AS55+'5C1Z_Lincoln Prep'!AS55+'5C1AA_Laurel'!AS55+'5C1AB_Apex'!AS55+'5C1AC_Smothers'!AS55+'5C1AD_Greater'!AS55+'5C1R_Iberville'!AS55+'5C1N_Delta'!AS55+'5C1S_LC Col Prep'!AS55+'5C1T_Northeast'!AS55+'5C1U_Acadiana Ren'!AS55+'5C1I_LA Key'!AS55+'5C1V_Laf Ren'!AS55+'5C1O_Impact'!AS55+'5C1P_Vision'!AS55+'5C2_LAVCA'!AT55+'5C1H_Southwest'!AS55+'5C1G_JS Clark'!AS55+'5C1AH_BRUP'!AS55+'5C1X_Tangi'!AS55+'5C1Y_GEO'!AS55+'5C1AI_Harmony'!AS55+'5C1AJ_Athlos'!AS55+'5C1AG_Collegiate'!AS55+'5C1M_GEO Mid'!AS55+Placeholder_Tallulah!AS55</f>
        <v>94611</v>
      </c>
      <c r="AU55" s="79">
        <f t="shared" si="1"/>
        <v>0</v>
      </c>
      <c r="AV55" s="88">
        <f t="shared" si="2"/>
        <v>94611</v>
      </c>
      <c r="AW55" s="192"/>
      <c r="AX55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Mid'!#REF!+Placeholder_Tallulah!AW55</f>
        <v>#REF!</v>
      </c>
      <c r="AY55" s="75">
        <f t="shared" si="3"/>
        <v>0</v>
      </c>
      <c r="AZ55" s="75" t="e">
        <f t="shared" si="4"/>
        <v>#REF!</v>
      </c>
    </row>
    <row r="56" spans="1:52" ht="16.149999999999999" customHeight="1" x14ac:dyDescent="0.2">
      <c r="A56" s="50">
        <v>50</v>
      </c>
      <c r="B56" s="51" t="s">
        <v>55</v>
      </c>
      <c r="C56" s="337">
        <f>'5C1B_DArbonne'!C56+'5C1A_Madison'!C56+'5C1C_Intl High'!C56+'5C3_UnvView'!C56+'5C1F_L.C. Charter'!C56+'5C1E_LFNO'!C56+'5C1D_NOMMA'!C56+'5C1AE_Noble Minds'!C56+'5C1J_Jeff Chamber'!C56+'5C1Q_Advantage'!C56+'5C1AF_JCFA-Laf'!C56+'5C1W_Willow'!C56+'5C1Z_Lincoln Prep'!C56+'5C1AA_Laurel'!C56+'5C1AB_Apex'!C56+'5C1AC_Smothers'!C56+'5C1AD_Greater'!C56+'5C1R_Iberville'!C56+'5C1N_Delta'!C56+'5C1S_LC Col Prep'!C56+'5C1T_Northeast'!C56+'5C1U_Acadiana Ren'!C56+'5C1I_LA Key'!C56+'5C1V_Laf Ren'!C56+'5C1O_Impact'!C56+'5C1P_Vision'!C56+'5C2_LAVCA'!C56+'5C1H_Southwest'!C56+'5C1G_JS Clark'!C56+'5C1AH_BRUP'!C56+'5C1X_Tangi'!C56+'5C1Y_GEO'!C56+'5C1AI_Harmony'!C56+'5C1AJ_Athlos'!C56+'5C1AG_Collegiate'!C56+'5C1M_GEO Mid'!C56+Placeholder_Tallulah!C56</f>
        <v>0</v>
      </c>
      <c r="D56" s="52">
        <f>'Source Data'!H56</f>
        <v>4738.7087437121554</v>
      </c>
      <c r="E56" s="81">
        <f>'5C1B_DArbonne'!E56+'5C1A_Madison'!E56+'5C1C_Intl High'!E56+'5C3_UnvView'!E56+'5C1F_L.C. Charter'!E56+'5C1E_LFNO'!E56+'5C1D_NOMMA'!E56+'5C1AE_Noble Minds'!E56+'5C1J_Jeff Chamber'!E56+'5C1Q_Advantage'!E56+'5C1AF_JCFA-Laf'!E56+'5C1W_Willow'!E56+'5C1Z_Lincoln Prep'!E56+'5C1AA_Laurel'!E56+'5C1AB_Apex'!E56+'5C1AC_Smothers'!E56+'5C1AD_Greater'!E56+'5C1R_Iberville'!E56+'5C1N_Delta'!E56+'5C1S_LC Col Prep'!E56+'5C1T_Northeast'!E56+'5C1U_Acadiana Ren'!E56+'5C1I_LA Key'!E56+'5C1V_Laf Ren'!E56+'5C1O_Impact'!E56+'5C1P_Vision'!E56+'5C2_LAVCA'!E56+'5C1H_Southwest'!E56+'5C1G_JS Clark'!E56+'5C1AH_BRUP'!E56+'5C1X_Tangi'!E56+'5C1Y_GEO'!E56+'5C1AI_Harmony'!E56+'5C1AJ_Athlos'!E56+'5C1AG_Collegiate'!E56+'5C1M_GEO Mid'!E56+Placeholder_Tallulah!E56</f>
        <v>0</v>
      </c>
      <c r="F56" s="356">
        <f>'5C1B_DArbonne'!F56+'5C1A_Madison'!F56+'5C1C_Intl High'!F56+'5C3_UnvView'!F56+'5C1F_L.C. Charter'!F56+'5C1E_LFNO'!F56+'5C1D_NOMMA'!F56+'5C1AE_Noble Minds'!F56+'5C1J_Jeff Chamber'!F56+'5C1Q_Advantage'!F56+'5C1AF_JCFA-Laf'!F56+'5C1W_Willow'!F56+'5C1Z_Lincoln Prep'!F56+'5C1AA_Laurel'!F56+'5C1AB_Apex'!F56+'5C1AC_Smothers'!F56+'5C1AD_Greater'!F56+'5C1R_Iberville'!F56+'5C1N_Delta'!F56+'5C1S_LC Col Prep'!F56+'5C1T_Northeast'!F56+'5C1U_Acadiana Ren'!F56+'5C1I_LA Key'!F56+'5C1V_Laf Ren'!F56+'5C1O_Impact'!F56+'5C1P_Vision'!F56+'5C2_LAVCA'!F56+'5C1H_Southwest'!F56+'5C1G_JS Clark'!F56+'5C1AH_BRUP'!F56+'5C1X_Tangi'!F56+'5C1Y_GEO'!F56+'5C1AI_Harmony'!F56+'5C1AJ_Athlos'!F56+'5C1AG_Collegiate'!F56+'5C1M_GEO Mid'!F56+Placeholder_Tallulah!F56</f>
        <v>0</v>
      </c>
      <c r="G56" s="52">
        <f>'Source Data'!I56</f>
        <v>638.95176727517901</v>
      </c>
      <c r="H56" s="81">
        <f>'5C1B_DArbonne'!H56+'5C1A_Madison'!H56+'5C1C_Intl High'!H56+'5C3_UnvView'!H56+'5C1F_L.C. Charter'!H56+'5C1E_LFNO'!H56+'5C1D_NOMMA'!H56+'5C1AE_Noble Minds'!H56+'5C1J_Jeff Chamber'!H56+'5C1Q_Advantage'!H56+'5C1AF_JCFA-Laf'!H56+'5C1W_Willow'!H56+'5C1Z_Lincoln Prep'!H56+'5C1AA_Laurel'!H56+'5C1AB_Apex'!H56+'5C1AC_Smothers'!H56+'5C1AD_Greater'!H56+'5C1R_Iberville'!H56+'5C1N_Delta'!H56+'5C1S_LC Col Prep'!H56+'5C1T_Northeast'!H56+'5C1U_Acadiana Ren'!H56+'5C1I_LA Key'!H56+'5C1V_Laf Ren'!H56+'5C1O_Impact'!H56+'5C1P_Vision'!H56+'5C2_LAVCA'!H56+'5C1H_Southwest'!H56+'5C1G_JS Clark'!H56+'5C1AH_BRUP'!H56+'5C1X_Tangi'!H56+'5C1Y_GEO'!H56+'5C1AI_Harmony'!H56+'5C1AJ_Athlos'!H56+'5C1AG_Collegiate'!H56+'5C1M_GEO Mid'!H56+Placeholder_Tallulah!H56</f>
        <v>0</v>
      </c>
      <c r="I56" s="356">
        <f>'5C1B_DArbonne'!I56+'5C1A_Madison'!I56+'5C1C_Intl High'!I56+'5C3_UnvView'!I56+'5C1F_L.C. Charter'!I56+'5C1E_LFNO'!I56+'5C1D_NOMMA'!I56+'5C1AE_Noble Minds'!I56+'5C1J_Jeff Chamber'!I56+'5C1Q_Advantage'!I56+'5C1AF_JCFA-Laf'!I56+'5C1W_Willow'!I56+'5C1Z_Lincoln Prep'!I56+'5C1AA_Laurel'!I56+'5C1AB_Apex'!I56+'5C1AC_Smothers'!I56+'5C1AD_Greater'!I56+'5C1R_Iberville'!I56+'5C1N_Delta'!I56+'5C1S_LC Col Prep'!I56+'5C1T_Northeast'!I56+'5C1U_Acadiana Ren'!I56+'5C1I_LA Key'!I56+'5C1V_Laf Ren'!I56+'5C1O_Impact'!I56+'5C1P_Vision'!I56+'5C2_LAVCA'!I56+'5C1H_Southwest'!I56+'5C1G_JS Clark'!I56+'5C1AH_BRUP'!I56+'5C1X_Tangi'!I56+'5C1Y_GEO'!I56+'5C1AI_Harmony'!I56+'5C1AJ_Athlos'!I56+'5C1AG_Collegiate'!I56+'5C1M_GEO Mid'!I56+Placeholder_Tallulah!I56</f>
        <v>0</v>
      </c>
      <c r="J56" s="52">
        <f>'Source Data'!J56</f>
        <v>174.25957289323065</v>
      </c>
      <c r="K56" s="81">
        <f>'5C1B_DArbonne'!K56+'5C1A_Madison'!K56+'5C1C_Intl High'!K56+'5C3_UnvView'!K56+'5C1F_L.C. Charter'!K56+'5C1E_LFNO'!K56+'5C1D_NOMMA'!K56+'5C1AE_Noble Minds'!K56+'5C1J_Jeff Chamber'!K56+'5C1Q_Advantage'!K56+'5C1AF_JCFA-Laf'!K56+'5C1W_Willow'!K56+'5C1Z_Lincoln Prep'!K56+'5C1AA_Laurel'!K56+'5C1AB_Apex'!K56+'5C1AC_Smothers'!K56+'5C1AD_Greater'!K56+'5C1R_Iberville'!K56+'5C1N_Delta'!K56+'5C1S_LC Col Prep'!K56+'5C1T_Northeast'!K56+'5C1U_Acadiana Ren'!K56+'5C1I_LA Key'!K56+'5C1V_Laf Ren'!K56+'5C1O_Impact'!K56+'5C1P_Vision'!K56+'5C2_LAVCA'!K56+'5C1H_Southwest'!K56+'5C1G_JS Clark'!K56+'5C1AH_BRUP'!K56+'5C1X_Tangi'!K56+'5C1Y_GEO'!K56+'5C1AI_Harmony'!K56+'5C1AJ_Athlos'!K56+'5C1AG_Collegiate'!K56+'5C1M_GEO Mid'!K56+Placeholder_Tallulah!K56</f>
        <v>0</v>
      </c>
      <c r="L56" s="356">
        <f>'5C1B_DArbonne'!L56+'5C1A_Madison'!L56+'5C1C_Intl High'!L56+'5C3_UnvView'!L56+'5C1F_L.C. Charter'!L56+'5C1E_LFNO'!L56+'5C1D_NOMMA'!L56+'5C1AE_Noble Minds'!L56+'5C1J_Jeff Chamber'!L56+'5C1Q_Advantage'!L56+'5C1AF_JCFA-Laf'!L56+'5C1W_Willow'!L56+'5C1Z_Lincoln Prep'!L56+'5C1AA_Laurel'!L56+'5C1AB_Apex'!L56+'5C1AC_Smothers'!L56+'5C1AD_Greater'!L56+'5C1R_Iberville'!L56+'5C1N_Delta'!L56+'5C1S_LC Col Prep'!L56+'5C1T_Northeast'!L56+'5C1U_Acadiana Ren'!L56+'5C1I_LA Key'!L56+'5C1V_Laf Ren'!L56+'5C1O_Impact'!L56+'5C1P_Vision'!L56+'5C2_LAVCA'!L56+'5C1H_Southwest'!L56+'5C1G_JS Clark'!L56+'5C1AH_BRUP'!L56+'5C1X_Tangi'!L56+'5C1Y_GEO'!L56+'5C1AI_Harmony'!L56+'5C1AJ_Athlos'!L56+'5C1AG_Collegiate'!L56+'5C1M_GEO Mid'!L56+Placeholder_Tallulah!L56</f>
        <v>0</v>
      </c>
      <c r="M56" s="52">
        <f>'Source Data'!K56</f>
        <v>4356.4893223307663</v>
      </c>
      <c r="N56" s="81">
        <f>'5C1B_DArbonne'!N56+'5C1A_Madison'!N56+'5C1C_Intl High'!N56+'5C3_UnvView'!N56+'5C1F_L.C. Charter'!N56+'5C1E_LFNO'!N56+'5C1D_NOMMA'!N56+'5C1AE_Noble Minds'!N56+'5C1J_Jeff Chamber'!N56+'5C1Q_Advantage'!N56+'5C1AF_JCFA-Laf'!N56+'5C1W_Willow'!N56+'5C1Z_Lincoln Prep'!N56+'5C1AA_Laurel'!N56+'5C1AB_Apex'!N56+'5C1AC_Smothers'!N56+'5C1AD_Greater'!N56+'5C1R_Iberville'!N56+'5C1N_Delta'!N56+'5C1S_LC Col Prep'!N56+'5C1T_Northeast'!N56+'5C1U_Acadiana Ren'!N56+'5C1I_LA Key'!N56+'5C1V_Laf Ren'!N56+'5C1O_Impact'!N56+'5C1P_Vision'!N56+'5C2_LAVCA'!N56+'5C1H_Southwest'!N56+'5C1G_JS Clark'!N56+'5C1AH_BRUP'!N56+'5C1X_Tangi'!N56+'5C1Y_GEO'!N56+'5C1AI_Harmony'!N56+'5C1AJ_Athlos'!N56+'5C1AG_Collegiate'!N56+'5C1M_GEO Mid'!N56+Placeholder_Tallulah!N56</f>
        <v>0</v>
      </c>
      <c r="O56" s="356">
        <f>'5C1B_DArbonne'!O56+'5C1A_Madison'!O56+'5C1C_Intl High'!O56+'5C3_UnvView'!O56+'5C1F_L.C. Charter'!O56+'5C1E_LFNO'!O56+'5C1D_NOMMA'!O56+'5C1AE_Noble Minds'!O56+'5C1J_Jeff Chamber'!O56+'5C1Q_Advantage'!O56+'5C1AF_JCFA-Laf'!O56+'5C1W_Willow'!O56+'5C1Z_Lincoln Prep'!O56+'5C1AA_Laurel'!O56+'5C1AB_Apex'!O56+'5C1AC_Smothers'!O56+'5C1AD_Greater'!O56+'5C1R_Iberville'!O56+'5C1N_Delta'!O56+'5C1S_LC Col Prep'!O56+'5C1T_Northeast'!O56+'5C1U_Acadiana Ren'!O56+'5C1I_LA Key'!O56+'5C1V_Laf Ren'!O56+'5C1O_Impact'!O56+'5C1P_Vision'!O56+'5C2_LAVCA'!O56+'5C1H_Southwest'!O56+'5C1G_JS Clark'!O56+'5C1AH_BRUP'!O56+'5C1X_Tangi'!O56+'5C1Y_GEO'!O56+'5C1AI_Harmony'!O56+'5C1AJ_Athlos'!O56+'5C1AG_Collegiate'!O56+'5C1M_GEO Mid'!O56+Placeholder_Tallulah!O56</f>
        <v>0</v>
      </c>
      <c r="P56" s="52">
        <f>'Source Data'!L56</f>
        <v>1742.5957289323062</v>
      </c>
      <c r="Q56" s="81">
        <f>'5C1B_DArbonne'!Q56+'5C1A_Madison'!Q56+'5C1C_Intl High'!Q56+'5C3_UnvView'!Q56+'5C1F_L.C. Charter'!Q56+'5C1E_LFNO'!Q56+'5C1D_NOMMA'!Q56+'5C1AE_Noble Minds'!Q56+'5C1J_Jeff Chamber'!Q56+'5C1Q_Advantage'!Q56+'5C1AF_JCFA-Laf'!Q56+'5C1W_Willow'!Q56+'5C1Z_Lincoln Prep'!Q56+'5C1AA_Laurel'!Q56+'5C1AB_Apex'!Q56+'5C1AC_Smothers'!Q56+'5C1AD_Greater'!Q56+'5C1R_Iberville'!Q56+'5C1N_Delta'!Q56+'5C1S_LC Col Prep'!Q56+'5C1T_Northeast'!Q56+'5C1U_Acadiana Ren'!Q56+'5C1I_LA Key'!Q56+'5C1V_Laf Ren'!Q56+'5C1O_Impact'!Q56+'5C1P_Vision'!Q56+'5C2_LAVCA'!Q56+'5C1H_Southwest'!Q56+'5C1G_JS Clark'!Q56+'5C1AH_BRUP'!Q56+'5C1X_Tangi'!Q56+'5C1Y_GEO'!Q56+'5C1AI_Harmony'!Q56+'5C1AJ_Athlos'!Q56+'5C1AG_Collegiate'!Q56+'5C1M_GEO Mid'!Q56+Placeholder_Tallulah!Q56</f>
        <v>0</v>
      </c>
      <c r="R56" s="95">
        <f>'5C1B_DArbonne'!R56+'5C1A_Madison'!R56+'5C1C_Intl High'!R56+'5C3_UnvView'!R56+'5C1F_L.C. Charter'!R56+'5C1E_LFNO'!R56+'5C1D_NOMMA'!R56+'5C1AE_Noble Minds'!R56+'5C1J_Jeff Chamber'!R56+'5C1Q_Advantage'!R56+'5C1AF_JCFA-Laf'!R56+'5C1W_Willow'!R56+'5C1Z_Lincoln Prep'!R56+'5C1AA_Laurel'!R56+'5C1AB_Apex'!R56+'5C1AC_Smothers'!R56+'5C1AD_Greater'!R56+'5C1R_Iberville'!R56+'5C1N_Delta'!R56+'5C1S_LC Col Prep'!R56+'5C1T_Northeast'!R56+'5C1U_Acadiana Ren'!R56+'5C1I_LA Key'!R56+'5C1V_Laf Ren'!R56+'5C1O_Impact'!R56+'5C1P_Vision'!R56+'5C2_LAVCA'!R56+'5C1H_Southwest'!R56+'5C1G_JS Clark'!R56+'5C1AH_BRUP'!R56+'5C1X_Tangi'!R56+'5C1Y_GEO'!R56+'5C1AI_Harmony'!R56+'5C1AJ_Athlos'!R56+'5C1AG_Collegiate'!R56+'5C1M_GEO Mid'!R56+Placeholder_Tallulah!R56</f>
        <v>935367</v>
      </c>
      <c r="S56" s="1398">
        <f>'5C3_UnvView'!S56+'5C2_LAVCA'!S56</f>
        <v>24189</v>
      </c>
      <c r="T56" s="52">
        <f>'5C1B_DArbonne'!S56+'5C1A_Madison'!S56+'5C1C_Intl High'!S56+'5C3_UnvView'!T56+'5C1F_L.C. Charter'!S56+'5C1E_LFNO'!S56+'5C1D_NOMMA'!S56+'5C1AE_Noble Minds'!S56+'5C1J_Jeff Chamber'!S56+'5C1Q_Advantage'!S56+'5C1AF_JCFA-Laf'!S56+'5C1W_Willow'!S56+'5C1Z_Lincoln Prep'!S56+'5C1AA_Laurel'!S56+'5C1AB_Apex'!S56+'5C1AC_Smothers'!S56+'5C1AD_Greater'!S56+'5C1R_Iberville'!S56+'5C1N_Delta'!S56+'5C1S_LC Col Prep'!S56+'5C1T_Northeast'!S56+'5C1U_Acadiana Ren'!S56+'5C1I_LA Key'!S56+'5C1V_Laf Ren'!S56+'5C1O_Impact'!S56+'5C1P_Vision'!S56+'5C2_LAVCA'!T56+'5C1H_Southwest'!S56+'5C1G_JS Clark'!S56+'5C1AH_BRUP'!S56+'5C1X_Tangi'!S56+'5C1Y_GEO'!S56+'5C1AI_Harmony'!S56+'5C1AJ_Athlos'!S56+'5C1AG_Collegiate'!S56+'5C1M_GEO Mid'!S56+Placeholder_Tallulah!S56</f>
        <v>0</v>
      </c>
      <c r="U56" s="52">
        <f>'5C1B_DArbonne'!T56+'5C1A_Madison'!T56+'5C1C_Intl High'!T56+'5C3_UnvView'!U56+'5C1F_L.C. Charter'!T56+'5C1E_LFNO'!T56+'5C1D_NOMMA'!T56+'5C1AE_Noble Minds'!T56+'5C1J_Jeff Chamber'!T56+'5C1Q_Advantage'!T56+'5C1AF_JCFA-Laf'!T56+'5C1W_Willow'!T56+'5C1Z_Lincoln Prep'!T56+'5C1AA_Laurel'!T56+'5C1AB_Apex'!T56+'5C1AC_Smothers'!T56+'5C1AD_Greater'!T56+'5C1R_Iberville'!T56+'5C1N_Delta'!T56+'5C1S_LC Col Prep'!T56+'5C1T_Northeast'!T56+'5C1U_Acadiana Ren'!T56+'5C1I_LA Key'!T56+'5C1V_Laf Ren'!T56+'5C1O_Impact'!T56+'5C1P_Vision'!T56+'5C2_LAVCA'!U56+'5C1H_Southwest'!T56+'5C1G_JS Clark'!T56+'5C1AH_BRUP'!T56+'5C1X_Tangi'!T56+'5C1Y_GEO'!T56+'5C1AI_Harmony'!T56+'5C1AJ_Athlos'!T56+'5C1AG_Collegiate'!T56+'5C1M_GEO Mid'!T56+Placeholder_Tallulah!T56</f>
        <v>0</v>
      </c>
      <c r="V56" s="53">
        <f>'5C1B_DArbonne'!U56+'5C1A_Madison'!U56+'5C1C_Intl High'!U56+'5C3_UnvView'!V56+'5C1F_L.C. Charter'!U56+'5C1E_LFNO'!U56+'5C1D_NOMMA'!U56+'5C1AE_Noble Minds'!U56+'5C1J_Jeff Chamber'!U56+'5C1Q_Advantage'!U56+'5C1AF_JCFA-Laf'!U56+'5C1W_Willow'!U56+'5C1Z_Lincoln Prep'!U56+'5C1AA_Laurel'!U56+'5C1AB_Apex'!U56+'5C1AC_Smothers'!U56+'5C1AD_Greater'!U56+'5C1R_Iberville'!U56+'5C1N_Delta'!U56+'5C1S_LC Col Prep'!U56+'5C1T_Northeast'!U56+'5C1U_Acadiana Ren'!U56+'5C1I_LA Key'!U56+'5C1V_Laf Ren'!U56+'5C1O_Impact'!U56+'5C1P_Vision'!U56+'5C2_LAVCA'!V56+'5C1H_Southwest'!U56+'5C1G_JS Clark'!U56+'5C1AH_BRUP'!U56+'5C1X_Tangi'!U56+'5C1Y_GEO'!U56+'5C1AI_Harmony'!U56+'5C1AJ_Athlos'!U56+'5C1AG_Collegiate'!U56+'5C1M_GEO Mid'!U56+Placeholder_Tallulah!U56</f>
        <v>0</v>
      </c>
      <c r="W56" s="95">
        <f>'5C1B_DArbonne'!V56+'5C1A_Madison'!V56+'5C1C_Intl High'!V56+'5C3_UnvView'!W56+'5C1F_L.C. Charter'!V56+'5C1E_LFNO'!V56+'5C1D_NOMMA'!V56+'5C1AE_Noble Minds'!V56+'5C1J_Jeff Chamber'!V56+'5C1Q_Advantage'!V56+'5C1AF_JCFA-Laf'!V56+'5C1W_Willow'!V56+'5C1Z_Lincoln Prep'!V56+'5C1AA_Laurel'!V56+'5C1AB_Apex'!V56+'5C1AC_Smothers'!V56+'5C1AD_Greater'!V56+'5C1R_Iberville'!V56+'5C1N_Delta'!V56+'5C1S_LC Col Prep'!V56+'5C1T_Northeast'!V56+'5C1U_Acadiana Ren'!V56+'5C1I_LA Key'!V56+'5C1V_Laf Ren'!V56+'5C1O_Impact'!V56+'5C1P_Vision'!V56+'5C2_LAVCA'!W56+'5C1H_Southwest'!V56+'5C1G_JS Clark'!V56+'5C1AH_BRUP'!V56+'5C1X_Tangi'!V56+'5C1Y_GEO'!V56+'5C1AI_Harmony'!V56+'5C1AJ_Athlos'!V56+'5C1AG_Collegiate'!V56+'5C1M_GEO Mid'!V56+Placeholder_Tallulah!V56</f>
        <v>0</v>
      </c>
      <c r="X56" s="81">
        <f>'5C1B_DArbonne'!W56+'5C1A_Madison'!W56+'5C1C_Intl High'!W56+'5C3_UnvView'!X56+'5C1F_L.C. Charter'!W56+'5C1E_LFNO'!W56+'5C1D_NOMMA'!W56+'5C1AE_Noble Minds'!W56+'5C1J_Jeff Chamber'!W56+'5C1Q_Advantage'!W56+'5C1AF_JCFA-Laf'!W56+'5C1W_Willow'!W56+'5C1Z_Lincoln Prep'!W56+'5C1AA_Laurel'!W56+'5C1AB_Apex'!W56+'5C1AC_Smothers'!W56+'5C1AD_Greater'!W56+'5C1R_Iberville'!W56+'5C1N_Delta'!W56+'5C1S_LC Col Prep'!W56+'5C1T_Northeast'!W56+'5C1U_Acadiana Ren'!W56+'5C1I_LA Key'!W56+'5C1V_Laf Ren'!W56+'5C1O_Impact'!W56+'5C1P_Vision'!W56+'5C2_LAVCA'!X56+'5C1H_Southwest'!W56+'5C1G_JS Clark'!W56+'5C1AH_BRUP'!W56+'5C1X_Tangi'!W56+'5C1Y_GEO'!W56+'5C1AI_Harmony'!W56+'5C1AJ_Athlos'!W56+'5C1AG_Collegiate'!W56+'5C1M_GEO Mid'!W56+Placeholder_Tallulah!W56</f>
        <v>0</v>
      </c>
      <c r="Y56" s="95">
        <f>'5C1B_DArbonne'!X56+'5C1A_Madison'!X56+'5C1C_Intl High'!X56+'5C3_UnvView'!Y56+'5C1F_L.C. Charter'!X56+'5C1E_LFNO'!X56+'5C1D_NOMMA'!X56+'5C1AE_Noble Minds'!X56+'5C1J_Jeff Chamber'!X56+'5C1Q_Advantage'!X56+'5C1AF_JCFA-Laf'!X56+'5C1W_Willow'!X56+'5C1Z_Lincoln Prep'!X56+'5C1AA_Laurel'!X56+'5C1AB_Apex'!X56+'5C1AC_Smothers'!X56+'5C1AD_Greater'!X56+'5C1R_Iberville'!X56+'5C1N_Delta'!X56+'5C1S_LC Col Prep'!X56+'5C1T_Northeast'!X56+'5C1U_Acadiana Ren'!X56+'5C1I_LA Key'!X56+'5C1V_Laf Ren'!X56+'5C1O_Impact'!X56+'5C1P_Vision'!X56+'5C2_LAVCA'!Y56+'5C1H_Southwest'!X56+'5C1G_JS Clark'!X56+'5C1AH_BRUP'!X56+'5C1X_Tangi'!X56+'5C1Y_GEO'!X56+'5C1AI_Harmony'!X56+'5C1AJ_Athlos'!X56+'5C1AG_Collegiate'!X56+'5C1M_GEO Mid'!X56+Placeholder_Tallulah!X56</f>
        <v>0</v>
      </c>
      <c r="Z56" s="52">
        <f>'5C1B_DArbonne'!Y56+'5C1A_Madison'!Y56+'5C1C_Intl High'!Y56+'5C3_UnvView'!Z56+'5C1F_L.C. Charter'!Y56+'5C1E_LFNO'!Y56+'5C1D_NOMMA'!Y56+'5C1AE_Noble Minds'!Y56+'5C1J_Jeff Chamber'!Y56+'5C1Q_Advantage'!Y56+'5C1AF_JCFA-Laf'!Y56+'5C1W_Willow'!Y56+'5C1Z_Lincoln Prep'!Y56+'5C1AA_Laurel'!Y56+'5C1AB_Apex'!Y56+'5C1AC_Smothers'!Y56+'5C1AD_Greater'!Y56+'5C1R_Iberville'!Y56+'5C1N_Delta'!Y56+'5C1S_LC Col Prep'!Y56+'5C1T_Northeast'!Y56+'5C1U_Acadiana Ren'!Y56+'5C1I_LA Key'!Y56+'5C1V_Laf Ren'!Y56+'5C1O_Impact'!Y56+'5C1P_Vision'!Y56+'5C2_LAVCA'!Z56+'5C1H_Southwest'!Y56+'5C1G_JS Clark'!Y56+'5C1AH_BRUP'!Y56+'5C1X_Tangi'!Y56+'5C1Y_GEO'!Y56+'5C1AI_Harmony'!Y56+'5C1AJ_Athlos'!Y56+'5C1AG_Collegiate'!Y56+'5C1M_GEO Mid'!Y56+Placeholder_Tallulah!Y56</f>
        <v>0</v>
      </c>
      <c r="AA56" s="95">
        <f>'5C1B_DArbonne'!Z56+'5C1A_Madison'!Z56+'5C1C_Intl High'!Z56+'5C3_UnvView'!AA56+'5C1F_L.C. Charter'!Z56+'5C1E_LFNO'!Z56+'5C1D_NOMMA'!Z56+'5C1AE_Noble Minds'!Z56+'5C1J_Jeff Chamber'!Z56+'5C1Q_Advantage'!Z56+'5C1AF_JCFA-Laf'!Z56+'5C1W_Willow'!Z56+'5C1Z_Lincoln Prep'!Z56+'5C1AA_Laurel'!Z56+'5C1AB_Apex'!Z56+'5C1AC_Smothers'!Z56+'5C1AD_Greater'!Z56+'5C1R_Iberville'!Z56+'5C1N_Delta'!Z56+'5C1S_LC Col Prep'!Z56+'5C1T_Northeast'!Z56+'5C1U_Acadiana Ren'!Z56+'5C1I_LA Key'!Z56+'5C1V_Laf Ren'!Z56+'5C1O_Impact'!Z56+'5C1P_Vision'!Z56+'5C2_LAVCA'!AA56+'5C1H_Southwest'!Z56+'5C1G_JS Clark'!Z56+'5C1AH_BRUP'!Z56+'5C1X_Tangi'!Z56+'5C1Y_GEO'!Z56+'5C1AI_Harmony'!Z56+'5C1AJ_Athlos'!Z56+'5C1AG_Collegiate'!Z56+'5C1M_GEO Mid'!Z56+Placeholder_Tallulah!Z56</f>
        <v>0</v>
      </c>
      <c r="AB56" s="54">
        <f>'5C1B_DArbonne'!AA56+'5C1A_Madison'!AA56+'5C1C_Intl High'!AA56+'5C3_UnvView'!AB56+'5C1F_L.C. Charter'!AA56+'5C1E_LFNO'!AA56+'5C1D_NOMMA'!AA56+'5C1AE_Noble Minds'!AA56+'5C1J_Jeff Chamber'!AA56+'5C1Q_Advantage'!AA56+'5C1AF_JCFA-Laf'!AA56+'5C1W_Willow'!AA56+'5C1Z_Lincoln Prep'!AA56+'5C1AA_Laurel'!AA56+'5C1AB_Apex'!AA56+'5C1AC_Smothers'!AA56+'5C1AD_Greater'!AA56+'5C1R_Iberville'!AA56+'5C1N_Delta'!AA56+'5C1S_LC Col Prep'!AA56+'5C1T_Northeast'!AA56+'5C1U_Acadiana Ren'!AA56+'5C1I_LA Key'!AA56+'5C1V_Laf Ren'!AA56+'5C1O_Impact'!AA56+'5C1P_Vision'!AA56+'5C2_LAVCA'!AB56+'5C1H_Southwest'!AA56+'5C1G_JS Clark'!AA56+'5C1AH_BRUP'!AA56+'5C1X_Tangi'!AA56+'5C1Y_GEO'!AA56+'5C1AI_Harmony'!AA56+'5C1AJ_Athlos'!AA56+'5C1AG_Collegiate'!AA56+'5C1M_GEO Mid'!AA56+Placeholder_Tallulah!AA56</f>
        <v>0</v>
      </c>
      <c r="AC56" s="52">
        <f>'5C1B_DArbonne'!AB56+'5C1A_Madison'!AB56+'5C1C_Intl High'!AB56+'5C3_UnvView'!AC56+'5C1F_L.C. Charter'!AB56+'5C1E_LFNO'!AB56+'5C1D_NOMMA'!AB56+'5C1AE_Noble Minds'!AB56+'5C1J_Jeff Chamber'!AB56+'5C1Q_Advantage'!AB56+'5C1AF_JCFA-Laf'!AB56+'5C1W_Willow'!AB56+'5C1Z_Lincoln Prep'!AB56+'5C1AA_Laurel'!AB56+'5C1AB_Apex'!AB56+'5C1AC_Smothers'!AB56+'5C1AD_Greater'!AB56+'5C1R_Iberville'!AB56+'5C1N_Delta'!AB56+'5C1S_LC Col Prep'!AB56+'5C1T_Northeast'!AB56+'5C1U_Acadiana Ren'!AB56+'5C1I_LA Key'!AB56+'5C1V_Laf Ren'!AB56+'5C1O_Impact'!AB56+'5C1P_Vision'!AB56+'5C2_LAVCA'!AC56+'5C1H_Southwest'!AB56+'5C1G_JS Clark'!AB56+'5C1AH_BRUP'!AB56+'5C1X_Tangi'!AB56+'5C1Y_GEO'!AB56+'5C1AI_Harmony'!AB56+'5C1AJ_Athlos'!AB56+'5C1AG_Collegiate'!AB56+'5C1M_GEO Mid'!AB56+Placeholder_Tallulah!AB56</f>
        <v>0</v>
      </c>
      <c r="AD56" s="96">
        <f>'5C1B_DArbonne'!AC56+'5C1A_Madison'!AC56+'5C1C_Intl High'!AC56+'5C3_UnvView'!AD56+'5C1F_L.C. Charter'!AC56+'5C1E_LFNO'!AC56+'5C1D_NOMMA'!AC56+'5C1AE_Noble Minds'!AC56+'5C1J_Jeff Chamber'!AC56+'5C1Q_Advantage'!AC56+'5C1AF_JCFA-Laf'!AC56+'5C1W_Willow'!AC56+'5C1Z_Lincoln Prep'!AC56+'5C1AA_Laurel'!AC56+'5C1AB_Apex'!AC56+'5C1AC_Smothers'!AC56+'5C1AD_Greater'!AC56+'5C1R_Iberville'!AC56+'5C1N_Delta'!AC56+'5C1S_LC Col Prep'!AC56+'5C1T_Northeast'!AC56+'5C1U_Acadiana Ren'!AC56+'5C1I_LA Key'!AC56+'5C1V_Laf Ren'!AC56+'5C1O_Impact'!AC56+'5C1P_Vision'!AC56+'5C2_LAVCA'!AD56+'5C1H_Southwest'!AC56+'5C1G_JS Clark'!AC56+'5C1AH_BRUP'!AC56+'5C1X_Tangi'!AC56+'5C1Y_GEO'!AC56+'5C1AI_Harmony'!AC56+'5C1AJ_Athlos'!AC56+'5C1AG_Collegiate'!AC56+'5C1M_GEO Mid'!AC56+Placeholder_Tallulah!AC56</f>
        <v>0</v>
      </c>
      <c r="AE56" s="96">
        <f>'5C1B_DArbonne'!AD56+'5C1A_Madison'!AD56+'5C1C_Intl High'!AD56+'5C3_UnvView'!AE56+'5C1F_L.C. Charter'!AD56+'5C1E_LFNO'!AD56+'5C1D_NOMMA'!AD56+'5C1AE_Noble Minds'!AD56+'5C1J_Jeff Chamber'!AD56+'5C1Q_Advantage'!AD56+'5C1AF_JCFA-Laf'!AD56+'5C1W_Willow'!AD56+'5C1Z_Lincoln Prep'!AD56+'5C1AA_Laurel'!AD56+'5C1AB_Apex'!AD56+'5C1AC_Smothers'!AD56+'5C1AD_Greater'!AD56+'5C1R_Iberville'!AD56+'5C1N_Delta'!AD56+'5C1S_LC Col Prep'!AD56+'5C1T_Northeast'!AD56+'5C1U_Acadiana Ren'!AD56+'5C1I_LA Key'!AD56+'5C1V_Laf Ren'!AD56+'5C1O_Impact'!AD56+'5C1P_Vision'!AD56+'5C2_LAVCA'!AE56+'5C1H_Southwest'!AD56+'5C1G_JS Clark'!AD56+'5C1AH_BRUP'!AD56+'5C1X_Tangi'!AD56+'5C1Y_GEO'!AD56+'5C1AI_Harmony'!AD56+'5C1AJ_Athlos'!AD56+'5C1AG_Collegiate'!AD56+'5C1M_GEO Mid'!AD56+Placeholder_Tallulah!AD56</f>
        <v>0</v>
      </c>
      <c r="AF56" s="72">
        <f>'Source Data'!N56</f>
        <v>3666</v>
      </c>
      <c r="AG56" s="92">
        <f>'5C1B_DArbonne'!AF56+'5C1A_Madison'!AF56+'5C1C_Intl High'!AF56+'5C3_UnvView'!AG56+'5C1F_L.C. Charter'!AF56+'5C1E_LFNO'!AF56+'5C1D_NOMMA'!AF56+'5C1AE_Noble Minds'!AF56+'5C1J_Jeff Chamber'!AF56+'5C1Q_Advantage'!AF56+'5C1AF_JCFA-Laf'!AF56+'5C1W_Willow'!AF56+'5C1Z_Lincoln Prep'!AF56+'5C1AA_Laurel'!AF56+'5C1AB_Apex'!AF56+'5C1AC_Smothers'!AF56+'5C1AD_Greater'!AF56+'5C1R_Iberville'!AF56+'5C1N_Delta'!AF56+'5C1S_LC Col Prep'!AF56+'5C1T_Northeast'!AF56+'5C1U_Acadiana Ren'!AF56+'5C1I_LA Key'!AF56+'5C1V_Laf Ren'!AF56+'5C1O_Impact'!AF56+'5C1P_Vision'!AF56+'5C2_LAVCA'!AG56+'5C1H_Southwest'!AF56+'5C1G_JS Clark'!AF56+'5C1AH_BRUP'!AF56+'5C1X_Tangi'!AF56+'5C1Y_GEO'!AF56+'5C1AI_Harmony'!AF56+'5C1AJ_Athlos'!AF56+'5C1AG_Collegiate'!AF56+'5C1M_GEO Mid'!AF56+Placeholder_Tallulah!AF56</f>
        <v>0</v>
      </c>
      <c r="AH56" s="337">
        <f>'5C1B_DArbonne'!AG56+'5C1A_Madison'!AG56+'5C1C_Intl High'!AG56+'5C3_UnvView'!AH56+'5C1F_L.C. Charter'!AG56+'5C1E_LFNO'!AG56+'5C1D_NOMMA'!AG56+'5C1AE_Noble Minds'!AG56+'5C1J_Jeff Chamber'!AG56+'5C1Q_Advantage'!AG56+'5C1AF_JCFA-Laf'!AG56+'5C1W_Willow'!AG56+'5C1Z_Lincoln Prep'!AG56+'5C1AA_Laurel'!AG56+'5C1AB_Apex'!AG56+'5C1AC_Smothers'!AG56+'5C1AD_Greater'!AG56+'5C1R_Iberville'!AG56+'5C1N_Delta'!AG56+'5C1S_LC Col Prep'!AG56+'5C1T_Northeast'!AG56+'5C1U_Acadiana Ren'!AG56+'5C1I_LA Key'!AG56+'5C1V_Laf Ren'!AG56+'5C1O_Impact'!AG56+'5C1P_Vision'!AG56+'5C2_LAVCA'!AH56+'5C1H_Southwest'!AG56+'5C1G_JS Clark'!AG56+'5C1AH_BRUP'!AG56+'5C1X_Tangi'!AG56+'5C1Y_GEO'!AG56+'5C1AI_Harmony'!AG56+'5C1AJ_Athlos'!AG56+'5C1AG_Collegiate'!AG56+'5C1M_GEO Mid'!AG56+Placeholder_Tallulah!AG56</f>
        <v>0</v>
      </c>
      <c r="AI56" s="72">
        <f>'5C1B_DArbonne'!AH56+'5C1A_Madison'!AH56+'5C1C_Intl High'!AH56+'5C3_UnvView'!AI56+'5C1F_L.C. Charter'!AH56+'5C1E_LFNO'!AH56+'5C1D_NOMMA'!AH56+'5C1AE_Noble Minds'!AH56+'5C1J_Jeff Chamber'!AH56+'5C1Q_Advantage'!AH56+'5C1AF_JCFA-Laf'!AH56+'5C1W_Willow'!AH56+'5C1Z_Lincoln Prep'!AH56+'5C1AA_Laurel'!AH56+'5C1AB_Apex'!AH56+'5C1AC_Smothers'!AH56+'5C1AD_Greater'!AH56+'5C1R_Iberville'!AH56+'5C1N_Delta'!AH56+'5C1S_LC Col Prep'!AH56+'5C1T_Northeast'!AH56+'5C1U_Acadiana Ren'!AH56+'5C1I_LA Key'!AH56+'5C1V_Laf Ren'!AH56+'5C1O_Impact'!AH56+'5C1P_Vision'!AH56+'5C2_LAVCA'!AI56+'5C1H_Southwest'!AH56+'5C1G_JS Clark'!AH56+'5C1AH_BRUP'!AH56+'5C1X_Tangi'!AH56+'5C1Y_GEO'!AH56+'5C1AI_Harmony'!AH56+'5C1AJ_Athlos'!AH56+'5C1AG_Collegiate'!AH56+'5C1M_GEO Mid'!AH56+Placeholder_Tallulah!AH56</f>
        <v>0</v>
      </c>
      <c r="AJ56" s="337">
        <f>'5C1B_DArbonne'!AI56+'5C1A_Madison'!AI56+'5C1C_Intl High'!AI56+'5C3_UnvView'!AJ56+'5C1F_L.C. Charter'!AI56+'5C1E_LFNO'!AI56+'5C1D_NOMMA'!AI56+'5C1AE_Noble Minds'!AI56+'5C1J_Jeff Chamber'!AI56+'5C1Q_Advantage'!AI56+'5C1AF_JCFA-Laf'!AI56+'5C1W_Willow'!AI56+'5C1Z_Lincoln Prep'!AI56+'5C1AA_Laurel'!AI56+'5C1AB_Apex'!AI56+'5C1AC_Smothers'!AI56+'5C1AD_Greater'!AI56+'5C1R_Iberville'!AI56+'5C1N_Delta'!AI56+'5C1S_LC Col Prep'!AI56+'5C1T_Northeast'!AI56+'5C1U_Acadiana Ren'!AI56+'5C1I_LA Key'!AI56+'5C1V_Laf Ren'!AI56+'5C1O_Impact'!AI56+'5C1P_Vision'!AI56+'5C2_LAVCA'!AJ56+'5C1H_Southwest'!AI56+'5C1G_JS Clark'!AI56+'5C1AH_BRUP'!AI56+'5C1X_Tangi'!AI56+'5C1Y_GEO'!AI56+'5C1AI_Harmony'!AI56+'5C1AJ_Athlos'!AI56+'5C1AG_Collegiate'!AI56+'5C1M_GEO Mid'!AI56+Placeholder_Tallulah!AI56</f>
        <v>0</v>
      </c>
      <c r="AK56" s="73">
        <f>'5C1B_DArbonne'!AJ56+'5C1A_Madison'!AJ56+'5C1C_Intl High'!AJ56+'5C3_UnvView'!AK56+'5C1F_L.C. Charter'!AJ56+'5C1E_LFNO'!AJ56+'5C1D_NOMMA'!AJ56+'5C1AE_Noble Minds'!AJ56+'5C1J_Jeff Chamber'!AJ56+'5C1Q_Advantage'!AJ56+'5C1AF_JCFA-Laf'!AJ56+'5C1W_Willow'!AJ56+'5C1Z_Lincoln Prep'!AJ56+'5C1AA_Laurel'!AJ56+'5C1AB_Apex'!AJ56+'5C1AC_Smothers'!AJ56+'5C1AD_Greater'!AJ56+'5C1R_Iberville'!AJ56+'5C1N_Delta'!AJ56+'5C1S_LC Col Prep'!AJ56+'5C1T_Northeast'!AJ56+'5C1U_Acadiana Ren'!AJ56+'5C1I_LA Key'!AJ56+'5C1V_Laf Ren'!AJ56+'5C1O_Impact'!AJ56+'5C1P_Vision'!AJ56+'5C2_LAVCA'!AK56+'5C1H_Southwest'!AJ56+'5C1G_JS Clark'!AJ56+'5C1AH_BRUP'!AJ56+'5C1X_Tangi'!AJ56+'5C1Y_GEO'!AJ56+'5C1AI_Harmony'!AJ56+'5C1AJ_Athlos'!AJ56+'5C1AG_Collegiate'!AJ56+'5C1M_GEO Mid'!AJ56+Placeholder_Tallulah!AJ56</f>
        <v>0</v>
      </c>
      <c r="AL56" s="74">
        <f>'5C1B_DArbonne'!AK56+'5C1A_Madison'!AK56+'5C1C_Intl High'!AK56+'5C3_UnvView'!AL56+'5C1F_L.C. Charter'!AK56+'5C1E_LFNO'!AK56+'5C1D_NOMMA'!AK56+'5C1AE_Noble Minds'!AK56+'5C1J_Jeff Chamber'!AK56+'5C1Q_Advantage'!AK56+'5C1AF_JCFA-Laf'!AK56+'5C1W_Willow'!AK56+'5C1Z_Lincoln Prep'!AK56+'5C1AA_Laurel'!AK56+'5C1AB_Apex'!AK56+'5C1AC_Smothers'!AK56+'5C1AD_Greater'!AK56+'5C1R_Iberville'!AK56+'5C1N_Delta'!AK56+'5C1S_LC Col Prep'!AK56+'5C1T_Northeast'!AK56+'5C1U_Acadiana Ren'!AK56+'5C1I_LA Key'!AK56+'5C1V_Laf Ren'!AK56+'5C1O_Impact'!AK56+'5C1P_Vision'!AK56+'5C2_LAVCA'!AL56+'5C1H_Southwest'!AK56+'5C1G_JS Clark'!AK56+'5C1AH_BRUP'!AK56+'5C1X_Tangi'!AK56+'5C1Y_GEO'!AK56+'5C1AI_Harmony'!AK56+'5C1AJ_Athlos'!AK56+'5C1AG_Collegiate'!AK56+'5C1M_GEO Mid'!AK56+Placeholder_Tallulah!AK56</f>
        <v>0</v>
      </c>
      <c r="AM56" s="92">
        <f>'5C1B_DArbonne'!AL56+'5C1A_Madison'!AL56+'5C1C_Intl High'!AL56+'5C3_UnvView'!AM56+'5C1F_L.C. Charter'!AL56+'5C1E_LFNO'!AL56+'5C1D_NOMMA'!AL56+'5C1AE_Noble Minds'!AL56+'5C1J_Jeff Chamber'!AL56+'5C1Q_Advantage'!AL56+'5C1AF_JCFA-Laf'!AL56+'5C1W_Willow'!AL56+'5C1Z_Lincoln Prep'!AL56+'5C1AA_Laurel'!AL56+'5C1AB_Apex'!AL56+'5C1AC_Smothers'!AL56+'5C1AD_Greater'!AL56+'5C1R_Iberville'!AL56+'5C1N_Delta'!AL56+'5C1S_LC Col Prep'!AL56+'5C1T_Northeast'!AL56+'5C1U_Acadiana Ren'!AL56+'5C1I_LA Key'!AL56+'5C1V_Laf Ren'!AL56+'5C1O_Impact'!AL56+'5C1P_Vision'!AL56+'5C2_LAVCA'!AM56+'5C1H_Southwest'!AL56+'5C1G_JS Clark'!AL56+'5C1AH_BRUP'!AL56+'5C1X_Tangi'!AL56+'5C1Y_GEO'!AL56+'5C1AI_Harmony'!AL56+'5C1AJ_Athlos'!AL56+'5C1AG_Collegiate'!AL56+'5C1M_GEO Mid'!AL56+Placeholder_Tallulah!AL56</f>
        <v>616438</v>
      </c>
      <c r="AN56" s="83">
        <f>'5C1B_DArbonne'!AM56+'5C1A_Madison'!AM56+'5C1C_Intl High'!AM56+'5C3_UnvView'!AN56+'5C1F_L.C. Charter'!AM56+'5C1E_LFNO'!AM56+'5C1D_NOMMA'!AM56+'5C1AE_Noble Minds'!AM56+'5C1J_Jeff Chamber'!AM56+'5C1Q_Advantage'!AM56+'5C1AF_JCFA-Laf'!AM56+'5C1W_Willow'!AM56+'5C1Z_Lincoln Prep'!AM56+'5C1AA_Laurel'!AM56+'5C1AB_Apex'!AM56+'5C1AC_Smothers'!AM56+'5C1AD_Greater'!AM56+'5C1R_Iberville'!AM56+'5C1N_Delta'!AM56+'5C1S_LC Col Prep'!AM56+'5C1T_Northeast'!AM56+'5C1U_Acadiana Ren'!AM56+'5C1I_LA Key'!AM56+'5C1V_Laf Ren'!AM56+'5C1O_Impact'!AM56+'5C1P_Vision'!AM56+'5C2_LAVCA'!AN56+'5C1H_Southwest'!AM56+'5C1G_JS Clark'!AM56+'5C1AH_BRUP'!AM56+'5C1X_Tangi'!AM56+'5C1Y_GEO'!AM56+'5C1AI_Harmony'!AM56+'5C1AJ_Athlos'!AM56+'5C1AG_Collegiate'!AM56+'5C1M_GEO Mid'!AM56+Placeholder_Tallulah!AM56</f>
        <v>0</v>
      </c>
      <c r="AO56" s="92">
        <f>'5C1B_DArbonne'!AN56+'5C1A_Madison'!AN56+'5C1C_Intl High'!AN56+'5C3_UnvView'!AO56+'5C1F_L.C. Charter'!AN56+'5C1E_LFNO'!AN56+'5C1D_NOMMA'!AN56+'5C1AE_Noble Minds'!AN56+'5C1J_Jeff Chamber'!AN56+'5C1Q_Advantage'!AN56+'5C1AF_JCFA-Laf'!AN56+'5C1W_Willow'!AN56+'5C1Z_Lincoln Prep'!AN56+'5C1AA_Laurel'!AN56+'5C1AB_Apex'!AN56+'5C1AC_Smothers'!AN56+'5C1AD_Greater'!AN56+'5C1R_Iberville'!AN56+'5C1N_Delta'!AN56+'5C1S_LC Col Prep'!AN56+'5C1T_Northeast'!AN56+'5C1U_Acadiana Ren'!AN56+'5C1I_LA Key'!AN56+'5C1V_Laf Ren'!AN56+'5C1O_Impact'!AN56+'5C1P_Vision'!AN56+'5C2_LAVCA'!AO56+'5C1H_Southwest'!AN56+'5C1G_JS Clark'!AN56+'5C1AH_BRUP'!AN56+'5C1X_Tangi'!AN56+'5C1Y_GEO'!AN56+'5C1AI_Harmony'!AN56+'5C1AJ_Athlos'!AN56+'5C1AG_Collegiate'!AN56+'5C1M_GEO Mid'!AN56+Placeholder_Tallulah!AN56</f>
        <v>0</v>
      </c>
      <c r="AP56" s="73">
        <f>'5C1B_DArbonne'!AO56+'5C1A_Madison'!AO56+'5C1C_Intl High'!AO56+'5C3_UnvView'!AP56+'5C1F_L.C. Charter'!AO56+'5C1E_LFNO'!AO56+'5C1D_NOMMA'!AO56+'5C1AE_Noble Minds'!AO56+'5C1J_Jeff Chamber'!AO56+'5C1Q_Advantage'!AO56+'5C1AF_JCFA-Laf'!AO56+'5C1W_Willow'!AO56+'5C1Z_Lincoln Prep'!AO56+'5C1AA_Laurel'!AO56+'5C1AB_Apex'!AO56+'5C1AC_Smothers'!AO56+'5C1AD_Greater'!AO56+'5C1R_Iberville'!AO56+'5C1N_Delta'!AO56+'5C1S_LC Col Prep'!AO56+'5C1T_Northeast'!AO56+'5C1U_Acadiana Ren'!AO56+'5C1I_LA Key'!AO56+'5C1V_Laf Ren'!AO56+'5C1O_Impact'!AO56+'5C1P_Vision'!AO56+'5C2_LAVCA'!AP56+'5C1H_Southwest'!AO56+'5C1G_JS Clark'!AO56+'5C1AH_BRUP'!AO56+'5C1X_Tangi'!AO56+'5C1Y_GEO'!AO56+'5C1AI_Harmony'!AO56+'5C1AJ_Athlos'!AO56+'5C1AG_Collegiate'!AO56+'5C1M_GEO Mid'!AO56+Placeholder_Tallulah!AO56</f>
        <v>-7240</v>
      </c>
      <c r="AQ56" s="92">
        <f>'5C1B_DArbonne'!AP56+'5C1A_Madison'!AP56+'5C1C_Intl High'!AP56+'5C3_UnvView'!AQ56+'5C1F_L.C. Charter'!AP56+'5C1E_LFNO'!AP56+'5C1D_NOMMA'!AP56+'5C1AE_Noble Minds'!AP56+'5C1J_Jeff Chamber'!AP56+'5C1Q_Advantage'!AP56+'5C1AF_JCFA-Laf'!AP56+'5C1W_Willow'!AP56+'5C1Z_Lincoln Prep'!AP56+'5C1AA_Laurel'!AP56+'5C1AB_Apex'!AP56+'5C1AC_Smothers'!AP56+'5C1AD_Greater'!AP56+'5C1R_Iberville'!AP56+'5C1N_Delta'!AP56+'5C1S_LC Col Prep'!AP56+'5C1T_Northeast'!AP56+'5C1U_Acadiana Ren'!AP56+'5C1I_LA Key'!AP56+'5C1V_Laf Ren'!AP56+'5C1O_Impact'!AP56+'5C1P_Vision'!AP56+'5C2_LAVCA'!AQ56+'5C1H_Southwest'!AP56+'5C1G_JS Clark'!AP56+'5C1AH_BRUP'!AP56+'5C1X_Tangi'!AP56+'5C1Y_GEO'!AP56+'5C1AI_Harmony'!AP56+'5C1AJ_Athlos'!AP56+'5C1AG_Collegiate'!AP56+'5C1M_GEO Mid'!AP56+Placeholder_Tallulah!AP56</f>
        <v>0</v>
      </c>
      <c r="AR56" s="73">
        <f>'5C1B_DArbonne'!AQ56+'5C1A_Madison'!AQ56+'5C1C_Intl High'!AQ56+'5C3_UnvView'!AR56+'5C1F_L.C. Charter'!AQ56+'5C1E_LFNO'!AQ56+'5C1D_NOMMA'!AQ56+'5C1AE_Noble Minds'!AQ56+'5C1J_Jeff Chamber'!AQ56+'5C1Q_Advantage'!AQ56+'5C1AF_JCFA-Laf'!AQ56+'5C1W_Willow'!AQ56+'5C1Z_Lincoln Prep'!AQ56+'5C1AA_Laurel'!AQ56+'5C1AB_Apex'!AQ56+'5C1AC_Smothers'!AQ56+'5C1AD_Greater'!AQ56+'5C1R_Iberville'!AQ56+'5C1N_Delta'!AQ56+'5C1S_LC Col Prep'!AQ56+'5C1T_Northeast'!AQ56+'5C1U_Acadiana Ren'!AQ56+'5C1I_LA Key'!AQ56+'5C1V_Laf Ren'!AQ56+'5C1O_Impact'!AQ56+'5C1P_Vision'!AQ56+'5C2_LAVCA'!AR56+'5C1H_Southwest'!AQ56+'5C1G_JS Clark'!AQ56+'5C1AH_BRUP'!AQ56+'5C1X_Tangi'!AQ56+'5C1Y_GEO'!AQ56+'5C1AI_Harmony'!AQ56+'5C1AJ_Athlos'!AQ56+'5C1AG_Collegiate'!AQ56+'5C1M_GEO Mid'!AQ56+Placeholder_Tallulah!AQ56</f>
        <v>0</v>
      </c>
      <c r="AS56" s="73">
        <f>'5C1B_DArbonne'!AR56+'5C1A_Madison'!AR56+'5C1C_Intl High'!AR56+'5C3_UnvView'!AS56+'5C1F_L.C. Charter'!AR56+'5C1E_LFNO'!AR56+'5C1D_NOMMA'!AR56+'5C1AE_Noble Minds'!AR56+'5C1J_Jeff Chamber'!AR56+'5C1Q_Advantage'!AR56+'5C1AF_JCFA-Laf'!AR56+'5C1W_Willow'!AR56+'5C1Z_Lincoln Prep'!AR56+'5C1AA_Laurel'!AR56+'5C1AB_Apex'!AR56+'5C1AC_Smothers'!AR56+'5C1AD_Greater'!AR56+'5C1R_Iberville'!AR56+'5C1N_Delta'!AR56+'5C1S_LC Col Prep'!AR56+'5C1T_Northeast'!AR56+'5C1U_Acadiana Ren'!AR56+'5C1I_LA Key'!AR56+'5C1V_Laf Ren'!AR56+'5C1O_Impact'!AR56+'5C1P_Vision'!AR56+'5C2_LAVCA'!AS56+'5C1H_Southwest'!AR56+'5C1G_JS Clark'!AR56+'5C1AH_BRUP'!AR56+'5C1X_Tangi'!AR56+'5C1Y_GEO'!AR56+'5C1AI_Harmony'!AR56+'5C1AJ_Athlos'!AR56+'5C1AG_Collegiate'!AR56+'5C1M_GEO Mid'!AR56+Placeholder_Tallulah!AR56</f>
        <v>0</v>
      </c>
      <c r="AT56" s="92">
        <f>'5C1B_DArbonne'!AS56+'5C1A_Madison'!AS56+'5C1C_Intl High'!AS56+'5C3_UnvView'!AT56+'5C1F_L.C. Charter'!AS56+'5C1E_LFNO'!AS56+'5C1D_NOMMA'!AS56+'5C1AE_Noble Minds'!AS56+'5C1J_Jeff Chamber'!AS56+'5C1Q_Advantage'!AS56+'5C1AF_JCFA-Laf'!AS56+'5C1W_Willow'!AS56+'5C1Z_Lincoln Prep'!AS56+'5C1AA_Laurel'!AS56+'5C1AB_Apex'!AS56+'5C1AC_Smothers'!AS56+'5C1AD_Greater'!AS56+'5C1R_Iberville'!AS56+'5C1N_Delta'!AS56+'5C1S_LC Col Prep'!AS56+'5C1T_Northeast'!AS56+'5C1U_Acadiana Ren'!AS56+'5C1I_LA Key'!AS56+'5C1V_Laf Ren'!AS56+'5C1O_Impact'!AS56+'5C1P_Vision'!AS56+'5C2_LAVCA'!AT56+'5C1H_Southwest'!AS56+'5C1G_JS Clark'!AS56+'5C1AH_BRUP'!AS56+'5C1X_Tangi'!AS56+'5C1Y_GEO'!AS56+'5C1AI_Harmony'!AS56+'5C1AJ_Athlos'!AS56+'5C1AG_Collegiate'!AS56+'5C1M_GEO Mid'!AS56+Placeholder_Tallulah!AS56</f>
        <v>54658</v>
      </c>
      <c r="AU56" s="82">
        <f t="shared" si="1"/>
        <v>0</v>
      </c>
      <c r="AV56" s="89">
        <f t="shared" si="2"/>
        <v>54658</v>
      </c>
      <c r="AW56" s="192"/>
      <c r="AX56" s="81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Mid'!#REF!+Placeholder_Tallulah!AW56</f>
        <v>#REF!</v>
      </c>
      <c r="AY56" s="81">
        <f t="shared" si="3"/>
        <v>0</v>
      </c>
      <c r="AZ56" s="81" t="e">
        <f t="shared" si="4"/>
        <v>#REF!</v>
      </c>
    </row>
    <row r="57" spans="1:52" ht="16.149999999999999" customHeight="1" x14ac:dyDescent="0.2">
      <c r="A57" s="59">
        <v>51</v>
      </c>
      <c r="B57" s="60" t="s">
        <v>56</v>
      </c>
      <c r="C57" s="335">
        <f>'5C1B_DArbonne'!C57+'5C1A_Madison'!C57+'5C1C_Intl High'!C57+'5C3_UnvView'!C57+'5C1F_L.C. Charter'!C57+'5C1E_LFNO'!C57+'5C1D_NOMMA'!C57+'5C1AE_Noble Minds'!C57+'5C1J_Jeff Chamber'!C57+'5C1Q_Advantage'!C57+'5C1AF_JCFA-Laf'!C57+'5C1W_Willow'!C57+'5C1Z_Lincoln Prep'!C57+'5C1AA_Laurel'!C57+'5C1AB_Apex'!C57+'5C1AC_Smothers'!C57+'5C1AD_Greater'!C57+'5C1R_Iberville'!C57+'5C1N_Delta'!C57+'5C1S_LC Col Prep'!C57+'5C1T_Northeast'!C57+'5C1U_Acadiana Ren'!C57+'5C1I_LA Key'!C57+'5C1V_Laf Ren'!C57+'5C1O_Impact'!C57+'5C1P_Vision'!C57+'5C2_LAVCA'!C57+'5C1H_Southwest'!C57+'5C1G_JS Clark'!C57+'5C1AH_BRUP'!C57+'5C1X_Tangi'!C57+'5C1Y_GEO'!C57+'5C1AI_Harmony'!C57+'5C1AJ_Athlos'!C57+'5C1AG_Collegiate'!C57+'5C1M_GEO Mid'!C57+Placeholder_Tallulah!C57</f>
        <v>0</v>
      </c>
      <c r="D57" s="61">
        <f>'Source Data'!H57</f>
        <v>4281.7369154997223</v>
      </c>
      <c r="E57" s="66">
        <f>'5C1B_DArbonne'!E57+'5C1A_Madison'!E57+'5C1C_Intl High'!E57+'5C3_UnvView'!E57+'5C1F_L.C. Charter'!E57+'5C1E_LFNO'!E57+'5C1D_NOMMA'!E57+'5C1AE_Noble Minds'!E57+'5C1J_Jeff Chamber'!E57+'5C1Q_Advantage'!E57+'5C1AF_JCFA-Laf'!E57+'5C1W_Willow'!E57+'5C1Z_Lincoln Prep'!E57+'5C1AA_Laurel'!E57+'5C1AB_Apex'!E57+'5C1AC_Smothers'!E57+'5C1AD_Greater'!E57+'5C1R_Iberville'!E57+'5C1N_Delta'!E57+'5C1S_LC Col Prep'!E57+'5C1T_Northeast'!E57+'5C1U_Acadiana Ren'!E57+'5C1I_LA Key'!E57+'5C1V_Laf Ren'!E57+'5C1O_Impact'!E57+'5C1P_Vision'!E57+'5C2_LAVCA'!E57+'5C1H_Southwest'!E57+'5C1G_JS Clark'!E57+'5C1AH_BRUP'!E57+'5C1X_Tangi'!E57+'5C1Y_GEO'!E57+'5C1AI_Harmony'!E57+'5C1AJ_Athlos'!E57+'5C1AG_Collegiate'!E57+'5C1M_GEO Mid'!E57+Placeholder_Tallulah!E57</f>
        <v>0</v>
      </c>
      <c r="F57" s="354">
        <f>'5C1B_DArbonne'!F57+'5C1A_Madison'!F57+'5C1C_Intl High'!F57+'5C3_UnvView'!F57+'5C1F_L.C. Charter'!F57+'5C1E_LFNO'!F57+'5C1D_NOMMA'!F57+'5C1AE_Noble Minds'!F57+'5C1J_Jeff Chamber'!F57+'5C1Q_Advantage'!F57+'5C1AF_JCFA-Laf'!F57+'5C1W_Willow'!F57+'5C1Z_Lincoln Prep'!F57+'5C1AA_Laurel'!F57+'5C1AB_Apex'!F57+'5C1AC_Smothers'!F57+'5C1AD_Greater'!F57+'5C1R_Iberville'!F57+'5C1N_Delta'!F57+'5C1S_LC Col Prep'!F57+'5C1T_Northeast'!F57+'5C1U_Acadiana Ren'!F57+'5C1I_LA Key'!F57+'5C1V_Laf Ren'!F57+'5C1O_Impact'!F57+'5C1P_Vision'!F57+'5C2_LAVCA'!F57+'5C1H_Southwest'!F57+'5C1G_JS Clark'!F57+'5C1AH_BRUP'!F57+'5C1X_Tangi'!F57+'5C1Y_GEO'!F57+'5C1AI_Harmony'!F57+'5C1AJ_Athlos'!F57+'5C1AG_Collegiate'!F57+'5C1M_GEO Mid'!F57+Placeholder_Tallulah!F57</f>
        <v>0</v>
      </c>
      <c r="G57" s="61">
        <f>'Source Data'!I57</f>
        <v>570.93395934473472</v>
      </c>
      <c r="H57" s="66">
        <f>'5C1B_DArbonne'!H57+'5C1A_Madison'!H57+'5C1C_Intl High'!H57+'5C3_UnvView'!H57+'5C1F_L.C. Charter'!H57+'5C1E_LFNO'!H57+'5C1D_NOMMA'!H57+'5C1AE_Noble Minds'!H57+'5C1J_Jeff Chamber'!H57+'5C1Q_Advantage'!H57+'5C1AF_JCFA-Laf'!H57+'5C1W_Willow'!H57+'5C1Z_Lincoln Prep'!H57+'5C1AA_Laurel'!H57+'5C1AB_Apex'!H57+'5C1AC_Smothers'!H57+'5C1AD_Greater'!H57+'5C1R_Iberville'!H57+'5C1N_Delta'!H57+'5C1S_LC Col Prep'!H57+'5C1T_Northeast'!H57+'5C1U_Acadiana Ren'!H57+'5C1I_LA Key'!H57+'5C1V_Laf Ren'!H57+'5C1O_Impact'!H57+'5C1P_Vision'!H57+'5C2_LAVCA'!H57+'5C1H_Southwest'!H57+'5C1G_JS Clark'!H57+'5C1AH_BRUP'!H57+'5C1X_Tangi'!H57+'5C1Y_GEO'!H57+'5C1AI_Harmony'!H57+'5C1AJ_Athlos'!H57+'5C1AG_Collegiate'!H57+'5C1M_GEO Mid'!H57+Placeholder_Tallulah!H57</f>
        <v>0</v>
      </c>
      <c r="I57" s="354">
        <f>'5C1B_DArbonne'!I57+'5C1A_Madison'!I57+'5C1C_Intl High'!I57+'5C3_UnvView'!I57+'5C1F_L.C. Charter'!I57+'5C1E_LFNO'!I57+'5C1D_NOMMA'!I57+'5C1AE_Noble Minds'!I57+'5C1J_Jeff Chamber'!I57+'5C1Q_Advantage'!I57+'5C1AF_JCFA-Laf'!I57+'5C1W_Willow'!I57+'5C1Z_Lincoln Prep'!I57+'5C1AA_Laurel'!I57+'5C1AB_Apex'!I57+'5C1AC_Smothers'!I57+'5C1AD_Greater'!I57+'5C1R_Iberville'!I57+'5C1N_Delta'!I57+'5C1S_LC Col Prep'!I57+'5C1T_Northeast'!I57+'5C1U_Acadiana Ren'!I57+'5C1I_LA Key'!I57+'5C1V_Laf Ren'!I57+'5C1O_Impact'!I57+'5C1P_Vision'!I57+'5C2_LAVCA'!I57+'5C1H_Southwest'!I57+'5C1G_JS Clark'!I57+'5C1AH_BRUP'!I57+'5C1X_Tangi'!I57+'5C1Y_GEO'!I57+'5C1AI_Harmony'!I57+'5C1AJ_Athlos'!I57+'5C1AG_Collegiate'!I57+'5C1M_GEO Mid'!I57+Placeholder_Tallulah!I57</f>
        <v>0</v>
      </c>
      <c r="J57" s="61">
        <f>'Source Data'!J57</f>
        <v>155.70926163947308</v>
      </c>
      <c r="K57" s="66">
        <f>'5C1B_DArbonne'!K57+'5C1A_Madison'!K57+'5C1C_Intl High'!K57+'5C3_UnvView'!K57+'5C1F_L.C. Charter'!K57+'5C1E_LFNO'!K57+'5C1D_NOMMA'!K57+'5C1AE_Noble Minds'!K57+'5C1J_Jeff Chamber'!K57+'5C1Q_Advantage'!K57+'5C1AF_JCFA-Laf'!K57+'5C1W_Willow'!K57+'5C1Z_Lincoln Prep'!K57+'5C1AA_Laurel'!K57+'5C1AB_Apex'!K57+'5C1AC_Smothers'!K57+'5C1AD_Greater'!K57+'5C1R_Iberville'!K57+'5C1N_Delta'!K57+'5C1S_LC Col Prep'!K57+'5C1T_Northeast'!K57+'5C1U_Acadiana Ren'!K57+'5C1I_LA Key'!K57+'5C1V_Laf Ren'!K57+'5C1O_Impact'!K57+'5C1P_Vision'!K57+'5C2_LAVCA'!K57+'5C1H_Southwest'!K57+'5C1G_JS Clark'!K57+'5C1AH_BRUP'!K57+'5C1X_Tangi'!K57+'5C1Y_GEO'!K57+'5C1AI_Harmony'!K57+'5C1AJ_Athlos'!K57+'5C1AG_Collegiate'!K57+'5C1M_GEO Mid'!K57+Placeholder_Tallulah!K57</f>
        <v>0</v>
      </c>
      <c r="L57" s="354">
        <f>'5C1B_DArbonne'!L57+'5C1A_Madison'!L57+'5C1C_Intl High'!L57+'5C3_UnvView'!L57+'5C1F_L.C. Charter'!L57+'5C1E_LFNO'!L57+'5C1D_NOMMA'!L57+'5C1AE_Noble Minds'!L57+'5C1J_Jeff Chamber'!L57+'5C1Q_Advantage'!L57+'5C1AF_JCFA-Laf'!L57+'5C1W_Willow'!L57+'5C1Z_Lincoln Prep'!L57+'5C1AA_Laurel'!L57+'5C1AB_Apex'!L57+'5C1AC_Smothers'!L57+'5C1AD_Greater'!L57+'5C1R_Iberville'!L57+'5C1N_Delta'!L57+'5C1S_LC Col Prep'!L57+'5C1T_Northeast'!L57+'5C1U_Acadiana Ren'!L57+'5C1I_LA Key'!L57+'5C1V_Laf Ren'!L57+'5C1O_Impact'!L57+'5C1P_Vision'!L57+'5C2_LAVCA'!L57+'5C1H_Southwest'!L57+'5C1G_JS Clark'!L57+'5C1AH_BRUP'!L57+'5C1X_Tangi'!L57+'5C1Y_GEO'!L57+'5C1AI_Harmony'!L57+'5C1AJ_Athlos'!L57+'5C1AG_Collegiate'!L57+'5C1M_GEO Mid'!L57+Placeholder_Tallulah!L57</f>
        <v>0</v>
      </c>
      <c r="M57" s="61">
        <f>'Source Data'!K57</f>
        <v>3892.7315409868274</v>
      </c>
      <c r="N57" s="66">
        <f>'5C1B_DArbonne'!N57+'5C1A_Madison'!N57+'5C1C_Intl High'!N57+'5C3_UnvView'!N57+'5C1F_L.C. Charter'!N57+'5C1E_LFNO'!N57+'5C1D_NOMMA'!N57+'5C1AE_Noble Minds'!N57+'5C1J_Jeff Chamber'!N57+'5C1Q_Advantage'!N57+'5C1AF_JCFA-Laf'!N57+'5C1W_Willow'!N57+'5C1Z_Lincoln Prep'!N57+'5C1AA_Laurel'!N57+'5C1AB_Apex'!N57+'5C1AC_Smothers'!N57+'5C1AD_Greater'!N57+'5C1R_Iberville'!N57+'5C1N_Delta'!N57+'5C1S_LC Col Prep'!N57+'5C1T_Northeast'!N57+'5C1U_Acadiana Ren'!N57+'5C1I_LA Key'!N57+'5C1V_Laf Ren'!N57+'5C1O_Impact'!N57+'5C1P_Vision'!N57+'5C2_LAVCA'!N57+'5C1H_Southwest'!N57+'5C1G_JS Clark'!N57+'5C1AH_BRUP'!N57+'5C1X_Tangi'!N57+'5C1Y_GEO'!N57+'5C1AI_Harmony'!N57+'5C1AJ_Athlos'!N57+'5C1AG_Collegiate'!N57+'5C1M_GEO Mid'!N57+Placeholder_Tallulah!N57</f>
        <v>0</v>
      </c>
      <c r="O57" s="354">
        <f>'5C1B_DArbonne'!O57+'5C1A_Madison'!O57+'5C1C_Intl High'!O57+'5C3_UnvView'!O57+'5C1F_L.C. Charter'!O57+'5C1E_LFNO'!O57+'5C1D_NOMMA'!O57+'5C1AE_Noble Minds'!O57+'5C1J_Jeff Chamber'!O57+'5C1Q_Advantage'!O57+'5C1AF_JCFA-Laf'!O57+'5C1W_Willow'!O57+'5C1Z_Lincoln Prep'!O57+'5C1AA_Laurel'!O57+'5C1AB_Apex'!O57+'5C1AC_Smothers'!O57+'5C1AD_Greater'!O57+'5C1R_Iberville'!O57+'5C1N_Delta'!O57+'5C1S_LC Col Prep'!O57+'5C1T_Northeast'!O57+'5C1U_Acadiana Ren'!O57+'5C1I_LA Key'!O57+'5C1V_Laf Ren'!O57+'5C1O_Impact'!O57+'5C1P_Vision'!O57+'5C2_LAVCA'!O57+'5C1H_Southwest'!O57+'5C1G_JS Clark'!O57+'5C1AH_BRUP'!O57+'5C1X_Tangi'!O57+'5C1Y_GEO'!O57+'5C1AI_Harmony'!O57+'5C1AJ_Athlos'!O57+'5C1AG_Collegiate'!O57+'5C1M_GEO Mid'!O57+Placeholder_Tallulah!O57</f>
        <v>0</v>
      </c>
      <c r="P57" s="61">
        <f>'Source Data'!L57</f>
        <v>1557.0926163947308</v>
      </c>
      <c r="Q57" s="66">
        <f>'5C1B_DArbonne'!Q57+'5C1A_Madison'!Q57+'5C1C_Intl High'!Q57+'5C3_UnvView'!Q57+'5C1F_L.C. Charter'!Q57+'5C1E_LFNO'!Q57+'5C1D_NOMMA'!Q57+'5C1AE_Noble Minds'!Q57+'5C1J_Jeff Chamber'!Q57+'5C1Q_Advantage'!Q57+'5C1AF_JCFA-Laf'!Q57+'5C1W_Willow'!Q57+'5C1Z_Lincoln Prep'!Q57+'5C1AA_Laurel'!Q57+'5C1AB_Apex'!Q57+'5C1AC_Smothers'!Q57+'5C1AD_Greater'!Q57+'5C1R_Iberville'!Q57+'5C1N_Delta'!Q57+'5C1S_LC Col Prep'!Q57+'5C1T_Northeast'!Q57+'5C1U_Acadiana Ren'!Q57+'5C1I_LA Key'!Q57+'5C1V_Laf Ren'!Q57+'5C1O_Impact'!Q57+'5C1P_Vision'!Q57+'5C2_LAVCA'!Q57+'5C1H_Southwest'!Q57+'5C1G_JS Clark'!Q57+'5C1AH_BRUP'!Q57+'5C1X_Tangi'!Q57+'5C1Y_GEO'!Q57+'5C1AI_Harmony'!Q57+'5C1AJ_Athlos'!Q57+'5C1AG_Collegiate'!Q57+'5C1M_GEO Mid'!Q57+Placeholder_Tallulah!Q57</f>
        <v>0</v>
      </c>
      <c r="R57" s="93">
        <f>'5C1B_DArbonne'!R57+'5C1A_Madison'!R57+'5C1C_Intl High'!R57+'5C3_UnvView'!R57+'5C1F_L.C. Charter'!R57+'5C1E_LFNO'!R57+'5C1D_NOMMA'!R57+'5C1AE_Noble Minds'!R57+'5C1J_Jeff Chamber'!R57+'5C1Q_Advantage'!R57+'5C1AF_JCFA-Laf'!R57+'5C1W_Willow'!R57+'5C1Z_Lincoln Prep'!R57+'5C1AA_Laurel'!R57+'5C1AB_Apex'!R57+'5C1AC_Smothers'!R57+'5C1AD_Greater'!R57+'5C1R_Iberville'!R57+'5C1N_Delta'!R57+'5C1S_LC Col Prep'!R57+'5C1T_Northeast'!R57+'5C1U_Acadiana Ren'!R57+'5C1I_LA Key'!R57+'5C1V_Laf Ren'!R57+'5C1O_Impact'!R57+'5C1P_Vision'!R57+'5C2_LAVCA'!R57+'5C1H_Southwest'!R57+'5C1G_JS Clark'!R57+'5C1AH_BRUP'!R57+'5C1X_Tangi'!R57+'5C1Y_GEO'!R57+'5C1AI_Harmony'!R57+'5C1AJ_Athlos'!R57+'5C1AG_Collegiate'!R57+'5C1M_GEO Mid'!R57+Placeholder_Tallulah!R57</f>
        <v>119856</v>
      </c>
      <c r="S57" s="1396">
        <f>'5C3_UnvView'!S57+'5C2_LAVCA'!S57</f>
        <v>11763</v>
      </c>
      <c r="T57" s="61">
        <f>'5C1B_DArbonne'!S57+'5C1A_Madison'!S57+'5C1C_Intl High'!S57+'5C3_UnvView'!T57+'5C1F_L.C. Charter'!S57+'5C1E_LFNO'!S57+'5C1D_NOMMA'!S57+'5C1AE_Noble Minds'!S57+'5C1J_Jeff Chamber'!S57+'5C1Q_Advantage'!S57+'5C1AF_JCFA-Laf'!S57+'5C1W_Willow'!S57+'5C1Z_Lincoln Prep'!S57+'5C1AA_Laurel'!S57+'5C1AB_Apex'!S57+'5C1AC_Smothers'!S57+'5C1AD_Greater'!S57+'5C1R_Iberville'!S57+'5C1N_Delta'!S57+'5C1S_LC Col Prep'!S57+'5C1T_Northeast'!S57+'5C1U_Acadiana Ren'!S57+'5C1I_LA Key'!S57+'5C1V_Laf Ren'!S57+'5C1O_Impact'!S57+'5C1P_Vision'!S57+'5C2_LAVCA'!T57+'5C1H_Southwest'!S57+'5C1G_JS Clark'!S57+'5C1AH_BRUP'!S57+'5C1X_Tangi'!S57+'5C1Y_GEO'!S57+'5C1AI_Harmony'!S57+'5C1AJ_Athlos'!S57+'5C1AG_Collegiate'!S57+'5C1M_GEO Mid'!S57+Placeholder_Tallulah!S57</f>
        <v>0</v>
      </c>
      <c r="U57" s="61">
        <f>'5C1B_DArbonne'!T57+'5C1A_Madison'!T57+'5C1C_Intl High'!T57+'5C3_UnvView'!U57+'5C1F_L.C. Charter'!T57+'5C1E_LFNO'!T57+'5C1D_NOMMA'!T57+'5C1AE_Noble Minds'!T57+'5C1J_Jeff Chamber'!T57+'5C1Q_Advantage'!T57+'5C1AF_JCFA-Laf'!T57+'5C1W_Willow'!T57+'5C1Z_Lincoln Prep'!T57+'5C1AA_Laurel'!T57+'5C1AB_Apex'!T57+'5C1AC_Smothers'!T57+'5C1AD_Greater'!T57+'5C1R_Iberville'!T57+'5C1N_Delta'!T57+'5C1S_LC Col Prep'!T57+'5C1T_Northeast'!T57+'5C1U_Acadiana Ren'!T57+'5C1I_LA Key'!T57+'5C1V_Laf Ren'!T57+'5C1O_Impact'!T57+'5C1P_Vision'!T57+'5C2_LAVCA'!U57+'5C1H_Southwest'!T57+'5C1G_JS Clark'!T57+'5C1AH_BRUP'!T57+'5C1X_Tangi'!T57+'5C1Y_GEO'!T57+'5C1AI_Harmony'!T57+'5C1AJ_Athlos'!T57+'5C1AG_Collegiate'!T57+'5C1M_GEO Mid'!T57+Placeholder_Tallulah!T57</f>
        <v>0</v>
      </c>
      <c r="V57" s="62">
        <f>'5C1B_DArbonne'!U57+'5C1A_Madison'!U57+'5C1C_Intl High'!U57+'5C3_UnvView'!V57+'5C1F_L.C. Charter'!U57+'5C1E_LFNO'!U57+'5C1D_NOMMA'!U57+'5C1AE_Noble Minds'!U57+'5C1J_Jeff Chamber'!U57+'5C1Q_Advantage'!U57+'5C1AF_JCFA-Laf'!U57+'5C1W_Willow'!U57+'5C1Z_Lincoln Prep'!U57+'5C1AA_Laurel'!U57+'5C1AB_Apex'!U57+'5C1AC_Smothers'!U57+'5C1AD_Greater'!U57+'5C1R_Iberville'!U57+'5C1N_Delta'!U57+'5C1S_LC Col Prep'!U57+'5C1T_Northeast'!U57+'5C1U_Acadiana Ren'!U57+'5C1I_LA Key'!U57+'5C1V_Laf Ren'!U57+'5C1O_Impact'!U57+'5C1P_Vision'!U57+'5C2_LAVCA'!V57+'5C1H_Southwest'!U57+'5C1G_JS Clark'!U57+'5C1AH_BRUP'!U57+'5C1X_Tangi'!U57+'5C1Y_GEO'!U57+'5C1AI_Harmony'!U57+'5C1AJ_Athlos'!U57+'5C1AG_Collegiate'!U57+'5C1M_GEO Mid'!U57+Placeholder_Tallulah!U57</f>
        <v>0</v>
      </c>
      <c r="W57" s="93">
        <f>'5C1B_DArbonne'!V57+'5C1A_Madison'!V57+'5C1C_Intl High'!V57+'5C3_UnvView'!W57+'5C1F_L.C. Charter'!V57+'5C1E_LFNO'!V57+'5C1D_NOMMA'!V57+'5C1AE_Noble Minds'!V57+'5C1J_Jeff Chamber'!V57+'5C1Q_Advantage'!V57+'5C1AF_JCFA-Laf'!V57+'5C1W_Willow'!V57+'5C1Z_Lincoln Prep'!V57+'5C1AA_Laurel'!V57+'5C1AB_Apex'!V57+'5C1AC_Smothers'!V57+'5C1AD_Greater'!V57+'5C1R_Iberville'!V57+'5C1N_Delta'!V57+'5C1S_LC Col Prep'!V57+'5C1T_Northeast'!V57+'5C1U_Acadiana Ren'!V57+'5C1I_LA Key'!V57+'5C1V_Laf Ren'!V57+'5C1O_Impact'!V57+'5C1P_Vision'!V57+'5C2_LAVCA'!W57+'5C1H_Southwest'!V57+'5C1G_JS Clark'!V57+'5C1AH_BRUP'!V57+'5C1X_Tangi'!V57+'5C1Y_GEO'!V57+'5C1AI_Harmony'!V57+'5C1AJ_Athlos'!V57+'5C1AG_Collegiate'!V57+'5C1M_GEO Mid'!V57+Placeholder_Tallulah!V57</f>
        <v>0</v>
      </c>
      <c r="X57" s="66">
        <f>'5C1B_DArbonne'!W57+'5C1A_Madison'!W57+'5C1C_Intl High'!W57+'5C3_UnvView'!X57+'5C1F_L.C. Charter'!W57+'5C1E_LFNO'!W57+'5C1D_NOMMA'!W57+'5C1AE_Noble Minds'!W57+'5C1J_Jeff Chamber'!W57+'5C1Q_Advantage'!W57+'5C1AF_JCFA-Laf'!W57+'5C1W_Willow'!W57+'5C1Z_Lincoln Prep'!W57+'5C1AA_Laurel'!W57+'5C1AB_Apex'!W57+'5C1AC_Smothers'!W57+'5C1AD_Greater'!W57+'5C1R_Iberville'!W57+'5C1N_Delta'!W57+'5C1S_LC Col Prep'!W57+'5C1T_Northeast'!W57+'5C1U_Acadiana Ren'!W57+'5C1I_LA Key'!W57+'5C1V_Laf Ren'!W57+'5C1O_Impact'!W57+'5C1P_Vision'!W57+'5C2_LAVCA'!X57+'5C1H_Southwest'!W57+'5C1G_JS Clark'!W57+'5C1AH_BRUP'!W57+'5C1X_Tangi'!W57+'5C1Y_GEO'!W57+'5C1AI_Harmony'!W57+'5C1AJ_Athlos'!W57+'5C1AG_Collegiate'!W57+'5C1M_GEO Mid'!W57+Placeholder_Tallulah!W57</f>
        <v>0</v>
      </c>
      <c r="Y57" s="93">
        <f>'5C1B_DArbonne'!X57+'5C1A_Madison'!X57+'5C1C_Intl High'!X57+'5C3_UnvView'!Y57+'5C1F_L.C. Charter'!X57+'5C1E_LFNO'!X57+'5C1D_NOMMA'!X57+'5C1AE_Noble Minds'!X57+'5C1J_Jeff Chamber'!X57+'5C1Q_Advantage'!X57+'5C1AF_JCFA-Laf'!X57+'5C1W_Willow'!X57+'5C1Z_Lincoln Prep'!X57+'5C1AA_Laurel'!X57+'5C1AB_Apex'!X57+'5C1AC_Smothers'!X57+'5C1AD_Greater'!X57+'5C1R_Iberville'!X57+'5C1N_Delta'!X57+'5C1S_LC Col Prep'!X57+'5C1T_Northeast'!X57+'5C1U_Acadiana Ren'!X57+'5C1I_LA Key'!X57+'5C1V_Laf Ren'!X57+'5C1O_Impact'!X57+'5C1P_Vision'!X57+'5C2_LAVCA'!Y57+'5C1H_Southwest'!X57+'5C1G_JS Clark'!X57+'5C1AH_BRUP'!X57+'5C1X_Tangi'!X57+'5C1Y_GEO'!X57+'5C1AI_Harmony'!X57+'5C1AJ_Athlos'!X57+'5C1AG_Collegiate'!X57+'5C1M_GEO Mid'!X57+Placeholder_Tallulah!X57</f>
        <v>0</v>
      </c>
      <c r="Z57" s="61">
        <f>'5C1B_DArbonne'!Y57+'5C1A_Madison'!Y57+'5C1C_Intl High'!Y57+'5C3_UnvView'!Z57+'5C1F_L.C. Charter'!Y57+'5C1E_LFNO'!Y57+'5C1D_NOMMA'!Y57+'5C1AE_Noble Minds'!Y57+'5C1J_Jeff Chamber'!Y57+'5C1Q_Advantage'!Y57+'5C1AF_JCFA-Laf'!Y57+'5C1W_Willow'!Y57+'5C1Z_Lincoln Prep'!Y57+'5C1AA_Laurel'!Y57+'5C1AB_Apex'!Y57+'5C1AC_Smothers'!Y57+'5C1AD_Greater'!Y57+'5C1R_Iberville'!Y57+'5C1N_Delta'!Y57+'5C1S_LC Col Prep'!Y57+'5C1T_Northeast'!Y57+'5C1U_Acadiana Ren'!Y57+'5C1I_LA Key'!Y57+'5C1V_Laf Ren'!Y57+'5C1O_Impact'!Y57+'5C1P_Vision'!Y57+'5C2_LAVCA'!Z57+'5C1H_Southwest'!Y57+'5C1G_JS Clark'!Y57+'5C1AH_BRUP'!Y57+'5C1X_Tangi'!Y57+'5C1Y_GEO'!Y57+'5C1AI_Harmony'!Y57+'5C1AJ_Athlos'!Y57+'5C1AG_Collegiate'!Y57+'5C1M_GEO Mid'!Y57+Placeholder_Tallulah!Y57</f>
        <v>0</v>
      </c>
      <c r="AA57" s="93">
        <f>'5C1B_DArbonne'!Z57+'5C1A_Madison'!Z57+'5C1C_Intl High'!Z57+'5C3_UnvView'!AA57+'5C1F_L.C. Charter'!Z57+'5C1E_LFNO'!Z57+'5C1D_NOMMA'!Z57+'5C1AE_Noble Minds'!Z57+'5C1J_Jeff Chamber'!Z57+'5C1Q_Advantage'!Z57+'5C1AF_JCFA-Laf'!Z57+'5C1W_Willow'!Z57+'5C1Z_Lincoln Prep'!Z57+'5C1AA_Laurel'!Z57+'5C1AB_Apex'!Z57+'5C1AC_Smothers'!Z57+'5C1AD_Greater'!Z57+'5C1R_Iberville'!Z57+'5C1N_Delta'!Z57+'5C1S_LC Col Prep'!Z57+'5C1T_Northeast'!Z57+'5C1U_Acadiana Ren'!Z57+'5C1I_LA Key'!Z57+'5C1V_Laf Ren'!Z57+'5C1O_Impact'!Z57+'5C1P_Vision'!Z57+'5C2_LAVCA'!AA57+'5C1H_Southwest'!Z57+'5C1G_JS Clark'!Z57+'5C1AH_BRUP'!Z57+'5C1X_Tangi'!Z57+'5C1Y_GEO'!Z57+'5C1AI_Harmony'!Z57+'5C1AJ_Athlos'!Z57+'5C1AG_Collegiate'!Z57+'5C1M_GEO Mid'!Z57+Placeholder_Tallulah!Z57</f>
        <v>0</v>
      </c>
      <c r="AB57" s="61">
        <f>'5C1B_DArbonne'!AA57+'5C1A_Madison'!AA57+'5C1C_Intl High'!AA57+'5C3_UnvView'!AB57+'5C1F_L.C. Charter'!AA57+'5C1E_LFNO'!AA57+'5C1D_NOMMA'!AA57+'5C1AE_Noble Minds'!AA57+'5C1J_Jeff Chamber'!AA57+'5C1Q_Advantage'!AA57+'5C1AF_JCFA-Laf'!AA57+'5C1W_Willow'!AA57+'5C1Z_Lincoln Prep'!AA57+'5C1AA_Laurel'!AA57+'5C1AB_Apex'!AA57+'5C1AC_Smothers'!AA57+'5C1AD_Greater'!AA57+'5C1R_Iberville'!AA57+'5C1N_Delta'!AA57+'5C1S_LC Col Prep'!AA57+'5C1T_Northeast'!AA57+'5C1U_Acadiana Ren'!AA57+'5C1I_LA Key'!AA57+'5C1V_Laf Ren'!AA57+'5C1O_Impact'!AA57+'5C1P_Vision'!AA57+'5C2_LAVCA'!AB57+'5C1H_Southwest'!AA57+'5C1G_JS Clark'!AA57+'5C1AH_BRUP'!AA57+'5C1X_Tangi'!AA57+'5C1Y_GEO'!AA57+'5C1AI_Harmony'!AA57+'5C1AJ_Athlos'!AA57+'5C1AG_Collegiate'!AA57+'5C1M_GEO Mid'!AA57+Placeholder_Tallulah!AA57</f>
        <v>0</v>
      </c>
      <c r="AC57" s="61">
        <f>'5C1B_DArbonne'!AB57+'5C1A_Madison'!AB57+'5C1C_Intl High'!AB57+'5C3_UnvView'!AC57+'5C1F_L.C. Charter'!AB57+'5C1E_LFNO'!AB57+'5C1D_NOMMA'!AB57+'5C1AE_Noble Minds'!AB57+'5C1J_Jeff Chamber'!AB57+'5C1Q_Advantage'!AB57+'5C1AF_JCFA-Laf'!AB57+'5C1W_Willow'!AB57+'5C1Z_Lincoln Prep'!AB57+'5C1AA_Laurel'!AB57+'5C1AB_Apex'!AB57+'5C1AC_Smothers'!AB57+'5C1AD_Greater'!AB57+'5C1R_Iberville'!AB57+'5C1N_Delta'!AB57+'5C1S_LC Col Prep'!AB57+'5C1T_Northeast'!AB57+'5C1U_Acadiana Ren'!AB57+'5C1I_LA Key'!AB57+'5C1V_Laf Ren'!AB57+'5C1O_Impact'!AB57+'5C1P_Vision'!AB57+'5C2_LAVCA'!AC57+'5C1H_Southwest'!AB57+'5C1G_JS Clark'!AB57+'5C1AH_BRUP'!AB57+'5C1X_Tangi'!AB57+'5C1Y_GEO'!AB57+'5C1AI_Harmony'!AB57+'5C1AJ_Athlos'!AB57+'5C1AG_Collegiate'!AB57+'5C1M_GEO Mid'!AB57+Placeholder_Tallulah!AB57</f>
        <v>0</v>
      </c>
      <c r="AD57" s="93">
        <f>'5C1B_DArbonne'!AC57+'5C1A_Madison'!AC57+'5C1C_Intl High'!AC57+'5C3_UnvView'!AD57+'5C1F_L.C. Charter'!AC57+'5C1E_LFNO'!AC57+'5C1D_NOMMA'!AC57+'5C1AE_Noble Minds'!AC57+'5C1J_Jeff Chamber'!AC57+'5C1Q_Advantage'!AC57+'5C1AF_JCFA-Laf'!AC57+'5C1W_Willow'!AC57+'5C1Z_Lincoln Prep'!AC57+'5C1AA_Laurel'!AC57+'5C1AB_Apex'!AC57+'5C1AC_Smothers'!AC57+'5C1AD_Greater'!AC57+'5C1R_Iberville'!AC57+'5C1N_Delta'!AC57+'5C1S_LC Col Prep'!AC57+'5C1T_Northeast'!AC57+'5C1U_Acadiana Ren'!AC57+'5C1I_LA Key'!AC57+'5C1V_Laf Ren'!AC57+'5C1O_Impact'!AC57+'5C1P_Vision'!AC57+'5C2_LAVCA'!AD57+'5C1H_Southwest'!AC57+'5C1G_JS Clark'!AC57+'5C1AH_BRUP'!AC57+'5C1X_Tangi'!AC57+'5C1Y_GEO'!AC57+'5C1AI_Harmony'!AC57+'5C1AJ_Athlos'!AC57+'5C1AG_Collegiate'!AC57+'5C1M_GEO Mid'!AC57+Placeholder_Tallulah!AC57</f>
        <v>0</v>
      </c>
      <c r="AE57" s="97">
        <f>'5C1B_DArbonne'!AD57+'5C1A_Madison'!AD57+'5C1C_Intl High'!AD57+'5C3_UnvView'!AE57+'5C1F_L.C. Charter'!AD57+'5C1E_LFNO'!AD57+'5C1D_NOMMA'!AD57+'5C1AE_Noble Minds'!AD57+'5C1J_Jeff Chamber'!AD57+'5C1Q_Advantage'!AD57+'5C1AF_JCFA-Laf'!AD57+'5C1W_Willow'!AD57+'5C1Z_Lincoln Prep'!AD57+'5C1AA_Laurel'!AD57+'5C1AB_Apex'!AD57+'5C1AC_Smothers'!AD57+'5C1AD_Greater'!AD57+'5C1R_Iberville'!AD57+'5C1N_Delta'!AD57+'5C1S_LC Col Prep'!AD57+'5C1T_Northeast'!AD57+'5C1U_Acadiana Ren'!AD57+'5C1I_LA Key'!AD57+'5C1V_Laf Ren'!AD57+'5C1O_Impact'!AD57+'5C1P_Vision'!AD57+'5C2_LAVCA'!AE57+'5C1H_Southwest'!AD57+'5C1G_JS Clark'!AD57+'5C1AH_BRUP'!AD57+'5C1X_Tangi'!AD57+'5C1Y_GEO'!AD57+'5C1AI_Harmony'!AD57+'5C1AJ_Athlos'!AD57+'5C1AG_Collegiate'!AD57+'5C1M_GEO Mid'!AD57+Placeholder_Tallulah!AD57</f>
        <v>0</v>
      </c>
      <c r="AF57" s="67">
        <f>'Source Data'!N57</f>
        <v>4235</v>
      </c>
      <c r="AG57" s="90">
        <f>'5C1B_DArbonne'!AF57+'5C1A_Madison'!AF57+'5C1C_Intl High'!AF57+'5C3_UnvView'!AG57+'5C1F_L.C. Charter'!AF57+'5C1E_LFNO'!AF57+'5C1D_NOMMA'!AF57+'5C1AE_Noble Minds'!AF57+'5C1J_Jeff Chamber'!AF57+'5C1Q_Advantage'!AF57+'5C1AF_JCFA-Laf'!AF57+'5C1W_Willow'!AF57+'5C1Z_Lincoln Prep'!AF57+'5C1AA_Laurel'!AF57+'5C1AB_Apex'!AF57+'5C1AC_Smothers'!AF57+'5C1AD_Greater'!AF57+'5C1R_Iberville'!AF57+'5C1N_Delta'!AF57+'5C1S_LC Col Prep'!AF57+'5C1T_Northeast'!AF57+'5C1U_Acadiana Ren'!AF57+'5C1I_LA Key'!AF57+'5C1V_Laf Ren'!AF57+'5C1O_Impact'!AF57+'5C1P_Vision'!AF57+'5C2_LAVCA'!AG57+'5C1H_Southwest'!AF57+'5C1G_JS Clark'!AF57+'5C1AH_BRUP'!AF57+'5C1X_Tangi'!AF57+'5C1Y_GEO'!AF57+'5C1AI_Harmony'!AF57+'5C1AJ_Athlos'!AF57+'5C1AG_Collegiate'!AF57+'5C1M_GEO Mid'!AF57+Placeholder_Tallulah!AF57</f>
        <v>0</v>
      </c>
      <c r="AH57" s="335">
        <f>'5C1B_DArbonne'!AG57+'5C1A_Madison'!AG57+'5C1C_Intl High'!AG57+'5C3_UnvView'!AH57+'5C1F_L.C. Charter'!AG57+'5C1E_LFNO'!AG57+'5C1D_NOMMA'!AG57+'5C1AE_Noble Minds'!AG57+'5C1J_Jeff Chamber'!AG57+'5C1Q_Advantage'!AG57+'5C1AF_JCFA-Laf'!AG57+'5C1W_Willow'!AG57+'5C1Z_Lincoln Prep'!AG57+'5C1AA_Laurel'!AG57+'5C1AB_Apex'!AG57+'5C1AC_Smothers'!AG57+'5C1AD_Greater'!AG57+'5C1R_Iberville'!AG57+'5C1N_Delta'!AG57+'5C1S_LC Col Prep'!AG57+'5C1T_Northeast'!AG57+'5C1U_Acadiana Ren'!AG57+'5C1I_LA Key'!AG57+'5C1V_Laf Ren'!AG57+'5C1O_Impact'!AG57+'5C1P_Vision'!AG57+'5C2_LAVCA'!AH57+'5C1H_Southwest'!AG57+'5C1G_JS Clark'!AG57+'5C1AH_BRUP'!AG57+'5C1X_Tangi'!AG57+'5C1Y_GEO'!AG57+'5C1AI_Harmony'!AG57+'5C1AJ_Athlos'!AG57+'5C1AG_Collegiate'!AG57+'5C1M_GEO Mid'!AG57+Placeholder_Tallulah!AG57</f>
        <v>0</v>
      </c>
      <c r="AI57" s="67">
        <f>'5C1B_DArbonne'!AH57+'5C1A_Madison'!AH57+'5C1C_Intl High'!AH57+'5C3_UnvView'!AI57+'5C1F_L.C. Charter'!AH57+'5C1E_LFNO'!AH57+'5C1D_NOMMA'!AH57+'5C1AE_Noble Minds'!AH57+'5C1J_Jeff Chamber'!AH57+'5C1Q_Advantage'!AH57+'5C1AF_JCFA-Laf'!AH57+'5C1W_Willow'!AH57+'5C1Z_Lincoln Prep'!AH57+'5C1AA_Laurel'!AH57+'5C1AB_Apex'!AH57+'5C1AC_Smothers'!AH57+'5C1AD_Greater'!AH57+'5C1R_Iberville'!AH57+'5C1N_Delta'!AH57+'5C1S_LC Col Prep'!AH57+'5C1T_Northeast'!AH57+'5C1U_Acadiana Ren'!AH57+'5C1I_LA Key'!AH57+'5C1V_Laf Ren'!AH57+'5C1O_Impact'!AH57+'5C1P_Vision'!AH57+'5C2_LAVCA'!AI57+'5C1H_Southwest'!AH57+'5C1G_JS Clark'!AH57+'5C1AH_BRUP'!AH57+'5C1X_Tangi'!AH57+'5C1Y_GEO'!AH57+'5C1AI_Harmony'!AH57+'5C1AJ_Athlos'!AH57+'5C1AG_Collegiate'!AH57+'5C1M_GEO Mid'!AH57+Placeholder_Tallulah!AH57</f>
        <v>0</v>
      </c>
      <c r="AJ57" s="335">
        <f>'5C1B_DArbonne'!AI57+'5C1A_Madison'!AI57+'5C1C_Intl High'!AI57+'5C3_UnvView'!AJ57+'5C1F_L.C. Charter'!AI57+'5C1E_LFNO'!AI57+'5C1D_NOMMA'!AI57+'5C1AE_Noble Minds'!AI57+'5C1J_Jeff Chamber'!AI57+'5C1Q_Advantage'!AI57+'5C1AF_JCFA-Laf'!AI57+'5C1W_Willow'!AI57+'5C1Z_Lincoln Prep'!AI57+'5C1AA_Laurel'!AI57+'5C1AB_Apex'!AI57+'5C1AC_Smothers'!AI57+'5C1AD_Greater'!AI57+'5C1R_Iberville'!AI57+'5C1N_Delta'!AI57+'5C1S_LC Col Prep'!AI57+'5C1T_Northeast'!AI57+'5C1U_Acadiana Ren'!AI57+'5C1I_LA Key'!AI57+'5C1V_Laf Ren'!AI57+'5C1O_Impact'!AI57+'5C1P_Vision'!AI57+'5C2_LAVCA'!AJ57+'5C1H_Southwest'!AI57+'5C1G_JS Clark'!AI57+'5C1AH_BRUP'!AI57+'5C1X_Tangi'!AI57+'5C1Y_GEO'!AI57+'5C1AI_Harmony'!AI57+'5C1AJ_Athlos'!AI57+'5C1AG_Collegiate'!AI57+'5C1M_GEO Mid'!AI57+Placeholder_Tallulah!AI57</f>
        <v>0</v>
      </c>
      <c r="AK57" s="69">
        <f>'5C1B_DArbonne'!AJ57+'5C1A_Madison'!AJ57+'5C1C_Intl High'!AJ57+'5C3_UnvView'!AK57+'5C1F_L.C. Charter'!AJ57+'5C1E_LFNO'!AJ57+'5C1D_NOMMA'!AJ57+'5C1AE_Noble Minds'!AJ57+'5C1J_Jeff Chamber'!AJ57+'5C1Q_Advantage'!AJ57+'5C1AF_JCFA-Laf'!AJ57+'5C1W_Willow'!AJ57+'5C1Z_Lincoln Prep'!AJ57+'5C1AA_Laurel'!AJ57+'5C1AB_Apex'!AJ57+'5C1AC_Smothers'!AJ57+'5C1AD_Greater'!AJ57+'5C1R_Iberville'!AJ57+'5C1N_Delta'!AJ57+'5C1S_LC Col Prep'!AJ57+'5C1T_Northeast'!AJ57+'5C1U_Acadiana Ren'!AJ57+'5C1I_LA Key'!AJ57+'5C1V_Laf Ren'!AJ57+'5C1O_Impact'!AJ57+'5C1P_Vision'!AJ57+'5C2_LAVCA'!AK57+'5C1H_Southwest'!AJ57+'5C1G_JS Clark'!AJ57+'5C1AH_BRUP'!AJ57+'5C1X_Tangi'!AJ57+'5C1Y_GEO'!AJ57+'5C1AI_Harmony'!AJ57+'5C1AJ_Athlos'!AJ57+'5C1AG_Collegiate'!AJ57+'5C1M_GEO Mid'!AJ57+Placeholder_Tallulah!AJ57</f>
        <v>0</v>
      </c>
      <c r="AL57" s="68">
        <f>'5C1B_DArbonne'!AK57+'5C1A_Madison'!AK57+'5C1C_Intl High'!AK57+'5C3_UnvView'!AL57+'5C1F_L.C. Charter'!AK57+'5C1E_LFNO'!AK57+'5C1D_NOMMA'!AK57+'5C1AE_Noble Minds'!AK57+'5C1J_Jeff Chamber'!AK57+'5C1Q_Advantage'!AK57+'5C1AF_JCFA-Laf'!AK57+'5C1W_Willow'!AK57+'5C1Z_Lincoln Prep'!AK57+'5C1AA_Laurel'!AK57+'5C1AB_Apex'!AK57+'5C1AC_Smothers'!AK57+'5C1AD_Greater'!AK57+'5C1R_Iberville'!AK57+'5C1N_Delta'!AK57+'5C1S_LC Col Prep'!AK57+'5C1T_Northeast'!AK57+'5C1U_Acadiana Ren'!AK57+'5C1I_LA Key'!AK57+'5C1V_Laf Ren'!AK57+'5C1O_Impact'!AK57+'5C1P_Vision'!AK57+'5C2_LAVCA'!AL57+'5C1H_Southwest'!AK57+'5C1G_JS Clark'!AK57+'5C1AH_BRUP'!AK57+'5C1X_Tangi'!AK57+'5C1Y_GEO'!AK57+'5C1AI_Harmony'!AK57+'5C1AJ_Athlos'!AK57+'5C1AG_Collegiate'!AK57+'5C1M_GEO Mid'!AK57+Placeholder_Tallulah!AK57</f>
        <v>0</v>
      </c>
      <c r="AM57" s="90">
        <f>'5C1B_DArbonne'!AL57+'5C1A_Madison'!AL57+'5C1C_Intl High'!AL57+'5C3_UnvView'!AM57+'5C1F_L.C. Charter'!AL57+'5C1E_LFNO'!AL57+'5C1D_NOMMA'!AL57+'5C1AE_Noble Minds'!AL57+'5C1J_Jeff Chamber'!AL57+'5C1Q_Advantage'!AL57+'5C1AF_JCFA-Laf'!AL57+'5C1W_Willow'!AL57+'5C1Z_Lincoln Prep'!AL57+'5C1AA_Laurel'!AL57+'5C1AB_Apex'!AL57+'5C1AC_Smothers'!AL57+'5C1AD_Greater'!AL57+'5C1R_Iberville'!AL57+'5C1N_Delta'!AL57+'5C1S_LC Col Prep'!AL57+'5C1T_Northeast'!AL57+'5C1U_Acadiana Ren'!AL57+'5C1I_LA Key'!AL57+'5C1V_Laf Ren'!AL57+'5C1O_Impact'!AL57+'5C1P_Vision'!AL57+'5C2_LAVCA'!AM57+'5C1H_Southwest'!AL57+'5C1G_JS Clark'!AL57+'5C1AH_BRUP'!AL57+'5C1X_Tangi'!AL57+'5C1Y_GEO'!AL57+'5C1AI_Harmony'!AL57+'5C1AJ_Athlos'!AL57+'5C1AG_Collegiate'!AL57+'5C1M_GEO Mid'!AL57+Placeholder_Tallulah!AL57</f>
        <v>126204</v>
      </c>
      <c r="AN57" s="71">
        <f>'5C1B_DArbonne'!AM57+'5C1A_Madison'!AM57+'5C1C_Intl High'!AM57+'5C3_UnvView'!AN57+'5C1F_L.C. Charter'!AM57+'5C1E_LFNO'!AM57+'5C1D_NOMMA'!AM57+'5C1AE_Noble Minds'!AM57+'5C1J_Jeff Chamber'!AM57+'5C1Q_Advantage'!AM57+'5C1AF_JCFA-Laf'!AM57+'5C1W_Willow'!AM57+'5C1Z_Lincoln Prep'!AM57+'5C1AA_Laurel'!AM57+'5C1AB_Apex'!AM57+'5C1AC_Smothers'!AM57+'5C1AD_Greater'!AM57+'5C1R_Iberville'!AM57+'5C1N_Delta'!AM57+'5C1S_LC Col Prep'!AM57+'5C1T_Northeast'!AM57+'5C1U_Acadiana Ren'!AM57+'5C1I_LA Key'!AM57+'5C1V_Laf Ren'!AM57+'5C1O_Impact'!AM57+'5C1P_Vision'!AM57+'5C2_LAVCA'!AN57+'5C1H_Southwest'!AM57+'5C1G_JS Clark'!AM57+'5C1AH_BRUP'!AM57+'5C1X_Tangi'!AM57+'5C1Y_GEO'!AM57+'5C1AI_Harmony'!AM57+'5C1AJ_Athlos'!AM57+'5C1AG_Collegiate'!AM57+'5C1M_GEO Mid'!AM57+Placeholder_Tallulah!AM57</f>
        <v>0</v>
      </c>
      <c r="AO57" s="90">
        <f>'5C1B_DArbonne'!AN57+'5C1A_Madison'!AN57+'5C1C_Intl High'!AN57+'5C3_UnvView'!AO57+'5C1F_L.C. Charter'!AN57+'5C1E_LFNO'!AN57+'5C1D_NOMMA'!AN57+'5C1AE_Noble Minds'!AN57+'5C1J_Jeff Chamber'!AN57+'5C1Q_Advantage'!AN57+'5C1AF_JCFA-Laf'!AN57+'5C1W_Willow'!AN57+'5C1Z_Lincoln Prep'!AN57+'5C1AA_Laurel'!AN57+'5C1AB_Apex'!AN57+'5C1AC_Smothers'!AN57+'5C1AD_Greater'!AN57+'5C1R_Iberville'!AN57+'5C1N_Delta'!AN57+'5C1S_LC Col Prep'!AN57+'5C1T_Northeast'!AN57+'5C1U_Acadiana Ren'!AN57+'5C1I_LA Key'!AN57+'5C1V_Laf Ren'!AN57+'5C1O_Impact'!AN57+'5C1P_Vision'!AN57+'5C2_LAVCA'!AO57+'5C1H_Southwest'!AN57+'5C1G_JS Clark'!AN57+'5C1AH_BRUP'!AN57+'5C1X_Tangi'!AN57+'5C1Y_GEO'!AN57+'5C1AI_Harmony'!AN57+'5C1AJ_Athlos'!AN57+'5C1AG_Collegiate'!AN57+'5C1M_GEO Mid'!AN57+Placeholder_Tallulah!AN57</f>
        <v>0</v>
      </c>
      <c r="AP57" s="69">
        <f>'5C1B_DArbonne'!AO57+'5C1A_Madison'!AO57+'5C1C_Intl High'!AO57+'5C3_UnvView'!AP57+'5C1F_L.C. Charter'!AO57+'5C1E_LFNO'!AO57+'5C1D_NOMMA'!AO57+'5C1AE_Noble Minds'!AO57+'5C1J_Jeff Chamber'!AO57+'5C1Q_Advantage'!AO57+'5C1AF_JCFA-Laf'!AO57+'5C1W_Willow'!AO57+'5C1Z_Lincoln Prep'!AO57+'5C1AA_Laurel'!AO57+'5C1AB_Apex'!AO57+'5C1AC_Smothers'!AO57+'5C1AD_Greater'!AO57+'5C1R_Iberville'!AO57+'5C1N_Delta'!AO57+'5C1S_LC Col Prep'!AO57+'5C1T_Northeast'!AO57+'5C1U_Acadiana Ren'!AO57+'5C1I_LA Key'!AO57+'5C1V_Laf Ren'!AO57+'5C1O_Impact'!AO57+'5C1P_Vision'!AO57+'5C2_LAVCA'!AP57+'5C1H_Southwest'!AO57+'5C1G_JS Clark'!AO57+'5C1AH_BRUP'!AO57+'5C1X_Tangi'!AO57+'5C1Y_GEO'!AO57+'5C1AI_Harmony'!AO57+'5C1AJ_Athlos'!AO57+'5C1AG_Collegiate'!AO57+'5C1M_GEO Mid'!AO57+Placeholder_Tallulah!AO57</f>
        <v>11503</v>
      </c>
      <c r="AQ57" s="90">
        <f>'5C1B_DArbonne'!AP57+'5C1A_Madison'!AP57+'5C1C_Intl High'!AP57+'5C3_UnvView'!AQ57+'5C1F_L.C. Charter'!AP57+'5C1E_LFNO'!AP57+'5C1D_NOMMA'!AP57+'5C1AE_Noble Minds'!AP57+'5C1J_Jeff Chamber'!AP57+'5C1Q_Advantage'!AP57+'5C1AF_JCFA-Laf'!AP57+'5C1W_Willow'!AP57+'5C1Z_Lincoln Prep'!AP57+'5C1AA_Laurel'!AP57+'5C1AB_Apex'!AP57+'5C1AC_Smothers'!AP57+'5C1AD_Greater'!AP57+'5C1R_Iberville'!AP57+'5C1N_Delta'!AP57+'5C1S_LC Col Prep'!AP57+'5C1T_Northeast'!AP57+'5C1U_Acadiana Ren'!AP57+'5C1I_LA Key'!AP57+'5C1V_Laf Ren'!AP57+'5C1O_Impact'!AP57+'5C1P_Vision'!AP57+'5C2_LAVCA'!AQ57+'5C1H_Southwest'!AP57+'5C1G_JS Clark'!AP57+'5C1AH_BRUP'!AP57+'5C1X_Tangi'!AP57+'5C1Y_GEO'!AP57+'5C1AI_Harmony'!AP57+'5C1AJ_Athlos'!AP57+'5C1AG_Collegiate'!AP57+'5C1M_GEO Mid'!AP57+Placeholder_Tallulah!AP57</f>
        <v>0</v>
      </c>
      <c r="AR57" s="69">
        <f>'5C1B_DArbonne'!AQ57+'5C1A_Madison'!AQ57+'5C1C_Intl High'!AQ57+'5C3_UnvView'!AR57+'5C1F_L.C. Charter'!AQ57+'5C1E_LFNO'!AQ57+'5C1D_NOMMA'!AQ57+'5C1AE_Noble Minds'!AQ57+'5C1J_Jeff Chamber'!AQ57+'5C1Q_Advantage'!AQ57+'5C1AF_JCFA-Laf'!AQ57+'5C1W_Willow'!AQ57+'5C1Z_Lincoln Prep'!AQ57+'5C1AA_Laurel'!AQ57+'5C1AB_Apex'!AQ57+'5C1AC_Smothers'!AQ57+'5C1AD_Greater'!AQ57+'5C1R_Iberville'!AQ57+'5C1N_Delta'!AQ57+'5C1S_LC Col Prep'!AQ57+'5C1T_Northeast'!AQ57+'5C1U_Acadiana Ren'!AQ57+'5C1I_LA Key'!AQ57+'5C1V_Laf Ren'!AQ57+'5C1O_Impact'!AQ57+'5C1P_Vision'!AQ57+'5C2_LAVCA'!AR57+'5C1H_Southwest'!AQ57+'5C1G_JS Clark'!AQ57+'5C1AH_BRUP'!AQ57+'5C1X_Tangi'!AQ57+'5C1Y_GEO'!AQ57+'5C1AI_Harmony'!AQ57+'5C1AJ_Athlos'!AQ57+'5C1AG_Collegiate'!AQ57+'5C1M_GEO Mid'!AQ57+Placeholder_Tallulah!AQ57</f>
        <v>0</v>
      </c>
      <c r="AS57" s="69">
        <f>'5C1B_DArbonne'!AR57+'5C1A_Madison'!AR57+'5C1C_Intl High'!AR57+'5C3_UnvView'!AS57+'5C1F_L.C. Charter'!AR57+'5C1E_LFNO'!AR57+'5C1D_NOMMA'!AR57+'5C1AE_Noble Minds'!AR57+'5C1J_Jeff Chamber'!AR57+'5C1Q_Advantage'!AR57+'5C1AF_JCFA-Laf'!AR57+'5C1W_Willow'!AR57+'5C1Z_Lincoln Prep'!AR57+'5C1AA_Laurel'!AR57+'5C1AB_Apex'!AR57+'5C1AC_Smothers'!AR57+'5C1AD_Greater'!AR57+'5C1R_Iberville'!AR57+'5C1N_Delta'!AR57+'5C1S_LC Col Prep'!AR57+'5C1T_Northeast'!AR57+'5C1U_Acadiana Ren'!AR57+'5C1I_LA Key'!AR57+'5C1V_Laf Ren'!AR57+'5C1O_Impact'!AR57+'5C1P_Vision'!AR57+'5C2_LAVCA'!AS57+'5C1H_Southwest'!AR57+'5C1G_JS Clark'!AR57+'5C1AH_BRUP'!AR57+'5C1X_Tangi'!AR57+'5C1Y_GEO'!AR57+'5C1AI_Harmony'!AR57+'5C1AJ_Athlos'!AR57+'5C1AG_Collegiate'!AR57+'5C1M_GEO Mid'!AR57+Placeholder_Tallulah!AR57</f>
        <v>0</v>
      </c>
      <c r="AT57" s="90">
        <f>'5C1B_DArbonne'!AS57+'5C1A_Madison'!AS57+'5C1C_Intl High'!AS57+'5C3_UnvView'!AT57+'5C1F_L.C. Charter'!AS57+'5C1E_LFNO'!AS57+'5C1D_NOMMA'!AS57+'5C1AE_Noble Minds'!AS57+'5C1J_Jeff Chamber'!AS57+'5C1Q_Advantage'!AS57+'5C1AF_JCFA-Laf'!AS57+'5C1W_Willow'!AS57+'5C1Z_Lincoln Prep'!AS57+'5C1AA_Laurel'!AS57+'5C1AB_Apex'!AS57+'5C1AC_Smothers'!AS57+'5C1AD_Greater'!AS57+'5C1R_Iberville'!AS57+'5C1N_Delta'!AS57+'5C1S_LC Col Prep'!AS57+'5C1T_Northeast'!AS57+'5C1U_Acadiana Ren'!AS57+'5C1I_LA Key'!AS57+'5C1V_Laf Ren'!AS57+'5C1O_Impact'!AS57+'5C1P_Vision'!AS57+'5C2_LAVCA'!AT57+'5C1H_Southwest'!AS57+'5C1G_JS Clark'!AS57+'5C1AH_BRUP'!AS57+'5C1X_Tangi'!AS57+'5C1Y_GEO'!AS57+'5C1AI_Harmony'!AS57+'5C1AJ_Athlos'!AS57+'5C1AG_Collegiate'!AS57+'5C1M_GEO Mid'!AS57+Placeholder_Tallulah!AS57</f>
        <v>17529</v>
      </c>
      <c r="AU57" s="70">
        <f t="shared" si="1"/>
        <v>0</v>
      </c>
      <c r="AV57" s="87">
        <f t="shared" si="2"/>
        <v>17529</v>
      </c>
      <c r="AW57" s="192"/>
      <c r="AX57" s="66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Mid'!#REF!+Placeholder_Tallulah!AW57</f>
        <v>#REF!</v>
      </c>
      <c r="AY57" s="66">
        <f t="shared" si="3"/>
        <v>0</v>
      </c>
      <c r="AZ57" s="66" t="e">
        <f t="shared" si="4"/>
        <v>#REF!</v>
      </c>
    </row>
    <row r="58" spans="1:52" ht="16.149999999999999" customHeight="1" x14ac:dyDescent="0.2">
      <c r="A58" s="55">
        <v>52</v>
      </c>
      <c r="B58" s="56" t="s">
        <v>57</v>
      </c>
      <c r="C58" s="336">
        <f>'5C1B_DArbonne'!C58+'5C1A_Madison'!C58+'5C1C_Intl High'!C58+'5C3_UnvView'!C58+'5C1F_L.C. Charter'!C58+'5C1E_LFNO'!C58+'5C1D_NOMMA'!C58+'5C1AE_Noble Minds'!C58+'5C1J_Jeff Chamber'!C58+'5C1Q_Advantage'!C58+'5C1AF_JCFA-Laf'!C58+'5C1W_Willow'!C58+'5C1Z_Lincoln Prep'!C58+'5C1AA_Laurel'!C58+'5C1AB_Apex'!C58+'5C1AC_Smothers'!C58+'5C1AD_Greater'!C58+'5C1R_Iberville'!C58+'5C1N_Delta'!C58+'5C1S_LC Col Prep'!C58+'5C1T_Northeast'!C58+'5C1U_Acadiana Ren'!C58+'5C1I_LA Key'!C58+'5C1V_Laf Ren'!C58+'5C1O_Impact'!C58+'5C1P_Vision'!C58+'5C2_LAVCA'!C58+'5C1H_Southwest'!C58+'5C1G_JS Clark'!C58+'5C1AH_BRUP'!C58+'5C1X_Tangi'!C58+'5C1Y_GEO'!C58+'5C1AI_Harmony'!C58+'5C1AJ_Athlos'!C58+'5C1AG_Collegiate'!C58+'5C1M_GEO Mid'!C58+Placeholder_Tallulah!C58</f>
        <v>0</v>
      </c>
      <c r="D58" s="57">
        <f>'Source Data'!H58</f>
        <v>4477.885435486186</v>
      </c>
      <c r="E58" s="75">
        <f>'5C1B_DArbonne'!E58+'5C1A_Madison'!E58+'5C1C_Intl High'!E58+'5C3_UnvView'!E58+'5C1F_L.C. Charter'!E58+'5C1E_LFNO'!E58+'5C1D_NOMMA'!E58+'5C1AE_Noble Minds'!E58+'5C1J_Jeff Chamber'!E58+'5C1Q_Advantage'!E58+'5C1AF_JCFA-Laf'!E58+'5C1W_Willow'!E58+'5C1Z_Lincoln Prep'!E58+'5C1AA_Laurel'!E58+'5C1AB_Apex'!E58+'5C1AC_Smothers'!E58+'5C1AD_Greater'!E58+'5C1R_Iberville'!E58+'5C1N_Delta'!E58+'5C1S_LC Col Prep'!E58+'5C1T_Northeast'!E58+'5C1U_Acadiana Ren'!E58+'5C1I_LA Key'!E58+'5C1V_Laf Ren'!E58+'5C1O_Impact'!E58+'5C1P_Vision'!E58+'5C2_LAVCA'!E58+'5C1H_Southwest'!E58+'5C1G_JS Clark'!E58+'5C1AH_BRUP'!E58+'5C1X_Tangi'!E58+'5C1Y_GEO'!E58+'5C1AI_Harmony'!E58+'5C1AJ_Athlos'!E58+'5C1AG_Collegiate'!E58+'5C1M_GEO Mid'!E58+Placeholder_Tallulah!E58</f>
        <v>0</v>
      </c>
      <c r="F58" s="355">
        <f>'5C1B_DArbonne'!F58+'5C1A_Madison'!F58+'5C1C_Intl High'!F58+'5C3_UnvView'!F58+'5C1F_L.C. Charter'!F58+'5C1E_LFNO'!F58+'5C1D_NOMMA'!F58+'5C1AE_Noble Minds'!F58+'5C1J_Jeff Chamber'!F58+'5C1Q_Advantage'!F58+'5C1AF_JCFA-Laf'!F58+'5C1W_Willow'!F58+'5C1Z_Lincoln Prep'!F58+'5C1AA_Laurel'!F58+'5C1AB_Apex'!F58+'5C1AC_Smothers'!F58+'5C1AD_Greater'!F58+'5C1R_Iberville'!F58+'5C1N_Delta'!F58+'5C1S_LC Col Prep'!F58+'5C1T_Northeast'!F58+'5C1U_Acadiana Ren'!F58+'5C1I_LA Key'!F58+'5C1V_Laf Ren'!F58+'5C1O_Impact'!F58+'5C1P_Vision'!F58+'5C2_LAVCA'!F58+'5C1H_Southwest'!F58+'5C1G_JS Clark'!F58+'5C1AH_BRUP'!F58+'5C1X_Tangi'!F58+'5C1Y_GEO'!F58+'5C1AI_Harmony'!F58+'5C1AJ_Athlos'!F58+'5C1AG_Collegiate'!F58+'5C1M_GEO Mid'!F58+Placeholder_Tallulah!F58</f>
        <v>0</v>
      </c>
      <c r="G58" s="57">
        <f>'Source Data'!I58</f>
        <v>601.39043740535396</v>
      </c>
      <c r="H58" s="75">
        <f>'5C1B_DArbonne'!H58+'5C1A_Madison'!H58+'5C1C_Intl High'!H58+'5C3_UnvView'!H58+'5C1F_L.C. Charter'!H58+'5C1E_LFNO'!H58+'5C1D_NOMMA'!H58+'5C1AE_Noble Minds'!H58+'5C1J_Jeff Chamber'!H58+'5C1Q_Advantage'!H58+'5C1AF_JCFA-Laf'!H58+'5C1W_Willow'!H58+'5C1Z_Lincoln Prep'!H58+'5C1AA_Laurel'!H58+'5C1AB_Apex'!H58+'5C1AC_Smothers'!H58+'5C1AD_Greater'!H58+'5C1R_Iberville'!H58+'5C1N_Delta'!H58+'5C1S_LC Col Prep'!H58+'5C1T_Northeast'!H58+'5C1U_Acadiana Ren'!H58+'5C1I_LA Key'!H58+'5C1V_Laf Ren'!H58+'5C1O_Impact'!H58+'5C1P_Vision'!H58+'5C2_LAVCA'!H58+'5C1H_Southwest'!H58+'5C1G_JS Clark'!H58+'5C1AH_BRUP'!H58+'5C1X_Tangi'!H58+'5C1Y_GEO'!H58+'5C1AI_Harmony'!H58+'5C1AJ_Athlos'!H58+'5C1AG_Collegiate'!H58+'5C1M_GEO Mid'!H58+Placeholder_Tallulah!H58</f>
        <v>0</v>
      </c>
      <c r="I58" s="355">
        <f>'5C1B_DArbonne'!I58+'5C1A_Madison'!I58+'5C1C_Intl High'!I58+'5C3_UnvView'!I58+'5C1F_L.C. Charter'!I58+'5C1E_LFNO'!I58+'5C1D_NOMMA'!I58+'5C1AE_Noble Minds'!I58+'5C1J_Jeff Chamber'!I58+'5C1Q_Advantage'!I58+'5C1AF_JCFA-Laf'!I58+'5C1W_Willow'!I58+'5C1Z_Lincoln Prep'!I58+'5C1AA_Laurel'!I58+'5C1AB_Apex'!I58+'5C1AC_Smothers'!I58+'5C1AD_Greater'!I58+'5C1R_Iberville'!I58+'5C1N_Delta'!I58+'5C1S_LC Col Prep'!I58+'5C1T_Northeast'!I58+'5C1U_Acadiana Ren'!I58+'5C1I_LA Key'!I58+'5C1V_Laf Ren'!I58+'5C1O_Impact'!I58+'5C1P_Vision'!I58+'5C2_LAVCA'!I58+'5C1H_Southwest'!I58+'5C1G_JS Clark'!I58+'5C1AH_BRUP'!I58+'5C1X_Tangi'!I58+'5C1Y_GEO'!I58+'5C1AI_Harmony'!I58+'5C1AJ_Athlos'!I58+'5C1AG_Collegiate'!I58+'5C1M_GEO Mid'!I58+Placeholder_Tallulah!I58</f>
        <v>0</v>
      </c>
      <c r="J58" s="57">
        <f>'Source Data'!J58</f>
        <v>164.01557383782384</v>
      </c>
      <c r="K58" s="75">
        <f>'5C1B_DArbonne'!K58+'5C1A_Madison'!K58+'5C1C_Intl High'!K58+'5C3_UnvView'!K58+'5C1F_L.C. Charter'!K58+'5C1E_LFNO'!K58+'5C1D_NOMMA'!K58+'5C1AE_Noble Minds'!K58+'5C1J_Jeff Chamber'!K58+'5C1Q_Advantage'!K58+'5C1AF_JCFA-Laf'!K58+'5C1W_Willow'!K58+'5C1Z_Lincoln Prep'!K58+'5C1AA_Laurel'!K58+'5C1AB_Apex'!K58+'5C1AC_Smothers'!K58+'5C1AD_Greater'!K58+'5C1R_Iberville'!K58+'5C1N_Delta'!K58+'5C1S_LC Col Prep'!K58+'5C1T_Northeast'!K58+'5C1U_Acadiana Ren'!K58+'5C1I_LA Key'!K58+'5C1V_Laf Ren'!K58+'5C1O_Impact'!K58+'5C1P_Vision'!K58+'5C2_LAVCA'!K58+'5C1H_Southwest'!K58+'5C1G_JS Clark'!K58+'5C1AH_BRUP'!K58+'5C1X_Tangi'!K58+'5C1Y_GEO'!K58+'5C1AI_Harmony'!K58+'5C1AJ_Athlos'!K58+'5C1AG_Collegiate'!K58+'5C1M_GEO Mid'!K58+Placeholder_Tallulah!K58</f>
        <v>0</v>
      </c>
      <c r="L58" s="355">
        <f>'5C1B_DArbonne'!L58+'5C1A_Madison'!L58+'5C1C_Intl High'!L58+'5C3_UnvView'!L58+'5C1F_L.C. Charter'!L58+'5C1E_LFNO'!L58+'5C1D_NOMMA'!L58+'5C1AE_Noble Minds'!L58+'5C1J_Jeff Chamber'!L58+'5C1Q_Advantage'!L58+'5C1AF_JCFA-Laf'!L58+'5C1W_Willow'!L58+'5C1Z_Lincoln Prep'!L58+'5C1AA_Laurel'!L58+'5C1AB_Apex'!L58+'5C1AC_Smothers'!L58+'5C1AD_Greater'!L58+'5C1R_Iberville'!L58+'5C1N_Delta'!L58+'5C1S_LC Col Prep'!L58+'5C1T_Northeast'!L58+'5C1U_Acadiana Ren'!L58+'5C1I_LA Key'!L58+'5C1V_Laf Ren'!L58+'5C1O_Impact'!L58+'5C1P_Vision'!L58+'5C2_LAVCA'!L58+'5C1H_Southwest'!L58+'5C1G_JS Clark'!L58+'5C1AH_BRUP'!L58+'5C1X_Tangi'!L58+'5C1Y_GEO'!L58+'5C1AI_Harmony'!L58+'5C1AJ_Athlos'!L58+'5C1AG_Collegiate'!L58+'5C1M_GEO Mid'!L58+Placeholder_Tallulah!L58</f>
        <v>0</v>
      </c>
      <c r="M58" s="57">
        <f>'Source Data'!K58</f>
        <v>4100.3893459455958</v>
      </c>
      <c r="N58" s="75">
        <f>'5C1B_DArbonne'!N58+'5C1A_Madison'!N58+'5C1C_Intl High'!N58+'5C3_UnvView'!N58+'5C1F_L.C. Charter'!N58+'5C1E_LFNO'!N58+'5C1D_NOMMA'!N58+'5C1AE_Noble Minds'!N58+'5C1J_Jeff Chamber'!N58+'5C1Q_Advantage'!N58+'5C1AF_JCFA-Laf'!N58+'5C1W_Willow'!N58+'5C1Z_Lincoln Prep'!N58+'5C1AA_Laurel'!N58+'5C1AB_Apex'!N58+'5C1AC_Smothers'!N58+'5C1AD_Greater'!N58+'5C1R_Iberville'!N58+'5C1N_Delta'!N58+'5C1S_LC Col Prep'!N58+'5C1T_Northeast'!N58+'5C1U_Acadiana Ren'!N58+'5C1I_LA Key'!N58+'5C1V_Laf Ren'!N58+'5C1O_Impact'!N58+'5C1P_Vision'!N58+'5C2_LAVCA'!N58+'5C1H_Southwest'!N58+'5C1G_JS Clark'!N58+'5C1AH_BRUP'!N58+'5C1X_Tangi'!N58+'5C1Y_GEO'!N58+'5C1AI_Harmony'!N58+'5C1AJ_Athlos'!N58+'5C1AG_Collegiate'!N58+'5C1M_GEO Mid'!N58+Placeholder_Tallulah!N58</f>
        <v>0</v>
      </c>
      <c r="O58" s="355">
        <f>'5C1B_DArbonne'!O58+'5C1A_Madison'!O58+'5C1C_Intl High'!O58+'5C3_UnvView'!O58+'5C1F_L.C. Charter'!O58+'5C1E_LFNO'!O58+'5C1D_NOMMA'!O58+'5C1AE_Noble Minds'!O58+'5C1J_Jeff Chamber'!O58+'5C1Q_Advantage'!O58+'5C1AF_JCFA-Laf'!O58+'5C1W_Willow'!O58+'5C1Z_Lincoln Prep'!O58+'5C1AA_Laurel'!O58+'5C1AB_Apex'!O58+'5C1AC_Smothers'!O58+'5C1AD_Greater'!O58+'5C1R_Iberville'!O58+'5C1N_Delta'!O58+'5C1S_LC Col Prep'!O58+'5C1T_Northeast'!O58+'5C1U_Acadiana Ren'!O58+'5C1I_LA Key'!O58+'5C1V_Laf Ren'!O58+'5C1O_Impact'!O58+'5C1P_Vision'!O58+'5C2_LAVCA'!O58+'5C1H_Southwest'!O58+'5C1G_JS Clark'!O58+'5C1AH_BRUP'!O58+'5C1X_Tangi'!O58+'5C1Y_GEO'!O58+'5C1AI_Harmony'!O58+'5C1AJ_Athlos'!O58+'5C1AG_Collegiate'!O58+'5C1M_GEO Mid'!O58+Placeholder_Tallulah!O58</f>
        <v>0</v>
      </c>
      <c r="P58" s="57">
        <f>'Source Data'!L58</f>
        <v>1640.1557383782383</v>
      </c>
      <c r="Q58" s="75">
        <f>'5C1B_DArbonne'!Q58+'5C1A_Madison'!Q58+'5C1C_Intl High'!Q58+'5C3_UnvView'!Q58+'5C1F_L.C. Charter'!Q58+'5C1E_LFNO'!Q58+'5C1D_NOMMA'!Q58+'5C1AE_Noble Minds'!Q58+'5C1J_Jeff Chamber'!Q58+'5C1Q_Advantage'!Q58+'5C1AF_JCFA-Laf'!Q58+'5C1W_Willow'!Q58+'5C1Z_Lincoln Prep'!Q58+'5C1AA_Laurel'!Q58+'5C1AB_Apex'!Q58+'5C1AC_Smothers'!Q58+'5C1AD_Greater'!Q58+'5C1R_Iberville'!Q58+'5C1N_Delta'!Q58+'5C1S_LC Col Prep'!Q58+'5C1T_Northeast'!Q58+'5C1U_Acadiana Ren'!Q58+'5C1I_LA Key'!Q58+'5C1V_Laf Ren'!Q58+'5C1O_Impact'!Q58+'5C1P_Vision'!Q58+'5C2_LAVCA'!Q58+'5C1H_Southwest'!Q58+'5C1G_JS Clark'!Q58+'5C1AH_BRUP'!Q58+'5C1X_Tangi'!Q58+'5C1Y_GEO'!Q58+'5C1AI_Harmony'!Q58+'5C1AJ_Athlos'!Q58+'5C1AG_Collegiate'!Q58+'5C1M_GEO Mid'!Q58+Placeholder_Tallulah!Q58</f>
        <v>0</v>
      </c>
      <c r="R58" s="94">
        <f>'5C1B_DArbonne'!R58+'5C1A_Madison'!R58+'5C1C_Intl High'!R58+'5C3_UnvView'!R58+'5C1F_L.C. Charter'!R58+'5C1E_LFNO'!R58+'5C1D_NOMMA'!R58+'5C1AE_Noble Minds'!R58+'5C1J_Jeff Chamber'!R58+'5C1Q_Advantage'!R58+'5C1AF_JCFA-Laf'!R58+'5C1W_Willow'!R58+'5C1Z_Lincoln Prep'!R58+'5C1AA_Laurel'!R58+'5C1AB_Apex'!R58+'5C1AC_Smothers'!R58+'5C1AD_Greater'!R58+'5C1R_Iberville'!R58+'5C1N_Delta'!R58+'5C1S_LC Col Prep'!R58+'5C1T_Northeast'!R58+'5C1U_Acadiana Ren'!R58+'5C1I_LA Key'!R58+'5C1V_Laf Ren'!R58+'5C1O_Impact'!R58+'5C1P_Vision'!R58+'5C2_LAVCA'!R58+'5C1H_Southwest'!R58+'5C1G_JS Clark'!R58+'5C1AH_BRUP'!R58+'5C1X_Tangi'!R58+'5C1Y_GEO'!R58+'5C1AI_Harmony'!R58+'5C1AJ_Athlos'!R58+'5C1AG_Collegiate'!R58+'5C1M_GEO Mid'!R58+Placeholder_Tallulah!R58</f>
        <v>1466003</v>
      </c>
      <c r="S58" s="1397">
        <f>'5C3_UnvView'!S58+'5C2_LAVCA'!S58</f>
        <v>155461</v>
      </c>
      <c r="T58" s="57">
        <f>'5C1B_DArbonne'!S58+'5C1A_Madison'!S58+'5C1C_Intl High'!S58+'5C3_UnvView'!T58+'5C1F_L.C. Charter'!S58+'5C1E_LFNO'!S58+'5C1D_NOMMA'!S58+'5C1AE_Noble Minds'!S58+'5C1J_Jeff Chamber'!S58+'5C1Q_Advantage'!S58+'5C1AF_JCFA-Laf'!S58+'5C1W_Willow'!S58+'5C1Z_Lincoln Prep'!S58+'5C1AA_Laurel'!S58+'5C1AB_Apex'!S58+'5C1AC_Smothers'!S58+'5C1AD_Greater'!S58+'5C1R_Iberville'!S58+'5C1N_Delta'!S58+'5C1S_LC Col Prep'!S58+'5C1T_Northeast'!S58+'5C1U_Acadiana Ren'!S58+'5C1I_LA Key'!S58+'5C1V_Laf Ren'!S58+'5C1O_Impact'!S58+'5C1P_Vision'!S58+'5C2_LAVCA'!T58+'5C1H_Southwest'!S58+'5C1G_JS Clark'!S58+'5C1AH_BRUP'!S58+'5C1X_Tangi'!S58+'5C1Y_GEO'!S58+'5C1AI_Harmony'!S58+'5C1AJ_Athlos'!S58+'5C1AG_Collegiate'!S58+'5C1M_GEO Mid'!S58+Placeholder_Tallulah!S58</f>
        <v>0</v>
      </c>
      <c r="U58" s="57">
        <f>'5C1B_DArbonne'!T58+'5C1A_Madison'!T58+'5C1C_Intl High'!T58+'5C3_UnvView'!U58+'5C1F_L.C. Charter'!T58+'5C1E_LFNO'!T58+'5C1D_NOMMA'!T58+'5C1AE_Noble Minds'!T58+'5C1J_Jeff Chamber'!T58+'5C1Q_Advantage'!T58+'5C1AF_JCFA-Laf'!T58+'5C1W_Willow'!T58+'5C1Z_Lincoln Prep'!T58+'5C1AA_Laurel'!T58+'5C1AB_Apex'!T58+'5C1AC_Smothers'!T58+'5C1AD_Greater'!T58+'5C1R_Iberville'!T58+'5C1N_Delta'!T58+'5C1S_LC Col Prep'!T58+'5C1T_Northeast'!T58+'5C1U_Acadiana Ren'!T58+'5C1I_LA Key'!T58+'5C1V_Laf Ren'!T58+'5C1O_Impact'!T58+'5C1P_Vision'!T58+'5C2_LAVCA'!U58+'5C1H_Southwest'!T58+'5C1G_JS Clark'!T58+'5C1AH_BRUP'!T58+'5C1X_Tangi'!T58+'5C1Y_GEO'!T58+'5C1AI_Harmony'!T58+'5C1AJ_Athlos'!T58+'5C1AG_Collegiate'!T58+'5C1M_GEO Mid'!T58+Placeholder_Tallulah!T58</f>
        <v>0</v>
      </c>
      <c r="V58" s="58">
        <f>'5C1B_DArbonne'!U58+'5C1A_Madison'!U58+'5C1C_Intl High'!U58+'5C3_UnvView'!V58+'5C1F_L.C. Charter'!U58+'5C1E_LFNO'!U58+'5C1D_NOMMA'!U58+'5C1AE_Noble Minds'!U58+'5C1J_Jeff Chamber'!U58+'5C1Q_Advantage'!U58+'5C1AF_JCFA-Laf'!U58+'5C1W_Willow'!U58+'5C1Z_Lincoln Prep'!U58+'5C1AA_Laurel'!U58+'5C1AB_Apex'!U58+'5C1AC_Smothers'!U58+'5C1AD_Greater'!U58+'5C1R_Iberville'!U58+'5C1N_Delta'!U58+'5C1S_LC Col Prep'!U58+'5C1T_Northeast'!U58+'5C1U_Acadiana Ren'!U58+'5C1I_LA Key'!U58+'5C1V_Laf Ren'!U58+'5C1O_Impact'!U58+'5C1P_Vision'!U58+'5C2_LAVCA'!V58+'5C1H_Southwest'!U58+'5C1G_JS Clark'!U58+'5C1AH_BRUP'!U58+'5C1X_Tangi'!U58+'5C1Y_GEO'!U58+'5C1AI_Harmony'!U58+'5C1AJ_Athlos'!U58+'5C1AG_Collegiate'!U58+'5C1M_GEO Mid'!U58+Placeholder_Tallulah!U58</f>
        <v>0</v>
      </c>
      <c r="W58" s="94">
        <f>'5C1B_DArbonne'!V58+'5C1A_Madison'!V58+'5C1C_Intl High'!V58+'5C3_UnvView'!W58+'5C1F_L.C. Charter'!V58+'5C1E_LFNO'!V58+'5C1D_NOMMA'!V58+'5C1AE_Noble Minds'!V58+'5C1J_Jeff Chamber'!V58+'5C1Q_Advantage'!V58+'5C1AF_JCFA-Laf'!V58+'5C1W_Willow'!V58+'5C1Z_Lincoln Prep'!V58+'5C1AA_Laurel'!V58+'5C1AB_Apex'!V58+'5C1AC_Smothers'!V58+'5C1AD_Greater'!V58+'5C1R_Iberville'!V58+'5C1N_Delta'!V58+'5C1S_LC Col Prep'!V58+'5C1T_Northeast'!V58+'5C1U_Acadiana Ren'!V58+'5C1I_LA Key'!V58+'5C1V_Laf Ren'!V58+'5C1O_Impact'!V58+'5C1P_Vision'!V58+'5C2_LAVCA'!W58+'5C1H_Southwest'!V58+'5C1G_JS Clark'!V58+'5C1AH_BRUP'!V58+'5C1X_Tangi'!V58+'5C1Y_GEO'!V58+'5C1AI_Harmony'!V58+'5C1AJ_Athlos'!V58+'5C1AG_Collegiate'!V58+'5C1M_GEO Mid'!V58+Placeholder_Tallulah!V58</f>
        <v>0</v>
      </c>
      <c r="X58" s="75">
        <f>'5C1B_DArbonne'!W58+'5C1A_Madison'!W58+'5C1C_Intl High'!W58+'5C3_UnvView'!X58+'5C1F_L.C. Charter'!W58+'5C1E_LFNO'!W58+'5C1D_NOMMA'!W58+'5C1AE_Noble Minds'!W58+'5C1J_Jeff Chamber'!W58+'5C1Q_Advantage'!W58+'5C1AF_JCFA-Laf'!W58+'5C1W_Willow'!W58+'5C1Z_Lincoln Prep'!W58+'5C1AA_Laurel'!W58+'5C1AB_Apex'!W58+'5C1AC_Smothers'!W58+'5C1AD_Greater'!W58+'5C1R_Iberville'!W58+'5C1N_Delta'!W58+'5C1S_LC Col Prep'!W58+'5C1T_Northeast'!W58+'5C1U_Acadiana Ren'!W58+'5C1I_LA Key'!W58+'5C1V_Laf Ren'!W58+'5C1O_Impact'!W58+'5C1P_Vision'!W58+'5C2_LAVCA'!X58+'5C1H_Southwest'!W58+'5C1G_JS Clark'!W58+'5C1AH_BRUP'!W58+'5C1X_Tangi'!W58+'5C1Y_GEO'!W58+'5C1AI_Harmony'!W58+'5C1AJ_Athlos'!W58+'5C1AG_Collegiate'!W58+'5C1M_GEO Mid'!W58+Placeholder_Tallulah!W58</f>
        <v>0</v>
      </c>
      <c r="Y58" s="94">
        <f>'5C1B_DArbonne'!X58+'5C1A_Madison'!X58+'5C1C_Intl High'!X58+'5C3_UnvView'!Y58+'5C1F_L.C. Charter'!X58+'5C1E_LFNO'!X58+'5C1D_NOMMA'!X58+'5C1AE_Noble Minds'!X58+'5C1J_Jeff Chamber'!X58+'5C1Q_Advantage'!X58+'5C1AF_JCFA-Laf'!X58+'5C1W_Willow'!X58+'5C1Z_Lincoln Prep'!X58+'5C1AA_Laurel'!X58+'5C1AB_Apex'!X58+'5C1AC_Smothers'!X58+'5C1AD_Greater'!X58+'5C1R_Iberville'!X58+'5C1N_Delta'!X58+'5C1S_LC Col Prep'!X58+'5C1T_Northeast'!X58+'5C1U_Acadiana Ren'!X58+'5C1I_LA Key'!X58+'5C1V_Laf Ren'!X58+'5C1O_Impact'!X58+'5C1P_Vision'!X58+'5C2_LAVCA'!Y58+'5C1H_Southwest'!X58+'5C1G_JS Clark'!X58+'5C1AH_BRUP'!X58+'5C1X_Tangi'!X58+'5C1Y_GEO'!X58+'5C1AI_Harmony'!X58+'5C1AJ_Athlos'!X58+'5C1AG_Collegiate'!X58+'5C1M_GEO Mid'!X58+Placeholder_Tallulah!X58</f>
        <v>0</v>
      </c>
      <c r="Z58" s="57">
        <f>'5C1B_DArbonne'!Y58+'5C1A_Madison'!Y58+'5C1C_Intl High'!Y58+'5C3_UnvView'!Z58+'5C1F_L.C. Charter'!Y58+'5C1E_LFNO'!Y58+'5C1D_NOMMA'!Y58+'5C1AE_Noble Minds'!Y58+'5C1J_Jeff Chamber'!Y58+'5C1Q_Advantage'!Y58+'5C1AF_JCFA-Laf'!Y58+'5C1W_Willow'!Y58+'5C1Z_Lincoln Prep'!Y58+'5C1AA_Laurel'!Y58+'5C1AB_Apex'!Y58+'5C1AC_Smothers'!Y58+'5C1AD_Greater'!Y58+'5C1R_Iberville'!Y58+'5C1N_Delta'!Y58+'5C1S_LC Col Prep'!Y58+'5C1T_Northeast'!Y58+'5C1U_Acadiana Ren'!Y58+'5C1I_LA Key'!Y58+'5C1V_Laf Ren'!Y58+'5C1O_Impact'!Y58+'5C1P_Vision'!Y58+'5C2_LAVCA'!Z58+'5C1H_Southwest'!Y58+'5C1G_JS Clark'!Y58+'5C1AH_BRUP'!Y58+'5C1X_Tangi'!Y58+'5C1Y_GEO'!Y58+'5C1AI_Harmony'!Y58+'5C1AJ_Athlos'!Y58+'5C1AG_Collegiate'!Y58+'5C1M_GEO Mid'!Y58+Placeholder_Tallulah!Y58</f>
        <v>0</v>
      </c>
      <c r="AA58" s="94">
        <f>'5C1B_DArbonne'!Z58+'5C1A_Madison'!Z58+'5C1C_Intl High'!Z58+'5C3_UnvView'!AA58+'5C1F_L.C. Charter'!Z58+'5C1E_LFNO'!Z58+'5C1D_NOMMA'!Z58+'5C1AE_Noble Minds'!Z58+'5C1J_Jeff Chamber'!Z58+'5C1Q_Advantage'!Z58+'5C1AF_JCFA-Laf'!Z58+'5C1W_Willow'!Z58+'5C1Z_Lincoln Prep'!Z58+'5C1AA_Laurel'!Z58+'5C1AB_Apex'!Z58+'5C1AC_Smothers'!Z58+'5C1AD_Greater'!Z58+'5C1R_Iberville'!Z58+'5C1N_Delta'!Z58+'5C1S_LC Col Prep'!Z58+'5C1T_Northeast'!Z58+'5C1U_Acadiana Ren'!Z58+'5C1I_LA Key'!Z58+'5C1V_Laf Ren'!Z58+'5C1O_Impact'!Z58+'5C1P_Vision'!Z58+'5C2_LAVCA'!AA58+'5C1H_Southwest'!Z58+'5C1G_JS Clark'!Z58+'5C1AH_BRUP'!Z58+'5C1X_Tangi'!Z58+'5C1Y_GEO'!Z58+'5C1AI_Harmony'!Z58+'5C1AJ_Athlos'!Z58+'5C1AG_Collegiate'!Z58+'5C1M_GEO Mid'!Z58+Placeholder_Tallulah!Z58</f>
        <v>0</v>
      </c>
      <c r="AB58" s="57">
        <f>'5C1B_DArbonne'!AA58+'5C1A_Madison'!AA58+'5C1C_Intl High'!AA58+'5C3_UnvView'!AB58+'5C1F_L.C. Charter'!AA58+'5C1E_LFNO'!AA58+'5C1D_NOMMA'!AA58+'5C1AE_Noble Minds'!AA58+'5C1J_Jeff Chamber'!AA58+'5C1Q_Advantage'!AA58+'5C1AF_JCFA-Laf'!AA58+'5C1W_Willow'!AA58+'5C1Z_Lincoln Prep'!AA58+'5C1AA_Laurel'!AA58+'5C1AB_Apex'!AA58+'5C1AC_Smothers'!AA58+'5C1AD_Greater'!AA58+'5C1R_Iberville'!AA58+'5C1N_Delta'!AA58+'5C1S_LC Col Prep'!AA58+'5C1T_Northeast'!AA58+'5C1U_Acadiana Ren'!AA58+'5C1I_LA Key'!AA58+'5C1V_Laf Ren'!AA58+'5C1O_Impact'!AA58+'5C1P_Vision'!AA58+'5C2_LAVCA'!AB58+'5C1H_Southwest'!AA58+'5C1G_JS Clark'!AA58+'5C1AH_BRUP'!AA58+'5C1X_Tangi'!AA58+'5C1Y_GEO'!AA58+'5C1AI_Harmony'!AA58+'5C1AJ_Athlos'!AA58+'5C1AG_Collegiate'!AA58+'5C1M_GEO Mid'!AA58+Placeholder_Tallulah!AA58</f>
        <v>0</v>
      </c>
      <c r="AC58" s="57">
        <f>'5C1B_DArbonne'!AB58+'5C1A_Madison'!AB58+'5C1C_Intl High'!AB58+'5C3_UnvView'!AC58+'5C1F_L.C. Charter'!AB58+'5C1E_LFNO'!AB58+'5C1D_NOMMA'!AB58+'5C1AE_Noble Minds'!AB58+'5C1J_Jeff Chamber'!AB58+'5C1Q_Advantage'!AB58+'5C1AF_JCFA-Laf'!AB58+'5C1W_Willow'!AB58+'5C1Z_Lincoln Prep'!AB58+'5C1AA_Laurel'!AB58+'5C1AB_Apex'!AB58+'5C1AC_Smothers'!AB58+'5C1AD_Greater'!AB58+'5C1R_Iberville'!AB58+'5C1N_Delta'!AB58+'5C1S_LC Col Prep'!AB58+'5C1T_Northeast'!AB58+'5C1U_Acadiana Ren'!AB58+'5C1I_LA Key'!AB58+'5C1V_Laf Ren'!AB58+'5C1O_Impact'!AB58+'5C1P_Vision'!AB58+'5C2_LAVCA'!AC58+'5C1H_Southwest'!AB58+'5C1G_JS Clark'!AB58+'5C1AH_BRUP'!AB58+'5C1X_Tangi'!AB58+'5C1Y_GEO'!AB58+'5C1AI_Harmony'!AB58+'5C1AJ_Athlos'!AB58+'5C1AG_Collegiate'!AB58+'5C1M_GEO Mid'!AB58+Placeholder_Tallulah!AB58</f>
        <v>0</v>
      </c>
      <c r="AD58" s="94">
        <f>'5C1B_DArbonne'!AC58+'5C1A_Madison'!AC58+'5C1C_Intl High'!AC58+'5C3_UnvView'!AD58+'5C1F_L.C. Charter'!AC58+'5C1E_LFNO'!AC58+'5C1D_NOMMA'!AC58+'5C1AE_Noble Minds'!AC58+'5C1J_Jeff Chamber'!AC58+'5C1Q_Advantage'!AC58+'5C1AF_JCFA-Laf'!AC58+'5C1W_Willow'!AC58+'5C1Z_Lincoln Prep'!AC58+'5C1AA_Laurel'!AC58+'5C1AB_Apex'!AC58+'5C1AC_Smothers'!AC58+'5C1AD_Greater'!AC58+'5C1R_Iberville'!AC58+'5C1N_Delta'!AC58+'5C1S_LC Col Prep'!AC58+'5C1T_Northeast'!AC58+'5C1U_Acadiana Ren'!AC58+'5C1I_LA Key'!AC58+'5C1V_Laf Ren'!AC58+'5C1O_Impact'!AC58+'5C1P_Vision'!AC58+'5C2_LAVCA'!AD58+'5C1H_Southwest'!AC58+'5C1G_JS Clark'!AC58+'5C1AH_BRUP'!AC58+'5C1X_Tangi'!AC58+'5C1Y_GEO'!AC58+'5C1AI_Harmony'!AC58+'5C1AJ_Athlos'!AC58+'5C1AG_Collegiate'!AC58+'5C1M_GEO Mid'!AC58+Placeholder_Tallulah!AC58</f>
        <v>0</v>
      </c>
      <c r="AE58" s="98">
        <f>'5C1B_DArbonne'!AD58+'5C1A_Madison'!AD58+'5C1C_Intl High'!AD58+'5C3_UnvView'!AE58+'5C1F_L.C. Charter'!AD58+'5C1E_LFNO'!AD58+'5C1D_NOMMA'!AD58+'5C1AE_Noble Minds'!AD58+'5C1J_Jeff Chamber'!AD58+'5C1Q_Advantage'!AD58+'5C1AF_JCFA-Laf'!AD58+'5C1W_Willow'!AD58+'5C1Z_Lincoln Prep'!AD58+'5C1AA_Laurel'!AD58+'5C1AB_Apex'!AD58+'5C1AC_Smothers'!AD58+'5C1AD_Greater'!AD58+'5C1R_Iberville'!AD58+'5C1N_Delta'!AD58+'5C1S_LC Col Prep'!AD58+'5C1T_Northeast'!AD58+'5C1U_Acadiana Ren'!AD58+'5C1I_LA Key'!AD58+'5C1V_Laf Ren'!AD58+'5C1O_Impact'!AD58+'5C1P_Vision'!AD58+'5C2_LAVCA'!AE58+'5C1H_Southwest'!AD58+'5C1G_JS Clark'!AD58+'5C1AH_BRUP'!AD58+'5C1X_Tangi'!AD58+'5C1Y_GEO'!AD58+'5C1AI_Harmony'!AD58+'5C1AJ_Athlos'!AD58+'5C1AG_Collegiate'!AD58+'5C1M_GEO Mid'!AD58+Placeholder_Tallulah!AD58</f>
        <v>0</v>
      </c>
      <c r="AF58" s="76">
        <f>'Source Data'!N58</f>
        <v>5963</v>
      </c>
      <c r="AG58" s="91">
        <f>'5C1B_DArbonne'!AF58+'5C1A_Madison'!AF58+'5C1C_Intl High'!AF58+'5C3_UnvView'!AG58+'5C1F_L.C. Charter'!AF58+'5C1E_LFNO'!AF58+'5C1D_NOMMA'!AF58+'5C1AE_Noble Minds'!AF58+'5C1J_Jeff Chamber'!AF58+'5C1Q_Advantage'!AF58+'5C1AF_JCFA-Laf'!AF58+'5C1W_Willow'!AF58+'5C1Z_Lincoln Prep'!AF58+'5C1AA_Laurel'!AF58+'5C1AB_Apex'!AF58+'5C1AC_Smothers'!AF58+'5C1AD_Greater'!AF58+'5C1R_Iberville'!AF58+'5C1N_Delta'!AF58+'5C1S_LC Col Prep'!AF58+'5C1T_Northeast'!AF58+'5C1U_Acadiana Ren'!AF58+'5C1I_LA Key'!AF58+'5C1V_Laf Ren'!AF58+'5C1O_Impact'!AF58+'5C1P_Vision'!AF58+'5C2_LAVCA'!AG58+'5C1H_Southwest'!AF58+'5C1G_JS Clark'!AF58+'5C1AH_BRUP'!AF58+'5C1X_Tangi'!AF58+'5C1Y_GEO'!AF58+'5C1AI_Harmony'!AF58+'5C1AJ_Athlos'!AF58+'5C1AG_Collegiate'!AF58+'5C1M_GEO Mid'!AF58+Placeholder_Tallulah!AF58</f>
        <v>0</v>
      </c>
      <c r="AH58" s="336">
        <f>'5C1B_DArbonne'!AG58+'5C1A_Madison'!AG58+'5C1C_Intl High'!AG58+'5C3_UnvView'!AH58+'5C1F_L.C. Charter'!AG58+'5C1E_LFNO'!AG58+'5C1D_NOMMA'!AG58+'5C1AE_Noble Minds'!AG58+'5C1J_Jeff Chamber'!AG58+'5C1Q_Advantage'!AG58+'5C1AF_JCFA-Laf'!AG58+'5C1W_Willow'!AG58+'5C1Z_Lincoln Prep'!AG58+'5C1AA_Laurel'!AG58+'5C1AB_Apex'!AG58+'5C1AC_Smothers'!AG58+'5C1AD_Greater'!AG58+'5C1R_Iberville'!AG58+'5C1N_Delta'!AG58+'5C1S_LC Col Prep'!AG58+'5C1T_Northeast'!AG58+'5C1U_Acadiana Ren'!AG58+'5C1I_LA Key'!AG58+'5C1V_Laf Ren'!AG58+'5C1O_Impact'!AG58+'5C1P_Vision'!AG58+'5C2_LAVCA'!AH58+'5C1H_Southwest'!AG58+'5C1G_JS Clark'!AG58+'5C1AH_BRUP'!AG58+'5C1X_Tangi'!AG58+'5C1Y_GEO'!AG58+'5C1AI_Harmony'!AG58+'5C1AJ_Athlos'!AG58+'5C1AG_Collegiate'!AG58+'5C1M_GEO Mid'!AG58+Placeholder_Tallulah!AG58</f>
        <v>0</v>
      </c>
      <c r="AI58" s="76">
        <f>'5C1B_DArbonne'!AH58+'5C1A_Madison'!AH58+'5C1C_Intl High'!AH58+'5C3_UnvView'!AI58+'5C1F_L.C. Charter'!AH58+'5C1E_LFNO'!AH58+'5C1D_NOMMA'!AH58+'5C1AE_Noble Minds'!AH58+'5C1J_Jeff Chamber'!AH58+'5C1Q_Advantage'!AH58+'5C1AF_JCFA-Laf'!AH58+'5C1W_Willow'!AH58+'5C1Z_Lincoln Prep'!AH58+'5C1AA_Laurel'!AH58+'5C1AB_Apex'!AH58+'5C1AC_Smothers'!AH58+'5C1AD_Greater'!AH58+'5C1R_Iberville'!AH58+'5C1N_Delta'!AH58+'5C1S_LC Col Prep'!AH58+'5C1T_Northeast'!AH58+'5C1U_Acadiana Ren'!AH58+'5C1I_LA Key'!AH58+'5C1V_Laf Ren'!AH58+'5C1O_Impact'!AH58+'5C1P_Vision'!AH58+'5C2_LAVCA'!AI58+'5C1H_Southwest'!AH58+'5C1G_JS Clark'!AH58+'5C1AH_BRUP'!AH58+'5C1X_Tangi'!AH58+'5C1Y_GEO'!AH58+'5C1AI_Harmony'!AH58+'5C1AJ_Athlos'!AH58+'5C1AG_Collegiate'!AH58+'5C1M_GEO Mid'!AH58+Placeholder_Tallulah!AH58</f>
        <v>0</v>
      </c>
      <c r="AJ58" s="336">
        <f>'5C1B_DArbonne'!AI58+'5C1A_Madison'!AI58+'5C1C_Intl High'!AI58+'5C3_UnvView'!AJ58+'5C1F_L.C. Charter'!AI58+'5C1E_LFNO'!AI58+'5C1D_NOMMA'!AI58+'5C1AE_Noble Minds'!AI58+'5C1J_Jeff Chamber'!AI58+'5C1Q_Advantage'!AI58+'5C1AF_JCFA-Laf'!AI58+'5C1W_Willow'!AI58+'5C1Z_Lincoln Prep'!AI58+'5C1AA_Laurel'!AI58+'5C1AB_Apex'!AI58+'5C1AC_Smothers'!AI58+'5C1AD_Greater'!AI58+'5C1R_Iberville'!AI58+'5C1N_Delta'!AI58+'5C1S_LC Col Prep'!AI58+'5C1T_Northeast'!AI58+'5C1U_Acadiana Ren'!AI58+'5C1I_LA Key'!AI58+'5C1V_Laf Ren'!AI58+'5C1O_Impact'!AI58+'5C1P_Vision'!AI58+'5C2_LAVCA'!AJ58+'5C1H_Southwest'!AI58+'5C1G_JS Clark'!AI58+'5C1AH_BRUP'!AI58+'5C1X_Tangi'!AI58+'5C1Y_GEO'!AI58+'5C1AI_Harmony'!AI58+'5C1AJ_Athlos'!AI58+'5C1AG_Collegiate'!AI58+'5C1M_GEO Mid'!AI58+Placeholder_Tallulah!AI58</f>
        <v>0</v>
      </c>
      <c r="AK58" s="78">
        <f>'5C1B_DArbonne'!AJ58+'5C1A_Madison'!AJ58+'5C1C_Intl High'!AJ58+'5C3_UnvView'!AK58+'5C1F_L.C. Charter'!AJ58+'5C1E_LFNO'!AJ58+'5C1D_NOMMA'!AJ58+'5C1AE_Noble Minds'!AJ58+'5C1J_Jeff Chamber'!AJ58+'5C1Q_Advantage'!AJ58+'5C1AF_JCFA-Laf'!AJ58+'5C1W_Willow'!AJ58+'5C1Z_Lincoln Prep'!AJ58+'5C1AA_Laurel'!AJ58+'5C1AB_Apex'!AJ58+'5C1AC_Smothers'!AJ58+'5C1AD_Greater'!AJ58+'5C1R_Iberville'!AJ58+'5C1N_Delta'!AJ58+'5C1S_LC Col Prep'!AJ58+'5C1T_Northeast'!AJ58+'5C1U_Acadiana Ren'!AJ58+'5C1I_LA Key'!AJ58+'5C1V_Laf Ren'!AJ58+'5C1O_Impact'!AJ58+'5C1P_Vision'!AJ58+'5C2_LAVCA'!AK58+'5C1H_Southwest'!AJ58+'5C1G_JS Clark'!AJ58+'5C1AH_BRUP'!AJ58+'5C1X_Tangi'!AJ58+'5C1Y_GEO'!AJ58+'5C1AI_Harmony'!AJ58+'5C1AJ_Athlos'!AJ58+'5C1AG_Collegiate'!AJ58+'5C1M_GEO Mid'!AJ58+Placeholder_Tallulah!AJ58</f>
        <v>0</v>
      </c>
      <c r="AL58" s="77">
        <f>'5C1B_DArbonne'!AK58+'5C1A_Madison'!AK58+'5C1C_Intl High'!AK58+'5C3_UnvView'!AL58+'5C1F_L.C. Charter'!AK58+'5C1E_LFNO'!AK58+'5C1D_NOMMA'!AK58+'5C1AE_Noble Minds'!AK58+'5C1J_Jeff Chamber'!AK58+'5C1Q_Advantage'!AK58+'5C1AF_JCFA-Laf'!AK58+'5C1W_Willow'!AK58+'5C1Z_Lincoln Prep'!AK58+'5C1AA_Laurel'!AK58+'5C1AB_Apex'!AK58+'5C1AC_Smothers'!AK58+'5C1AD_Greater'!AK58+'5C1R_Iberville'!AK58+'5C1N_Delta'!AK58+'5C1S_LC Col Prep'!AK58+'5C1T_Northeast'!AK58+'5C1U_Acadiana Ren'!AK58+'5C1I_LA Key'!AK58+'5C1V_Laf Ren'!AK58+'5C1O_Impact'!AK58+'5C1P_Vision'!AK58+'5C2_LAVCA'!AL58+'5C1H_Southwest'!AK58+'5C1G_JS Clark'!AK58+'5C1AH_BRUP'!AK58+'5C1X_Tangi'!AK58+'5C1Y_GEO'!AK58+'5C1AI_Harmony'!AK58+'5C1AJ_Athlos'!AK58+'5C1AG_Collegiate'!AK58+'5C1M_GEO Mid'!AK58+Placeholder_Tallulah!AK58</f>
        <v>0</v>
      </c>
      <c r="AM58" s="91">
        <f>'5C1B_DArbonne'!AL58+'5C1A_Madison'!AL58+'5C1C_Intl High'!AL58+'5C3_UnvView'!AM58+'5C1F_L.C. Charter'!AL58+'5C1E_LFNO'!AL58+'5C1D_NOMMA'!AL58+'5C1AE_Noble Minds'!AL58+'5C1J_Jeff Chamber'!AL58+'5C1Q_Advantage'!AL58+'5C1AF_JCFA-Laf'!AL58+'5C1W_Willow'!AL58+'5C1Z_Lincoln Prep'!AL58+'5C1AA_Laurel'!AL58+'5C1AB_Apex'!AL58+'5C1AC_Smothers'!AL58+'5C1AD_Greater'!AL58+'5C1R_Iberville'!AL58+'5C1N_Delta'!AL58+'5C1S_LC Col Prep'!AL58+'5C1T_Northeast'!AL58+'5C1U_Acadiana Ren'!AL58+'5C1I_LA Key'!AL58+'5C1V_Laf Ren'!AL58+'5C1O_Impact'!AL58+'5C1P_Vision'!AL58+'5C2_LAVCA'!AM58+'5C1H_Southwest'!AL58+'5C1G_JS Clark'!AL58+'5C1AH_BRUP'!AL58+'5C1X_Tangi'!AL58+'5C1Y_GEO'!AL58+'5C1AI_Harmony'!AL58+'5C1AJ_Athlos'!AL58+'5C1AG_Collegiate'!AL58+'5C1M_GEO Mid'!AL58+Placeholder_Tallulah!AL58</f>
        <v>1964212</v>
      </c>
      <c r="AN58" s="80">
        <f>'5C1B_DArbonne'!AM58+'5C1A_Madison'!AM58+'5C1C_Intl High'!AM58+'5C3_UnvView'!AN58+'5C1F_L.C. Charter'!AM58+'5C1E_LFNO'!AM58+'5C1D_NOMMA'!AM58+'5C1AE_Noble Minds'!AM58+'5C1J_Jeff Chamber'!AM58+'5C1Q_Advantage'!AM58+'5C1AF_JCFA-Laf'!AM58+'5C1W_Willow'!AM58+'5C1Z_Lincoln Prep'!AM58+'5C1AA_Laurel'!AM58+'5C1AB_Apex'!AM58+'5C1AC_Smothers'!AM58+'5C1AD_Greater'!AM58+'5C1R_Iberville'!AM58+'5C1N_Delta'!AM58+'5C1S_LC Col Prep'!AM58+'5C1T_Northeast'!AM58+'5C1U_Acadiana Ren'!AM58+'5C1I_LA Key'!AM58+'5C1V_Laf Ren'!AM58+'5C1O_Impact'!AM58+'5C1P_Vision'!AM58+'5C2_LAVCA'!AN58+'5C1H_Southwest'!AM58+'5C1G_JS Clark'!AM58+'5C1AH_BRUP'!AM58+'5C1X_Tangi'!AM58+'5C1Y_GEO'!AM58+'5C1AI_Harmony'!AM58+'5C1AJ_Athlos'!AM58+'5C1AG_Collegiate'!AM58+'5C1M_GEO Mid'!AM58+Placeholder_Tallulah!AM58</f>
        <v>0</v>
      </c>
      <c r="AO58" s="91">
        <f>'5C1B_DArbonne'!AN58+'5C1A_Madison'!AN58+'5C1C_Intl High'!AN58+'5C3_UnvView'!AO58+'5C1F_L.C. Charter'!AN58+'5C1E_LFNO'!AN58+'5C1D_NOMMA'!AN58+'5C1AE_Noble Minds'!AN58+'5C1J_Jeff Chamber'!AN58+'5C1Q_Advantage'!AN58+'5C1AF_JCFA-Laf'!AN58+'5C1W_Willow'!AN58+'5C1Z_Lincoln Prep'!AN58+'5C1AA_Laurel'!AN58+'5C1AB_Apex'!AN58+'5C1AC_Smothers'!AN58+'5C1AD_Greater'!AN58+'5C1R_Iberville'!AN58+'5C1N_Delta'!AN58+'5C1S_LC Col Prep'!AN58+'5C1T_Northeast'!AN58+'5C1U_Acadiana Ren'!AN58+'5C1I_LA Key'!AN58+'5C1V_Laf Ren'!AN58+'5C1O_Impact'!AN58+'5C1P_Vision'!AN58+'5C2_LAVCA'!AO58+'5C1H_Southwest'!AN58+'5C1G_JS Clark'!AN58+'5C1AH_BRUP'!AN58+'5C1X_Tangi'!AN58+'5C1Y_GEO'!AN58+'5C1AI_Harmony'!AN58+'5C1AJ_Athlos'!AN58+'5C1AG_Collegiate'!AN58+'5C1M_GEO Mid'!AN58+Placeholder_Tallulah!AN58</f>
        <v>0</v>
      </c>
      <c r="AP58" s="78">
        <f>'5C1B_DArbonne'!AO58+'5C1A_Madison'!AO58+'5C1C_Intl High'!AO58+'5C3_UnvView'!AP58+'5C1F_L.C. Charter'!AO58+'5C1E_LFNO'!AO58+'5C1D_NOMMA'!AO58+'5C1AE_Noble Minds'!AO58+'5C1J_Jeff Chamber'!AO58+'5C1Q_Advantage'!AO58+'5C1AF_JCFA-Laf'!AO58+'5C1W_Willow'!AO58+'5C1Z_Lincoln Prep'!AO58+'5C1AA_Laurel'!AO58+'5C1AB_Apex'!AO58+'5C1AC_Smothers'!AO58+'5C1AD_Greater'!AO58+'5C1R_Iberville'!AO58+'5C1N_Delta'!AO58+'5C1S_LC Col Prep'!AO58+'5C1T_Northeast'!AO58+'5C1U_Acadiana Ren'!AO58+'5C1I_LA Key'!AO58+'5C1V_Laf Ren'!AO58+'5C1O_Impact'!AO58+'5C1P_Vision'!AO58+'5C2_LAVCA'!AP58+'5C1H_Southwest'!AO58+'5C1G_JS Clark'!AO58+'5C1AH_BRUP'!AO58+'5C1X_Tangi'!AO58+'5C1Y_GEO'!AO58+'5C1AI_Harmony'!AO58+'5C1AJ_Athlos'!AO58+'5C1AG_Collegiate'!AO58+'5C1M_GEO Mid'!AO58+Placeholder_Tallulah!AO58</f>
        <v>5399</v>
      </c>
      <c r="AQ58" s="91">
        <f>'5C1B_DArbonne'!AP58+'5C1A_Madison'!AP58+'5C1C_Intl High'!AP58+'5C3_UnvView'!AQ58+'5C1F_L.C. Charter'!AP58+'5C1E_LFNO'!AP58+'5C1D_NOMMA'!AP58+'5C1AE_Noble Minds'!AP58+'5C1J_Jeff Chamber'!AP58+'5C1Q_Advantage'!AP58+'5C1AF_JCFA-Laf'!AP58+'5C1W_Willow'!AP58+'5C1Z_Lincoln Prep'!AP58+'5C1AA_Laurel'!AP58+'5C1AB_Apex'!AP58+'5C1AC_Smothers'!AP58+'5C1AD_Greater'!AP58+'5C1R_Iberville'!AP58+'5C1N_Delta'!AP58+'5C1S_LC Col Prep'!AP58+'5C1T_Northeast'!AP58+'5C1U_Acadiana Ren'!AP58+'5C1I_LA Key'!AP58+'5C1V_Laf Ren'!AP58+'5C1O_Impact'!AP58+'5C1P_Vision'!AP58+'5C2_LAVCA'!AQ58+'5C1H_Southwest'!AP58+'5C1G_JS Clark'!AP58+'5C1AH_BRUP'!AP58+'5C1X_Tangi'!AP58+'5C1Y_GEO'!AP58+'5C1AI_Harmony'!AP58+'5C1AJ_Athlos'!AP58+'5C1AG_Collegiate'!AP58+'5C1M_GEO Mid'!AP58+Placeholder_Tallulah!AP58</f>
        <v>0</v>
      </c>
      <c r="AR58" s="78">
        <f>'5C1B_DArbonne'!AQ58+'5C1A_Madison'!AQ58+'5C1C_Intl High'!AQ58+'5C3_UnvView'!AR58+'5C1F_L.C. Charter'!AQ58+'5C1E_LFNO'!AQ58+'5C1D_NOMMA'!AQ58+'5C1AE_Noble Minds'!AQ58+'5C1J_Jeff Chamber'!AQ58+'5C1Q_Advantage'!AQ58+'5C1AF_JCFA-Laf'!AQ58+'5C1W_Willow'!AQ58+'5C1Z_Lincoln Prep'!AQ58+'5C1AA_Laurel'!AQ58+'5C1AB_Apex'!AQ58+'5C1AC_Smothers'!AQ58+'5C1AD_Greater'!AQ58+'5C1R_Iberville'!AQ58+'5C1N_Delta'!AQ58+'5C1S_LC Col Prep'!AQ58+'5C1T_Northeast'!AQ58+'5C1U_Acadiana Ren'!AQ58+'5C1I_LA Key'!AQ58+'5C1V_Laf Ren'!AQ58+'5C1O_Impact'!AQ58+'5C1P_Vision'!AQ58+'5C2_LAVCA'!AR58+'5C1H_Southwest'!AQ58+'5C1G_JS Clark'!AQ58+'5C1AH_BRUP'!AQ58+'5C1X_Tangi'!AQ58+'5C1Y_GEO'!AQ58+'5C1AI_Harmony'!AQ58+'5C1AJ_Athlos'!AQ58+'5C1AG_Collegiate'!AQ58+'5C1M_GEO Mid'!AQ58+Placeholder_Tallulah!AQ58</f>
        <v>0</v>
      </c>
      <c r="AS58" s="78">
        <f>'5C1B_DArbonne'!AR58+'5C1A_Madison'!AR58+'5C1C_Intl High'!AR58+'5C3_UnvView'!AS58+'5C1F_L.C. Charter'!AR58+'5C1E_LFNO'!AR58+'5C1D_NOMMA'!AR58+'5C1AE_Noble Minds'!AR58+'5C1J_Jeff Chamber'!AR58+'5C1Q_Advantage'!AR58+'5C1AF_JCFA-Laf'!AR58+'5C1W_Willow'!AR58+'5C1Z_Lincoln Prep'!AR58+'5C1AA_Laurel'!AR58+'5C1AB_Apex'!AR58+'5C1AC_Smothers'!AR58+'5C1AD_Greater'!AR58+'5C1R_Iberville'!AR58+'5C1N_Delta'!AR58+'5C1S_LC Col Prep'!AR58+'5C1T_Northeast'!AR58+'5C1U_Acadiana Ren'!AR58+'5C1I_LA Key'!AR58+'5C1V_Laf Ren'!AR58+'5C1O_Impact'!AR58+'5C1P_Vision'!AR58+'5C2_LAVCA'!AS58+'5C1H_Southwest'!AR58+'5C1G_JS Clark'!AR58+'5C1AH_BRUP'!AR58+'5C1X_Tangi'!AR58+'5C1Y_GEO'!AR58+'5C1AI_Harmony'!AR58+'5C1AJ_Athlos'!AR58+'5C1AG_Collegiate'!AR58+'5C1M_GEO Mid'!AR58+Placeholder_Tallulah!AR58</f>
        <v>0</v>
      </c>
      <c r="AT58" s="91">
        <f>'5C1B_DArbonne'!AS58+'5C1A_Madison'!AS58+'5C1C_Intl High'!AS58+'5C3_UnvView'!AT58+'5C1F_L.C. Charter'!AS58+'5C1E_LFNO'!AS58+'5C1D_NOMMA'!AS58+'5C1AE_Noble Minds'!AS58+'5C1J_Jeff Chamber'!AS58+'5C1Q_Advantage'!AS58+'5C1AF_JCFA-Laf'!AS58+'5C1W_Willow'!AS58+'5C1Z_Lincoln Prep'!AS58+'5C1AA_Laurel'!AS58+'5C1AB_Apex'!AS58+'5C1AC_Smothers'!AS58+'5C1AD_Greater'!AS58+'5C1R_Iberville'!AS58+'5C1N_Delta'!AS58+'5C1S_LC Col Prep'!AS58+'5C1T_Northeast'!AS58+'5C1U_Acadiana Ren'!AS58+'5C1I_LA Key'!AS58+'5C1V_Laf Ren'!AS58+'5C1O_Impact'!AS58+'5C1P_Vision'!AS58+'5C2_LAVCA'!AT58+'5C1H_Southwest'!AS58+'5C1G_JS Clark'!AS58+'5C1AH_BRUP'!AS58+'5C1X_Tangi'!AS58+'5C1Y_GEO'!AS58+'5C1AI_Harmony'!AS58+'5C1AJ_Athlos'!AS58+'5C1AG_Collegiate'!AS58+'5C1M_GEO Mid'!AS58+Placeholder_Tallulah!AS58</f>
        <v>175379</v>
      </c>
      <c r="AU58" s="79">
        <f t="shared" si="1"/>
        <v>0</v>
      </c>
      <c r="AV58" s="88">
        <f t="shared" si="2"/>
        <v>175379</v>
      </c>
      <c r="AW58" s="192"/>
      <c r="AX58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Mid'!#REF!+Placeholder_Tallulah!AW58</f>
        <v>#REF!</v>
      </c>
      <c r="AY58" s="75">
        <f t="shared" si="3"/>
        <v>0</v>
      </c>
      <c r="AZ58" s="75" t="e">
        <f t="shared" si="4"/>
        <v>#REF!</v>
      </c>
    </row>
    <row r="59" spans="1:52" ht="16.149999999999999" customHeight="1" x14ac:dyDescent="0.2">
      <c r="A59" s="55">
        <v>53</v>
      </c>
      <c r="B59" s="56" t="s">
        <v>58</v>
      </c>
      <c r="C59" s="336">
        <f>'5C1B_DArbonne'!C59+'5C1A_Madison'!C59+'5C1C_Intl High'!C59+'5C3_UnvView'!C59+'5C1F_L.C. Charter'!C59+'5C1E_LFNO'!C59+'5C1D_NOMMA'!C59+'5C1AE_Noble Minds'!C59+'5C1J_Jeff Chamber'!C59+'5C1Q_Advantage'!C59+'5C1AF_JCFA-Laf'!C59+'5C1W_Willow'!C59+'5C1Z_Lincoln Prep'!C59+'5C1AA_Laurel'!C59+'5C1AB_Apex'!C59+'5C1AC_Smothers'!C59+'5C1AD_Greater'!C59+'5C1R_Iberville'!C59+'5C1N_Delta'!C59+'5C1S_LC Col Prep'!C59+'5C1T_Northeast'!C59+'5C1U_Acadiana Ren'!C59+'5C1I_LA Key'!C59+'5C1V_Laf Ren'!C59+'5C1O_Impact'!C59+'5C1P_Vision'!C59+'5C2_LAVCA'!C59+'5C1H_Southwest'!C59+'5C1G_JS Clark'!C59+'5C1AH_BRUP'!C59+'5C1X_Tangi'!C59+'5C1Y_GEO'!C59+'5C1AI_Harmony'!C59+'5C1AJ_Athlos'!C59+'5C1AG_Collegiate'!C59+'5C1M_GEO Mid'!C59+Placeholder_Tallulah!C59</f>
        <v>0</v>
      </c>
      <c r="D59" s="57">
        <f>'Source Data'!H59</f>
        <v>4674.7758891865669</v>
      </c>
      <c r="E59" s="75">
        <f>'5C1B_DArbonne'!E59+'5C1A_Madison'!E59+'5C1C_Intl High'!E59+'5C3_UnvView'!E59+'5C1F_L.C. Charter'!E59+'5C1E_LFNO'!E59+'5C1D_NOMMA'!E59+'5C1AE_Noble Minds'!E59+'5C1J_Jeff Chamber'!E59+'5C1Q_Advantage'!E59+'5C1AF_JCFA-Laf'!E59+'5C1W_Willow'!E59+'5C1Z_Lincoln Prep'!E59+'5C1AA_Laurel'!E59+'5C1AB_Apex'!E59+'5C1AC_Smothers'!E59+'5C1AD_Greater'!E59+'5C1R_Iberville'!E59+'5C1N_Delta'!E59+'5C1S_LC Col Prep'!E59+'5C1T_Northeast'!E59+'5C1U_Acadiana Ren'!E59+'5C1I_LA Key'!E59+'5C1V_Laf Ren'!E59+'5C1O_Impact'!E59+'5C1P_Vision'!E59+'5C2_LAVCA'!E59+'5C1H_Southwest'!E59+'5C1G_JS Clark'!E59+'5C1AH_BRUP'!E59+'5C1X_Tangi'!E59+'5C1Y_GEO'!E59+'5C1AI_Harmony'!E59+'5C1AJ_Athlos'!E59+'5C1AG_Collegiate'!E59+'5C1M_GEO Mid'!E59+Placeholder_Tallulah!E59</f>
        <v>0</v>
      </c>
      <c r="F59" s="355">
        <f>'5C1B_DArbonne'!F59+'5C1A_Madison'!F59+'5C1C_Intl High'!F59+'5C3_UnvView'!F59+'5C1F_L.C. Charter'!F59+'5C1E_LFNO'!F59+'5C1D_NOMMA'!F59+'5C1AE_Noble Minds'!F59+'5C1J_Jeff Chamber'!F59+'5C1Q_Advantage'!F59+'5C1AF_JCFA-Laf'!F59+'5C1W_Willow'!F59+'5C1Z_Lincoln Prep'!F59+'5C1AA_Laurel'!F59+'5C1AB_Apex'!F59+'5C1AC_Smothers'!F59+'5C1AD_Greater'!F59+'5C1R_Iberville'!F59+'5C1N_Delta'!F59+'5C1S_LC Col Prep'!F59+'5C1T_Northeast'!F59+'5C1U_Acadiana Ren'!F59+'5C1I_LA Key'!F59+'5C1V_Laf Ren'!F59+'5C1O_Impact'!F59+'5C1P_Vision'!F59+'5C2_LAVCA'!F59+'5C1H_Southwest'!F59+'5C1G_JS Clark'!F59+'5C1AH_BRUP'!F59+'5C1X_Tangi'!F59+'5C1Y_GEO'!F59+'5C1AI_Harmony'!F59+'5C1AJ_Athlos'!F59+'5C1AG_Collegiate'!F59+'5C1M_GEO Mid'!F59+Placeholder_Tallulah!F59</f>
        <v>0</v>
      </c>
      <c r="G59" s="57">
        <f>'Source Data'!I59</f>
        <v>663.32493479155164</v>
      </c>
      <c r="H59" s="75">
        <f>'5C1B_DArbonne'!H59+'5C1A_Madison'!H59+'5C1C_Intl High'!H59+'5C3_UnvView'!H59+'5C1F_L.C. Charter'!H59+'5C1E_LFNO'!H59+'5C1D_NOMMA'!H59+'5C1AE_Noble Minds'!H59+'5C1J_Jeff Chamber'!H59+'5C1Q_Advantage'!H59+'5C1AF_JCFA-Laf'!H59+'5C1W_Willow'!H59+'5C1Z_Lincoln Prep'!H59+'5C1AA_Laurel'!H59+'5C1AB_Apex'!H59+'5C1AC_Smothers'!H59+'5C1AD_Greater'!H59+'5C1R_Iberville'!H59+'5C1N_Delta'!H59+'5C1S_LC Col Prep'!H59+'5C1T_Northeast'!H59+'5C1U_Acadiana Ren'!H59+'5C1I_LA Key'!H59+'5C1V_Laf Ren'!H59+'5C1O_Impact'!H59+'5C1P_Vision'!H59+'5C2_LAVCA'!H59+'5C1H_Southwest'!H59+'5C1G_JS Clark'!H59+'5C1AH_BRUP'!H59+'5C1X_Tangi'!H59+'5C1Y_GEO'!H59+'5C1AI_Harmony'!H59+'5C1AJ_Athlos'!H59+'5C1AG_Collegiate'!H59+'5C1M_GEO Mid'!H59+Placeholder_Tallulah!H59</f>
        <v>0</v>
      </c>
      <c r="I59" s="355">
        <f>'5C1B_DArbonne'!I59+'5C1A_Madison'!I59+'5C1C_Intl High'!I59+'5C3_UnvView'!I59+'5C1F_L.C. Charter'!I59+'5C1E_LFNO'!I59+'5C1D_NOMMA'!I59+'5C1AE_Noble Minds'!I59+'5C1J_Jeff Chamber'!I59+'5C1Q_Advantage'!I59+'5C1AF_JCFA-Laf'!I59+'5C1W_Willow'!I59+'5C1Z_Lincoln Prep'!I59+'5C1AA_Laurel'!I59+'5C1AB_Apex'!I59+'5C1AC_Smothers'!I59+'5C1AD_Greater'!I59+'5C1R_Iberville'!I59+'5C1N_Delta'!I59+'5C1S_LC Col Prep'!I59+'5C1T_Northeast'!I59+'5C1U_Acadiana Ren'!I59+'5C1I_LA Key'!I59+'5C1V_Laf Ren'!I59+'5C1O_Impact'!I59+'5C1P_Vision'!I59+'5C2_LAVCA'!I59+'5C1H_Southwest'!I59+'5C1G_JS Clark'!I59+'5C1AH_BRUP'!I59+'5C1X_Tangi'!I59+'5C1Y_GEO'!I59+'5C1AI_Harmony'!I59+'5C1AJ_Athlos'!I59+'5C1AG_Collegiate'!I59+'5C1M_GEO Mid'!I59+Placeholder_Tallulah!I59</f>
        <v>0</v>
      </c>
      <c r="J59" s="57">
        <f>'Source Data'!J59</f>
        <v>180.90680039769586</v>
      </c>
      <c r="K59" s="75">
        <f>'5C1B_DArbonne'!K59+'5C1A_Madison'!K59+'5C1C_Intl High'!K59+'5C3_UnvView'!K59+'5C1F_L.C. Charter'!K59+'5C1E_LFNO'!K59+'5C1D_NOMMA'!K59+'5C1AE_Noble Minds'!K59+'5C1J_Jeff Chamber'!K59+'5C1Q_Advantage'!K59+'5C1AF_JCFA-Laf'!K59+'5C1W_Willow'!K59+'5C1Z_Lincoln Prep'!K59+'5C1AA_Laurel'!K59+'5C1AB_Apex'!K59+'5C1AC_Smothers'!K59+'5C1AD_Greater'!K59+'5C1R_Iberville'!K59+'5C1N_Delta'!K59+'5C1S_LC Col Prep'!K59+'5C1T_Northeast'!K59+'5C1U_Acadiana Ren'!K59+'5C1I_LA Key'!K59+'5C1V_Laf Ren'!K59+'5C1O_Impact'!K59+'5C1P_Vision'!K59+'5C2_LAVCA'!K59+'5C1H_Southwest'!K59+'5C1G_JS Clark'!K59+'5C1AH_BRUP'!K59+'5C1X_Tangi'!K59+'5C1Y_GEO'!K59+'5C1AI_Harmony'!K59+'5C1AJ_Athlos'!K59+'5C1AG_Collegiate'!K59+'5C1M_GEO Mid'!K59+Placeholder_Tallulah!K59</f>
        <v>0</v>
      </c>
      <c r="L59" s="355">
        <f>'5C1B_DArbonne'!L59+'5C1A_Madison'!L59+'5C1C_Intl High'!L59+'5C3_UnvView'!L59+'5C1F_L.C. Charter'!L59+'5C1E_LFNO'!L59+'5C1D_NOMMA'!L59+'5C1AE_Noble Minds'!L59+'5C1J_Jeff Chamber'!L59+'5C1Q_Advantage'!L59+'5C1AF_JCFA-Laf'!L59+'5C1W_Willow'!L59+'5C1Z_Lincoln Prep'!L59+'5C1AA_Laurel'!L59+'5C1AB_Apex'!L59+'5C1AC_Smothers'!L59+'5C1AD_Greater'!L59+'5C1R_Iberville'!L59+'5C1N_Delta'!L59+'5C1S_LC Col Prep'!L59+'5C1T_Northeast'!L59+'5C1U_Acadiana Ren'!L59+'5C1I_LA Key'!L59+'5C1V_Laf Ren'!L59+'5C1O_Impact'!L59+'5C1P_Vision'!L59+'5C2_LAVCA'!L59+'5C1H_Southwest'!L59+'5C1G_JS Clark'!L59+'5C1AH_BRUP'!L59+'5C1X_Tangi'!L59+'5C1Y_GEO'!L59+'5C1AI_Harmony'!L59+'5C1AJ_Athlos'!L59+'5C1AG_Collegiate'!L59+'5C1M_GEO Mid'!L59+Placeholder_Tallulah!L59</f>
        <v>0</v>
      </c>
      <c r="M59" s="57">
        <f>'Source Data'!K59</f>
        <v>4522.670009942397</v>
      </c>
      <c r="N59" s="75">
        <f>'5C1B_DArbonne'!N59+'5C1A_Madison'!N59+'5C1C_Intl High'!N59+'5C3_UnvView'!N59+'5C1F_L.C. Charter'!N59+'5C1E_LFNO'!N59+'5C1D_NOMMA'!N59+'5C1AE_Noble Minds'!N59+'5C1J_Jeff Chamber'!N59+'5C1Q_Advantage'!N59+'5C1AF_JCFA-Laf'!N59+'5C1W_Willow'!N59+'5C1Z_Lincoln Prep'!N59+'5C1AA_Laurel'!N59+'5C1AB_Apex'!N59+'5C1AC_Smothers'!N59+'5C1AD_Greater'!N59+'5C1R_Iberville'!N59+'5C1N_Delta'!N59+'5C1S_LC Col Prep'!N59+'5C1T_Northeast'!N59+'5C1U_Acadiana Ren'!N59+'5C1I_LA Key'!N59+'5C1V_Laf Ren'!N59+'5C1O_Impact'!N59+'5C1P_Vision'!N59+'5C2_LAVCA'!N59+'5C1H_Southwest'!N59+'5C1G_JS Clark'!N59+'5C1AH_BRUP'!N59+'5C1X_Tangi'!N59+'5C1Y_GEO'!N59+'5C1AI_Harmony'!N59+'5C1AJ_Athlos'!N59+'5C1AG_Collegiate'!N59+'5C1M_GEO Mid'!N59+Placeholder_Tallulah!N59</f>
        <v>0</v>
      </c>
      <c r="O59" s="355">
        <f>'5C1B_DArbonne'!O59+'5C1A_Madison'!O59+'5C1C_Intl High'!O59+'5C3_UnvView'!O59+'5C1F_L.C. Charter'!O59+'5C1E_LFNO'!O59+'5C1D_NOMMA'!O59+'5C1AE_Noble Minds'!O59+'5C1J_Jeff Chamber'!O59+'5C1Q_Advantage'!O59+'5C1AF_JCFA-Laf'!O59+'5C1W_Willow'!O59+'5C1Z_Lincoln Prep'!O59+'5C1AA_Laurel'!O59+'5C1AB_Apex'!O59+'5C1AC_Smothers'!O59+'5C1AD_Greater'!O59+'5C1R_Iberville'!O59+'5C1N_Delta'!O59+'5C1S_LC Col Prep'!O59+'5C1T_Northeast'!O59+'5C1U_Acadiana Ren'!O59+'5C1I_LA Key'!O59+'5C1V_Laf Ren'!O59+'5C1O_Impact'!O59+'5C1P_Vision'!O59+'5C2_LAVCA'!O59+'5C1H_Southwest'!O59+'5C1G_JS Clark'!O59+'5C1AH_BRUP'!O59+'5C1X_Tangi'!O59+'5C1Y_GEO'!O59+'5C1AI_Harmony'!O59+'5C1AJ_Athlos'!O59+'5C1AG_Collegiate'!O59+'5C1M_GEO Mid'!O59+Placeholder_Tallulah!O59</f>
        <v>0</v>
      </c>
      <c r="P59" s="57">
        <f>'Source Data'!L59</f>
        <v>1809.0680039769588</v>
      </c>
      <c r="Q59" s="75">
        <f>'5C1B_DArbonne'!Q59+'5C1A_Madison'!Q59+'5C1C_Intl High'!Q59+'5C3_UnvView'!Q59+'5C1F_L.C. Charter'!Q59+'5C1E_LFNO'!Q59+'5C1D_NOMMA'!Q59+'5C1AE_Noble Minds'!Q59+'5C1J_Jeff Chamber'!Q59+'5C1Q_Advantage'!Q59+'5C1AF_JCFA-Laf'!Q59+'5C1W_Willow'!Q59+'5C1Z_Lincoln Prep'!Q59+'5C1AA_Laurel'!Q59+'5C1AB_Apex'!Q59+'5C1AC_Smothers'!Q59+'5C1AD_Greater'!Q59+'5C1R_Iberville'!Q59+'5C1N_Delta'!Q59+'5C1S_LC Col Prep'!Q59+'5C1T_Northeast'!Q59+'5C1U_Acadiana Ren'!Q59+'5C1I_LA Key'!Q59+'5C1V_Laf Ren'!Q59+'5C1O_Impact'!Q59+'5C1P_Vision'!Q59+'5C2_LAVCA'!Q59+'5C1H_Southwest'!Q59+'5C1G_JS Clark'!Q59+'5C1AH_BRUP'!Q59+'5C1X_Tangi'!Q59+'5C1Y_GEO'!Q59+'5C1AI_Harmony'!Q59+'5C1AJ_Athlos'!Q59+'5C1AG_Collegiate'!Q59+'5C1M_GEO Mid'!Q59+Placeholder_Tallulah!Q59</f>
        <v>0</v>
      </c>
      <c r="R59" s="94">
        <f>'5C1B_DArbonne'!R59+'5C1A_Madison'!R59+'5C1C_Intl High'!R59+'5C3_UnvView'!R59+'5C1F_L.C. Charter'!R59+'5C1E_LFNO'!R59+'5C1D_NOMMA'!R59+'5C1AE_Noble Minds'!R59+'5C1J_Jeff Chamber'!R59+'5C1Q_Advantage'!R59+'5C1AF_JCFA-Laf'!R59+'5C1W_Willow'!R59+'5C1Z_Lincoln Prep'!R59+'5C1AA_Laurel'!R59+'5C1AB_Apex'!R59+'5C1AC_Smothers'!R59+'5C1AD_Greater'!R59+'5C1R_Iberville'!R59+'5C1N_Delta'!R59+'5C1S_LC Col Prep'!R59+'5C1T_Northeast'!R59+'5C1U_Acadiana Ren'!R59+'5C1I_LA Key'!R59+'5C1V_Laf Ren'!R59+'5C1O_Impact'!R59+'5C1P_Vision'!R59+'5C2_LAVCA'!R59+'5C1H_Southwest'!R59+'5C1G_JS Clark'!R59+'5C1AH_BRUP'!R59+'5C1X_Tangi'!R59+'5C1Y_GEO'!R59+'5C1AI_Harmony'!R59+'5C1AJ_Athlos'!R59+'5C1AG_Collegiate'!R59+'5C1M_GEO Mid'!R59+Placeholder_Tallulah!R59</f>
        <v>2914132</v>
      </c>
      <c r="S59" s="1397">
        <f>'5C3_UnvView'!S59+'5C2_LAVCA'!S59</f>
        <v>131020</v>
      </c>
      <c r="T59" s="57">
        <f>'5C1B_DArbonne'!S59+'5C1A_Madison'!S59+'5C1C_Intl High'!S59+'5C3_UnvView'!T59+'5C1F_L.C. Charter'!S59+'5C1E_LFNO'!S59+'5C1D_NOMMA'!S59+'5C1AE_Noble Minds'!S59+'5C1J_Jeff Chamber'!S59+'5C1Q_Advantage'!S59+'5C1AF_JCFA-Laf'!S59+'5C1W_Willow'!S59+'5C1Z_Lincoln Prep'!S59+'5C1AA_Laurel'!S59+'5C1AB_Apex'!S59+'5C1AC_Smothers'!S59+'5C1AD_Greater'!S59+'5C1R_Iberville'!S59+'5C1N_Delta'!S59+'5C1S_LC Col Prep'!S59+'5C1T_Northeast'!S59+'5C1U_Acadiana Ren'!S59+'5C1I_LA Key'!S59+'5C1V_Laf Ren'!S59+'5C1O_Impact'!S59+'5C1P_Vision'!S59+'5C2_LAVCA'!T59+'5C1H_Southwest'!S59+'5C1G_JS Clark'!S59+'5C1AH_BRUP'!S59+'5C1X_Tangi'!S59+'5C1Y_GEO'!S59+'5C1AI_Harmony'!S59+'5C1AJ_Athlos'!S59+'5C1AG_Collegiate'!S59+'5C1M_GEO Mid'!S59+Placeholder_Tallulah!S59</f>
        <v>0</v>
      </c>
      <c r="U59" s="57">
        <f>'5C1B_DArbonne'!T59+'5C1A_Madison'!T59+'5C1C_Intl High'!T59+'5C3_UnvView'!U59+'5C1F_L.C. Charter'!T59+'5C1E_LFNO'!T59+'5C1D_NOMMA'!T59+'5C1AE_Noble Minds'!T59+'5C1J_Jeff Chamber'!T59+'5C1Q_Advantage'!T59+'5C1AF_JCFA-Laf'!T59+'5C1W_Willow'!T59+'5C1Z_Lincoln Prep'!T59+'5C1AA_Laurel'!T59+'5C1AB_Apex'!T59+'5C1AC_Smothers'!T59+'5C1AD_Greater'!T59+'5C1R_Iberville'!T59+'5C1N_Delta'!T59+'5C1S_LC Col Prep'!T59+'5C1T_Northeast'!T59+'5C1U_Acadiana Ren'!T59+'5C1I_LA Key'!T59+'5C1V_Laf Ren'!T59+'5C1O_Impact'!T59+'5C1P_Vision'!T59+'5C2_LAVCA'!U59+'5C1H_Southwest'!T59+'5C1G_JS Clark'!T59+'5C1AH_BRUP'!T59+'5C1X_Tangi'!T59+'5C1Y_GEO'!T59+'5C1AI_Harmony'!T59+'5C1AJ_Athlos'!T59+'5C1AG_Collegiate'!T59+'5C1M_GEO Mid'!T59+Placeholder_Tallulah!T59</f>
        <v>0</v>
      </c>
      <c r="V59" s="58">
        <f>'5C1B_DArbonne'!U59+'5C1A_Madison'!U59+'5C1C_Intl High'!U59+'5C3_UnvView'!V59+'5C1F_L.C. Charter'!U59+'5C1E_LFNO'!U59+'5C1D_NOMMA'!U59+'5C1AE_Noble Minds'!U59+'5C1J_Jeff Chamber'!U59+'5C1Q_Advantage'!U59+'5C1AF_JCFA-Laf'!U59+'5C1W_Willow'!U59+'5C1Z_Lincoln Prep'!U59+'5C1AA_Laurel'!U59+'5C1AB_Apex'!U59+'5C1AC_Smothers'!U59+'5C1AD_Greater'!U59+'5C1R_Iberville'!U59+'5C1N_Delta'!U59+'5C1S_LC Col Prep'!U59+'5C1T_Northeast'!U59+'5C1U_Acadiana Ren'!U59+'5C1I_LA Key'!U59+'5C1V_Laf Ren'!U59+'5C1O_Impact'!U59+'5C1P_Vision'!U59+'5C2_LAVCA'!V59+'5C1H_Southwest'!U59+'5C1G_JS Clark'!U59+'5C1AH_BRUP'!U59+'5C1X_Tangi'!U59+'5C1Y_GEO'!U59+'5C1AI_Harmony'!U59+'5C1AJ_Athlos'!U59+'5C1AG_Collegiate'!U59+'5C1M_GEO Mid'!U59+Placeholder_Tallulah!U59</f>
        <v>0</v>
      </c>
      <c r="W59" s="94">
        <f>'5C1B_DArbonne'!V59+'5C1A_Madison'!V59+'5C1C_Intl High'!V59+'5C3_UnvView'!W59+'5C1F_L.C. Charter'!V59+'5C1E_LFNO'!V59+'5C1D_NOMMA'!V59+'5C1AE_Noble Minds'!V59+'5C1J_Jeff Chamber'!V59+'5C1Q_Advantage'!V59+'5C1AF_JCFA-Laf'!V59+'5C1W_Willow'!V59+'5C1Z_Lincoln Prep'!V59+'5C1AA_Laurel'!V59+'5C1AB_Apex'!V59+'5C1AC_Smothers'!V59+'5C1AD_Greater'!V59+'5C1R_Iberville'!V59+'5C1N_Delta'!V59+'5C1S_LC Col Prep'!V59+'5C1T_Northeast'!V59+'5C1U_Acadiana Ren'!V59+'5C1I_LA Key'!V59+'5C1V_Laf Ren'!V59+'5C1O_Impact'!V59+'5C1P_Vision'!V59+'5C2_LAVCA'!W59+'5C1H_Southwest'!V59+'5C1G_JS Clark'!V59+'5C1AH_BRUP'!V59+'5C1X_Tangi'!V59+'5C1Y_GEO'!V59+'5C1AI_Harmony'!V59+'5C1AJ_Athlos'!V59+'5C1AG_Collegiate'!V59+'5C1M_GEO Mid'!V59+Placeholder_Tallulah!V59</f>
        <v>0</v>
      </c>
      <c r="X59" s="75">
        <f>'5C1B_DArbonne'!W59+'5C1A_Madison'!W59+'5C1C_Intl High'!W59+'5C3_UnvView'!X59+'5C1F_L.C. Charter'!W59+'5C1E_LFNO'!W59+'5C1D_NOMMA'!W59+'5C1AE_Noble Minds'!W59+'5C1J_Jeff Chamber'!W59+'5C1Q_Advantage'!W59+'5C1AF_JCFA-Laf'!W59+'5C1W_Willow'!W59+'5C1Z_Lincoln Prep'!W59+'5C1AA_Laurel'!W59+'5C1AB_Apex'!W59+'5C1AC_Smothers'!W59+'5C1AD_Greater'!W59+'5C1R_Iberville'!W59+'5C1N_Delta'!W59+'5C1S_LC Col Prep'!W59+'5C1T_Northeast'!W59+'5C1U_Acadiana Ren'!W59+'5C1I_LA Key'!W59+'5C1V_Laf Ren'!W59+'5C1O_Impact'!W59+'5C1P_Vision'!W59+'5C2_LAVCA'!X59+'5C1H_Southwest'!W59+'5C1G_JS Clark'!W59+'5C1AH_BRUP'!W59+'5C1X_Tangi'!W59+'5C1Y_GEO'!W59+'5C1AI_Harmony'!W59+'5C1AJ_Athlos'!W59+'5C1AG_Collegiate'!W59+'5C1M_GEO Mid'!W59+Placeholder_Tallulah!W59</f>
        <v>0</v>
      </c>
      <c r="Y59" s="94">
        <f>'5C1B_DArbonne'!X59+'5C1A_Madison'!X59+'5C1C_Intl High'!X59+'5C3_UnvView'!Y59+'5C1F_L.C. Charter'!X59+'5C1E_LFNO'!X59+'5C1D_NOMMA'!X59+'5C1AE_Noble Minds'!X59+'5C1J_Jeff Chamber'!X59+'5C1Q_Advantage'!X59+'5C1AF_JCFA-Laf'!X59+'5C1W_Willow'!X59+'5C1Z_Lincoln Prep'!X59+'5C1AA_Laurel'!X59+'5C1AB_Apex'!X59+'5C1AC_Smothers'!X59+'5C1AD_Greater'!X59+'5C1R_Iberville'!X59+'5C1N_Delta'!X59+'5C1S_LC Col Prep'!X59+'5C1T_Northeast'!X59+'5C1U_Acadiana Ren'!X59+'5C1I_LA Key'!X59+'5C1V_Laf Ren'!X59+'5C1O_Impact'!X59+'5C1P_Vision'!X59+'5C2_LAVCA'!Y59+'5C1H_Southwest'!X59+'5C1G_JS Clark'!X59+'5C1AH_BRUP'!X59+'5C1X_Tangi'!X59+'5C1Y_GEO'!X59+'5C1AI_Harmony'!X59+'5C1AJ_Athlos'!X59+'5C1AG_Collegiate'!X59+'5C1M_GEO Mid'!X59+Placeholder_Tallulah!X59</f>
        <v>0</v>
      </c>
      <c r="Z59" s="57">
        <f>'5C1B_DArbonne'!Y59+'5C1A_Madison'!Y59+'5C1C_Intl High'!Y59+'5C3_UnvView'!Z59+'5C1F_L.C. Charter'!Y59+'5C1E_LFNO'!Y59+'5C1D_NOMMA'!Y59+'5C1AE_Noble Minds'!Y59+'5C1J_Jeff Chamber'!Y59+'5C1Q_Advantage'!Y59+'5C1AF_JCFA-Laf'!Y59+'5C1W_Willow'!Y59+'5C1Z_Lincoln Prep'!Y59+'5C1AA_Laurel'!Y59+'5C1AB_Apex'!Y59+'5C1AC_Smothers'!Y59+'5C1AD_Greater'!Y59+'5C1R_Iberville'!Y59+'5C1N_Delta'!Y59+'5C1S_LC Col Prep'!Y59+'5C1T_Northeast'!Y59+'5C1U_Acadiana Ren'!Y59+'5C1I_LA Key'!Y59+'5C1V_Laf Ren'!Y59+'5C1O_Impact'!Y59+'5C1P_Vision'!Y59+'5C2_LAVCA'!Z59+'5C1H_Southwest'!Y59+'5C1G_JS Clark'!Y59+'5C1AH_BRUP'!Y59+'5C1X_Tangi'!Y59+'5C1Y_GEO'!Y59+'5C1AI_Harmony'!Y59+'5C1AJ_Athlos'!Y59+'5C1AG_Collegiate'!Y59+'5C1M_GEO Mid'!Y59+Placeholder_Tallulah!Y59</f>
        <v>0</v>
      </c>
      <c r="AA59" s="94">
        <f>'5C1B_DArbonne'!Z59+'5C1A_Madison'!Z59+'5C1C_Intl High'!Z59+'5C3_UnvView'!AA59+'5C1F_L.C. Charter'!Z59+'5C1E_LFNO'!Z59+'5C1D_NOMMA'!Z59+'5C1AE_Noble Minds'!Z59+'5C1J_Jeff Chamber'!Z59+'5C1Q_Advantage'!Z59+'5C1AF_JCFA-Laf'!Z59+'5C1W_Willow'!Z59+'5C1Z_Lincoln Prep'!Z59+'5C1AA_Laurel'!Z59+'5C1AB_Apex'!Z59+'5C1AC_Smothers'!Z59+'5C1AD_Greater'!Z59+'5C1R_Iberville'!Z59+'5C1N_Delta'!Z59+'5C1S_LC Col Prep'!Z59+'5C1T_Northeast'!Z59+'5C1U_Acadiana Ren'!Z59+'5C1I_LA Key'!Z59+'5C1V_Laf Ren'!Z59+'5C1O_Impact'!Z59+'5C1P_Vision'!Z59+'5C2_LAVCA'!AA59+'5C1H_Southwest'!Z59+'5C1G_JS Clark'!Z59+'5C1AH_BRUP'!Z59+'5C1X_Tangi'!Z59+'5C1Y_GEO'!Z59+'5C1AI_Harmony'!Z59+'5C1AJ_Athlos'!Z59+'5C1AG_Collegiate'!Z59+'5C1M_GEO Mid'!Z59+Placeholder_Tallulah!Z59</f>
        <v>0</v>
      </c>
      <c r="AB59" s="57">
        <f>'5C1B_DArbonne'!AA59+'5C1A_Madison'!AA59+'5C1C_Intl High'!AA59+'5C3_UnvView'!AB59+'5C1F_L.C. Charter'!AA59+'5C1E_LFNO'!AA59+'5C1D_NOMMA'!AA59+'5C1AE_Noble Minds'!AA59+'5C1J_Jeff Chamber'!AA59+'5C1Q_Advantage'!AA59+'5C1AF_JCFA-Laf'!AA59+'5C1W_Willow'!AA59+'5C1Z_Lincoln Prep'!AA59+'5C1AA_Laurel'!AA59+'5C1AB_Apex'!AA59+'5C1AC_Smothers'!AA59+'5C1AD_Greater'!AA59+'5C1R_Iberville'!AA59+'5C1N_Delta'!AA59+'5C1S_LC Col Prep'!AA59+'5C1T_Northeast'!AA59+'5C1U_Acadiana Ren'!AA59+'5C1I_LA Key'!AA59+'5C1V_Laf Ren'!AA59+'5C1O_Impact'!AA59+'5C1P_Vision'!AA59+'5C2_LAVCA'!AB59+'5C1H_Southwest'!AA59+'5C1G_JS Clark'!AA59+'5C1AH_BRUP'!AA59+'5C1X_Tangi'!AA59+'5C1Y_GEO'!AA59+'5C1AI_Harmony'!AA59+'5C1AJ_Athlos'!AA59+'5C1AG_Collegiate'!AA59+'5C1M_GEO Mid'!AA59+Placeholder_Tallulah!AA59</f>
        <v>0</v>
      </c>
      <c r="AC59" s="57">
        <f>'5C1B_DArbonne'!AB59+'5C1A_Madison'!AB59+'5C1C_Intl High'!AB59+'5C3_UnvView'!AC59+'5C1F_L.C. Charter'!AB59+'5C1E_LFNO'!AB59+'5C1D_NOMMA'!AB59+'5C1AE_Noble Minds'!AB59+'5C1J_Jeff Chamber'!AB59+'5C1Q_Advantage'!AB59+'5C1AF_JCFA-Laf'!AB59+'5C1W_Willow'!AB59+'5C1Z_Lincoln Prep'!AB59+'5C1AA_Laurel'!AB59+'5C1AB_Apex'!AB59+'5C1AC_Smothers'!AB59+'5C1AD_Greater'!AB59+'5C1R_Iberville'!AB59+'5C1N_Delta'!AB59+'5C1S_LC Col Prep'!AB59+'5C1T_Northeast'!AB59+'5C1U_Acadiana Ren'!AB59+'5C1I_LA Key'!AB59+'5C1V_Laf Ren'!AB59+'5C1O_Impact'!AB59+'5C1P_Vision'!AB59+'5C2_LAVCA'!AC59+'5C1H_Southwest'!AB59+'5C1G_JS Clark'!AB59+'5C1AH_BRUP'!AB59+'5C1X_Tangi'!AB59+'5C1Y_GEO'!AB59+'5C1AI_Harmony'!AB59+'5C1AJ_Athlos'!AB59+'5C1AG_Collegiate'!AB59+'5C1M_GEO Mid'!AB59+Placeholder_Tallulah!AB59</f>
        <v>0</v>
      </c>
      <c r="AD59" s="94">
        <f>'5C1B_DArbonne'!AC59+'5C1A_Madison'!AC59+'5C1C_Intl High'!AC59+'5C3_UnvView'!AD59+'5C1F_L.C. Charter'!AC59+'5C1E_LFNO'!AC59+'5C1D_NOMMA'!AC59+'5C1AE_Noble Minds'!AC59+'5C1J_Jeff Chamber'!AC59+'5C1Q_Advantage'!AC59+'5C1AF_JCFA-Laf'!AC59+'5C1W_Willow'!AC59+'5C1Z_Lincoln Prep'!AC59+'5C1AA_Laurel'!AC59+'5C1AB_Apex'!AC59+'5C1AC_Smothers'!AC59+'5C1AD_Greater'!AC59+'5C1R_Iberville'!AC59+'5C1N_Delta'!AC59+'5C1S_LC Col Prep'!AC59+'5C1T_Northeast'!AC59+'5C1U_Acadiana Ren'!AC59+'5C1I_LA Key'!AC59+'5C1V_Laf Ren'!AC59+'5C1O_Impact'!AC59+'5C1P_Vision'!AC59+'5C2_LAVCA'!AD59+'5C1H_Southwest'!AC59+'5C1G_JS Clark'!AC59+'5C1AH_BRUP'!AC59+'5C1X_Tangi'!AC59+'5C1Y_GEO'!AC59+'5C1AI_Harmony'!AC59+'5C1AJ_Athlos'!AC59+'5C1AG_Collegiate'!AC59+'5C1M_GEO Mid'!AC59+Placeholder_Tallulah!AC59</f>
        <v>0</v>
      </c>
      <c r="AE59" s="98">
        <f>'5C1B_DArbonne'!AD59+'5C1A_Madison'!AD59+'5C1C_Intl High'!AD59+'5C3_UnvView'!AE59+'5C1F_L.C. Charter'!AD59+'5C1E_LFNO'!AD59+'5C1D_NOMMA'!AD59+'5C1AE_Noble Minds'!AD59+'5C1J_Jeff Chamber'!AD59+'5C1Q_Advantage'!AD59+'5C1AF_JCFA-Laf'!AD59+'5C1W_Willow'!AD59+'5C1Z_Lincoln Prep'!AD59+'5C1AA_Laurel'!AD59+'5C1AB_Apex'!AD59+'5C1AC_Smothers'!AD59+'5C1AD_Greater'!AD59+'5C1R_Iberville'!AD59+'5C1N_Delta'!AD59+'5C1S_LC Col Prep'!AD59+'5C1T_Northeast'!AD59+'5C1U_Acadiana Ren'!AD59+'5C1I_LA Key'!AD59+'5C1V_Laf Ren'!AD59+'5C1O_Impact'!AD59+'5C1P_Vision'!AD59+'5C2_LAVCA'!AE59+'5C1H_Southwest'!AD59+'5C1G_JS Clark'!AD59+'5C1AH_BRUP'!AD59+'5C1X_Tangi'!AD59+'5C1Y_GEO'!AD59+'5C1AI_Harmony'!AD59+'5C1AJ_Athlos'!AD59+'5C1AG_Collegiate'!AD59+'5C1M_GEO Mid'!AD59+Placeholder_Tallulah!AD59</f>
        <v>0</v>
      </c>
      <c r="AF59" s="76">
        <f>'Source Data'!N59</f>
        <v>2690</v>
      </c>
      <c r="AG59" s="91">
        <f>'5C1B_DArbonne'!AF59+'5C1A_Madison'!AF59+'5C1C_Intl High'!AF59+'5C3_UnvView'!AG59+'5C1F_L.C. Charter'!AF59+'5C1E_LFNO'!AF59+'5C1D_NOMMA'!AF59+'5C1AE_Noble Minds'!AF59+'5C1J_Jeff Chamber'!AF59+'5C1Q_Advantage'!AF59+'5C1AF_JCFA-Laf'!AF59+'5C1W_Willow'!AF59+'5C1Z_Lincoln Prep'!AF59+'5C1AA_Laurel'!AF59+'5C1AB_Apex'!AF59+'5C1AC_Smothers'!AF59+'5C1AD_Greater'!AF59+'5C1R_Iberville'!AF59+'5C1N_Delta'!AF59+'5C1S_LC Col Prep'!AF59+'5C1T_Northeast'!AF59+'5C1U_Acadiana Ren'!AF59+'5C1I_LA Key'!AF59+'5C1V_Laf Ren'!AF59+'5C1O_Impact'!AF59+'5C1P_Vision'!AF59+'5C2_LAVCA'!AG59+'5C1H_Southwest'!AF59+'5C1G_JS Clark'!AF59+'5C1AH_BRUP'!AF59+'5C1X_Tangi'!AF59+'5C1Y_GEO'!AF59+'5C1AI_Harmony'!AF59+'5C1AJ_Athlos'!AF59+'5C1AG_Collegiate'!AF59+'5C1M_GEO Mid'!AF59+Placeholder_Tallulah!AF59</f>
        <v>0</v>
      </c>
      <c r="AH59" s="336">
        <f>'5C1B_DArbonne'!AG59+'5C1A_Madison'!AG59+'5C1C_Intl High'!AG59+'5C3_UnvView'!AH59+'5C1F_L.C. Charter'!AG59+'5C1E_LFNO'!AG59+'5C1D_NOMMA'!AG59+'5C1AE_Noble Minds'!AG59+'5C1J_Jeff Chamber'!AG59+'5C1Q_Advantage'!AG59+'5C1AF_JCFA-Laf'!AG59+'5C1W_Willow'!AG59+'5C1Z_Lincoln Prep'!AG59+'5C1AA_Laurel'!AG59+'5C1AB_Apex'!AG59+'5C1AC_Smothers'!AG59+'5C1AD_Greater'!AG59+'5C1R_Iberville'!AG59+'5C1N_Delta'!AG59+'5C1S_LC Col Prep'!AG59+'5C1T_Northeast'!AG59+'5C1U_Acadiana Ren'!AG59+'5C1I_LA Key'!AG59+'5C1V_Laf Ren'!AG59+'5C1O_Impact'!AG59+'5C1P_Vision'!AG59+'5C2_LAVCA'!AH59+'5C1H_Southwest'!AG59+'5C1G_JS Clark'!AG59+'5C1AH_BRUP'!AG59+'5C1X_Tangi'!AG59+'5C1Y_GEO'!AG59+'5C1AI_Harmony'!AG59+'5C1AJ_Athlos'!AG59+'5C1AG_Collegiate'!AG59+'5C1M_GEO Mid'!AG59+Placeholder_Tallulah!AG59</f>
        <v>0</v>
      </c>
      <c r="AI59" s="76">
        <f>'5C1B_DArbonne'!AH59+'5C1A_Madison'!AH59+'5C1C_Intl High'!AH59+'5C3_UnvView'!AI59+'5C1F_L.C. Charter'!AH59+'5C1E_LFNO'!AH59+'5C1D_NOMMA'!AH59+'5C1AE_Noble Minds'!AH59+'5C1J_Jeff Chamber'!AH59+'5C1Q_Advantage'!AH59+'5C1AF_JCFA-Laf'!AH59+'5C1W_Willow'!AH59+'5C1Z_Lincoln Prep'!AH59+'5C1AA_Laurel'!AH59+'5C1AB_Apex'!AH59+'5C1AC_Smothers'!AH59+'5C1AD_Greater'!AH59+'5C1R_Iberville'!AH59+'5C1N_Delta'!AH59+'5C1S_LC Col Prep'!AH59+'5C1T_Northeast'!AH59+'5C1U_Acadiana Ren'!AH59+'5C1I_LA Key'!AH59+'5C1V_Laf Ren'!AH59+'5C1O_Impact'!AH59+'5C1P_Vision'!AH59+'5C2_LAVCA'!AI59+'5C1H_Southwest'!AH59+'5C1G_JS Clark'!AH59+'5C1AH_BRUP'!AH59+'5C1X_Tangi'!AH59+'5C1Y_GEO'!AH59+'5C1AI_Harmony'!AH59+'5C1AJ_Athlos'!AH59+'5C1AG_Collegiate'!AH59+'5C1M_GEO Mid'!AH59+Placeholder_Tallulah!AH59</f>
        <v>0</v>
      </c>
      <c r="AJ59" s="336">
        <f>'5C1B_DArbonne'!AI59+'5C1A_Madison'!AI59+'5C1C_Intl High'!AI59+'5C3_UnvView'!AJ59+'5C1F_L.C. Charter'!AI59+'5C1E_LFNO'!AI59+'5C1D_NOMMA'!AI59+'5C1AE_Noble Minds'!AI59+'5C1J_Jeff Chamber'!AI59+'5C1Q_Advantage'!AI59+'5C1AF_JCFA-Laf'!AI59+'5C1W_Willow'!AI59+'5C1Z_Lincoln Prep'!AI59+'5C1AA_Laurel'!AI59+'5C1AB_Apex'!AI59+'5C1AC_Smothers'!AI59+'5C1AD_Greater'!AI59+'5C1R_Iberville'!AI59+'5C1N_Delta'!AI59+'5C1S_LC Col Prep'!AI59+'5C1T_Northeast'!AI59+'5C1U_Acadiana Ren'!AI59+'5C1I_LA Key'!AI59+'5C1V_Laf Ren'!AI59+'5C1O_Impact'!AI59+'5C1P_Vision'!AI59+'5C2_LAVCA'!AJ59+'5C1H_Southwest'!AI59+'5C1G_JS Clark'!AI59+'5C1AH_BRUP'!AI59+'5C1X_Tangi'!AI59+'5C1Y_GEO'!AI59+'5C1AI_Harmony'!AI59+'5C1AJ_Athlos'!AI59+'5C1AG_Collegiate'!AI59+'5C1M_GEO Mid'!AI59+Placeholder_Tallulah!AI59</f>
        <v>0</v>
      </c>
      <c r="AK59" s="78">
        <f>'5C1B_DArbonne'!AJ59+'5C1A_Madison'!AJ59+'5C1C_Intl High'!AJ59+'5C3_UnvView'!AK59+'5C1F_L.C. Charter'!AJ59+'5C1E_LFNO'!AJ59+'5C1D_NOMMA'!AJ59+'5C1AE_Noble Minds'!AJ59+'5C1J_Jeff Chamber'!AJ59+'5C1Q_Advantage'!AJ59+'5C1AF_JCFA-Laf'!AJ59+'5C1W_Willow'!AJ59+'5C1Z_Lincoln Prep'!AJ59+'5C1AA_Laurel'!AJ59+'5C1AB_Apex'!AJ59+'5C1AC_Smothers'!AJ59+'5C1AD_Greater'!AJ59+'5C1R_Iberville'!AJ59+'5C1N_Delta'!AJ59+'5C1S_LC Col Prep'!AJ59+'5C1T_Northeast'!AJ59+'5C1U_Acadiana Ren'!AJ59+'5C1I_LA Key'!AJ59+'5C1V_Laf Ren'!AJ59+'5C1O_Impact'!AJ59+'5C1P_Vision'!AJ59+'5C2_LAVCA'!AK59+'5C1H_Southwest'!AJ59+'5C1G_JS Clark'!AJ59+'5C1AH_BRUP'!AJ59+'5C1X_Tangi'!AJ59+'5C1Y_GEO'!AJ59+'5C1AI_Harmony'!AJ59+'5C1AJ_Athlos'!AJ59+'5C1AG_Collegiate'!AJ59+'5C1M_GEO Mid'!AJ59+Placeholder_Tallulah!AJ59</f>
        <v>0</v>
      </c>
      <c r="AL59" s="77">
        <f>'5C1B_DArbonne'!AK59+'5C1A_Madison'!AK59+'5C1C_Intl High'!AK59+'5C3_UnvView'!AL59+'5C1F_L.C. Charter'!AK59+'5C1E_LFNO'!AK59+'5C1D_NOMMA'!AK59+'5C1AE_Noble Minds'!AK59+'5C1J_Jeff Chamber'!AK59+'5C1Q_Advantage'!AK59+'5C1AF_JCFA-Laf'!AK59+'5C1W_Willow'!AK59+'5C1Z_Lincoln Prep'!AK59+'5C1AA_Laurel'!AK59+'5C1AB_Apex'!AK59+'5C1AC_Smothers'!AK59+'5C1AD_Greater'!AK59+'5C1R_Iberville'!AK59+'5C1N_Delta'!AK59+'5C1S_LC Col Prep'!AK59+'5C1T_Northeast'!AK59+'5C1U_Acadiana Ren'!AK59+'5C1I_LA Key'!AK59+'5C1V_Laf Ren'!AK59+'5C1O_Impact'!AK59+'5C1P_Vision'!AK59+'5C2_LAVCA'!AL59+'5C1H_Southwest'!AK59+'5C1G_JS Clark'!AK59+'5C1AH_BRUP'!AK59+'5C1X_Tangi'!AK59+'5C1Y_GEO'!AK59+'5C1AI_Harmony'!AK59+'5C1AJ_Athlos'!AK59+'5C1AG_Collegiate'!AK59+'5C1M_GEO Mid'!AK59+Placeholder_Tallulah!AK59</f>
        <v>0</v>
      </c>
      <c r="AM59" s="91">
        <f>'5C1B_DArbonne'!AL59+'5C1A_Madison'!AL59+'5C1C_Intl High'!AL59+'5C3_UnvView'!AM59+'5C1F_L.C. Charter'!AL59+'5C1E_LFNO'!AL59+'5C1D_NOMMA'!AL59+'5C1AE_Noble Minds'!AL59+'5C1J_Jeff Chamber'!AL59+'5C1Q_Advantage'!AL59+'5C1AF_JCFA-Laf'!AL59+'5C1W_Willow'!AL59+'5C1Z_Lincoln Prep'!AL59+'5C1AA_Laurel'!AL59+'5C1AB_Apex'!AL59+'5C1AC_Smothers'!AL59+'5C1AD_Greater'!AL59+'5C1R_Iberville'!AL59+'5C1N_Delta'!AL59+'5C1S_LC Col Prep'!AL59+'5C1T_Northeast'!AL59+'5C1U_Acadiana Ren'!AL59+'5C1I_LA Key'!AL59+'5C1V_Laf Ren'!AL59+'5C1O_Impact'!AL59+'5C1P_Vision'!AL59+'5C2_LAVCA'!AM59+'5C1H_Southwest'!AL59+'5C1G_JS Clark'!AL59+'5C1AH_BRUP'!AL59+'5C1X_Tangi'!AL59+'5C1Y_GEO'!AL59+'5C1AI_Harmony'!AL59+'5C1AJ_Athlos'!AL59+'5C1AG_Collegiate'!AL59+'5C1M_GEO Mid'!AL59+Placeholder_Tallulah!AL59</f>
        <v>1348498</v>
      </c>
      <c r="AN59" s="80">
        <f>'5C1B_DArbonne'!AM59+'5C1A_Madison'!AM59+'5C1C_Intl High'!AM59+'5C3_UnvView'!AN59+'5C1F_L.C. Charter'!AM59+'5C1E_LFNO'!AM59+'5C1D_NOMMA'!AM59+'5C1AE_Noble Minds'!AM59+'5C1J_Jeff Chamber'!AM59+'5C1Q_Advantage'!AM59+'5C1AF_JCFA-Laf'!AM59+'5C1W_Willow'!AM59+'5C1Z_Lincoln Prep'!AM59+'5C1AA_Laurel'!AM59+'5C1AB_Apex'!AM59+'5C1AC_Smothers'!AM59+'5C1AD_Greater'!AM59+'5C1R_Iberville'!AM59+'5C1N_Delta'!AM59+'5C1S_LC Col Prep'!AM59+'5C1T_Northeast'!AM59+'5C1U_Acadiana Ren'!AM59+'5C1I_LA Key'!AM59+'5C1V_Laf Ren'!AM59+'5C1O_Impact'!AM59+'5C1P_Vision'!AM59+'5C2_LAVCA'!AN59+'5C1H_Southwest'!AM59+'5C1G_JS Clark'!AM59+'5C1AH_BRUP'!AM59+'5C1X_Tangi'!AM59+'5C1Y_GEO'!AM59+'5C1AI_Harmony'!AM59+'5C1AJ_Athlos'!AM59+'5C1AG_Collegiate'!AM59+'5C1M_GEO Mid'!AM59+Placeholder_Tallulah!AM59</f>
        <v>0</v>
      </c>
      <c r="AO59" s="91">
        <f>'5C1B_DArbonne'!AN59+'5C1A_Madison'!AN59+'5C1C_Intl High'!AN59+'5C3_UnvView'!AO59+'5C1F_L.C. Charter'!AN59+'5C1E_LFNO'!AN59+'5C1D_NOMMA'!AN59+'5C1AE_Noble Minds'!AN59+'5C1J_Jeff Chamber'!AN59+'5C1Q_Advantage'!AN59+'5C1AF_JCFA-Laf'!AN59+'5C1W_Willow'!AN59+'5C1Z_Lincoln Prep'!AN59+'5C1AA_Laurel'!AN59+'5C1AB_Apex'!AN59+'5C1AC_Smothers'!AN59+'5C1AD_Greater'!AN59+'5C1R_Iberville'!AN59+'5C1N_Delta'!AN59+'5C1S_LC Col Prep'!AN59+'5C1T_Northeast'!AN59+'5C1U_Acadiana Ren'!AN59+'5C1I_LA Key'!AN59+'5C1V_Laf Ren'!AN59+'5C1O_Impact'!AN59+'5C1P_Vision'!AN59+'5C2_LAVCA'!AO59+'5C1H_Southwest'!AN59+'5C1G_JS Clark'!AN59+'5C1AH_BRUP'!AN59+'5C1X_Tangi'!AN59+'5C1Y_GEO'!AN59+'5C1AI_Harmony'!AN59+'5C1AJ_Athlos'!AN59+'5C1AG_Collegiate'!AN59+'5C1M_GEO Mid'!AN59+Placeholder_Tallulah!AN59</f>
        <v>0</v>
      </c>
      <c r="AP59" s="78">
        <f>'5C1B_DArbonne'!AO59+'5C1A_Madison'!AO59+'5C1C_Intl High'!AO59+'5C3_UnvView'!AP59+'5C1F_L.C. Charter'!AO59+'5C1E_LFNO'!AO59+'5C1D_NOMMA'!AO59+'5C1AE_Noble Minds'!AO59+'5C1J_Jeff Chamber'!AO59+'5C1Q_Advantage'!AO59+'5C1AF_JCFA-Laf'!AO59+'5C1W_Willow'!AO59+'5C1Z_Lincoln Prep'!AO59+'5C1AA_Laurel'!AO59+'5C1AB_Apex'!AO59+'5C1AC_Smothers'!AO59+'5C1AD_Greater'!AO59+'5C1R_Iberville'!AO59+'5C1N_Delta'!AO59+'5C1S_LC Col Prep'!AO59+'5C1T_Northeast'!AO59+'5C1U_Acadiana Ren'!AO59+'5C1I_LA Key'!AO59+'5C1V_Laf Ren'!AO59+'5C1O_Impact'!AO59+'5C1P_Vision'!AO59+'5C2_LAVCA'!AP59+'5C1H_Southwest'!AO59+'5C1G_JS Clark'!AO59+'5C1AH_BRUP'!AO59+'5C1X_Tangi'!AO59+'5C1Y_GEO'!AO59+'5C1AI_Harmony'!AO59+'5C1AJ_Athlos'!AO59+'5C1AG_Collegiate'!AO59+'5C1M_GEO Mid'!AO59+Placeholder_Tallulah!AO59</f>
        <v>2146</v>
      </c>
      <c r="AQ59" s="91">
        <f>'5C1B_DArbonne'!AP59+'5C1A_Madison'!AP59+'5C1C_Intl High'!AP59+'5C3_UnvView'!AQ59+'5C1F_L.C. Charter'!AP59+'5C1E_LFNO'!AP59+'5C1D_NOMMA'!AP59+'5C1AE_Noble Minds'!AP59+'5C1J_Jeff Chamber'!AP59+'5C1Q_Advantage'!AP59+'5C1AF_JCFA-Laf'!AP59+'5C1W_Willow'!AP59+'5C1Z_Lincoln Prep'!AP59+'5C1AA_Laurel'!AP59+'5C1AB_Apex'!AP59+'5C1AC_Smothers'!AP59+'5C1AD_Greater'!AP59+'5C1R_Iberville'!AP59+'5C1N_Delta'!AP59+'5C1S_LC Col Prep'!AP59+'5C1T_Northeast'!AP59+'5C1U_Acadiana Ren'!AP59+'5C1I_LA Key'!AP59+'5C1V_Laf Ren'!AP59+'5C1O_Impact'!AP59+'5C1P_Vision'!AP59+'5C2_LAVCA'!AQ59+'5C1H_Southwest'!AP59+'5C1G_JS Clark'!AP59+'5C1AH_BRUP'!AP59+'5C1X_Tangi'!AP59+'5C1Y_GEO'!AP59+'5C1AI_Harmony'!AP59+'5C1AJ_Athlos'!AP59+'5C1AG_Collegiate'!AP59+'5C1M_GEO Mid'!AP59+Placeholder_Tallulah!AP59</f>
        <v>0</v>
      </c>
      <c r="AR59" s="78">
        <f>'5C1B_DArbonne'!AQ59+'5C1A_Madison'!AQ59+'5C1C_Intl High'!AQ59+'5C3_UnvView'!AR59+'5C1F_L.C. Charter'!AQ59+'5C1E_LFNO'!AQ59+'5C1D_NOMMA'!AQ59+'5C1AE_Noble Minds'!AQ59+'5C1J_Jeff Chamber'!AQ59+'5C1Q_Advantage'!AQ59+'5C1AF_JCFA-Laf'!AQ59+'5C1W_Willow'!AQ59+'5C1Z_Lincoln Prep'!AQ59+'5C1AA_Laurel'!AQ59+'5C1AB_Apex'!AQ59+'5C1AC_Smothers'!AQ59+'5C1AD_Greater'!AQ59+'5C1R_Iberville'!AQ59+'5C1N_Delta'!AQ59+'5C1S_LC Col Prep'!AQ59+'5C1T_Northeast'!AQ59+'5C1U_Acadiana Ren'!AQ59+'5C1I_LA Key'!AQ59+'5C1V_Laf Ren'!AQ59+'5C1O_Impact'!AQ59+'5C1P_Vision'!AQ59+'5C2_LAVCA'!AR59+'5C1H_Southwest'!AQ59+'5C1G_JS Clark'!AQ59+'5C1AH_BRUP'!AQ59+'5C1X_Tangi'!AQ59+'5C1Y_GEO'!AQ59+'5C1AI_Harmony'!AQ59+'5C1AJ_Athlos'!AQ59+'5C1AG_Collegiate'!AQ59+'5C1M_GEO Mid'!AQ59+Placeholder_Tallulah!AQ59</f>
        <v>0</v>
      </c>
      <c r="AS59" s="78">
        <f>'5C1B_DArbonne'!AR59+'5C1A_Madison'!AR59+'5C1C_Intl High'!AR59+'5C3_UnvView'!AS59+'5C1F_L.C. Charter'!AR59+'5C1E_LFNO'!AR59+'5C1D_NOMMA'!AR59+'5C1AE_Noble Minds'!AR59+'5C1J_Jeff Chamber'!AR59+'5C1Q_Advantage'!AR59+'5C1AF_JCFA-Laf'!AR59+'5C1W_Willow'!AR59+'5C1Z_Lincoln Prep'!AR59+'5C1AA_Laurel'!AR59+'5C1AB_Apex'!AR59+'5C1AC_Smothers'!AR59+'5C1AD_Greater'!AR59+'5C1R_Iberville'!AR59+'5C1N_Delta'!AR59+'5C1S_LC Col Prep'!AR59+'5C1T_Northeast'!AR59+'5C1U_Acadiana Ren'!AR59+'5C1I_LA Key'!AR59+'5C1V_Laf Ren'!AR59+'5C1O_Impact'!AR59+'5C1P_Vision'!AR59+'5C2_LAVCA'!AS59+'5C1H_Southwest'!AR59+'5C1G_JS Clark'!AR59+'5C1AH_BRUP'!AR59+'5C1X_Tangi'!AR59+'5C1Y_GEO'!AR59+'5C1AI_Harmony'!AR59+'5C1AJ_Athlos'!AR59+'5C1AG_Collegiate'!AR59+'5C1M_GEO Mid'!AR59+Placeholder_Tallulah!AR59</f>
        <v>0</v>
      </c>
      <c r="AT59" s="91">
        <f>'5C1B_DArbonne'!AS59+'5C1A_Madison'!AS59+'5C1C_Intl High'!AS59+'5C3_UnvView'!AT59+'5C1F_L.C. Charter'!AS59+'5C1E_LFNO'!AS59+'5C1D_NOMMA'!AS59+'5C1AE_Noble Minds'!AS59+'5C1J_Jeff Chamber'!AS59+'5C1Q_Advantage'!AS59+'5C1AF_JCFA-Laf'!AS59+'5C1W_Willow'!AS59+'5C1Z_Lincoln Prep'!AS59+'5C1AA_Laurel'!AS59+'5C1AB_Apex'!AS59+'5C1AC_Smothers'!AS59+'5C1AD_Greater'!AS59+'5C1R_Iberville'!AS59+'5C1N_Delta'!AS59+'5C1S_LC Col Prep'!AS59+'5C1T_Northeast'!AS59+'5C1U_Acadiana Ren'!AS59+'5C1I_LA Key'!AS59+'5C1V_Laf Ren'!AS59+'5C1O_Impact'!AS59+'5C1P_Vision'!AS59+'5C2_LAVCA'!AT59+'5C1H_Southwest'!AS59+'5C1G_JS Clark'!AS59+'5C1AH_BRUP'!AS59+'5C1X_Tangi'!AS59+'5C1Y_GEO'!AS59+'5C1AI_Harmony'!AS59+'5C1AJ_Athlos'!AS59+'5C1AG_Collegiate'!AS59+'5C1M_GEO Mid'!AS59+Placeholder_Tallulah!AS59</f>
        <v>107094</v>
      </c>
      <c r="AU59" s="79">
        <f t="shared" si="1"/>
        <v>0</v>
      </c>
      <c r="AV59" s="88">
        <f t="shared" si="2"/>
        <v>107094</v>
      </c>
      <c r="AW59" s="192"/>
      <c r="AX59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Mid'!#REF!+Placeholder_Tallulah!AW59</f>
        <v>#REF!</v>
      </c>
      <c r="AY59" s="75">
        <f t="shared" si="3"/>
        <v>0</v>
      </c>
      <c r="AZ59" s="75" t="e">
        <f t="shared" si="4"/>
        <v>#REF!</v>
      </c>
    </row>
    <row r="60" spans="1:52" ht="16.149999999999999" customHeight="1" x14ac:dyDescent="0.2">
      <c r="A60" s="55">
        <v>54</v>
      </c>
      <c r="B60" s="56" t="s">
        <v>59</v>
      </c>
      <c r="C60" s="336">
        <f>'5C1B_DArbonne'!C60+'5C1A_Madison'!C60+'5C1C_Intl High'!C60+'5C3_UnvView'!C60+'5C1F_L.C. Charter'!C60+'5C1E_LFNO'!C60+'5C1D_NOMMA'!C60+'5C1AE_Noble Minds'!C60+'5C1J_Jeff Chamber'!C60+'5C1Q_Advantage'!C60+'5C1AF_JCFA-Laf'!C60+'5C1W_Willow'!C60+'5C1Z_Lincoln Prep'!C60+'5C1AA_Laurel'!C60+'5C1AB_Apex'!C60+'5C1AC_Smothers'!C60+'5C1AD_Greater'!C60+'5C1R_Iberville'!C60+'5C1N_Delta'!C60+'5C1S_LC Col Prep'!C60+'5C1T_Northeast'!C60+'5C1U_Acadiana Ren'!C60+'5C1I_LA Key'!C60+'5C1V_Laf Ren'!C60+'5C1O_Impact'!C60+'5C1P_Vision'!C60+'5C2_LAVCA'!C60+'5C1H_Southwest'!C60+'5C1G_JS Clark'!C60+'5C1AH_BRUP'!C60+'5C1X_Tangi'!C60+'5C1Y_GEO'!C60+'5C1AI_Harmony'!C60+'5C1AJ_Athlos'!C60+'5C1AG_Collegiate'!C60+'5C1M_GEO Mid'!C60+Placeholder_Tallulah!C60</f>
        <v>0</v>
      </c>
      <c r="D60" s="57">
        <f>'Source Data'!H60</f>
        <v>4784.5850415334589</v>
      </c>
      <c r="E60" s="75">
        <f>'5C1B_DArbonne'!E60+'5C1A_Madison'!E60+'5C1C_Intl High'!E60+'5C3_UnvView'!E60+'5C1F_L.C. Charter'!E60+'5C1E_LFNO'!E60+'5C1D_NOMMA'!E60+'5C1AE_Noble Minds'!E60+'5C1J_Jeff Chamber'!E60+'5C1Q_Advantage'!E60+'5C1AF_JCFA-Laf'!E60+'5C1W_Willow'!E60+'5C1Z_Lincoln Prep'!E60+'5C1AA_Laurel'!E60+'5C1AB_Apex'!E60+'5C1AC_Smothers'!E60+'5C1AD_Greater'!E60+'5C1R_Iberville'!E60+'5C1N_Delta'!E60+'5C1S_LC Col Prep'!E60+'5C1T_Northeast'!E60+'5C1U_Acadiana Ren'!E60+'5C1I_LA Key'!E60+'5C1V_Laf Ren'!E60+'5C1O_Impact'!E60+'5C1P_Vision'!E60+'5C2_LAVCA'!E60+'5C1H_Southwest'!E60+'5C1G_JS Clark'!E60+'5C1AH_BRUP'!E60+'5C1X_Tangi'!E60+'5C1Y_GEO'!E60+'5C1AI_Harmony'!E60+'5C1AJ_Athlos'!E60+'5C1AG_Collegiate'!E60+'5C1M_GEO Mid'!E60+Placeholder_Tallulah!E60</f>
        <v>0</v>
      </c>
      <c r="F60" s="355">
        <f>'5C1B_DArbonne'!F60+'5C1A_Madison'!F60+'5C1C_Intl High'!F60+'5C3_UnvView'!F60+'5C1F_L.C. Charter'!F60+'5C1E_LFNO'!F60+'5C1D_NOMMA'!F60+'5C1AE_Noble Minds'!F60+'5C1J_Jeff Chamber'!F60+'5C1Q_Advantage'!F60+'5C1AF_JCFA-Laf'!F60+'5C1W_Willow'!F60+'5C1Z_Lincoln Prep'!F60+'5C1AA_Laurel'!F60+'5C1AB_Apex'!F60+'5C1AC_Smothers'!F60+'5C1AD_Greater'!F60+'5C1R_Iberville'!F60+'5C1N_Delta'!F60+'5C1S_LC Col Prep'!F60+'5C1T_Northeast'!F60+'5C1U_Acadiana Ren'!F60+'5C1I_LA Key'!F60+'5C1V_Laf Ren'!F60+'5C1O_Impact'!F60+'5C1P_Vision'!F60+'5C2_LAVCA'!F60+'5C1H_Southwest'!F60+'5C1G_JS Clark'!F60+'5C1AH_BRUP'!F60+'5C1X_Tangi'!F60+'5C1Y_GEO'!F60+'5C1AI_Harmony'!F60+'5C1AJ_Athlos'!F60+'5C1AG_Collegiate'!F60+'5C1M_GEO Mid'!F60+Placeholder_Tallulah!F60</f>
        <v>0</v>
      </c>
      <c r="G60" s="57">
        <f>'Source Data'!I60</f>
        <v>583.70660052312871</v>
      </c>
      <c r="H60" s="75">
        <f>'5C1B_DArbonne'!H60+'5C1A_Madison'!H60+'5C1C_Intl High'!H60+'5C3_UnvView'!H60+'5C1F_L.C. Charter'!H60+'5C1E_LFNO'!H60+'5C1D_NOMMA'!H60+'5C1AE_Noble Minds'!H60+'5C1J_Jeff Chamber'!H60+'5C1Q_Advantage'!H60+'5C1AF_JCFA-Laf'!H60+'5C1W_Willow'!H60+'5C1Z_Lincoln Prep'!H60+'5C1AA_Laurel'!H60+'5C1AB_Apex'!H60+'5C1AC_Smothers'!H60+'5C1AD_Greater'!H60+'5C1R_Iberville'!H60+'5C1N_Delta'!H60+'5C1S_LC Col Prep'!H60+'5C1T_Northeast'!H60+'5C1U_Acadiana Ren'!H60+'5C1I_LA Key'!H60+'5C1V_Laf Ren'!H60+'5C1O_Impact'!H60+'5C1P_Vision'!H60+'5C2_LAVCA'!H60+'5C1H_Southwest'!H60+'5C1G_JS Clark'!H60+'5C1AH_BRUP'!H60+'5C1X_Tangi'!H60+'5C1Y_GEO'!H60+'5C1AI_Harmony'!H60+'5C1AJ_Athlos'!H60+'5C1AG_Collegiate'!H60+'5C1M_GEO Mid'!H60+Placeholder_Tallulah!H60</f>
        <v>0</v>
      </c>
      <c r="I60" s="355">
        <f>'5C1B_DArbonne'!I60+'5C1A_Madison'!I60+'5C1C_Intl High'!I60+'5C3_UnvView'!I60+'5C1F_L.C. Charter'!I60+'5C1E_LFNO'!I60+'5C1D_NOMMA'!I60+'5C1AE_Noble Minds'!I60+'5C1J_Jeff Chamber'!I60+'5C1Q_Advantage'!I60+'5C1AF_JCFA-Laf'!I60+'5C1W_Willow'!I60+'5C1Z_Lincoln Prep'!I60+'5C1AA_Laurel'!I60+'5C1AB_Apex'!I60+'5C1AC_Smothers'!I60+'5C1AD_Greater'!I60+'5C1R_Iberville'!I60+'5C1N_Delta'!I60+'5C1S_LC Col Prep'!I60+'5C1T_Northeast'!I60+'5C1U_Acadiana Ren'!I60+'5C1I_LA Key'!I60+'5C1V_Laf Ren'!I60+'5C1O_Impact'!I60+'5C1P_Vision'!I60+'5C2_LAVCA'!I60+'5C1H_Southwest'!I60+'5C1G_JS Clark'!I60+'5C1AH_BRUP'!I60+'5C1X_Tangi'!I60+'5C1Y_GEO'!I60+'5C1AI_Harmony'!I60+'5C1AJ_Athlos'!I60+'5C1AG_Collegiate'!I60+'5C1M_GEO Mid'!I60+Placeholder_Tallulah!I60</f>
        <v>0</v>
      </c>
      <c r="J60" s="57">
        <f>'Source Data'!J60</f>
        <v>159.19270923358056</v>
      </c>
      <c r="K60" s="75">
        <f>'5C1B_DArbonne'!K60+'5C1A_Madison'!K60+'5C1C_Intl High'!K60+'5C3_UnvView'!K60+'5C1F_L.C. Charter'!K60+'5C1E_LFNO'!K60+'5C1D_NOMMA'!K60+'5C1AE_Noble Minds'!K60+'5C1J_Jeff Chamber'!K60+'5C1Q_Advantage'!K60+'5C1AF_JCFA-Laf'!K60+'5C1W_Willow'!K60+'5C1Z_Lincoln Prep'!K60+'5C1AA_Laurel'!K60+'5C1AB_Apex'!K60+'5C1AC_Smothers'!K60+'5C1AD_Greater'!K60+'5C1R_Iberville'!K60+'5C1N_Delta'!K60+'5C1S_LC Col Prep'!K60+'5C1T_Northeast'!K60+'5C1U_Acadiana Ren'!K60+'5C1I_LA Key'!K60+'5C1V_Laf Ren'!K60+'5C1O_Impact'!K60+'5C1P_Vision'!K60+'5C2_LAVCA'!K60+'5C1H_Southwest'!K60+'5C1G_JS Clark'!K60+'5C1AH_BRUP'!K60+'5C1X_Tangi'!K60+'5C1Y_GEO'!K60+'5C1AI_Harmony'!K60+'5C1AJ_Athlos'!K60+'5C1AG_Collegiate'!K60+'5C1M_GEO Mid'!K60+Placeholder_Tallulah!K60</f>
        <v>0</v>
      </c>
      <c r="L60" s="355">
        <f>'5C1B_DArbonne'!L60+'5C1A_Madison'!L60+'5C1C_Intl High'!L60+'5C3_UnvView'!L60+'5C1F_L.C. Charter'!L60+'5C1E_LFNO'!L60+'5C1D_NOMMA'!L60+'5C1AE_Noble Minds'!L60+'5C1J_Jeff Chamber'!L60+'5C1Q_Advantage'!L60+'5C1AF_JCFA-Laf'!L60+'5C1W_Willow'!L60+'5C1Z_Lincoln Prep'!L60+'5C1AA_Laurel'!L60+'5C1AB_Apex'!L60+'5C1AC_Smothers'!L60+'5C1AD_Greater'!L60+'5C1R_Iberville'!L60+'5C1N_Delta'!L60+'5C1S_LC Col Prep'!L60+'5C1T_Northeast'!L60+'5C1U_Acadiana Ren'!L60+'5C1I_LA Key'!L60+'5C1V_Laf Ren'!L60+'5C1O_Impact'!L60+'5C1P_Vision'!L60+'5C2_LAVCA'!L60+'5C1H_Southwest'!L60+'5C1G_JS Clark'!L60+'5C1AH_BRUP'!L60+'5C1X_Tangi'!L60+'5C1Y_GEO'!L60+'5C1AI_Harmony'!L60+'5C1AJ_Athlos'!L60+'5C1AG_Collegiate'!L60+'5C1M_GEO Mid'!L60+Placeholder_Tallulah!L60</f>
        <v>0</v>
      </c>
      <c r="M60" s="57">
        <f>'Source Data'!K60</f>
        <v>3979.8177308395143</v>
      </c>
      <c r="N60" s="75">
        <f>'5C1B_DArbonne'!N60+'5C1A_Madison'!N60+'5C1C_Intl High'!N60+'5C3_UnvView'!N60+'5C1F_L.C. Charter'!N60+'5C1E_LFNO'!N60+'5C1D_NOMMA'!N60+'5C1AE_Noble Minds'!N60+'5C1J_Jeff Chamber'!N60+'5C1Q_Advantage'!N60+'5C1AF_JCFA-Laf'!N60+'5C1W_Willow'!N60+'5C1Z_Lincoln Prep'!N60+'5C1AA_Laurel'!N60+'5C1AB_Apex'!N60+'5C1AC_Smothers'!N60+'5C1AD_Greater'!N60+'5C1R_Iberville'!N60+'5C1N_Delta'!N60+'5C1S_LC Col Prep'!N60+'5C1T_Northeast'!N60+'5C1U_Acadiana Ren'!N60+'5C1I_LA Key'!N60+'5C1V_Laf Ren'!N60+'5C1O_Impact'!N60+'5C1P_Vision'!N60+'5C2_LAVCA'!N60+'5C1H_Southwest'!N60+'5C1G_JS Clark'!N60+'5C1AH_BRUP'!N60+'5C1X_Tangi'!N60+'5C1Y_GEO'!N60+'5C1AI_Harmony'!N60+'5C1AJ_Athlos'!N60+'5C1AG_Collegiate'!N60+'5C1M_GEO Mid'!N60+Placeholder_Tallulah!N60</f>
        <v>0</v>
      </c>
      <c r="O60" s="355">
        <f>'5C1B_DArbonne'!O60+'5C1A_Madison'!O60+'5C1C_Intl High'!O60+'5C3_UnvView'!O60+'5C1F_L.C. Charter'!O60+'5C1E_LFNO'!O60+'5C1D_NOMMA'!O60+'5C1AE_Noble Minds'!O60+'5C1J_Jeff Chamber'!O60+'5C1Q_Advantage'!O60+'5C1AF_JCFA-Laf'!O60+'5C1W_Willow'!O60+'5C1Z_Lincoln Prep'!O60+'5C1AA_Laurel'!O60+'5C1AB_Apex'!O60+'5C1AC_Smothers'!O60+'5C1AD_Greater'!O60+'5C1R_Iberville'!O60+'5C1N_Delta'!O60+'5C1S_LC Col Prep'!O60+'5C1T_Northeast'!O60+'5C1U_Acadiana Ren'!O60+'5C1I_LA Key'!O60+'5C1V_Laf Ren'!O60+'5C1O_Impact'!O60+'5C1P_Vision'!O60+'5C2_LAVCA'!O60+'5C1H_Southwest'!O60+'5C1G_JS Clark'!O60+'5C1AH_BRUP'!O60+'5C1X_Tangi'!O60+'5C1Y_GEO'!O60+'5C1AI_Harmony'!O60+'5C1AJ_Athlos'!O60+'5C1AG_Collegiate'!O60+'5C1M_GEO Mid'!O60+Placeholder_Tallulah!O60</f>
        <v>0</v>
      </c>
      <c r="P60" s="57">
        <f>'Source Data'!L60</f>
        <v>1591.9270923358056</v>
      </c>
      <c r="Q60" s="75">
        <f>'5C1B_DArbonne'!Q60+'5C1A_Madison'!Q60+'5C1C_Intl High'!Q60+'5C3_UnvView'!Q60+'5C1F_L.C. Charter'!Q60+'5C1E_LFNO'!Q60+'5C1D_NOMMA'!Q60+'5C1AE_Noble Minds'!Q60+'5C1J_Jeff Chamber'!Q60+'5C1Q_Advantage'!Q60+'5C1AF_JCFA-Laf'!Q60+'5C1W_Willow'!Q60+'5C1Z_Lincoln Prep'!Q60+'5C1AA_Laurel'!Q60+'5C1AB_Apex'!Q60+'5C1AC_Smothers'!Q60+'5C1AD_Greater'!Q60+'5C1R_Iberville'!Q60+'5C1N_Delta'!Q60+'5C1S_LC Col Prep'!Q60+'5C1T_Northeast'!Q60+'5C1U_Acadiana Ren'!Q60+'5C1I_LA Key'!Q60+'5C1V_Laf Ren'!Q60+'5C1O_Impact'!Q60+'5C1P_Vision'!Q60+'5C2_LAVCA'!Q60+'5C1H_Southwest'!Q60+'5C1G_JS Clark'!Q60+'5C1AH_BRUP'!Q60+'5C1X_Tangi'!Q60+'5C1Y_GEO'!Q60+'5C1AI_Harmony'!Q60+'5C1AJ_Athlos'!Q60+'5C1AG_Collegiate'!Q60+'5C1M_GEO Mid'!Q60+Placeholder_Tallulah!Q60</f>
        <v>0</v>
      </c>
      <c r="R60" s="94">
        <f>'5C1B_DArbonne'!R60+'5C1A_Madison'!R60+'5C1C_Intl High'!R60+'5C3_UnvView'!R60+'5C1F_L.C. Charter'!R60+'5C1E_LFNO'!R60+'5C1D_NOMMA'!R60+'5C1AE_Noble Minds'!R60+'5C1J_Jeff Chamber'!R60+'5C1Q_Advantage'!R60+'5C1AF_JCFA-Laf'!R60+'5C1W_Willow'!R60+'5C1Z_Lincoln Prep'!R60+'5C1AA_Laurel'!R60+'5C1AB_Apex'!R60+'5C1AC_Smothers'!R60+'5C1AD_Greater'!R60+'5C1R_Iberville'!R60+'5C1N_Delta'!R60+'5C1S_LC Col Prep'!R60+'5C1T_Northeast'!R60+'5C1U_Acadiana Ren'!R60+'5C1I_LA Key'!R60+'5C1V_Laf Ren'!R60+'5C1O_Impact'!R60+'5C1P_Vision'!R60+'5C2_LAVCA'!R60+'5C1H_Southwest'!R60+'5C1G_JS Clark'!R60+'5C1AH_BRUP'!R60+'5C1X_Tangi'!R60+'5C1Y_GEO'!R60+'5C1AI_Harmony'!R60+'5C1AJ_Athlos'!R60+'5C1AG_Collegiate'!R60+'5C1M_GEO Mid'!R60+Placeholder_Tallulah!R60</f>
        <v>189721</v>
      </c>
      <c r="S60" s="1397">
        <f>'5C3_UnvView'!S60+'5C2_LAVCA'!S60</f>
        <v>3627</v>
      </c>
      <c r="T60" s="57">
        <f>'5C1B_DArbonne'!S60+'5C1A_Madison'!S60+'5C1C_Intl High'!S60+'5C3_UnvView'!T60+'5C1F_L.C. Charter'!S60+'5C1E_LFNO'!S60+'5C1D_NOMMA'!S60+'5C1AE_Noble Minds'!S60+'5C1J_Jeff Chamber'!S60+'5C1Q_Advantage'!S60+'5C1AF_JCFA-Laf'!S60+'5C1W_Willow'!S60+'5C1Z_Lincoln Prep'!S60+'5C1AA_Laurel'!S60+'5C1AB_Apex'!S60+'5C1AC_Smothers'!S60+'5C1AD_Greater'!S60+'5C1R_Iberville'!S60+'5C1N_Delta'!S60+'5C1S_LC Col Prep'!S60+'5C1T_Northeast'!S60+'5C1U_Acadiana Ren'!S60+'5C1I_LA Key'!S60+'5C1V_Laf Ren'!S60+'5C1O_Impact'!S60+'5C1P_Vision'!S60+'5C2_LAVCA'!T60+'5C1H_Southwest'!S60+'5C1G_JS Clark'!S60+'5C1AH_BRUP'!S60+'5C1X_Tangi'!S60+'5C1Y_GEO'!S60+'5C1AI_Harmony'!S60+'5C1AJ_Athlos'!S60+'5C1AG_Collegiate'!S60+'5C1M_GEO Mid'!S60+Placeholder_Tallulah!S60</f>
        <v>0</v>
      </c>
      <c r="U60" s="57">
        <f>'5C1B_DArbonne'!T60+'5C1A_Madison'!T60+'5C1C_Intl High'!T60+'5C3_UnvView'!U60+'5C1F_L.C. Charter'!T60+'5C1E_LFNO'!T60+'5C1D_NOMMA'!T60+'5C1AE_Noble Minds'!T60+'5C1J_Jeff Chamber'!T60+'5C1Q_Advantage'!T60+'5C1AF_JCFA-Laf'!T60+'5C1W_Willow'!T60+'5C1Z_Lincoln Prep'!T60+'5C1AA_Laurel'!T60+'5C1AB_Apex'!T60+'5C1AC_Smothers'!T60+'5C1AD_Greater'!T60+'5C1R_Iberville'!T60+'5C1N_Delta'!T60+'5C1S_LC Col Prep'!T60+'5C1T_Northeast'!T60+'5C1U_Acadiana Ren'!T60+'5C1I_LA Key'!T60+'5C1V_Laf Ren'!T60+'5C1O_Impact'!T60+'5C1P_Vision'!T60+'5C2_LAVCA'!U60+'5C1H_Southwest'!T60+'5C1G_JS Clark'!T60+'5C1AH_BRUP'!T60+'5C1X_Tangi'!T60+'5C1Y_GEO'!T60+'5C1AI_Harmony'!T60+'5C1AJ_Athlos'!T60+'5C1AG_Collegiate'!T60+'5C1M_GEO Mid'!T60+Placeholder_Tallulah!T60</f>
        <v>0</v>
      </c>
      <c r="V60" s="58">
        <f>'5C1B_DArbonne'!U60+'5C1A_Madison'!U60+'5C1C_Intl High'!U60+'5C3_UnvView'!V60+'5C1F_L.C. Charter'!U60+'5C1E_LFNO'!U60+'5C1D_NOMMA'!U60+'5C1AE_Noble Minds'!U60+'5C1J_Jeff Chamber'!U60+'5C1Q_Advantage'!U60+'5C1AF_JCFA-Laf'!U60+'5C1W_Willow'!U60+'5C1Z_Lincoln Prep'!U60+'5C1AA_Laurel'!U60+'5C1AB_Apex'!U60+'5C1AC_Smothers'!U60+'5C1AD_Greater'!U60+'5C1R_Iberville'!U60+'5C1N_Delta'!U60+'5C1S_LC Col Prep'!U60+'5C1T_Northeast'!U60+'5C1U_Acadiana Ren'!U60+'5C1I_LA Key'!U60+'5C1V_Laf Ren'!U60+'5C1O_Impact'!U60+'5C1P_Vision'!U60+'5C2_LAVCA'!V60+'5C1H_Southwest'!U60+'5C1G_JS Clark'!U60+'5C1AH_BRUP'!U60+'5C1X_Tangi'!U60+'5C1Y_GEO'!U60+'5C1AI_Harmony'!U60+'5C1AJ_Athlos'!U60+'5C1AG_Collegiate'!U60+'5C1M_GEO Mid'!U60+Placeholder_Tallulah!U60</f>
        <v>0</v>
      </c>
      <c r="W60" s="94">
        <f>'5C1B_DArbonne'!V60+'5C1A_Madison'!V60+'5C1C_Intl High'!V60+'5C3_UnvView'!W60+'5C1F_L.C. Charter'!V60+'5C1E_LFNO'!V60+'5C1D_NOMMA'!V60+'5C1AE_Noble Minds'!V60+'5C1J_Jeff Chamber'!V60+'5C1Q_Advantage'!V60+'5C1AF_JCFA-Laf'!V60+'5C1W_Willow'!V60+'5C1Z_Lincoln Prep'!V60+'5C1AA_Laurel'!V60+'5C1AB_Apex'!V60+'5C1AC_Smothers'!V60+'5C1AD_Greater'!V60+'5C1R_Iberville'!V60+'5C1N_Delta'!V60+'5C1S_LC Col Prep'!V60+'5C1T_Northeast'!V60+'5C1U_Acadiana Ren'!V60+'5C1I_LA Key'!V60+'5C1V_Laf Ren'!V60+'5C1O_Impact'!V60+'5C1P_Vision'!V60+'5C2_LAVCA'!W60+'5C1H_Southwest'!V60+'5C1G_JS Clark'!V60+'5C1AH_BRUP'!V60+'5C1X_Tangi'!V60+'5C1Y_GEO'!V60+'5C1AI_Harmony'!V60+'5C1AJ_Athlos'!V60+'5C1AG_Collegiate'!V60+'5C1M_GEO Mid'!V60+Placeholder_Tallulah!V60</f>
        <v>0</v>
      </c>
      <c r="X60" s="75">
        <f>'5C1B_DArbonne'!W60+'5C1A_Madison'!W60+'5C1C_Intl High'!W60+'5C3_UnvView'!X60+'5C1F_L.C. Charter'!W60+'5C1E_LFNO'!W60+'5C1D_NOMMA'!W60+'5C1AE_Noble Minds'!W60+'5C1J_Jeff Chamber'!W60+'5C1Q_Advantage'!W60+'5C1AF_JCFA-Laf'!W60+'5C1W_Willow'!W60+'5C1Z_Lincoln Prep'!W60+'5C1AA_Laurel'!W60+'5C1AB_Apex'!W60+'5C1AC_Smothers'!W60+'5C1AD_Greater'!W60+'5C1R_Iberville'!W60+'5C1N_Delta'!W60+'5C1S_LC Col Prep'!W60+'5C1T_Northeast'!W60+'5C1U_Acadiana Ren'!W60+'5C1I_LA Key'!W60+'5C1V_Laf Ren'!W60+'5C1O_Impact'!W60+'5C1P_Vision'!W60+'5C2_LAVCA'!X60+'5C1H_Southwest'!W60+'5C1G_JS Clark'!W60+'5C1AH_BRUP'!W60+'5C1X_Tangi'!W60+'5C1Y_GEO'!W60+'5C1AI_Harmony'!W60+'5C1AJ_Athlos'!W60+'5C1AG_Collegiate'!W60+'5C1M_GEO Mid'!W60+Placeholder_Tallulah!W60</f>
        <v>0</v>
      </c>
      <c r="Y60" s="94">
        <f>'5C1B_DArbonne'!X60+'5C1A_Madison'!X60+'5C1C_Intl High'!X60+'5C3_UnvView'!Y60+'5C1F_L.C. Charter'!X60+'5C1E_LFNO'!X60+'5C1D_NOMMA'!X60+'5C1AE_Noble Minds'!X60+'5C1J_Jeff Chamber'!X60+'5C1Q_Advantage'!X60+'5C1AF_JCFA-Laf'!X60+'5C1W_Willow'!X60+'5C1Z_Lincoln Prep'!X60+'5C1AA_Laurel'!X60+'5C1AB_Apex'!X60+'5C1AC_Smothers'!X60+'5C1AD_Greater'!X60+'5C1R_Iberville'!X60+'5C1N_Delta'!X60+'5C1S_LC Col Prep'!X60+'5C1T_Northeast'!X60+'5C1U_Acadiana Ren'!X60+'5C1I_LA Key'!X60+'5C1V_Laf Ren'!X60+'5C1O_Impact'!X60+'5C1P_Vision'!X60+'5C2_LAVCA'!Y60+'5C1H_Southwest'!X60+'5C1G_JS Clark'!X60+'5C1AH_BRUP'!X60+'5C1X_Tangi'!X60+'5C1Y_GEO'!X60+'5C1AI_Harmony'!X60+'5C1AJ_Athlos'!X60+'5C1AG_Collegiate'!X60+'5C1M_GEO Mid'!X60+Placeholder_Tallulah!X60</f>
        <v>0</v>
      </c>
      <c r="Z60" s="57">
        <f>'5C1B_DArbonne'!Y60+'5C1A_Madison'!Y60+'5C1C_Intl High'!Y60+'5C3_UnvView'!Z60+'5C1F_L.C. Charter'!Y60+'5C1E_LFNO'!Y60+'5C1D_NOMMA'!Y60+'5C1AE_Noble Minds'!Y60+'5C1J_Jeff Chamber'!Y60+'5C1Q_Advantage'!Y60+'5C1AF_JCFA-Laf'!Y60+'5C1W_Willow'!Y60+'5C1Z_Lincoln Prep'!Y60+'5C1AA_Laurel'!Y60+'5C1AB_Apex'!Y60+'5C1AC_Smothers'!Y60+'5C1AD_Greater'!Y60+'5C1R_Iberville'!Y60+'5C1N_Delta'!Y60+'5C1S_LC Col Prep'!Y60+'5C1T_Northeast'!Y60+'5C1U_Acadiana Ren'!Y60+'5C1I_LA Key'!Y60+'5C1V_Laf Ren'!Y60+'5C1O_Impact'!Y60+'5C1P_Vision'!Y60+'5C2_LAVCA'!Z60+'5C1H_Southwest'!Y60+'5C1G_JS Clark'!Y60+'5C1AH_BRUP'!Y60+'5C1X_Tangi'!Y60+'5C1Y_GEO'!Y60+'5C1AI_Harmony'!Y60+'5C1AJ_Athlos'!Y60+'5C1AG_Collegiate'!Y60+'5C1M_GEO Mid'!Y60+Placeholder_Tallulah!Y60</f>
        <v>0</v>
      </c>
      <c r="AA60" s="94">
        <f>'5C1B_DArbonne'!Z60+'5C1A_Madison'!Z60+'5C1C_Intl High'!Z60+'5C3_UnvView'!AA60+'5C1F_L.C. Charter'!Z60+'5C1E_LFNO'!Z60+'5C1D_NOMMA'!Z60+'5C1AE_Noble Minds'!Z60+'5C1J_Jeff Chamber'!Z60+'5C1Q_Advantage'!Z60+'5C1AF_JCFA-Laf'!Z60+'5C1W_Willow'!Z60+'5C1Z_Lincoln Prep'!Z60+'5C1AA_Laurel'!Z60+'5C1AB_Apex'!Z60+'5C1AC_Smothers'!Z60+'5C1AD_Greater'!Z60+'5C1R_Iberville'!Z60+'5C1N_Delta'!Z60+'5C1S_LC Col Prep'!Z60+'5C1T_Northeast'!Z60+'5C1U_Acadiana Ren'!Z60+'5C1I_LA Key'!Z60+'5C1V_Laf Ren'!Z60+'5C1O_Impact'!Z60+'5C1P_Vision'!Z60+'5C2_LAVCA'!AA60+'5C1H_Southwest'!Z60+'5C1G_JS Clark'!Z60+'5C1AH_BRUP'!Z60+'5C1X_Tangi'!Z60+'5C1Y_GEO'!Z60+'5C1AI_Harmony'!Z60+'5C1AJ_Athlos'!Z60+'5C1AG_Collegiate'!Z60+'5C1M_GEO Mid'!Z60+Placeholder_Tallulah!Z60</f>
        <v>0</v>
      </c>
      <c r="AB60" s="57">
        <f>'5C1B_DArbonne'!AA60+'5C1A_Madison'!AA60+'5C1C_Intl High'!AA60+'5C3_UnvView'!AB60+'5C1F_L.C. Charter'!AA60+'5C1E_LFNO'!AA60+'5C1D_NOMMA'!AA60+'5C1AE_Noble Minds'!AA60+'5C1J_Jeff Chamber'!AA60+'5C1Q_Advantage'!AA60+'5C1AF_JCFA-Laf'!AA60+'5C1W_Willow'!AA60+'5C1Z_Lincoln Prep'!AA60+'5C1AA_Laurel'!AA60+'5C1AB_Apex'!AA60+'5C1AC_Smothers'!AA60+'5C1AD_Greater'!AA60+'5C1R_Iberville'!AA60+'5C1N_Delta'!AA60+'5C1S_LC Col Prep'!AA60+'5C1T_Northeast'!AA60+'5C1U_Acadiana Ren'!AA60+'5C1I_LA Key'!AA60+'5C1V_Laf Ren'!AA60+'5C1O_Impact'!AA60+'5C1P_Vision'!AA60+'5C2_LAVCA'!AB60+'5C1H_Southwest'!AA60+'5C1G_JS Clark'!AA60+'5C1AH_BRUP'!AA60+'5C1X_Tangi'!AA60+'5C1Y_GEO'!AA60+'5C1AI_Harmony'!AA60+'5C1AJ_Athlos'!AA60+'5C1AG_Collegiate'!AA60+'5C1M_GEO Mid'!AA60+Placeholder_Tallulah!AA60</f>
        <v>0</v>
      </c>
      <c r="AC60" s="57">
        <f>'5C1B_DArbonne'!AB60+'5C1A_Madison'!AB60+'5C1C_Intl High'!AB60+'5C3_UnvView'!AC60+'5C1F_L.C. Charter'!AB60+'5C1E_LFNO'!AB60+'5C1D_NOMMA'!AB60+'5C1AE_Noble Minds'!AB60+'5C1J_Jeff Chamber'!AB60+'5C1Q_Advantage'!AB60+'5C1AF_JCFA-Laf'!AB60+'5C1W_Willow'!AB60+'5C1Z_Lincoln Prep'!AB60+'5C1AA_Laurel'!AB60+'5C1AB_Apex'!AB60+'5C1AC_Smothers'!AB60+'5C1AD_Greater'!AB60+'5C1R_Iberville'!AB60+'5C1N_Delta'!AB60+'5C1S_LC Col Prep'!AB60+'5C1T_Northeast'!AB60+'5C1U_Acadiana Ren'!AB60+'5C1I_LA Key'!AB60+'5C1V_Laf Ren'!AB60+'5C1O_Impact'!AB60+'5C1P_Vision'!AB60+'5C2_LAVCA'!AC60+'5C1H_Southwest'!AB60+'5C1G_JS Clark'!AB60+'5C1AH_BRUP'!AB60+'5C1X_Tangi'!AB60+'5C1Y_GEO'!AB60+'5C1AI_Harmony'!AB60+'5C1AJ_Athlos'!AB60+'5C1AG_Collegiate'!AB60+'5C1M_GEO Mid'!AB60+Placeholder_Tallulah!AB60</f>
        <v>0</v>
      </c>
      <c r="AD60" s="94">
        <f>'5C1B_DArbonne'!AC60+'5C1A_Madison'!AC60+'5C1C_Intl High'!AC60+'5C3_UnvView'!AD60+'5C1F_L.C. Charter'!AC60+'5C1E_LFNO'!AC60+'5C1D_NOMMA'!AC60+'5C1AE_Noble Minds'!AC60+'5C1J_Jeff Chamber'!AC60+'5C1Q_Advantage'!AC60+'5C1AF_JCFA-Laf'!AC60+'5C1W_Willow'!AC60+'5C1Z_Lincoln Prep'!AC60+'5C1AA_Laurel'!AC60+'5C1AB_Apex'!AC60+'5C1AC_Smothers'!AC60+'5C1AD_Greater'!AC60+'5C1R_Iberville'!AC60+'5C1N_Delta'!AC60+'5C1S_LC Col Prep'!AC60+'5C1T_Northeast'!AC60+'5C1U_Acadiana Ren'!AC60+'5C1I_LA Key'!AC60+'5C1V_Laf Ren'!AC60+'5C1O_Impact'!AC60+'5C1P_Vision'!AC60+'5C2_LAVCA'!AD60+'5C1H_Southwest'!AC60+'5C1G_JS Clark'!AC60+'5C1AH_BRUP'!AC60+'5C1X_Tangi'!AC60+'5C1Y_GEO'!AC60+'5C1AI_Harmony'!AC60+'5C1AJ_Athlos'!AC60+'5C1AG_Collegiate'!AC60+'5C1M_GEO Mid'!AC60+Placeholder_Tallulah!AC60</f>
        <v>0</v>
      </c>
      <c r="AE60" s="98">
        <f>'5C1B_DArbonne'!AD60+'5C1A_Madison'!AD60+'5C1C_Intl High'!AD60+'5C3_UnvView'!AE60+'5C1F_L.C. Charter'!AD60+'5C1E_LFNO'!AD60+'5C1D_NOMMA'!AD60+'5C1AE_Noble Minds'!AD60+'5C1J_Jeff Chamber'!AD60+'5C1Q_Advantage'!AD60+'5C1AF_JCFA-Laf'!AD60+'5C1W_Willow'!AD60+'5C1Z_Lincoln Prep'!AD60+'5C1AA_Laurel'!AD60+'5C1AB_Apex'!AD60+'5C1AC_Smothers'!AD60+'5C1AD_Greater'!AD60+'5C1R_Iberville'!AD60+'5C1N_Delta'!AD60+'5C1S_LC Col Prep'!AD60+'5C1T_Northeast'!AD60+'5C1U_Acadiana Ren'!AD60+'5C1I_LA Key'!AD60+'5C1V_Laf Ren'!AD60+'5C1O_Impact'!AD60+'5C1P_Vision'!AD60+'5C2_LAVCA'!AE60+'5C1H_Southwest'!AD60+'5C1G_JS Clark'!AD60+'5C1AH_BRUP'!AD60+'5C1X_Tangi'!AD60+'5C1Y_GEO'!AD60+'5C1AI_Harmony'!AD60+'5C1AJ_Athlos'!AD60+'5C1AG_Collegiate'!AD60+'5C1M_GEO Mid'!AD60+Placeholder_Tallulah!AD60</f>
        <v>0</v>
      </c>
      <c r="AF60" s="76">
        <f>'Source Data'!N60</f>
        <v>5802</v>
      </c>
      <c r="AG60" s="91">
        <f>'5C1B_DArbonne'!AF60+'5C1A_Madison'!AF60+'5C1C_Intl High'!AF60+'5C3_UnvView'!AG60+'5C1F_L.C. Charter'!AF60+'5C1E_LFNO'!AF60+'5C1D_NOMMA'!AF60+'5C1AE_Noble Minds'!AF60+'5C1J_Jeff Chamber'!AF60+'5C1Q_Advantage'!AF60+'5C1AF_JCFA-Laf'!AF60+'5C1W_Willow'!AF60+'5C1Z_Lincoln Prep'!AF60+'5C1AA_Laurel'!AF60+'5C1AB_Apex'!AF60+'5C1AC_Smothers'!AF60+'5C1AD_Greater'!AF60+'5C1R_Iberville'!AF60+'5C1N_Delta'!AF60+'5C1S_LC Col Prep'!AF60+'5C1T_Northeast'!AF60+'5C1U_Acadiana Ren'!AF60+'5C1I_LA Key'!AF60+'5C1V_Laf Ren'!AF60+'5C1O_Impact'!AF60+'5C1P_Vision'!AF60+'5C2_LAVCA'!AG60+'5C1H_Southwest'!AF60+'5C1G_JS Clark'!AF60+'5C1AH_BRUP'!AF60+'5C1X_Tangi'!AF60+'5C1Y_GEO'!AF60+'5C1AI_Harmony'!AF60+'5C1AJ_Athlos'!AF60+'5C1AG_Collegiate'!AF60+'5C1M_GEO Mid'!AF60+Placeholder_Tallulah!AF60</f>
        <v>0</v>
      </c>
      <c r="AH60" s="336">
        <f>'5C1B_DArbonne'!AG60+'5C1A_Madison'!AG60+'5C1C_Intl High'!AG60+'5C3_UnvView'!AH60+'5C1F_L.C. Charter'!AG60+'5C1E_LFNO'!AG60+'5C1D_NOMMA'!AG60+'5C1AE_Noble Minds'!AG60+'5C1J_Jeff Chamber'!AG60+'5C1Q_Advantage'!AG60+'5C1AF_JCFA-Laf'!AG60+'5C1W_Willow'!AG60+'5C1Z_Lincoln Prep'!AG60+'5C1AA_Laurel'!AG60+'5C1AB_Apex'!AG60+'5C1AC_Smothers'!AG60+'5C1AD_Greater'!AG60+'5C1R_Iberville'!AG60+'5C1N_Delta'!AG60+'5C1S_LC Col Prep'!AG60+'5C1T_Northeast'!AG60+'5C1U_Acadiana Ren'!AG60+'5C1I_LA Key'!AG60+'5C1V_Laf Ren'!AG60+'5C1O_Impact'!AG60+'5C1P_Vision'!AG60+'5C2_LAVCA'!AH60+'5C1H_Southwest'!AG60+'5C1G_JS Clark'!AG60+'5C1AH_BRUP'!AG60+'5C1X_Tangi'!AG60+'5C1Y_GEO'!AG60+'5C1AI_Harmony'!AG60+'5C1AJ_Athlos'!AG60+'5C1AG_Collegiate'!AG60+'5C1M_GEO Mid'!AG60+Placeholder_Tallulah!AG60</f>
        <v>0</v>
      </c>
      <c r="AI60" s="76">
        <f>'5C1B_DArbonne'!AH60+'5C1A_Madison'!AH60+'5C1C_Intl High'!AH60+'5C3_UnvView'!AI60+'5C1F_L.C. Charter'!AH60+'5C1E_LFNO'!AH60+'5C1D_NOMMA'!AH60+'5C1AE_Noble Minds'!AH60+'5C1J_Jeff Chamber'!AH60+'5C1Q_Advantage'!AH60+'5C1AF_JCFA-Laf'!AH60+'5C1W_Willow'!AH60+'5C1Z_Lincoln Prep'!AH60+'5C1AA_Laurel'!AH60+'5C1AB_Apex'!AH60+'5C1AC_Smothers'!AH60+'5C1AD_Greater'!AH60+'5C1R_Iberville'!AH60+'5C1N_Delta'!AH60+'5C1S_LC Col Prep'!AH60+'5C1T_Northeast'!AH60+'5C1U_Acadiana Ren'!AH60+'5C1I_LA Key'!AH60+'5C1V_Laf Ren'!AH60+'5C1O_Impact'!AH60+'5C1P_Vision'!AH60+'5C2_LAVCA'!AI60+'5C1H_Southwest'!AH60+'5C1G_JS Clark'!AH60+'5C1AH_BRUP'!AH60+'5C1X_Tangi'!AH60+'5C1Y_GEO'!AH60+'5C1AI_Harmony'!AH60+'5C1AJ_Athlos'!AH60+'5C1AG_Collegiate'!AH60+'5C1M_GEO Mid'!AH60+Placeholder_Tallulah!AH60</f>
        <v>0</v>
      </c>
      <c r="AJ60" s="336">
        <f>'5C1B_DArbonne'!AI60+'5C1A_Madison'!AI60+'5C1C_Intl High'!AI60+'5C3_UnvView'!AJ60+'5C1F_L.C. Charter'!AI60+'5C1E_LFNO'!AI60+'5C1D_NOMMA'!AI60+'5C1AE_Noble Minds'!AI60+'5C1J_Jeff Chamber'!AI60+'5C1Q_Advantage'!AI60+'5C1AF_JCFA-Laf'!AI60+'5C1W_Willow'!AI60+'5C1Z_Lincoln Prep'!AI60+'5C1AA_Laurel'!AI60+'5C1AB_Apex'!AI60+'5C1AC_Smothers'!AI60+'5C1AD_Greater'!AI60+'5C1R_Iberville'!AI60+'5C1N_Delta'!AI60+'5C1S_LC Col Prep'!AI60+'5C1T_Northeast'!AI60+'5C1U_Acadiana Ren'!AI60+'5C1I_LA Key'!AI60+'5C1V_Laf Ren'!AI60+'5C1O_Impact'!AI60+'5C1P_Vision'!AI60+'5C2_LAVCA'!AJ60+'5C1H_Southwest'!AI60+'5C1G_JS Clark'!AI60+'5C1AH_BRUP'!AI60+'5C1X_Tangi'!AI60+'5C1Y_GEO'!AI60+'5C1AI_Harmony'!AI60+'5C1AJ_Athlos'!AI60+'5C1AG_Collegiate'!AI60+'5C1M_GEO Mid'!AI60+Placeholder_Tallulah!AI60</f>
        <v>0</v>
      </c>
      <c r="AK60" s="78">
        <f>'5C1B_DArbonne'!AJ60+'5C1A_Madison'!AJ60+'5C1C_Intl High'!AJ60+'5C3_UnvView'!AK60+'5C1F_L.C. Charter'!AJ60+'5C1E_LFNO'!AJ60+'5C1D_NOMMA'!AJ60+'5C1AE_Noble Minds'!AJ60+'5C1J_Jeff Chamber'!AJ60+'5C1Q_Advantage'!AJ60+'5C1AF_JCFA-Laf'!AJ60+'5C1W_Willow'!AJ60+'5C1Z_Lincoln Prep'!AJ60+'5C1AA_Laurel'!AJ60+'5C1AB_Apex'!AJ60+'5C1AC_Smothers'!AJ60+'5C1AD_Greater'!AJ60+'5C1R_Iberville'!AJ60+'5C1N_Delta'!AJ60+'5C1S_LC Col Prep'!AJ60+'5C1T_Northeast'!AJ60+'5C1U_Acadiana Ren'!AJ60+'5C1I_LA Key'!AJ60+'5C1V_Laf Ren'!AJ60+'5C1O_Impact'!AJ60+'5C1P_Vision'!AJ60+'5C2_LAVCA'!AK60+'5C1H_Southwest'!AJ60+'5C1G_JS Clark'!AJ60+'5C1AH_BRUP'!AJ60+'5C1X_Tangi'!AJ60+'5C1Y_GEO'!AJ60+'5C1AI_Harmony'!AJ60+'5C1AJ_Athlos'!AJ60+'5C1AG_Collegiate'!AJ60+'5C1M_GEO Mid'!AJ60+Placeholder_Tallulah!AJ60</f>
        <v>0</v>
      </c>
      <c r="AL60" s="77">
        <f>'5C1B_DArbonne'!AK60+'5C1A_Madison'!AK60+'5C1C_Intl High'!AK60+'5C3_UnvView'!AL60+'5C1F_L.C. Charter'!AK60+'5C1E_LFNO'!AK60+'5C1D_NOMMA'!AK60+'5C1AE_Noble Minds'!AK60+'5C1J_Jeff Chamber'!AK60+'5C1Q_Advantage'!AK60+'5C1AF_JCFA-Laf'!AK60+'5C1W_Willow'!AK60+'5C1Z_Lincoln Prep'!AK60+'5C1AA_Laurel'!AK60+'5C1AB_Apex'!AK60+'5C1AC_Smothers'!AK60+'5C1AD_Greater'!AK60+'5C1R_Iberville'!AK60+'5C1N_Delta'!AK60+'5C1S_LC Col Prep'!AK60+'5C1T_Northeast'!AK60+'5C1U_Acadiana Ren'!AK60+'5C1I_LA Key'!AK60+'5C1V_Laf Ren'!AK60+'5C1O_Impact'!AK60+'5C1P_Vision'!AK60+'5C2_LAVCA'!AL60+'5C1H_Southwest'!AK60+'5C1G_JS Clark'!AK60+'5C1AH_BRUP'!AK60+'5C1X_Tangi'!AK60+'5C1Y_GEO'!AK60+'5C1AI_Harmony'!AK60+'5C1AJ_Athlos'!AK60+'5C1AG_Collegiate'!AK60+'5C1M_GEO Mid'!AK60+Placeholder_Tallulah!AK60</f>
        <v>0</v>
      </c>
      <c r="AM60" s="91">
        <f>'5C1B_DArbonne'!AL60+'5C1A_Madison'!AL60+'5C1C_Intl High'!AL60+'5C3_UnvView'!AM60+'5C1F_L.C. Charter'!AL60+'5C1E_LFNO'!AL60+'5C1D_NOMMA'!AL60+'5C1AE_Noble Minds'!AL60+'5C1J_Jeff Chamber'!AL60+'5C1Q_Advantage'!AL60+'5C1AF_JCFA-Laf'!AL60+'5C1W_Willow'!AL60+'5C1Z_Lincoln Prep'!AL60+'5C1AA_Laurel'!AL60+'5C1AB_Apex'!AL60+'5C1AC_Smothers'!AL60+'5C1AD_Greater'!AL60+'5C1R_Iberville'!AL60+'5C1N_Delta'!AL60+'5C1S_LC Col Prep'!AL60+'5C1T_Northeast'!AL60+'5C1U_Acadiana Ren'!AL60+'5C1I_LA Key'!AL60+'5C1V_Laf Ren'!AL60+'5C1O_Impact'!AL60+'5C1P_Vision'!AL60+'5C2_LAVCA'!AM60+'5C1H_Southwest'!AL60+'5C1G_JS Clark'!AL60+'5C1AH_BRUP'!AL60+'5C1X_Tangi'!AL60+'5C1Y_GEO'!AL60+'5C1AI_Harmony'!AL60+'5C1AJ_Athlos'!AL60+'5C1AG_Collegiate'!AL60+'5C1M_GEO Mid'!AL60+Placeholder_Tallulah!AL60</f>
        <v>287489</v>
      </c>
      <c r="AN60" s="80">
        <f>'5C1B_DArbonne'!AM60+'5C1A_Madison'!AM60+'5C1C_Intl High'!AM60+'5C3_UnvView'!AN60+'5C1F_L.C. Charter'!AM60+'5C1E_LFNO'!AM60+'5C1D_NOMMA'!AM60+'5C1AE_Noble Minds'!AM60+'5C1J_Jeff Chamber'!AM60+'5C1Q_Advantage'!AM60+'5C1AF_JCFA-Laf'!AM60+'5C1W_Willow'!AM60+'5C1Z_Lincoln Prep'!AM60+'5C1AA_Laurel'!AM60+'5C1AB_Apex'!AM60+'5C1AC_Smothers'!AM60+'5C1AD_Greater'!AM60+'5C1R_Iberville'!AM60+'5C1N_Delta'!AM60+'5C1S_LC Col Prep'!AM60+'5C1T_Northeast'!AM60+'5C1U_Acadiana Ren'!AM60+'5C1I_LA Key'!AM60+'5C1V_Laf Ren'!AM60+'5C1O_Impact'!AM60+'5C1P_Vision'!AM60+'5C2_LAVCA'!AN60+'5C1H_Southwest'!AM60+'5C1G_JS Clark'!AM60+'5C1AH_BRUP'!AM60+'5C1X_Tangi'!AM60+'5C1Y_GEO'!AM60+'5C1AI_Harmony'!AM60+'5C1AJ_Athlos'!AM60+'5C1AG_Collegiate'!AM60+'5C1M_GEO Mid'!AM60+Placeholder_Tallulah!AM60</f>
        <v>0</v>
      </c>
      <c r="AO60" s="91">
        <f>'5C1B_DArbonne'!AN60+'5C1A_Madison'!AN60+'5C1C_Intl High'!AN60+'5C3_UnvView'!AO60+'5C1F_L.C. Charter'!AN60+'5C1E_LFNO'!AN60+'5C1D_NOMMA'!AN60+'5C1AE_Noble Minds'!AN60+'5C1J_Jeff Chamber'!AN60+'5C1Q_Advantage'!AN60+'5C1AF_JCFA-Laf'!AN60+'5C1W_Willow'!AN60+'5C1Z_Lincoln Prep'!AN60+'5C1AA_Laurel'!AN60+'5C1AB_Apex'!AN60+'5C1AC_Smothers'!AN60+'5C1AD_Greater'!AN60+'5C1R_Iberville'!AN60+'5C1N_Delta'!AN60+'5C1S_LC Col Prep'!AN60+'5C1T_Northeast'!AN60+'5C1U_Acadiana Ren'!AN60+'5C1I_LA Key'!AN60+'5C1V_Laf Ren'!AN60+'5C1O_Impact'!AN60+'5C1P_Vision'!AN60+'5C2_LAVCA'!AO60+'5C1H_Southwest'!AN60+'5C1G_JS Clark'!AN60+'5C1AH_BRUP'!AN60+'5C1X_Tangi'!AN60+'5C1Y_GEO'!AN60+'5C1AI_Harmony'!AN60+'5C1AJ_Athlos'!AN60+'5C1AG_Collegiate'!AN60+'5C1M_GEO Mid'!AN60+Placeholder_Tallulah!AN60</f>
        <v>0</v>
      </c>
      <c r="AP60" s="78">
        <f>'5C1B_DArbonne'!AO60+'5C1A_Madison'!AO60+'5C1C_Intl High'!AO60+'5C3_UnvView'!AP60+'5C1F_L.C. Charter'!AO60+'5C1E_LFNO'!AO60+'5C1D_NOMMA'!AO60+'5C1AE_Noble Minds'!AO60+'5C1J_Jeff Chamber'!AO60+'5C1Q_Advantage'!AO60+'5C1AF_JCFA-Laf'!AO60+'5C1W_Willow'!AO60+'5C1Z_Lincoln Prep'!AO60+'5C1AA_Laurel'!AO60+'5C1AB_Apex'!AO60+'5C1AC_Smothers'!AO60+'5C1AD_Greater'!AO60+'5C1R_Iberville'!AO60+'5C1N_Delta'!AO60+'5C1S_LC Col Prep'!AO60+'5C1T_Northeast'!AO60+'5C1U_Acadiana Ren'!AO60+'5C1I_LA Key'!AO60+'5C1V_Laf Ren'!AO60+'5C1O_Impact'!AO60+'5C1P_Vision'!AO60+'5C2_LAVCA'!AP60+'5C1H_Southwest'!AO60+'5C1G_JS Clark'!AO60+'5C1AH_BRUP'!AO60+'5C1X_Tangi'!AO60+'5C1Y_GEO'!AO60+'5C1AI_Harmony'!AO60+'5C1AJ_Athlos'!AO60+'5C1AG_Collegiate'!AO60+'5C1M_GEO Mid'!AO60+Placeholder_Tallulah!AO60</f>
        <v>2120</v>
      </c>
      <c r="AQ60" s="91">
        <f>'5C1B_DArbonne'!AP60+'5C1A_Madison'!AP60+'5C1C_Intl High'!AP60+'5C3_UnvView'!AQ60+'5C1F_L.C. Charter'!AP60+'5C1E_LFNO'!AP60+'5C1D_NOMMA'!AP60+'5C1AE_Noble Minds'!AP60+'5C1J_Jeff Chamber'!AP60+'5C1Q_Advantage'!AP60+'5C1AF_JCFA-Laf'!AP60+'5C1W_Willow'!AP60+'5C1Z_Lincoln Prep'!AP60+'5C1AA_Laurel'!AP60+'5C1AB_Apex'!AP60+'5C1AC_Smothers'!AP60+'5C1AD_Greater'!AP60+'5C1R_Iberville'!AP60+'5C1N_Delta'!AP60+'5C1S_LC Col Prep'!AP60+'5C1T_Northeast'!AP60+'5C1U_Acadiana Ren'!AP60+'5C1I_LA Key'!AP60+'5C1V_Laf Ren'!AP60+'5C1O_Impact'!AP60+'5C1P_Vision'!AP60+'5C2_LAVCA'!AQ60+'5C1H_Southwest'!AP60+'5C1G_JS Clark'!AP60+'5C1AH_BRUP'!AP60+'5C1X_Tangi'!AP60+'5C1Y_GEO'!AP60+'5C1AI_Harmony'!AP60+'5C1AJ_Athlos'!AP60+'5C1AG_Collegiate'!AP60+'5C1M_GEO Mid'!AP60+Placeholder_Tallulah!AP60</f>
        <v>0</v>
      </c>
      <c r="AR60" s="78">
        <f>'5C1B_DArbonne'!AQ60+'5C1A_Madison'!AQ60+'5C1C_Intl High'!AQ60+'5C3_UnvView'!AR60+'5C1F_L.C. Charter'!AQ60+'5C1E_LFNO'!AQ60+'5C1D_NOMMA'!AQ60+'5C1AE_Noble Minds'!AQ60+'5C1J_Jeff Chamber'!AQ60+'5C1Q_Advantage'!AQ60+'5C1AF_JCFA-Laf'!AQ60+'5C1W_Willow'!AQ60+'5C1Z_Lincoln Prep'!AQ60+'5C1AA_Laurel'!AQ60+'5C1AB_Apex'!AQ60+'5C1AC_Smothers'!AQ60+'5C1AD_Greater'!AQ60+'5C1R_Iberville'!AQ60+'5C1N_Delta'!AQ60+'5C1S_LC Col Prep'!AQ60+'5C1T_Northeast'!AQ60+'5C1U_Acadiana Ren'!AQ60+'5C1I_LA Key'!AQ60+'5C1V_Laf Ren'!AQ60+'5C1O_Impact'!AQ60+'5C1P_Vision'!AQ60+'5C2_LAVCA'!AR60+'5C1H_Southwest'!AQ60+'5C1G_JS Clark'!AQ60+'5C1AH_BRUP'!AQ60+'5C1X_Tangi'!AQ60+'5C1Y_GEO'!AQ60+'5C1AI_Harmony'!AQ60+'5C1AJ_Athlos'!AQ60+'5C1AG_Collegiate'!AQ60+'5C1M_GEO Mid'!AQ60+Placeholder_Tallulah!AQ60</f>
        <v>0</v>
      </c>
      <c r="AS60" s="78">
        <f>'5C1B_DArbonne'!AR60+'5C1A_Madison'!AR60+'5C1C_Intl High'!AR60+'5C3_UnvView'!AS60+'5C1F_L.C. Charter'!AR60+'5C1E_LFNO'!AR60+'5C1D_NOMMA'!AR60+'5C1AE_Noble Minds'!AR60+'5C1J_Jeff Chamber'!AR60+'5C1Q_Advantage'!AR60+'5C1AF_JCFA-Laf'!AR60+'5C1W_Willow'!AR60+'5C1Z_Lincoln Prep'!AR60+'5C1AA_Laurel'!AR60+'5C1AB_Apex'!AR60+'5C1AC_Smothers'!AR60+'5C1AD_Greater'!AR60+'5C1R_Iberville'!AR60+'5C1N_Delta'!AR60+'5C1S_LC Col Prep'!AR60+'5C1T_Northeast'!AR60+'5C1U_Acadiana Ren'!AR60+'5C1I_LA Key'!AR60+'5C1V_Laf Ren'!AR60+'5C1O_Impact'!AR60+'5C1P_Vision'!AR60+'5C2_LAVCA'!AS60+'5C1H_Southwest'!AR60+'5C1G_JS Clark'!AR60+'5C1AH_BRUP'!AR60+'5C1X_Tangi'!AR60+'5C1Y_GEO'!AR60+'5C1AI_Harmony'!AR60+'5C1AJ_Athlos'!AR60+'5C1AG_Collegiate'!AR60+'5C1M_GEO Mid'!AR60+Placeholder_Tallulah!AR60</f>
        <v>0</v>
      </c>
      <c r="AT60" s="91">
        <f>'5C1B_DArbonne'!AS60+'5C1A_Madison'!AS60+'5C1C_Intl High'!AS60+'5C3_UnvView'!AT60+'5C1F_L.C. Charter'!AS60+'5C1E_LFNO'!AS60+'5C1D_NOMMA'!AS60+'5C1AE_Noble Minds'!AS60+'5C1J_Jeff Chamber'!AS60+'5C1Q_Advantage'!AS60+'5C1AF_JCFA-Laf'!AS60+'5C1W_Willow'!AS60+'5C1Z_Lincoln Prep'!AS60+'5C1AA_Laurel'!AS60+'5C1AB_Apex'!AS60+'5C1AC_Smothers'!AS60+'5C1AD_Greater'!AS60+'5C1R_Iberville'!AS60+'5C1N_Delta'!AS60+'5C1S_LC Col Prep'!AS60+'5C1T_Northeast'!AS60+'5C1U_Acadiana Ren'!AS60+'5C1I_LA Key'!AS60+'5C1V_Laf Ren'!AS60+'5C1O_Impact'!AS60+'5C1P_Vision'!AS60+'5C2_LAVCA'!AT60+'5C1H_Southwest'!AS60+'5C1G_JS Clark'!AS60+'5C1AH_BRUP'!AS60+'5C1X_Tangi'!AS60+'5C1Y_GEO'!AS60+'5C1AI_Harmony'!AS60+'5C1AJ_Athlos'!AS60+'5C1AG_Collegiate'!AS60+'5C1M_GEO Mid'!AS60+Placeholder_Tallulah!AS60</f>
        <v>44824</v>
      </c>
      <c r="AU60" s="79">
        <f t="shared" si="1"/>
        <v>0</v>
      </c>
      <c r="AV60" s="88">
        <f t="shared" si="2"/>
        <v>44824</v>
      </c>
      <c r="AW60" s="192"/>
      <c r="AX60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Mid'!#REF!+Placeholder_Tallulah!AW60</f>
        <v>#REF!</v>
      </c>
      <c r="AY60" s="75">
        <f t="shared" si="3"/>
        <v>0</v>
      </c>
      <c r="AZ60" s="75" t="e">
        <f t="shared" si="4"/>
        <v>#REF!</v>
      </c>
    </row>
    <row r="61" spans="1:52" ht="16.149999999999999" customHeight="1" x14ac:dyDescent="0.2">
      <c r="A61" s="50">
        <v>55</v>
      </c>
      <c r="B61" s="51" t="s">
        <v>60</v>
      </c>
      <c r="C61" s="337">
        <f>'5C1B_DArbonne'!C61+'5C1A_Madison'!C61+'5C1C_Intl High'!C61+'5C3_UnvView'!C61+'5C1F_L.C. Charter'!C61+'5C1E_LFNO'!C61+'5C1D_NOMMA'!C61+'5C1AE_Noble Minds'!C61+'5C1J_Jeff Chamber'!C61+'5C1Q_Advantage'!C61+'5C1AF_JCFA-Laf'!C61+'5C1W_Willow'!C61+'5C1Z_Lincoln Prep'!C61+'5C1AA_Laurel'!C61+'5C1AB_Apex'!C61+'5C1AC_Smothers'!C61+'5C1AD_Greater'!C61+'5C1R_Iberville'!C61+'5C1N_Delta'!C61+'5C1S_LC Col Prep'!C61+'5C1T_Northeast'!C61+'5C1U_Acadiana Ren'!C61+'5C1I_LA Key'!C61+'5C1V_Laf Ren'!C61+'5C1O_Impact'!C61+'5C1P_Vision'!C61+'5C2_LAVCA'!C61+'5C1H_Southwest'!C61+'5C1G_JS Clark'!C61+'5C1AH_BRUP'!C61+'5C1X_Tangi'!C61+'5C1Y_GEO'!C61+'5C1AI_Harmony'!C61+'5C1AJ_Athlos'!C61+'5C1AG_Collegiate'!C61+'5C1M_GEO Mid'!C61+Placeholder_Tallulah!C61</f>
        <v>0</v>
      </c>
      <c r="D61" s="52">
        <f>'Source Data'!H61</f>
        <v>4501.7236472239638</v>
      </c>
      <c r="E61" s="81">
        <f>'5C1B_DArbonne'!E61+'5C1A_Madison'!E61+'5C1C_Intl High'!E61+'5C3_UnvView'!E61+'5C1F_L.C. Charter'!E61+'5C1E_LFNO'!E61+'5C1D_NOMMA'!E61+'5C1AE_Noble Minds'!E61+'5C1J_Jeff Chamber'!E61+'5C1Q_Advantage'!E61+'5C1AF_JCFA-Laf'!E61+'5C1W_Willow'!E61+'5C1Z_Lincoln Prep'!E61+'5C1AA_Laurel'!E61+'5C1AB_Apex'!E61+'5C1AC_Smothers'!E61+'5C1AD_Greater'!E61+'5C1R_Iberville'!E61+'5C1N_Delta'!E61+'5C1S_LC Col Prep'!E61+'5C1T_Northeast'!E61+'5C1U_Acadiana Ren'!E61+'5C1I_LA Key'!E61+'5C1V_Laf Ren'!E61+'5C1O_Impact'!E61+'5C1P_Vision'!E61+'5C2_LAVCA'!E61+'5C1H_Southwest'!E61+'5C1G_JS Clark'!E61+'5C1AH_BRUP'!E61+'5C1X_Tangi'!E61+'5C1Y_GEO'!E61+'5C1AI_Harmony'!E61+'5C1AJ_Athlos'!E61+'5C1AG_Collegiate'!E61+'5C1M_GEO Mid'!E61+Placeholder_Tallulah!E61</f>
        <v>0</v>
      </c>
      <c r="F61" s="356">
        <f>'5C1B_DArbonne'!F61+'5C1A_Madison'!F61+'5C1C_Intl High'!F61+'5C3_UnvView'!F61+'5C1F_L.C. Charter'!F61+'5C1E_LFNO'!F61+'5C1D_NOMMA'!F61+'5C1AE_Noble Minds'!F61+'5C1J_Jeff Chamber'!F61+'5C1Q_Advantage'!F61+'5C1AF_JCFA-Laf'!F61+'5C1W_Willow'!F61+'5C1Z_Lincoln Prep'!F61+'5C1AA_Laurel'!F61+'5C1AB_Apex'!F61+'5C1AC_Smothers'!F61+'5C1AD_Greater'!F61+'5C1R_Iberville'!F61+'5C1N_Delta'!F61+'5C1S_LC Col Prep'!F61+'5C1T_Northeast'!F61+'5C1U_Acadiana Ren'!F61+'5C1I_LA Key'!F61+'5C1V_Laf Ren'!F61+'5C1O_Impact'!F61+'5C1P_Vision'!F61+'5C2_LAVCA'!F61+'5C1H_Southwest'!F61+'5C1G_JS Clark'!F61+'5C1AH_BRUP'!F61+'5C1X_Tangi'!F61+'5C1Y_GEO'!F61+'5C1AI_Harmony'!F61+'5C1AJ_Athlos'!F61+'5C1AG_Collegiate'!F61+'5C1M_GEO Mid'!F61+Placeholder_Tallulah!F61</f>
        <v>0</v>
      </c>
      <c r="G61" s="52">
        <f>'Source Data'!I61</f>
        <v>593.48544210889816</v>
      </c>
      <c r="H61" s="81">
        <f>'5C1B_DArbonne'!H61+'5C1A_Madison'!H61+'5C1C_Intl High'!H61+'5C3_UnvView'!H61+'5C1F_L.C. Charter'!H61+'5C1E_LFNO'!H61+'5C1D_NOMMA'!H61+'5C1AE_Noble Minds'!H61+'5C1J_Jeff Chamber'!H61+'5C1Q_Advantage'!H61+'5C1AF_JCFA-Laf'!H61+'5C1W_Willow'!H61+'5C1Z_Lincoln Prep'!H61+'5C1AA_Laurel'!H61+'5C1AB_Apex'!H61+'5C1AC_Smothers'!H61+'5C1AD_Greater'!H61+'5C1R_Iberville'!H61+'5C1N_Delta'!H61+'5C1S_LC Col Prep'!H61+'5C1T_Northeast'!H61+'5C1U_Acadiana Ren'!H61+'5C1I_LA Key'!H61+'5C1V_Laf Ren'!H61+'5C1O_Impact'!H61+'5C1P_Vision'!H61+'5C2_LAVCA'!H61+'5C1H_Southwest'!H61+'5C1G_JS Clark'!H61+'5C1AH_BRUP'!H61+'5C1X_Tangi'!H61+'5C1Y_GEO'!H61+'5C1AI_Harmony'!H61+'5C1AJ_Athlos'!H61+'5C1AG_Collegiate'!H61+'5C1M_GEO Mid'!H61+Placeholder_Tallulah!H61</f>
        <v>0</v>
      </c>
      <c r="I61" s="356">
        <f>'5C1B_DArbonne'!I61+'5C1A_Madison'!I61+'5C1C_Intl High'!I61+'5C3_UnvView'!I61+'5C1F_L.C. Charter'!I61+'5C1E_LFNO'!I61+'5C1D_NOMMA'!I61+'5C1AE_Noble Minds'!I61+'5C1J_Jeff Chamber'!I61+'5C1Q_Advantage'!I61+'5C1AF_JCFA-Laf'!I61+'5C1W_Willow'!I61+'5C1Z_Lincoln Prep'!I61+'5C1AA_Laurel'!I61+'5C1AB_Apex'!I61+'5C1AC_Smothers'!I61+'5C1AD_Greater'!I61+'5C1R_Iberville'!I61+'5C1N_Delta'!I61+'5C1S_LC Col Prep'!I61+'5C1T_Northeast'!I61+'5C1U_Acadiana Ren'!I61+'5C1I_LA Key'!I61+'5C1V_Laf Ren'!I61+'5C1O_Impact'!I61+'5C1P_Vision'!I61+'5C2_LAVCA'!I61+'5C1H_Southwest'!I61+'5C1G_JS Clark'!I61+'5C1AH_BRUP'!I61+'5C1X_Tangi'!I61+'5C1Y_GEO'!I61+'5C1AI_Harmony'!I61+'5C1AJ_Athlos'!I61+'5C1AG_Collegiate'!I61+'5C1M_GEO Mid'!I61+Placeholder_Tallulah!I61</f>
        <v>0</v>
      </c>
      <c r="J61" s="52">
        <f>'Source Data'!J61</f>
        <v>161.8596660296995</v>
      </c>
      <c r="K61" s="81">
        <f>'5C1B_DArbonne'!K61+'5C1A_Madison'!K61+'5C1C_Intl High'!K61+'5C3_UnvView'!K61+'5C1F_L.C. Charter'!K61+'5C1E_LFNO'!K61+'5C1D_NOMMA'!K61+'5C1AE_Noble Minds'!K61+'5C1J_Jeff Chamber'!K61+'5C1Q_Advantage'!K61+'5C1AF_JCFA-Laf'!K61+'5C1W_Willow'!K61+'5C1Z_Lincoln Prep'!K61+'5C1AA_Laurel'!K61+'5C1AB_Apex'!K61+'5C1AC_Smothers'!K61+'5C1AD_Greater'!K61+'5C1R_Iberville'!K61+'5C1N_Delta'!K61+'5C1S_LC Col Prep'!K61+'5C1T_Northeast'!K61+'5C1U_Acadiana Ren'!K61+'5C1I_LA Key'!K61+'5C1V_Laf Ren'!K61+'5C1O_Impact'!K61+'5C1P_Vision'!K61+'5C2_LAVCA'!K61+'5C1H_Southwest'!K61+'5C1G_JS Clark'!K61+'5C1AH_BRUP'!K61+'5C1X_Tangi'!K61+'5C1Y_GEO'!K61+'5C1AI_Harmony'!K61+'5C1AJ_Athlos'!K61+'5C1AG_Collegiate'!K61+'5C1M_GEO Mid'!K61+Placeholder_Tallulah!K61</f>
        <v>0</v>
      </c>
      <c r="L61" s="356">
        <f>'5C1B_DArbonne'!L61+'5C1A_Madison'!L61+'5C1C_Intl High'!L61+'5C3_UnvView'!L61+'5C1F_L.C. Charter'!L61+'5C1E_LFNO'!L61+'5C1D_NOMMA'!L61+'5C1AE_Noble Minds'!L61+'5C1J_Jeff Chamber'!L61+'5C1Q_Advantage'!L61+'5C1AF_JCFA-Laf'!L61+'5C1W_Willow'!L61+'5C1Z_Lincoln Prep'!L61+'5C1AA_Laurel'!L61+'5C1AB_Apex'!L61+'5C1AC_Smothers'!L61+'5C1AD_Greater'!L61+'5C1R_Iberville'!L61+'5C1N_Delta'!L61+'5C1S_LC Col Prep'!L61+'5C1T_Northeast'!L61+'5C1U_Acadiana Ren'!L61+'5C1I_LA Key'!L61+'5C1V_Laf Ren'!L61+'5C1O_Impact'!L61+'5C1P_Vision'!L61+'5C2_LAVCA'!L61+'5C1H_Southwest'!L61+'5C1G_JS Clark'!L61+'5C1AH_BRUP'!L61+'5C1X_Tangi'!L61+'5C1Y_GEO'!L61+'5C1AI_Harmony'!L61+'5C1AJ_Athlos'!L61+'5C1AG_Collegiate'!L61+'5C1M_GEO Mid'!L61+Placeholder_Tallulah!L61</f>
        <v>0</v>
      </c>
      <c r="M61" s="52">
        <f>'Source Data'!K61</f>
        <v>4046.4916507424882</v>
      </c>
      <c r="N61" s="81">
        <f>'5C1B_DArbonne'!N61+'5C1A_Madison'!N61+'5C1C_Intl High'!N61+'5C3_UnvView'!N61+'5C1F_L.C. Charter'!N61+'5C1E_LFNO'!N61+'5C1D_NOMMA'!N61+'5C1AE_Noble Minds'!N61+'5C1J_Jeff Chamber'!N61+'5C1Q_Advantage'!N61+'5C1AF_JCFA-Laf'!N61+'5C1W_Willow'!N61+'5C1Z_Lincoln Prep'!N61+'5C1AA_Laurel'!N61+'5C1AB_Apex'!N61+'5C1AC_Smothers'!N61+'5C1AD_Greater'!N61+'5C1R_Iberville'!N61+'5C1N_Delta'!N61+'5C1S_LC Col Prep'!N61+'5C1T_Northeast'!N61+'5C1U_Acadiana Ren'!N61+'5C1I_LA Key'!N61+'5C1V_Laf Ren'!N61+'5C1O_Impact'!N61+'5C1P_Vision'!N61+'5C2_LAVCA'!N61+'5C1H_Southwest'!N61+'5C1G_JS Clark'!N61+'5C1AH_BRUP'!N61+'5C1X_Tangi'!N61+'5C1Y_GEO'!N61+'5C1AI_Harmony'!N61+'5C1AJ_Athlos'!N61+'5C1AG_Collegiate'!N61+'5C1M_GEO Mid'!N61+Placeholder_Tallulah!N61</f>
        <v>0</v>
      </c>
      <c r="O61" s="356">
        <f>'5C1B_DArbonne'!O61+'5C1A_Madison'!O61+'5C1C_Intl High'!O61+'5C3_UnvView'!O61+'5C1F_L.C. Charter'!O61+'5C1E_LFNO'!O61+'5C1D_NOMMA'!O61+'5C1AE_Noble Minds'!O61+'5C1J_Jeff Chamber'!O61+'5C1Q_Advantage'!O61+'5C1AF_JCFA-Laf'!O61+'5C1W_Willow'!O61+'5C1Z_Lincoln Prep'!O61+'5C1AA_Laurel'!O61+'5C1AB_Apex'!O61+'5C1AC_Smothers'!O61+'5C1AD_Greater'!O61+'5C1R_Iberville'!O61+'5C1N_Delta'!O61+'5C1S_LC Col Prep'!O61+'5C1T_Northeast'!O61+'5C1U_Acadiana Ren'!O61+'5C1I_LA Key'!O61+'5C1V_Laf Ren'!O61+'5C1O_Impact'!O61+'5C1P_Vision'!O61+'5C2_LAVCA'!O61+'5C1H_Southwest'!O61+'5C1G_JS Clark'!O61+'5C1AH_BRUP'!O61+'5C1X_Tangi'!O61+'5C1Y_GEO'!O61+'5C1AI_Harmony'!O61+'5C1AJ_Athlos'!O61+'5C1AG_Collegiate'!O61+'5C1M_GEO Mid'!O61+Placeholder_Tallulah!O61</f>
        <v>0</v>
      </c>
      <c r="P61" s="52">
        <f>'Source Data'!L61</f>
        <v>1618.596660296995</v>
      </c>
      <c r="Q61" s="81">
        <f>'5C1B_DArbonne'!Q61+'5C1A_Madison'!Q61+'5C1C_Intl High'!Q61+'5C3_UnvView'!Q61+'5C1F_L.C. Charter'!Q61+'5C1E_LFNO'!Q61+'5C1D_NOMMA'!Q61+'5C1AE_Noble Minds'!Q61+'5C1J_Jeff Chamber'!Q61+'5C1Q_Advantage'!Q61+'5C1AF_JCFA-Laf'!Q61+'5C1W_Willow'!Q61+'5C1Z_Lincoln Prep'!Q61+'5C1AA_Laurel'!Q61+'5C1AB_Apex'!Q61+'5C1AC_Smothers'!Q61+'5C1AD_Greater'!Q61+'5C1R_Iberville'!Q61+'5C1N_Delta'!Q61+'5C1S_LC Col Prep'!Q61+'5C1T_Northeast'!Q61+'5C1U_Acadiana Ren'!Q61+'5C1I_LA Key'!Q61+'5C1V_Laf Ren'!Q61+'5C1O_Impact'!Q61+'5C1P_Vision'!Q61+'5C2_LAVCA'!Q61+'5C1H_Southwest'!Q61+'5C1G_JS Clark'!Q61+'5C1AH_BRUP'!Q61+'5C1X_Tangi'!Q61+'5C1Y_GEO'!Q61+'5C1AI_Harmony'!Q61+'5C1AJ_Athlos'!Q61+'5C1AG_Collegiate'!Q61+'5C1M_GEO Mid'!Q61+Placeholder_Tallulah!Q61</f>
        <v>0</v>
      </c>
      <c r="R61" s="95">
        <f>'5C1B_DArbonne'!R61+'5C1A_Madison'!R61+'5C1C_Intl High'!R61+'5C3_UnvView'!R61+'5C1F_L.C. Charter'!R61+'5C1E_LFNO'!R61+'5C1D_NOMMA'!R61+'5C1AE_Noble Minds'!R61+'5C1J_Jeff Chamber'!R61+'5C1Q_Advantage'!R61+'5C1AF_JCFA-Laf'!R61+'5C1W_Willow'!R61+'5C1Z_Lincoln Prep'!R61+'5C1AA_Laurel'!R61+'5C1AB_Apex'!R61+'5C1AC_Smothers'!R61+'5C1AD_Greater'!R61+'5C1R_Iberville'!R61+'5C1N_Delta'!R61+'5C1S_LC Col Prep'!R61+'5C1T_Northeast'!R61+'5C1U_Acadiana Ren'!R61+'5C1I_LA Key'!R61+'5C1V_Laf Ren'!R61+'5C1O_Impact'!R61+'5C1P_Vision'!R61+'5C2_LAVCA'!R61+'5C1H_Southwest'!R61+'5C1G_JS Clark'!R61+'5C1AH_BRUP'!R61+'5C1X_Tangi'!R61+'5C1Y_GEO'!R61+'5C1AI_Harmony'!R61+'5C1AJ_Athlos'!R61+'5C1AG_Collegiate'!R61+'5C1M_GEO Mid'!R61+Placeholder_Tallulah!R61</f>
        <v>775203</v>
      </c>
      <c r="S61" s="1398">
        <f>'5C3_UnvView'!S61+'5C2_LAVCA'!S61</f>
        <v>86133</v>
      </c>
      <c r="T61" s="52">
        <f>'5C1B_DArbonne'!S61+'5C1A_Madison'!S61+'5C1C_Intl High'!S61+'5C3_UnvView'!T61+'5C1F_L.C. Charter'!S61+'5C1E_LFNO'!S61+'5C1D_NOMMA'!S61+'5C1AE_Noble Minds'!S61+'5C1J_Jeff Chamber'!S61+'5C1Q_Advantage'!S61+'5C1AF_JCFA-Laf'!S61+'5C1W_Willow'!S61+'5C1Z_Lincoln Prep'!S61+'5C1AA_Laurel'!S61+'5C1AB_Apex'!S61+'5C1AC_Smothers'!S61+'5C1AD_Greater'!S61+'5C1R_Iberville'!S61+'5C1N_Delta'!S61+'5C1S_LC Col Prep'!S61+'5C1T_Northeast'!S61+'5C1U_Acadiana Ren'!S61+'5C1I_LA Key'!S61+'5C1V_Laf Ren'!S61+'5C1O_Impact'!S61+'5C1P_Vision'!S61+'5C2_LAVCA'!T61+'5C1H_Southwest'!S61+'5C1G_JS Clark'!S61+'5C1AH_BRUP'!S61+'5C1X_Tangi'!S61+'5C1Y_GEO'!S61+'5C1AI_Harmony'!S61+'5C1AJ_Athlos'!S61+'5C1AG_Collegiate'!S61+'5C1M_GEO Mid'!S61+Placeholder_Tallulah!S61</f>
        <v>0</v>
      </c>
      <c r="U61" s="52">
        <f>'5C1B_DArbonne'!T61+'5C1A_Madison'!T61+'5C1C_Intl High'!T61+'5C3_UnvView'!U61+'5C1F_L.C. Charter'!T61+'5C1E_LFNO'!T61+'5C1D_NOMMA'!T61+'5C1AE_Noble Minds'!T61+'5C1J_Jeff Chamber'!T61+'5C1Q_Advantage'!T61+'5C1AF_JCFA-Laf'!T61+'5C1W_Willow'!T61+'5C1Z_Lincoln Prep'!T61+'5C1AA_Laurel'!T61+'5C1AB_Apex'!T61+'5C1AC_Smothers'!T61+'5C1AD_Greater'!T61+'5C1R_Iberville'!T61+'5C1N_Delta'!T61+'5C1S_LC Col Prep'!T61+'5C1T_Northeast'!T61+'5C1U_Acadiana Ren'!T61+'5C1I_LA Key'!T61+'5C1V_Laf Ren'!T61+'5C1O_Impact'!T61+'5C1P_Vision'!T61+'5C2_LAVCA'!U61+'5C1H_Southwest'!T61+'5C1G_JS Clark'!T61+'5C1AH_BRUP'!T61+'5C1X_Tangi'!T61+'5C1Y_GEO'!T61+'5C1AI_Harmony'!T61+'5C1AJ_Athlos'!T61+'5C1AG_Collegiate'!T61+'5C1M_GEO Mid'!T61+Placeholder_Tallulah!T61</f>
        <v>0</v>
      </c>
      <c r="V61" s="53">
        <f>'5C1B_DArbonne'!U61+'5C1A_Madison'!U61+'5C1C_Intl High'!U61+'5C3_UnvView'!V61+'5C1F_L.C. Charter'!U61+'5C1E_LFNO'!U61+'5C1D_NOMMA'!U61+'5C1AE_Noble Minds'!U61+'5C1J_Jeff Chamber'!U61+'5C1Q_Advantage'!U61+'5C1AF_JCFA-Laf'!U61+'5C1W_Willow'!U61+'5C1Z_Lincoln Prep'!U61+'5C1AA_Laurel'!U61+'5C1AB_Apex'!U61+'5C1AC_Smothers'!U61+'5C1AD_Greater'!U61+'5C1R_Iberville'!U61+'5C1N_Delta'!U61+'5C1S_LC Col Prep'!U61+'5C1T_Northeast'!U61+'5C1U_Acadiana Ren'!U61+'5C1I_LA Key'!U61+'5C1V_Laf Ren'!U61+'5C1O_Impact'!U61+'5C1P_Vision'!U61+'5C2_LAVCA'!V61+'5C1H_Southwest'!U61+'5C1G_JS Clark'!U61+'5C1AH_BRUP'!U61+'5C1X_Tangi'!U61+'5C1Y_GEO'!U61+'5C1AI_Harmony'!U61+'5C1AJ_Athlos'!U61+'5C1AG_Collegiate'!U61+'5C1M_GEO Mid'!U61+Placeholder_Tallulah!U61</f>
        <v>0</v>
      </c>
      <c r="W61" s="95">
        <f>'5C1B_DArbonne'!V61+'5C1A_Madison'!V61+'5C1C_Intl High'!V61+'5C3_UnvView'!W61+'5C1F_L.C. Charter'!V61+'5C1E_LFNO'!V61+'5C1D_NOMMA'!V61+'5C1AE_Noble Minds'!V61+'5C1J_Jeff Chamber'!V61+'5C1Q_Advantage'!V61+'5C1AF_JCFA-Laf'!V61+'5C1W_Willow'!V61+'5C1Z_Lincoln Prep'!V61+'5C1AA_Laurel'!V61+'5C1AB_Apex'!V61+'5C1AC_Smothers'!V61+'5C1AD_Greater'!V61+'5C1R_Iberville'!V61+'5C1N_Delta'!V61+'5C1S_LC Col Prep'!V61+'5C1T_Northeast'!V61+'5C1U_Acadiana Ren'!V61+'5C1I_LA Key'!V61+'5C1V_Laf Ren'!V61+'5C1O_Impact'!V61+'5C1P_Vision'!V61+'5C2_LAVCA'!W61+'5C1H_Southwest'!V61+'5C1G_JS Clark'!V61+'5C1AH_BRUP'!V61+'5C1X_Tangi'!V61+'5C1Y_GEO'!V61+'5C1AI_Harmony'!V61+'5C1AJ_Athlos'!V61+'5C1AG_Collegiate'!V61+'5C1M_GEO Mid'!V61+Placeholder_Tallulah!V61</f>
        <v>0</v>
      </c>
      <c r="X61" s="81">
        <f>'5C1B_DArbonne'!W61+'5C1A_Madison'!W61+'5C1C_Intl High'!W61+'5C3_UnvView'!X61+'5C1F_L.C. Charter'!W61+'5C1E_LFNO'!W61+'5C1D_NOMMA'!W61+'5C1AE_Noble Minds'!W61+'5C1J_Jeff Chamber'!W61+'5C1Q_Advantage'!W61+'5C1AF_JCFA-Laf'!W61+'5C1W_Willow'!W61+'5C1Z_Lincoln Prep'!W61+'5C1AA_Laurel'!W61+'5C1AB_Apex'!W61+'5C1AC_Smothers'!W61+'5C1AD_Greater'!W61+'5C1R_Iberville'!W61+'5C1N_Delta'!W61+'5C1S_LC Col Prep'!W61+'5C1T_Northeast'!W61+'5C1U_Acadiana Ren'!W61+'5C1I_LA Key'!W61+'5C1V_Laf Ren'!W61+'5C1O_Impact'!W61+'5C1P_Vision'!W61+'5C2_LAVCA'!X61+'5C1H_Southwest'!W61+'5C1G_JS Clark'!W61+'5C1AH_BRUP'!W61+'5C1X_Tangi'!W61+'5C1Y_GEO'!W61+'5C1AI_Harmony'!W61+'5C1AJ_Athlos'!W61+'5C1AG_Collegiate'!W61+'5C1M_GEO Mid'!W61+Placeholder_Tallulah!W61</f>
        <v>0</v>
      </c>
      <c r="Y61" s="95">
        <f>'5C1B_DArbonne'!X61+'5C1A_Madison'!X61+'5C1C_Intl High'!X61+'5C3_UnvView'!Y61+'5C1F_L.C. Charter'!X61+'5C1E_LFNO'!X61+'5C1D_NOMMA'!X61+'5C1AE_Noble Minds'!X61+'5C1J_Jeff Chamber'!X61+'5C1Q_Advantage'!X61+'5C1AF_JCFA-Laf'!X61+'5C1W_Willow'!X61+'5C1Z_Lincoln Prep'!X61+'5C1AA_Laurel'!X61+'5C1AB_Apex'!X61+'5C1AC_Smothers'!X61+'5C1AD_Greater'!X61+'5C1R_Iberville'!X61+'5C1N_Delta'!X61+'5C1S_LC Col Prep'!X61+'5C1T_Northeast'!X61+'5C1U_Acadiana Ren'!X61+'5C1I_LA Key'!X61+'5C1V_Laf Ren'!X61+'5C1O_Impact'!X61+'5C1P_Vision'!X61+'5C2_LAVCA'!Y61+'5C1H_Southwest'!X61+'5C1G_JS Clark'!X61+'5C1AH_BRUP'!X61+'5C1X_Tangi'!X61+'5C1Y_GEO'!X61+'5C1AI_Harmony'!X61+'5C1AJ_Athlos'!X61+'5C1AG_Collegiate'!X61+'5C1M_GEO Mid'!X61+Placeholder_Tallulah!X61</f>
        <v>0</v>
      </c>
      <c r="Z61" s="52">
        <f>'5C1B_DArbonne'!Y61+'5C1A_Madison'!Y61+'5C1C_Intl High'!Y61+'5C3_UnvView'!Z61+'5C1F_L.C. Charter'!Y61+'5C1E_LFNO'!Y61+'5C1D_NOMMA'!Y61+'5C1AE_Noble Minds'!Y61+'5C1J_Jeff Chamber'!Y61+'5C1Q_Advantage'!Y61+'5C1AF_JCFA-Laf'!Y61+'5C1W_Willow'!Y61+'5C1Z_Lincoln Prep'!Y61+'5C1AA_Laurel'!Y61+'5C1AB_Apex'!Y61+'5C1AC_Smothers'!Y61+'5C1AD_Greater'!Y61+'5C1R_Iberville'!Y61+'5C1N_Delta'!Y61+'5C1S_LC Col Prep'!Y61+'5C1T_Northeast'!Y61+'5C1U_Acadiana Ren'!Y61+'5C1I_LA Key'!Y61+'5C1V_Laf Ren'!Y61+'5C1O_Impact'!Y61+'5C1P_Vision'!Y61+'5C2_LAVCA'!Z61+'5C1H_Southwest'!Y61+'5C1G_JS Clark'!Y61+'5C1AH_BRUP'!Y61+'5C1X_Tangi'!Y61+'5C1Y_GEO'!Y61+'5C1AI_Harmony'!Y61+'5C1AJ_Athlos'!Y61+'5C1AG_Collegiate'!Y61+'5C1M_GEO Mid'!Y61+Placeholder_Tallulah!Y61</f>
        <v>0</v>
      </c>
      <c r="AA61" s="95">
        <f>'5C1B_DArbonne'!Z61+'5C1A_Madison'!Z61+'5C1C_Intl High'!Z61+'5C3_UnvView'!AA61+'5C1F_L.C. Charter'!Z61+'5C1E_LFNO'!Z61+'5C1D_NOMMA'!Z61+'5C1AE_Noble Minds'!Z61+'5C1J_Jeff Chamber'!Z61+'5C1Q_Advantage'!Z61+'5C1AF_JCFA-Laf'!Z61+'5C1W_Willow'!Z61+'5C1Z_Lincoln Prep'!Z61+'5C1AA_Laurel'!Z61+'5C1AB_Apex'!Z61+'5C1AC_Smothers'!Z61+'5C1AD_Greater'!Z61+'5C1R_Iberville'!Z61+'5C1N_Delta'!Z61+'5C1S_LC Col Prep'!Z61+'5C1T_Northeast'!Z61+'5C1U_Acadiana Ren'!Z61+'5C1I_LA Key'!Z61+'5C1V_Laf Ren'!Z61+'5C1O_Impact'!Z61+'5C1P_Vision'!Z61+'5C2_LAVCA'!AA61+'5C1H_Southwest'!Z61+'5C1G_JS Clark'!Z61+'5C1AH_BRUP'!Z61+'5C1X_Tangi'!Z61+'5C1Y_GEO'!Z61+'5C1AI_Harmony'!Z61+'5C1AJ_Athlos'!Z61+'5C1AG_Collegiate'!Z61+'5C1M_GEO Mid'!Z61+Placeholder_Tallulah!Z61</f>
        <v>0</v>
      </c>
      <c r="AB61" s="54">
        <f>'5C1B_DArbonne'!AA61+'5C1A_Madison'!AA61+'5C1C_Intl High'!AA61+'5C3_UnvView'!AB61+'5C1F_L.C. Charter'!AA61+'5C1E_LFNO'!AA61+'5C1D_NOMMA'!AA61+'5C1AE_Noble Minds'!AA61+'5C1J_Jeff Chamber'!AA61+'5C1Q_Advantage'!AA61+'5C1AF_JCFA-Laf'!AA61+'5C1W_Willow'!AA61+'5C1Z_Lincoln Prep'!AA61+'5C1AA_Laurel'!AA61+'5C1AB_Apex'!AA61+'5C1AC_Smothers'!AA61+'5C1AD_Greater'!AA61+'5C1R_Iberville'!AA61+'5C1N_Delta'!AA61+'5C1S_LC Col Prep'!AA61+'5C1T_Northeast'!AA61+'5C1U_Acadiana Ren'!AA61+'5C1I_LA Key'!AA61+'5C1V_Laf Ren'!AA61+'5C1O_Impact'!AA61+'5C1P_Vision'!AA61+'5C2_LAVCA'!AB61+'5C1H_Southwest'!AA61+'5C1G_JS Clark'!AA61+'5C1AH_BRUP'!AA61+'5C1X_Tangi'!AA61+'5C1Y_GEO'!AA61+'5C1AI_Harmony'!AA61+'5C1AJ_Athlos'!AA61+'5C1AG_Collegiate'!AA61+'5C1M_GEO Mid'!AA61+Placeholder_Tallulah!AA61</f>
        <v>0</v>
      </c>
      <c r="AC61" s="52">
        <f>'5C1B_DArbonne'!AB61+'5C1A_Madison'!AB61+'5C1C_Intl High'!AB61+'5C3_UnvView'!AC61+'5C1F_L.C. Charter'!AB61+'5C1E_LFNO'!AB61+'5C1D_NOMMA'!AB61+'5C1AE_Noble Minds'!AB61+'5C1J_Jeff Chamber'!AB61+'5C1Q_Advantage'!AB61+'5C1AF_JCFA-Laf'!AB61+'5C1W_Willow'!AB61+'5C1Z_Lincoln Prep'!AB61+'5C1AA_Laurel'!AB61+'5C1AB_Apex'!AB61+'5C1AC_Smothers'!AB61+'5C1AD_Greater'!AB61+'5C1R_Iberville'!AB61+'5C1N_Delta'!AB61+'5C1S_LC Col Prep'!AB61+'5C1T_Northeast'!AB61+'5C1U_Acadiana Ren'!AB61+'5C1I_LA Key'!AB61+'5C1V_Laf Ren'!AB61+'5C1O_Impact'!AB61+'5C1P_Vision'!AB61+'5C2_LAVCA'!AC61+'5C1H_Southwest'!AB61+'5C1G_JS Clark'!AB61+'5C1AH_BRUP'!AB61+'5C1X_Tangi'!AB61+'5C1Y_GEO'!AB61+'5C1AI_Harmony'!AB61+'5C1AJ_Athlos'!AB61+'5C1AG_Collegiate'!AB61+'5C1M_GEO Mid'!AB61+Placeholder_Tallulah!AB61</f>
        <v>0</v>
      </c>
      <c r="AD61" s="96">
        <f>'5C1B_DArbonne'!AC61+'5C1A_Madison'!AC61+'5C1C_Intl High'!AC61+'5C3_UnvView'!AD61+'5C1F_L.C. Charter'!AC61+'5C1E_LFNO'!AC61+'5C1D_NOMMA'!AC61+'5C1AE_Noble Minds'!AC61+'5C1J_Jeff Chamber'!AC61+'5C1Q_Advantage'!AC61+'5C1AF_JCFA-Laf'!AC61+'5C1W_Willow'!AC61+'5C1Z_Lincoln Prep'!AC61+'5C1AA_Laurel'!AC61+'5C1AB_Apex'!AC61+'5C1AC_Smothers'!AC61+'5C1AD_Greater'!AC61+'5C1R_Iberville'!AC61+'5C1N_Delta'!AC61+'5C1S_LC Col Prep'!AC61+'5C1T_Northeast'!AC61+'5C1U_Acadiana Ren'!AC61+'5C1I_LA Key'!AC61+'5C1V_Laf Ren'!AC61+'5C1O_Impact'!AC61+'5C1P_Vision'!AC61+'5C2_LAVCA'!AD61+'5C1H_Southwest'!AC61+'5C1G_JS Clark'!AC61+'5C1AH_BRUP'!AC61+'5C1X_Tangi'!AC61+'5C1Y_GEO'!AC61+'5C1AI_Harmony'!AC61+'5C1AJ_Athlos'!AC61+'5C1AG_Collegiate'!AC61+'5C1M_GEO Mid'!AC61+Placeholder_Tallulah!AC61</f>
        <v>0</v>
      </c>
      <c r="AE61" s="96">
        <f>'5C1B_DArbonne'!AD61+'5C1A_Madison'!AD61+'5C1C_Intl High'!AD61+'5C3_UnvView'!AE61+'5C1F_L.C. Charter'!AD61+'5C1E_LFNO'!AD61+'5C1D_NOMMA'!AD61+'5C1AE_Noble Minds'!AD61+'5C1J_Jeff Chamber'!AD61+'5C1Q_Advantage'!AD61+'5C1AF_JCFA-Laf'!AD61+'5C1W_Willow'!AD61+'5C1Z_Lincoln Prep'!AD61+'5C1AA_Laurel'!AD61+'5C1AB_Apex'!AD61+'5C1AC_Smothers'!AD61+'5C1AD_Greater'!AD61+'5C1R_Iberville'!AD61+'5C1N_Delta'!AD61+'5C1S_LC Col Prep'!AD61+'5C1T_Northeast'!AD61+'5C1U_Acadiana Ren'!AD61+'5C1I_LA Key'!AD61+'5C1V_Laf Ren'!AD61+'5C1O_Impact'!AD61+'5C1P_Vision'!AD61+'5C2_LAVCA'!AE61+'5C1H_Southwest'!AD61+'5C1G_JS Clark'!AD61+'5C1AH_BRUP'!AD61+'5C1X_Tangi'!AD61+'5C1Y_GEO'!AD61+'5C1AI_Harmony'!AD61+'5C1AJ_Athlos'!AD61+'5C1AG_Collegiate'!AD61+'5C1M_GEO Mid'!AD61+Placeholder_Tallulah!AD61</f>
        <v>0</v>
      </c>
      <c r="AF61" s="72">
        <f>'Source Data'!N61</f>
        <v>3856</v>
      </c>
      <c r="AG61" s="92">
        <f>'5C1B_DArbonne'!AF61+'5C1A_Madison'!AF61+'5C1C_Intl High'!AF61+'5C3_UnvView'!AG61+'5C1F_L.C. Charter'!AF61+'5C1E_LFNO'!AF61+'5C1D_NOMMA'!AF61+'5C1AE_Noble Minds'!AF61+'5C1J_Jeff Chamber'!AF61+'5C1Q_Advantage'!AF61+'5C1AF_JCFA-Laf'!AF61+'5C1W_Willow'!AF61+'5C1Z_Lincoln Prep'!AF61+'5C1AA_Laurel'!AF61+'5C1AB_Apex'!AF61+'5C1AC_Smothers'!AF61+'5C1AD_Greater'!AF61+'5C1R_Iberville'!AF61+'5C1N_Delta'!AF61+'5C1S_LC Col Prep'!AF61+'5C1T_Northeast'!AF61+'5C1U_Acadiana Ren'!AF61+'5C1I_LA Key'!AF61+'5C1V_Laf Ren'!AF61+'5C1O_Impact'!AF61+'5C1P_Vision'!AF61+'5C2_LAVCA'!AG61+'5C1H_Southwest'!AF61+'5C1G_JS Clark'!AF61+'5C1AH_BRUP'!AF61+'5C1X_Tangi'!AF61+'5C1Y_GEO'!AF61+'5C1AI_Harmony'!AF61+'5C1AJ_Athlos'!AF61+'5C1AG_Collegiate'!AF61+'5C1M_GEO Mid'!AF61+Placeholder_Tallulah!AF61</f>
        <v>0</v>
      </c>
      <c r="AH61" s="337">
        <f>'5C1B_DArbonne'!AG61+'5C1A_Madison'!AG61+'5C1C_Intl High'!AG61+'5C3_UnvView'!AH61+'5C1F_L.C. Charter'!AG61+'5C1E_LFNO'!AG61+'5C1D_NOMMA'!AG61+'5C1AE_Noble Minds'!AG61+'5C1J_Jeff Chamber'!AG61+'5C1Q_Advantage'!AG61+'5C1AF_JCFA-Laf'!AG61+'5C1W_Willow'!AG61+'5C1Z_Lincoln Prep'!AG61+'5C1AA_Laurel'!AG61+'5C1AB_Apex'!AG61+'5C1AC_Smothers'!AG61+'5C1AD_Greater'!AG61+'5C1R_Iberville'!AG61+'5C1N_Delta'!AG61+'5C1S_LC Col Prep'!AG61+'5C1T_Northeast'!AG61+'5C1U_Acadiana Ren'!AG61+'5C1I_LA Key'!AG61+'5C1V_Laf Ren'!AG61+'5C1O_Impact'!AG61+'5C1P_Vision'!AG61+'5C2_LAVCA'!AH61+'5C1H_Southwest'!AG61+'5C1G_JS Clark'!AG61+'5C1AH_BRUP'!AG61+'5C1X_Tangi'!AG61+'5C1Y_GEO'!AG61+'5C1AI_Harmony'!AG61+'5C1AJ_Athlos'!AG61+'5C1AG_Collegiate'!AG61+'5C1M_GEO Mid'!AG61+Placeholder_Tallulah!AG61</f>
        <v>0</v>
      </c>
      <c r="AI61" s="72">
        <f>'5C1B_DArbonne'!AH61+'5C1A_Madison'!AH61+'5C1C_Intl High'!AH61+'5C3_UnvView'!AI61+'5C1F_L.C. Charter'!AH61+'5C1E_LFNO'!AH61+'5C1D_NOMMA'!AH61+'5C1AE_Noble Minds'!AH61+'5C1J_Jeff Chamber'!AH61+'5C1Q_Advantage'!AH61+'5C1AF_JCFA-Laf'!AH61+'5C1W_Willow'!AH61+'5C1Z_Lincoln Prep'!AH61+'5C1AA_Laurel'!AH61+'5C1AB_Apex'!AH61+'5C1AC_Smothers'!AH61+'5C1AD_Greater'!AH61+'5C1R_Iberville'!AH61+'5C1N_Delta'!AH61+'5C1S_LC Col Prep'!AH61+'5C1T_Northeast'!AH61+'5C1U_Acadiana Ren'!AH61+'5C1I_LA Key'!AH61+'5C1V_Laf Ren'!AH61+'5C1O_Impact'!AH61+'5C1P_Vision'!AH61+'5C2_LAVCA'!AI61+'5C1H_Southwest'!AH61+'5C1G_JS Clark'!AH61+'5C1AH_BRUP'!AH61+'5C1X_Tangi'!AH61+'5C1Y_GEO'!AH61+'5C1AI_Harmony'!AH61+'5C1AJ_Athlos'!AH61+'5C1AG_Collegiate'!AH61+'5C1M_GEO Mid'!AH61+Placeholder_Tallulah!AH61</f>
        <v>0</v>
      </c>
      <c r="AJ61" s="337">
        <f>'5C1B_DArbonne'!AI61+'5C1A_Madison'!AI61+'5C1C_Intl High'!AI61+'5C3_UnvView'!AJ61+'5C1F_L.C. Charter'!AI61+'5C1E_LFNO'!AI61+'5C1D_NOMMA'!AI61+'5C1AE_Noble Minds'!AI61+'5C1J_Jeff Chamber'!AI61+'5C1Q_Advantage'!AI61+'5C1AF_JCFA-Laf'!AI61+'5C1W_Willow'!AI61+'5C1Z_Lincoln Prep'!AI61+'5C1AA_Laurel'!AI61+'5C1AB_Apex'!AI61+'5C1AC_Smothers'!AI61+'5C1AD_Greater'!AI61+'5C1R_Iberville'!AI61+'5C1N_Delta'!AI61+'5C1S_LC Col Prep'!AI61+'5C1T_Northeast'!AI61+'5C1U_Acadiana Ren'!AI61+'5C1I_LA Key'!AI61+'5C1V_Laf Ren'!AI61+'5C1O_Impact'!AI61+'5C1P_Vision'!AI61+'5C2_LAVCA'!AJ61+'5C1H_Southwest'!AI61+'5C1G_JS Clark'!AI61+'5C1AH_BRUP'!AI61+'5C1X_Tangi'!AI61+'5C1Y_GEO'!AI61+'5C1AI_Harmony'!AI61+'5C1AJ_Athlos'!AI61+'5C1AG_Collegiate'!AI61+'5C1M_GEO Mid'!AI61+Placeholder_Tallulah!AI61</f>
        <v>0</v>
      </c>
      <c r="AK61" s="73">
        <f>'5C1B_DArbonne'!AJ61+'5C1A_Madison'!AJ61+'5C1C_Intl High'!AJ61+'5C3_UnvView'!AK61+'5C1F_L.C. Charter'!AJ61+'5C1E_LFNO'!AJ61+'5C1D_NOMMA'!AJ61+'5C1AE_Noble Minds'!AJ61+'5C1J_Jeff Chamber'!AJ61+'5C1Q_Advantage'!AJ61+'5C1AF_JCFA-Laf'!AJ61+'5C1W_Willow'!AJ61+'5C1Z_Lincoln Prep'!AJ61+'5C1AA_Laurel'!AJ61+'5C1AB_Apex'!AJ61+'5C1AC_Smothers'!AJ61+'5C1AD_Greater'!AJ61+'5C1R_Iberville'!AJ61+'5C1N_Delta'!AJ61+'5C1S_LC Col Prep'!AJ61+'5C1T_Northeast'!AJ61+'5C1U_Acadiana Ren'!AJ61+'5C1I_LA Key'!AJ61+'5C1V_Laf Ren'!AJ61+'5C1O_Impact'!AJ61+'5C1P_Vision'!AJ61+'5C2_LAVCA'!AK61+'5C1H_Southwest'!AJ61+'5C1G_JS Clark'!AJ61+'5C1AH_BRUP'!AJ61+'5C1X_Tangi'!AJ61+'5C1Y_GEO'!AJ61+'5C1AI_Harmony'!AJ61+'5C1AJ_Athlos'!AJ61+'5C1AG_Collegiate'!AJ61+'5C1M_GEO Mid'!AJ61+Placeholder_Tallulah!AJ61</f>
        <v>0</v>
      </c>
      <c r="AL61" s="74">
        <f>'5C1B_DArbonne'!AK61+'5C1A_Madison'!AK61+'5C1C_Intl High'!AK61+'5C3_UnvView'!AL61+'5C1F_L.C. Charter'!AK61+'5C1E_LFNO'!AK61+'5C1D_NOMMA'!AK61+'5C1AE_Noble Minds'!AK61+'5C1J_Jeff Chamber'!AK61+'5C1Q_Advantage'!AK61+'5C1AF_JCFA-Laf'!AK61+'5C1W_Willow'!AK61+'5C1Z_Lincoln Prep'!AK61+'5C1AA_Laurel'!AK61+'5C1AB_Apex'!AK61+'5C1AC_Smothers'!AK61+'5C1AD_Greater'!AK61+'5C1R_Iberville'!AK61+'5C1N_Delta'!AK61+'5C1S_LC Col Prep'!AK61+'5C1T_Northeast'!AK61+'5C1U_Acadiana Ren'!AK61+'5C1I_LA Key'!AK61+'5C1V_Laf Ren'!AK61+'5C1O_Impact'!AK61+'5C1P_Vision'!AK61+'5C2_LAVCA'!AL61+'5C1H_Southwest'!AK61+'5C1G_JS Clark'!AK61+'5C1AH_BRUP'!AK61+'5C1X_Tangi'!AK61+'5C1Y_GEO'!AK61+'5C1AI_Harmony'!AK61+'5C1AJ_Athlos'!AK61+'5C1AG_Collegiate'!AK61+'5C1M_GEO Mid'!AK61+Placeholder_Tallulah!AK61</f>
        <v>0</v>
      </c>
      <c r="AM61" s="92">
        <f>'5C1B_DArbonne'!AL61+'5C1A_Madison'!AL61+'5C1C_Intl High'!AL61+'5C3_UnvView'!AM61+'5C1F_L.C. Charter'!AL61+'5C1E_LFNO'!AL61+'5C1D_NOMMA'!AL61+'5C1AE_Noble Minds'!AL61+'5C1J_Jeff Chamber'!AL61+'5C1Q_Advantage'!AL61+'5C1AF_JCFA-Laf'!AL61+'5C1W_Willow'!AL61+'5C1Z_Lincoln Prep'!AL61+'5C1AA_Laurel'!AL61+'5C1AB_Apex'!AL61+'5C1AC_Smothers'!AL61+'5C1AD_Greater'!AL61+'5C1R_Iberville'!AL61+'5C1N_Delta'!AL61+'5C1S_LC Col Prep'!AL61+'5C1T_Northeast'!AL61+'5C1U_Acadiana Ren'!AL61+'5C1I_LA Key'!AL61+'5C1V_Laf Ren'!AL61+'5C1O_Impact'!AL61+'5C1P_Vision'!AL61+'5C2_LAVCA'!AM61+'5C1H_Southwest'!AL61+'5C1G_JS Clark'!AL61+'5C1AH_BRUP'!AL61+'5C1X_Tangi'!AL61+'5C1Y_GEO'!AL61+'5C1AI_Harmony'!AL61+'5C1AJ_Athlos'!AL61+'5C1AG_Collegiate'!AL61+'5C1M_GEO Mid'!AL61+Placeholder_Tallulah!AL61</f>
        <v>655905</v>
      </c>
      <c r="AN61" s="83">
        <f>'5C1B_DArbonne'!AM61+'5C1A_Madison'!AM61+'5C1C_Intl High'!AM61+'5C3_UnvView'!AN61+'5C1F_L.C. Charter'!AM61+'5C1E_LFNO'!AM61+'5C1D_NOMMA'!AM61+'5C1AE_Noble Minds'!AM61+'5C1J_Jeff Chamber'!AM61+'5C1Q_Advantage'!AM61+'5C1AF_JCFA-Laf'!AM61+'5C1W_Willow'!AM61+'5C1Z_Lincoln Prep'!AM61+'5C1AA_Laurel'!AM61+'5C1AB_Apex'!AM61+'5C1AC_Smothers'!AM61+'5C1AD_Greater'!AM61+'5C1R_Iberville'!AM61+'5C1N_Delta'!AM61+'5C1S_LC Col Prep'!AM61+'5C1T_Northeast'!AM61+'5C1U_Acadiana Ren'!AM61+'5C1I_LA Key'!AM61+'5C1V_Laf Ren'!AM61+'5C1O_Impact'!AM61+'5C1P_Vision'!AM61+'5C2_LAVCA'!AN61+'5C1H_Southwest'!AM61+'5C1G_JS Clark'!AM61+'5C1AH_BRUP'!AM61+'5C1X_Tangi'!AM61+'5C1Y_GEO'!AM61+'5C1AI_Harmony'!AM61+'5C1AJ_Athlos'!AM61+'5C1AG_Collegiate'!AM61+'5C1M_GEO Mid'!AM61+Placeholder_Tallulah!AM61</f>
        <v>0</v>
      </c>
      <c r="AO61" s="92">
        <f>'5C1B_DArbonne'!AN61+'5C1A_Madison'!AN61+'5C1C_Intl High'!AN61+'5C3_UnvView'!AO61+'5C1F_L.C. Charter'!AN61+'5C1E_LFNO'!AN61+'5C1D_NOMMA'!AN61+'5C1AE_Noble Minds'!AN61+'5C1J_Jeff Chamber'!AN61+'5C1Q_Advantage'!AN61+'5C1AF_JCFA-Laf'!AN61+'5C1W_Willow'!AN61+'5C1Z_Lincoln Prep'!AN61+'5C1AA_Laurel'!AN61+'5C1AB_Apex'!AN61+'5C1AC_Smothers'!AN61+'5C1AD_Greater'!AN61+'5C1R_Iberville'!AN61+'5C1N_Delta'!AN61+'5C1S_LC Col Prep'!AN61+'5C1T_Northeast'!AN61+'5C1U_Acadiana Ren'!AN61+'5C1I_LA Key'!AN61+'5C1V_Laf Ren'!AN61+'5C1O_Impact'!AN61+'5C1P_Vision'!AN61+'5C2_LAVCA'!AO61+'5C1H_Southwest'!AN61+'5C1G_JS Clark'!AN61+'5C1AH_BRUP'!AN61+'5C1X_Tangi'!AN61+'5C1Y_GEO'!AN61+'5C1AI_Harmony'!AN61+'5C1AJ_Athlos'!AN61+'5C1AG_Collegiate'!AN61+'5C1M_GEO Mid'!AN61+Placeholder_Tallulah!AN61</f>
        <v>0</v>
      </c>
      <c r="AP61" s="73">
        <f>'5C1B_DArbonne'!AO61+'5C1A_Madison'!AO61+'5C1C_Intl High'!AO61+'5C3_UnvView'!AP61+'5C1F_L.C. Charter'!AO61+'5C1E_LFNO'!AO61+'5C1D_NOMMA'!AO61+'5C1AE_Noble Minds'!AO61+'5C1J_Jeff Chamber'!AO61+'5C1Q_Advantage'!AO61+'5C1AF_JCFA-Laf'!AO61+'5C1W_Willow'!AO61+'5C1Z_Lincoln Prep'!AO61+'5C1AA_Laurel'!AO61+'5C1AB_Apex'!AO61+'5C1AC_Smothers'!AO61+'5C1AD_Greater'!AO61+'5C1R_Iberville'!AO61+'5C1N_Delta'!AO61+'5C1S_LC Col Prep'!AO61+'5C1T_Northeast'!AO61+'5C1U_Acadiana Ren'!AO61+'5C1I_LA Key'!AO61+'5C1V_Laf Ren'!AO61+'5C1O_Impact'!AO61+'5C1P_Vision'!AO61+'5C2_LAVCA'!AP61+'5C1H_Southwest'!AO61+'5C1G_JS Clark'!AO61+'5C1AH_BRUP'!AO61+'5C1X_Tangi'!AO61+'5C1Y_GEO'!AO61+'5C1AI_Harmony'!AO61+'5C1AJ_Athlos'!AO61+'5C1AG_Collegiate'!AO61+'5C1M_GEO Mid'!AO61+Placeholder_Tallulah!AO61</f>
        <v>0</v>
      </c>
      <c r="AQ61" s="92">
        <f>'5C1B_DArbonne'!AP61+'5C1A_Madison'!AP61+'5C1C_Intl High'!AP61+'5C3_UnvView'!AQ61+'5C1F_L.C. Charter'!AP61+'5C1E_LFNO'!AP61+'5C1D_NOMMA'!AP61+'5C1AE_Noble Minds'!AP61+'5C1J_Jeff Chamber'!AP61+'5C1Q_Advantage'!AP61+'5C1AF_JCFA-Laf'!AP61+'5C1W_Willow'!AP61+'5C1Z_Lincoln Prep'!AP61+'5C1AA_Laurel'!AP61+'5C1AB_Apex'!AP61+'5C1AC_Smothers'!AP61+'5C1AD_Greater'!AP61+'5C1R_Iberville'!AP61+'5C1N_Delta'!AP61+'5C1S_LC Col Prep'!AP61+'5C1T_Northeast'!AP61+'5C1U_Acadiana Ren'!AP61+'5C1I_LA Key'!AP61+'5C1V_Laf Ren'!AP61+'5C1O_Impact'!AP61+'5C1P_Vision'!AP61+'5C2_LAVCA'!AQ61+'5C1H_Southwest'!AP61+'5C1G_JS Clark'!AP61+'5C1AH_BRUP'!AP61+'5C1X_Tangi'!AP61+'5C1Y_GEO'!AP61+'5C1AI_Harmony'!AP61+'5C1AJ_Athlos'!AP61+'5C1AG_Collegiate'!AP61+'5C1M_GEO Mid'!AP61+Placeholder_Tallulah!AP61</f>
        <v>0</v>
      </c>
      <c r="AR61" s="73">
        <f>'5C1B_DArbonne'!AQ61+'5C1A_Madison'!AQ61+'5C1C_Intl High'!AQ61+'5C3_UnvView'!AR61+'5C1F_L.C. Charter'!AQ61+'5C1E_LFNO'!AQ61+'5C1D_NOMMA'!AQ61+'5C1AE_Noble Minds'!AQ61+'5C1J_Jeff Chamber'!AQ61+'5C1Q_Advantage'!AQ61+'5C1AF_JCFA-Laf'!AQ61+'5C1W_Willow'!AQ61+'5C1Z_Lincoln Prep'!AQ61+'5C1AA_Laurel'!AQ61+'5C1AB_Apex'!AQ61+'5C1AC_Smothers'!AQ61+'5C1AD_Greater'!AQ61+'5C1R_Iberville'!AQ61+'5C1N_Delta'!AQ61+'5C1S_LC Col Prep'!AQ61+'5C1T_Northeast'!AQ61+'5C1U_Acadiana Ren'!AQ61+'5C1I_LA Key'!AQ61+'5C1V_Laf Ren'!AQ61+'5C1O_Impact'!AQ61+'5C1P_Vision'!AQ61+'5C2_LAVCA'!AR61+'5C1H_Southwest'!AQ61+'5C1G_JS Clark'!AQ61+'5C1AH_BRUP'!AQ61+'5C1X_Tangi'!AQ61+'5C1Y_GEO'!AQ61+'5C1AI_Harmony'!AQ61+'5C1AJ_Athlos'!AQ61+'5C1AG_Collegiate'!AQ61+'5C1M_GEO Mid'!AQ61+Placeholder_Tallulah!AQ61</f>
        <v>0</v>
      </c>
      <c r="AS61" s="73">
        <f>'5C1B_DArbonne'!AR61+'5C1A_Madison'!AR61+'5C1C_Intl High'!AR61+'5C3_UnvView'!AS61+'5C1F_L.C. Charter'!AR61+'5C1E_LFNO'!AR61+'5C1D_NOMMA'!AR61+'5C1AE_Noble Minds'!AR61+'5C1J_Jeff Chamber'!AR61+'5C1Q_Advantage'!AR61+'5C1AF_JCFA-Laf'!AR61+'5C1W_Willow'!AR61+'5C1Z_Lincoln Prep'!AR61+'5C1AA_Laurel'!AR61+'5C1AB_Apex'!AR61+'5C1AC_Smothers'!AR61+'5C1AD_Greater'!AR61+'5C1R_Iberville'!AR61+'5C1N_Delta'!AR61+'5C1S_LC Col Prep'!AR61+'5C1T_Northeast'!AR61+'5C1U_Acadiana Ren'!AR61+'5C1I_LA Key'!AR61+'5C1V_Laf Ren'!AR61+'5C1O_Impact'!AR61+'5C1P_Vision'!AR61+'5C2_LAVCA'!AS61+'5C1H_Southwest'!AR61+'5C1G_JS Clark'!AR61+'5C1AH_BRUP'!AR61+'5C1X_Tangi'!AR61+'5C1Y_GEO'!AR61+'5C1AI_Harmony'!AR61+'5C1AJ_Athlos'!AR61+'5C1AG_Collegiate'!AR61+'5C1M_GEO Mid'!AR61+Placeholder_Tallulah!AR61</f>
        <v>0</v>
      </c>
      <c r="AT61" s="92">
        <f>'5C1B_DArbonne'!AS61+'5C1A_Madison'!AS61+'5C1C_Intl High'!AS61+'5C3_UnvView'!AT61+'5C1F_L.C. Charter'!AS61+'5C1E_LFNO'!AS61+'5C1D_NOMMA'!AS61+'5C1AE_Noble Minds'!AS61+'5C1J_Jeff Chamber'!AS61+'5C1Q_Advantage'!AS61+'5C1AF_JCFA-Laf'!AS61+'5C1W_Willow'!AS61+'5C1Z_Lincoln Prep'!AS61+'5C1AA_Laurel'!AS61+'5C1AB_Apex'!AS61+'5C1AC_Smothers'!AS61+'5C1AD_Greater'!AS61+'5C1R_Iberville'!AS61+'5C1N_Delta'!AS61+'5C1S_LC Col Prep'!AS61+'5C1T_Northeast'!AS61+'5C1U_Acadiana Ren'!AS61+'5C1I_LA Key'!AS61+'5C1V_Laf Ren'!AS61+'5C1O_Impact'!AS61+'5C1P_Vision'!AS61+'5C2_LAVCA'!AT61+'5C1H_Southwest'!AS61+'5C1G_JS Clark'!AS61+'5C1AH_BRUP'!AS61+'5C1X_Tangi'!AS61+'5C1Y_GEO'!AS61+'5C1AI_Harmony'!AS61+'5C1AJ_Athlos'!AS61+'5C1AG_Collegiate'!AS61+'5C1M_GEO Mid'!AS61+Placeholder_Tallulah!AS61</f>
        <v>75912</v>
      </c>
      <c r="AU61" s="82">
        <f t="shared" si="1"/>
        <v>0</v>
      </c>
      <c r="AV61" s="89">
        <f t="shared" si="2"/>
        <v>75912</v>
      </c>
      <c r="AW61" s="192"/>
      <c r="AX61" s="81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Mid'!#REF!+Placeholder_Tallulah!AW61</f>
        <v>#REF!</v>
      </c>
      <c r="AY61" s="81">
        <f t="shared" si="3"/>
        <v>0</v>
      </c>
      <c r="AZ61" s="81" t="e">
        <f t="shared" si="4"/>
        <v>#REF!</v>
      </c>
    </row>
    <row r="62" spans="1:52" ht="16.149999999999999" customHeight="1" x14ac:dyDescent="0.2">
      <c r="A62" s="59">
        <v>56</v>
      </c>
      <c r="B62" s="60" t="s">
        <v>61</v>
      </c>
      <c r="C62" s="335">
        <f>'5C1B_DArbonne'!C62+'5C1A_Madison'!C62+'5C1C_Intl High'!C62+'5C3_UnvView'!C62+'5C1F_L.C. Charter'!C62+'5C1E_LFNO'!C62+'5C1D_NOMMA'!C62+'5C1AE_Noble Minds'!C62+'5C1J_Jeff Chamber'!C62+'5C1Q_Advantage'!C62+'5C1AF_JCFA-Laf'!C62+'5C1W_Willow'!C62+'5C1Z_Lincoln Prep'!C62+'5C1AA_Laurel'!C62+'5C1AB_Apex'!C62+'5C1AC_Smothers'!C62+'5C1AD_Greater'!C62+'5C1R_Iberville'!C62+'5C1N_Delta'!C62+'5C1S_LC Col Prep'!C62+'5C1T_Northeast'!C62+'5C1U_Acadiana Ren'!C62+'5C1I_LA Key'!C62+'5C1V_Laf Ren'!C62+'5C1O_Impact'!C62+'5C1P_Vision'!C62+'5C2_LAVCA'!C62+'5C1H_Southwest'!C62+'5C1G_JS Clark'!C62+'5C1AH_BRUP'!C62+'5C1X_Tangi'!C62+'5C1Y_GEO'!C62+'5C1AI_Harmony'!C62+'5C1AJ_Athlos'!C62+'5C1AG_Collegiate'!C62+'5C1M_GEO Mid'!C62+Placeholder_Tallulah!C62</f>
        <v>0</v>
      </c>
      <c r="D62" s="61">
        <f>'Source Data'!H62</f>
        <v>5010.1657022009513</v>
      </c>
      <c r="E62" s="66">
        <f>'5C1B_DArbonne'!E62+'5C1A_Madison'!E62+'5C1C_Intl High'!E62+'5C3_UnvView'!E62+'5C1F_L.C. Charter'!E62+'5C1E_LFNO'!E62+'5C1D_NOMMA'!E62+'5C1AE_Noble Minds'!E62+'5C1J_Jeff Chamber'!E62+'5C1Q_Advantage'!E62+'5C1AF_JCFA-Laf'!E62+'5C1W_Willow'!E62+'5C1Z_Lincoln Prep'!E62+'5C1AA_Laurel'!E62+'5C1AB_Apex'!E62+'5C1AC_Smothers'!E62+'5C1AD_Greater'!E62+'5C1R_Iberville'!E62+'5C1N_Delta'!E62+'5C1S_LC Col Prep'!E62+'5C1T_Northeast'!E62+'5C1U_Acadiana Ren'!E62+'5C1I_LA Key'!E62+'5C1V_Laf Ren'!E62+'5C1O_Impact'!E62+'5C1P_Vision'!E62+'5C2_LAVCA'!E62+'5C1H_Southwest'!E62+'5C1G_JS Clark'!E62+'5C1AH_BRUP'!E62+'5C1X_Tangi'!E62+'5C1Y_GEO'!E62+'5C1AI_Harmony'!E62+'5C1AJ_Athlos'!E62+'5C1AG_Collegiate'!E62+'5C1M_GEO Mid'!E62+Placeholder_Tallulah!E62</f>
        <v>0</v>
      </c>
      <c r="F62" s="354">
        <f>'5C1B_DArbonne'!F62+'5C1A_Madison'!F62+'5C1C_Intl High'!F62+'5C3_UnvView'!F62+'5C1F_L.C. Charter'!F62+'5C1E_LFNO'!F62+'5C1D_NOMMA'!F62+'5C1AE_Noble Minds'!F62+'5C1J_Jeff Chamber'!F62+'5C1Q_Advantage'!F62+'5C1AF_JCFA-Laf'!F62+'5C1W_Willow'!F62+'5C1Z_Lincoln Prep'!F62+'5C1AA_Laurel'!F62+'5C1AB_Apex'!F62+'5C1AC_Smothers'!F62+'5C1AD_Greater'!F62+'5C1R_Iberville'!F62+'5C1N_Delta'!F62+'5C1S_LC Col Prep'!F62+'5C1T_Northeast'!F62+'5C1U_Acadiana Ren'!F62+'5C1I_LA Key'!F62+'5C1V_Laf Ren'!F62+'5C1O_Impact'!F62+'5C1P_Vision'!F62+'5C2_LAVCA'!F62+'5C1H_Southwest'!F62+'5C1G_JS Clark'!F62+'5C1AH_BRUP'!F62+'5C1X_Tangi'!F62+'5C1Y_GEO'!F62+'5C1AI_Harmony'!F62+'5C1AJ_Athlos'!F62+'5C1AG_Collegiate'!F62+'5C1M_GEO Mid'!F62+Placeholder_Tallulah!F62</f>
        <v>0</v>
      </c>
      <c r="G62" s="61">
        <f>'Source Data'!I62</f>
        <v>665.40831600253398</v>
      </c>
      <c r="H62" s="66">
        <f>'5C1B_DArbonne'!H62+'5C1A_Madison'!H62+'5C1C_Intl High'!H62+'5C3_UnvView'!H62+'5C1F_L.C. Charter'!H62+'5C1E_LFNO'!H62+'5C1D_NOMMA'!H62+'5C1AE_Noble Minds'!H62+'5C1J_Jeff Chamber'!H62+'5C1Q_Advantage'!H62+'5C1AF_JCFA-Laf'!H62+'5C1W_Willow'!H62+'5C1Z_Lincoln Prep'!H62+'5C1AA_Laurel'!H62+'5C1AB_Apex'!H62+'5C1AC_Smothers'!H62+'5C1AD_Greater'!H62+'5C1R_Iberville'!H62+'5C1N_Delta'!H62+'5C1S_LC Col Prep'!H62+'5C1T_Northeast'!H62+'5C1U_Acadiana Ren'!H62+'5C1I_LA Key'!H62+'5C1V_Laf Ren'!H62+'5C1O_Impact'!H62+'5C1P_Vision'!H62+'5C2_LAVCA'!H62+'5C1H_Southwest'!H62+'5C1G_JS Clark'!H62+'5C1AH_BRUP'!H62+'5C1X_Tangi'!H62+'5C1Y_GEO'!H62+'5C1AI_Harmony'!H62+'5C1AJ_Athlos'!H62+'5C1AG_Collegiate'!H62+'5C1M_GEO Mid'!H62+Placeholder_Tallulah!H62</f>
        <v>0</v>
      </c>
      <c r="I62" s="354">
        <f>'5C1B_DArbonne'!I62+'5C1A_Madison'!I62+'5C1C_Intl High'!I62+'5C3_UnvView'!I62+'5C1F_L.C. Charter'!I62+'5C1E_LFNO'!I62+'5C1D_NOMMA'!I62+'5C1AE_Noble Minds'!I62+'5C1J_Jeff Chamber'!I62+'5C1Q_Advantage'!I62+'5C1AF_JCFA-Laf'!I62+'5C1W_Willow'!I62+'5C1Z_Lincoln Prep'!I62+'5C1AA_Laurel'!I62+'5C1AB_Apex'!I62+'5C1AC_Smothers'!I62+'5C1AD_Greater'!I62+'5C1R_Iberville'!I62+'5C1N_Delta'!I62+'5C1S_LC Col Prep'!I62+'5C1T_Northeast'!I62+'5C1U_Acadiana Ren'!I62+'5C1I_LA Key'!I62+'5C1V_Laf Ren'!I62+'5C1O_Impact'!I62+'5C1P_Vision'!I62+'5C2_LAVCA'!I62+'5C1H_Southwest'!I62+'5C1G_JS Clark'!I62+'5C1AH_BRUP'!I62+'5C1X_Tangi'!I62+'5C1Y_GEO'!I62+'5C1AI_Harmony'!I62+'5C1AJ_Athlos'!I62+'5C1AG_Collegiate'!I62+'5C1M_GEO Mid'!I62+Placeholder_Tallulah!I62</f>
        <v>0</v>
      </c>
      <c r="J62" s="61">
        <f>'Source Data'!J62</f>
        <v>181.4749952734183</v>
      </c>
      <c r="K62" s="66">
        <f>'5C1B_DArbonne'!K62+'5C1A_Madison'!K62+'5C1C_Intl High'!K62+'5C3_UnvView'!K62+'5C1F_L.C. Charter'!K62+'5C1E_LFNO'!K62+'5C1D_NOMMA'!K62+'5C1AE_Noble Minds'!K62+'5C1J_Jeff Chamber'!K62+'5C1Q_Advantage'!K62+'5C1AF_JCFA-Laf'!K62+'5C1W_Willow'!K62+'5C1Z_Lincoln Prep'!K62+'5C1AA_Laurel'!K62+'5C1AB_Apex'!K62+'5C1AC_Smothers'!K62+'5C1AD_Greater'!K62+'5C1R_Iberville'!K62+'5C1N_Delta'!K62+'5C1S_LC Col Prep'!K62+'5C1T_Northeast'!K62+'5C1U_Acadiana Ren'!K62+'5C1I_LA Key'!K62+'5C1V_Laf Ren'!K62+'5C1O_Impact'!K62+'5C1P_Vision'!K62+'5C2_LAVCA'!K62+'5C1H_Southwest'!K62+'5C1G_JS Clark'!K62+'5C1AH_BRUP'!K62+'5C1X_Tangi'!K62+'5C1Y_GEO'!K62+'5C1AI_Harmony'!K62+'5C1AJ_Athlos'!K62+'5C1AG_Collegiate'!K62+'5C1M_GEO Mid'!K62+Placeholder_Tallulah!K62</f>
        <v>0</v>
      </c>
      <c r="L62" s="354">
        <f>'5C1B_DArbonne'!L62+'5C1A_Madison'!L62+'5C1C_Intl High'!L62+'5C3_UnvView'!L62+'5C1F_L.C. Charter'!L62+'5C1E_LFNO'!L62+'5C1D_NOMMA'!L62+'5C1AE_Noble Minds'!L62+'5C1J_Jeff Chamber'!L62+'5C1Q_Advantage'!L62+'5C1AF_JCFA-Laf'!L62+'5C1W_Willow'!L62+'5C1Z_Lincoln Prep'!L62+'5C1AA_Laurel'!L62+'5C1AB_Apex'!L62+'5C1AC_Smothers'!L62+'5C1AD_Greater'!L62+'5C1R_Iberville'!L62+'5C1N_Delta'!L62+'5C1S_LC Col Prep'!L62+'5C1T_Northeast'!L62+'5C1U_Acadiana Ren'!L62+'5C1I_LA Key'!L62+'5C1V_Laf Ren'!L62+'5C1O_Impact'!L62+'5C1P_Vision'!L62+'5C2_LAVCA'!L62+'5C1H_Southwest'!L62+'5C1G_JS Clark'!L62+'5C1AH_BRUP'!L62+'5C1X_Tangi'!L62+'5C1Y_GEO'!L62+'5C1AI_Harmony'!L62+'5C1AJ_Athlos'!L62+'5C1AG_Collegiate'!L62+'5C1M_GEO Mid'!L62+Placeholder_Tallulah!L62</f>
        <v>0</v>
      </c>
      <c r="M62" s="61">
        <f>'Source Data'!K62</f>
        <v>4536.8748818354579</v>
      </c>
      <c r="N62" s="66">
        <f>'5C1B_DArbonne'!N62+'5C1A_Madison'!N62+'5C1C_Intl High'!N62+'5C3_UnvView'!N62+'5C1F_L.C. Charter'!N62+'5C1E_LFNO'!N62+'5C1D_NOMMA'!N62+'5C1AE_Noble Minds'!N62+'5C1J_Jeff Chamber'!N62+'5C1Q_Advantage'!N62+'5C1AF_JCFA-Laf'!N62+'5C1W_Willow'!N62+'5C1Z_Lincoln Prep'!N62+'5C1AA_Laurel'!N62+'5C1AB_Apex'!N62+'5C1AC_Smothers'!N62+'5C1AD_Greater'!N62+'5C1R_Iberville'!N62+'5C1N_Delta'!N62+'5C1S_LC Col Prep'!N62+'5C1T_Northeast'!N62+'5C1U_Acadiana Ren'!N62+'5C1I_LA Key'!N62+'5C1V_Laf Ren'!N62+'5C1O_Impact'!N62+'5C1P_Vision'!N62+'5C2_LAVCA'!N62+'5C1H_Southwest'!N62+'5C1G_JS Clark'!N62+'5C1AH_BRUP'!N62+'5C1X_Tangi'!N62+'5C1Y_GEO'!N62+'5C1AI_Harmony'!N62+'5C1AJ_Athlos'!N62+'5C1AG_Collegiate'!N62+'5C1M_GEO Mid'!N62+Placeholder_Tallulah!N62</f>
        <v>0</v>
      </c>
      <c r="O62" s="354">
        <f>'5C1B_DArbonne'!O62+'5C1A_Madison'!O62+'5C1C_Intl High'!O62+'5C3_UnvView'!O62+'5C1F_L.C. Charter'!O62+'5C1E_LFNO'!O62+'5C1D_NOMMA'!O62+'5C1AE_Noble Minds'!O62+'5C1J_Jeff Chamber'!O62+'5C1Q_Advantage'!O62+'5C1AF_JCFA-Laf'!O62+'5C1W_Willow'!O62+'5C1Z_Lincoln Prep'!O62+'5C1AA_Laurel'!O62+'5C1AB_Apex'!O62+'5C1AC_Smothers'!O62+'5C1AD_Greater'!O62+'5C1R_Iberville'!O62+'5C1N_Delta'!O62+'5C1S_LC Col Prep'!O62+'5C1T_Northeast'!O62+'5C1U_Acadiana Ren'!O62+'5C1I_LA Key'!O62+'5C1V_Laf Ren'!O62+'5C1O_Impact'!O62+'5C1P_Vision'!O62+'5C2_LAVCA'!O62+'5C1H_Southwest'!O62+'5C1G_JS Clark'!O62+'5C1AH_BRUP'!O62+'5C1X_Tangi'!O62+'5C1Y_GEO'!O62+'5C1AI_Harmony'!O62+'5C1AJ_Athlos'!O62+'5C1AG_Collegiate'!O62+'5C1M_GEO Mid'!O62+Placeholder_Tallulah!O62</f>
        <v>0</v>
      </c>
      <c r="P62" s="61">
        <f>'Source Data'!L62</f>
        <v>1814.7499527341834</v>
      </c>
      <c r="Q62" s="66">
        <f>'5C1B_DArbonne'!Q62+'5C1A_Madison'!Q62+'5C1C_Intl High'!Q62+'5C3_UnvView'!Q62+'5C1F_L.C. Charter'!Q62+'5C1E_LFNO'!Q62+'5C1D_NOMMA'!Q62+'5C1AE_Noble Minds'!Q62+'5C1J_Jeff Chamber'!Q62+'5C1Q_Advantage'!Q62+'5C1AF_JCFA-Laf'!Q62+'5C1W_Willow'!Q62+'5C1Z_Lincoln Prep'!Q62+'5C1AA_Laurel'!Q62+'5C1AB_Apex'!Q62+'5C1AC_Smothers'!Q62+'5C1AD_Greater'!Q62+'5C1R_Iberville'!Q62+'5C1N_Delta'!Q62+'5C1S_LC Col Prep'!Q62+'5C1T_Northeast'!Q62+'5C1U_Acadiana Ren'!Q62+'5C1I_LA Key'!Q62+'5C1V_Laf Ren'!Q62+'5C1O_Impact'!Q62+'5C1P_Vision'!Q62+'5C2_LAVCA'!Q62+'5C1H_Southwest'!Q62+'5C1G_JS Clark'!Q62+'5C1AH_BRUP'!Q62+'5C1X_Tangi'!Q62+'5C1Y_GEO'!Q62+'5C1AI_Harmony'!Q62+'5C1AJ_Athlos'!Q62+'5C1AG_Collegiate'!Q62+'5C1M_GEO Mid'!Q62+Placeholder_Tallulah!Q62</f>
        <v>0</v>
      </c>
      <c r="R62" s="93">
        <f>'5C1B_DArbonne'!R62+'5C1A_Madison'!R62+'5C1C_Intl High'!R62+'5C3_UnvView'!R62+'5C1F_L.C. Charter'!R62+'5C1E_LFNO'!R62+'5C1D_NOMMA'!R62+'5C1AE_Noble Minds'!R62+'5C1J_Jeff Chamber'!R62+'5C1Q_Advantage'!R62+'5C1AF_JCFA-Laf'!R62+'5C1W_Willow'!R62+'5C1Z_Lincoln Prep'!R62+'5C1AA_Laurel'!R62+'5C1AB_Apex'!R62+'5C1AC_Smothers'!R62+'5C1AD_Greater'!R62+'5C1R_Iberville'!R62+'5C1N_Delta'!R62+'5C1S_LC Col Prep'!R62+'5C1T_Northeast'!R62+'5C1U_Acadiana Ren'!R62+'5C1I_LA Key'!R62+'5C1V_Laf Ren'!R62+'5C1O_Impact'!R62+'5C1P_Vision'!R62+'5C2_LAVCA'!R62+'5C1H_Southwest'!R62+'5C1G_JS Clark'!R62+'5C1AH_BRUP'!R62+'5C1X_Tangi'!R62+'5C1Y_GEO'!R62+'5C1AI_Harmony'!R62+'5C1AJ_Athlos'!R62+'5C1AG_Collegiate'!R62+'5C1M_GEO Mid'!R62+Placeholder_Tallulah!R62</f>
        <v>6342468</v>
      </c>
      <c r="S62" s="1396">
        <f>'5C3_UnvView'!S62+'5C2_LAVCA'!S62</f>
        <v>9226</v>
      </c>
      <c r="T62" s="61">
        <f>'5C1B_DArbonne'!S62+'5C1A_Madison'!S62+'5C1C_Intl High'!S62+'5C3_UnvView'!T62+'5C1F_L.C. Charter'!S62+'5C1E_LFNO'!S62+'5C1D_NOMMA'!S62+'5C1AE_Noble Minds'!S62+'5C1J_Jeff Chamber'!S62+'5C1Q_Advantage'!S62+'5C1AF_JCFA-Laf'!S62+'5C1W_Willow'!S62+'5C1Z_Lincoln Prep'!S62+'5C1AA_Laurel'!S62+'5C1AB_Apex'!S62+'5C1AC_Smothers'!S62+'5C1AD_Greater'!S62+'5C1R_Iberville'!S62+'5C1N_Delta'!S62+'5C1S_LC Col Prep'!S62+'5C1T_Northeast'!S62+'5C1U_Acadiana Ren'!S62+'5C1I_LA Key'!S62+'5C1V_Laf Ren'!S62+'5C1O_Impact'!S62+'5C1P_Vision'!S62+'5C2_LAVCA'!T62+'5C1H_Southwest'!S62+'5C1G_JS Clark'!S62+'5C1AH_BRUP'!S62+'5C1X_Tangi'!S62+'5C1Y_GEO'!S62+'5C1AI_Harmony'!S62+'5C1AJ_Athlos'!S62+'5C1AG_Collegiate'!S62+'5C1M_GEO Mid'!S62+Placeholder_Tallulah!S62</f>
        <v>0</v>
      </c>
      <c r="U62" s="61">
        <f>'5C1B_DArbonne'!T62+'5C1A_Madison'!T62+'5C1C_Intl High'!T62+'5C3_UnvView'!U62+'5C1F_L.C. Charter'!T62+'5C1E_LFNO'!T62+'5C1D_NOMMA'!T62+'5C1AE_Noble Minds'!T62+'5C1J_Jeff Chamber'!T62+'5C1Q_Advantage'!T62+'5C1AF_JCFA-Laf'!T62+'5C1W_Willow'!T62+'5C1Z_Lincoln Prep'!T62+'5C1AA_Laurel'!T62+'5C1AB_Apex'!T62+'5C1AC_Smothers'!T62+'5C1AD_Greater'!T62+'5C1R_Iberville'!T62+'5C1N_Delta'!T62+'5C1S_LC Col Prep'!T62+'5C1T_Northeast'!T62+'5C1U_Acadiana Ren'!T62+'5C1I_LA Key'!T62+'5C1V_Laf Ren'!T62+'5C1O_Impact'!T62+'5C1P_Vision'!T62+'5C2_LAVCA'!U62+'5C1H_Southwest'!T62+'5C1G_JS Clark'!T62+'5C1AH_BRUP'!T62+'5C1X_Tangi'!T62+'5C1Y_GEO'!T62+'5C1AI_Harmony'!T62+'5C1AJ_Athlos'!T62+'5C1AG_Collegiate'!T62+'5C1M_GEO Mid'!T62+Placeholder_Tallulah!T62</f>
        <v>0</v>
      </c>
      <c r="V62" s="62">
        <f>'5C1B_DArbonne'!U62+'5C1A_Madison'!U62+'5C1C_Intl High'!U62+'5C3_UnvView'!V62+'5C1F_L.C. Charter'!U62+'5C1E_LFNO'!U62+'5C1D_NOMMA'!U62+'5C1AE_Noble Minds'!U62+'5C1J_Jeff Chamber'!U62+'5C1Q_Advantage'!U62+'5C1AF_JCFA-Laf'!U62+'5C1W_Willow'!U62+'5C1Z_Lincoln Prep'!U62+'5C1AA_Laurel'!U62+'5C1AB_Apex'!U62+'5C1AC_Smothers'!U62+'5C1AD_Greater'!U62+'5C1R_Iberville'!U62+'5C1N_Delta'!U62+'5C1S_LC Col Prep'!U62+'5C1T_Northeast'!U62+'5C1U_Acadiana Ren'!U62+'5C1I_LA Key'!U62+'5C1V_Laf Ren'!U62+'5C1O_Impact'!U62+'5C1P_Vision'!U62+'5C2_LAVCA'!V62+'5C1H_Southwest'!U62+'5C1G_JS Clark'!U62+'5C1AH_BRUP'!U62+'5C1X_Tangi'!U62+'5C1Y_GEO'!U62+'5C1AI_Harmony'!U62+'5C1AJ_Athlos'!U62+'5C1AG_Collegiate'!U62+'5C1M_GEO Mid'!U62+Placeholder_Tallulah!U62</f>
        <v>0</v>
      </c>
      <c r="W62" s="93">
        <f>'5C1B_DArbonne'!V62+'5C1A_Madison'!V62+'5C1C_Intl High'!V62+'5C3_UnvView'!W62+'5C1F_L.C. Charter'!V62+'5C1E_LFNO'!V62+'5C1D_NOMMA'!V62+'5C1AE_Noble Minds'!V62+'5C1J_Jeff Chamber'!V62+'5C1Q_Advantage'!V62+'5C1AF_JCFA-Laf'!V62+'5C1W_Willow'!V62+'5C1Z_Lincoln Prep'!V62+'5C1AA_Laurel'!V62+'5C1AB_Apex'!V62+'5C1AC_Smothers'!V62+'5C1AD_Greater'!V62+'5C1R_Iberville'!V62+'5C1N_Delta'!V62+'5C1S_LC Col Prep'!V62+'5C1T_Northeast'!V62+'5C1U_Acadiana Ren'!V62+'5C1I_LA Key'!V62+'5C1V_Laf Ren'!V62+'5C1O_Impact'!V62+'5C1P_Vision'!V62+'5C2_LAVCA'!W62+'5C1H_Southwest'!V62+'5C1G_JS Clark'!V62+'5C1AH_BRUP'!V62+'5C1X_Tangi'!V62+'5C1Y_GEO'!V62+'5C1AI_Harmony'!V62+'5C1AJ_Athlos'!V62+'5C1AG_Collegiate'!V62+'5C1M_GEO Mid'!V62+Placeholder_Tallulah!V62</f>
        <v>0</v>
      </c>
      <c r="X62" s="66">
        <f>'5C1B_DArbonne'!W62+'5C1A_Madison'!W62+'5C1C_Intl High'!W62+'5C3_UnvView'!X62+'5C1F_L.C. Charter'!W62+'5C1E_LFNO'!W62+'5C1D_NOMMA'!W62+'5C1AE_Noble Minds'!W62+'5C1J_Jeff Chamber'!W62+'5C1Q_Advantage'!W62+'5C1AF_JCFA-Laf'!W62+'5C1W_Willow'!W62+'5C1Z_Lincoln Prep'!W62+'5C1AA_Laurel'!W62+'5C1AB_Apex'!W62+'5C1AC_Smothers'!W62+'5C1AD_Greater'!W62+'5C1R_Iberville'!W62+'5C1N_Delta'!W62+'5C1S_LC Col Prep'!W62+'5C1T_Northeast'!W62+'5C1U_Acadiana Ren'!W62+'5C1I_LA Key'!W62+'5C1V_Laf Ren'!W62+'5C1O_Impact'!W62+'5C1P_Vision'!W62+'5C2_LAVCA'!X62+'5C1H_Southwest'!W62+'5C1G_JS Clark'!W62+'5C1AH_BRUP'!W62+'5C1X_Tangi'!W62+'5C1Y_GEO'!W62+'5C1AI_Harmony'!W62+'5C1AJ_Athlos'!W62+'5C1AG_Collegiate'!W62+'5C1M_GEO Mid'!W62+Placeholder_Tallulah!W62</f>
        <v>0</v>
      </c>
      <c r="Y62" s="93">
        <f>'5C1B_DArbonne'!X62+'5C1A_Madison'!X62+'5C1C_Intl High'!X62+'5C3_UnvView'!Y62+'5C1F_L.C. Charter'!X62+'5C1E_LFNO'!X62+'5C1D_NOMMA'!X62+'5C1AE_Noble Minds'!X62+'5C1J_Jeff Chamber'!X62+'5C1Q_Advantage'!X62+'5C1AF_JCFA-Laf'!X62+'5C1W_Willow'!X62+'5C1Z_Lincoln Prep'!X62+'5C1AA_Laurel'!X62+'5C1AB_Apex'!X62+'5C1AC_Smothers'!X62+'5C1AD_Greater'!X62+'5C1R_Iberville'!X62+'5C1N_Delta'!X62+'5C1S_LC Col Prep'!X62+'5C1T_Northeast'!X62+'5C1U_Acadiana Ren'!X62+'5C1I_LA Key'!X62+'5C1V_Laf Ren'!X62+'5C1O_Impact'!X62+'5C1P_Vision'!X62+'5C2_LAVCA'!Y62+'5C1H_Southwest'!X62+'5C1G_JS Clark'!X62+'5C1AH_BRUP'!X62+'5C1X_Tangi'!X62+'5C1Y_GEO'!X62+'5C1AI_Harmony'!X62+'5C1AJ_Athlos'!X62+'5C1AG_Collegiate'!X62+'5C1M_GEO Mid'!X62+Placeholder_Tallulah!X62</f>
        <v>0</v>
      </c>
      <c r="Z62" s="61">
        <f>'5C1B_DArbonne'!Y62+'5C1A_Madison'!Y62+'5C1C_Intl High'!Y62+'5C3_UnvView'!Z62+'5C1F_L.C. Charter'!Y62+'5C1E_LFNO'!Y62+'5C1D_NOMMA'!Y62+'5C1AE_Noble Minds'!Y62+'5C1J_Jeff Chamber'!Y62+'5C1Q_Advantage'!Y62+'5C1AF_JCFA-Laf'!Y62+'5C1W_Willow'!Y62+'5C1Z_Lincoln Prep'!Y62+'5C1AA_Laurel'!Y62+'5C1AB_Apex'!Y62+'5C1AC_Smothers'!Y62+'5C1AD_Greater'!Y62+'5C1R_Iberville'!Y62+'5C1N_Delta'!Y62+'5C1S_LC Col Prep'!Y62+'5C1T_Northeast'!Y62+'5C1U_Acadiana Ren'!Y62+'5C1I_LA Key'!Y62+'5C1V_Laf Ren'!Y62+'5C1O_Impact'!Y62+'5C1P_Vision'!Y62+'5C2_LAVCA'!Z62+'5C1H_Southwest'!Y62+'5C1G_JS Clark'!Y62+'5C1AH_BRUP'!Y62+'5C1X_Tangi'!Y62+'5C1Y_GEO'!Y62+'5C1AI_Harmony'!Y62+'5C1AJ_Athlos'!Y62+'5C1AG_Collegiate'!Y62+'5C1M_GEO Mid'!Y62+Placeholder_Tallulah!Y62</f>
        <v>0</v>
      </c>
      <c r="AA62" s="93">
        <f>'5C1B_DArbonne'!Z62+'5C1A_Madison'!Z62+'5C1C_Intl High'!Z62+'5C3_UnvView'!AA62+'5C1F_L.C. Charter'!Z62+'5C1E_LFNO'!Z62+'5C1D_NOMMA'!Z62+'5C1AE_Noble Minds'!Z62+'5C1J_Jeff Chamber'!Z62+'5C1Q_Advantage'!Z62+'5C1AF_JCFA-Laf'!Z62+'5C1W_Willow'!Z62+'5C1Z_Lincoln Prep'!Z62+'5C1AA_Laurel'!Z62+'5C1AB_Apex'!Z62+'5C1AC_Smothers'!Z62+'5C1AD_Greater'!Z62+'5C1R_Iberville'!Z62+'5C1N_Delta'!Z62+'5C1S_LC Col Prep'!Z62+'5C1T_Northeast'!Z62+'5C1U_Acadiana Ren'!Z62+'5C1I_LA Key'!Z62+'5C1V_Laf Ren'!Z62+'5C1O_Impact'!Z62+'5C1P_Vision'!Z62+'5C2_LAVCA'!AA62+'5C1H_Southwest'!Z62+'5C1G_JS Clark'!Z62+'5C1AH_BRUP'!Z62+'5C1X_Tangi'!Z62+'5C1Y_GEO'!Z62+'5C1AI_Harmony'!Z62+'5C1AJ_Athlos'!Z62+'5C1AG_Collegiate'!Z62+'5C1M_GEO Mid'!Z62+Placeholder_Tallulah!Z62</f>
        <v>0</v>
      </c>
      <c r="AB62" s="61">
        <f>'5C1B_DArbonne'!AA62+'5C1A_Madison'!AA62+'5C1C_Intl High'!AA62+'5C3_UnvView'!AB62+'5C1F_L.C. Charter'!AA62+'5C1E_LFNO'!AA62+'5C1D_NOMMA'!AA62+'5C1AE_Noble Minds'!AA62+'5C1J_Jeff Chamber'!AA62+'5C1Q_Advantage'!AA62+'5C1AF_JCFA-Laf'!AA62+'5C1W_Willow'!AA62+'5C1Z_Lincoln Prep'!AA62+'5C1AA_Laurel'!AA62+'5C1AB_Apex'!AA62+'5C1AC_Smothers'!AA62+'5C1AD_Greater'!AA62+'5C1R_Iberville'!AA62+'5C1N_Delta'!AA62+'5C1S_LC Col Prep'!AA62+'5C1T_Northeast'!AA62+'5C1U_Acadiana Ren'!AA62+'5C1I_LA Key'!AA62+'5C1V_Laf Ren'!AA62+'5C1O_Impact'!AA62+'5C1P_Vision'!AA62+'5C2_LAVCA'!AB62+'5C1H_Southwest'!AA62+'5C1G_JS Clark'!AA62+'5C1AH_BRUP'!AA62+'5C1X_Tangi'!AA62+'5C1Y_GEO'!AA62+'5C1AI_Harmony'!AA62+'5C1AJ_Athlos'!AA62+'5C1AG_Collegiate'!AA62+'5C1M_GEO Mid'!AA62+Placeholder_Tallulah!AA62</f>
        <v>0</v>
      </c>
      <c r="AC62" s="61">
        <f>'5C1B_DArbonne'!AB62+'5C1A_Madison'!AB62+'5C1C_Intl High'!AB62+'5C3_UnvView'!AC62+'5C1F_L.C. Charter'!AB62+'5C1E_LFNO'!AB62+'5C1D_NOMMA'!AB62+'5C1AE_Noble Minds'!AB62+'5C1J_Jeff Chamber'!AB62+'5C1Q_Advantage'!AB62+'5C1AF_JCFA-Laf'!AB62+'5C1W_Willow'!AB62+'5C1Z_Lincoln Prep'!AB62+'5C1AA_Laurel'!AB62+'5C1AB_Apex'!AB62+'5C1AC_Smothers'!AB62+'5C1AD_Greater'!AB62+'5C1R_Iberville'!AB62+'5C1N_Delta'!AB62+'5C1S_LC Col Prep'!AB62+'5C1T_Northeast'!AB62+'5C1U_Acadiana Ren'!AB62+'5C1I_LA Key'!AB62+'5C1V_Laf Ren'!AB62+'5C1O_Impact'!AB62+'5C1P_Vision'!AB62+'5C2_LAVCA'!AC62+'5C1H_Southwest'!AB62+'5C1G_JS Clark'!AB62+'5C1AH_BRUP'!AB62+'5C1X_Tangi'!AB62+'5C1Y_GEO'!AB62+'5C1AI_Harmony'!AB62+'5C1AJ_Athlos'!AB62+'5C1AG_Collegiate'!AB62+'5C1M_GEO Mid'!AB62+Placeholder_Tallulah!AB62</f>
        <v>0</v>
      </c>
      <c r="AD62" s="93">
        <f>'5C1B_DArbonne'!AC62+'5C1A_Madison'!AC62+'5C1C_Intl High'!AC62+'5C3_UnvView'!AD62+'5C1F_L.C. Charter'!AC62+'5C1E_LFNO'!AC62+'5C1D_NOMMA'!AC62+'5C1AE_Noble Minds'!AC62+'5C1J_Jeff Chamber'!AC62+'5C1Q_Advantage'!AC62+'5C1AF_JCFA-Laf'!AC62+'5C1W_Willow'!AC62+'5C1Z_Lincoln Prep'!AC62+'5C1AA_Laurel'!AC62+'5C1AB_Apex'!AC62+'5C1AC_Smothers'!AC62+'5C1AD_Greater'!AC62+'5C1R_Iberville'!AC62+'5C1N_Delta'!AC62+'5C1S_LC Col Prep'!AC62+'5C1T_Northeast'!AC62+'5C1U_Acadiana Ren'!AC62+'5C1I_LA Key'!AC62+'5C1V_Laf Ren'!AC62+'5C1O_Impact'!AC62+'5C1P_Vision'!AC62+'5C2_LAVCA'!AD62+'5C1H_Southwest'!AC62+'5C1G_JS Clark'!AC62+'5C1AH_BRUP'!AC62+'5C1X_Tangi'!AC62+'5C1Y_GEO'!AC62+'5C1AI_Harmony'!AC62+'5C1AJ_Athlos'!AC62+'5C1AG_Collegiate'!AC62+'5C1M_GEO Mid'!AC62+Placeholder_Tallulah!AC62</f>
        <v>0</v>
      </c>
      <c r="AE62" s="97">
        <f>'5C1B_DArbonne'!AD62+'5C1A_Madison'!AD62+'5C1C_Intl High'!AD62+'5C3_UnvView'!AE62+'5C1F_L.C. Charter'!AD62+'5C1E_LFNO'!AD62+'5C1D_NOMMA'!AD62+'5C1AE_Noble Minds'!AD62+'5C1J_Jeff Chamber'!AD62+'5C1Q_Advantage'!AD62+'5C1AF_JCFA-Laf'!AD62+'5C1W_Willow'!AD62+'5C1Z_Lincoln Prep'!AD62+'5C1AA_Laurel'!AD62+'5C1AB_Apex'!AD62+'5C1AC_Smothers'!AD62+'5C1AD_Greater'!AD62+'5C1R_Iberville'!AD62+'5C1N_Delta'!AD62+'5C1S_LC Col Prep'!AD62+'5C1T_Northeast'!AD62+'5C1U_Acadiana Ren'!AD62+'5C1I_LA Key'!AD62+'5C1V_Laf Ren'!AD62+'5C1O_Impact'!AD62+'5C1P_Vision'!AD62+'5C2_LAVCA'!AE62+'5C1H_Southwest'!AD62+'5C1G_JS Clark'!AD62+'5C1AH_BRUP'!AD62+'5C1X_Tangi'!AD62+'5C1Y_GEO'!AD62+'5C1AI_Harmony'!AD62+'5C1AJ_Athlos'!AD62+'5C1AG_Collegiate'!AD62+'5C1M_GEO Mid'!AD62+Placeholder_Tallulah!AD62</f>
        <v>0</v>
      </c>
      <c r="AF62" s="67">
        <f>'Source Data'!N62</f>
        <v>3545</v>
      </c>
      <c r="AG62" s="90">
        <f>'5C1B_DArbonne'!AF62+'5C1A_Madison'!AF62+'5C1C_Intl High'!AF62+'5C3_UnvView'!AG62+'5C1F_L.C. Charter'!AF62+'5C1E_LFNO'!AF62+'5C1D_NOMMA'!AF62+'5C1AE_Noble Minds'!AF62+'5C1J_Jeff Chamber'!AF62+'5C1Q_Advantage'!AF62+'5C1AF_JCFA-Laf'!AF62+'5C1W_Willow'!AF62+'5C1Z_Lincoln Prep'!AF62+'5C1AA_Laurel'!AF62+'5C1AB_Apex'!AF62+'5C1AC_Smothers'!AF62+'5C1AD_Greater'!AF62+'5C1R_Iberville'!AF62+'5C1N_Delta'!AF62+'5C1S_LC Col Prep'!AF62+'5C1T_Northeast'!AF62+'5C1U_Acadiana Ren'!AF62+'5C1I_LA Key'!AF62+'5C1V_Laf Ren'!AF62+'5C1O_Impact'!AF62+'5C1P_Vision'!AF62+'5C2_LAVCA'!AG62+'5C1H_Southwest'!AF62+'5C1G_JS Clark'!AF62+'5C1AH_BRUP'!AF62+'5C1X_Tangi'!AF62+'5C1Y_GEO'!AF62+'5C1AI_Harmony'!AF62+'5C1AJ_Athlos'!AF62+'5C1AG_Collegiate'!AF62+'5C1M_GEO Mid'!AF62+Placeholder_Tallulah!AF62</f>
        <v>0</v>
      </c>
      <c r="AH62" s="335">
        <f>'5C1B_DArbonne'!AG62+'5C1A_Madison'!AG62+'5C1C_Intl High'!AG62+'5C3_UnvView'!AH62+'5C1F_L.C. Charter'!AG62+'5C1E_LFNO'!AG62+'5C1D_NOMMA'!AG62+'5C1AE_Noble Minds'!AG62+'5C1J_Jeff Chamber'!AG62+'5C1Q_Advantage'!AG62+'5C1AF_JCFA-Laf'!AG62+'5C1W_Willow'!AG62+'5C1Z_Lincoln Prep'!AG62+'5C1AA_Laurel'!AG62+'5C1AB_Apex'!AG62+'5C1AC_Smothers'!AG62+'5C1AD_Greater'!AG62+'5C1R_Iberville'!AG62+'5C1N_Delta'!AG62+'5C1S_LC Col Prep'!AG62+'5C1T_Northeast'!AG62+'5C1U_Acadiana Ren'!AG62+'5C1I_LA Key'!AG62+'5C1V_Laf Ren'!AG62+'5C1O_Impact'!AG62+'5C1P_Vision'!AG62+'5C2_LAVCA'!AH62+'5C1H_Southwest'!AG62+'5C1G_JS Clark'!AG62+'5C1AH_BRUP'!AG62+'5C1X_Tangi'!AG62+'5C1Y_GEO'!AG62+'5C1AI_Harmony'!AG62+'5C1AJ_Athlos'!AG62+'5C1AG_Collegiate'!AG62+'5C1M_GEO Mid'!AG62+Placeholder_Tallulah!AG62</f>
        <v>0</v>
      </c>
      <c r="AI62" s="67">
        <f>'5C1B_DArbonne'!AH62+'5C1A_Madison'!AH62+'5C1C_Intl High'!AH62+'5C3_UnvView'!AI62+'5C1F_L.C. Charter'!AH62+'5C1E_LFNO'!AH62+'5C1D_NOMMA'!AH62+'5C1AE_Noble Minds'!AH62+'5C1J_Jeff Chamber'!AH62+'5C1Q_Advantage'!AH62+'5C1AF_JCFA-Laf'!AH62+'5C1W_Willow'!AH62+'5C1Z_Lincoln Prep'!AH62+'5C1AA_Laurel'!AH62+'5C1AB_Apex'!AH62+'5C1AC_Smothers'!AH62+'5C1AD_Greater'!AH62+'5C1R_Iberville'!AH62+'5C1N_Delta'!AH62+'5C1S_LC Col Prep'!AH62+'5C1T_Northeast'!AH62+'5C1U_Acadiana Ren'!AH62+'5C1I_LA Key'!AH62+'5C1V_Laf Ren'!AH62+'5C1O_Impact'!AH62+'5C1P_Vision'!AH62+'5C2_LAVCA'!AI62+'5C1H_Southwest'!AH62+'5C1G_JS Clark'!AH62+'5C1AH_BRUP'!AH62+'5C1X_Tangi'!AH62+'5C1Y_GEO'!AH62+'5C1AI_Harmony'!AH62+'5C1AJ_Athlos'!AH62+'5C1AG_Collegiate'!AH62+'5C1M_GEO Mid'!AH62+Placeholder_Tallulah!AH62</f>
        <v>0</v>
      </c>
      <c r="AJ62" s="335">
        <f>'5C1B_DArbonne'!AI62+'5C1A_Madison'!AI62+'5C1C_Intl High'!AI62+'5C3_UnvView'!AJ62+'5C1F_L.C. Charter'!AI62+'5C1E_LFNO'!AI62+'5C1D_NOMMA'!AI62+'5C1AE_Noble Minds'!AI62+'5C1J_Jeff Chamber'!AI62+'5C1Q_Advantage'!AI62+'5C1AF_JCFA-Laf'!AI62+'5C1W_Willow'!AI62+'5C1Z_Lincoln Prep'!AI62+'5C1AA_Laurel'!AI62+'5C1AB_Apex'!AI62+'5C1AC_Smothers'!AI62+'5C1AD_Greater'!AI62+'5C1R_Iberville'!AI62+'5C1N_Delta'!AI62+'5C1S_LC Col Prep'!AI62+'5C1T_Northeast'!AI62+'5C1U_Acadiana Ren'!AI62+'5C1I_LA Key'!AI62+'5C1V_Laf Ren'!AI62+'5C1O_Impact'!AI62+'5C1P_Vision'!AI62+'5C2_LAVCA'!AJ62+'5C1H_Southwest'!AI62+'5C1G_JS Clark'!AI62+'5C1AH_BRUP'!AI62+'5C1X_Tangi'!AI62+'5C1Y_GEO'!AI62+'5C1AI_Harmony'!AI62+'5C1AJ_Athlos'!AI62+'5C1AG_Collegiate'!AI62+'5C1M_GEO Mid'!AI62+Placeholder_Tallulah!AI62</f>
        <v>0</v>
      </c>
      <c r="AK62" s="69">
        <f>'5C1B_DArbonne'!AJ62+'5C1A_Madison'!AJ62+'5C1C_Intl High'!AJ62+'5C3_UnvView'!AK62+'5C1F_L.C. Charter'!AJ62+'5C1E_LFNO'!AJ62+'5C1D_NOMMA'!AJ62+'5C1AE_Noble Minds'!AJ62+'5C1J_Jeff Chamber'!AJ62+'5C1Q_Advantage'!AJ62+'5C1AF_JCFA-Laf'!AJ62+'5C1W_Willow'!AJ62+'5C1Z_Lincoln Prep'!AJ62+'5C1AA_Laurel'!AJ62+'5C1AB_Apex'!AJ62+'5C1AC_Smothers'!AJ62+'5C1AD_Greater'!AJ62+'5C1R_Iberville'!AJ62+'5C1N_Delta'!AJ62+'5C1S_LC Col Prep'!AJ62+'5C1T_Northeast'!AJ62+'5C1U_Acadiana Ren'!AJ62+'5C1I_LA Key'!AJ62+'5C1V_Laf Ren'!AJ62+'5C1O_Impact'!AJ62+'5C1P_Vision'!AJ62+'5C2_LAVCA'!AK62+'5C1H_Southwest'!AJ62+'5C1G_JS Clark'!AJ62+'5C1AH_BRUP'!AJ62+'5C1X_Tangi'!AJ62+'5C1Y_GEO'!AJ62+'5C1AI_Harmony'!AJ62+'5C1AJ_Athlos'!AJ62+'5C1AG_Collegiate'!AJ62+'5C1M_GEO Mid'!AJ62+Placeholder_Tallulah!AJ62</f>
        <v>0</v>
      </c>
      <c r="AL62" s="68">
        <f>'5C1B_DArbonne'!AK62+'5C1A_Madison'!AK62+'5C1C_Intl High'!AK62+'5C3_UnvView'!AL62+'5C1F_L.C. Charter'!AK62+'5C1E_LFNO'!AK62+'5C1D_NOMMA'!AK62+'5C1AE_Noble Minds'!AK62+'5C1J_Jeff Chamber'!AK62+'5C1Q_Advantage'!AK62+'5C1AF_JCFA-Laf'!AK62+'5C1W_Willow'!AK62+'5C1Z_Lincoln Prep'!AK62+'5C1AA_Laurel'!AK62+'5C1AB_Apex'!AK62+'5C1AC_Smothers'!AK62+'5C1AD_Greater'!AK62+'5C1R_Iberville'!AK62+'5C1N_Delta'!AK62+'5C1S_LC Col Prep'!AK62+'5C1T_Northeast'!AK62+'5C1U_Acadiana Ren'!AK62+'5C1I_LA Key'!AK62+'5C1V_Laf Ren'!AK62+'5C1O_Impact'!AK62+'5C1P_Vision'!AK62+'5C2_LAVCA'!AL62+'5C1H_Southwest'!AK62+'5C1G_JS Clark'!AK62+'5C1AH_BRUP'!AK62+'5C1X_Tangi'!AK62+'5C1Y_GEO'!AK62+'5C1AI_Harmony'!AK62+'5C1AJ_Athlos'!AK62+'5C1AG_Collegiate'!AK62+'5C1M_GEO Mid'!AK62+Placeholder_Tallulah!AK62</f>
        <v>0</v>
      </c>
      <c r="AM62" s="90">
        <f>'5C1B_DArbonne'!AL62+'5C1A_Madison'!AL62+'5C1C_Intl High'!AL62+'5C3_UnvView'!AM62+'5C1F_L.C. Charter'!AL62+'5C1E_LFNO'!AL62+'5C1D_NOMMA'!AL62+'5C1AE_Noble Minds'!AL62+'5C1J_Jeff Chamber'!AL62+'5C1Q_Advantage'!AL62+'5C1AF_JCFA-Laf'!AL62+'5C1W_Willow'!AL62+'5C1Z_Lincoln Prep'!AL62+'5C1AA_Laurel'!AL62+'5C1AB_Apex'!AL62+'5C1AC_Smothers'!AL62+'5C1AD_Greater'!AL62+'5C1R_Iberville'!AL62+'5C1N_Delta'!AL62+'5C1S_LC Col Prep'!AL62+'5C1T_Northeast'!AL62+'5C1U_Acadiana Ren'!AL62+'5C1I_LA Key'!AL62+'5C1V_Laf Ren'!AL62+'5C1O_Impact'!AL62+'5C1P_Vision'!AL62+'5C2_LAVCA'!AM62+'5C1H_Southwest'!AL62+'5C1G_JS Clark'!AL62+'5C1AH_BRUP'!AL62+'5C1X_Tangi'!AL62+'5C1Y_GEO'!AL62+'5C1AI_Harmony'!AL62+'5C1AJ_Athlos'!AL62+'5C1AG_Collegiate'!AL62+'5C1M_GEO Mid'!AL62+Placeholder_Tallulah!AL62</f>
        <v>3832500</v>
      </c>
      <c r="AN62" s="71">
        <f>'5C1B_DArbonne'!AM62+'5C1A_Madison'!AM62+'5C1C_Intl High'!AM62+'5C3_UnvView'!AN62+'5C1F_L.C. Charter'!AM62+'5C1E_LFNO'!AM62+'5C1D_NOMMA'!AM62+'5C1AE_Noble Minds'!AM62+'5C1J_Jeff Chamber'!AM62+'5C1Q_Advantage'!AM62+'5C1AF_JCFA-Laf'!AM62+'5C1W_Willow'!AM62+'5C1Z_Lincoln Prep'!AM62+'5C1AA_Laurel'!AM62+'5C1AB_Apex'!AM62+'5C1AC_Smothers'!AM62+'5C1AD_Greater'!AM62+'5C1R_Iberville'!AM62+'5C1N_Delta'!AM62+'5C1S_LC Col Prep'!AM62+'5C1T_Northeast'!AM62+'5C1U_Acadiana Ren'!AM62+'5C1I_LA Key'!AM62+'5C1V_Laf Ren'!AM62+'5C1O_Impact'!AM62+'5C1P_Vision'!AM62+'5C2_LAVCA'!AN62+'5C1H_Southwest'!AM62+'5C1G_JS Clark'!AM62+'5C1AH_BRUP'!AM62+'5C1X_Tangi'!AM62+'5C1Y_GEO'!AM62+'5C1AI_Harmony'!AM62+'5C1AJ_Athlos'!AM62+'5C1AG_Collegiate'!AM62+'5C1M_GEO Mid'!AM62+Placeholder_Tallulah!AM62</f>
        <v>0</v>
      </c>
      <c r="AO62" s="90">
        <f>'5C1B_DArbonne'!AN62+'5C1A_Madison'!AN62+'5C1C_Intl High'!AN62+'5C3_UnvView'!AO62+'5C1F_L.C. Charter'!AN62+'5C1E_LFNO'!AN62+'5C1D_NOMMA'!AN62+'5C1AE_Noble Minds'!AN62+'5C1J_Jeff Chamber'!AN62+'5C1Q_Advantage'!AN62+'5C1AF_JCFA-Laf'!AN62+'5C1W_Willow'!AN62+'5C1Z_Lincoln Prep'!AN62+'5C1AA_Laurel'!AN62+'5C1AB_Apex'!AN62+'5C1AC_Smothers'!AN62+'5C1AD_Greater'!AN62+'5C1R_Iberville'!AN62+'5C1N_Delta'!AN62+'5C1S_LC Col Prep'!AN62+'5C1T_Northeast'!AN62+'5C1U_Acadiana Ren'!AN62+'5C1I_LA Key'!AN62+'5C1V_Laf Ren'!AN62+'5C1O_Impact'!AN62+'5C1P_Vision'!AN62+'5C2_LAVCA'!AO62+'5C1H_Southwest'!AN62+'5C1G_JS Clark'!AN62+'5C1AH_BRUP'!AN62+'5C1X_Tangi'!AN62+'5C1Y_GEO'!AN62+'5C1AI_Harmony'!AN62+'5C1AJ_Athlos'!AN62+'5C1AG_Collegiate'!AN62+'5C1M_GEO Mid'!AN62+Placeholder_Tallulah!AN62</f>
        <v>0</v>
      </c>
      <c r="AP62" s="69">
        <f>'5C1B_DArbonne'!AO62+'5C1A_Madison'!AO62+'5C1C_Intl High'!AO62+'5C3_UnvView'!AP62+'5C1F_L.C. Charter'!AO62+'5C1E_LFNO'!AO62+'5C1D_NOMMA'!AO62+'5C1AE_Noble Minds'!AO62+'5C1J_Jeff Chamber'!AO62+'5C1Q_Advantage'!AO62+'5C1AF_JCFA-Laf'!AO62+'5C1W_Willow'!AO62+'5C1Z_Lincoln Prep'!AO62+'5C1AA_Laurel'!AO62+'5C1AB_Apex'!AO62+'5C1AC_Smothers'!AO62+'5C1AD_Greater'!AO62+'5C1R_Iberville'!AO62+'5C1N_Delta'!AO62+'5C1S_LC Col Prep'!AO62+'5C1T_Northeast'!AO62+'5C1U_Acadiana Ren'!AO62+'5C1I_LA Key'!AO62+'5C1V_Laf Ren'!AO62+'5C1O_Impact'!AO62+'5C1P_Vision'!AO62+'5C2_LAVCA'!AP62+'5C1H_Southwest'!AO62+'5C1G_JS Clark'!AO62+'5C1AH_BRUP'!AO62+'5C1X_Tangi'!AO62+'5C1Y_GEO'!AO62+'5C1AI_Harmony'!AO62+'5C1AJ_Athlos'!AO62+'5C1AG_Collegiate'!AO62+'5C1M_GEO Mid'!AO62+Placeholder_Tallulah!AO62</f>
        <v>-67545</v>
      </c>
      <c r="AQ62" s="90">
        <f>'5C1B_DArbonne'!AP62+'5C1A_Madison'!AP62+'5C1C_Intl High'!AP62+'5C3_UnvView'!AQ62+'5C1F_L.C. Charter'!AP62+'5C1E_LFNO'!AP62+'5C1D_NOMMA'!AP62+'5C1AE_Noble Minds'!AP62+'5C1J_Jeff Chamber'!AP62+'5C1Q_Advantage'!AP62+'5C1AF_JCFA-Laf'!AP62+'5C1W_Willow'!AP62+'5C1Z_Lincoln Prep'!AP62+'5C1AA_Laurel'!AP62+'5C1AB_Apex'!AP62+'5C1AC_Smothers'!AP62+'5C1AD_Greater'!AP62+'5C1R_Iberville'!AP62+'5C1N_Delta'!AP62+'5C1S_LC Col Prep'!AP62+'5C1T_Northeast'!AP62+'5C1U_Acadiana Ren'!AP62+'5C1I_LA Key'!AP62+'5C1V_Laf Ren'!AP62+'5C1O_Impact'!AP62+'5C1P_Vision'!AP62+'5C2_LAVCA'!AQ62+'5C1H_Southwest'!AP62+'5C1G_JS Clark'!AP62+'5C1AH_BRUP'!AP62+'5C1X_Tangi'!AP62+'5C1Y_GEO'!AP62+'5C1AI_Harmony'!AP62+'5C1AJ_Athlos'!AP62+'5C1AG_Collegiate'!AP62+'5C1M_GEO Mid'!AP62+Placeholder_Tallulah!AP62</f>
        <v>0</v>
      </c>
      <c r="AR62" s="69">
        <f>'5C1B_DArbonne'!AQ62+'5C1A_Madison'!AQ62+'5C1C_Intl High'!AQ62+'5C3_UnvView'!AR62+'5C1F_L.C. Charter'!AQ62+'5C1E_LFNO'!AQ62+'5C1D_NOMMA'!AQ62+'5C1AE_Noble Minds'!AQ62+'5C1J_Jeff Chamber'!AQ62+'5C1Q_Advantage'!AQ62+'5C1AF_JCFA-Laf'!AQ62+'5C1W_Willow'!AQ62+'5C1Z_Lincoln Prep'!AQ62+'5C1AA_Laurel'!AQ62+'5C1AB_Apex'!AQ62+'5C1AC_Smothers'!AQ62+'5C1AD_Greater'!AQ62+'5C1R_Iberville'!AQ62+'5C1N_Delta'!AQ62+'5C1S_LC Col Prep'!AQ62+'5C1T_Northeast'!AQ62+'5C1U_Acadiana Ren'!AQ62+'5C1I_LA Key'!AQ62+'5C1V_Laf Ren'!AQ62+'5C1O_Impact'!AQ62+'5C1P_Vision'!AQ62+'5C2_LAVCA'!AR62+'5C1H_Southwest'!AQ62+'5C1G_JS Clark'!AQ62+'5C1AH_BRUP'!AQ62+'5C1X_Tangi'!AQ62+'5C1Y_GEO'!AQ62+'5C1AI_Harmony'!AQ62+'5C1AJ_Athlos'!AQ62+'5C1AG_Collegiate'!AQ62+'5C1M_GEO Mid'!AQ62+Placeholder_Tallulah!AQ62</f>
        <v>0</v>
      </c>
      <c r="AS62" s="69">
        <f>'5C1B_DArbonne'!AR62+'5C1A_Madison'!AR62+'5C1C_Intl High'!AR62+'5C3_UnvView'!AS62+'5C1F_L.C. Charter'!AR62+'5C1E_LFNO'!AR62+'5C1D_NOMMA'!AR62+'5C1AE_Noble Minds'!AR62+'5C1J_Jeff Chamber'!AR62+'5C1Q_Advantage'!AR62+'5C1AF_JCFA-Laf'!AR62+'5C1W_Willow'!AR62+'5C1Z_Lincoln Prep'!AR62+'5C1AA_Laurel'!AR62+'5C1AB_Apex'!AR62+'5C1AC_Smothers'!AR62+'5C1AD_Greater'!AR62+'5C1R_Iberville'!AR62+'5C1N_Delta'!AR62+'5C1S_LC Col Prep'!AR62+'5C1T_Northeast'!AR62+'5C1U_Acadiana Ren'!AR62+'5C1I_LA Key'!AR62+'5C1V_Laf Ren'!AR62+'5C1O_Impact'!AR62+'5C1P_Vision'!AR62+'5C2_LAVCA'!AS62+'5C1H_Southwest'!AR62+'5C1G_JS Clark'!AR62+'5C1AH_BRUP'!AR62+'5C1X_Tangi'!AR62+'5C1Y_GEO'!AR62+'5C1AI_Harmony'!AR62+'5C1AJ_Athlos'!AR62+'5C1AG_Collegiate'!AR62+'5C1M_GEO Mid'!AR62+Placeholder_Tallulah!AR62</f>
        <v>0</v>
      </c>
      <c r="AT62" s="90">
        <f>'5C1B_DArbonne'!AS62+'5C1A_Madison'!AS62+'5C1C_Intl High'!AS62+'5C3_UnvView'!AT62+'5C1F_L.C. Charter'!AS62+'5C1E_LFNO'!AS62+'5C1D_NOMMA'!AS62+'5C1AE_Noble Minds'!AS62+'5C1J_Jeff Chamber'!AS62+'5C1Q_Advantage'!AS62+'5C1AF_JCFA-Laf'!AS62+'5C1W_Willow'!AS62+'5C1Z_Lincoln Prep'!AS62+'5C1AA_Laurel'!AS62+'5C1AB_Apex'!AS62+'5C1AC_Smothers'!AS62+'5C1AD_Greater'!AS62+'5C1R_Iberville'!AS62+'5C1N_Delta'!AS62+'5C1S_LC Col Prep'!AS62+'5C1T_Northeast'!AS62+'5C1U_Acadiana Ren'!AS62+'5C1I_LA Key'!AS62+'5C1V_Laf Ren'!AS62+'5C1O_Impact'!AS62+'5C1P_Vision'!AS62+'5C2_LAVCA'!AT62+'5C1H_Southwest'!AS62+'5C1G_JS Clark'!AS62+'5C1AH_BRUP'!AS62+'5C1X_Tangi'!AS62+'5C1Y_GEO'!AS62+'5C1AI_Harmony'!AS62+'5C1AJ_Athlos'!AS62+'5C1AG_Collegiate'!AS62+'5C1M_GEO Mid'!AS62+Placeholder_Tallulah!AS62</f>
        <v>178010</v>
      </c>
      <c r="AU62" s="70">
        <f t="shared" si="1"/>
        <v>0</v>
      </c>
      <c r="AV62" s="87">
        <f t="shared" si="2"/>
        <v>178010</v>
      </c>
      <c r="AW62" s="192"/>
      <c r="AX62" s="66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Mid'!#REF!+Placeholder_Tallulah!AW62</f>
        <v>#REF!</v>
      </c>
      <c r="AY62" s="66">
        <f t="shared" si="3"/>
        <v>0</v>
      </c>
      <c r="AZ62" s="66" t="e">
        <f t="shared" si="4"/>
        <v>#REF!</v>
      </c>
    </row>
    <row r="63" spans="1:52" ht="16.149999999999999" customHeight="1" x14ac:dyDescent="0.2">
      <c r="A63" s="55">
        <v>57</v>
      </c>
      <c r="B63" s="56" t="s">
        <v>62</v>
      </c>
      <c r="C63" s="336">
        <f>'5C1B_DArbonne'!C63+'5C1A_Madison'!C63+'5C1C_Intl High'!C63+'5C3_UnvView'!C63+'5C1F_L.C. Charter'!C63+'5C1E_LFNO'!C63+'5C1D_NOMMA'!C63+'5C1AE_Noble Minds'!C63+'5C1J_Jeff Chamber'!C63+'5C1Q_Advantage'!C63+'5C1AF_JCFA-Laf'!C63+'5C1W_Willow'!C63+'5C1Z_Lincoln Prep'!C63+'5C1AA_Laurel'!C63+'5C1AB_Apex'!C63+'5C1AC_Smothers'!C63+'5C1AD_Greater'!C63+'5C1R_Iberville'!C63+'5C1N_Delta'!C63+'5C1S_LC Col Prep'!C63+'5C1T_Northeast'!C63+'5C1U_Acadiana Ren'!C63+'5C1I_LA Key'!C63+'5C1V_Laf Ren'!C63+'5C1O_Impact'!C63+'5C1P_Vision'!C63+'5C2_LAVCA'!C63+'5C1H_Southwest'!C63+'5C1G_JS Clark'!C63+'5C1AH_BRUP'!C63+'5C1X_Tangi'!C63+'5C1Y_GEO'!C63+'5C1AI_Harmony'!C63+'5C1AJ_Athlos'!C63+'5C1AG_Collegiate'!C63+'5C1M_GEO Mid'!C63+Placeholder_Tallulah!C63</f>
        <v>0</v>
      </c>
      <c r="D63" s="57">
        <f>'Source Data'!H63</f>
        <v>4811.4108022710652</v>
      </c>
      <c r="E63" s="75">
        <f>'5C1B_DArbonne'!E63+'5C1A_Madison'!E63+'5C1C_Intl High'!E63+'5C3_UnvView'!E63+'5C1F_L.C. Charter'!E63+'5C1E_LFNO'!E63+'5C1D_NOMMA'!E63+'5C1AE_Noble Minds'!E63+'5C1J_Jeff Chamber'!E63+'5C1Q_Advantage'!E63+'5C1AF_JCFA-Laf'!E63+'5C1W_Willow'!E63+'5C1Z_Lincoln Prep'!E63+'5C1AA_Laurel'!E63+'5C1AB_Apex'!E63+'5C1AC_Smothers'!E63+'5C1AD_Greater'!E63+'5C1R_Iberville'!E63+'5C1N_Delta'!E63+'5C1S_LC Col Prep'!E63+'5C1T_Northeast'!E63+'5C1U_Acadiana Ren'!E63+'5C1I_LA Key'!E63+'5C1V_Laf Ren'!E63+'5C1O_Impact'!E63+'5C1P_Vision'!E63+'5C2_LAVCA'!E63+'5C1H_Southwest'!E63+'5C1G_JS Clark'!E63+'5C1AH_BRUP'!E63+'5C1X_Tangi'!E63+'5C1Y_GEO'!E63+'5C1AI_Harmony'!E63+'5C1AJ_Athlos'!E63+'5C1AG_Collegiate'!E63+'5C1M_GEO Mid'!E63+Placeholder_Tallulah!E63</f>
        <v>0</v>
      </c>
      <c r="F63" s="355">
        <f>'5C1B_DArbonne'!F63+'5C1A_Madison'!F63+'5C1C_Intl High'!F63+'5C3_UnvView'!F63+'5C1F_L.C. Charter'!F63+'5C1E_LFNO'!F63+'5C1D_NOMMA'!F63+'5C1AE_Noble Minds'!F63+'5C1J_Jeff Chamber'!F63+'5C1Q_Advantage'!F63+'5C1AF_JCFA-Laf'!F63+'5C1W_Willow'!F63+'5C1Z_Lincoln Prep'!F63+'5C1AA_Laurel'!F63+'5C1AB_Apex'!F63+'5C1AC_Smothers'!F63+'5C1AD_Greater'!F63+'5C1R_Iberville'!F63+'5C1N_Delta'!F63+'5C1S_LC Col Prep'!F63+'5C1T_Northeast'!F63+'5C1U_Acadiana Ren'!F63+'5C1I_LA Key'!F63+'5C1V_Laf Ren'!F63+'5C1O_Impact'!F63+'5C1P_Vision'!F63+'5C2_LAVCA'!F63+'5C1H_Southwest'!F63+'5C1G_JS Clark'!F63+'5C1AH_BRUP'!F63+'5C1X_Tangi'!F63+'5C1Y_GEO'!F63+'5C1AI_Harmony'!F63+'5C1AJ_Athlos'!F63+'5C1AG_Collegiate'!F63+'5C1M_GEO Mid'!F63+Placeholder_Tallulah!F63</f>
        <v>0</v>
      </c>
      <c r="G63" s="57">
        <f>'Source Data'!I63</f>
        <v>666.15521612667408</v>
      </c>
      <c r="H63" s="75">
        <f>'5C1B_DArbonne'!H63+'5C1A_Madison'!H63+'5C1C_Intl High'!H63+'5C3_UnvView'!H63+'5C1F_L.C. Charter'!H63+'5C1E_LFNO'!H63+'5C1D_NOMMA'!H63+'5C1AE_Noble Minds'!H63+'5C1J_Jeff Chamber'!H63+'5C1Q_Advantage'!H63+'5C1AF_JCFA-Laf'!H63+'5C1W_Willow'!H63+'5C1Z_Lincoln Prep'!H63+'5C1AA_Laurel'!H63+'5C1AB_Apex'!H63+'5C1AC_Smothers'!H63+'5C1AD_Greater'!H63+'5C1R_Iberville'!H63+'5C1N_Delta'!H63+'5C1S_LC Col Prep'!H63+'5C1T_Northeast'!H63+'5C1U_Acadiana Ren'!H63+'5C1I_LA Key'!H63+'5C1V_Laf Ren'!H63+'5C1O_Impact'!H63+'5C1P_Vision'!H63+'5C2_LAVCA'!H63+'5C1H_Southwest'!H63+'5C1G_JS Clark'!H63+'5C1AH_BRUP'!H63+'5C1X_Tangi'!H63+'5C1Y_GEO'!H63+'5C1AI_Harmony'!H63+'5C1AJ_Athlos'!H63+'5C1AG_Collegiate'!H63+'5C1M_GEO Mid'!H63+Placeholder_Tallulah!H63</f>
        <v>0</v>
      </c>
      <c r="I63" s="355">
        <f>'5C1B_DArbonne'!I63+'5C1A_Madison'!I63+'5C1C_Intl High'!I63+'5C3_UnvView'!I63+'5C1F_L.C. Charter'!I63+'5C1E_LFNO'!I63+'5C1D_NOMMA'!I63+'5C1AE_Noble Minds'!I63+'5C1J_Jeff Chamber'!I63+'5C1Q_Advantage'!I63+'5C1AF_JCFA-Laf'!I63+'5C1W_Willow'!I63+'5C1Z_Lincoln Prep'!I63+'5C1AA_Laurel'!I63+'5C1AB_Apex'!I63+'5C1AC_Smothers'!I63+'5C1AD_Greater'!I63+'5C1R_Iberville'!I63+'5C1N_Delta'!I63+'5C1S_LC Col Prep'!I63+'5C1T_Northeast'!I63+'5C1U_Acadiana Ren'!I63+'5C1I_LA Key'!I63+'5C1V_Laf Ren'!I63+'5C1O_Impact'!I63+'5C1P_Vision'!I63+'5C2_LAVCA'!I63+'5C1H_Southwest'!I63+'5C1G_JS Clark'!I63+'5C1AH_BRUP'!I63+'5C1X_Tangi'!I63+'5C1Y_GEO'!I63+'5C1AI_Harmony'!I63+'5C1AJ_Athlos'!I63+'5C1AG_Collegiate'!I63+'5C1M_GEO Mid'!I63+Placeholder_Tallulah!I63</f>
        <v>0</v>
      </c>
      <c r="J63" s="57">
        <f>'Source Data'!J63</f>
        <v>181.67869530727472</v>
      </c>
      <c r="K63" s="75">
        <f>'5C1B_DArbonne'!K63+'5C1A_Madison'!K63+'5C1C_Intl High'!K63+'5C3_UnvView'!K63+'5C1F_L.C. Charter'!K63+'5C1E_LFNO'!K63+'5C1D_NOMMA'!K63+'5C1AE_Noble Minds'!K63+'5C1J_Jeff Chamber'!K63+'5C1Q_Advantage'!K63+'5C1AF_JCFA-Laf'!K63+'5C1W_Willow'!K63+'5C1Z_Lincoln Prep'!K63+'5C1AA_Laurel'!K63+'5C1AB_Apex'!K63+'5C1AC_Smothers'!K63+'5C1AD_Greater'!K63+'5C1R_Iberville'!K63+'5C1N_Delta'!K63+'5C1S_LC Col Prep'!K63+'5C1T_Northeast'!K63+'5C1U_Acadiana Ren'!K63+'5C1I_LA Key'!K63+'5C1V_Laf Ren'!K63+'5C1O_Impact'!K63+'5C1P_Vision'!K63+'5C2_LAVCA'!K63+'5C1H_Southwest'!K63+'5C1G_JS Clark'!K63+'5C1AH_BRUP'!K63+'5C1X_Tangi'!K63+'5C1Y_GEO'!K63+'5C1AI_Harmony'!K63+'5C1AJ_Athlos'!K63+'5C1AG_Collegiate'!K63+'5C1M_GEO Mid'!K63+Placeholder_Tallulah!K63</f>
        <v>0</v>
      </c>
      <c r="L63" s="355">
        <f>'5C1B_DArbonne'!L63+'5C1A_Madison'!L63+'5C1C_Intl High'!L63+'5C3_UnvView'!L63+'5C1F_L.C. Charter'!L63+'5C1E_LFNO'!L63+'5C1D_NOMMA'!L63+'5C1AE_Noble Minds'!L63+'5C1J_Jeff Chamber'!L63+'5C1Q_Advantage'!L63+'5C1AF_JCFA-Laf'!L63+'5C1W_Willow'!L63+'5C1Z_Lincoln Prep'!L63+'5C1AA_Laurel'!L63+'5C1AB_Apex'!L63+'5C1AC_Smothers'!L63+'5C1AD_Greater'!L63+'5C1R_Iberville'!L63+'5C1N_Delta'!L63+'5C1S_LC Col Prep'!L63+'5C1T_Northeast'!L63+'5C1U_Acadiana Ren'!L63+'5C1I_LA Key'!L63+'5C1V_Laf Ren'!L63+'5C1O_Impact'!L63+'5C1P_Vision'!L63+'5C2_LAVCA'!L63+'5C1H_Southwest'!L63+'5C1G_JS Clark'!L63+'5C1AH_BRUP'!L63+'5C1X_Tangi'!L63+'5C1Y_GEO'!L63+'5C1AI_Harmony'!L63+'5C1AJ_Athlos'!L63+'5C1AG_Collegiate'!L63+'5C1M_GEO Mid'!L63+Placeholder_Tallulah!L63</f>
        <v>0</v>
      </c>
      <c r="M63" s="57">
        <f>'Source Data'!K63</f>
        <v>4541.967382681868</v>
      </c>
      <c r="N63" s="75">
        <f>'5C1B_DArbonne'!N63+'5C1A_Madison'!N63+'5C1C_Intl High'!N63+'5C3_UnvView'!N63+'5C1F_L.C. Charter'!N63+'5C1E_LFNO'!N63+'5C1D_NOMMA'!N63+'5C1AE_Noble Minds'!N63+'5C1J_Jeff Chamber'!N63+'5C1Q_Advantage'!N63+'5C1AF_JCFA-Laf'!N63+'5C1W_Willow'!N63+'5C1Z_Lincoln Prep'!N63+'5C1AA_Laurel'!N63+'5C1AB_Apex'!N63+'5C1AC_Smothers'!N63+'5C1AD_Greater'!N63+'5C1R_Iberville'!N63+'5C1N_Delta'!N63+'5C1S_LC Col Prep'!N63+'5C1T_Northeast'!N63+'5C1U_Acadiana Ren'!N63+'5C1I_LA Key'!N63+'5C1V_Laf Ren'!N63+'5C1O_Impact'!N63+'5C1P_Vision'!N63+'5C2_LAVCA'!N63+'5C1H_Southwest'!N63+'5C1G_JS Clark'!N63+'5C1AH_BRUP'!N63+'5C1X_Tangi'!N63+'5C1Y_GEO'!N63+'5C1AI_Harmony'!N63+'5C1AJ_Athlos'!N63+'5C1AG_Collegiate'!N63+'5C1M_GEO Mid'!N63+Placeholder_Tallulah!N63</f>
        <v>0</v>
      </c>
      <c r="O63" s="355">
        <f>'5C1B_DArbonne'!O63+'5C1A_Madison'!O63+'5C1C_Intl High'!O63+'5C3_UnvView'!O63+'5C1F_L.C. Charter'!O63+'5C1E_LFNO'!O63+'5C1D_NOMMA'!O63+'5C1AE_Noble Minds'!O63+'5C1J_Jeff Chamber'!O63+'5C1Q_Advantage'!O63+'5C1AF_JCFA-Laf'!O63+'5C1W_Willow'!O63+'5C1Z_Lincoln Prep'!O63+'5C1AA_Laurel'!O63+'5C1AB_Apex'!O63+'5C1AC_Smothers'!O63+'5C1AD_Greater'!O63+'5C1R_Iberville'!O63+'5C1N_Delta'!O63+'5C1S_LC Col Prep'!O63+'5C1T_Northeast'!O63+'5C1U_Acadiana Ren'!O63+'5C1I_LA Key'!O63+'5C1V_Laf Ren'!O63+'5C1O_Impact'!O63+'5C1P_Vision'!O63+'5C2_LAVCA'!O63+'5C1H_Southwest'!O63+'5C1G_JS Clark'!O63+'5C1AH_BRUP'!O63+'5C1X_Tangi'!O63+'5C1Y_GEO'!O63+'5C1AI_Harmony'!O63+'5C1AJ_Athlos'!O63+'5C1AG_Collegiate'!O63+'5C1M_GEO Mid'!O63+Placeholder_Tallulah!O63</f>
        <v>0</v>
      </c>
      <c r="P63" s="57">
        <f>'Source Data'!L63</f>
        <v>1816.7869530727471</v>
      </c>
      <c r="Q63" s="75">
        <f>'5C1B_DArbonne'!Q63+'5C1A_Madison'!Q63+'5C1C_Intl High'!Q63+'5C3_UnvView'!Q63+'5C1F_L.C. Charter'!Q63+'5C1E_LFNO'!Q63+'5C1D_NOMMA'!Q63+'5C1AE_Noble Minds'!Q63+'5C1J_Jeff Chamber'!Q63+'5C1Q_Advantage'!Q63+'5C1AF_JCFA-Laf'!Q63+'5C1W_Willow'!Q63+'5C1Z_Lincoln Prep'!Q63+'5C1AA_Laurel'!Q63+'5C1AB_Apex'!Q63+'5C1AC_Smothers'!Q63+'5C1AD_Greater'!Q63+'5C1R_Iberville'!Q63+'5C1N_Delta'!Q63+'5C1S_LC Col Prep'!Q63+'5C1T_Northeast'!Q63+'5C1U_Acadiana Ren'!Q63+'5C1I_LA Key'!Q63+'5C1V_Laf Ren'!Q63+'5C1O_Impact'!Q63+'5C1P_Vision'!Q63+'5C2_LAVCA'!Q63+'5C1H_Southwest'!Q63+'5C1G_JS Clark'!Q63+'5C1AH_BRUP'!Q63+'5C1X_Tangi'!Q63+'5C1Y_GEO'!Q63+'5C1AI_Harmony'!Q63+'5C1AJ_Athlos'!Q63+'5C1AG_Collegiate'!Q63+'5C1M_GEO Mid'!Q63+Placeholder_Tallulah!Q63</f>
        <v>0</v>
      </c>
      <c r="R63" s="94">
        <f>'5C1B_DArbonne'!R63+'5C1A_Madison'!R63+'5C1C_Intl High'!R63+'5C3_UnvView'!R63+'5C1F_L.C. Charter'!R63+'5C1E_LFNO'!R63+'5C1D_NOMMA'!R63+'5C1AE_Noble Minds'!R63+'5C1J_Jeff Chamber'!R63+'5C1Q_Advantage'!R63+'5C1AF_JCFA-Laf'!R63+'5C1W_Willow'!R63+'5C1Z_Lincoln Prep'!R63+'5C1AA_Laurel'!R63+'5C1AB_Apex'!R63+'5C1AC_Smothers'!R63+'5C1AD_Greater'!R63+'5C1R_Iberville'!R63+'5C1N_Delta'!R63+'5C1S_LC Col Prep'!R63+'5C1T_Northeast'!R63+'5C1U_Acadiana Ren'!R63+'5C1I_LA Key'!R63+'5C1V_Laf Ren'!R63+'5C1O_Impact'!R63+'5C1P_Vision'!R63+'5C2_LAVCA'!R63+'5C1H_Southwest'!R63+'5C1G_JS Clark'!R63+'5C1AH_BRUP'!R63+'5C1X_Tangi'!R63+'5C1Y_GEO'!R63+'5C1AI_Harmony'!R63+'5C1AJ_Athlos'!R63+'5C1AG_Collegiate'!R63+'5C1M_GEO Mid'!R63+Placeholder_Tallulah!R63</f>
        <v>442252</v>
      </c>
      <c r="S63" s="1397">
        <f>'5C3_UnvView'!S63+'5C2_LAVCA'!S63</f>
        <v>31194</v>
      </c>
      <c r="T63" s="57">
        <f>'5C1B_DArbonne'!S63+'5C1A_Madison'!S63+'5C1C_Intl High'!S63+'5C3_UnvView'!T63+'5C1F_L.C. Charter'!S63+'5C1E_LFNO'!S63+'5C1D_NOMMA'!S63+'5C1AE_Noble Minds'!S63+'5C1J_Jeff Chamber'!S63+'5C1Q_Advantage'!S63+'5C1AF_JCFA-Laf'!S63+'5C1W_Willow'!S63+'5C1Z_Lincoln Prep'!S63+'5C1AA_Laurel'!S63+'5C1AB_Apex'!S63+'5C1AC_Smothers'!S63+'5C1AD_Greater'!S63+'5C1R_Iberville'!S63+'5C1N_Delta'!S63+'5C1S_LC Col Prep'!S63+'5C1T_Northeast'!S63+'5C1U_Acadiana Ren'!S63+'5C1I_LA Key'!S63+'5C1V_Laf Ren'!S63+'5C1O_Impact'!S63+'5C1P_Vision'!S63+'5C2_LAVCA'!T63+'5C1H_Southwest'!S63+'5C1G_JS Clark'!S63+'5C1AH_BRUP'!S63+'5C1X_Tangi'!S63+'5C1Y_GEO'!S63+'5C1AI_Harmony'!S63+'5C1AJ_Athlos'!S63+'5C1AG_Collegiate'!S63+'5C1M_GEO Mid'!S63+Placeholder_Tallulah!S63</f>
        <v>0</v>
      </c>
      <c r="U63" s="57">
        <f>'5C1B_DArbonne'!T63+'5C1A_Madison'!T63+'5C1C_Intl High'!T63+'5C3_UnvView'!U63+'5C1F_L.C. Charter'!T63+'5C1E_LFNO'!T63+'5C1D_NOMMA'!T63+'5C1AE_Noble Minds'!T63+'5C1J_Jeff Chamber'!T63+'5C1Q_Advantage'!T63+'5C1AF_JCFA-Laf'!T63+'5C1W_Willow'!T63+'5C1Z_Lincoln Prep'!T63+'5C1AA_Laurel'!T63+'5C1AB_Apex'!T63+'5C1AC_Smothers'!T63+'5C1AD_Greater'!T63+'5C1R_Iberville'!T63+'5C1N_Delta'!T63+'5C1S_LC Col Prep'!T63+'5C1T_Northeast'!T63+'5C1U_Acadiana Ren'!T63+'5C1I_LA Key'!T63+'5C1V_Laf Ren'!T63+'5C1O_Impact'!T63+'5C1P_Vision'!T63+'5C2_LAVCA'!U63+'5C1H_Southwest'!T63+'5C1G_JS Clark'!T63+'5C1AH_BRUP'!T63+'5C1X_Tangi'!T63+'5C1Y_GEO'!T63+'5C1AI_Harmony'!T63+'5C1AJ_Athlos'!T63+'5C1AG_Collegiate'!T63+'5C1M_GEO Mid'!T63+Placeholder_Tallulah!T63</f>
        <v>0</v>
      </c>
      <c r="V63" s="58">
        <f>'5C1B_DArbonne'!U63+'5C1A_Madison'!U63+'5C1C_Intl High'!U63+'5C3_UnvView'!V63+'5C1F_L.C. Charter'!U63+'5C1E_LFNO'!U63+'5C1D_NOMMA'!U63+'5C1AE_Noble Minds'!U63+'5C1J_Jeff Chamber'!U63+'5C1Q_Advantage'!U63+'5C1AF_JCFA-Laf'!U63+'5C1W_Willow'!U63+'5C1Z_Lincoln Prep'!U63+'5C1AA_Laurel'!U63+'5C1AB_Apex'!U63+'5C1AC_Smothers'!U63+'5C1AD_Greater'!U63+'5C1R_Iberville'!U63+'5C1N_Delta'!U63+'5C1S_LC Col Prep'!U63+'5C1T_Northeast'!U63+'5C1U_Acadiana Ren'!U63+'5C1I_LA Key'!U63+'5C1V_Laf Ren'!U63+'5C1O_Impact'!U63+'5C1P_Vision'!U63+'5C2_LAVCA'!V63+'5C1H_Southwest'!U63+'5C1G_JS Clark'!U63+'5C1AH_BRUP'!U63+'5C1X_Tangi'!U63+'5C1Y_GEO'!U63+'5C1AI_Harmony'!U63+'5C1AJ_Athlos'!U63+'5C1AG_Collegiate'!U63+'5C1M_GEO Mid'!U63+Placeholder_Tallulah!U63</f>
        <v>0</v>
      </c>
      <c r="W63" s="94">
        <f>'5C1B_DArbonne'!V63+'5C1A_Madison'!V63+'5C1C_Intl High'!V63+'5C3_UnvView'!W63+'5C1F_L.C. Charter'!V63+'5C1E_LFNO'!V63+'5C1D_NOMMA'!V63+'5C1AE_Noble Minds'!V63+'5C1J_Jeff Chamber'!V63+'5C1Q_Advantage'!V63+'5C1AF_JCFA-Laf'!V63+'5C1W_Willow'!V63+'5C1Z_Lincoln Prep'!V63+'5C1AA_Laurel'!V63+'5C1AB_Apex'!V63+'5C1AC_Smothers'!V63+'5C1AD_Greater'!V63+'5C1R_Iberville'!V63+'5C1N_Delta'!V63+'5C1S_LC Col Prep'!V63+'5C1T_Northeast'!V63+'5C1U_Acadiana Ren'!V63+'5C1I_LA Key'!V63+'5C1V_Laf Ren'!V63+'5C1O_Impact'!V63+'5C1P_Vision'!V63+'5C2_LAVCA'!W63+'5C1H_Southwest'!V63+'5C1G_JS Clark'!V63+'5C1AH_BRUP'!V63+'5C1X_Tangi'!V63+'5C1Y_GEO'!V63+'5C1AI_Harmony'!V63+'5C1AJ_Athlos'!V63+'5C1AG_Collegiate'!V63+'5C1M_GEO Mid'!V63+Placeholder_Tallulah!V63</f>
        <v>0</v>
      </c>
      <c r="X63" s="75">
        <f>'5C1B_DArbonne'!W63+'5C1A_Madison'!W63+'5C1C_Intl High'!W63+'5C3_UnvView'!X63+'5C1F_L.C. Charter'!W63+'5C1E_LFNO'!W63+'5C1D_NOMMA'!W63+'5C1AE_Noble Minds'!W63+'5C1J_Jeff Chamber'!W63+'5C1Q_Advantage'!W63+'5C1AF_JCFA-Laf'!W63+'5C1W_Willow'!W63+'5C1Z_Lincoln Prep'!W63+'5C1AA_Laurel'!W63+'5C1AB_Apex'!W63+'5C1AC_Smothers'!W63+'5C1AD_Greater'!W63+'5C1R_Iberville'!W63+'5C1N_Delta'!W63+'5C1S_LC Col Prep'!W63+'5C1T_Northeast'!W63+'5C1U_Acadiana Ren'!W63+'5C1I_LA Key'!W63+'5C1V_Laf Ren'!W63+'5C1O_Impact'!W63+'5C1P_Vision'!W63+'5C2_LAVCA'!X63+'5C1H_Southwest'!W63+'5C1G_JS Clark'!W63+'5C1AH_BRUP'!W63+'5C1X_Tangi'!W63+'5C1Y_GEO'!W63+'5C1AI_Harmony'!W63+'5C1AJ_Athlos'!W63+'5C1AG_Collegiate'!W63+'5C1M_GEO Mid'!W63+Placeholder_Tallulah!W63</f>
        <v>0</v>
      </c>
      <c r="Y63" s="94">
        <f>'5C1B_DArbonne'!X63+'5C1A_Madison'!X63+'5C1C_Intl High'!X63+'5C3_UnvView'!Y63+'5C1F_L.C. Charter'!X63+'5C1E_LFNO'!X63+'5C1D_NOMMA'!X63+'5C1AE_Noble Minds'!X63+'5C1J_Jeff Chamber'!X63+'5C1Q_Advantage'!X63+'5C1AF_JCFA-Laf'!X63+'5C1W_Willow'!X63+'5C1Z_Lincoln Prep'!X63+'5C1AA_Laurel'!X63+'5C1AB_Apex'!X63+'5C1AC_Smothers'!X63+'5C1AD_Greater'!X63+'5C1R_Iberville'!X63+'5C1N_Delta'!X63+'5C1S_LC Col Prep'!X63+'5C1T_Northeast'!X63+'5C1U_Acadiana Ren'!X63+'5C1I_LA Key'!X63+'5C1V_Laf Ren'!X63+'5C1O_Impact'!X63+'5C1P_Vision'!X63+'5C2_LAVCA'!Y63+'5C1H_Southwest'!X63+'5C1G_JS Clark'!X63+'5C1AH_BRUP'!X63+'5C1X_Tangi'!X63+'5C1Y_GEO'!X63+'5C1AI_Harmony'!X63+'5C1AJ_Athlos'!X63+'5C1AG_Collegiate'!X63+'5C1M_GEO Mid'!X63+Placeholder_Tallulah!X63</f>
        <v>0</v>
      </c>
      <c r="Z63" s="57">
        <f>'5C1B_DArbonne'!Y63+'5C1A_Madison'!Y63+'5C1C_Intl High'!Y63+'5C3_UnvView'!Z63+'5C1F_L.C. Charter'!Y63+'5C1E_LFNO'!Y63+'5C1D_NOMMA'!Y63+'5C1AE_Noble Minds'!Y63+'5C1J_Jeff Chamber'!Y63+'5C1Q_Advantage'!Y63+'5C1AF_JCFA-Laf'!Y63+'5C1W_Willow'!Y63+'5C1Z_Lincoln Prep'!Y63+'5C1AA_Laurel'!Y63+'5C1AB_Apex'!Y63+'5C1AC_Smothers'!Y63+'5C1AD_Greater'!Y63+'5C1R_Iberville'!Y63+'5C1N_Delta'!Y63+'5C1S_LC Col Prep'!Y63+'5C1T_Northeast'!Y63+'5C1U_Acadiana Ren'!Y63+'5C1I_LA Key'!Y63+'5C1V_Laf Ren'!Y63+'5C1O_Impact'!Y63+'5C1P_Vision'!Y63+'5C2_LAVCA'!Z63+'5C1H_Southwest'!Y63+'5C1G_JS Clark'!Y63+'5C1AH_BRUP'!Y63+'5C1X_Tangi'!Y63+'5C1Y_GEO'!Y63+'5C1AI_Harmony'!Y63+'5C1AJ_Athlos'!Y63+'5C1AG_Collegiate'!Y63+'5C1M_GEO Mid'!Y63+Placeholder_Tallulah!Y63</f>
        <v>0</v>
      </c>
      <c r="AA63" s="94">
        <f>'5C1B_DArbonne'!Z63+'5C1A_Madison'!Z63+'5C1C_Intl High'!Z63+'5C3_UnvView'!AA63+'5C1F_L.C. Charter'!Z63+'5C1E_LFNO'!Z63+'5C1D_NOMMA'!Z63+'5C1AE_Noble Minds'!Z63+'5C1J_Jeff Chamber'!Z63+'5C1Q_Advantage'!Z63+'5C1AF_JCFA-Laf'!Z63+'5C1W_Willow'!Z63+'5C1Z_Lincoln Prep'!Z63+'5C1AA_Laurel'!Z63+'5C1AB_Apex'!Z63+'5C1AC_Smothers'!Z63+'5C1AD_Greater'!Z63+'5C1R_Iberville'!Z63+'5C1N_Delta'!Z63+'5C1S_LC Col Prep'!Z63+'5C1T_Northeast'!Z63+'5C1U_Acadiana Ren'!Z63+'5C1I_LA Key'!Z63+'5C1V_Laf Ren'!Z63+'5C1O_Impact'!Z63+'5C1P_Vision'!Z63+'5C2_LAVCA'!AA63+'5C1H_Southwest'!Z63+'5C1G_JS Clark'!Z63+'5C1AH_BRUP'!Z63+'5C1X_Tangi'!Z63+'5C1Y_GEO'!Z63+'5C1AI_Harmony'!Z63+'5C1AJ_Athlos'!Z63+'5C1AG_Collegiate'!Z63+'5C1M_GEO Mid'!Z63+Placeholder_Tallulah!Z63</f>
        <v>0</v>
      </c>
      <c r="AB63" s="57">
        <f>'5C1B_DArbonne'!AA63+'5C1A_Madison'!AA63+'5C1C_Intl High'!AA63+'5C3_UnvView'!AB63+'5C1F_L.C. Charter'!AA63+'5C1E_LFNO'!AA63+'5C1D_NOMMA'!AA63+'5C1AE_Noble Minds'!AA63+'5C1J_Jeff Chamber'!AA63+'5C1Q_Advantage'!AA63+'5C1AF_JCFA-Laf'!AA63+'5C1W_Willow'!AA63+'5C1Z_Lincoln Prep'!AA63+'5C1AA_Laurel'!AA63+'5C1AB_Apex'!AA63+'5C1AC_Smothers'!AA63+'5C1AD_Greater'!AA63+'5C1R_Iberville'!AA63+'5C1N_Delta'!AA63+'5C1S_LC Col Prep'!AA63+'5C1T_Northeast'!AA63+'5C1U_Acadiana Ren'!AA63+'5C1I_LA Key'!AA63+'5C1V_Laf Ren'!AA63+'5C1O_Impact'!AA63+'5C1P_Vision'!AA63+'5C2_LAVCA'!AB63+'5C1H_Southwest'!AA63+'5C1G_JS Clark'!AA63+'5C1AH_BRUP'!AA63+'5C1X_Tangi'!AA63+'5C1Y_GEO'!AA63+'5C1AI_Harmony'!AA63+'5C1AJ_Athlos'!AA63+'5C1AG_Collegiate'!AA63+'5C1M_GEO Mid'!AA63+Placeholder_Tallulah!AA63</f>
        <v>0</v>
      </c>
      <c r="AC63" s="57">
        <f>'5C1B_DArbonne'!AB63+'5C1A_Madison'!AB63+'5C1C_Intl High'!AB63+'5C3_UnvView'!AC63+'5C1F_L.C. Charter'!AB63+'5C1E_LFNO'!AB63+'5C1D_NOMMA'!AB63+'5C1AE_Noble Minds'!AB63+'5C1J_Jeff Chamber'!AB63+'5C1Q_Advantage'!AB63+'5C1AF_JCFA-Laf'!AB63+'5C1W_Willow'!AB63+'5C1Z_Lincoln Prep'!AB63+'5C1AA_Laurel'!AB63+'5C1AB_Apex'!AB63+'5C1AC_Smothers'!AB63+'5C1AD_Greater'!AB63+'5C1R_Iberville'!AB63+'5C1N_Delta'!AB63+'5C1S_LC Col Prep'!AB63+'5C1T_Northeast'!AB63+'5C1U_Acadiana Ren'!AB63+'5C1I_LA Key'!AB63+'5C1V_Laf Ren'!AB63+'5C1O_Impact'!AB63+'5C1P_Vision'!AB63+'5C2_LAVCA'!AC63+'5C1H_Southwest'!AB63+'5C1G_JS Clark'!AB63+'5C1AH_BRUP'!AB63+'5C1X_Tangi'!AB63+'5C1Y_GEO'!AB63+'5C1AI_Harmony'!AB63+'5C1AJ_Athlos'!AB63+'5C1AG_Collegiate'!AB63+'5C1M_GEO Mid'!AB63+Placeholder_Tallulah!AB63</f>
        <v>0</v>
      </c>
      <c r="AD63" s="94">
        <f>'5C1B_DArbonne'!AC63+'5C1A_Madison'!AC63+'5C1C_Intl High'!AC63+'5C3_UnvView'!AD63+'5C1F_L.C. Charter'!AC63+'5C1E_LFNO'!AC63+'5C1D_NOMMA'!AC63+'5C1AE_Noble Minds'!AC63+'5C1J_Jeff Chamber'!AC63+'5C1Q_Advantage'!AC63+'5C1AF_JCFA-Laf'!AC63+'5C1W_Willow'!AC63+'5C1Z_Lincoln Prep'!AC63+'5C1AA_Laurel'!AC63+'5C1AB_Apex'!AC63+'5C1AC_Smothers'!AC63+'5C1AD_Greater'!AC63+'5C1R_Iberville'!AC63+'5C1N_Delta'!AC63+'5C1S_LC Col Prep'!AC63+'5C1T_Northeast'!AC63+'5C1U_Acadiana Ren'!AC63+'5C1I_LA Key'!AC63+'5C1V_Laf Ren'!AC63+'5C1O_Impact'!AC63+'5C1P_Vision'!AC63+'5C2_LAVCA'!AD63+'5C1H_Southwest'!AC63+'5C1G_JS Clark'!AC63+'5C1AH_BRUP'!AC63+'5C1X_Tangi'!AC63+'5C1Y_GEO'!AC63+'5C1AI_Harmony'!AC63+'5C1AJ_Athlos'!AC63+'5C1AG_Collegiate'!AC63+'5C1M_GEO Mid'!AC63+Placeholder_Tallulah!AC63</f>
        <v>0</v>
      </c>
      <c r="AE63" s="98">
        <f>'5C1B_DArbonne'!AD63+'5C1A_Madison'!AD63+'5C1C_Intl High'!AD63+'5C3_UnvView'!AE63+'5C1F_L.C. Charter'!AD63+'5C1E_LFNO'!AD63+'5C1D_NOMMA'!AD63+'5C1AE_Noble Minds'!AD63+'5C1J_Jeff Chamber'!AD63+'5C1Q_Advantage'!AD63+'5C1AF_JCFA-Laf'!AD63+'5C1W_Willow'!AD63+'5C1Z_Lincoln Prep'!AD63+'5C1AA_Laurel'!AD63+'5C1AB_Apex'!AD63+'5C1AC_Smothers'!AD63+'5C1AD_Greater'!AD63+'5C1R_Iberville'!AD63+'5C1N_Delta'!AD63+'5C1S_LC Col Prep'!AD63+'5C1T_Northeast'!AD63+'5C1U_Acadiana Ren'!AD63+'5C1I_LA Key'!AD63+'5C1V_Laf Ren'!AD63+'5C1O_Impact'!AD63+'5C1P_Vision'!AD63+'5C2_LAVCA'!AE63+'5C1H_Southwest'!AD63+'5C1G_JS Clark'!AD63+'5C1AH_BRUP'!AD63+'5C1X_Tangi'!AD63+'5C1Y_GEO'!AD63+'5C1AI_Harmony'!AD63+'5C1AJ_Athlos'!AD63+'5C1AG_Collegiate'!AD63+'5C1M_GEO Mid'!AD63+Placeholder_Tallulah!AD63</f>
        <v>0</v>
      </c>
      <c r="AF63" s="76">
        <f>'Source Data'!N63</f>
        <v>2703</v>
      </c>
      <c r="AG63" s="91">
        <f>'5C1B_DArbonne'!AF63+'5C1A_Madison'!AF63+'5C1C_Intl High'!AF63+'5C3_UnvView'!AG63+'5C1F_L.C. Charter'!AF63+'5C1E_LFNO'!AF63+'5C1D_NOMMA'!AF63+'5C1AE_Noble Minds'!AF63+'5C1J_Jeff Chamber'!AF63+'5C1Q_Advantage'!AF63+'5C1AF_JCFA-Laf'!AF63+'5C1W_Willow'!AF63+'5C1Z_Lincoln Prep'!AF63+'5C1AA_Laurel'!AF63+'5C1AB_Apex'!AF63+'5C1AC_Smothers'!AF63+'5C1AD_Greater'!AF63+'5C1R_Iberville'!AF63+'5C1N_Delta'!AF63+'5C1S_LC Col Prep'!AF63+'5C1T_Northeast'!AF63+'5C1U_Acadiana Ren'!AF63+'5C1I_LA Key'!AF63+'5C1V_Laf Ren'!AF63+'5C1O_Impact'!AF63+'5C1P_Vision'!AF63+'5C2_LAVCA'!AG63+'5C1H_Southwest'!AF63+'5C1G_JS Clark'!AF63+'5C1AH_BRUP'!AF63+'5C1X_Tangi'!AF63+'5C1Y_GEO'!AF63+'5C1AI_Harmony'!AF63+'5C1AJ_Athlos'!AF63+'5C1AG_Collegiate'!AF63+'5C1M_GEO Mid'!AF63+Placeholder_Tallulah!AF63</f>
        <v>0</v>
      </c>
      <c r="AH63" s="336">
        <f>'5C1B_DArbonne'!AG63+'5C1A_Madison'!AG63+'5C1C_Intl High'!AG63+'5C3_UnvView'!AH63+'5C1F_L.C. Charter'!AG63+'5C1E_LFNO'!AG63+'5C1D_NOMMA'!AG63+'5C1AE_Noble Minds'!AG63+'5C1J_Jeff Chamber'!AG63+'5C1Q_Advantage'!AG63+'5C1AF_JCFA-Laf'!AG63+'5C1W_Willow'!AG63+'5C1Z_Lincoln Prep'!AG63+'5C1AA_Laurel'!AG63+'5C1AB_Apex'!AG63+'5C1AC_Smothers'!AG63+'5C1AD_Greater'!AG63+'5C1R_Iberville'!AG63+'5C1N_Delta'!AG63+'5C1S_LC Col Prep'!AG63+'5C1T_Northeast'!AG63+'5C1U_Acadiana Ren'!AG63+'5C1I_LA Key'!AG63+'5C1V_Laf Ren'!AG63+'5C1O_Impact'!AG63+'5C1P_Vision'!AG63+'5C2_LAVCA'!AH63+'5C1H_Southwest'!AG63+'5C1G_JS Clark'!AG63+'5C1AH_BRUP'!AG63+'5C1X_Tangi'!AG63+'5C1Y_GEO'!AG63+'5C1AI_Harmony'!AG63+'5C1AJ_Athlos'!AG63+'5C1AG_Collegiate'!AG63+'5C1M_GEO Mid'!AG63+Placeholder_Tallulah!AG63</f>
        <v>0</v>
      </c>
      <c r="AI63" s="76">
        <f>'5C1B_DArbonne'!AH63+'5C1A_Madison'!AH63+'5C1C_Intl High'!AH63+'5C3_UnvView'!AI63+'5C1F_L.C. Charter'!AH63+'5C1E_LFNO'!AH63+'5C1D_NOMMA'!AH63+'5C1AE_Noble Minds'!AH63+'5C1J_Jeff Chamber'!AH63+'5C1Q_Advantage'!AH63+'5C1AF_JCFA-Laf'!AH63+'5C1W_Willow'!AH63+'5C1Z_Lincoln Prep'!AH63+'5C1AA_Laurel'!AH63+'5C1AB_Apex'!AH63+'5C1AC_Smothers'!AH63+'5C1AD_Greater'!AH63+'5C1R_Iberville'!AH63+'5C1N_Delta'!AH63+'5C1S_LC Col Prep'!AH63+'5C1T_Northeast'!AH63+'5C1U_Acadiana Ren'!AH63+'5C1I_LA Key'!AH63+'5C1V_Laf Ren'!AH63+'5C1O_Impact'!AH63+'5C1P_Vision'!AH63+'5C2_LAVCA'!AI63+'5C1H_Southwest'!AH63+'5C1G_JS Clark'!AH63+'5C1AH_BRUP'!AH63+'5C1X_Tangi'!AH63+'5C1Y_GEO'!AH63+'5C1AI_Harmony'!AH63+'5C1AJ_Athlos'!AH63+'5C1AG_Collegiate'!AH63+'5C1M_GEO Mid'!AH63+Placeholder_Tallulah!AH63</f>
        <v>0</v>
      </c>
      <c r="AJ63" s="336">
        <f>'5C1B_DArbonne'!AI63+'5C1A_Madison'!AI63+'5C1C_Intl High'!AI63+'5C3_UnvView'!AJ63+'5C1F_L.C. Charter'!AI63+'5C1E_LFNO'!AI63+'5C1D_NOMMA'!AI63+'5C1AE_Noble Minds'!AI63+'5C1J_Jeff Chamber'!AI63+'5C1Q_Advantage'!AI63+'5C1AF_JCFA-Laf'!AI63+'5C1W_Willow'!AI63+'5C1Z_Lincoln Prep'!AI63+'5C1AA_Laurel'!AI63+'5C1AB_Apex'!AI63+'5C1AC_Smothers'!AI63+'5C1AD_Greater'!AI63+'5C1R_Iberville'!AI63+'5C1N_Delta'!AI63+'5C1S_LC Col Prep'!AI63+'5C1T_Northeast'!AI63+'5C1U_Acadiana Ren'!AI63+'5C1I_LA Key'!AI63+'5C1V_Laf Ren'!AI63+'5C1O_Impact'!AI63+'5C1P_Vision'!AI63+'5C2_LAVCA'!AJ63+'5C1H_Southwest'!AI63+'5C1G_JS Clark'!AI63+'5C1AH_BRUP'!AI63+'5C1X_Tangi'!AI63+'5C1Y_GEO'!AI63+'5C1AI_Harmony'!AI63+'5C1AJ_Athlos'!AI63+'5C1AG_Collegiate'!AI63+'5C1M_GEO Mid'!AI63+Placeholder_Tallulah!AI63</f>
        <v>0</v>
      </c>
      <c r="AK63" s="78">
        <f>'5C1B_DArbonne'!AJ63+'5C1A_Madison'!AJ63+'5C1C_Intl High'!AJ63+'5C3_UnvView'!AK63+'5C1F_L.C. Charter'!AJ63+'5C1E_LFNO'!AJ63+'5C1D_NOMMA'!AJ63+'5C1AE_Noble Minds'!AJ63+'5C1J_Jeff Chamber'!AJ63+'5C1Q_Advantage'!AJ63+'5C1AF_JCFA-Laf'!AJ63+'5C1W_Willow'!AJ63+'5C1Z_Lincoln Prep'!AJ63+'5C1AA_Laurel'!AJ63+'5C1AB_Apex'!AJ63+'5C1AC_Smothers'!AJ63+'5C1AD_Greater'!AJ63+'5C1R_Iberville'!AJ63+'5C1N_Delta'!AJ63+'5C1S_LC Col Prep'!AJ63+'5C1T_Northeast'!AJ63+'5C1U_Acadiana Ren'!AJ63+'5C1I_LA Key'!AJ63+'5C1V_Laf Ren'!AJ63+'5C1O_Impact'!AJ63+'5C1P_Vision'!AJ63+'5C2_LAVCA'!AK63+'5C1H_Southwest'!AJ63+'5C1G_JS Clark'!AJ63+'5C1AH_BRUP'!AJ63+'5C1X_Tangi'!AJ63+'5C1Y_GEO'!AJ63+'5C1AI_Harmony'!AJ63+'5C1AJ_Athlos'!AJ63+'5C1AG_Collegiate'!AJ63+'5C1M_GEO Mid'!AJ63+Placeholder_Tallulah!AJ63</f>
        <v>0</v>
      </c>
      <c r="AL63" s="77">
        <f>'5C1B_DArbonne'!AK63+'5C1A_Madison'!AK63+'5C1C_Intl High'!AK63+'5C3_UnvView'!AL63+'5C1F_L.C. Charter'!AK63+'5C1E_LFNO'!AK63+'5C1D_NOMMA'!AK63+'5C1AE_Noble Minds'!AK63+'5C1J_Jeff Chamber'!AK63+'5C1Q_Advantage'!AK63+'5C1AF_JCFA-Laf'!AK63+'5C1W_Willow'!AK63+'5C1Z_Lincoln Prep'!AK63+'5C1AA_Laurel'!AK63+'5C1AB_Apex'!AK63+'5C1AC_Smothers'!AK63+'5C1AD_Greater'!AK63+'5C1R_Iberville'!AK63+'5C1N_Delta'!AK63+'5C1S_LC Col Prep'!AK63+'5C1T_Northeast'!AK63+'5C1U_Acadiana Ren'!AK63+'5C1I_LA Key'!AK63+'5C1V_Laf Ren'!AK63+'5C1O_Impact'!AK63+'5C1P_Vision'!AK63+'5C2_LAVCA'!AL63+'5C1H_Southwest'!AK63+'5C1G_JS Clark'!AK63+'5C1AH_BRUP'!AK63+'5C1X_Tangi'!AK63+'5C1Y_GEO'!AK63+'5C1AI_Harmony'!AK63+'5C1AJ_Athlos'!AK63+'5C1AG_Collegiate'!AK63+'5C1M_GEO Mid'!AK63+Placeholder_Tallulah!AK63</f>
        <v>0</v>
      </c>
      <c r="AM63" s="91">
        <f>'5C1B_DArbonne'!AL63+'5C1A_Madison'!AL63+'5C1C_Intl High'!AL63+'5C3_UnvView'!AM63+'5C1F_L.C. Charter'!AL63+'5C1E_LFNO'!AL63+'5C1D_NOMMA'!AL63+'5C1AE_Noble Minds'!AL63+'5C1J_Jeff Chamber'!AL63+'5C1Q_Advantage'!AL63+'5C1AF_JCFA-Laf'!AL63+'5C1W_Willow'!AL63+'5C1Z_Lincoln Prep'!AL63+'5C1AA_Laurel'!AL63+'5C1AB_Apex'!AL63+'5C1AC_Smothers'!AL63+'5C1AD_Greater'!AL63+'5C1R_Iberville'!AL63+'5C1N_Delta'!AL63+'5C1S_LC Col Prep'!AL63+'5C1T_Northeast'!AL63+'5C1U_Acadiana Ren'!AL63+'5C1I_LA Key'!AL63+'5C1V_Laf Ren'!AL63+'5C1O_Impact'!AL63+'5C1P_Vision'!AL63+'5C2_LAVCA'!AM63+'5C1H_Southwest'!AL63+'5C1G_JS Clark'!AL63+'5C1AH_BRUP'!AL63+'5C1X_Tangi'!AL63+'5C1Y_GEO'!AL63+'5C1AI_Harmony'!AL63+'5C1AJ_Athlos'!AL63+'5C1AG_Collegiate'!AL63+'5C1M_GEO Mid'!AL63+Placeholder_Tallulah!AL63</f>
        <v>198806</v>
      </c>
      <c r="AN63" s="80">
        <f>'5C1B_DArbonne'!AM63+'5C1A_Madison'!AM63+'5C1C_Intl High'!AM63+'5C3_UnvView'!AN63+'5C1F_L.C. Charter'!AM63+'5C1E_LFNO'!AM63+'5C1D_NOMMA'!AM63+'5C1AE_Noble Minds'!AM63+'5C1J_Jeff Chamber'!AM63+'5C1Q_Advantage'!AM63+'5C1AF_JCFA-Laf'!AM63+'5C1W_Willow'!AM63+'5C1Z_Lincoln Prep'!AM63+'5C1AA_Laurel'!AM63+'5C1AB_Apex'!AM63+'5C1AC_Smothers'!AM63+'5C1AD_Greater'!AM63+'5C1R_Iberville'!AM63+'5C1N_Delta'!AM63+'5C1S_LC Col Prep'!AM63+'5C1T_Northeast'!AM63+'5C1U_Acadiana Ren'!AM63+'5C1I_LA Key'!AM63+'5C1V_Laf Ren'!AM63+'5C1O_Impact'!AM63+'5C1P_Vision'!AM63+'5C2_LAVCA'!AN63+'5C1H_Southwest'!AM63+'5C1G_JS Clark'!AM63+'5C1AH_BRUP'!AM63+'5C1X_Tangi'!AM63+'5C1Y_GEO'!AM63+'5C1AI_Harmony'!AM63+'5C1AJ_Athlos'!AM63+'5C1AG_Collegiate'!AM63+'5C1M_GEO Mid'!AM63+Placeholder_Tallulah!AM63</f>
        <v>0</v>
      </c>
      <c r="AO63" s="91">
        <f>'5C1B_DArbonne'!AN63+'5C1A_Madison'!AN63+'5C1C_Intl High'!AN63+'5C3_UnvView'!AO63+'5C1F_L.C. Charter'!AN63+'5C1E_LFNO'!AN63+'5C1D_NOMMA'!AN63+'5C1AE_Noble Minds'!AN63+'5C1J_Jeff Chamber'!AN63+'5C1Q_Advantage'!AN63+'5C1AF_JCFA-Laf'!AN63+'5C1W_Willow'!AN63+'5C1Z_Lincoln Prep'!AN63+'5C1AA_Laurel'!AN63+'5C1AB_Apex'!AN63+'5C1AC_Smothers'!AN63+'5C1AD_Greater'!AN63+'5C1R_Iberville'!AN63+'5C1N_Delta'!AN63+'5C1S_LC Col Prep'!AN63+'5C1T_Northeast'!AN63+'5C1U_Acadiana Ren'!AN63+'5C1I_LA Key'!AN63+'5C1V_Laf Ren'!AN63+'5C1O_Impact'!AN63+'5C1P_Vision'!AN63+'5C2_LAVCA'!AO63+'5C1H_Southwest'!AN63+'5C1G_JS Clark'!AN63+'5C1AH_BRUP'!AN63+'5C1X_Tangi'!AN63+'5C1Y_GEO'!AN63+'5C1AI_Harmony'!AN63+'5C1AJ_Athlos'!AN63+'5C1AG_Collegiate'!AN63+'5C1M_GEO Mid'!AN63+Placeholder_Tallulah!AN63</f>
        <v>0</v>
      </c>
      <c r="AP63" s="78">
        <f>'5C1B_DArbonne'!AO63+'5C1A_Madison'!AO63+'5C1C_Intl High'!AO63+'5C3_UnvView'!AP63+'5C1F_L.C. Charter'!AO63+'5C1E_LFNO'!AO63+'5C1D_NOMMA'!AO63+'5C1AE_Noble Minds'!AO63+'5C1J_Jeff Chamber'!AO63+'5C1Q_Advantage'!AO63+'5C1AF_JCFA-Laf'!AO63+'5C1W_Willow'!AO63+'5C1Z_Lincoln Prep'!AO63+'5C1AA_Laurel'!AO63+'5C1AB_Apex'!AO63+'5C1AC_Smothers'!AO63+'5C1AD_Greater'!AO63+'5C1R_Iberville'!AO63+'5C1N_Delta'!AO63+'5C1S_LC Col Prep'!AO63+'5C1T_Northeast'!AO63+'5C1U_Acadiana Ren'!AO63+'5C1I_LA Key'!AO63+'5C1V_Laf Ren'!AO63+'5C1O_Impact'!AO63+'5C1P_Vision'!AO63+'5C2_LAVCA'!AP63+'5C1H_Southwest'!AO63+'5C1G_JS Clark'!AO63+'5C1AH_BRUP'!AO63+'5C1X_Tangi'!AO63+'5C1Y_GEO'!AO63+'5C1AI_Harmony'!AO63+'5C1AJ_Athlos'!AO63+'5C1AG_Collegiate'!AO63+'5C1M_GEO Mid'!AO63+Placeholder_Tallulah!AO63</f>
        <v>-9948</v>
      </c>
      <c r="AQ63" s="91">
        <f>'5C1B_DArbonne'!AP63+'5C1A_Madison'!AP63+'5C1C_Intl High'!AP63+'5C3_UnvView'!AQ63+'5C1F_L.C. Charter'!AP63+'5C1E_LFNO'!AP63+'5C1D_NOMMA'!AP63+'5C1AE_Noble Minds'!AP63+'5C1J_Jeff Chamber'!AP63+'5C1Q_Advantage'!AP63+'5C1AF_JCFA-Laf'!AP63+'5C1W_Willow'!AP63+'5C1Z_Lincoln Prep'!AP63+'5C1AA_Laurel'!AP63+'5C1AB_Apex'!AP63+'5C1AC_Smothers'!AP63+'5C1AD_Greater'!AP63+'5C1R_Iberville'!AP63+'5C1N_Delta'!AP63+'5C1S_LC Col Prep'!AP63+'5C1T_Northeast'!AP63+'5C1U_Acadiana Ren'!AP63+'5C1I_LA Key'!AP63+'5C1V_Laf Ren'!AP63+'5C1O_Impact'!AP63+'5C1P_Vision'!AP63+'5C2_LAVCA'!AQ63+'5C1H_Southwest'!AP63+'5C1G_JS Clark'!AP63+'5C1AH_BRUP'!AP63+'5C1X_Tangi'!AP63+'5C1Y_GEO'!AP63+'5C1AI_Harmony'!AP63+'5C1AJ_Athlos'!AP63+'5C1AG_Collegiate'!AP63+'5C1M_GEO Mid'!AP63+Placeholder_Tallulah!AP63</f>
        <v>0</v>
      </c>
      <c r="AR63" s="78">
        <f>'5C1B_DArbonne'!AQ63+'5C1A_Madison'!AQ63+'5C1C_Intl High'!AQ63+'5C3_UnvView'!AR63+'5C1F_L.C. Charter'!AQ63+'5C1E_LFNO'!AQ63+'5C1D_NOMMA'!AQ63+'5C1AE_Noble Minds'!AQ63+'5C1J_Jeff Chamber'!AQ63+'5C1Q_Advantage'!AQ63+'5C1AF_JCFA-Laf'!AQ63+'5C1W_Willow'!AQ63+'5C1Z_Lincoln Prep'!AQ63+'5C1AA_Laurel'!AQ63+'5C1AB_Apex'!AQ63+'5C1AC_Smothers'!AQ63+'5C1AD_Greater'!AQ63+'5C1R_Iberville'!AQ63+'5C1N_Delta'!AQ63+'5C1S_LC Col Prep'!AQ63+'5C1T_Northeast'!AQ63+'5C1U_Acadiana Ren'!AQ63+'5C1I_LA Key'!AQ63+'5C1V_Laf Ren'!AQ63+'5C1O_Impact'!AQ63+'5C1P_Vision'!AQ63+'5C2_LAVCA'!AR63+'5C1H_Southwest'!AQ63+'5C1G_JS Clark'!AQ63+'5C1AH_BRUP'!AQ63+'5C1X_Tangi'!AQ63+'5C1Y_GEO'!AQ63+'5C1AI_Harmony'!AQ63+'5C1AJ_Athlos'!AQ63+'5C1AG_Collegiate'!AQ63+'5C1M_GEO Mid'!AQ63+Placeholder_Tallulah!AQ63</f>
        <v>0</v>
      </c>
      <c r="AS63" s="78">
        <f>'5C1B_DArbonne'!AR63+'5C1A_Madison'!AR63+'5C1C_Intl High'!AR63+'5C3_UnvView'!AS63+'5C1F_L.C. Charter'!AR63+'5C1E_LFNO'!AR63+'5C1D_NOMMA'!AR63+'5C1AE_Noble Minds'!AR63+'5C1J_Jeff Chamber'!AR63+'5C1Q_Advantage'!AR63+'5C1AF_JCFA-Laf'!AR63+'5C1W_Willow'!AR63+'5C1Z_Lincoln Prep'!AR63+'5C1AA_Laurel'!AR63+'5C1AB_Apex'!AR63+'5C1AC_Smothers'!AR63+'5C1AD_Greater'!AR63+'5C1R_Iberville'!AR63+'5C1N_Delta'!AR63+'5C1S_LC Col Prep'!AR63+'5C1T_Northeast'!AR63+'5C1U_Acadiana Ren'!AR63+'5C1I_LA Key'!AR63+'5C1V_Laf Ren'!AR63+'5C1O_Impact'!AR63+'5C1P_Vision'!AR63+'5C2_LAVCA'!AS63+'5C1H_Southwest'!AR63+'5C1G_JS Clark'!AR63+'5C1AH_BRUP'!AR63+'5C1X_Tangi'!AR63+'5C1Y_GEO'!AR63+'5C1AI_Harmony'!AR63+'5C1AJ_Athlos'!AR63+'5C1AG_Collegiate'!AR63+'5C1M_GEO Mid'!AR63+Placeholder_Tallulah!AR63</f>
        <v>0</v>
      </c>
      <c r="AT63" s="91">
        <f>'5C1B_DArbonne'!AS63+'5C1A_Madison'!AS63+'5C1C_Intl High'!AS63+'5C3_UnvView'!AT63+'5C1F_L.C. Charter'!AS63+'5C1E_LFNO'!AS63+'5C1D_NOMMA'!AS63+'5C1AE_Noble Minds'!AS63+'5C1J_Jeff Chamber'!AS63+'5C1Q_Advantage'!AS63+'5C1AF_JCFA-Laf'!AS63+'5C1W_Willow'!AS63+'5C1Z_Lincoln Prep'!AS63+'5C1AA_Laurel'!AS63+'5C1AB_Apex'!AS63+'5C1AC_Smothers'!AS63+'5C1AD_Greater'!AS63+'5C1R_Iberville'!AS63+'5C1N_Delta'!AS63+'5C1S_LC Col Prep'!AS63+'5C1T_Northeast'!AS63+'5C1U_Acadiana Ren'!AS63+'5C1I_LA Key'!AS63+'5C1V_Laf Ren'!AS63+'5C1O_Impact'!AS63+'5C1P_Vision'!AS63+'5C2_LAVCA'!AT63+'5C1H_Southwest'!AS63+'5C1G_JS Clark'!AS63+'5C1AH_BRUP'!AS63+'5C1X_Tangi'!AS63+'5C1Y_GEO'!AS63+'5C1AI_Harmony'!AS63+'5C1AJ_Athlos'!AS63+'5C1AG_Collegiate'!AS63+'5C1M_GEO Mid'!AS63+Placeholder_Tallulah!AS63</f>
        <v>16547</v>
      </c>
      <c r="AU63" s="79">
        <f t="shared" si="1"/>
        <v>0</v>
      </c>
      <c r="AV63" s="88">
        <f t="shared" si="2"/>
        <v>16547</v>
      </c>
      <c r="AW63" s="192"/>
      <c r="AX63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Mid'!#REF!+Placeholder_Tallulah!AW63</f>
        <v>#REF!</v>
      </c>
      <c r="AY63" s="75">
        <f t="shared" si="3"/>
        <v>0</v>
      </c>
      <c r="AZ63" s="75" t="e">
        <f t="shared" si="4"/>
        <v>#REF!</v>
      </c>
    </row>
    <row r="64" spans="1:52" ht="16.149999999999999" customHeight="1" x14ac:dyDescent="0.2">
      <c r="A64" s="55">
        <v>58</v>
      </c>
      <c r="B64" s="56" t="s">
        <v>63</v>
      </c>
      <c r="C64" s="336">
        <f>'5C1B_DArbonne'!C64+'5C1A_Madison'!C64+'5C1C_Intl High'!C64+'5C3_UnvView'!C64+'5C1F_L.C. Charter'!C64+'5C1E_LFNO'!C64+'5C1D_NOMMA'!C64+'5C1AE_Noble Minds'!C64+'5C1J_Jeff Chamber'!C64+'5C1Q_Advantage'!C64+'5C1AF_JCFA-Laf'!C64+'5C1W_Willow'!C64+'5C1Z_Lincoln Prep'!C64+'5C1AA_Laurel'!C64+'5C1AB_Apex'!C64+'5C1AC_Smothers'!C64+'5C1AD_Greater'!C64+'5C1R_Iberville'!C64+'5C1N_Delta'!C64+'5C1S_LC Col Prep'!C64+'5C1T_Northeast'!C64+'5C1U_Acadiana Ren'!C64+'5C1I_LA Key'!C64+'5C1V_Laf Ren'!C64+'5C1O_Impact'!C64+'5C1P_Vision'!C64+'5C2_LAVCA'!C64+'5C1H_Southwest'!C64+'5C1G_JS Clark'!C64+'5C1AH_BRUP'!C64+'5C1X_Tangi'!C64+'5C1Y_GEO'!C64+'5C1AI_Harmony'!C64+'5C1AJ_Athlos'!C64+'5C1AG_Collegiate'!C64+'5C1M_GEO Mid'!C64+Placeholder_Tallulah!C64</f>
        <v>0</v>
      </c>
      <c r="D64" s="57">
        <f>'Source Data'!H64</f>
        <v>5358.2852334446507</v>
      </c>
      <c r="E64" s="75">
        <f>'5C1B_DArbonne'!E64+'5C1A_Madison'!E64+'5C1C_Intl High'!E64+'5C3_UnvView'!E64+'5C1F_L.C. Charter'!E64+'5C1E_LFNO'!E64+'5C1D_NOMMA'!E64+'5C1AE_Noble Minds'!E64+'5C1J_Jeff Chamber'!E64+'5C1Q_Advantage'!E64+'5C1AF_JCFA-Laf'!E64+'5C1W_Willow'!E64+'5C1Z_Lincoln Prep'!E64+'5C1AA_Laurel'!E64+'5C1AB_Apex'!E64+'5C1AC_Smothers'!E64+'5C1AD_Greater'!E64+'5C1R_Iberville'!E64+'5C1N_Delta'!E64+'5C1S_LC Col Prep'!E64+'5C1T_Northeast'!E64+'5C1U_Acadiana Ren'!E64+'5C1I_LA Key'!E64+'5C1V_Laf Ren'!E64+'5C1O_Impact'!E64+'5C1P_Vision'!E64+'5C2_LAVCA'!E64+'5C1H_Southwest'!E64+'5C1G_JS Clark'!E64+'5C1AH_BRUP'!E64+'5C1X_Tangi'!E64+'5C1Y_GEO'!E64+'5C1AI_Harmony'!E64+'5C1AJ_Athlos'!E64+'5C1AG_Collegiate'!E64+'5C1M_GEO Mid'!E64+Placeholder_Tallulah!E64</f>
        <v>0</v>
      </c>
      <c r="F64" s="355">
        <f>'5C1B_DArbonne'!F64+'5C1A_Madison'!F64+'5C1C_Intl High'!F64+'5C3_UnvView'!F64+'5C1F_L.C. Charter'!F64+'5C1E_LFNO'!F64+'5C1D_NOMMA'!F64+'5C1AE_Noble Minds'!F64+'5C1J_Jeff Chamber'!F64+'5C1Q_Advantage'!F64+'5C1AF_JCFA-Laf'!F64+'5C1W_Willow'!F64+'5C1Z_Lincoln Prep'!F64+'5C1AA_Laurel'!F64+'5C1AB_Apex'!F64+'5C1AC_Smothers'!F64+'5C1AD_Greater'!F64+'5C1R_Iberville'!F64+'5C1N_Delta'!F64+'5C1S_LC Col Prep'!F64+'5C1T_Northeast'!F64+'5C1U_Acadiana Ren'!F64+'5C1I_LA Key'!F64+'5C1V_Laf Ren'!F64+'5C1O_Impact'!F64+'5C1P_Vision'!F64+'5C2_LAVCA'!F64+'5C1H_Southwest'!F64+'5C1G_JS Clark'!F64+'5C1AH_BRUP'!F64+'5C1X_Tangi'!F64+'5C1Y_GEO'!F64+'5C1AI_Harmony'!F64+'5C1AJ_Athlos'!F64+'5C1AG_Collegiate'!F64+'5C1M_GEO Mid'!F64+Placeholder_Tallulah!F64</f>
        <v>0</v>
      </c>
      <c r="G64" s="57">
        <f>'Source Data'!I64</f>
        <v>740.81098599764084</v>
      </c>
      <c r="H64" s="75">
        <f>'5C1B_DArbonne'!H64+'5C1A_Madison'!H64+'5C1C_Intl High'!H64+'5C3_UnvView'!H64+'5C1F_L.C. Charter'!H64+'5C1E_LFNO'!H64+'5C1D_NOMMA'!H64+'5C1AE_Noble Minds'!H64+'5C1J_Jeff Chamber'!H64+'5C1Q_Advantage'!H64+'5C1AF_JCFA-Laf'!H64+'5C1W_Willow'!H64+'5C1Z_Lincoln Prep'!H64+'5C1AA_Laurel'!H64+'5C1AB_Apex'!H64+'5C1AC_Smothers'!H64+'5C1AD_Greater'!H64+'5C1R_Iberville'!H64+'5C1N_Delta'!H64+'5C1S_LC Col Prep'!H64+'5C1T_Northeast'!H64+'5C1U_Acadiana Ren'!H64+'5C1I_LA Key'!H64+'5C1V_Laf Ren'!H64+'5C1O_Impact'!H64+'5C1P_Vision'!H64+'5C2_LAVCA'!H64+'5C1H_Southwest'!H64+'5C1G_JS Clark'!H64+'5C1AH_BRUP'!H64+'5C1X_Tangi'!H64+'5C1Y_GEO'!H64+'5C1AI_Harmony'!H64+'5C1AJ_Athlos'!H64+'5C1AG_Collegiate'!H64+'5C1M_GEO Mid'!H64+Placeholder_Tallulah!H64</f>
        <v>0</v>
      </c>
      <c r="I64" s="355">
        <f>'5C1B_DArbonne'!I64+'5C1A_Madison'!I64+'5C1C_Intl High'!I64+'5C3_UnvView'!I64+'5C1F_L.C. Charter'!I64+'5C1E_LFNO'!I64+'5C1D_NOMMA'!I64+'5C1AE_Noble Minds'!I64+'5C1J_Jeff Chamber'!I64+'5C1Q_Advantage'!I64+'5C1AF_JCFA-Laf'!I64+'5C1W_Willow'!I64+'5C1Z_Lincoln Prep'!I64+'5C1AA_Laurel'!I64+'5C1AB_Apex'!I64+'5C1AC_Smothers'!I64+'5C1AD_Greater'!I64+'5C1R_Iberville'!I64+'5C1N_Delta'!I64+'5C1S_LC Col Prep'!I64+'5C1T_Northeast'!I64+'5C1U_Acadiana Ren'!I64+'5C1I_LA Key'!I64+'5C1V_Laf Ren'!I64+'5C1O_Impact'!I64+'5C1P_Vision'!I64+'5C2_LAVCA'!I64+'5C1H_Southwest'!I64+'5C1G_JS Clark'!I64+'5C1AH_BRUP'!I64+'5C1X_Tangi'!I64+'5C1Y_GEO'!I64+'5C1AI_Harmony'!I64+'5C1AJ_Athlos'!I64+'5C1AG_Collegiate'!I64+'5C1M_GEO Mid'!I64+Placeholder_Tallulah!I64</f>
        <v>0</v>
      </c>
      <c r="J64" s="57">
        <f>'Source Data'!J64</f>
        <v>202.03935981753844</v>
      </c>
      <c r="K64" s="75">
        <f>'5C1B_DArbonne'!K64+'5C1A_Madison'!K64+'5C1C_Intl High'!K64+'5C3_UnvView'!K64+'5C1F_L.C. Charter'!K64+'5C1E_LFNO'!K64+'5C1D_NOMMA'!K64+'5C1AE_Noble Minds'!K64+'5C1J_Jeff Chamber'!K64+'5C1Q_Advantage'!K64+'5C1AF_JCFA-Laf'!K64+'5C1W_Willow'!K64+'5C1Z_Lincoln Prep'!K64+'5C1AA_Laurel'!K64+'5C1AB_Apex'!K64+'5C1AC_Smothers'!K64+'5C1AD_Greater'!K64+'5C1R_Iberville'!K64+'5C1N_Delta'!K64+'5C1S_LC Col Prep'!K64+'5C1T_Northeast'!K64+'5C1U_Acadiana Ren'!K64+'5C1I_LA Key'!K64+'5C1V_Laf Ren'!K64+'5C1O_Impact'!K64+'5C1P_Vision'!K64+'5C2_LAVCA'!K64+'5C1H_Southwest'!K64+'5C1G_JS Clark'!K64+'5C1AH_BRUP'!K64+'5C1X_Tangi'!K64+'5C1Y_GEO'!K64+'5C1AI_Harmony'!K64+'5C1AJ_Athlos'!K64+'5C1AG_Collegiate'!K64+'5C1M_GEO Mid'!K64+Placeholder_Tallulah!K64</f>
        <v>0</v>
      </c>
      <c r="L64" s="355">
        <f>'5C1B_DArbonne'!L64+'5C1A_Madison'!L64+'5C1C_Intl High'!L64+'5C3_UnvView'!L64+'5C1F_L.C. Charter'!L64+'5C1E_LFNO'!L64+'5C1D_NOMMA'!L64+'5C1AE_Noble Minds'!L64+'5C1J_Jeff Chamber'!L64+'5C1Q_Advantage'!L64+'5C1AF_JCFA-Laf'!L64+'5C1W_Willow'!L64+'5C1Z_Lincoln Prep'!L64+'5C1AA_Laurel'!L64+'5C1AB_Apex'!L64+'5C1AC_Smothers'!L64+'5C1AD_Greater'!L64+'5C1R_Iberville'!L64+'5C1N_Delta'!L64+'5C1S_LC Col Prep'!L64+'5C1T_Northeast'!L64+'5C1U_Acadiana Ren'!L64+'5C1I_LA Key'!L64+'5C1V_Laf Ren'!L64+'5C1O_Impact'!L64+'5C1P_Vision'!L64+'5C2_LAVCA'!L64+'5C1H_Southwest'!L64+'5C1G_JS Clark'!L64+'5C1AH_BRUP'!L64+'5C1X_Tangi'!L64+'5C1Y_GEO'!L64+'5C1AI_Harmony'!L64+'5C1AJ_Athlos'!L64+'5C1AG_Collegiate'!L64+'5C1M_GEO Mid'!L64+Placeholder_Tallulah!L64</f>
        <v>0</v>
      </c>
      <c r="M64" s="57">
        <f>'Source Data'!K64</f>
        <v>5050.9839954384606</v>
      </c>
      <c r="N64" s="75">
        <f>'5C1B_DArbonne'!N64+'5C1A_Madison'!N64+'5C1C_Intl High'!N64+'5C3_UnvView'!N64+'5C1F_L.C. Charter'!N64+'5C1E_LFNO'!N64+'5C1D_NOMMA'!N64+'5C1AE_Noble Minds'!N64+'5C1J_Jeff Chamber'!N64+'5C1Q_Advantage'!N64+'5C1AF_JCFA-Laf'!N64+'5C1W_Willow'!N64+'5C1Z_Lincoln Prep'!N64+'5C1AA_Laurel'!N64+'5C1AB_Apex'!N64+'5C1AC_Smothers'!N64+'5C1AD_Greater'!N64+'5C1R_Iberville'!N64+'5C1N_Delta'!N64+'5C1S_LC Col Prep'!N64+'5C1T_Northeast'!N64+'5C1U_Acadiana Ren'!N64+'5C1I_LA Key'!N64+'5C1V_Laf Ren'!N64+'5C1O_Impact'!N64+'5C1P_Vision'!N64+'5C2_LAVCA'!N64+'5C1H_Southwest'!N64+'5C1G_JS Clark'!N64+'5C1AH_BRUP'!N64+'5C1X_Tangi'!N64+'5C1Y_GEO'!N64+'5C1AI_Harmony'!N64+'5C1AJ_Athlos'!N64+'5C1AG_Collegiate'!N64+'5C1M_GEO Mid'!N64+Placeholder_Tallulah!N64</f>
        <v>0</v>
      </c>
      <c r="O64" s="355">
        <f>'5C1B_DArbonne'!O64+'5C1A_Madison'!O64+'5C1C_Intl High'!O64+'5C3_UnvView'!O64+'5C1F_L.C. Charter'!O64+'5C1E_LFNO'!O64+'5C1D_NOMMA'!O64+'5C1AE_Noble Minds'!O64+'5C1J_Jeff Chamber'!O64+'5C1Q_Advantage'!O64+'5C1AF_JCFA-Laf'!O64+'5C1W_Willow'!O64+'5C1Z_Lincoln Prep'!O64+'5C1AA_Laurel'!O64+'5C1AB_Apex'!O64+'5C1AC_Smothers'!O64+'5C1AD_Greater'!O64+'5C1R_Iberville'!O64+'5C1N_Delta'!O64+'5C1S_LC Col Prep'!O64+'5C1T_Northeast'!O64+'5C1U_Acadiana Ren'!O64+'5C1I_LA Key'!O64+'5C1V_Laf Ren'!O64+'5C1O_Impact'!O64+'5C1P_Vision'!O64+'5C2_LAVCA'!O64+'5C1H_Southwest'!O64+'5C1G_JS Clark'!O64+'5C1AH_BRUP'!O64+'5C1X_Tangi'!O64+'5C1Y_GEO'!O64+'5C1AI_Harmony'!O64+'5C1AJ_Athlos'!O64+'5C1AG_Collegiate'!O64+'5C1M_GEO Mid'!O64+Placeholder_Tallulah!O64</f>
        <v>0</v>
      </c>
      <c r="P64" s="57">
        <f>'Source Data'!L64</f>
        <v>2020.3935981753841</v>
      </c>
      <c r="Q64" s="75">
        <f>'5C1B_DArbonne'!Q64+'5C1A_Madison'!Q64+'5C1C_Intl High'!Q64+'5C3_UnvView'!Q64+'5C1F_L.C. Charter'!Q64+'5C1E_LFNO'!Q64+'5C1D_NOMMA'!Q64+'5C1AE_Noble Minds'!Q64+'5C1J_Jeff Chamber'!Q64+'5C1Q_Advantage'!Q64+'5C1AF_JCFA-Laf'!Q64+'5C1W_Willow'!Q64+'5C1Z_Lincoln Prep'!Q64+'5C1AA_Laurel'!Q64+'5C1AB_Apex'!Q64+'5C1AC_Smothers'!Q64+'5C1AD_Greater'!Q64+'5C1R_Iberville'!Q64+'5C1N_Delta'!Q64+'5C1S_LC Col Prep'!Q64+'5C1T_Northeast'!Q64+'5C1U_Acadiana Ren'!Q64+'5C1I_LA Key'!Q64+'5C1V_Laf Ren'!Q64+'5C1O_Impact'!Q64+'5C1P_Vision'!Q64+'5C2_LAVCA'!Q64+'5C1H_Southwest'!Q64+'5C1G_JS Clark'!Q64+'5C1AH_BRUP'!Q64+'5C1X_Tangi'!Q64+'5C1Y_GEO'!Q64+'5C1AI_Harmony'!Q64+'5C1AJ_Athlos'!Q64+'5C1AG_Collegiate'!Q64+'5C1M_GEO Mid'!Q64+Placeholder_Tallulah!Q64</f>
        <v>0</v>
      </c>
      <c r="R64" s="94">
        <f>'5C1B_DArbonne'!R64+'5C1A_Madison'!R64+'5C1C_Intl High'!R64+'5C3_UnvView'!R64+'5C1F_L.C. Charter'!R64+'5C1E_LFNO'!R64+'5C1D_NOMMA'!R64+'5C1AE_Noble Minds'!R64+'5C1J_Jeff Chamber'!R64+'5C1Q_Advantage'!R64+'5C1AF_JCFA-Laf'!R64+'5C1W_Willow'!R64+'5C1Z_Lincoln Prep'!R64+'5C1AA_Laurel'!R64+'5C1AB_Apex'!R64+'5C1AC_Smothers'!R64+'5C1AD_Greater'!R64+'5C1R_Iberville'!R64+'5C1N_Delta'!R64+'5C1S_LC Col Prep'!R64+'5C1T_Northeast'!R64+'5C1U_Acadiana Ren'!R64+'5C1I_LA Key'!R64+'5C1V_Laf Ren'!R64+'5C1O_Impact'!R64+'5C1P_Vision'!R64+'5C2_LAVCA'!R64+'5C1H_Southwest'!R64+'5C1G_JS Clark'!R64+'5C1AH_BRUP'!R64+'5C1X_Tangi'!R64+'5C1Y_GEO'!R64+'5C1AI_Harmony'!R64+'5C1AJ_Athlos'!R64+'5C1AG_Collegiate'!R64+'5C1M_GEO Mid'!R64+Placeholder_Tallulah!R64</f>
        <v>250734</v>
      </c>
      <c r="S64" s="1397">
        <f>'5C3_UnvView'!S64+'5C2_LAVCA'!S64</f>
        <v>27859</v>
      </c>
      <c r="T64" s="57">
        <f>'5C1B_DArbonne'!S64+'5C1A_Madison'!S64+'5C1C_Intl High'!S64+'5C3_UnvView'!T64+'5C1F_L.C. Charter'!S64+'5C1E_LFNO'!S64+'5C1D_NOMMA'!S64+'5C1AE_Noble Minds'!S64+'5C1J_Jeff Chamber'!S64+'5C1Q_Advantage'!S64+'5C1AF_JCFA-Laf'!S64+'5C1W_Willow'!S64+'5C1Z_Lincoln Prep'!S64+'5C1AA_Laurel'!S64+'5C1AB_Apex'!S64+'5C1AC_Smothers'!S64+'5C1AD_Greater'!S64+'5C1R_Iberville'!S64+'5C1N_Delta'!S64+'5C1S_LC Col Prep'!S64+'5C1T_Northeast'!S64+'5C1U_Acadiana Ren'!S64+'5C1I_LA Key'!S64+'5C1V_Laf Ren'!S64+'5C1O_Impact'!S64+'5C1P_Vision'!S64+'5C2_LAVCA'!T64+'5C1H_Southwest'!S64+'5C1G_JS Clark'!S64+'5C1AH_BRUP'!S64+'5C1X_Tangi'!S64+'5C1Y_GEO'!S64+'5C1AI_Harmony'!S64+'5C1AJ_Athlos'!S64+'5C1AG_Collegiate'!S64+'5C1M_GEO Mid'!S64+Placeholder_Tallulah!S64</f>
        <v>0</v>
      </c>
      <c r="U64" s="57">
        <f>'5C1B_DArbonne'!T64+'5C1A_Madison'!T64+'5C1C_Intl High'!T64+'5C3_UnvView'!U64+'5C1F_L.C. Charter'!T64+'5C1E_LFNO'!T64+'5C1D_NOMMA'!T64+'5C1AE_Noble Minds'!T64+'5C1J_Jeff Chamber'!T64+'5C1Q_Advantage'!T64+'5C1AF_JCFA-Laf'!T64+'5C1W_Willow'!T64+'5C1Z_Lincoln Prep'!T64+'5C1AA_Laurel'!T64+'5C1AB_Apex'!T64+'5C1AC_Smothers'!T64+'5C1AD_Greater'!T64+'5C1R_Iberville'!T64+'5C1N_Delta'!T64+'5C1S_LC Col Prep'!T64+'5C1T_Northeast'!T64+'5C1U_Acadiana Ren'!T64+'5C1I_LA Key'!T64+'5C1V_Laf Ren'!T64+'5C1O_Impact'!T64+'5C1P_Vision'!T64+'5C2_LAVCA'!U64+'5C1H_Southwest'!T64+'5C1G_JS Clark'!T64+'5C1AH_BRUP'!T64+'5C1X_Tangi'!T64+'5C1Y_GEO'!T64+'5C1AI_Harmony'!T64+'5C1AJ_Athlos'!T64+'5C1AG_Collegiate'!T64+'5C1M_GEO Mid'!T64+Placeholder_Tallulah!T64</f>
        <v>0</v>
      </c>
      <c r="V64" s="58">
        <f>'5C1B_DArbonne'!U64+'5C1A_Madison'!U64+'5C1C_Intl High'!U64+'5C3_UnvView'!V64+'5C1F_L.C. Charter'!U64+'5C1E_LFNO'!U64+'5C1D_NOMMA'!U64+'5C1AE_Noble Minds'!U64+'5C1J_Jeff Chamber'!U64+'5C1Q_Advantage'!U64+'5C1AF_JCFA-Laf'!U64+'5C1W_Willow'!U64+'5C1Z_Lincoln Prep'!U64+'5C1AA_Laurel'!U64+'5C1AB_Apex'!U64+'5C1AC_Smothers'!U64+'5C1AD_Greater'!U64+'5C1R_Iberville'!U64+'5C1N_Delta'!U64+'5C1S_LC Col Prep'!U64+'5C1T_Northeast'!U64+'5C1U_Acadiana Ren'!U64+'5C1I_LA Key'!U64+'5C1V_Laf Ren'!U64+'5C1O_Impact'!U64+'5C1P_Vision'!U64+'5C2_LAVCA'!V64+'5C1H_Southwest'!U64+'5C1G_JS Clark'!U64+'5C1AH_BRUP'!U64+'5C1X_Tangi'!U64+'5C1Y_GEO'!U64+'5C1AI_Harmony'!U64+'5C1AJ_Athlos'!U64+'5C1AG_Collegiate'!U64+'5C1M_GEO Mid'!U64+Placeholder_Tallulah!U64</f>
        <v>0</v>
      </c>
      <c r="W64" s="94">
        <f>'5C1B_DArbonne'!V64+'5C1A_Madison'!V64+'5C1C_Intl High'!V64+'5C3_UnvView'!W64+'5C1F_L.C. Charter'!V64+'5C1E_LFNO'!V64+'5C1D_NOMMA'!V64+'5C1AE_Noble Minds'!V64+'5C1J_Jeff Chamber'!V64+'5C1Q_Advantage'!V64+'5C1AF_JCFA-Laf'!V64+'5C1W_Willow'!V64+'5C1Z_Lincoln Prep'!V64+'5C1AA_Laurel'!V64+'5C1AB_Apex'!V64+'5C1AC_Smothers'!V64+'5C1AD_Greater'!V64+'5C1R_Iberville'!V64+'5C1N_Delta'!V64+'5C1S_LC Col Prep'!V64+'5C1T_Northeast'!V64+'5C1U_Acadiana Ren'!V64+'5C1I_LA Key'!V64+'5C1V_Laf Ren'!V64+'5C1O_Impact'!V64+'5C1P_Vision'!V64+'5C2_LAVCA'!W64+'5C1H_Southwest'!V64+'5C1G_JS Clark'!V64+'5C1AH_BRUP'!V64+'5C1X_Tangi'!V64+'5C1Y_GEO'!V64+'5C1AI_Harmony'!V64+'5C1AJ_Athlos'!V64+'5C1AG_Collegiate'!V64+'5C1M_GEO Mid'!V64+Placeholder_Tallulah!V64</f>
        <v>0</v>
      </c>
      <c r="X64" s="75">
        <f>'5C1B_DArbonne'!W64+'5C1A_Madison'!W64+'5C1C_Intl High'!W64+'5C3_UnvView'!X64+'5C1F_L.C. Charter'!W64+'5C1E_LFNO'!W64+'5C1D_NOMMA'!W64+'5C1AE_Noble Minds'!W64+'5C1J_Jeff Chamber'!W64+'5C1Q_Advantage'!W64+'5C1AF_JCFA-Laf'!W64+'5C1W_Willow'!W64+'5C1Z_Lincoln Prep'!W64+'5C1AA_Laurel'!W64+'5C1AB_Apex'!W64+'5C1AC_Smothers'!W64+'5C1AD_Greater'!W64+'5C1R_Iberville'!W64+'5C1N_Delta'!W64+'5C1S_LC Col Prep'!W64+'5C1T_Northeast'!W64+'5C1U_Acadiana Ren'!W64+'5C1I_LA Key'!W64+'5C1V_Laf Ren'!W64+'5C1O_Impact'!W64+'5C1P_Vision'!W64+'5C2_LAVCA'!X64+'5C1H_Southwest'!W64+'5C1G_JS Clark'!W64+'5C1AH_BRUP'!W64+'5C1X_Tangi'!W64+'5C1Y_GEO'!W64+'5C1AI_Harmony'!W64+'5C1AJ_Athlos'!W64+'5C1AG_Collegiate'!W64+'5C1M_GEO Mid'!W64+Placeholder_Tallulah!W64</f>
        <v>0</v>
      </c>
      <c r="Y64" s="94">
        <f>'5C1B_DArbonne'!X64+'5C1A_Madison'!X64+'5C1C_Intl High'!X64+'5C3_UnvView'!Y64+'5C1F_L.C. Charter'!X64+'5C1E_LFNO'!X64+'5C1D_NOMMA'!X64+'5C1AE_Noble Minds'!X64+'5C1J_Jeff Chamber'!X64+'5C1Q_Advantage'!X64+'5C1AF_JCFA-Laf'!X64+'5C1W_Willow'!X64+'5C1Z_Lincoln Prep'!X64+'5C1AA_Laurel'!X64+'5C1AB_Apex'!X64+'5C1AC_Smothers'!X64+'5C1AD_Greater'!X64+'5C1R_Iberville'!X64+'5C1N_Delta'!X64+'5C1S_LC Col Prep'!X64+'5C1T_Northeast'!X64+'5C1U_Acadiana Ren'!X64+'5C1I_LA Key'!X64+'5C1V_Laf Ren'!X64+'5C1O_Impact'!X64+'5C1P_Vision'!X64+'5C2_LAVCA'!Y64+'5C1H_Southwest'!X64+'5C1G_JS Clark'!X64+'5C1AH_BRUP'!X64+'5C1X_Tangi'!X64+'5C1Y_GEO'!X64+'5C1AI_Harmony'!X64+'5C1AJ_Athlos'!X64+'5C1AG_Collegiate'!X64+'5C1M_GEO Mid'!X64+Placeholder_Tallulah!X64</f>
        <v>0</v>
      </c>
      <c r="Z64" s="57">
        <f>'5C1B_DArbonne'!Y64+'5C1A_Madison'!Y64+'5C1C_Intl High'!Y64+'5C3_UnvView'!Z64+'5C1F_L.C. Charter'!Y64+'5C1E_LFNO'!Y64+'5C1D_NOMMA'!Y64+'5C1AE_Noble Minds'!Y64+'5C1J_Jeff Chamber'!Y64+'5C1Q_Advantage'!Y64+'5C1AF_JCFA-Laf'!Y64+'5C1W_Willow'!Y64+'5C1Z_Lincoln Prep'!Y64+'5C1AA_Laurel'!Y64+'5C1AB_Apex'!Y64+'5C1AC_Smothers'!Y64+'5C1AD_Greater'!Y64+'5C1R_Iberville'!Y64+'5C1N_Delta'!Y64+'5C1S_LC Col Prep'!Y64+'5C1T_Northeast'!Y64+'5C1U_Acadiana Ren'!Y64+'5C1I_LA Key'!Y64+'5C1V_Laf Ren'!Y64+'5C1O_Impact'!Y64+'5C1P_Vision'!Y64+'5C2_LAVCA'!Z64+'5C1H_Southwest'!Y64+'5C1G_JS Clark'!Y64+'5C1AH_BRUP'!Y64+'5C1X_Tangi'!Y64+'5C1Y_GEO'!Y64+'5C1AI_Harmony'!Y64+'5C1AJ_Athlos'!Y64+'5C1AG_Collegiate'!Y64+'5C1M_GEO Mid'!Y64+Placeholder_Tallulah!Y64</f>
        <v>0</v>
      </c>
      <c r="AA64" s="94">
        <f>'5C1B_DArbonne'!Z64+'5C1A_Madison'!Z64+'5C1C_Intl High'!Z64+'5C3_UnvView'!AA64+'5C1F_L.C. Charter'!Z64+'5C1E_LFNO'!Z64+'5C1D_NOMMA'!Z64+'5C1AE_Noble Minds'!Z64+'5C1J_Jeff Chamber'!Z64+'5C1Q_Advantage'!Z64+'5C1AF_JCFA-Laf'!Z64+'5C1W_Willow'!Z64+'5C1Z_Lincoln Prep'!Z64+'5C1AA_Laurel'!Z64+'5C1AB_Apex'!Z64+'5C1AC_Smothers'!Z64+'5C1AD_Greater'!Z64+'5C1R_Iberville'!Z64+'5C1N_Delta'!Z64+'5C1S_LC Col Prep'!Z64+'5C1T_Northeast'!Z64+'5C1U_Acadiana Ren'!Z64+'5C1I_LA Key'!Z64+'5C1V_Laf Ren'!Z64+'5C1O_Impact'!Z64+'5C1P_Vision'!Z64+'5C2_LAVCA'!AA64+'5C1H_Southwest'!Z64+'5C1G_JS Clark'!Z64+'5C1AH_BRUP'!Z64+'5C1X_Tangi'!Z64+'5C1Y_GEO'!Z64+'5C1AI_Harmony'!Z64+'5C1AJ_Athlos'!Z64+'5C1AG_Collegiate'!Z64+'5C1M_GEO Mid'!Z64+Placeholder_Tallulah!Z64</f>
        <v>0</v>
      </c>
      <c r="AB64" s="57">
        <f>'5C1B_DArbonne'!AA64+'5C1A_Madison'!AA64+'5C1C_Intl High'!AA64+'5C3_UnvView'!AB64+'5C1F_L.C. Charter'!AA64+'5C1E_LFNO'!AA64+'5C1D_NOMMA'!AA64+'5C1AE_Noble Minds'!AA64+'5C1J_Jeff Chamber'!AA64+'5C1Q_Advantage'!AA64+'5C1AF_JCFA-Laf'!AA64+'5C1W_Willow'!AA64+'5C1Z_Lincoln Prep'!AA64+'5C1AA_Laurel'!AA64+'5C1AB_Apex'!AA64+'5C1AC_Smothers'!AA64+'5C1AD_Greater'!AA64+'5C1R_Iberville'!AA64+'5C1N_Delta'!AA64+'5C1S_LC Col Prep'!AA64+'5C1T_Northeast'!AA64+'5C1U_Acadiana Ren'!AA64+'5C1I_LA Key'!AA64+'5C1V_Laf Ren'!AA64+'5C1O_Impact'!AA64+'5C1P_Vision'!AA64+'5C2_LAVCA'!AB64+'5C1H_Southwest'!AA64+'5C1G_JS Clark'!AA64+'5C1AH_BRUP'!AA64+'5C1X_Tangi'!AA64+'5C1Y_GEO'!AA64+'5C1AI_Harmony'!AA64+'5C1AJ_Athlos'!AA64+'5C1AG_Collegiate'!AA64+'5C1M_GEO Mid'!AA64+Placeholder_Tallulah!AA64</f>
        <v>0</v>
      </c>
      <c r="AC64" s="57">
        <f>'5C1B_DArbonne'!AB64+'5C1A_Madison'!AB64+'5C1C_Intl High'!AB64+'5C3_UnvView'!AC64+'5C1F_L.C. Charter'!AB64+'5C1E_LFNO'!AB64+'5C1D_NOMMA'!AB64+'5C1AE_Noble Minds'!AB64+'5C1J_Jeff Chamber'!AB64+'5C1Q_Advantage'!AB64+'5C1AF_JCFA-Laf'!AB64+'5C1W_Willow'!AB64+'5C1Z_Lincoln Prep'!AB64+'5C1AA_Laurel'!AB64+'5C1AB_Apex'!AB64+'5C1AC_Smothers'!AB64+'5C1AD_Greater'!AB64+'5C1R_Iberville'!AB64+'5C1N_Delta'!AB64+'5C1S_LC Col Prep'!AB64+'5C1T_Northeast'!AB64+'5C1U_Acadiana Ren'!AB64+'5C1I_LA Key'!AB64+'5C1V_Laf Ren'!AB64+'5C1O_Impact'!AB64+'5C1P_Vision'!AB64+'5C2_LAVCA'!AC64+'5C1H_Southwest'!AB64+'5C1G_JS Clark'!AB64+'5C1AH_BRUP'!AB64+'5C1X_Tangi'!AB64+'5C1Y_GEO'!AB64+'5C1AI_Harmony'!AB64+'5C1AJ_Athlos'!AB64+'5C1AG_Collegiate'!AB64+'5C1M_GEO Mid'!AB64+Placeholder_Tallulah!AB64</f>
        <v>0</v>
      </c>
      <c r="AD64" s="94">
        <f>'5C1B_DArbonne'!AC64+'5C1A_Madison'!AC64+'5C1C_Intl High'!AC64+'5C3_UnvView'!AD64+'5C1F_L.C. Charter'!AC64+'5C1E_LFNO'!AC64+'5C1D_NOMMA'!AC64+'5C1AE_Noble Minds'!AC64+'5C1J_Jeff Chamber'!AC64+'5C1Q_Advantage'!AC64+'5C1AF_JCFA-Laf'!AC64+'5C1W_Willow'!AC64+'5C1Z_Lincoln Prep'!AC64+'5C1AA_Laurel'!AC64+'5C1AB_Apex'!AC64+'5C1AC_Smothers'!AC64+'5C1AD_Greater'!AC64+'5C1R_Iberville'!AC64+'5C1N_Delta'!AC64+'5C1S_LC Col Prep'!AC64+'5C1T_Northeast'!AC64+'5C1U_Acadiana Ren'!AC64+'5C1I_LA Key'!AC64+'5C1V_Laf Ren'!AC64+'5C1O_Impact'!AC64+'5C1P_Vision'!AC64+'5C2_LAVCA'!AD64+'5C1H_Southwest'!AC64+'5C1G_JS Clark'!AC64+'5C1AH_BRUP'!AC64+'5C1X_Tangi'!AC64+'5C1Y_GEO'!AC64+'5C1AI_Harmony'!AC64+'5C1AJ_Athlos'!AC64+'5C1AG_Collegiate'!AC64+'5C1M_GEO Mid'!AC64+Placeholder_Tallulah!AC64</f>
        <v>0</v>
      </c>
      <c r="AE64" s="98">
        <f>'5C1B_DArbonne'!AD64+'5C1A_Madison'!AD64+'5C1C_Intl High'!AD64+'5C3_UnvView'!AE64+'5C1F_L.C. Charter'!AD64+'5C1E_LFNO'!AD64+'5C1D_NOMMA'!AD64+'5C1AE_Noble Minds'!AD64+'5C1J_Jeff Chamber'!AD64+'5C1Q_Advantage'!AD64+'5C1AF_JCFA-Laf'!AD64+'5C1W_Willow'!AD64+'5C1Z_Lincoln Prep'!AD64+'5C1AA_Laurel'!AD64+'5C1AB_Apex'!AD64+'5C1AC_Smothers'!AD64+'5C1AD_Greater'!AD64+'5C1R_Iberville'!AD64+'5C1N_Delta'!AD64+'5C1S_LC Col Prep'!AD64+'5C1T_Northeast'!AD64+'5C1U_Acadiana Ren'!AD64+'5C1I_LA Key'!AD64+'5C1V_Laf Ren'!AD64+'5C1O_Impact'!AD64+'5C1P_Vision'!AD64+'5C2_LAVCA'!AE64+'5C1H_Southwest'!AD64+'5C1G_JS Clark'!AD64+'5C1AH_BRUP'!AD64+'5C1X_Tangi'!AD64+'5C1Y_GEO'!AD64+'5C1AI_Harmony'!AD64+'5C1AJ_Athlos'!AD64+'5C1AG_Collegiate'!AD64+'5C1M_GEO Mid'!AD64+Placeholder_Tallulah!AD64</f>
        <v>0</v>
      </c>
      <c r="AF64" s="76">
        <f>'Source Data'!N64</f>
        <v>2285</v>
      </c>
      <c r="AG64" s="91">
        <f>'5C1B_DArbonne'!AF64+'5C1A_Madison'!AF64+'5C1C_Intl High'!AF64+'5C3_UnvView'!AG64+'5C1F_L.C. Charter'!AF64+'5C1E_LFNO'!AF64+'5C1D_NOMMA'!AF64+'5C1AE_Noble Minds'!AF64+'5C1J_Jeff Chamber'!AF64+'5C1Q_Advantage'!AF64+'5C1AF_JCFA-Laf'!AF64+'5C1W_Willow'!AF64+'5C1Z_Lincoln Prep'!AF64+'5C1AA_Laurel'!AF64+'5C1AB_Apex'!AF64+'5C1AC_Smothers'!AF64+'5C1AD_Greater'!AF64+'5C1R_Iberville'!AF64+'5C1N_Delta'!AF64+'5C1S_LC Col Prep'!AF64+'5C1T_Northeast'!AF64+'5C1U_Acadiana Ren'!AF64+'5C1I_LA Key'!AF64+'5C1V_Laf Ren'!AF64+'5C1O_Impact'!AF64+'5C1P_Vision'!AF64+'5C2_LAVCA'!AG64+'5C1H_Southwest'!AF64+'5C1G_JS Clark'!AF64+'5C1AH_BRUP'!AF64+'5C1X_Tangi'!AF64+'5C1Y_GEO'!AF64+'5C1AI_Harmony'!AF64+'5C1AJ_Athlos'!AF64+'5C1AG_Collegiate'!AF64+'5C1M_GEO Mid'!AF64+Placeholder_Tallulah!AF64</f>
        <v>0</v>
      </c>
      <c r="AH64" s="336">
        <f>'5C1B_DArbonne'!AG64+'5C1A_Madison'!AG64+'5C1C_Intl High'!AG64+'5C3_UnvView'!AH64+'5C1F_L.C. Charter'!AG64+'5C1E_LFNO'!AG64+'5C1D_NOMMA'!AG64+'5C1AE_Noble Minds'!AG64+'5C1J_Jeff Chamber'!AG64+'5C1Q_Advantage'!AG64+'5C1AF_JCFA-Laf'!AG64+'5C1W_Willow'!AG64+'5C1Z_Lincoln Prep'!AG64+'5C1AA_Laurel'!AG64+'5C1AB_Apex'!AG64+'5C1AC_Smothers'!AG64+'5C1AD_Greater'!AG64+'5C1R_Iberville'!AG64+'5C1N_Delta'!AG64+'5C1S_LC Col Prep'!AG64+'5C1T_Northeast'!AG64+'5C1U_Acadiana Ren'!AG64+'5C1I_LA Key'!AG64+'5C1V_Laf Ren'!AG64+'5C1O_Impact'!AG64+'5C1P_Vision'!AG64+'5C2_LAVCA'!AH64+'5C1H_Southwest'!AG64+'5C1G_JS Clark'!AG64+'5C1AH_BRUP'!AG64+'5C1X_Tangi'!AG64+'5C1Y_GEO'!AG64+'5C1AI_Harmony'!AG64+'5C1AJ_Athlos'!AG64+'5C1AG_Collegiate'!AG64+'5C1M_GEO Mid'!AG64+Placeholder_Tallulah!AG64</f>
        <v>0</v>
      </c>
      <c r="AI64" s="76">
        <f>'5C1B_DArbonne'!AH64+'5C1A_Madison'!AH64+'5C1C_Intl High'!AH64+'5C3_UnvView'!AI64+'5C1F_L.C. Charter'!AH64+'5C1E_LFNO'!AH64+'5C1D_NOMMA'!AH64+'5C1AE_Noble Minds'!AH64+'5C1J_Jeff Chamber'!AH64+'5C1Q_Advantage'!AH64+'5C1AF_JCFA-Laf'!AH64+'5C1W_Willow'!AH64+'5C1Z_Lincoln Prep'!AH64+'5C1AA_Laurel'!AH64+'5C1AB_Apex'!AH64+'5C1AC_Smothers'!AH64+'5C1AD_Greater'!AH64+'5C1R_Iberville'!AH64+'5C1N_Delta'!AH64+'5C1S_LC Col Prep'!AH64+'5C1T_Northeast'!AH64+'5C1U_Acadiana Ren'!AH64+'5C1I_LA Key'!AH64+'5C1V_Laf Ren'!AH64+'5C1O_Impact'!AH64+'5C1P_Vision'!AH64+'5C2_LAVCA'!AI64+'5C1H_Southwest'!AH64+'5C1G_JS Clark'!AH64+'5C1AH_BRUP'!AH64+'5C1X_Tangi'!AH64+'5C1Y_GEO'!AH64+'5C1AI_Harmony'!AH64+'5C1AJ_Athlos'!AH64+'5C1AG_Collegiate'!AH64+'5C1M_GEO Mid'!AH64+Placeholder_Tallulah!AH64</f>
        <v>0</v>
      </c>
      <c r="AJ64" s="336">
        <f>'5C1B_DArbonne'!AI64+'5C1A_Madison'!AI64+'5C1C_Intl High'!AI64+'5C3_UnvView'!AJ64+'5C1F_L.C. Charter'!AI64+'5C1E_LFNO'!AI64+'5C1D_NOMMA'!AI64+'5C1AE_Noble Minds'!AI64+'5C1J_Jeff Chamber'!AI64+'5C1Q_Advantage'!AI64+'5C1AF_JCFA-Laf'!AI64+'5C1W_Willow'!AI64+'5C1Z_Lincoln Prep'!AI64+'5C1AA_Laurel'!AI64+'5C1AB_Apex'!AI64+'5C1AC_Smothers'!AI64+'5C1AD_Greater'!AI64+'5C1R_Iberville'!AI64+'5C1N_Delta'!AI64+'5C1S_LC Col Prep'!AI64+'5C1T_Northeast'!AI64+'5C1U_Acadiana Ren'!AI64+'5C1I_LA Key'!AI64+'5C1V_Laf Ren'!AI64+'5C1O_Impact'!AI64+'5C1P_Vision'!AI64+'5C2_LAVCA'!AJ64+'5C1H_Southwest'!AI64+'5C1G_JS Clark'!AI64+'5C1AH_BRUP'!AI64+'5C1X_Tangi'!AI64+'5C1Y_GEO'!AI64+'5C1AI_Harmony'!AI64+'5C1AJ_Athlos'!AI64+'5C1AG_Collegiate'!AI64+'5C1M_GEO Mid'!AI64+Placeholder_Tallulah!AI64</f>
        <v>0</v>
      </c>
      <c r="AK64" s="78">
        <f>'5C1B_DArbonne'!AJ64+'5C1A_Madison'!AJ64+'5C1C_Intl High'!AJ64+'5C3_UnvView'!AK64+'5C1F_L.C. Charter'!AJ64+'5C1E_LFNO'!AJ64+'5C1D_NOMMA'!AJ64+'5C1AE_Noble Minds'!AJ64+'5C1J_Jeff Chamber'!AJ64+'5C1Q_Advantage'!AJ64+'5C1AF_JCFA-Laf'!AJ64+'5C1W_Willow'!AJ64+'5C1Z_Lincoln Prep'!AJ64+'5C1AA_Laurel'!AJ64+'5C1AB_Apex'!AJ64+'5C1AC_Smothers'!AJ64+'5C1AD_Greater'!AJ64+'5C1R_Iberville'!AJ64+'5C1N_Delta'!AJ64+'5C1S_LC Col Prep'!AJ64+'5C1T_Northeast'!AJ64+'5C1U_Acadiana Ren'!AJ64+'5C1I_LA Key'!AJ64+'5C1V_Laf Ren'!AJ64+'5C1O_Impact'!AJ64+'5C1P_Vision'!AJ64+'5C2_LAVCA'!AK64+'5C1H_Southwest'!AJ64+'5C1G_JS Clark'!AJ64+'5C1AH_BRUP'!AJ64+'5C1X_Tangi'!AJ64+'5C1Y_GEO'!AJ64+'5C1AI_Harmony'!AJ64+'5C1AJ_Athlos'!AJ64+'5C1AG_Collegiate'!AJ64+'5C1M_GEO Mid'!AJ64+Placeholder_Tallulah!AJ64</f>
        <v>0</v>
      </c>
      <c r="AL64" s="77">
        <f>'5C1B_DArbonne'!AK64+'5C1A_Madison'!AK64+'5C1C_Intl High'!AK64+'5C3_UnvView'!AL64+'5C1F_L.C. Charter'!AK64+'5C1E_LFNO'!AK64+'5C1D_NOMMA'!AK64+'5C1AE_Noble Minds'!AK64+'5C1J_Jeff Chamber'!AK64+'5C1Q_Advantage'!AK64+'5C1AF_JCFA-Laf'!AK64+'5C1W_Willow'!AK64+'5C1Z_Lincoln Prep'!AK64+'5C1AA_Laurel'!AK64+'5C1AB_Apex'!AK64+'5C1AC_Smothers'!AK64+'5C1AD_Greater'!AK64+'5C1R_Iberville'!AK64+'5C1N_Delta'!AK64+'5C1S_LC Col Prep'!AK64+'5C1T_Northeast'!AK64+'5C1U_Acadiana Ren'!AK64+'5C1I_LA Key'!AK64+'5C1V_Laf Ren'!AK64+'5C1O_Impact'!AK64+'5C1P_Vision'!AK64+'5C2_LAVCA'!AL64+'5C1H_Southwest'!AK64+'5C1G_JS Clark'!AK64+'5C1AH_BRUP'!AK64+'5C1X_Tangi'!AK64+'5C1Y_GEO'!AK64+'5C1AI_Harmony'!AK64+'5C1AJ_Athlos'!AK64+'5C1AG_Collegiate'!AK64+'5C1M_GEO Mid'!AK64+Placeholder_Tallulah!AK64</f>
        <v>0</v>
      </c>
      <c r="AM64" s="91">
        <f>'5C1B_DArbonne'!AL64+'5C1A_Madison'!AL64+'5C1C_Intl High'!AL64+'5C3_UnvView'!AM64+'5C1F_L.C. Charter'!AL64+'5C1E_LFNO'!AL64+'5C1D_NOMMA'!AL64+'5C1AE_Noble Minds'!AL64+'5C1J_Jeff Chamber'!AL64+'5C1Q_Advantage'!AL64+'5C1AF_JCFA-Laf'!AL64+'5C1W_Willow'!AL64+'5C1Z_Lincoln Prep'!AL64+'5C1AA_Laurel'!AL64+'5C1AB_Apex'!AL64+'5C1AC_Smothers'!AL64+'5C1AD_Greater'!AL64+'5C1R_Iberville'!AL64+'5C1N_Delta'!AL64+'5C1S_LC Col Prep'!AL64+'5C1T_Northeast'!AL64+'5C1U_Acadiana Ren'!AL64+'5C1I_LA Key'!AL64+'5C1V_Laf Ren'!AL64+'5C1O_Impact'!AL64+'5C1P_Vision'!AL64+'5C2_LAVCA'!AM64+'5C1H_Southwest'!AL64+'5C1G_JS Clark'!AL64+'5C1AH_BRUP'!AL64+'5C1X_Tangi'!AL64+'5C1Y_GEO'!AL64+'5C1AI_Harmony'!AL64+'5C1AJ_Athlos'!AL64+'5C1AG_Collegiate'!AL64+'5C1M_GEO Mid'!AL64+Placeholder_Tallulah!AL64</f>
        <v>99742</v>
      </c>
      <c r="AN64" s="80">
        <f>'5C1B_DArbonne'!AM64+'5C1A_Madison'!AM64+'5C1C_Intl High'!AM64+'5C3_UnvView'!AN64+'5C1F_L.C. Charter'!AM64+'5C1E_LFNO'!AM64+'5C1D_NOMMA'!AM64+'5C1AE_Noble Minds'!AM64+'5C1J_Jeff Chamber'!AM64+'5C1Q_Advantage'!AM64+'5C1AF_JCFA-Laf'!AM64+'5C1W_Willow'!AM64+'5C1Z_Lincoln Prep'!AM64+'5C1AA_Laurel'!AM64+'5C1AB_Apex'!AM64+'5C1AC_Smothers'!AM64+'5C1AD_Greater'!AM64+'5C1R_Iberville'!AM64+'5C1N_Delta'!AM64+'5C1S_LC Col Prep'!AM64+'5C1T_Northeast'!AM64+'5C1U_Acadiana Ren'!AM64+'5C1I_LA Key'!AM64+'5C1V_Laf Ren'!AM64+'5C1O_Impact'!AM64+'5C1P_Vision'!AM64+'5C2_LAVCA'!AN64+'5C1H_Southwest'!AM64+'5C1G_JS Clark'!AM64+'5C1AH_BRUP'!AM64+'5C1X_Tangi'!AM64+'5C1Y_GEO'!AM64+'5C1AI_Harmony'!AM64+'5C1AJ_Athlos'!AM64+'5C1AG_Collegiate'!AM64+'5C1M_GEO Mid'!AM64+Placeholder_Tallulah!AM64</f>
        <v>0</v>
      </c>
      <c r="AO64" s="91">
        <f>'5C1B_DArbonne'!AN64+'5C1A_Madison'!AN64+'5C1C_Intl High'!AN64+'5C3_UnvView'!AO64+'5C1F_L.C. Charter'!AN64+'5C1E_LFNO'!AN64+'5C1D_NOMMA'!AN64+'5C1AE_Noble Minds'!AN64+'5C1J_Jeff Chamber'!AN64+'5C1Q_Advantage'!AN64+'5C1AF_JCFA-Laf'!AN64+'5C1W_Willow'!AN64+'5C1Z_Lincoln Prep'!AN64+'5C1AA_Laurel'!AN64+'5C1AB_Apex'!AN64+'5C1AC_Smothers'!AN64+'5C1AD_Greater'!AN64+'5C1R_Iberville'!AN64+'5C1N_Delta'!AN64+'5C1S_LC Col Prep'!AN64+'5C1T_Northeast'!AN64+'5C1U_Acadiana Ren'!AN64+'5C1I_LA Key'!AN64+'5C1V_Laf Ren'!AN64+'5C1O_Impact'!AN64+'5C1P_Vision'!AN64+'5C2_LAVCA'!AO64+'5C1H_Southwest'!AN64+'5C1G_JS Clark'!AN64+'5C1AH_BRUP'!AN64+'5C1X_Tangi'!AN64+'5C1Y_GEO'!AN64+'5C1AI_Harmony'!AN64+'5C1AJ_Athlos'!AN64+'5C1AG_Collegiate'!AN64+'5C1M_GEO Mid'!AN64+Placeholder_Tallulah!AN64</f>
        <v>0</v>
      </c>
      <c r="AP64" s="78">
        <f>'5C1B_DArbonne'!AO64+'5C1A_Madison'!AO64+'5C1C_Intl High'!AO64+'5C3_UnvView'!AP64+'5C1F_L.C. Charter'!AO64+'5C1E_LFNO'!AO64+'5C1D_NOMMA'!AO64+'5C1AE_Noble Minds'!AO64+'5C1J_Jeff Chamber'!AO64+'5C1Q_Advantage'!AO64+'5C1AF_JCFA-Laf'!AO64+'5C1W_Willow'!AO64+'5C1Z_Lincoln Prep'!AO64+'5C1AA_Laurel'!AO64+'5C1AB_Apex'!AO64+'5C1AC_Smothers'!AO64+'5C1AD_Greater'!AO64+'5C1R_Iberville'!AO64+'5C1N_Delta'!AO64+'5C1S_LC Col Prep'!AO64+'5C1T_Northeast'!AO64+'5C1U_Acadiana Ren'!AO64+'5C1I_LA Key'!AO64+'5C1V_Laf Ren'!AO64+'5C1O_Impact'!AO64+'5C1P_Vision'!AO64+'5C2_LAVCA'!AP64+'5C1H_Southwest'!AO64+'5C1G_JS Clark'!AO64+'5C1AH_BRUP'!AO64+'5C1X_Tangi'!AO64+'5C1Y_GEO'!AO64+'5C1AI_Harmony'!AO64+'5C1AJ_Athlos'!AO64+'5C1AG_Collegiate'!AO64+'5C1M_GEO Mid'!AO64+Placeholder_Tallulah!AO64</f>
        <v>0</v>
      </c>
      <c r="AQ64" s="91">
        <f>'5C1B_DArbonne'!AP64+'5C1A_Madison'!AP64+'5C1C_Intl High'!AP64+'5C3_UnvView'!AQ64+'5C1F_L.C. Charter'!AP64+'5C1E_LFNO'!AP64+'5C1D_NOMMA'!AP64+'5C1AE_Noble Minds'!AP64+'5C1J_Jeff Chamber'!AP64+'5C1Q_Advantage'!AP64+'5C1AF_JCFA-Laf'!AP64+'5C1W_Willow'!AP64+'5C1Z_Lincoln Prep'!AP64+'5C1AA_Laurel'!AP64+'5C1AB_Apex'!AP64+'5C1AC_Smothers'!AP64+'5C1AD_Greater'!AP64+'5C1R_Iberville'!AP64+'5C1N_Delta'!AP64+'5C1S_LC Col Prep'!AP64+'5C1T_Northeast'!AP64+'5C1U_Acadiana Ren'!AP64+'5C1I_LA Key'!AP64+'5C1V_Laf Ren'!AP64+'5C1O_Impact'!AP64+'5C1P_Vision'!AP64+'5C2_LAVCA'!AQ64+'5C1H_Southwest'!AP64+'5C1G_JS Clark'!AP64+'5C1AH_BRUP'!AP64+'5C1X_Tangi'!AP64+'5C1Y_GEO'!AP64+'5C1AI_Harmony'!AP64+'5C1AJ_Athlos'!AP64+'5C1AG_Collegiate'!AP64+'5C1M_GEO Mid'!AP64+Placeholder_Tallulah!AP64</f>
        <v>0</v>
      </c>
      <c r="AR64" s="78">
        <f>'5C1B_DArbonne'!AQ64+'5C1A_Madison'!AQ64+'5C1C_Intl High'!AQ64+'5C3_UnvView'!AR64+'5C1F_L.C. Charter'!AQ64+'5C1E_LFNO'!AQ64+'5C1D_NOMMA'!AQ64+'5C1AE_Noble Minds'!AQ64+'5C1J_Jeff Chamber'!AQ64+'5C1Q_Advantage'!AQ64+'5C1AF_JCFA-Laf'!AQ64+'5C1W_Willow'!AQ64+'5C1Z_Lincoln Prep'!AQ64+'5C1AA_Laurel'!AQ64+'5C1AB_Apex'!AQ64+'5C1AC_Smothers'!AQ64+'5C1AD_Greater'!AQ64+'5C1R_Iberville'!AQ64+'5C1N_Delta'!AQ64+'5C1S_LC Col Prep'!AQ64+'5C1T_Northeast'!AQ64+'5C1U_Acadiana Ren'!AQ64+'5C1I_LA Key'!AQ64+'5C1V_Laf Ren'!AQ64+'5C1O_Impact'!AQ64+'5C1P_Vision'!AQ64+'5C2_LAVCA'!AR64+'5C1H_Southwest'!AQ64+'5C1G_JS Clark'!AQ64+'5C1AH_BRUP'!AQ64+'5C1X_Tangi'!AQ64+'5C1Y_GEO'!AQ64+'5C1AI_Harmony'!AQ64+'5C1AJ_Athlos'!AQ64+'5C1AG_Collegiate'!AQ64+'5C1M_GEO Mid'!AQ64+Placeholder_Tallulah!AQ64</f>
        <v>0</v>
      </c>
      <c r="AS64" s="78">
        <f>'5C1B_DArbonne'!AR64+'5C1A_Madison'!AR64+'5C1C_Intl High'!AR64+'5C3_UnvView'!AS64+'5C1F_L.C. Charter'!AR64+'5C1E_LFNO'!AR64+'5C1D_NOMMA'!AR64+'5C1AE_Noble Minds'!AR64+'5C1J_Jeff Chamber'!AR64+'5C1Q_Advantage'!AR64+'5C1AF_JCFA-Laf'!AR64+'5C1W_Willow'!AR64+'5C1Z_Lincoln Prep'!AR64+'5C1AA_Laurel'!AR64+'5C1AB_Apex'!AR64+'5C1AC_Smothers'!AR64+'5C1AD_Greater'!AR64+'5C1R_Iberville'!AR64+'5C1N_Delta'!AR64+'5C1S_LC Col Prep'!AR64+'5C1T_Northeast'!AR64+'5C1U_Acadiana Ren'!AR64+'5C1I_LA Key'!AR64+'5C1V_Laf Ren'!AR64+'5C1O_Impact'!AR64+'5C1P_Vision'!AR64+'5C2_LAVCA'!AS64+'5C1H_Southwest'!AR64+'5C1G_JS Clark'!AR64+'5C1AH_BRUP'!AR64+'5C1X_Tangi'!AR64+'5C1Y_GEO'!AR64+'5C1AI_Harmony'!AR64+'5C1AJ_Athlos'!AR64+'5C1AG_Collegiate'!AR64+'5C1M_GEO Mid'!AR64+Placeholder_Tallulah!AR64</f>
        <v>0</v>
      </c>
      <c r="AT64" s="91">
        <f>'5C1B_DArbonne'!AS64+'5C1A_Madison'!AS64+'5C1C_Intl High'!AS64+'5C3_UnvView'!AT64+'5C1F_L.C. Charter'!AS64+'5C1E_LFNO'!AS64+'5C1D_NOMMA'!AS64+'5C1AE_Noble Minds'!AS64+'5C1J_Jeff Chamber'!AS64+'5C1Q_Advantage'!AS64+'5C1AF_JCFA-Laf'!AS64+'5C1W_Willow'!AS64+'5C1Z_Lincoln Prep'!AS64+'5C1AA_Laurel'!AS64+'5C1AB_Apex'!AS64+'5C1AC_Smothers'!AS64+'5C1AD_Greater'!AS64+'5C1R_Iberville'!AS64+'5C1N_Delta'!AS64+'5C1S_LC Col Prep'!AS64+'5C1T_Northeast'!AS64+'5C1U_Acadiana Ren'!AS64+'5C1I_LA Key'!AS64+'5C1V_Laf Ren'!AS64+'5C1O_Impact'!AS64+'5C1P_Vision'!AS64+'5C2_LAVCA'!AT64+'5C1H_Southwest'!AS64+'5C1G_JS Clark'!AS64+'5C1AH_BRUP'!AS64+'5C1X_Tangi'!AS64+'5C1Y_GEO'!AS64+'5C1AI_Harmony'!AS64+'5C1AJ_Athlos'!AS64+'5C1AG_Collegiate'!AS64+'5C1M_GEO Mid'!AS64+Placeholder_Tallulah!AS64</f>
        <v>10920</v>
      </c>
      <c r="AU64" s="79">
        <f t="shared" si="1"/>
        <v>0</v>
      </c>
      <c r="AV64" s="88">
        <f t="shared" si="2"/>
        <v>10920</v>
      </c>
      <c r="AW64" s="192"/>
      <c r="AX64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Mid'!#REF!+Placeholder_Tallulah!AW64</f>
        <v>#REF!</v>
      </c>
      <c r="AY64" s="75">
        <f t="shared" si="3"/>
        <v>0</v>
      </c>
      <c r="AZ64" s="75" t="e">
        <f t="shared" si="4"/>
        <v>#REF!</v>
      </c>
    </row>
    <row r="65" spans="1:52" ht="16.149999999999999" customHeight="1" x14ac:dyDescent="0.2">
      <c r="A65" s="55">
        <v>59</v>
      </c>
      <c r="B65" s="56" t="s">
        <v>64</v>
      </c>
      <c r="C65" s="336">
        <f>'5C1B_DArbonne'!C65+'5C1A_Madison'!C65+'5C1C_Intl High'!C65+'5C3_UnvView'!C65+'5C1F_L.C. Charter'!C65+'5C1E_LFNO'!C65+'5C1D_NOMMA'!C65+'5C1AE_Noble Minds'!C65+'5C1J_Jeff Chamber'!C65+'5C1Q_Advantage'!C65+'5C1AF_JCFA-Laf'!C65+'5C1W_Willow'!C65+'5C1Z_Lincoln Prep'!C65+'5C1AA_Laurel'!C65+'5C1AB_Apex'!C65+'5C1AC_Smothers'!C65+'5C1AD_Greater'!C65+'5C1R_Iberville'!C65+'5C1N_Delta'!C65+'5C1S_LC Col Prep'!C65+'5C1T_Northeast'!C65+'5C1U_Acadiana Ren'!C65+'5C1I_LA Key'!C65+'5C1V_Laf Ren'!C65+'5C1O_Impact'!C65+'5C1P_Vision'!C65+'5C2_LAVCA'!C65+'5C1H_Southwest'!C65+'5C1G_JS Clark'!C65+'5C1AH_BRUP'!C65+'5C1X_Tangi'!C65+'5C1Y_GEO'!C65+'5C1AI_Harmony'!C65+'5C1AJ_Athlos'!C65+'5C1AG_Collegiate'!C65+'5C1M_GEO Mid'!C65+Placeholder_Tallulah!C65</f>
        <v>0</v>
      </c>
      <c r="D65" s="57">
        <f>'Source Data'!H65</f>
        <v>5144.4669727805904</v>
      </c>
      <c r="E65" s="75">
        <f>'5C1B_DArbonne'!E65+'5C1A_Madison'!E65+'5C1C_Intl High'!E65+'5C3_UnvView'!E65+'5C1F_L.C. Charter'!E65+'5C1E_LFNO'!E65+'5C1D_NOMMA'!E65+'5C1AE_Noble Minds'!E65+'5C1J_Jeff Chamber'!E65+'5C1Q_Advantage'!E65+'5C1AF_JCFA-Laf'!E65+'5C1W_Willow'!E65+'5C1Z_Lincoln Prep'!E65+'5C1AA_Laurel'!E65+'5C1AB_Apex'!E65+'5C1AC_Smothers'!E65+'5C1AD_Greater'!E65+'5C1R_Iberville'!E65+'5C1N_Delta'!E65+'5C1S_LC Col Prep'!E65+'5C1T_Northeast'!E65+'5C1U_Acadiana Ren'!E65+'5C1I_LA Key'!E65+'5C1V_Laf Ren'!E65+'5C1O_Impact'!E65+'5C1P_Vision'!E65+'5C2_LAVCA'!E65+'5C1H_Southwest'!E65+'5C1G_JS Clark'!E65+'5C1AH_BRUP'!E65+'5C1X_Tangi'!E65+'5C1Y_GEO'!E65+'5C1AI_Harmony'!E65+'5C1AJ_Athlos'!E65+'5C1AG_Collegiate'!E65+'5C1M_GEO Mid'!E65+Placeholder_Tallulah!E65</f>
        <v>0</v>
      </c>
      <c r="F65" s="355">
        <f>'5C1B_DArbonne'!F65+'5C1A_Madison'!F65+'5C1C_Intl High'!F65+'5C3_UnvView'!F65+'5C1F_L.C. Charter'!F65+'5C1E_LFNO'!F65+'5C1D_NOMMA'!F65+'5C1AE_Noble Minds'!F65+'5C1J_Jeff Chamber'!F65+'5C1Q_Advantage'!F65+'5C1AF_JCFA-Laf'!F65+'5C1W_Willow'!F65+'5C1Z_Lincoln Prep'!F65+'5C1AA_Laurel'!F65+'5C1AB_Apex'!F65+'5C1AC_Smothers'!F65+'5C1AD_Greater'!F65+'5C1R_Iberville'!F65+'5C1N_Delta'!F65+'5C1S_LC Col Prep'!F65+'5C1T_Northeast'!F65+'5C1U_Acadiana Ren'!F65+'5C1I_LA Key'!F65+'5C1V_Laf Ren'!F65+'5C1O_Impact'!F65+'5C1P_Vision'!F65+'5C2_LAVCA'!F65+'5C1H_Southwest'!F65+'5C1G_JS Clark'!F65+'5C1AH_BRUP'!F65+'5C1X_Tangi'!F65+'5C1Y_GEO'!F65+'5C1AI_Harmony'!F65+'5C1AJ_Athlos'!F65+'5C1AG_Collegiate'!F65+'5C1M_GEO Mid'!F65+Placeholder_Tallulah!F65</f>
        <v>0</v>
      </c>
      <c r="G65" s="57">
        <f>'Source Data'!I65</f>
        <v>778.80539593788717</v>
      </c>
      <c r="H65" s="75">
        <f>'5C1B_DArbonne'!H65+'5C1A_Madison'!H65+'5C1C_Intl High'!H65+'5C3_UnvView'!H65+'5C1F_L.C. Charter'!H65+'5C1E_LFNO'!H65+'5C1D_NOMMA'!H65+'5C1AE_Noble Minds'!H65+'5C1J_Jeff Chamber'!H65+'5C1Q_Advantage'!H65+'5C1AF_JCFA-Laf'!H65+'5C1W_Willow'!H65+'5C1Z_Lincoln Prep'!H65+'5C1AA_Laurel'!H65+'5C1AB_Apex'!H65+'5C1AC_Smothers'!H65+'5C1AD_Greater'!H65+'5C1R_Iberville'!H65+'5C1N_Delta'!H65+'5C1S_LC Col Prep'!H65+'5C1T_Northeast'!H65+'5C1U_Acadiana Ren'!H65+'5C1I_LA Key'!H65+'5C1V_Laf Ren'!H65+'5C1O_Impact'!H65+'5C1P_Vision'!H65+'5C2_LAVCA'!H65+'5C1H_Southwest'!H65+'5C1G_JS Clark'!H65+'5C1AH_BRUP'!H65+'5C1X_Tangi'!H65+'5C1Y_GEO'!H65+'5C1AI_Harmony'!H65+'5C1AJ_Athlos'!H65+'5C1AG_Collegiate'!H65+'5C1M_GEO Mid'!H65+Placeholder_Tallulah!H65</f>
        <v>0</v>
      </c>
      <c r="I65" s="355">
        <f>'5C1B_DArbonne'!I65+'5C1A_Madison'!I65+'5C1C_Intl High'!I65+'5C3_UnvView'!I65+'5C1F_L.C. Charter'!I65+'5C1E_LFNO'!I65+'5C1D_NOMMA'!I65+'5C1AE_Noble Minds'!I65+'5C1J_Jeff Chamber'!I65+'5C1Q_Advantage'!I65+'5C1AF_JCFA-Laf'!I65+'5C1W_Willow'!I65+'5C1Z_Lincoln Prep'!I65+'5C1AA_Laurel'!I65+'5C1AB_Apex'!I65+'5C1AC_Smothers'!I65+'5C1AD_Greater'!I65+'5C1R_Iberville'!I65+'5C1N_Delta'!I65+'5C1S_LC Col Prep'!I65+'5C1T_Northeast'!I65+'5C1U_Acadiana Ren'!I65+'5C1I_LA Key'!I65+'5C1V_Laf Ren'!I65+'5C1O_Impact'!I65+'5C1P_Vision'!I65+'5C2_LAVCA'!I65+'5C1H_Southwest'!I65+'5C1G_JS Clark'!I65+'5C1AH_BRUP'!I65+'5C1X_Tangi'!I65+'5C1Y_GEO'!I65+'5C1AI_Harmony'!I65+'5C1AJ_Athlos'!I65+'5C1AG_Collegiate'!I65+'5C1M_GEO Mid'!I65+Placeholder_Tallulah!I65</f>
        <v>0</v>
      </c>
      <c r="J65" s="57">
        <f>'Source Data'!J65</f>
        <v>212.40147161942375</v>
      </c>
      <c r="K65" s="75">
        <f>'5C1B_DArbonne'!K65+'5C1A_Madison'!K65+'5C1C_Intl High'!K65+'5C3_UnvView'!K65+'5C1F_L.C. Charter'!K65+'5C1E_LFNO'!K65+'5C1D_NOMMA'!K65+'5C1AE_Noble Minds'!K65+'5C1J_Jeff Chamber'!K65+'5C1Q_Advantage'!K65+'5C1AF_JCFA-Laf'!K65+'5C1W_Willow'!K65+'5C1Z_Lincoln Prep'!K65+'5C1AA_Laurel'!K65+'5C1AB_Apex'!K65+'5C1AC_Smothers'!K65+'5C1AD_Greater'!K65+'5C1R_Iberville'!K65+'5C1N_Delta'!K65+'5C1S_LC Col Prep'!K65+'5C1T_Northeast'!K65+'5C1U_Acadiana Ren'!K65+'5C1I_LA Key'!K65+'5C1V_Laf Ren'!K65+'5C1O_Impact'!K65+'5C1P_Vision'!K65+'5C2_LAVCA'!K65+'5C1H_Southwest'!K65+'5C1G_JS Clark'!K65+'5C1AH_BRUP'!K65+'5C1X_Tangi'!K65+'5C1Y_GEO'!K65+'5C1AI_Harmony'!K65+'5C1AJ_Athlos'!K65+'5C1AG_Collegiate'!K65+'5C1M_GEO Mid'!K65+Placeholder_Tallulah!K65</f>
        <v>0</v>
      </c>
      <c r="L65" s="355">
        <f>'5C1B_DArbonne'!L65+'5C1A_Madison'!L65+'5C1C_Intl High'!L65+'5C3_UnvView'!L65+'5C1F_L.C. Charter'!L65+'5C1E_LFNO'!L65+'5C1D_NOMMA'!L65+'5C1AE_Noble Minds'!L65+'5C1J_Jeff Chamber'!L65+'5C1Q_Advantage'!L65+'5C1AF_JCFA-Laf'!L65+'5C1W_Willow'!L65+'5C1Z_Lincoln Prep'!L65+'5C1AA_Laurel'!L65+'5C1AB_Apex'!L65+'5C1AC_Smothers'!L65+'5C1AD_Greater'!L65+'5C1R_Iberville'!L65+'5C1N_Delta'!L65+'5C1S_LC Col Prep'!L65+'5C1T_Northeast'!L65+'5C1U_Acadiana Ren'!L65+'5C1I_LA Key'!L65+'5C1V_Laf Ren'!L65+'5C1O_Impact'!L65+'5C1P_Vision'!L65+'5C2_LAVCA'!L65+'5C1H_Southwest'!L65+'5C1G_JS Clark'!L65+'5C1AH_BRUP'!L65+'5C1X_Tangi'!L65+'5C1Y_GEO'!L65+'5C1AI_Harmony'!L65+'5C1AJ_Athlos'!L65+'5C1AG_Collegiate'!L65+'5C1M_GEO Mid'!L65+Placeholder_Tallulah!L65</f>
        <v>0</v>
      </c>
      <c r="M65" s="57">
        <f>'Source Data'!K65</f>
        <v>5310.0367904855939</v>
      </c>
      <c r="N65" s="75">
        <f>'5C1B_DArbonne'!N65+'5C1A_Madison'!N65+'5C1C_Intl High'!N65+'5C3_UnvView'!N65+'5C1F_L.C. Charter'!N65+'5C1E_LFNO'!N65+'5C1D_NOMMA'!N65+'5C1AE_Noble Minds'!N65+'5C1J_Jeff Chamber'!N65+'5C1Q_Advantage'!N65+'5C1AF_JCFA-Laf'!N65+'5C1W_Willow'!N65+'5C1Z_Lincoln Prep'!N65+'5C1AA_Laurel'!N65+'5C1AB_Apex'!N65+'5C1AC_Smothers'!N65+'5C1AD_Greater'!N65+'5C1R_Iberville'!N65+'5C1N_Delta'!N65+'5C1S_LC Col Prep'!N65+'5C1T_Northeast'!N65+'5C1U_Acadiana Ren'!N65+'5C1I_LA Key'!N65+'5C1V_Laf Ren'!N65+'5C1O_Impact'!N65+'5C1P_Vision'!N65+'5C2_LAVCA'!N65+'5C1H_Southwest'!N65+'5C1G_JS Clark'!N65+'5C1AH_BRUP'!N65+'5C1X_Tangi'!N65+'5C1Y_GEO'!N65+'5C1AI_Harmony'!N65+'5C1AJ_Athlos'!N65+'5C1AG_Collegiate'!N65+'5C1M_GEO Mid'!N65+Placeholder_Tallulah!N65</f>
        <v>0</v>
      </c>
      <c r="O65" s="355">
        <f>'5C1B_DArbonne'!O65+'5C1A_Madison'!O65+'5C1C_Intl High'!O65+'5C3_UnvView'!O65+'5C1F_L.C. Charter'!O65+'5C1E_LFNO'!O65+'5C1D_NOMMA'!O65+'5C1AE_Noble Minds'!O65+'5C1J_Jeff Chamber'!O65+'5C1Q_Advantage'!O65+'5C1AF_JCFA-Laf'!O65+'5C1W_Willow'!O65+'5C1Z_Lincoln Prep'!O65+'5C1AA_Laurel'!O65+'5C1AB_Apex'!O65+'5C1AC_Smothers'!O65+'5C1AD_Greater'!O65+'5C1R_Iberville'!O65+'5C1N_Delta'!O65+'5C1S_LC Col Prep'!O65+'5C1T_Northeast'!O65+'5C1U_Acadiana Ren'!O65+'5C1I_LA Key'!O65+'5C1V_Laf Ren'!O65+'5C1O_Impact'!O65+'5C1P_Vision'!O65+'5C2_LAVCA'!O65+'5C1H_Southwest'!O65+'5C1G_JS Clark'!O65+'5C1AH_BRUP'!O65+'5C1X_Tangi'!O65+'5C1Y_GEO'!O65+'5C1AI_Harmony'!O65+'5C1AJ_Athlos'!O65+'5C1AG_Collegiate'!O65+'5C1M_GEO Mid'!O65+Placeholder_Tallulah!O65</f>
        <v>0</v>
      </c>
      <c r="P65" s="57">
        <f>'Source Data'!L65</f>
        <v>2124.0147161942373</v>
      </c>
      <c r="Q65" s="75">
        <f>'5C1B_DArbonne'!Q65+'5C1A_Madison'!Q65+'5C1C_Intl High'!Q65+'5C3_UnvView'!Q65+'5C1F_L.C. Charter'!Q65+'5C1E_LFNO'!Q65+'5C1D_NOMMA'!Q65+'5C1AE_Noble Minds'!Q65+'5C1J_Jeff Chamber'!Q65+'5C1Q_Advantage'!Q65+'5C1AF_JCFA-Laf'!Q65+'5C1W_Willow'!Q65+'5C1Z_Lincoln Prep'!Q65+'5C1AA_Laurel'!Q65+'5C1AB_Apex'!Q65+'5C1AC_Smothers'!Q65+'5C1AD_Greater'!Q65+'5C1R_Iberville'!Q65+'5C1N_Delta'!Q65+'5C1S_LC Col Prep'!Q65+'5C1T_Northeast'!Q65+'5C1U_Acadiana Ren'!Q65+'5C1I_LA Key'!Q65+'5C1V_Laf Ren'!Q65+'5C1O_Impact'!Q65+'5C1P_Vision'!Q65+'5C2_LAVCA'!Q65+'5C1H_Southwest'!Q65+'5C1G_JS Clark'!Q65+'5C1AH_BRUP'!Q65+'5C1X_Tangi'!Q65+'5C1Y_GEO'!Q65+'5C1AI_Harmony'!Q65+'5C1AJ_Athlos'!Q65+'5C1AG_Collegiate'!Q65+'5C1M_GEO Mid'!Q65+Placeholder_Tallulah!Q65</f>
        <v>0</v>
      </c>
      <c r="R65" s="94">
        <f>'5C1B_DArbonne'!R65+'5C1A_Madison'!R65+'5C1C_Intl High'!R65+'5C3_UnvView'!R65+'5C1F_L.C. Charter'!R65+'5C1E_LFNO'!R65+'5C1D_NOMMA'!R65+'5C1AE_Noble Minds'!R65+'5C1J_Jeff Chamber'!R65+'5C1Q_Advantage'!R65+'5C1AF_JCFA-Laf'!R65+'5C1W_Willow'!R65+'5C1Z_Lincoln Prep'!R65+'5C1AA_Laurel'!R65+'5C1AB_Apex'!R65+'5C1AC_Smothers'!R65+'5C1AD_Greater'!R65+'5C1R_Iberville'!R65+'5C1N_Delta'!R65+'5C1S_LC Col Prep'!R65+'5C1T_Northeast'!R65+'5C1U_Acadiana Ren'!R65+'5C1I_LA Key'!R65+'5C1V_Laf Ren'!R65+'5C1O_Impact'!R65+'5C1P_Vision'!R65+'5C2_LAVCA'!R65+'5C1H_Southwest'!R65+'5C1G_JS Clark'!R65+'5C1AH_BRUP'!R65+'5C1X_Tangi'!R65+'5C1Y_GEO'!R65+'5C1AI_Harmony'!R65+'5C1AJ_Athlos'!R65+'5C1AG_Collegiate'!R65+'5C1M_GEO Mid'!R65+Placeholder_Tallulah!R65</f>
        <v>261495</v>
      </c>
      <c r="S65" s="1397">
        <f>'5C3_UnvView'!S65+'5C2_LAVCA'!S65</f>
        <v>29055</v>
      </c>
      <c r="T65" s="57">
        <f>'5C1B_DArbonne'!S65+'5C1A_Madison'!S65+'5C1C_Intl High'!S65+'5C3_UnvView'!T65+'5C1F_L.C. Charter'!S65+'5C1E_LFNO'!S65+'5C1D_NOMMA'!S65+'5C1AE_Noble Minds'!S65+'5C1J_Jeff Chamber'!S65+'5C1Q_Advantage'!S65+'5C1AF_JCFA-Laf'!S65+'5C1W_Willow'!S65+'5C1Z_Lincoln Prep'!S65+'5C1AA_Laurel'!S65+'5C1AB_Apex'!S65+'5C1AC_Smothers'!S65+'5C1AD_Greater'!S65+'5C1R_Iberville'!S65+'5C1N_Delta'!S65+'5C1S_LC Col Prep'!S65+'5C1T_Northeast'!S65+'5C1U_Acadiana Ren'!S65+'5C1I_LA Key'!S65+'5C1V_Laf Ren'!S65+'5C1O_Impact'!S65+'5C1P_Vision'!S65+'5C2_LAVCA'!T65+'5C1H_Southwest'!S65+'5C1G_JS Clark'!S65+'5C1AH_BRUP'!S65+'5C1X_Tangi'!S65+'5C1Y_GEO'!S65+'5C1AI_Harmony'!S65+'5C1AJ_Athlos'!S65+'5C1AG_Collegiate'!S65+'5C1M_GEO Mid'!S65+Placeholder_Tallulah!S65</f>
        <v>0</v>
      </c>
      <c r="U65" s="57">
        <f>'5C1B_DArbonne'!T65+'5C1A_Madison'!T65+'5C1C_Intl High'!T65+'5C3_UnvView'!U65+'5C1F_L.C. Charter'!T65+'5C1E_LFNO'!T65+'5C1D_NOMMA'!T65+'5C1AE_Noble Minds'!T65+'5C1J_Jeff Chamber'!T65+'5C1Q_Advantage'!T65+'5C1AF_JCFA-Laf'!T65+'5C1W_Willow'!T65+'5C1Z_Lincoln Prep'!T65+'5C1AA_Laurel'!T65+'5C1AB_Apex'!T65+'5C1AC_Smothers'!T65+'5C1AD_Greater'!T65+'5C1R_Iberville'!T65+'5C1N_Delta'!T65+'5C1S_LC Col Prep'!T65+'5C1T_Northeast'!T65+'5C1U_Acadiana Ren'!T65+'5C1I_LA Key'!T65+'5C1V_Laf Ren'!T65+'5C1O_Impact'!T65+'5C1P_Vision'!T65+'5C2_LAVCA'!U65+'5C1H_Southwest'!T65+'5C1G_JS Clark'!T65+'5C1AH_BRUP'!T65+'5C1X_Tangi'!T65+'5C1Y_GEO'!T65+'5C1AI_Harmony'!T65+'5C1AJ_Athlos'!T65+'5C1AG_Collegiate'!T65+'5C1M_GEO Mid'!T65+Placeholder_Tallulah!T65</f>
        <v>0</v>
      </c>
      <c r="V65" s="58">
        <f>'5C1B_DArbonne'!U65+'5C1A_Madison'!U65+'5C1C_Intl High'!U65+'5C3_UnvView'!V65+'5C1F_L.C. Charter'!U65+'5C1E_LFNO'!U65+'5C1D_NOMMA'!U65+'5C1AE_Noble Minds'!U65+'5C1J_Jeff Chamber'!U65+'5C1Q_Advantage'!U65+'5C1AF_JCFA-Laf'!U65+'5C1W_Willow'!U65+'5C1Z_Lincoln Prep'!U65+'5C1AA_Laurel'!U65+'5C1AB_Apex'!U65+'5C1AC_Smothers'!U65+'5C1AD_Greater'!U65+'5C1R_Iberville'!U65+'5C1N_Delta'!U65+'5C1S_LC Col Prep'!U65+'5C1T_Northeast'!U65+'5C1U_Acadiana Ren'!U65+'5C1I_LA Key'!U65+'5C1V_Laf Ren'!U65+'5C1O_Impact'!U65+'5C1P_Vision'!U65+'5C2_LAVCA'!V65+'5C1H_Southwest'!U65+'5C1G_JS Clark'!U65+'5C1AH_BRUP'!U65+'5C1X_Tangi'!U65+'5C1Y_GEO'!U65+'5C1AI_Harmony'!U65+'5C1AJ_Athlos'!U65+'5C1AG_Collegiate'!U65+'5C1M_GEO Mid'!U65+Placeholder_Tallulah!U65</f>
        <v>0</v>
      </c>
      <c r="W65" s="94">
        <f>'5C1B_DArbonne'!V65+'5C1A_Madison'!V65+'5C1C_Intl High'!V65+'5C3_UnvView'!W65+'5C1F_L.C. Charter'!V65+'5C1E_LFNO'!V65+'5C1D_NOMMA'!V65+'5C1AE_Noble Minds'!V65+'5C1J_Jeff Chamber'!V65+'5C1Q_Advantage'!V65+'5C1AF_JCFA-Laf'!V65+'5C1W_Willow'!V65+'5C1Z_Lincoln Prep'!V65+'5C1AA_Laurel'!V65+'5C1AB_Apex'!V65+'5C1AC_Smothers'!V65+'5C1AD_Greater'!V65+'5C1R_Iberville'!V65+'5C1N_Delta'!V65+'5C1S_LC Col Prep'!V65+'5C1T_Northeast'!V65+'5C1U_Acadiana Ren'!V65+'5C1I_LA Key'!V65+'5C1V_Laf Ren'!V65+'5C1O_Impact'!V65+'5C1P_Vision'!V65+'5C2_LAVCA'!W65+'5C1H_Southwest'!V65+'5C1G_JS Clark'!V65+'5C1AH_BRUP'!V65+'5C1X_Tangi'!V65+'5C1Y_GEO'!V65+'5C1AI_Harmony'!V65+'5C1AJ_Athlos'!V65+'5C1AG_Collegiate'!V65+'5C1M_GEO Mid'!V65+Placeholder_Tallulah!V65</f>
        <v>0</v>
      </c>
      <c r="X65" s="75">
        <f>'5C1B_DArbonne'!W65+'5C1A_Madison'!W65+'5C1C_Intl High'!W65+'5C3_UnvView'!X65+'5C1F_L.C. Charter'!W65+'5C1E_LFNO'!W65+'5C1D_NOMMA'!W65+'5C1AE_Noble Minds'!W65+'5C1J_Jeff Chamber'!W65+'5C1Q_Advantage'!W65+'5C1AF_JCFA-Laf'!W65+'5C1W_Willow'!W65+'5C1Z_Lincoln Prep'!W65+'5C1AA_Laurel'!W65+'5C1AB_Apex'!W65+'5C1AC_Smothers'!W65+'5C1AD_Greater'!W65+'5C1R_Iberville'!W65+'5C1N_Delta'!W65+'5C1S_LC Col Prep'!W65+'5C1T_Northeast'!W65+'5C1U_Acadiana Ren'!W65+'5C1I_LA Key'!W65+'5C1V_Laf Ren'!W65+'5C1O_Impact'!W65+'5C1P_Vision'!W65+'5C2_LAVCA'!X65+'5C1H_Southwest'!W65+'5C1G_JS Clark'!W65+'5C1AH_BRUP'!W65+'5C1X_Tangi'!W65+'5C1Y_GEO'!W65+'5C1AI_Harmony'!W65+'5C1AJ_Athlos'!W65+'5C1AG_Collegiate'!W65+'5C1M_GEO Mid'!W65+Placeholder_Tallulah!W65</f>
        <v>0</v>
      </c>
      <c r="Y65" s="94">
        <f>'5C1B_DArbonne'!X65+'5C1A_Madison'!X65+'5C1C_Intl High'!X65+'5C3_UnvView'!Y65+'5C1F_L.C. Charter'!X65+'5C1E_LFNO'!X65+'5C1D_NOMMA'!X65+'5C1AE_Noble Minds'!X65+'5C1J_Jeff Chamber'!X65+'5C1Q_Advantage'!X65+'5C1AF_JCFA-Laf'!X65+'5C1W_Willow'!X65+'5C1Z_Lincoln Prep'!X65+'5C1AA_Laurel'!X65+'5C1AB_Apex'!X65+'5C1AC_Smothers'!X65+'5C1AD_Greater'!X65+'5C1R_Iberville'!X65+'5C1N_Delta'!X65+'5C1S_LC Col Prep'!X65+'5C1T_Northeast'!X65+'5C1U_Acadiana Ren'!X65+'5C1I_LA Key'!X65+'5C1V_Laf Ren'!X65+'5C1O_Impact'!X65+'5C1P_Vision'!X65+'5C2_LAVCA'!Y65+'5C1H_Southwest'!X65+'5C1G_JS Clark'!X65+'5C1AH_BRUP'!X65+'5C1X_Tangi'!X65+'5C1Y_GEO'!X65+'5C1AI_Harmony'!X65+'5C1AJ_Athlos'!X65+'5C1AG_Collegiate'!X65+'5C1M_GEO Mid'!X65+Placeholder_Tallulah!X65</f>
        <v>0</v>
      </c>
      <c r="Z65" s="57">
        <f>'5C1B_DArbonne'!Y65+'5C1A_Madison'!Y65+'5C1C_Intl High'!Y65+'5C3_UnvView'!Z65+'5C1F_L.C. Charter'!Y65+'5C1E_LFNO'!Y65+'5C1D_NOMMA'!Y65+'5C1AE_Noble Minds'!Y65+'5C1J_Jeff Chamber'!Y65+'5C1Q_Advantage'!Y65+'5C1AF_JCFA-Laf'!Y65+'5C1W_Willow'!Y65+'5C1Z_Lincoln Prep'!Y65+'5C1AA_Laurel'!Y65+'5C1AB_Apex'!Y65+'5C1AC_Smothers'!Y65+'5C1AD_Greater'!Y65+'5C1R_Iberville'!Y65+'5C1N_Delta'!Y65+'5C1S_LC Col Prep'!Y65+'5C1T_Northeast'!Y65+'5C1U_Acadiana Ren'!Y65+'5C1I_LA Key'!Y65+'5C1V_Laf Ren'!Y65+'5C1O_Impact'!Y65+'5C1P_Vision'!Y65+'5C2_LAVCA'!Z65+'5C1H_Southwest'!Y65+'5C1G_JS Clark'!Y65+'5C1AH_BRUP'!Y65+'5C1X_Tangi'!Y65+'5C1Y_GEO'!Y65+'5C1AI_Harmony'!Y65+'5C1AJ_Athlos'!Y65+'5C1AG_Collegiate'!Y65+'5C1M_GEO Mid'!Y65+Placeholder_Tallulah!Y65</f>
        <v>0</v>
      </c>
      <c r="AA65" s="94">
        <f>'5C1B_DArbonne'!Z65+'5C1A_Madison'!Z65+'5C1C_Intl High'!Z65+'5C3_UnvView'!AA65+'5C1F_L.C. Charter'!Z65+'5C1E_LFNO'!Z65+'5C1D_NOMMA'!Z65+'5C1AE_Noble Minds'!Z65+'5C1J_Jeff Chamber'!Z65+'5C1Q_Advantage'!Z65+'5C1AF_JCFA-Laf'!Z65+'5C1W_Willow'!Z65+'5C1Z_Lincoln Prep'!Z65+'5C1AA_Laurel'!Z65+'5C1AB_Apex'!Z65+'5C1AC_Smothers'!Z65+'5C1AD_Greater'!Z65+'5C1R_Iberville'!Z65+'5C1N_Delta'!Z65+'5C1S_LC Col Prep'!Z65+'5C1T_Northeast'!Z65+'5C1U_Acadiana Ren'!Z65+'5C1I_LA Key'!Z65+'5C1V_Laf Ren'!Z65+'5C1O_Impact'!Z65+'5C1P_Vision'!Z65+'5C2_LAVCA'!AA65+'5C1H_Southwest'!Z65+'5C1G_JS Clark'!Z65+'5C1AH_BRUP'!Z65+'5C1X_Tangi'!Z65+'5C1Y_GEO'!Z65+'5C1AI_Harmony'!Z65+'5C1AJ_Athlos'!Z65+'5C1AG_Collegiate'!Z65+'5C1M_GEO Mid'!Z65+Placeholder_Tallulah!Z65</f>
        <v>0</v>
      </c>
      <c r="AB65" s="57">
        <f>'5C1B_DArbonne'!AA65+'5C1A_Madison'!AA65+'5C1C_Intl High'!AA65+'5C3_UnvView'!AB65+'5C1F_L.C. Charter'!AA65+'5C1E_LFNO'!AA65+'5C1D_NOMMA'!AA65+'5C1AE_Noble Minds'!AA65+'5C1J_Jeff Chamber'!AA65+'5C1Q_Advantage'!AA65+'5C1AF_JCFA-Laf'!AA65+'5C1W_Willow'!AA65+'5C1Z_Lincoln Prep'!AA65+'5C1AA_Laurel'!AA65+'5C1AB_Apex'!AA65+'5C1AC_Smothers'!AA65+'5C1AD_Greater'!AA65+'5C1R_Iberville'!AA65+'5C1N_Delta'!AA65+'5C1S_LC Col Prep'!AA65+'5C1T_Northeast'!AA65+'5C1U_Acadiana Ren'!AA65+'5C1I_LA Key'!AA65+'5C1V_Laf Ren'!AA65+'5C1O_Impact'!AA65+'5C1P_Vision'!AA65+'5C2_LAVCA'!AB65+'5C1H_Southwest'!AA65+'5C1G_JS Clark'!AA65+'5C1AH_BRUP'!AA65+'5C1X_Tangi'!AA65+'5C1Y_GEO'!AA65+'5C1AI_Harmony'!AA65+'5C1AJ_Athlos'!AA65+'5C1AG_Collegiate'!AA65+'5C1M_GEO Mid'!AA65+Placeholder_Tallulah!AA65</f>
        <v>0</v>
      </c>
      <c r="AC65" s="57">
        <f>'5C1B_DArbonne'!AB65+'5C1A_Madison'!AB65+'5C1C_Intl High'!AB65+'5C3_UnvView'!AC65+'5C1F_L.C. Charter'!AB65+'5C1E_LFNO'!AB65+'5C1D_NOMMA'!AB65+'5C1AE_Noble Minds'!AB65+'5C1J_Jeff Chamber'!AB65+'5C1Q_Advantage'!AB65+'5C1AF_JCFA-Laf'!AB65+'5C1W_Willow'!AB65+'5C1Z_Lincoln Prep'!AB65+'5C1AA_Laurel'!AB65+'5C1AB_Apex'!AB65+'5C1AC_Smothers'!AB65+'5C1AD_Greater'!AB65+'5C1R_Iberville'!AB65+'5C1N_Delta'!AB65+'5C1S_LC Col Prep'!AB65+'5C1T_Northeast'!AB65+'5C1U_Acadiana Ren'!AB65+'5C1I_LA Key'!AB65+'5C1V_Laf Ren'!AB65+'5C1O_Impact'!AB65+'5C1P_Vision'!AB65+'5C2_LAVCA'!AC65+'5C1H_Southwest'!AB65+'5C1G_JS Clark'!AB65+'5C1AH_BRUP'!AB65+'5C1X_Tangi'!AB65+'5C1Y_GEO'!AB65+'5C1AI_Harmony'!AB65+'5C1AJ_Athlos'!AB65+'5C1AG_Collegiate'!AB65+'5C1M_GEO Mid'!AB65+Placeholder_Tallulah!AB65</f>
        <v>0</v>
      </c>
      <c r="AD65" s="94">
        <f>'5C1B_DArbonne'!AC65+'5C1A_Madison'!AC65+'5C1C_Intl High'!AC65+'5C3_UnvView'!AD65+'5C1F_L.C. Charter'!AC65+'5C1E_LFNO'!AC65+'5C1D_NOMMA'!AC65+'5C1AE_Noble Minds'!AC65+'5C1J_Jeff Chamber'!AC65+'5C1Q_Advantage'!AC65+'5C1AF_JCFA-Laf'!AC65+'5C1W_Willow'!AC65+'5C1Z_Lincoln Prep'!AC65+'5C1AA_Laurel'!AC65+'5C1AB_Apex'!AC65+'5C1AC_Smothers'!AC65+'5C1AD_Greater'!AC65+'5C1R_Iberville'!AC65+'5C1N_Delta'!AC65+'5C1S_LC Col Prep'!AC65+'5C1T_Northeast'!AC65+'5C1U_Acadiana Ren'!AC65+'5C1I_LA Key'!AC65+'5C1V_Laf Ren'!AC65+'5C1O_Impact'!AC65+'5C1P_Vision'!AC65+'5C2_LAVCA'!AD65+'5C1H_Southwest'!AC65+'5C1G_JS Clark'!AC65+'5C1AH_BRUP'!AC65+'5C1X_Tangi'!AC65+'5C1Y_GEO'!AC65+'5C1AI_Harmony'!AC65+'5C1AJ_Athlos'!AC65+'5C1AG_Collegiate'!AC65+'5C1M_GEO Mid'!AC65+Placeholder_Tallulah!AC65</f>
        <v>0</v>
      </c>
      <c r="AE65" s="98">
        <f>'5C1B_DArbonne'!AD65+'5C1A_Madison'!AD65+'5C1C_Intl High'!AD65+'5C3_UnvView'!AE65+'5C1F_L.C. Charter'!AD65+'5C1E_LFNO'!AD65+'5C1D_NOMMA'!AD65+'5C1AE_Noble Minds'!AD65+'5C1J_Jeff Chamber'!AD65+'5C1Q_Advantage'!AD65+'5C1AF_JCFA-Laf'!AD65+'5C1W_Willow'!AD65+'5C1Z_Lincoln Prep'!AD65+'5C1AA_Laurel'!AD65+'5C1AB_Apex'!AD65+'5C1AC_Smothers'!AD65+'5C1AD_Greater'!AD65+'5C1R_Iberville'!AD65+'5C1N_Delta'!AD65+'5C1S_LC Col Prep'!AD65+'5C1T_Northeast'!AD65+'5C1U_Acadiana Ren'!AD65+'5C1I_LA Key'!AD65+'5C1V_Laf Ren'!AD65+'5C1O_Impact'!AD65+'5C1P_Vision'!AD65+'5C2_LAVCA'!AE65+'5C1H_Southwest'!AD65+'5C1G_JS Clark'!AD65+'5C1AH_BRUP'!AD65+'5C1X_Tangi'!AD65+'5C1Y_GEO'!AD65+'5C1AI_Harmony'!AD65+'5C1AJ_Athlos'!AD65+'5C1AG_Collegiate'!AD65+'5C1M_GEO Mid'!AD65+Placeholder_Tallulah!AD65</f>
        <v>0</v>
      </c>
      <c r="AF65" s="76">
        <f>'Source Data'!N65</f>
        <v>1531</v>
      </c>
      <c r="AG65" s="91">
        <f>'5C1B_DArbonne'!AF65+'5C1A_Madison'!AF65+'5C1C_Intl High'!AF65+'5C3_UnvView'!AG65+'5C1F_L.C. Charter'!AF65+'5C1E_LFNO'!AF65+'5C1D_NOMMA'!AF65+'5C1AE_Noble Minds'!AF65+'5C1J_Jeff Chamber'!AF65+'5C1Q_Advantage'!AF65+'5C1AF_JCFA-Laf'!AF65+'5C1W_Willow'!AF65+'5C1Z_Lincoln Prep'!AF65+'5C1AA_Laurel'!AF65+'5C1AB_Apex'!AF65+'5C1AC_Smothers'!AF65+'5C1AD_Greater'!AF65+'5C1R_Iberville'!AF65+'5C1N_Delta'!AF65+'5C1S_LC Col Prep'!AF65+'5C1T_Northeast'!AF65+'5C1U_Acadiana Ren'!AF65+'5C1I_LA Key'!AF65+'5C1V_Laf Ren'!AF65+'5C1O_Impact'!AF65+'5C1P_Vision'!AF65+'5C2_LAVCA'!AG65+'5C1H_Southwest'!AF65+'5C1G_JS Clark'!AF65+'5C1AH_BRUP'!AF65+'5C1X_Tangi'!AF65+'5C1Y_GEO'!AF65+'5C1AI_Harmony'!AF65+'5C1AJ_Athlos'!AF65+'5C1AG_Collegiate'!AF65+'5C1M_GEO Mid'!AF65+Placeholder_Tallulah!AF65</f>
        <v>0</v>
      </c>
      <c r="AH65" s="336">
        <f>'5C1B_DArbonne'!AG65+'5C1A_Madison'!AG65+'5C1C_Intl High'!AG65+'5C3_UnvView'!AH65+'5C1F_L.C. Charter'!AG65+'5C1E_LFNO'!AG65+'5C1D_NOMMA'!AG65+'5C1AE_Noble Minds'!AG65+'5C1J_Jeff Chamber'!AG65+'5C1Q_Advantage'!AG65+'5C1AF_JCFA-Laf'!AG65+'5C1W_Willow'!AG65+'5C1Z_Lincoln Prep'!AG65+'5C1AA_Laurel'!AG65+'5C1AB_Apex'!AG65+'5C1AC_Smothers'!AG65+'5C1AD_Greater'!AG65+'5C1R_Iberville'!AG65+'5C1N_Delta'!AG65+'5C1S_LC Col Prep'!AG65+'5C1T_Northeast'!AG65+'5C1U_Acadiana Ren'!AG65+'5C1I_LA Key'!AG65+'5C1V_Laf Ren'!AG65+'5C1O_Impact'!AG65+'5C1P_Vision'!AG65+'5C2_LAVCA'!AH65+'5C1H_Southwest'!AG65+'5C1G_JS Clark'!AG65+'5C1AH_BRUP'!AG65+'5C1X_Tangi'!AG65+'5C1Y_GEO'!AG65+'5C1AI_Harmony'!AG65+'5C1AJ_Athlos'!AG65+'5C1AG_Collegiate'!AG65+'5C1M_GEO Mid'!AG65+Placeholder_Tallulah!AG65</f>
        <v>0</v>
      </c>
      <c r="AI65" s="76">
        <f>'5C1B_DArbonne'!AH65+'5C1A_Madison'!AH65+'5C1C_Intl High'!AH65+'5C3_UnvView'!AI65+'5C1F_L.C. Charter'!AH65+'5C1E_LFNO'!AH65+'5C1D_NOMMA'!AH65+'5C1AE_Noble Minds'!AH65+'5C1J_Jeff Chamber'!AH65+'5C1Q_Advantage'!AH65+'5C1AF_JCFA-Laf'!AH65+'5C1W_Willow'!AH65+'5C1Z_Lincoln Prep'!AH65+'5C1AA_Laurel'!AH65+'5C1AB_Apex'!AH65+'5C1AC_Smothers'!AH65+'5C1AD_Greater'!AH65+'5C1R_Iberville'!AH65+'5C1N_Delta'!AH65+'5C1S_LC Col Prep'!AH65+'5C1T_Northeast'!AH65+'5C1U_Acadiana Ren'!AH65+'5C1I_LA Key'!AH65+'5C1V_Laf Ren'!AH65+'5C1O_Impact'!AH65+'5C1P_Vision'!AH65+'5C2_LAVCA'!AI65+'5C1H_Southwest'!AH65+'5C1G_JS Clark'!AH65+'5C1AH_BRUP'!AH65+'5C1X_Tangi'!AH65+'5C1Y_GEO'!AH65+'5C1AI_Harmony'!AH65+'5C1AJ_Athlos'!AH65+'5C1AG_Collegiate'!AH65+'5C1M_GEO Mid'!AH65+Placeholder_Tallulah!AH65</f>
        <v>0</v>
      </c>
      <c r="AJ65" s="336">
        <f>'5C1B_DArbonne'!AI65+'5C1A_Madison'!AI65+'5C1C_Intl High'!AI65+'5C3_UnvView'!AJ65+'5C1F_L.C. Charter'!AI65+'5C1E_LFNO'!AI65+'5C1D_NOMMA'!AI65+'5C1AE_Noble Minds'!AI65+'5C1J_Jeff Chamber'!AI65+'5C1Q_Advantage'!AI65+'5C1AF_JCFA-Laf'!AI65+'5C1W_Willow'!AI65+'5C1Z_Lincoln Prep'!AI65+'5C1AA_Laurel'!AI65+'5C1AB_Apex'!AI65+'5C1AC_Smothers'!AI65+'5C1AD_Greater'!AI65+'5C1R_Iberville'!AI65+'5C1N_Delta'!AI65+'5C1S_LC Col Prep'!AI65+'5C1T_Northeast'!AI65+'5C1U_Acadiana Ren'!AI65+'5C1I_LA Key'!AI65+'5C1V_Laf Ren'!AI65+'5C1O_Impact'!AI65+'5C1P_Vision'!AI65+'5C2_LAVCA'!AJ65+'5C1H_Southwest'!AI65+'5C1G_JS Clark'!AI65+'5C1AH_BRUP'!AI65+'5C1X_Tangi'!AI65+'5C1Y_GEO'!AI65+'5C1AI_Harmony'!AI65+'5C1AJ_Athlos'!AI65+'5C1AG_Collegiate'!AI65+'5C1M_GEO Mid'!AI65+Placeholder_Tallulah!AI65</f>
        <v>0</v>
      </c>
      <c r="AK65" s="78">
        <f>'5C1B_DArbonne'!AJ65+'5C1A_Madison'!AJ65+'5C1C_Intl High'!AJ65+'5C3_UnvView'!AK65+'5C1F_L.C. Charter'!AJ65+'5C1E_LFNO'!AJ65+'5C1D_NOMMA'!AJ65+'5C1AE_Noble Minds'!AJ65+'5C1J_Jeff Chamber'!AJ65+'5C1Q_Advantage'!AJ65+'5C1AF_JCFA-Laf'!AJ65+'5C1W_Willow'!AJ65+'5C1Z_Lincoln Prep'!AJ65+'5C1AA_Laurel'!AJ65+'5C1AB_Apex'!AJ65+'5C1AC_Smothers'!AJ65+'5C1AD_Greater'!AJ65+'5C1R_Iberville'!AJ65+'5C1N_Delta'!AJ65+'5C1S_LC Col Prep'!AJ65+'5C1T_Northeast'!AJ65+'5C1U_Acadiana Ren'!AJ65+'5C1I_LA Key'!AJ65+'5C1V_Laf Ren'!AJ65+'5C1O_Impact'!AJ65+'5C1P_Vision'!AJ65+'5C2_LAVCA'!AK65+'5C1H_Southwest'!AJ65+'5C1G_JS Clark'!AJ65+'5C1AH_BRUP'!AJ65+'5C1X_Tangi'!AJ65+'5C1Y_GEO'!AJ65+'5C1AI_Harmony'!AJ65+'5C1AJ_Athlos'!AJ65+'5C1AG_Collegiate'!AJ65+'5C1M_GEO Mid'!AJ65+Placeholder_Tallulah!AJ65</f>
        <v>0</v>
      </c>
      <c r="AL65" s="77">
        <f>'5C1B_DArbonne'!AK65+'5C1A_Madison'!AK65+'5C1C_Intl High'!AK65+'5C3_UnvView'!AL65+'5C1F_L.C. Charter'!AK65+'5C1E_LFNO'!AK65+'5C1D_NOMMA'!AK65+'5C1AE_Noble Minds'!AK65+'5C1J_Jeff Chamber'!AK65+'5C1Q_Advantage'!AK65+'5C1AF_JCFA-Laf'!AK65+'5C1W_Willow'!AK65+'5C1Z_Lincoln Prep'!AK65+'5C1AA_Laurel'!AK65+'5C1AB_Apex'!AK65+'5C1AC_Smothers'!AK65+'5C1AD_Greater'!AK65+'5C1R_Iberville'!AK65+'5C1N_Delta'!AK65+'5C1S_LC Col Prep'!AK65+'5C1T_Northeast'!AK65+'5C1U_Acadiana Ren'!AK65+'5C1I_LA Key'!AK65+'5C1V_Laf Ren'!AK65+'5C1O_Impact'!AK65+'5C1P_Vision'!AK65+'5C2_LAVCA'!AL65+'5C1H_Southwest'!AK65+'5C1G_JS Clark'!AK65+'5C1AH_BRUP'!AK65+'5C1X_Tangi'!AK65+'5C1Y_GEO'!AK65+'5C1AI_Harmony'!AK65+'5C1AJ_Athlos'!AK65+'5C1AG_Collegiate'!AK65+'5C1M_GEO Mid'!AK65+Placeholder_Tallulah!AK65</f>
        <v>0</v>
      </c>
      <c r="AM65" s="91">
        <f>'5C1B_DArbonne'!AL65+'5C1A_Madison'!AL65+'5C1C_Intl High'!AL65+'5C3_UnvView'!AM65+'5C1F_L.C. Charter'!AL65+'5C1E_LFNO'!AL65+'5C1D_NOMMA'!AL65+'5C1AE_Noble Minds'!AL65+'5C1J_Jeff Chamber'!AL65+'5C1Q_Advantage'!AL65+'5C1AF_JCFA-Laf'!AL65+'5C1W_Willow'!AL65+'5C1Z_Lincoln Prep'!AL65+'5C1AA_Laurel'!AL65+'5C1AB_Apex'!AL65+'5C1AC_Smothers'!AL65+'5C1AD_Greater'!AL65+'5C1R_Iberville'!AL65+'5C1N_Delta'!AL65+'5C1S_LC Col Prep'!AL65+'5C1T_Northeast'!AL65+'5C1U_Acadiana Ren'!AL65+'5C1I_LA Key'!AL65+'5C1V_Laf Ren'!AL65+'5C1O_Impact'!AL65+'5C1P_Vision'!AL65+'5C2_LAVCA'!AM65+'5C1H_Southwest'!AL65+'5C1G_JS Clark'!AL65+'5C1AH_BRUP'!AL65+'5C1X_Tangi'!AL65+'5C1Y_GEO'!AL65+'5C1AI_Harmony'!AL65+'5C1AJ_Athlos'!AL65+'5C1AG_Collegiate'!AL65+'5C1M_GEO Mid'!AL65+Placeholder_Tallulah!AL65</f>
        <v>57489</v>
      </c>
      <c r="AN65" s="80">
        <f>'5C1B_DArbonne'!AM65+'5C1A_Madison'!AM65+'5C1C_Intl High'!AM65+'5C3_UnvView'!AN65+'5C1F_L.C. Charter'!AM65+'5C1E_LFNO'!AM65+'5C1D_NOMMA'!AM65+'5C1AE_Noble Minds'!AM65+'5C1J_Jeff Chamber'!AM65+'5C1Q_Advantage'!AM65+'5C1AF_JCFA-Laf'!AM65+'5C1W_Willow'!AM65+'5C1Z_Lincoln Prep'!AM65+'5C1AA_Laurel'!AM65+'5C1AB_Apex'!AM65+'5C1AC_Smothers'!AM65+'5C1AD_Greater'!AM65+'5C1R_Iberville'!AM65+'5C1N_Delta'!AM65+'5C1S_LC Col Prep'!AM65+'5C1T_Northeast'!AM65+'5C1U_Acadiana Ren'!AM65+'5C1I_LA Key'!AM65+'5C1V_Laf Ren'!AM65+'5C1O_Impact'!AM65+'5C1P_Vision'!AM65+'5C2_LAVCA'!AN65+'5C1H_Southwest'!AM65+'5C1G_JS Clark'!AM65+'5C1AH_BRUP'!AM65+'5C1X_Tangi'!AM65+'5C1Y_GEO'!AM65+'5C1AI_Harmony'!AM65+'5C1AJ_Athlos'!AM65+'5C1AG_Collegiate'!AM65+'5C1M_GEO Mid'!AM65+Placeholder_Tallulah!AM65</f>
        <v>0</v>
      </c>
      <c r="AO65" s="91">
        <f>'5C1B_DArbonne'!AN65+'5C1A_Madison'!AN65+'5C1C_Intl High'!AN65+'5C3_UnvView'!AO65+'5C1F_L.C. Charter'!AN65+'5C1E_LFNO'!AN65+'5C1D_NOMMA'!AN65+'5C1AE_Noble Minds'!AN65+'5C1J_Jeff Chamber'!AN65+'5C1Q_Advantage'!AN65+'5C1AF_JCFA-Laf'!AN65+'5C1W_Willow'!AN65+'5C1Z_Lincoln Prep'!AN65+'5C1AA_Laurel'!AN65+'5C1AB_Apex'!AN65+'5C1AC_Smothers'!AN65+'5C1AD_Greater'!AN65+'5C1R_Iberville'!AN65+'5C1N_Delta'!AN65+'5C1S_LC Col Prep'!AN65+'5C1T_Northeast'!AN65+'5C1U_Acadiana Ren'!AN65+'5C1I_LA Key'!AN65+'5C1V_Laf Ren'!AN65+'5C1O_Impact'!AN65+'5C1P_Vision'!AN65+'5C2_LAVCA'!AO65+'5C1H_Southwest'!AN65+'5C1G_JS Clark'!AN65+'5C1AH_BRUP'!AN65+'5C1X_Tangi'!AN65+'5C1Y_GEO'!AN65+'5C1AI_Harmony'!AN65+'5C1AJ_Athlos'!AN65+'5C1AG_Collegiate'!AN65+'5C1M_GEO Mid'!AN65+Placeholder_Tallulah!AN65</f>
        <v>0</v>
      </c>
      <c r="AP65" s="78">
        <f>'5C1B_DArbonne'!AO65+'5C1A_Madison'!AO65+'5C1C_Intl High'!AO65+'5C3_UnvView'!AP65+'5C1F_L.C. Charter'!AO65+'5C1E_LFNO'!AO65+'5C1D_NOMMA'!AO65+'5C1AE_Noble Minds'!AO65+'5C1J_Jeff Chamber'!AO65+'5C1Q_Advantage'!AO65+'5C1AF_JCFA-Laf'!AO65+'5C1W_Willow'!AO65+'5C1Z_Lincoln Prep'!AO65+'5C1AA_Laurel'!AO65+'5C1AB_Apex'!AO65+'5C1AC_Smothers'!AO65+'5C1AD_Greater'!AO65+'5C1R_Iberville'!AO65+'5C1N_Delta'!AO65+'5C1S_LC Col Prep'!AO65+'5C1T_Northeast'!AO65+'5C1U_Acadiana Ren'!AO65+'5C1I_LA Key'!AO65+'5C1V_Laf Ren'!AO65+'5C1O_Impact'!AO65+'5C1P_Vision'!AO65+'5C2_LAVCA'!AP65+'5C1H_Southwest'!AO65+'5C1G_JS Clark'!AO65+'5C1AH_BRUP'!AO65+'5C1X_Tangi'!AO65+'5C1Y_GEO'!AO65+'5C1AI_Harmony'!AO65+'5C1AJ_Athlos'!AO65+'5C1AG_Collegiate'!AO65+'5C1M_GEO Mid'!AO65+Placeholder_Tallulah!AO65</f>
        <v>0</v>
      </c>
      <c r="AQ65" s="91">
        <f>'5C1B_DArbonne'!AP65+'5C1A_Madison'!AP65+'5C1C_Intl High'!AP65+'5C3_UnvView'!AQ65+'5C1F_L.C. Charter'!AP65+'5C1E_LFNO'!AP65+'5C1D_NOMMA'!AP65+'5C1AE_Noble Minds'!AP65+'5C1J_Jeff Chamber'!AP65+'5C1Q_Advantage'!AP65+'5C1AF_JCFA-Laf'!AP65+'5C1W_Willow'!AP65+'5C1Z_Lincoln Prep'!AP65+'5C1AA_Laurel'!AP65+'5C1AB_Apex'!AP65+'5C1AC_Smothers'!AP65+'5C1AD_Greater'!AP65+'5C1R_Iberville'!AP65+'5C1N_Delta'!AP65+'5C1S_LC Col Prep'!AP65+'5C1T_Northeast'!AP65+'5C1U_Acadiana Ren'!AP65+'5C1I_LA Key'!AP65+'5C1V_Laf Ren'!AP65+'5C1O_Impact'!AP65+'5C1P_Vision'!AP65+'5C2_LAVCA'!AQ65+'5C1H_Southwest'!AP65+'5C1G_JS Clark'!AP65+'5C1AH_BRUP'!AP65+'5C1X_Tangi'!AP65+'5C1Y_GEO'!AP65+'5C1AI_Harmony'!AP65+'5C1AJ_Athlos'!AP65+'5C1AG_Collegiate'!AP65+'5C1M_GEO Mid'!AP65+Placeholder_Tallulah!AP65</f>
        <v>0</v>
      </c>
      <c r="AR65" s="78">
        <f>'5C1B_DArbonne'!AQ65+'5C1A_Madison'!AQ65+'5C1C_Intl High'!AQ65+'5C3_UnvView'!AR65+'5C1F_L.C. Charter'!AQ65+'5C1E_LFNO'!AQ65+'5C1D_NOMMA'!AQ65+'5C1AE_Noble Minds'!AQ65+'5C1J_Jeff Chamber'!AQ65+'5C1Q_Advantage'!AQ65+'5C1AF_JCFA-Laf'!AQ65+'5C1W_Willow'!AQ65+'5C1Z_Lincoln Prep'!AQ65+'5C1AA_Laurel'!AQ65+'5C1AB_Apex'!AQ65+'5C1AC_Smothers'!AQ65+'5C1AD_Greater'!AQ65+'5C1R_Iberville'!AQ65+'5C1N_Delta'!AQ65+'5C1S_LC Col Prep'!AQ65+'5C1T_Northeast'!AQ65+'5C1U_Acadiana Ren'!AQ65+'5C1I_LA Key'!AQ65+'5C1V_Laf Ren'!AQ65+'5C1O_Impact'!AQ65+'5C1P_Vision'!AQ65+'5C2_LAVCA'!AR65+'5C1H_Southwest'!AQ65+'5C1G_JS Clark'!AQ65+'5C1AH_BRUP'!AQ65+'5C1X_Tangi'!AQ65+'5C1Y_GEO'!AQ65+'5C1AI_Harmony'!AQ65+'5C1AJ_Athlos'!AQ65+'5C1AG_Collegiate'!AQ65+'5C1M_GEO Mid'!AQ65+Placeholder_Tallulah!AQ65</f>
        <v>0</v>
      </c>
      <c r="AS65" s="78">
        <f>'5C1B_DArbonne'!AR65+'5C1A_Madison'!AR65+'5C1C_Intl High'!AR65+'5C3_UnvView'!AS65+'5C1F_L.C. Charter'!AR65+'5C1E_LFNO'!AR65+'5C1D_NOMMA'!AR65+'5C1AE_Noble Minds'!AR65+'5C1J_Jeff Chamber'!AR65+'5C1Q_Advantage'!AR65+'5C1AF_JCFA-Laf'!AR65+'5C1W_Willow'!AR65+'5C1Z_Lincoln Prep'!AR65+'5C1AA_Laurel'!AR65+'5C1AB_Apex'!AR65+'5C1AC_Smothers'!AR65+'5C1AD_Greater'!AR65+'5C1R_Iberville'!AR65+'5C1N_Delta'!AR65+'5C1S_LC Col Prep'!AR65+'5C1T_Northeast'!AR65+'5C1U_Acadiana Ren'!AR65+'5C1I_LA Key'!AR65+'5C1V_Laf Ren'!AR65+'5C1O_Impact'!AR65+'5C1P_Vision'!AR65+'5C2_LAVCA'!AS65+'5C1H_Southwest'!AR65+'5C1G_JS Clark'!AR65+'5C1AH_BRUP'!AR65+'5C1X_Tangi'!AR65+'5C1Y_GEO'!AR65+'5C1AI_Harmony'!AR65+'5C1AJ_Athlos'!AR65+'5C1AG_Collegiate'!AR65+'5C1M_GEO Mid'!AR65+Placeholder_Tallulah!AR65</f>
        <v>0</v>
      </c>
      <c r="AT65" s="91">
        <f>'5C1B_DArbonne'!AS65+'5C1A_Madison'!AS65+'5C1C_Intl High'!AS65+'5C3_UnvView'!AT65+'5C1F_L.C. Charter'!AS65+'5C1E_LFNO'!AS65+'5C1D_NOMMA'!AS65+'5C1AE_Noble Minds'!AS65+'5C1J_Jeff Chamber'!AS65+'5C1Q_Advantage'!AS65+'5C1AF_JCFA-Laf'!AS65+'5C1W_Willow'!AS65+'5C1Z_Lincoln Prep'!AS65+'5C1AA_Laurel'!AS65+'5C1AB_Apex'!AS65+'5C1AC_Smothers'!AS65+'5C1AD_Greater'!AS65+'5C1R_Iberville'!AS65+'5C1N_Delta'!AS65+'5C1S_LC Col Prep'!AS65+'5C1T_Northeast'!AS65+'5C1U_Acadiana Ren'!AS65+'5C1I_LA Key'!AS65+'5C1V_Laf Ren'!AS65+'5C1O_Impact'!AS65+'5C1P_Vision'!AS65+'5C2_LAVCA'!AT65+'5C1H_Southwest'!AS65+'5C1G_JS Clark'!AS65+'5C1AH_BRUP'!AS65+'5C1X_Tangi'!AS65+'5C1Y_GEO'!AS65+'5C1AI_Harmony'!AS65+'5C1AJ_Athlos'!AS65+'5C1AG_Collegiate'!AS65+'5C1M_GEO Mid'!AS65+Placeholder_Tallulah!AS65</f>
        <v>1330</v>
      </c>
      <c r="AU65" s="79">
        <f t="shared" si="1"/>
        <v>0</v>
      </c>
      <c r="AV65" s="88">
        <f t="shared" si="2"/>
        <v>1330</v>
      </c>
      <c r="AW65" s="192"/>
      <c r="AX65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Mid'!#REF!+Placeholder_Tallulah!AW65</f>
        <v>#REF!</v>
      </c>
      <c r="AY65" s="75">
        <f t="shared" si="3"/>
        <v>0</v>
      </c>
      <c r="AZ65" s="75" t="e">
        <f t="shared" si="4"/>
        <v>#REF!</v>
      </c>
    </row>
    <row r="66" spans="1:52" ht="16.149999999999999" customHeight="1" x14ac:dyDescent="0.2">
      <c r="A66" s="50">
        <v>60</v>
      </c>
      <c r="B66" s="51" t="s">
        <v>65</v>
      </c>
      <c r="C66" s="337">
        <f>'5C1B_DArbonne'!C66+'5C1A_Madison'!C66+'5C1C_Intl High'!C66+'5C3_UnvView'!C66+'5C1F_L.C. Charter'!C66+'5C1E_LFNO'!C66+'5C1D_NOMMA'!C66+'5C1AE_Noble Minds'!C66+'5C1J_Jeff Chamber'!C66+'5C1Q_Advantage'!C66+'5C1AF_JCFA-Laf'!C66+'5C1W_Willow'!C66+'5C1Z_Lincoln Prep'!C66+'5C1AA_Laurel'!C66+'5C1AB_Apex'!C66+'5C1AC_Smothers'!C66+'5C1AD_Greater'!C66+'5C1R_Iberville'!C66+'5C1N_Delta'!C66+'5C1S_LC Col Prep'!C66+'5C1T_Northeast'!C66+'5C1U_Acadiana Ren'!C66+'5C1I_LA Key'!C66+'5C1V_Laf Ren'!C66+'5C1O_Impact'!C66+'5C1P_Vision'!C66+'5C2_LAVCA'!C66+'5C1H_Southwest'!C66+'5C1G_JS Clark'!C66+'5C1AH_BRUP'!C66+'5C1X_Tangi'!C66+'5C1Y_GEO'!C66+'5C1AI_Harmony'!C66+'5C1AJ_Athlos'!C66+'5C1AG_Collegiate'!C66+'5C1M_GEO Mid'!C66+Placeholder_Tallulah!C66</f>
        <v>0</v>
      </c>
      <c r="D66" s="52">
        <f>'Source Data'!H66</f>
        <v>4859.4948474230696</v>
      </c>
      <c r="E66" s="81">
        <f>'5C1B_DArbonne'!E66+'5C1A_Madison'!E66+'5C1C_Intl High'!E66+'5C3_UnvView'!E66+'5C1F_L.C. Charter'!E66+'5C1E_LFNO'!E66+'5C1D_NOMMA'!E66+'5C1AE_Noble Minds'!E66+'5C1J_Jeff Chamber'!E66+'5C1Q_Advantage'!E66+'5C1AF_JCFA-Laf'!E66+'5C1W_Willow'!E66+'5C1Z_Lincoln Prep'!E66+'5C1AA_Laurel'!E66+'5C1AB_Apex'!E66+'5C1AC_Smothers'!E66+'5C1AD_Greater'!E66+'5C1R_Iberville'!E66+'5C1N_Delta'!E66+'5C1S_LC Col Prep'!E66+'5C1T_Northeast'!E66+'5C1U_Acadiana Ren'!E66+'5C1I_LA Key'!E66+'5C1V_Laf Ren'!E66+'5C1O_Impact'!E66+'5C1P_Vision'!E66+'5C2_LAVCA'!E66+'5C1H_Southwest'!E66+'5C1G_JS Clark'!E66+'5C1AH_BRUP'!E66+'5C1X_Tangi'!E66+'5C1Y_GEO'!E66+'5C1AI_Harmony'!E66+'5C1AJ_Athlos'!E66+'5C1AG_Collegiate'!E66+'5C1M_GEO Mid'!E66+Placeholder_Tallulah!E66</f>
        <v>0</v>
      </c>
      <c r="F66" s="356">
        <f>'5C1B_DArbonne'!F66+'5C1A_Madison'!F66+'5C1C_Intl High'!F66+'5C3_UnvView'!F66+'5C1F_L.C. Charter'!F66+'5C1E_LFNO'!F66+'5C1D_NOMMA'!F66+'5C1AE_Noble Minds'!F66+'5C1J_Jeff Chamber'!F66+'5C1Q_Advantage'!F66+'5C1AF_JCFA-Laf'!F66+'5C1W_Willow'!F66+'5C1Z_Lincoln Prep'!F66+'5C1AA_Laurel'!F66+'5C1AB_Apex'!F66+'5C1AC_Smothers'!F66+'5C1AD_Greater'!F66+'5C1R_Iberville'!F66+'5C1N_Delta'!F66+'5C1S_LC Col Prep'!F66+'5C1T_Northeast'!F66+'5C1U_Acadiana Ren'!F66+'5C1I_LA Key'!F66+'5C1V_Laf Ren'!F66+'5C1O_Impact'!F66+'5C1P_Vision'!F66+'5C2_LAVCA'!F66+'5C1H_Southwest'!F66+'5C1G_JS Clark'!F66+'5C1AH_BRUP'!F66+'5C1X_Tangi'!F66+'5C1Y_GEO'!F66+'5C1AI_Harmony'!F66+'5C1AJ_Athlos'!F66+'5C1AG_Collegiate'!F66+'5C1M_GEO Mid'!F66+Placeholder_Tallulah!F66</f>
        <v>0</v>
      </c>
      <c r="G66" s="52">
        <f>'Source Data'!I66</f>
        <v>654.17710868659628</v>
      </c>
      <c r="H66" s="81">
        <f>'5C1B_DArbonne'!H66+'5C1A_Madison'!H66+'5C1C_Intl High'!H66+'5C3_UnvView'!H66+'5C1F_L.C. Charter'!H66+'5C1E_LFNO'!H66+'5C1D_NOMMA'!H66+'5C1AE_Noble Minds'!H66+'5C1J_Jeff Chamber'!H66+'5C1Q_Advantage'!H66+'5C1AF_JCFA-Laf'!H66+'5C1W_Willow'!H66+'5C1Z_Lincoln Prep'!H66+'5C1AA_Laurel'!H66+'5C1AB_Apex'!H66+'5C1AC_Smothers'!H66+'5C1AD_Greater'!H66+'5C1R_Iberville'!H66+'5C1N_Delta'!H66+'5C1S_LC Col Prep'!H66+'5C1T_Northeast'!H66+'5C1U_Acadiana Ren'!H66+'5C1I_LA Key'!H66+'5C1V_Laf Ren'!H66+'5C1O_Impact'!H66+'5C1P_Vision'!H66+'5C2_LAVCA'!H66+'5C1H_Southwest'!H66+'5C1G_JS Clark'!H66+'5C1AH_BRUP'!H66+'5C1X_Tangi'!H66+'5C1Y_GEO'!H66+'5C1AI_Harmony'!H66+'5C1AJ_Athlos'!H66+'5C1AG_Collegiate'!H66+'5C1M_GEO Mid'!H66+Placeholder_Tallulah!H66</f>
        <v>0</v>
      </c>
      <c r="I66" s="356">
        <f>'5C1B_DArbonne'!I66+'5C1A_Madison'!I66+'5C1C_Intl High'!I66+'5C3_UnvView'!I66+'5C1F_L.C. Charter'!I66+'5C1E_LFNO'!I66+'5C1D_NOMMA'!I66+'5C1AE_Noble Minds'!I66+'5C1J_Jeff Chamber'!I66+'5C1Q_Advantage'!I66+'5C1AF_JCFA-Laf'!I66+'5C1W_Willow'!I66+'5C1Z_Lincoln Prep'!I66+'5C1AA_Laurel'!I66+'5C1AB_Apex'!I66+'5C1AC_Smothers'!I66+'5C1AD_Greater'!I66+'5C1R_Iberville'!I66+'5C1N_Delta'!I66+'5C1S_LC Col Prep'!I66+'5C1T_Northeast'!I66+'5C1U_Acadiana Ren'!I66+'5C1I_LA Key'!I66+'5C1V_Laf Ren'!I66+'5C1O_Impact'!I66+'5C1P_Vision'!I66+'5C2_LAVCA'!I66+'5C1H_Southwest'!I66+'5C1G_JS Clark'!I66+'5C1AH_BRUP'!I66+'5C1X_Tangi'!I66+'5C1Y_GEO'!I66+'5C1AI_Harmony'!I66+'5C1AJ_Athlos'!I66+'5C1AG_Collegiate'!I66+'5C1M_GEO Mid'!I66+Placeholder_Tallulah!I66</f>
        <v>0</v>
      </c>
      <c r="J66" s="52">
        <f>'Source Data'!J66</f>
        <v>178.41193873270808</v>
      </c>
      <c r="K66" s="81">
        <f>'5C1B_DArbonne'!K66+'5C1A_Madison'!K66+'5C1C_Intl High'!K66+'5C3_UnvView'!K66+'5C1F_L.C. Charter'!K66+'5C1E_LFNO'!K66+'5C1D_NOMMA'!K66+'5C1AE_Noble Minds'!K66+'5C1J_Jeff Chamber'!K66+'5C1Q_Advantage'!K66+'5C1AF_JCFA-Laf'!K66+'5C1W_Willow'!K66+'5C1Z_Lincoln Prep'!K66+'5C1AA_Laurel'!K66+'5C1AB_Apex'!K66+'5C1AC_Smothers'!K66+'5C1AD_Greater'!K66+'5C1R_Iberville'!K66+'5C1N_Delta'!K66+'5C1S_LC Col Prep'!K66+'5C1T_Northeast'!K66+'5C1U_Acadiana Ren'!K66+'5C1I_LA Key'!K66+'5C1V_Laf Ren'!K66+'5C1O_Impact'!K66+'5C1P_Vision'!K66+'5C2_LAVCA'!K66+'5C1H_Southwest'!K66+'5C1G_JS Clark'!K66+'5C1AH_BRUP'!K66+'5C1X_Tangi'!K66+'5C1Y_GEO'!K66+'5C1AI_Harmony'!K66+'5C1AJ_Athlos'!K66+'5C1AG_Collegiate'!K66+'5C1M_GEO Mid'!K66+Placeholder_Tallulah!K66</f>
        <v>0</v>
      </c>
      <c r="L66" s="356">
        <f>'5C1B_DArbonne'!L66+'5C1A_Madison'!L66+'5C1C_Intl High'!L66+'5C3_UnvView'!L66+'5C1F_L.C. Charter'!L66+'5C1E_LFNO'!L66+'5C1D_NOMMA'!L66+'5C1AE_Noble Minds'!L66+'5C1J_Jeff Chamber'!L66+'5C1Q_Advantage'!L66+'5C1AF_JCFA-Laf'!L66+'5C1W_Willow'!L66+'5C1Z_Lincoln Prep'!L66+'5C1AA_Laurel'!L66+'5C1AB_Apex'!L66+'5C1AC_Smothers'!L66+'5C1AD_Greater'!L66+'5C1R_Iberville'!L66+'5C1N_Delta'!L66+'5C1S_LC Col Prep'!L66+'5C1T_Northeast'!L66+'5C1U_Acadiana Ren'!L66+'5C1I_LA Key'!L66+'5C1V_Laf Ren'!L66+'5C1O_Impact'!L66+'5C1P_Vision'!L66+'5C2_LAVCA'!L66+'5C1H_Southwest'!L66+'5C1G_JS Clark'!L66+'5C1AH_BRUP'!L66+'5C1X_Tangi'!L66+'5C1Y_GEO'!L66+'5C1AI_Harmony'!L66+'5C1AJ_Athlos'!L66+'5C1AG_Collegiate'!L66+'5C1M_GEO Mid'!L66+Placeholder_Tallulah!L66</f>
        <v>0</v>
      </c>
      <c r="M66" s="52">
        <f>'Source Data'!K66</f>
        <v>4460.2984683177028</v>
      </c>
      <c r="N66" s="81">
        <f>'5C1B_DArbonne'!N66+'5C1A_Madison'!N66+'5C1C_Intl High'!N66+'5C3_UnvView'!N66+'5C1F_L.C. Charter'!N66+'5C1E_LFNO'!N66+'5C1D_NOMMA'!N66+'5C1AE_Noble Minds'!N66+'5C1J_Jeff Chamber'!N66+'5C1Q_Advantage'!N66+'5C1AF_JCFA-Laf'!N66+'5C1W_Willow'!N66+'5C1Z_Lincoln Prep'!N66+'5C1AA_Laurel'!N66+'5C1AB_Apex'!N66+'5C1AC_Smothers'!N66+'5C1AD_Greater'!N66+'5C1R_Iberville'!N66+'5C1N_Delta'!N66+'5C1S_LC Col Prep'!N66+'5C1T_Northeast'!N66+'5C1U_Acadiana Ren'!N66+'5C1I_LA Key'!N66+'5C1V_Laf Ren'!N66+'5C1O_Impact'!N66+'5C1P_Vision'!N66+'5C2_LAVCA'!N66+'5C1H_Southwest'!N66+'5C1G_JS Clark'!N66+'5C1AH_BRUP'!N66+'5C1X_Tangi'!N66+'5C1Y_GEO'!N66+'5C1AI_Harmony'!N66+'5C1AJ_Athlos'!N66+'5C1AG_Collegiate'!N66+'5C1M_GEO Mid'!N66+Placeholder_Tallulah!N66</f>
        <v>0</v>
      </c>
      <c r="O66" s="356">
        <f>'5C1B_DArbonne'!O66+'5C1A_Madison'!O66+'5C1C_Intl High'!O66+'5C3_UnvView'!O66+'5C1F_L.C. Charter'!O66+'5C1E_LFNO'!O66+'5C1D_NOMMA'!O66+'5C1AE_Noble Minds'!O66+'5C1J_Jeff Chamber'!O66+'5C1Q_Advantage'!O66+'5C1AF_JCFA-Laf'!O66+'5C1W_Willow'!O66+'5C1Z_Lincoln Prep'!O66+'5C1AA_Laurel'!O66+'5C1AB_Apex'!O66+'5C1AC_Smothers'!O66+'5C1AD_Greater'!O66+'5C1R_Iberville'!O66+'5C1N_Delta'!O66+'5C1S_LC Col Prep'!O66+'5C1T_Northeast'!O66+'5C1U_Acadiana Ren'!O66+'5C1I_LA Key'!O66+'5C1V_Laf Ren'!O66+'5C1O_Impact'!O66+'5C1P_Vision'!O66+'5C2_LAVCA'!O66+'5C1H_Southwest'!O66+'5C1G_JS Clark'!O66+'5C1AH_BRUP'!O66+'5C1X_Tangi'!O66+'5C1Y_GEO'!O66+'5C1AI_Harmony'!O66+'5C1AJ_Athlos'!O66+'5C1AG_Collegiate'!O66+'5C1M_GEO Mid'!O66+Placeholder_Tallulah!O66</f>
        <v>0</v>
      </c>
      <c r="P66" s="52">
        <f>'Source Data'!L66</f>
        <v>1784.1193873270811</v>
      </c>
      <c r="Q66" s="81">
        <f>'5C1B_DArbonne'!Q66+'5C1A_Madison'!Q66+'5C1C_Intl High'!Q66+'5C3_UnvView'!Q66+'5C1F_L.C. Charter'!Q66+'5C1E_LFNO'!Q66+'5C1D_NOMMA'!Q66+'5C1AE_Noble Minds'!Q66+'5C1J_Jeff Chamber'!Q66+'5C1Q_Advantage'!Q66+'5C1AF_JCFA-Laf'!Q66+'5C1W_Willow'!Q66+'5C1Z_Lincoln Prep'!Q66+'5C1AA_Laurel'!Q66+'5C1AB_Apex'!Q66+'5C1AC_Smothers'!Q66+'5C1AD_Greater'!Q66+'5C1R_Iberville'!Q66+'5C1N_Delta'!Q66+'5C1S_LC Col Prep'!Q66+'5C1T_Northeast'!Q66+'5C1U_Acadiana Ren'!Q66+'5C1I_LA Key'!Q66+'5C1V_Laf Ren'!Q66+'5C1O_Impact'!Q66+'5C1P_Vision'!Q66+'5C2_LAVCA'!Q66+'5C1H_Southwest'!Q66+'5C1G_JS Clark'!Q66+'5C1AH_BRUP'!Q66+'5C1X_Tangi'!Q66+'5C1Y_GEO'!Q66+'5C1AI_Harmony'!Q66+'5C1AJ_Athlos'!Q66+'5C1AG_Collegiate'!Q66+'5C1M_GEO Mid'!Q66+Placeholder_Tallulah!Q66</f>
        <v>0</v>
      </c>
      <c r="R66" s="95">
        <f>'5C1B_DArbonne'!R66+'5C1A_Madison'!R66+'5C1C_Intl High'!R66+'5C3_UnvView'!R66+'5C1F_L.C. Charter'!R66+'5C1E_LFNO'!R66+'5C1D_NOMMA'!R66+'5C1AE_Noble Minds'!R66+'5C1J_Jeff Chamber'!R66+'5C1Q_Advantage'!R66+'5C1AF_JCFA-Laf'!R66+'5C1W_Willow'!R66+'5C1Z_Lincoln Prep'!R66+'5C1AA_Laurel'!R66+'5C1AB_Apex'!R66+'5C1AC_Smothers'!R66+'5C1AD_Greater'!R66+'5C1R_Iberville'!R66+'5C1N_Delta'!R66+'5C1S_LC Col Prep'!R66+'5C1T_Northeast'!R66+'5C1U_Acadiana Ren'!R66+'5C1I_LA Key'!R66+'5C1V_Laf Ren'!R66+'5C1O_Impact'!R66+'5C1P_Vision'!R66+'5C2_LAVCA'!R66+'5C1H_Southwest'!R66+'5C1G_JS Clark'!R66+'5C1AH_BRUP'!R66+'5C1X_Tangi'!R66+'5C1Y_GEO'!R66+'5C1AI_Harmony'!R66+'5C1AJ_Athlos'!R66+'5C1AG_Collegiate'!R66+'5C1M_GEO Mid'!R66+Placeholder_Tallulah!R66</f>
        <v>259457</v>
      </c>
      <c r="S66" s="1398">
        <f>'5C3_UnvView'!S66+'5C2_LAVCA'!S66</f>
        <v>25882</v>
      </c>
      <c r="T66" s="52">
        <f>'5C1B_DArbonne'!S66+'5C1A_Madison'!S66+'5C1C_Intl High'!S66+'5C3_UnvView'!T66+'5C1F_L.C. Charter'!S66+'5C1E_LFNO'!S66+'5C1D_NOMMA'!S66+'5C1AE_Noble Minds'!S66+'5C1J_Jeff Chamber'!S66+'5C1Q_Advantage'!S66+'5C1AF_JCFA-Laf'!S66+'5C1W_Willow'!S66+'5C1Z_Lincoln Prep'!S66+'5C1AA_Laurel'!S66+'5C1AB_Apex'!S66+'5C1AC_Smothers'!S66+'5C1AD_Greater'!S66+'5C1R_Iberville'!S66+'5C1N_Delta'!S66+'5C1S_LC Col Prep'!S66+'5C1T_Northeast'!S66+'5C1U_Acadiana Ren'!S66+'5C1I_LA Key'!S66+'5C1V_Laf Ren'!S66+'5C1O_Impact'!S66+'5C1P_Vision'!S66+'5C2_LAVCA'!T66+'5C1H_Southwest'!S66+'5C1G_JS Clark'!S66+'5C1AH_BRUP'!S66+'5C1X_Tangi'!S66+'5C1Y_GEO'!S66+'5C1AI_Harmony'!S66+'5C1AJ_Athlos'!S66+'5C1AG_Collegiate'!S66+'5C1M_GEO Mid'!S66+Placeholder_Tallulah!S66</f>
        <v>0</v>
      </c>
      <c r="U66" s="52">
        <f>'5C1B_DArbonne'!T66+'5C1A_Madison'!T66+'5C1C_Intl High'!T66+'5C3_UnvView'!U66+'5C1F_L.C. Charter'!T66+'5C1E_LFNO'!T66+'5C1D_NOMMA'!T66+'5C1AE_Noble Minds'!T66+'5C1J_Jeff Chamber'!T66+'5C1Q_Advantage'!T66+'5C1AF_JCFA-Laf'!T66+'5C1W_Willow'!T66+'5C1Z_Lincoln Prep'!T66+'5C1AA_Laurel'!T66+'5C1AB_Apex'!T66+'5C1AC_Smothers'!T66+'5C1AD_Greater'!T66+'5C1R_Iberville'!T66+'5C1N_Delta'!T66+'5C1S_LC Col Prep'!T66+'5C1T_Northeast'!T66+'5C1U_Acadiana Ren'!T66+'5C1I_LA Key'!T66+'5C1V_Laf Ren'!T66+'5C1O_Impact'!T66+'5C1P_Vision'!T66+'5C2_LAVCA'!U66+'5C1H_Southwest'!T66+'5C1G_JS Clark'!T66+'5C1AH_BRUP'!T66+'5C1X_Tangi'!T66+'5C1Y_GEO'!T66+'5C1AI_Harmony'!T66+'5C1AJ_Athlos'!T66+'5C1AG_Collegiate'!T66+'5C1M_GEO Mid'!T66+Placeholder_Tallulah!T66</f>
        <v>0</v>
      </c>
      <c r="V66" s="53">
        <f>'5C1B_DArbonne'!U66+'5C1A_Madison'!U66+'5C1C_Intl High'!U66+'5C3_UnvView'!V66+'5C1F_L.C. Charter'!U66+'5C1E_LFNO'!U66+'5C1D_NOMMA'!U66+'5C1AE_Noble Minds'!U66+'5C1J_Jeff Chamber'!U66+'5C1Q_Advantage'!U66+'5C1AF_JCFA-Laf'!U66+'5C1W_Willow'!U66+'5C1Z_Lincoln Prep'!U66+'5C1AA_Laurel'!U66+'5C1AB_Apex'!U66+'5C1AC_Smothers'!U66+'5C1AD_Greater'!U66+'5C1R_Iberville'!U66+'5C1N_Delta'!U66+'5C1S_LC Col Prep'!U66+'5C1T_Northeast'!U66+'5C1U_Acadiana Ren'!U66+'5C1I_LA Key'!U66+'5C1V_Laf Ren'!U66+'5C1O_Impact'!U66+'5C1P_Vision'!U66+'5C2_LAVCA'!V66+'5C1H_Southwest'!U66+'5C1G_JS Clark'!U66+'5C1AH_BRUP'!U66+'5C1X_Tangi'!U66+'5C1Y_GEO'!U66+'5C1AI_Harmony'!U66+'5C1AJ_Athlos'!U66+'5C1AG_Collegiate'!U66+'5C1M_GEO Mid'!U66+Placeholder_Tallulah!U66</f>
        <v>0</v>
      </c>
      <c r="W66" s="95">
        <f>'5C1B_DArbonne'!V66+'5C1A_Madison'!V66+'5C1C_Intl High'!V66+'5C3_UnvView'!W66+'5C1F_L.C. Charter'!V66+'5C1E_LFNO'!V66+'5C1D_NOMMA'!V66+'5C1AE_Noble Minds'!V66+'5C1J_Jeff Chamber'!V66+'5C1Q_Advantage'!V66+'5C1AF_JCFA-Laf'!V66+'5C1W_Willow'!V66+'5C1Z_Lincoln Prep'!V66+'5C1AA_Laurel'!V66+'5C1AB_Apex'!V66+'5C1AC_Smothers'!V66+'5C1AD_Greater'!V66+'5C1R_Iberville'!V66+'5C1N_Delta'!V66+'5C1S_LC Col Prep'!V66+'5C1T_Northeast'!V66+'5C1U_Acadiana Ren'!V66+'5C1I_LA Key'!V66+'5C1V_Laf Ren'!V66+'5C1O_Impact'!V66+'5C1P_Vision'!V66+'5C2_LAVCA'!W66+'5C1H_Southwest'!V66+'5C1G_JS Clark'!V66+'5C1AH_BRUP'!V66+'5C1X_Tangi'!V66+'5C1Y_GEO'!V66+'5C1AI_Harmony'!V66+'5C1AJ_Athlos'!V66+'5C1AG_Collegiate'!V66+'5C1M_GEO Mid'!V66+Placeholder_Tallulah!V66</f>
        <v>0</v>
      </c>
      <c r="X66" s="81">
        <f>'5C1B_DArbonne'!W66+'5C1A_Madison'!W66+'5C1C_Intl High'!W66+'5C3_UnvView'!X66+'5C1F_L.C. Charter'!W66+'5C1E_LFNO'!W66+'5C1D_NOMMA'!W66+'5C1AE_Noble Minds'!W66+'5C1J_Jeff Chamber'!W66+'5C1Q_Advantage'!W66+'5C1AF_JCFA-Laf'!W66+'5C1W_Willow'!W66+'5C1Z_Lincoln Prep'!W66+'5C1AA_Laurel'!W66+'5C1AB_Apex'!W66+'5C1AC_Smothers'!W66+'5C1AD_Greater'!W66+'5C1R_Iberville'!W66+'5C1N_Delta'!W66+'5C1S_LC Col Prep'!W66+'5C1T_Northeast'!W66+'5C1U_Acadiana Ren'!W66+'5C1I_LA Key'!W66+'5C1V_Laf Ren'!W66+'5C1O_Impact'!W66+'5C1P_Vision'!W66+'5C2_LAVCA'!X66+'5C1H_Southwest'!W66+'5C1G_JS Clark'!W66+'5C1AH_BRUP'!W66+'5C1X_Tangi'!W66+'5C1Y_GEO'!W66+'5C1AI_Harmony'!W66+'5C1AJ_Athlos'!W66+'5C1AG_Collegiate'!W66+'5C1M_GEO Mid'!W66+Placeholder_Tallulah!W66</f>
        <v>0</v>
      </c>
      <c r="Y66" s="95">
        <f>'5C1B_DArbonne'!X66+'5C1A_Madison'!X66+'5C1C_Intl High'!X66+'5C3_UnvView'!Y66+'5C1F_L.C. Charter'!X66+'5C1E_LFNO'!X66+'5C1D_NOMMA'!X66+'5C1AE_Noble Minds'!X66+'5C1J_Jeff Chamber'!X66+'5C1Q_Advantage'!X66+'5C1AF_JCFA-Laf'!X66+'5C1W_Willow'!X66+'5C1Z_Lincoln Prep'!X66+'5C1AA_Laurel'!X66+'5C1AB_Apex'!X66+'5C1AC_Smothers'!X66+'5C1AD_Greater'!X66+'5C1R_Iberville'!X66+'5C1N_Delta'!X66+'5C1S_LC Col Prep'!X66+'5C1T_Northeast'!X66+'5C1U_Acadiana Ren'!X66+'5C1I_LA Key'!X66+'5C1V_Laf Ren'!X66+'5C1O_Impact'!X66+'5C1P_Vision'!X66+'5C2_LAVCA'!Y66+'5C1H_Southwest'!X66+'5C1G_JS Clark'!X66+'5C1AH_BRUP'!X66+'5C1X_Tangi'!X66+'5C1Y_GEO'!X66+'5C1AI_Harmony'!X66+'5C1AJ_Athlos'!X66+'5C1AG_Collegiate'!X66+'5C1M_GEO Mid'!X66+Placeholder_Tallulah!X66</f>
        <v>0</v>
      </c>
      <c r="Z66" s="52">
        <f>'5C1B_DArbonne'!Y66+'5C1A_Madison'!Y66+'5C1C_Intl High'!Y66+'5C3_UnvView'!Z66+'5C1F_L.C. Charter'!Y66+'5C1E_LFNO'!Y66+'5C1D_NOMMA'!Y66+'5C1AE_Noble Minds'!Y66+'5C1J_Jeff Chamber'!Y66+'5C1Q_Advantage'!Y66+'5C1AF_JCFA-Laf'!Y66+'5C1W_Willow'!Y66+'5C1Z_Lincoln Prep'!Y66+'5C1AA_Laurel'!Y66+'5C1AB_Apex'!Y66+'5C1AC_Smothers'!Y66+'5C1AD_Greater'!Y66+'5C1R_Iberville'!Y66+'5C1N_Delta'!Y66+'5C1S_LC Col Prep'!Y66+'5C1T_Northeast'!Y66+'5C1U_Acadiana Ren'!Y66+'5C1I_LA Key'!Y66+'5C1V_Laf Ren'!Y66+'5C1O_Impact'!Y66+'5C1P_Vision'!Y66+'5C2_LAVCA'!Z66+'5C1H_Southwest'!Y66+'5C1G_JS Clark'!Y66+'5C1AH_BRUP'!Y66+'5C1X_Tangi'!Y66+'5C1Y_GEO'!Y66+'5C1AI_Harmony'!Y66+'5C1AJ_Athlos'!Y66+'5C1AG_Collegiate'!Y66+'5C1M_GEO Mid'!Y66+Placeholder_Tallulah!Y66</f>
        <v>0</v>
      </c>
      <c r="AA66" s="95">
        <f>'5C1B_DArbonne'!Z66+'5C1A_Madison'!Z66+'5C1C_Intl High'!Z66+'5C3_UnvView'!AA66+'5C1F_L.C. Charter'!Z66+'5C1E_LFNO'!Z66+'5C1D_NOMMA'!Z66+'5C1AE_Noble Minds'!Z66+'5C1J_Jeff Chamber'!Z66+'5C1Q_Advantage'!Z66+'5C1AF_JCFA-Laf'!Z66+'5C1W_Willow'!Z66+'5C1Z_Lincoln Prep'!Z66+'5C1AA_Laurel'!Z66+'5C1AB_Apex'!Z66+'5C1AC_Smothers'!Z66+'5C1AD_Greater'!Z66+'5C1R_Iberville'!Z66+'5C1N_Delta'!Z66+'5C1S_LC Col Prep'!Z66+'5C1T_Northeast'!Z66+'5C1U_Acadiana Ren'!Z66+'5C1I_LA Key'!Z66+'5C1V_Laf Ren'!Z66+'5C1O_Impact'!Z66+'5C1P_Vision'!Z66+'5C2_LAVCA'!AA66+'5C1H_Southwest'!Z66+'5C1G_JS Clark'!Z66+'5C1AH_BRUP'!Z66+'5C1X_Tangi'!Z66+'5C1Y_GEO'!Z66+'5C1AI_Harmony'!Z66+'5C1AJ_Athlos'!Z66+'5C1AG_Collegiate'!Z66+'5C1M_GEO Mid'!Z66+Placeholder_Tallulah!Z66</f>
        <v>0</v>
      </c>
      <c r="AB66" s="54">
        <f>'5C1B_DArbonne'!AA66+'5C1A_Madison'!AA66+'5C1C_Intl High'!AA66+'5C3_UnvView'!AB66+'5C1F_L.C. Charter'!AA66+'5C1E_LFNO'!AA66+'5C1D_NOMMA'!AA66+'5C1AE_Noble Minds'!AA66+'5C1J_Jeff Chamber'!AA66+'5C1Q_Advantage'!AA66+'5C1AF_JCFA-Laf'!AA66+'5C1W_Willow'!AA66+'5C1Z_Lincoln Prep'!AA66+'5C1AA_Laurel'!AA66+'5C1AB_Apex'!AA66+'5C1AC_Smothers'!AA66+'5C1AD_Greater'!AA66+'5C1R_Iberville'!AA66+'5C1N_Delta'!AA66+'5C1S_LC Col Prep'!AA66+'5C1T_Northeast'!AA66+'5C1U_Acadiana Ren'!AA66+'5C1I_LA Key'!AA66+'5C1V_Laf Ren'!AA66+'5C1O_Impact'!AA66+'5C1P_Vision'!AA66+'5C2_LAVCA'!AB66+'5C1H_Southwest'!AA66+'5C1G_JS Clark'!AA66+'5C1AH_BRUP'!AA66+'5C1X_Tangi'!AA66+'5C1Y_GEO'!AA66+'5C1AI_Harmony'!AA66+'5C1AJ_Athlos'!AA66+'5C1AG_Collegiate'!AA66+'5C1M_GEO Mid'!AA66+Placeholder_Tallulah!AA66</f>
        <v>0</v>
      </c>
      <c r="AC66" s="52">
        <f>'5C1B_DArbonne'!AB66+'5C1A_Madison'!AB66+'5C1C_Intl High'!AB66+'5C3_UnvView'!AC66+'5C1F_L.C. Charter'!AB66+'5C1E_LFNO'!AB66+'5C1D_NOMMA'!AB66+'5C1AE_Noble Minds'!AB66+'5C1J_Jeff Chamber'!AB66+'5C1Q_Advantage'!AB66+'5C1AF_JCFA-Laf'!AB66+'5C1W_Willow'!AB66+'5C1Z_Lincoln Prep'!AB66+'5C1AA_Laurel'!AB66+'5C1AB_Apex'!AB66+'5C1AC_Smothers'!AB66+'5C1AD_Greater'!AB66+'5C1R_Iberville'!AB66+'5C1N_Delta'!AB66+'5C1S_LC Col Prep'!AB66+'5C1T_Northeast'!AB66+'5C1U_Acadiana Ren'!AB66+'5C1I_LA Key'!AB66+'5C1V_Laf Ren'!AB66+'5C1O_Impact'!AB66+'5C1P_Vision'!AB66+'5C2_LAVCA'!AC66+'5C1H_Southwest'!AB66+'5C1G_JS Clark'!AB66+'5C1AH_BRUP'!AB66+'5C1X_Tangi'!AB66+'5C1Y_GEO'!AB66+'5C1AI_Harmony'!AB66+'5C1AJ_Athlos'!AB66+'5C1AG_Collegiate'!AB66+'5C1M_GEO Mid'!AB66+Placeholder_Tallulah!AB66</f>
        <v>0</v>
      </c>
      <c r="AD66" s="96">
        <f>'5C1B_DArbonne'!AC66+'5C1A_Madison'!AC66+'5C1C_Intl High'!AC66+'5C3_UnvView'!AD66+'5C1F_L.C. Charter'!AC66+'5C1E_LFNO'!AC66+'5C1D_NOMMA'!AC66+'5C1AE_Noble Minds'!AC66+'5C1J_Jeff Chamber'!AC66+'5C1Q_Advantage'!AC66+'5C1AF_JCFA-Laf'!AC66+'5C1W_Willow'!AC66+'5C1Z_Lincoln Prep'!AC66+'5C1AA_Laurel'!AC66+'5C1AB_Apex'!AC66+'5C1AC_Smothers'!AC66+'5C1AD_Greater'!AC66+'5C1R_Iberville'!AC66+'5C1N_Delta'!AC66+'5C1S_LC Col Prep'!AC66+'5C1T_Northeast'!AC66+'5C1U_Acadiana Ren'!AC66+'5C1I_LA Key'!AC66+'5C1V_Laf Ren'!AC66+'5C1O_Impact'!AC66+'5C1P_Vision'!AC66+'5C2_LAVCA'!AD66+'5C1H_Southwest'!AC66+'5C1G_JS Clark'!AC66+'5C1AH_BRUP'!AC66+'5C1X_Tangi'!AC66+'5C1Y_GEO'!AC66+'5C1AI_Harmony'!AC66+'5C1AJ_Athlos'!AC66+'5C1AG_Collegiate'!AC66+'5C1M_GEO Mid'!AC66+Placeholder_Tallulah!AC66</f>
        <v>0</v>
      </c>
      <c r="AE66" s="96">
        <f>'5C1B_DArbonne'!AD66+'5C1A_Madison'!AD66+'5C1C_Intl High'!AD66+'5C3_UnvView'!AE66+'5C1F_L.C. Charter'!AD66+'5C1E_LFNO'!AD66+'5C1D_NOMMA'!AD66+'5C1AE_Noble Minds'!AD66+'5C1J_Jeff Chamber'!AD66+'5C1Q_Advantage'!AD66+'5C1AF_JCFA-Laf'!AD66+'5C1W_Willow'!AD66+'5C1Z_Lincoln Prep'!AD66+'5C1AA_Laurel'!AD66+'5C1AB_Apex'!AD66+'5C1AC_Smothers'!AD66+'5C1AD_Greater'!AD66+'5C1R_Iberville'!AD66+'5C1N_Delta'!AD66+'5C1S_LC Col Prep'!AD66+'5C1T_Northeast'!AD66+'5C1U_Acadiana Ren'!AD66+'5C1I_LA Key'!AD66+'5C1V_Laf Ren'!AD66+'5C1O_Impact'!AD66+'5C1P_Vision'!AD66+'5C2_LAVCA'!AE66+'5C1H_Southwest'!AD66+'5C1G_JS Clark'!AD66+'5C1AH_BRUP'!AD66+'5C1X_Tangi'!AD66+'5C1Y_GEO'!AD66+'5C1AI_Harmony'!AD66+'5C1AJ_Athlos'!AD66+'5C1AG_Collegiate'!AD66+'5C1M_GEO Mid'!AD66+Placeholder_Tallulah!AD66</f>
        <v>0</v>
      </c>
      <c r="AF66" s="72">
        <f>'Source Data'!N66</f>
        <v>4245</v>
      </c>
      <c r="AG66" s="92">
        <f>'5C1B_DArbonne'!AF66+'5C1A_Madison'!AF66+'5C1C_Intl High'!AF66+'5C3_UnvView'!AG66+'5C1F_L.C. Charter'!AF66+'5C1E_LFNO'!AF66+'5C1D_NOMMA'!AF66+'5C1AE_Noble Minds'!AF66+'5C1J_Jeff Chamber'!AF66+'5C1Q_Advantage'!AF66+'5C1AF_JCFA-Laf'!AF66+'5C1W_Willow'!AF66+'5C1Z_Lincoln Prep'!AF66+'5C1AA_Laurel'!AF66+'5C1AB_Apex'!AF66+'5C1AC_Smothers'!AF66+'5C1AD_Greater'!AF66+'5C1R_Iberville'!AF66+'5C1N_Delta'!AF66+'5C1S_LC Col Prep'!AF66+'5C1T_Northeast'!AF66+'5C1U_Acadiana Ren'!AF66+'5C1I_LA Key'!AF66+'5C1V_Laf Ren'!AF66+'5C1O_Impact'!AF66+'5C1P_Vision'!AF66+'5C2_LAVCA'!AG66+'5C1H_Southwest'!AF66+'5C1G_JS Clark'!AF66+'5C1AH_BRUP'!AF66+'5C1X_Tangi'!AF66+'5C1Y_GEO'!AF66+'5C1AI_Harmony'!AF66+'5C1AJ_Athlos'!AF66+'5C1AG_Collegiate'!AF66+'5C1M_GEO Mid'!AF66+Placeholder_Tallulah!AF66</f>
        <v>0</v>
      </c>
      <c r="AH66" s="337">
        <f>'5C1B_DArbonne'!AG66+'5C1A_Madison'!AG66+'5C1C_Intl High'!AG66+'5C3_UnvView'!AH66+'5C1F_L.C. Charter'!AG66+'5C1E_LFNO'!AG66+'5C1D_NOMMA'!AG66+'5C1AE_Noble Minds'!AG66+'5C1J_Jeff Chamber'!AG66+'5C1Q_Advantage'!AG66+'5C1AF_JCFA-Laf'!AG66+'5C1W_Willow'!AG66+'5C1Z_Lincoln Prep'!AG66+'5C1AA_Laurel'!AG66+'5C1AB_Apex'!AG66+'5C1AC_Smothers'!AG66+'5C1AD_Greater'!AG66+'5C1R_Iberville'!AG66+'5C1N_Delta'!AG66+'5C1S_LC Col Prep'!AG66+'5C1T_Northeast'!AG66+'5C1U_Acadiana Ren'!AG66+'5C1I_LA Key'!AG66+'5C1V_Laf Ren'!AG66+'5C1O_Impact'!AG66+'5C1P_Vision'!AG66+'5C2_LAVCA'!AH66+'5C1H_Southwest'!AG66+'5C1G_JS Clark'!AG66+'5C1AH_BRUP'!AG66+'5C1X_Tangi'!AG66+'5C1Y_GEO'!AG66+'5C1AI_Harmony'!AG66+'5C1AJ_Athlos'!AG66+'5C1AG_Collegiate'!AG66+'5C1M_GEO Mid'!AG66+Placeholder_Tallulah!AG66</f>
        <v>0</v>
      </c>
      <c r="AI66" s="72">
        <f>'5C1B_DArbonne'!AH66+'5C1A_Madison'!AH66+'5C1C_Intl High'!AH66+'5C3_UnvView'!AI66+'5C1F_L.C. Charter'!AH66+'5C1E_LFNO'!AH66+'5C1D_NOMMA'!AH66+'5C1AE_Noble Minds'!AH66+'5C1J_Jeff Chamber'!AH66+'5C1Q_Advantage'!AH66+'5C1AF_JCFA-Laf'!AH66+'5C1W_Willow'!AH66+'5C1Z_Lincoln Prep'!AH66+'5C1AA_Laurel'!AH66+'5C1AB_Apex'!AH66+'5C1AC_Smothers'!AH66+'5C1AD_Greater'!AH66+'5C1R_Iberville'!AH66+'5C1N_Delta'!AH66+'5C1S_LC Col Prep'!AH66+'5C1T_Northeast'!AH66+'5C1U_Acadiana Ren'!AH66+'5C1I_LA Key'!AH66+'5C1V_Laf Ren'!AH66+'5C1O_Impact'!AH66+'5C1P_Vision'!AH66+'5C2_LAVCA'!AI66+'5C1H_Southwest'!AH66+'5C1G_JS Clark'!AH66+'5C1AH_BRUP'!AH66+'5C1X_Tangi'!AH66+'5C1Y_GEO'!AH66+'5C1AI_Harmony'!AH66+'5C1AJ_Athlos'!AH66+'5C1AG_Collegiate'!AH66+'5C1M_GEO Mid'!AH66+Placeholder_Tallulah!AH66</f>
        <v>0</v>
      </c>
      <c r="AJ66" s="337">
        <f>'5C1B_DArbonne'!AI66+'5C1A_Madison'!AI66+'5C1C_Intl High'!AI66+'5C3_UnvView'!AJ66+'5C1F_L.C. Charter'!AI66+'5C1E_LFNO'!AI66+'5C1D_NOMMA'!AI66+'5C1AE_Noble Minds'!AI66+'5C1J_Jeff Chamber'!AI66+'5C1Q_Advantage'!AI66+'5C1AF_JCFA-Laf'!AI66+'5C1W_Willow'!AI66+'5C1Z_Lincoln Prep'!AI66+'5C1AA_Laurel'!AI66+'5C1AB_Apex'!AI66+'5C1AC_Smothers'!AI66+'5C1AD_Greater'!AI66+'5C1R_Iberville'!AI66+'5C1N_Delta'!AI66+'5C1S_LC Col Prep'!AI66+'5C1T_Northeast'!AI66+'5C1U_Acadiana Ren'!AI66+'5C1I_LA Key'!AI66+'5C1V_Laf Ren'!AI66+'5C1O_Impact'!AI66+'5C1P_Vision'!AI66+'5C2_LAVCA'!AJ66+'5C1H_Southwest'!AI66+'5C1G_JS Clark'!AI66+'5C1AH_BRUP'!AI66+'5C1X_Tangi'!AI66+'5C1Y_GEO'!AI66+'5C1AI_Harmony'!AI66+'5C1AJ_Athlos'!AI66+'5C1AG_Collegiate'!AI66+'5C1M_GEO Mid'!AI66+Placeholder_Tallulah!AI66</f>
        <v>0</v>
      </c>
      <c r="AK66" s="73">
        <f>'5C1B_DArbonne'!AJ66+'5C1A_Madison'!AJ66+'5C1C_Intl High'!AJ66+'5C3_UnvView'!AK66+'5C1F_L.C. Charter'!AJ66+'5C1E_LFNO'!AJ66+'5C1D_NOMMA'!AJ66+'5C1AE_Noble Minds'!AJ66+'5C1J_Jeff Chamber'!AJ66+'5C1Q_Advantage'!AJ66+'5C1AF_JCFA-Laf'!AJ66+'5C1W_Willow'!AJ66+'5C1Z_Lincoln Prep'!AJ66+'5C1AA_Laurel'!AJ66+'5C1AB_Apex'!AJ66+'5C1AC_Smothers'!AJ66+'5C1AD_Greater'!AJ66+'5C1R_Iberville'!AJ66+'5C1N_Delta'!AJ66+'5C1S_LC Col Prep'!AJ66+'5C1T_Northeast'!AJ66+'5C1U_Acadiana Ren'!AJ66+'5C1I_LA Key'!AJ66+'5C1V_Laf Ren'!AJ66+'5C1O_Impact'!AJ66+'5C1P_Vision'!AJ66+'5C2_LAVCA'!AK66+'5C1H_Southwest'!AJ66+'5C1G_JS Clark'!AJ66+'5C1AH_BRUP'!AJ66+'5C1X_Tangi'!AJ66+'5C1Y_GEO'!AJ66+'5C1AI_Harmony'!AJ66+'5C1AJ_Athlos'!AJ66+'5C1AG_Collegiate'!AJ66+'5C1M_GEO Mid'!AJ66+Placeholder_Tallulah!AJ66</f>
        <v>0</v>
      </c>
      <c r="AL66" s="74">
        <f>'5C1B_DArbonne'!AK66+'5C1A_Madison'!AK66+'5C1C_Intl High'!AK66+'5C3_UnvView'!AL66+'5C1F_L.C. Charter'!AK66+'5C1E_LFNO'!AK66+'5C1D_NOMMA'!AK66+'5C1AE_Noble Minds'!AK66+'5C1J_Jeff Chamber'!AK66+'5C1Q_Advantage'!AK66+'5C1AF_JCFA-Laf'!AK66+'5C1W_Willow'!AK66+'5C1Z_Lincoln Prep'!AK66+'5C1AA_Laurel'!AK66+'5C1AB_Apex'!AK66+'5C1AC_Smothers'!AK66+'5C1AD_Greater'!AK66+'5C1R_Iberville'!AK66+'5C1N_Delta'!AK66+'5C1S_LC Col Prep'!AK66+'5C1T_Northeast'!AK66+'5C1U_Acadiana Ren'!AK66+'5C1I_LA Key'!AK66+'5C1V_Laf Ren'!AK66+'5C1O_Impact'!AK66+'5C1P_Vision'!AK66+'5C2_LAVCA'!AL66+'5C1H_Southwest'!AK66+'5C1G_JS Clark'!AK66+'5C1AH_BRUP'!AK66+'5C1X_Tangi'!AK66+'5C1Y_GEO'!AK66+'5C1AI_Harmony'!AK66+'5C1AJ_Athlos'!AK66+'5C1AG_Collegiate'!AK66+'5C1M_GEO Mid'!AK66+Placeholder_Tallulah!AK66</f>
        <v>0</v>
      </c>
      <c r="AM66" s="92">
        <f>'5C1B_DArbonne'!AL66+'5C1A_Madison'!AL66+'5C1C_Intl High'!AL66+'5C3_UnvView'!AM66+'5C1F_L.C. Charter'!AL66+'5C1E_LFNO'!AL66+'5C1D_NOMMA'!AL66+'5C1AE_Noble Minds'!AL66+'5C1J_Jeff Chamber'!AL66+'5C1Q_Advantage'!AL66+'5C1AF_JCFA-Laf'!AL66+'5C1W_Willow'!AL66+'5C1Z_Lincoln Prep'!AL66+'5C1AA_Laurel'!AL66+'5C1AB_Apex'!AL66+'5C1AC_Smothers'!AL66+'5C1AD_Greater'!AL66+'5C1R_Iberville'!AL66+'5C1N_Delta'!AL66+'5C1S_LC Col Prep'!AL66+'5C1T_Northeast'!AL66+'5C1U_Acadiana Ren'!AL66+'5C1I_LA Key'!AL66+'5C1V_Laf Ren'!AL66+'5C1O_Impact'!AL66+'5C1P_Vision'!AL66+'5C2_LAVCA'!AM66+'5C1H_Southwest'!AL66+'5C1G_JS Clark'!AL66+'5C1AH_BRUP'!AL66+'5C1X_Tangi'!AL66+'5C1Y_GEO'!AL66+'5C1AI_Harmony'!AL66+'5C1AJ_Athlos'!AL66+'5C1AG_Collegiate'!AL66+'5C1M_GEO Mid'!AL66+Placeholder_Tallulah!AL66</f>
        <v>180201</v>
      </c>
      <c r="AN66" s="83">
        <f>'5C1B_DArbonne'!AM66+'5C1A_Madison'!AM66+'5C1C_Intl High'!AM66+'5C3_UnvView'!AN66+'5C1F_L.C. Charter'!AM66+'5C1E_LFNO'!AM66+'5C1D_NOMMA'!AM66+'5C1AE_Noble Minds'!AM66+'5C1J_Jeff Chamber'!AM66+'5C1Q_Advantage'!AM66+'5C1AF_JCFA-Laf'!AM66+'5C1W_Willow'!AM66+'5C1Z_Lincoln Prep'!AM66+'5C1AA_Laurel'!AM66+'5C1AB_Apex'!AM66+'5C1AC_Smothers'!AM66+'5C1AD_Greater'!AM66+'5C1R_Iberville'!AM66+'5C1N_Delta'!AM66+'5C1S_LC Col Prep'!AM66+'5C1T_Northeast'!AM66+'5C1U_Acadiana Ren'!AM66+'5C1I_LA Key'!AM66+'5C1V_Laf Ren'!AM66+'5C1O_Impact'!AM66+'5C1P_Vision'!AM66+'5C2_LAVCA'!AN66+'5C1H_Southwest'!AM66+'5C1G_JS Clark'!AM66+'5C1AH_BRUP'!AM66+'5C1X_Tangi'!AM66+'5C1Y_GEO'!AM66+'5C1AI_Harmony'!AM66+'5C1AJ_Athlos'!AM66+'5C1AG_Collegiate'!AM66+'5C1M_GEO Mid'!AM66+Placeholder_Tallulah!AM66</f>
        <v>0</v>
      </c>
      <c r="AO66" s="92">
        <f>'5C1B_DArbonne'!AN66+'5C1A_Madison'!AN66+'5C1C_Intl High'!AN66+'5C3_UnvView'!AO66+'5C1F_L.C. Charter'!AN66+'5C1E_LFNO'!AN66+'5C1D_NOMMA'!AN66+'5C1AE_Noble Minds'!AN66+'5C1J_Jeff Chamber'!AN66+'5C1Q_Advantage'!AN66+'5C1AF_JCFA-Laf'!AN66+'5C1W_Willow'!AN66+'5C1Z_Lincoln Prep'!AN66+'5C1AA_Laurel'!AN66+'5C1AB_Apex'!AN66+'5C1AC_Smothers'!AN66+'5C1AD_Greater'!AN66+'5C1R_Iberville'!AN66+'5C1N_Delta'!AN66+'5C1S_LC Col Prep'!AN66+'5C1T_Northeast'!AN66+'5C1U_Acadiana Ren'!AN66+'5C1I_LA Key'!AN66+'5C1V_Laf Ren'!AN66+'5C1O_Impact'!AN66+'5C1P_Vision'!AN66+'5C2_LAVCA'!AO66+'5C1H_Southwest'!AN66+'5C1G_JS Clark'!AN66+'5C1AH_BRUP'!AN66+'5C1X_Tangi'!AN66+'5C1Y_GEO'!AN66+'5C1AI_Harmony'!AN66+'5C1AJ_Athlos'!AN66+'5C1AG_Collegiate'!AN66+'5C1M_GEO Mid'!AN66+Placeholder_Tallulah!AN66</f>
        <v>0</v>
      </c>
      <c r="AP66" s="73">
        <f>'5C1B_DArbonne'!AO66+'5C1A_Madison'!AO66+'5C1C_Intl High'!AO66+'5C3_UnvView'!AP66+'5C1F_L.C. Charter'!AO66+'5C1E_LFNO'!AO66+'5C1D_NOMMA'!AO66+'5C1AE_Noble Minds'!AO66+'5C1J_Jeff Chamber'!AO66+'5C1Q_Advantage'!AO66+'5C1AF_JCFA-Laf'!AO66+'5C1W_Willow'!AO66+'5C1Z_Lincoln Prep'!AO66+'5C1AA_Laurel'!AO66+'5C1AB_Apex'!AO66+'5C1AC_Smothers'!AO66+'5C1AD_Greater'!AO66+'5C1R_Iberville'!AO66+'5C1N_Delta'!AO66+'5C1S_LC Col Prep'!AO66+'5C1T_Northeast'!AO66+'5C1U_Acadiana Ren'!AO66+'5C1I_LA Key'!AO66+'5C1V_Laf Ren'!AO66+'5C1O_Impact'!AO66+'5C1P_Vision'!AO66+'5C2_LAVCA'!AP66+'5C1H_Southwest'!AO66+'5C1G_JS Clark'!AO66+'5C1AH_BRUP'!AO66+'5C1X_Tangi'!AO66+'5C1Y_GEO'!AO66+'5C1AI_Harmony'!AO66+'5C1AJ_Athlos'!AO66+'5C1AG_Collegiate'!AO66+'5C1M_GEO Mid'!AO66+Placeholder_Tallulah!AO66</f>
        <v>0</v>
      </c>
      <c r="AQ66" s="92">
        <f>'5C1B_DArbonne'!AP66+'5C1A_Madison'!AP66+'5C1C_Intl High'!AP66+'5C3_UnvView'!AQ66+'5C1F_L.C. Charter'!AP66+'5C1E_LFNO'!AP66+'5C1D_NOMMA'!AP66+'5C1AE_Noble Minds'!AP66+'5C1J_Jeff Chamber'!AP66+'5C1Q_Advantage'!AP66+'5C1AF_JCFA-Laf'!AP66+'5C1W_Willow'!AP66+'5C1Z_Lincoln Prep'!AP66+'5C1AA_Laurel'!AP66+'5C1AB_Apex'!AP66+'5C1AC_Smothers'!AP66+'5C1AD_Greater'!AP66+'5C1R_Iberville'!AP66+'5C1N_Delta'!AP66+'5C1S_LC Col Prep'!AP66+'5C1T_Northeast'!AP66+'5C1U_Acadiana Ren'!AP66+'5C1I_LA Key'!AP66+'5C1V_Laf Ren'!AP66+'5C1O_Impact'!AP66+'5C1P_Vision'!AP66+'5C2_LAVCA'!AQ66+'5C1H_Southwest'!AP66+'5C1G_JS Clark'!AP66+'5C1AH_BRUP'!AP66+'5C1X_Tangi'!AP66+'5C1Y_GEO'!AP66+'5C1AI_Harmony'!AP66+'5C1AJ_Athlos'!AP66+'5C1AG_Collegiate'!AP66+'5C1M_GEO Mid'!AP66+Placeholder_Tallulah!AP66</f>
        <v>0</v>
      </c>
      <c r="AR66" s="73">
        <f>'5C1B_DArbonne'!AQ66+'5C1A_Madison'!AQ66+'5C1C_Intl High'!AQ66+'5C3_UnvView'!AR66+'5C1F_L.C. Charter'!AQ66+'5C1E_LFNO'!AQ66+'5C1D_NOMMA'!AQ66+'5C1AE_Noble Minds'!AQ66+'5C1J_Jeff Chamber'!AQ66+'5C1Q_Advantage'!AQ66+'5C1AF_JCFA-Laf'!AQ66+'5C1W_Willow'!AQ66+'5C1Z_Lincoln Prep'!AQ66+'5C1AA_Laurel'!AQ66+'5C1AB_Apex'!AQ66+'5C1AC_Smothers'!AQ66+'5C1AD_Greater'!AQ66+'5C1R_Iberville'!AQ66+'5C1N_Delta'!AQ66+'5C1S_LC Col Prep'!AQ66+'5C1T_Northeast'!AQ66+'5C1U_Acadiana Ren'!AQ66+'5C1I_LA Key'!AQ66+'5C1V_Laf Ren'!AQ66+'5C1O_Impact'!AQ66+'5C1P_Vision'!AQ66+'5C2_LAVCA'!AR66+'5C1H_Southwest'!AQ66+'5C1G_JS Clark'!AQ66+'5C1AH_BRUP'!AQ66+'5C1X_Tangi'!AQ66+'5C1Y_GEO'!AQ66+'5C1AI_Harmony'!AQ66+'5C1AJ_Athlos'!AQ66+'5C1AG_Collegiate'!AQ66+'5C1M_GEO Mid'!AQ66+Placeholder_Tallulah!AQ66</f>
        <v>0</v>
      </c>
      <c r="AS66" s="73">
        <f>'5C1B_DArbonne'!AR66+'5C1A_Madison'!AR66+'5C1C_Intl High'!AR66+'5C3_UnvView'!AS66+'5C1F_L.C. Charter'!AR66+'5C1E_LFNO'!AR66+'5C1D_NOMMA'!AR66+'5C1AE_Noble Minds'!AR66+'5C1J_Jeff Chamber'!AR66+'5C1Q_Advantage'!AR66+'5C1AF_JCFA-Laf'!AR66+'5C1W_Willow'!AR66+'5C1Z_Lincoln Prep'!AR66+'5C1AA_Laurel'!AR66+'5C1AB_Apex'!AR66+'5C1AC_Smothers'!AR66+'5C1AD_Greater'!AR66+'5C1R_Iberville'!AR66+'5C1N_Delta'!AR66+'5C1S_LC Col Prep'!AR66+'5C1T_Northeast'!AR66+'5C1U_Acadiana Ren'!AR66+'5C1I_LA Key'!AR66+'5C1V_Laf Ren'!AR66+'5C1O_Impact'!AR66+'5C1P_Vision'!AR66+'5C2_LAVCA'!AS66+'5C1H_Southwest'!AR66+'5C1G_JS Clark'!AR66+'5C1AH_BRUP'!AR66+'5C1X_Tangi'!AR66+'5C1Y_GEO'!AR66+'5C1AI_Harmony'!AR66+'5C1AJ_Athlos'!AR66+'5C1AG_Collegiate'!AR66+'5C1M_GEO Mid'!AR66+Placeholder_Tallulah!AR66</f>
        <v>0</v>
      </c>
      <c r="AT66" s="92">
        <f>'5C1B_DArbonne'!AS66+'5C1A_Madison'!AS66+'5C1C_Intl High'!AS66+'5C3_UnvView'!AT66+'5C1F_L.C. Charter'!AS66+'5C1E_LFNO'!AS66+'5C1D_NOMMA'!AS66+'5C1AE_Noble Minds'!AS66+'5C1J_Jeff Chamber'!AS66+'5C1Q_Advantage'!AS66+'5C1AF_JCFA-Laf'!AS66+'5C1W_Willow'!AS66+'5C1Z_Lincoln Prep'!AS66+'5C1AA_Laurel'!AS66+'5C1AB_Apex'!AS66+'5C1AC_Smothers'!AS66+'5C1AD_Greater'!AS66+'5C1R_Iberville'!AS66+'5C1N_Delta'!AS66+'5C1S_LC Col Prep'!AS66+'5C1T_Northeast'!AS66+'5C1U_Acadiana Ren'!AS66+'5C1I_LA Key'!AS66+'5C1V_Laf Ren'!AS66+'5C1O_Impact'!AS66+'5C1P_Vision'!AS66+'5C2_LAVCA'!AT66+'5C1H_Southwest'!AS66+'5C1G_JS Clark'!AS66+'5C1AH_BRUP'!AS66+'5C1X_Tangi'!AS66+'5C1Y_GEO'!AS66+'5C1AI_Harmony'!AS66+'5C1AJ_Athlos'!AS66+'5C1AG_Collegiate'!AS66+'5C1M_GEO Mid'!AS66+Placeholder_Tallulah!AS66</f>
        <v>16220</v>
      </c>
      <c r="AU66" s="82">
        <f t="shared" si="1"/>
        <v>0</v>
      </c>
      <c r="AV66" s="89">
        <f t="shared" si="2"/>
        <v>16220</v>
      </c>
      <c r="AW66" s="192"/>
      <c r="AX66" s="81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Mid'!#REF!+Placeholder_Tallulah!AW66</f>
        <v>#REF!</v>
      </c>
      <c r="AY66" s="81">
        <f t="shared" si="3"/>
        <v>0</v>
      </c>
      <c r="AZ66" s="81" t="e">
        <f t="shared" si="4"/>
        <v>#REF!</v>
      </c>
    </row>
    <row r="67" spans="1:52" ht="16.149999999999999" customHeight="1" x14ac:dyDescent="0.2">
      <c r="A67" s="59">
        <v>61</v>
      </c>
      <c r="B67" s="60" t="s">
        <v>66</v>
      </c>
      <c r="C67" s="335">
        <f>'5C1B_DArbonne'!C67+'5C1A_Madison'!C67+'5C1C_Intl High'!C67+'5C3_UnvView'!C67+'5C1F_L.C. Charter'!C67+'5C1E_LFNO'!C67+'5C1D_NOMMA'!C67+'5C1AE_Noble Minds'!C67+'5C1J_Jeff Chamber'!C67+'5C1Q_Advantage'!C67+'5C1AF_JCFA-Laf'!C67+'5C1W_Willow'!C67+'5C1Z_Lincoln Prep'!C67+'5C1AA_Laurel'!C67+'5C1AB_Apex'!C67+'5C1AC_Smothers'!C67+'5C1AD_Greater'!C67+'5C1R_Iberville'!C67+'5C1N_Delta'!C67+'5C1S_LC Col Prep'!C67+'5C1T_Northeast'!C67+'5C1U_Acadiana Ren'!C67+'5C1I_LA Key'!C67+'5C1V_Laf Ren'!C67+'5C1O_Impact'!C67+'5C1P_Vision'!C67+'5C2_LAVCA'!C67+'5C1H_Southwest'!C67+'5C1G_JS Clark'!C67+'5C1AH_BRUP'!C67+'5C1X_Tangi'!C67+'5C1Y_GEO'!C67+'5C1AI_Harmony'!C67+'5C1AJ_Athlos'!C67+'5C1AG_Collegiate'!C67+'5C1M_GEO Mid'!C67+Placeholder_Tallulah!C67</f>
        <v>0</v>
      </c>
      <c r="D67" s="61">
        <f>'Source Data'!H67</f>
        <v>2804.2748979691619</v>
      </c>
      <c r="E67" s="66">
        <f>'5C1B_DArbonne'!E67+'5C1A_Madison'!E67+'5C1C_Intl High'!E67+'5C3_UnvView'!E67+'5C1F_L.C. Charter'!E67+'5C1E_LFNO'!E67+'5C1D_NOMMA'!E67+'5C1AE_Noble Minds'!E67+'5C1J_Jeff Chamber'!E67+'5C1Q_Advantage'!E67+'5C1AF_JCFA-Laf'!E67+'5C1W_Willow'!E67+'5C1Z_Lincoln Prep'!E67+'5C1AA_Laurel'!E67+'5C1AB_Apex'!E67+'5C1AC_Smothers'!E67+'5C1AD_Greater'!E67+'5C1R_Iberville'!E67+'5C1N_Delta'!E67+'5C1S_LC Col Prep'!E67+'5C1T_Northeast'!E67+'5C1U_Acadiana Ren'!E67+'5C1I_LA Key'!E67+'5C1V_Laf Ren'!E67+'5C1O_Impact'!E67+'5C1P_Vision'!E67+'5C2_LAVCA'!E67+'5C1H_Southwest'!E67+'5C1G_JS Clark'!E67+'5C1AH_BRUP'!E67+'5C1X_Tangi'!E67+'5C1Y_GEO'!E67+'5C1AI_Harmony'!E67+'5C1AJ_Athlos'!E67+'5C1AG_Collegiate'!E67+'5C1M_GEO Mid'!E67+Placeholder_Tallulah!E67</f>
        <v>0</v>
      </c>
      <c r="F67" s="354">
        <f>'5C1B_DArbonne'!F67+'5C1A_Madison'!F67+'5C1C_Intl High'!F67+'5C3_UnvView'!F67+'5C1F_L.C. Charter'!F67+'5C1E_LFNO'!F67+'5C1D_NOMMA'!F67+'5C1AE_Noble Minds'!F67+'5C1J_Jeff Chamber'!F67+'5C1Q_Advantage'!F67+'5C1AF_JCFA-Laf'!F67+'5C1W_Willow'!F67+'5C1Z_Lincoln Prep'!F67+'5C1AA_Laurel'!F67+'5C1AB_Apex'!F67+'5C1AC_Smothers'!F67+'5C1AD_Greater'!F67+'5C1R_Iberville'!F67+'5C1N_Delta'!F67+'5C1S_LC Col Prep'!F67+'5C1T_Northeast'!F67+'5C1U_Acadiana Ren'!F67+'5C1I_LA Key'!F67+'5C1V_Laf Ren'!F67+'5C1O_Impact'!F67+'5C1P_Vision'!F67+'5C2_LAVCA'!F67+'5C1H_Southwest'!F67+'5C1G_JS Clark'!F67+'5C1AH_BRUP'!F67+'5C1X_Tangi'!F67+'5C1Y_GEO'!F67+'5C1AI_Harmony'!F67+'5C1AJ_Athlos'!F67+'5C1AG_Collegiate'!F67+'5C1M_GEO Mid'!F67+Placeholder_Tallulah!F67</f>
        <v>0</v>
      </c>
      <c r="G67" s="61">
        <f>'Source Data'!I67</f>
        <v>381.62134806778147</v>
      </c>
      <c r="H67" s="66">
        <f>'5C1B_DArbonne'!H67+'5C1A_Madison'!H67+'5C1C_Intl High'!H67+'5C3_UnvView'!H67+'5C1F_L.C. Charter'!H67+'5C1E_LFNO'!H67+'5C1D_NOMMA'!H67+'5C1AE_Noble Minds'!H67+'5C1J_Jeff Chamber'!H67+'5C1Q_Advantage'!H67+'5C1AF_JCFA-Laf'!H67+'5C1W_Willow'!H67+'5C1Z_Lincoln Prep'!H67+'5C1AA_Laurel'!H67+'5C1AB_Apex'!H67+'5C1AC_Smothers'!H67+'5C1AD_Greater'!H67+'5C1R_Iberville'!H67+'5C1N_Delta'!H67+'5C1S_LC Col Prep'!H67+'5C1T_Northeast'!H67+'5C1U_Acadiana Ren'!H67+'5C1I_LA Key'!H67+'5C1V_Laf Ren'!H67+'5C1O_Impact'!H67+'5C1P_Vision'!H67+'5C2_LAVCA'!H67+'5C1H_Southwest'!H67+'5C1G_JS Clark'!H67+'5C1AH_BRUP'!H67+'5C1X_Tangi'!H67+'5C1Y_GEO'!H67+'5C1AI_Harmony'!H67+'5C1AJ_Athlos'!H67+'5C1AG_Collegiate'!H67+'5C1M_GEO Mid'!H67+Placeholder_Tallulah!H67</f>
        <v>0</v>
      </c>
      <c r="I67" s="354">
        <f>'5C1B_DArbonne'!I67+'5C1A_Madison'!I67+'5C1C_Intl High'!I67+'5C3_UnvView'!I67+'5C1F_L.C. Charter'!I67+'5C1E_LFNO'!I67+'5C1D_NOMMA'!I67+'5C1AE_Noble Minds'!I67+'5C1J_Jeff Chamber'!I67+'5C1Q_Advantage'!I67+'5C1AF_JCFA-Laf'!I67+'5C1W_Willow'!I67+'5C1Z_Lincoln Prep'!I67+'5C1AA_Laurel'!I67+'5C1AB_Apex'!I67+'5C1AC_Smothers'!I67+'5C1AD_Greater'!I67+'5C1R_Iberville'!I67+'5C1N_Delta'!I67+'5C1S_LC Col Prep'!I67+'5C1T_Northeast'!I67+'5C1U_Acadiana Ren'!I67+'5C1I_LA Key'!I67+'5C1V_Laf Ren'!I67+'5C1O_Impact'!I67+'5C1P_Vision'!I67+'5C2_LAVCA'!I67+'5C1H_Southwest'!I67+'5C1G_JS Clark'!I67+'5C1AH_BRUP'!I67+'5C1X_Tangi'!I67+'5C1Y_GEO'!I67+'5C1AI_Harmony'!I67+'5C1AJ_Athlos'!I67+'5C1AG_Collegiate'!I67+'5C1M_GEO Mid'!I67+Placeholder_Tallulah!I67</f>
        <v>0</v>
      </c>
      <c r="J67" s="61">
        <f>'Source Data'!J67</f>
        <v>104.0785494730313</v>
      </c>
      <c r="K67" s="66">
        <f>'5C1B_DArbonne'!K67+'5C1A_Madison'!K67+'5C1C_Intl High'!K67+'5C3_UnvView'!K67+'5C1F_L.C. Charter'!K67+'5C1E_LFNO'!K67+'5C1D_NOMMA'!K67+'5C1AE_Noble Minds'!K67+'5C1J_Jeff Chamber'!K67+'5C1Q_Advantage'!K67+'5C1AF_JCFA-Laf'!K67+'5C1W_Willow'!K67+'5C1Z_Lincoln Prep'!K67+'5C1AA_Laurel'!K67+'5C1AB_Apex'!K67+'5C1AC_Smothers'!K67+'5C1AD_Greater'!K67+'5C1R_Iberville'!K67+'5C1N_Delta'!K67+'5C1S_LC Col Prep'!K67+'5C1T_Northeast'!K67+'5C1U_Acadiana Ren'!K67+'5C1I_LA Key'!K67+'5C1V_Laf Ren'!K67+'5C1O_Impact'!K67+'5C1P_Vision'!K67+'5C2_LAVCA'!K67+'5C1H_Southwest'!K67+'5C1G_JS Clark'!K67+'5C1AH_BRUP'!K67+'5C1X_Tangi'!K67+'5C1Y_GEO'!K67+'5C1AI_Harmony'!K67+'5C1AJ_Athlos'!K67+'5C1AG_Collegiate'!K67+'5C1M_GEO Mid'!K67+Placeholder_Tallulah!K67</f>
        <v>0</v>
      </c>
      <c r="L67" s="354">
        <f>'5C1B_DArbonne'!L67+'5C1A_Madison'!L67+'5C1C_Intl High'!L67+'5C3_UnvView'!L67+'5C1F_L.C. Charter'!L67+'5C1E_LFNO'!L67+'5C1D_NOMMA'!L67+'5C1AE_Noble Minds'!L67+'5C1J_Jeff Chamber'!L67+'5C1Q_Advantage'!L67+'5C1AF_JCFA-Laf'!L67+'5C1W_Willow'!L67+'5C1Z_Lincoln Prep'!L67+'5C1AA_Laurel'!L67+'5C1AB_Apex'!L67+'5C1AC_Smothers'!L67+'5C1AD_Greater'!L67+'5C1R_Iberville'!L67+'5C1N_Delta'!L67+'5C1S_LC Col Prep'!L67+'5C1T_Northeast'!L67+'5C1U_Acadiana Ren'!L67+'5C1I_LA Key'!L67+'5C1V_Laf Ren'!L67+'5C1O_Impact'!L67+'5C1P_Vision'!L67+'5C2_LAVCA'!L67+'5C1H_Southwest'!L67+'5C1G_JS Clark'!L67+'5C1AH_BRUP'!L67+'5C1X_Tangi'!L67+'5C1Y_GEO'!L67+'5C1AI_Harmony'!L67+'5C1AJ_Athlos'!L67+'5C1AG_Collegiate'!L67+'5C1M_GEO Mid'!L67+Placeholder_Tallulah!L67</f>
        <v>0</v>
      </c>
      <c r="M67" s="61">
        <f>'Source Data'!K67</f>
        <v>2601.9637368257822</v>
      </c>
      <c r="N67" s="66">
        <f>'5C1B_DArbonne'!N67+'5C1A_Madison'!N67+'5C1C_Intl High'!N67+'5C3_UnvView'!N67+'5C1F_L.C. Charter'!N67+'5C1E_LFNO'!N67+'5C1D_NOMMA'!N67+'5C1AE_Noble Minds'!N67+'5C1J_Jeff Chamber'!N67+'5C1Q_Advantage'!N67+'5C1AF_JCFA-Laf'!N67+'5C1W_Willow'!N67+'5C1Z_Lincoln Prep'!N67+'5C1AA_Laurel'!N67+'5C1AB_Apex'!N67+'5C1AC_Smothers'!N67+'5C1AD_Greater'!N67+'5C1R_Iberville'!N67+'5C1N_Delta'!N67+'5C1S_LC Col Prep'!N67+'5C1T_Northeast'!N67+'5C1U_Acadiana Ren'!N67+'5C1I_LA Key'!N67+'5C1V_Laf Ren'!N67+'5C1O_Impact'!N67+'5C1P_Vision'!N67+'5C2_LAVCA'!N67+'5C1H_Southwest'!N67+'5C1G_JS Clark'!N67+'5C1AH_BRUP'!N67+'5C1X_Tangi'!N67+'5C1Y_GEO'!N67+'5C1AI_Harmony'!N67+'5C1AJ_Athlos'!N67+'5C1AG_Collegiate'!N67+'5C1M_GEO Mid'!N67+Placeholder_Tallulah!N67</f>
        <v>0</v>
      </c>
      <c r="O67" s="354">
        <f>'5C1B_DArbonne'!O67+'5C1A_Madison'!O67+'5C1C_Intl High'!O67+'5C3_UnvView'!O67+'5C1F_L.C. Charter'!O67+'5C1E_LFNO'!O67+'5C1D_NOMMA'!O67+'5C1AE_Noble Minds'!O67+'5C1J_Jeff Chamber'!O67+'5C1Q_Advantage'!O67+'5C1AF_JCFA-Laf'!O67+'5C1W_Willow'!O67+'5C1Z_Lincoln Prep'!O67+'5C1AA_Laurel'!O67+'5C1AB_Apex'!O67+'5C1AC_Smothers'!O67+'5C1AD_Greater'!O67+'5C1R_Iberville'!O67+'5C1N_Delta'!O67+'5C1S_LC Col Prep'!O67+'5C1T_Northeast'!O67+'5C1U_Acadiana Ren'!O67+'5C1I_LA Key'!O67+'5C1V_Laf Ren'!O67+'5C1O_Impact'!O67+'5C1P_Vision'!O67+'5C2_LAVCA'!O67+'5C1H_Southwest'!O67+'5C1G_JS Clark'!O67+'5C1AH_BRUP'!O67+'5C1X_Tangi'!O67+'5C1Y_GEO'!O67+'5C1AI_Harmony'!O67+'5C1AJ_Athlos'!O67+'5C1AG_Collegiate'!O67+'5C1M_GEO Mid'!O67+Placeholder_Tallulah!O67</f>
        <v>0</v>
      </c>
      <c r="P67" s="61">
        <f>'Source Data'!L67</f>
        <v>1040.7854947303128</v>
      </c>
      <c r="Q67" s="66">
        <f>'5C1B_DArbonne'!Q67+'5C1A_Madison'!Q67+'5C1C_Intl High'!Q67+'5C3_UnvView'!Q67+'5C1F_L.C. Charter'!Q67+'5C1E_LFNO'!Q67+'5C1D_NOMMA'!Q67+'5C1AE_Noble Minds'!Q67+'5C1J_Jeff Chamber'!Q67+'5C1Q_Advantage'!Q67+'5C1AF_JCFA-Laf'!Q67+'5C1W_Willow'!Q67+'5C1Z_Lincoln Prep'!Q67+'5C1AA_Laurel'!Q67+'5C1AB_Apex'!Q67+'5C1AC_Smothers'!Q67+'5C1AD_Greater'!Q67+'5C1R_Iberville'!Q67+'5C1N_Delta'!Q67+'5C1S_LC Col Prep'!Q67+'5C1T_Northeast'!Q67+'5C1U_Acadiana Ren'!Q67+'5C1I_LA Key'!Q67+'5C1V_Laf Ren'!Q67+'5C1O_Impact'!Q67+'5C1P_Vision'!Q67+'5C2_LAVCA'!Q67+'5C1H_Southwest'!Q67+'5C1G_JS Clark'!Q67+'5C1AH_BRUP'!Q67+'5C1X_Tangi'!Q67+'5C1Y_GEO'!Q67+'5C1AI_Harmony'!Q67+'5C1AJ_Athlos'!Q67+'5C1AG_Collegiate'!Q67+'5C1M_GEO Mid'!Q67+Placeholder_Tallulah!Q67</f>
        <v>0</v>
      </c>
      <c r="R67" s="93">
        <f>'5C1B_DArbonne'!R67+'5C1A_Madison'!R67+'5C1C_Intl High'!R67+'5C3_UnvView'!R67+'5C1F_L.C. Charter'!R67+'5C1E_LFNO'!R67+'5C1D_NOMMA'!R67+'5C1AE_Noble Minds'!R67+'5C1J_Jeff Chamber'!R67+'5C1Q_Advantage'!R67+'5C1AF_JCFA-Laf'!R67+'5C1W_Willow'!R67+'5C1Z_Lincoln Prep'!R67+'5C1AA_Laurel'!R67+'5C1AB_Apex'!R67+'5C1AC_Smothers'!R67+'5C1AD_Greater'!R67+'5C1R_Iberville'!R67+'5C1N_Delta'!R67+'5C1S_LC Col Prep'!R67+'5C1T_Northeast'!R67+'5C1U_Acadiana Ren'!R67+'5C1I_LA Key'!R67+'5C1V_Laf Ren'!R67+'5C1O_Impact'!R67+'5C1P_Vision'!R67+'5C2_LAVCA'!R67+'5C1H_Southwest'!R67+'5C1G_JS Clark'!R67+'5C1AH_BRUP'!R67+'5C1X_Tangi'!R67+'5C1Y_GEO'!R67+'5C1AI_Harmony'!R67+'5C1AJ_Athlos'!R67+'5C1AG_Collegiate'!R67+'5C1M_GEO Mid'!R67+Placeholder_Tallulah!R67</f>
        <v>340722</v>
      </c>
      <c r="S67" s="1396">
        <f>'5C3_UnvView'!S67+'5C2_LAVCA'!S67</f>
        <v>6570</v>
      </c>
      <c r="T67" s="61">
        <f>'5C1B_DArbonne'!S67+'5C1A_Madison'!S67+'5C1C_Intl High'!S67+'5C3_UnvView'!T67+'5C1F_L.C. Charter'!S67+'5C1E_LFNO'!S67+'5C1D_NOMMA'!S67+'5C1AE_Noble Minds'!S67+'5C1J_Jeff Chamber'!S67+'5C1Q_Advantage'!S67+'5C1AF_JCFA-Laf'!S67+'5C1W_Willow'!S67+'5C1Z_Lincoln Prep'!S67+'5C1AA_Laurel'!S67+'5C1AB_Apex'!S67+'5C1AC_Smothers'!S67+'5C1AD_Greater'!S67+'5C1R_Iberville'!S67+'5C1N_Delta'!S67+'5C1S_LC Col Prep'!S67+'5C1T_Northeast'!S67+'5C1U_Acadiana Ren'!S67+'5C1I_LA Key'!S67+'5C1V_Laf Ren'!S67+'5C1O_Impact'!S67+'5C1P_Vision'!S67+'5C2_LAVCA'!T67+'5C1H_Southwest'!S67+'5C1G_JS Clark'!S67+'5C1AH_BRUP'!S67+'5C1X_Tangi'!S67+'5C1Y_GEO'!S67+'5C1AI_Harmony'!S67+'5C1AJ_Athlos'!S67+'5C1AG_Collegiate'!S67+'5C1M_GEO Mid'!S67+Placeholder_Tallulah!S67</f>
        <v>0</v>
      </c>
      <c r="U67" s="61">
        <f>'5C1B_DArbonne'!T67+'5C1A_Madison'!T67+'5C1C_Intl High'!T67+'5C3_UnvView'!U67+'5C1F_L.C. Charter'!T67+'5C1E_LFNO'!T67+'5C1D_NOMMA'!T67+'5C1AE_Noble Minds'!T67+'5C1J_Jeff Chamber'!T67+'5C1Q_Advantage'!T67+'5C1AF_JCFA-Laf'!T67+'5C1W_Willow'!T67+'5C1Z_Lincoln Prep'!T67+'5C1AA_Laurel'!T67+'5C1AB_Apex'!T67+'5C1AC_Smothers'!T67+'5C1AD_Greater'!T67+'5C1R_Iberville'!T67+'5C1N_Delta'!T67+'5C1S_LC Col Prep'!T67+'5C1T_Northeast'!T67+'5C1U_Acadiana Ren'!T67+'5C1I_LA Key'!T67+'5C1V_Laf Ren'!T67+'5C1O_Impact'!T67+'5C1P_Vision'!T67+'5C2_LAVCA'!U67+'5C1H_Southwest'!T67+'5C1G_JS Clark'!T67+'5C1AH_BRUP'!T67+'5C1X_Tangi'!T67+'5C1Y_GEO'!T67+'5C1AI_Harmony'!T67+'5C1AJ_Athlos'!T67+'5C1AG_Collegiate'!T67+'5C1M_GEO Mid'!T67+Placeholder_Tallulah!T67</f>
        <v>0</v>
      </c>
      <c r="V67" s="62">
        <f>'5C1B_DArbonne'!U67+'5C1A_Madison'!U67+'5C1C_Intl High'!U67+'5C3_UnvView'!V67+'5C1F_L.C. Charter'!U67+'5C1E_LFNO'!U67+'5C1D_NOMMA'!U67+'5C1AE_Noble Minds'!U67+'5C1J_Jeff Chamber'!U67+'5C1Q_Advantage'!U67+'5C1AF_JCFA-Laf'!U67+'5C1W_Willow'!U67+'5C1Z_Lincoln Prep'!U67+'5C1AA_Laurel'!U67+'5C1AB_Apex'!U67+'5C1AC_Smothers'!U67+'5C1AD_Greater'!U67+'5C1R_Iberville'!U67+'5C1N_Delta'!U67+'5C1S_LC Col Prep'!U67+'5C1T_Northeast'!U67+'5C1U_Acadiana Ren'!U67+'5C1I_LA Key'!U67+'5C1V_Laf Ren'!U67+'5C1O_Impact'!U67+'5C1P_Vision'!U67+'5C2_LAVCA'!V67+'5C1H_Southwest'!U67+'5C1G_JS Clark'!U67+'5C1AH_BRUP'!U67+'5C1X_Tangi'!U67+'5C1Y_GEO'!U67+'5C1AI_Harmony'!U67+'5C1AJ_Athlos'!U67+'5C1AG_Collegiate'!U67+'5C1M_GEO Mid'!U67+Placeholder_Tallulah!U67</f>
        <v>0</v>
      </c>
      <c r="W67" s="93">
        <f>'5C1B_DArbonne'!V67+'5C1A_Madison'!V67+'5C1C_Intl High'!V67+'5C3_UnvView'!W67+'5C1F_L.C. Charter'!V67+'5C1E_LFNO'!V67+'5C1D_NOMMA'!V67+'5C1AE_Noble Minds'!V67+'5C1J_Jeff Chamber'!V67+'5C1Q_Advantage'!V67+'5C1AF_JCFA-Laf'!V67+'5C1W_Willow'!V67+'5C1Z_Lincoln Prep'!V67+'5C1AA_Laurel'!V67+'5C1AB_Apex'!V67+'5C1AC_Smothers'!V67+'5C1AD_Greater'!V67+'5C1R_Iberville'!V67+'5C1N_Delta'!V67+'5C1S_LC Col Prep'!V67+'5C1T_Northeast'!V67+'5C1U_Acadiana Ren'!V67+'5C1I_LA Key'!V67+'5C1V_Laf Ren'!V67+'5C1O_Impact'!V67+'5C1P_Vision'!V67+'5C2_LAVCA'!W67+'5C1H_Southwest'!V67+'5C1G_JS Clark'!V67+'5C1AH_BRUP'!V67+'5C1X_Tangi'!V67+'5C1Y_GEO'!V67+'5C1AI_Harmony'!V67+'5C1AJ_Athlos'!V67+'5C1AG_Collegiate'!V67+'5C1M_GEO Mid'!V67+Placeholder_Tallulah!V67</f>
        <v>0</v>
      </c>
      <c r="X67" s="66">
        <f>'5C1B_DArbonne'!W67+'5C1A_Madison'!W67+'5C1C_Intl High'!W67+'5C3_UnvView'!X67+'5C1F_L.C. Charter'!W67+'5C1E_LFNO'!W67+'5C1D_NOMMA'!W67+'5C1AE_Noble Minds'!W67+'5C1J_Jeff Chamber'!W67+'5C1Q_Advantage'!W67+'5C1AF_JCFA-Laf'!W67+'5C1W_Willow'!W67+'5C1Z_Lincoln Prep'!W67+'5C1AA_Laurel'!W67+'5C1AB_Apex'!W67+'5C1AC_Smothers'!W67+'5C1AD_Greater'!W67+'5C1R_Iberville'!W67+'5C1N_Delta'!W67+'5C1S_LC Col Prep'!W67+'5C1T_Northeast'!W67+'5C1U_Acadiana Ren'!W67+'5C1I_LA Key'!W67+'5C1V_Laf Ren'!W67+'5C1O_Impact'!W67+'5C1P_Vision'!W67+'5C2_LAVCA'!X67+'5C1H_Southwest'!W67+'5C1G_JS Clark'!W67+'5C1AH_BRUP'!W67+'5C1X_Tangi'!W67+'5C1Y_GEO'!W67+'5C1AI_Harmony'!W67+'5C1AJ_Athlos'!W67+'5C1AG_Collegiate'!W67+'5C1M_GEO Mid'!W67+Placeholder_Tallulah!W67</f>
        <v>0</v>
      </c>
      <c r="Y67" s="93">
        <f>'5C1B_DArbonne'!X67+'5C1A_Madison'!X67+'5C1C_Intl High'!X67+'5C3_UnvView'!Y67+'5C1F_L.C. Charter'!X67+'5C1E_LFNO'!X67+'5C1D_NOMMA'!X67+'5C1AE_Noble Minds'!X67+'5C1J_Jeff Chamber'!X67+'5C1Q_Advantage'!X67+'5C1AF_JCFA-Laf'!X67+'5C1W_Willow'!X67+'5C1Z_Lincoln Prep'!X67+'5C1AA_Laurel'!X67+'5C1AB_Apex'!X67+'5C1AC_Smothers'!X67+'5C1AD_Greater'!X67+'5C1R_Iberville'!X67+'5C1N_Delta'!X67+'5C1S_LC Col Prep'!X67+'5C1T_Northeast'!X67+'5C1U_Acadiana Ren'!X67+'5C1I_LA Key'!X67+'5C1V_Laf Ren'!X67+'5C1O_Impact'!X67+'5C1P_Vision'!X67+'5C2_LAVCA'!Y67+'5C1H_Southwest'!X67+'5C1G_JS Clark'!X67+'5C1AH_BRUP'!X67+'5C1X_Tangi'!X67+'5C1Y_GEO'!X67+'5C1AI_Harmony'!X67+'5C1AJ_Athlos'!X67+'5C1AG_Collegiate'!X67+'5C1M_GEO Mid'!X67+Placeholder_Tallulah!X67</f>
        <v>0</v>
      </c>
      <c r="Z67" s="61">
        <f>'5C1B_DArbonne'!Y67+'5C1A_Madison'!Y67+'5C1C_Intl High'!Y67+'5C3_UnvView'!Z67+'5C1F_L.C. Charter'!Y67+'5C1E_LFNO'!Y67+'5C1D_NOMMA'!Y67+'5C1AE_Noble Minds'!Y67+'5C1J_Jeff Chamber'!Y67+'5C1Q_Advantage'!Y67+'5C1AF_JCFA-Laf'!Y67+'5C1W_Willow'!Y67+'5C1Z_Lincoln Prep'!Y67+'5C1AA_Laurel'!Y67+'5C1AB_Apex'!Y67+'5C1AC_Smothers'!Y67+'5C1AD_Greater'!Y67+'5C1R_Iberville'!Y67+'5C1N_Delta'!Y67+'5C1S_LC Col Prep'!Y67+'5C1T_Northeast'!Y67+'5C1U_Acadiana Ren'!Y67+'5C1I_LA Key'!Y67+'5C1V_Laf Ren'!Y67+'5C1O_Impact'!Y67+'5C1P_Vision'!Y67+'5C2_LAVCA'!Z67+'5C1H_Southwest'!Y67+'5C1G_JS Clark'!Y67+'5C1AH_BRUP'!Y67+'5C1X_Tangi'!Y67+'5C1Y_GEO'!Y67+'5C1AI_Harmony'!Y67+'5C1AJ_Athlos'!Y67+'5C1AG_Collegiate'!Y67+'5C1M_GEO Mid'!Y67+Placeholder_Tallulah!Y67</f>
        <v>0</v>
      </c>
      <c r="AA67" s="93">
        <f>'5C1B_DArbonne'!Z67+'5C1A_Madison'!Z67+'5C1C_Intl High'!Z67+'5C3_UnvView'!AA67+'5C1F_L.C. Charter'!Z67+'5C1E_LFNO'!Z67+'5C1D_NOMMA'!Z67+'5C1AE_Noble Minds'!Z67+'5C1J_Jeff Chamber'!Z67+'5C1Q_Advantage'!Z67+'5C1AF_JCFA-Laf'!Z67+'5C1W_Willow'!Z67+'5C1Z_Lincoln Prep'!Z67+'5C1AA_Laurel'!Z67+'5C1AB_Apex'!Z67+'5C1AC_Smothers'!Z67+'5C1AD_Greater'!Z67+'5C1R_Iberville'!Z67+'5C1N_Delta'!Z67+'5C1S_LC Col Prep'!Z67+'5C1T_Northeast'!Z67+'5C1U_Acadiana Ren'!Z67+'5C1I_LA Key'!Z67+'5C1V_Laf Ren'!Z67+'5C1O_Impact'!Z67+'5C1P_Vision'!Z67+'5C2_LAVCA'!AA67+'5C1H_Southwest'!Z67+'5C1G_JS Clark'!Z67+'5C1AH_BRUP'!Z67+'5C1X_Tangi'!Z67+'5C1Y_GEO'!Z67+'5C1AI_Harmony'!Z67+'5C1AJ_Athlos'!Z67+'5C1AG_Collegiate'!Z67+'5C1M_GEO Mid'!Z67+Placeholder_Tallulah!Z67</f>
        <v>0</v>
      </c>
      <c r="AB67" s="61">
        <f>'5C1B_DArbonne'!AA67+'5C1A_Madison'!AA67+'5C1C_Intl High'!AA67+'5C3_UnvView'!AB67+'5C1F_L.C. Charter'!AA67+'5C1E_LFNO'!AA67+'5C1D_NOMMA'!AA67+'5C1AE_Noble Minds'!AA67+'5C1J_Jeff Chamber'!AA67+'5C1Q_Advantage'!AA67+'5C1AF_JCFA-Laf'!AA67+'5C1W_Willow'!AA67+'5C1Z_Lincoln Prep'!AA67+'5C1AA_Laurel'!AA67+'5C1AB_Apex'!AA67+'5C1AC_Smothers'!AA67+'5C1AD_Greater'!AA67+'5C1R_Iberville'!AA67+'5C1N_Delta'!AA67+'5C1S_LC Col Prep'!AA67+'5C1T_Northeast'!AA67+'5C1U_Acadiana Ren'!AA67+'5C1I_LA Key'!AA67+'5C1V_Laf Ren'!AA67+'5C1O_Impact'!AA67+'5C1P_Vision'!AA67+'5C2_LAVCA'!AB67+'5C1H_Southwest'!AA67+'5C1G_JS Clark'!AA67+'5C1AH_BRUP'!AA67+'5C1X_Tangi'!AA67+'5C1Y_GEO'!AA67+'5C1AI_Harmony'!AA67+'5C1AJ_Athlos'!AA67+'5C1AG_Collegiate'!AA67+'5C1M_GEO Mid'!AA67+Placeholder_Tallulah!AA67</f>
        <v>0</v>
      </c>
      <c r="AC67" s="61">
        <f>'5C1B_DArbonne'!AB67+'5C1A_Madison'!AB67+'5C1C_Intl High'!AB67+'5C3_UnvView'!AC67+'5C1F_L.C. Charter'!AB67+'5C1E_LFNO'!AB67+'5C1D_NOMMA'!AB67+'5C1AE_Noble Minds'!AB67+'5C1J_Jeff Chamber'!AB67+'5C1Q_Advantage'!AB67+'5C1AF_JCFA-Laf'!AB67+'5C1W_Willow'!AB67+'5C1Z_Lincoln Prep'!AB67+'5C1AA_Laurel'!AB67+'5C1AB_Apex'!AB67+'5C1AC_Smothers'!AB67+'5C1AD_Greater'!AB67+'5C1R_Iberville'!AB67+'5C1N_Delta'!AB67+'5C1S_LC Col Prep'!AB67+'5C1T_Northeast'!AB67+'5C1U_Acadiana Ren'!AB67+'5C1I_LA Key'!AB67+'5C1V_Laf Ren'!AB67+'5C1O_Impact'!AB67+'5C1P_Vision'!AB67+'5C2_LAVCA'!AC67+'5C1H_Southwest'!AB67+'5C1G_JS Clark'!AB67+'5C1AH_BRUP'!AB67+'5C1X_Tangi'!AB67+'5C1Y_GEO'!AB67+'5C1AI_Harmony'!AB67+'5C1AJ_Athlos'!AB67+'5C1AG_Collegiate'!AB67+'5C1M_GEO Mid'!AB67+Placeholder_Tallulah!AB67</f>
        <v>0</v>
      </c>
      <c r="AD67" s="93">
        <f>'5C1B_DArbonne'!AC67+'5C1A_Madison'!AC67+'5C1C_Intl High'!AC67+'5C3_UnvView'!AD67+'5C1F_L.C. Charter'!AC67+'5C1E_LFNO'!AC67+'5C1D_NOMMA'!AC67+'5C1AE_Noble Minds'!AC67+'5C1J_Jeff Chamber'!AC67+'5C1Q_Advantage'!AC67+'5C1AF_JCFA-Laf'!AC67+'5C1W_Willow'!AC67+'5C1Z_Lincoln Prep'!AC67+'5C1AA_Laurel'!AC67+'5C1AB_Apex'!AC67+'5C1AC_Smothers'!AC67+'5C1AD_Greater'!AC67+'5C1R_Iberville'!AC67+'5C1N_Delta'!AC67+'5C1S_LC Col Prep'!AC67+'5C1T_Northeast'!AC67+'5C1U_Acadiana Ren'!AC67+'5C1I_LA Key'!AC67+'5C1V_Laf Ren'!AC67+'5C1O_Impact'!AC67+'5C1P_Vision'!AC67+'5C2_LAVCA'!AD67+'5C1H_Southwest'!AC67+'5C1G_JS Clark'!AC67+'5C1AH_BRUP'!AC67+'5C1X_Tangi'!AC67+'5C1Y_GEO'!AC67+'5C1AI_Harmony'!AC67+'5C1AJ_Athlos'!AC67+'5C1AG_Collegiate'!AC67+'5C1M_GEO Mid'!AC67+Placeholder_Tallulah!AC67</f>
        <v>0</v>
      </c>
      <c r="AE67" s="97">
        <f>'5C1B_DArbonne'!AD67+'5C1A_Madison'!AD67+'5C1C_Intl High'!AD67+'5C3_UnvView'!AE67+'5C1F_L.C. Charter'!AD67+'5C1E_LFNO'!AD67+'5C1D_NOMMA'!AD67+'5C1AE_Noble Minds'!AD67+'5C1J_Jeff Chamber'!AD67+'5C1Q_Advantage'!AD67+'5C1AF_JCFA-Laf'!AD67+'5C1W_Willow'!AD67+'5C1Z_Lincoln Prep'!AD67+'5C1AA_Laurel'!AD67+'5C1AB_Apex'!AD67+'5C1AC_Smothers'!AD67+'5C1AD_Greater'!AD67+'5C1R_Iberville'!AD67+'5C1N_Delta'!AD67+'5C1S_LC Col Prep'!AD67+'5C1T_Northeast'!AD67+'5C1U_Acadiana Ren'!AD67+'5C1I_LA Key'!AD67+'5C1V_Laf Ren'!AD67+'5C1O_Impact'!AD67+'5C1P_Vision'!AD67+'5C2_LAVCA'!AE67+'5C1H_Southwest'!AD67+'5C1G_JS Clark'!AD67+'5C1AH_BRUP'!AD67+'5C1X_Tangi'!AD67+'5C1Y_GEO'!AD67+'5C1AI_Harmony'!AD67+'5C1AJ_Athlos'!AD67+'5C1AG_Collegiate'!AD67+'5C1M_GEO Mid'!AD67+Placeholder_Tallulah!AD67</f>
        <v>0</v>
      </c>
      <c r="AF67" s="67">
        <f>'Source Data'!N67</f>
        <v>10026</v>
      </c>
      <c r="AG67" s="90">
        <f>'5C1B_DArbonne'!AF67+'5C1A_Madison'!AF67+'5C1C_Intl High'!AF67+'5C3_UnvView'!AG67+'5C1F_L.C. Charter'!AF67+'5C1E_LFNO'!AF67+'5C1D_NOMMA'!AF67+'5C1AE_Noble Minds'!AF67+'5C1J_Jeff Chamber'!AF67+'5C1Q_Advantage'!AF67+'5C1AF_JCFA-Laf'!AF67+'5C1W_Willow'!AF67+'5C1Z_Lincoln Prep'!AF67+'5C1AA_Laurel'!AF67+'5C1AB_Apex'!AF67+'5C1AC_Smothers'!AF67+'5C1AD_Greater'!AF67+'5C1R_Iberville'!AF67+'5C1N_Delta'!AF67+'5C1S_LC Col Prep'!AF67+'5C1T_Northeast'!AF67+'5C1U_Acadiana Ren'!AF67+'5C1I_LA Key'!AF67+'5C1V_Laf Ren'!AF67+'5C1O_Impact'!AF67+'5C1P_Vision'!AF67+'5C2_LAVCA'!AG67+'5C1H_Southwest'!AF67+'5C1G_JS Clark'!AF67+'5C1AH_BRUP'!AF67+'5C1X_Tangi'!AF67+'5C1Y_GEO'!AF67+'5C1AI_Harmony'!AF67+'5C1AJ_Athlos'!AF67+'5C1AG_Collegiate'!AF67+'5C1M_GEO Mid'!AF67+Placeholder_Tallulah!AF67</f>
        <v>0</v>
      </c>
      <c r="AH67" s="335">
        <f>'5C1B_DArbonne'!AG67+'5C1A_Madison'!AG67+'5C1C_Intl High'!AG67+'5C3_UnvView'!AH67+'5C1F_L.C. Charter'!AG67+'5C1E_LFNO'!AG67+'5C1D_NOMMA'!AG67+'5C1AE_Noble Minds'!AG67+'5C1J_Jeff Chamber'!AG67+'5C1Q_Advantage'!AG67+'5C1AF_JCFA-Laf'!AG67+'5C1W_Willow'!AG67+'5C1Z_Lincoln Prep'!AG67+'5C1AA_Laurel'!AG67+'5C1AB_Apex'!AG67+'5C1AC_Smothers'!AG67+'5C1AD_Greater'!AG67+'5C1R_Iberville'!AG67+'5C1N_Delta'!AG67+'5C1S_LC Col Prep'!AG67+'5C1T_Northeast'!AG67+'5C1U_Acadiana Ren'!AG67+'5C1I_LA Key'!AG67+'5C1V_Laf Ren'!AG67+'5C1O_Impact'!AG67+'5C1P_Vision'!AG67+'5C2_LAVCA'!AH67+'5C1H_Southwest'!AG67+'5C1G_JS Clark'!AG67+'5C1AH_BRUP'!AG67+'5C1X_Tangi'!AG67+'5C1Y_GEO'!AG67+'5C1AI_Harmony'!AG67+'5C1AJ_Athlos'!AG67+'5C1AG_Collegiate'!AG67+'5C1M_GEO Mid'!AG67+Placeholder_Tallulah!AG67</f>
        <v>0</v>
      </c>
      <c r="AI67" s="67">
        <f>'5C1B_DArbonne'!AH67+'5C1A_Madison'!AH67+'5C1C_Intl High'!AH67+'5C3_UnvView'!AI67+'5C1F_L.C. Charter'!AH67+'5C1E_LFNO'!AH67+'5C1D_NOMMA'!AH67+'5C1AE_Noble Minds'!AH67+'5C1J_Jeff Chamber'!AH67+'5C1Q_Advantage'!AH67+'5C1AF_JCFA-Laf'!AH67+'5C1W_Willow'!AH67+'5C1Z_Lincoln Prep'!AH67+'5C1AA_Laurel'!AH67+'5C1AB_Apex'!AH67+'5C1AC_Smothers'!AH67+'5C1AD_Greater'!AH67+'5C1R_Iberville'!AH67+'5C1N_Delta'!AH67+'5C1S_LC Col Prep'!AH67+'5C1T_Northeast'!AH67+'5C1U_Acadiana Ren'!AH67+'5C1I_LA Key'!AH67+'5C1V_Laf Ren'!AH67+'5C1O_Impact'!AH67+'5C1P_Vision'!AH67+'5C2_LAVCA'!AI67+'5C1H_Southwest'!AH67+'5C1G_JS Clark'!AH67+'5C1AH_BRUP'!AH67+'5C1X_Tangi'!AH67+'5C1Y_GEO'!AH67+'5C1AI_Harmony'!AH67+'5C1AJ_Athlos'!AH67+'5C1AG_Collegiate'!AH67+'5C1M_GEO Mid'!AH67+Placeholder_Tallulah!AH67</f>
        <v>0</v>
      </c>
      <c r="AJ67" s="335">
        <f>'5C1B_DArbonne'!AI67+'5C1A_Madison'!AI67+'5C1C_Intl High'!AI67+'5C3_UnvView'!AJ67+'5C1F_L.C. Charter'!AI67+'5C1E_LFNO'!AI67+'5C1D_NOMMA'!AI67+'5C1AE_Noble Minds'!AI67+'5C1J_Jeff Chamber'!AI67+'5C1Q_Advantage'!AI67+'5C1AF_JCFA-Laf'!AI67+'5C1W_Willow'!AI67+'5C1Z_Lincoln Prep'!AI67+'5C1AA_Laurel'!AI67+'5C1AB_Apex'!AI67+'5C1AC_Smothers'!AI67+'5C1AD_Greater'!AI67+'5C1R_Iberville'!AI67+'5C1N_Delta'!AI67+'5C1S_LC Col Prep'!AI67+'5C1T_Northeast'!AI67+'5C1U_Acadiana Ren'!AI67+'5C1I_LA Key'!AI67+'5C1V_Laf Ren'!AI67+'5C1O_Impact'!AI67+'5C1P_Vision'!AI67+'5C2_LAVCA'!AJ67+'5C1H_Southwest'!AI67+'5C1G_JS Clark'!AI67+'5C1AH_BRUP'!AI67+'5C1X_Tangi'!AI67+'5C1Y_GEO'!AI67+'5C1AI_Harmony'!AI67+'5C1AJ_Athlos'!AI67+'5C1AG_Collegiate'!AI67+'5C1M_GEO Mid'!AI67+Placeholder_Tallulah!AI67</f>
        <v>0</v>
      </c>
      <c r="AK67" s="69">
        <f>'5C1B_DArbonne'!AJ67+'5C1A_Madison'!AJ67+'5C1C_Intl High'!AJ67+'5C3_UnvView'!AK67+'5C1F_L.C. Charter'!AJ67+'5C1E_LFNO'!AJ67+'5C1D_NOMMA'!AJ67+'5C1AE_Noble Minds'!AJ67+'5C1J_Jeff Chamber'!AJ67+'5C1Q_Advantage'!AJ67+'5C1AF_JCFA-Laf'!AJ67+'5C1W_Willow'!AJ67+'5C1Z_Lincoln Prep'!AJ67+'5C1AA_Laurel'!AJ67+'5C1AB_Apex'!AJ67+'5C1AC_Smothers'!AJ67+'5C1AD_Greater'!AJ67+'5C1R_Iberville'!AJ67+'5C1N_Delta'!AJ67+'5C1S_LC Col Prep'!AJ67+'5C1T_Northeast'!AJ67+'5C1U_Acadiana Ren'!AJ67+'5C1I_LA Key'!AJ67+'5C1V_Laf Ren'!AJ67+'5C1O_Impact'!AJ67+'5C1P_Vision'!AJ67+'5C2_LAVCA'!AK67+'5C1H_Southwest'!AJ67+'5C1G_JS Clark'!AJ67+'5C1AH_BRUP'!AJ67+'5C1X_Tangi'!AJ67+'5C1Y_GEO'!AJ67+'5C1AI_Harmony'!AJ67+'5C1AJ_Athlos'!AJ67+'5C1AG_Collegiate'!AJ67+'5C1M_GEO Mid'!AJ67+Placeholder_Tallulah!AJ67</f>
        <v>0</v>
      </c>
      <c r="AL67" s="68">
        <f>'5C1B_DArbonne'!AK67+'5C1A_Madison'!AK67+'5C1C_Intl High'!AK67+'5C3_UnvView'!AL67+'5C1F_L.C. Charter'!AK67+'5C1E_LFNO'!AK67+'5C1D_NOMMA'!AK67+'5C1AE_Noble Minds'!AK67+'5C1J_Jeff Chamber'!AK67+'5C1Q_Advantage'!AK67+'5C1AF_JCFA-Laf'!AK67+'5C1W_Willow'!AK67+'5C1Z_Lincoln Prep'!AK67+'5C1AA_Laurel'!AK67+'5C1AB_Apex'!AK67+'5C1AC_Smothers'!AK67+'5C1AD_Greater'!AK67+'5C1R_Iberville'!AK67+'5C1N_Delta'!AK67+'5C1S_LC Col Prep'!AK67+'5C1T_Northeast'!AK67+'5C1U_Acadiana Ren'!AK67+'5C1I_LA Key'!AK67+'5C1V_Laf Ren'!AK67+'5C1O_Impact'!AK67+'5C1P_Vision'!AK67+'5C2_LAVCA'!AL67+'5C1H_Southwest'!AK67+'5C1G_JS Clark'!AK67+'5C1AH_BRUP'!AK67+'5C1X_Tangi'!AK67+'5C1Y_GEO'!AK67+'5C1AI_Harmony'!AK67+'5C1AJ_Athlos'!AK67+'5C1AG_Collegiate'!AK67+'5C1M_GEO Mid'!AK67+Placeholder_Tallulah!AK67</f>
        <v>0</v>
      </c>
      <c r="AM67" s="90">
        <f>'5C1B_DArbonne'!AL67+'5C1A_Madison'!AL67+'5C1C_Intl High'!AL67+'5C3_UnvView'!AM67+'5C1F_L.C. Charter'!AL67+'5C1E_LFNO'!AL67+'5C1D_NOMMA'!AL67+'5C1AE_Noble Minds'!AL67+'5C1J_Jeff Chamber'!AL67+'5C1Q_Advantage'!AL67+'5C1AF_JCFA-Laf'!AL67+'5C1W_Willow'!AL67+'5C1Z_Lincoln Prep'!AL67+'5C1AA_Laurel'!AL67+'5C1AB_Apex'!AL67+'5C1AC_Smothers'!AL67+'5C1AD_Greater'!AL67+'5C1R_Iberville'!AL67+'5C1N_Delta'!AL67+'5C1S_LC Col Prep'!AL67+'5C1T_Northeast'!AL67+'5C1U_Acadiana Ren'!AL67+'5C1I_LA Key'!AL67+'5C1V_Laf Ren'!AL67+'5C1O_Impact'!AL67+'5C1P_Vision'!AL67+'5C2_LAVCA'!AM67+'5C1H_Southwest'!AL67+'5C1G_JS Clark'!AL67+'5C1AH_BRUP'!AL67+'5C1X_Tangi'!AL67+'5C1Y_GEO'!AL67+'5C1AI_Harmony'!AL67+'5C1AJ_Athlos'!AL67+'5C1AG_Collegiate'!AL67+'5C1M_GEO Mid'!AL67+Placeholder_Tallulah!AL67</f>
        <v>1037189</v>
      </c>
      <c r="AN67" s="71">
        <f>'5C1B_DArbonne'!AM67+'5C1A_Madison'!AM67+'5C1C_Intl High'!AM67+'5C3_UnvView'!AN67+'5C1F_L.C. Charter'!AM67+'5C1E_LFNO'!AM67+'5C1D_NOMMA'!AM67+'5C1AE_Noble Minds'!AM67+'5C1J_Jeff Chamber'!AM67+'5C1Q_Advantage'!AM67+'5C1AF_JCFA-Laf'!AM67+'5C1W_Willow'!AM67+'5C1Z_Lincoln Prep'!AM67+'5C1AA_Laurel'!AM67+'5C1AB_Apex'!AM67+'5C1AC_Smothers'!AM67+'5C1AD_Greater'!AM67+'5C1R_Iberville'!AM67+'5C1N_Delta'!AM67+'5C1S_LC Col Prep'!AM67+'5C1T_Northeast'!AM67+'5C1U_Acadiana Ren'!AM67+'5C1I_LA Key'!AM67+'5C1V_Laf Ren'!AM67+'5C1O_Impact'!AM67+'5C1P_Vision'!AM67+'5C2_LAVCA'!AN67+'5C1H_Southwest'!AM67+'5C1G_JS Clark'!AM67+'5C1AH_BRUP'!AM67+'5C1X_Tangi'!AM67+'5C1Y_GEO'!AM67+'5C1AI_Harmony'!AM67+'5C1AJ_Athlos'!AM67+'5C1AG_Collegiate'!AM67+'5C1M_GEO Mid'!AM67+Placeholder_Tallulah!AM67</f>
        <v>0</v>
      </c>
      <c r="AO67" s="90">
        <f>'5C1B_DArbonne'!AN67+'5C1A_Madison'!AN67+'5C1C_Intl High'!AN67+'5C3_UnvView'!AO67+'5C1F_L.C. Charter'!AN67+'5C1E_LFNO'!AN67+'5C1D_NOMMA'!AN67+'5C1AE_Noble Minds'!AN67+'5C1J_Jeff Chamber'!AN67+'5C1Q_Advantage'!AN67+'5C1AF_JCFA-Laf'!AN67+'5C1W_Willow'!AN67+'5C1Z_Lincoln Prep'!AN67+'5C1AA_Laurel'!AN67+'5C1AB_Apex'!AN67+'5C1AC_Smothers'!AN67+'5C1AD_Greater'!AN67+'5C1R_Iberville'!AN67+'5C1N_Delta'!AN67+'5C1S_LC Col Prep'!AN67+'5C1T_Northeast'!AN67+'5C1U_Acadiana Ren'!AN67+'5C1I_LA Key'!AN67+'5C1V_Laf Ren'!AN67+'5C1O_Impact'!AN67+'5C1P_Vision'!AN67+'5C2_LAVCA'!AO67+'5C1H_Southwest'!AN67+'5C1G_JS Clark'!AN67+'5C1AH_BRUP'!AN67+'5C1X_Tangi'!AN67+'5C1Y_GEO'!AN67+'5C1AI_Harmony'!AN67+'5C1AJ_Athlos'!AN67+'5C1AG_Collegiate'!AN67+'5C1M_GEO Mid'!AN67+Placeholder_Tallulah!AN67</f>
        <v>0</v>
      </c>
      <c r="AP67" s="69">
        <f>'5C1B_DArbonne'!AO67+'5C1A_Madison'!AO67+'5C1C_Intl High'!AO67+'5C3_UnvView'!AP67+'5C1F_L.C. Charter'!AO67+'5C1E_LFNO'!AO67+'5C1D_NOMMA'!AO67+'5C1AE_Noble Minds'!AO67+'5C1J_Jeff Chamber'!AO67+'5C1Q_Advantage'!AO67+'5C1AF_JCFA-Laf'!AO67+'5C1W_Willow'!AO67+'5C1Z_Lincoln Prep'!AO67+'5C1AA_Laurel'!AO67+'5C1AB_Apex'!AO67+'5C1AC_Smothers'!AO67+'5C1AD_Greater'!AO67+'5C1R_Iberville'!AO67+'5C1N_Delta'!AO67+'5C1S_LC Col Prep'!AO67+'5C1T_Northeast'!AO67+'5C1U_Acadiana Ren'!AO67+'5C1I_LA Key'!AO67+'5C1V_Laf Ren'!AO67+'5C1O_Impact'!AO67+'5C1P_Vision'!AO67+'5C2_LAVCA'!AP67+'5C1H_Southwest'!AO67+'5C1G_JS Clark'!AO67+'5C1AH_BRUP'!AO67+'5C1X_Tangi'!AO67+'5C1Y_GEO'!AO67+'5C1AI_Harmony'!AO67+'5C1AJ_Athlos'!AO67+'5C1AG_Collegiate'!AO67+'5C1M_GEO Mid'!AO67+Placeholder_Tallulah!AO67</f>
        <v>3528</v>
      </c>
      <c r="AQ67" s="90">
        <f>'5C1B_DArbonne'!AP67+'5C1A_Madison'!AP67+'5C1C_Intl High'!AP67+'5C3_UnvView'!AQ67+'5C1F_L.C. Charter'!AP67+'5C1E_LFNO'!AP67+'5C1D_NOMMA'!AP67+'5C1AE_Noble Minds'!AP67+'5C1J_Jeff Chamber'!AP67+'5C1Q_Advantage'!AP67+'5C1AF_JCFA-Laf'!AP67+'5C1W_Willow'!AP67+'5C1Z_Lincoln Prep'!AP67+'5C1AA_Laurel'!AP67+'5C1AB_Apex'!AP67+'5C1AC_Smothers'!AP67+'5C1AD_Greater'!AP67+'5C1R_Iberville'!AP67+'5C1N_Delta'!AP67+'5C1S_LC Col Prep'!AP67+'5C1T_Northeast'!AP67+'5C1U_Acadiana Ren'!AP67+'5C1I_LA Key'!AP67+'5C1V_Laf Ren'!AP67+'5C1O_Impact'!AP67+'5C1P_Vision'!AP67+'5C2_LAVCA'!AQ67+'5C1H_Southwest'!AP67+'5C1G_JS Clark'!AP67+'5C1AH_BRUP'!AP67+'5C1X_Tangi'!AP67+'5C1Y_GEO'!AP67+'5C1AI_Harmony'!AP67+'5C1AJ_Athlos'!AP67+'5C1AG_Collegiate'!AP67+'5C1M_GEO Mid'!AP67+Placeholder_Tallulah!AP67</f>
        <v>0</v>
      </c>
      <c r="AR67" s="69">
        <f>'5C1B_DArbonne'!AQ67+'5C1A_Madison'!AQ67+'5C1C_Intl High'!AQ67+'5C3_UnvView'!AR67+'5C1F_L.C. Charter'!AQ67+'5C1E_LFNO'!AQ67+'5C1D_NOMMA'!AQ67+'5C1AE_Noble Minds'!AQ67+'5C1J_Jeff Chamber'!AQ67+'5C1Q_Advantage'!AQ67+'5C1AF_JCFA-Laf'!AQ67+'5C1W_Willow'!AQ67+'5C1Z_Lincoln Prep'!AQ67+'5C1AA_Laurel'!AQ67+'5C1AB_Apex'!AQ67+'5C1AC_Smothers'!AQ67+'5C1AD_Greater'!AQ67+'5C1R_Iberville'!AQ67+'5C1N_Delta'!AQ67+'5C1S_LC Col Prep'!AQ67+'5C1T_Northeast'!AQ67+'5C1U_Acadiana Ren'!AQ67+'5C1I_LA Key'!AQ67+'5C1V_Laf Ren'!AQ67+'5C1O_Impact'!AQ67+'5C1P_Vision'!AQ67+'5C2_LAVCA'!AR67+'5C1H_Southwest'!AQ67+'5C1G_JS Clark'!AQ67+'5C1AH_BRUP'!AQ67+'5C1X_Tangi'!AQ67+'5C1Y_GEO'!AQ67+'5C1AI_Harmony'!AQ67+'5C1AJ_Athlos'!AQ67+'5C1AG_Collegiate'!AQ67+'5C1M_GEO Mid'!AQ67+Placeholder_Tallulah!AQ67</f>
        <v>0</v>
      </c>
      <c r="AS67" s="69">
        <f>'5C1B_DArbonne'!AR67+'5C1A_Madison'!AR67+'5C1C_Intl High'!AR67+'5C3_UnvView'!AS67+'5C1F_L.C. Charter'!AR67+'5C1E_LFNO'!AR67+'5C1D_NOMMA'!AR67+'5C1AE_Noble Minds'!AR67+'5C1J_Jeff Chamber'!AR67+'5C1Q_Advantage'!AR67+'5C1AF_JCFA-Laf'!AR67+'5C1W_Willow'!AR67+'5C1Z_Lincoln Prep'!AR67+'5C1AA_Laurel'!AR67+'5C1AB_Apex'!AR67+'5C1AC_Smothers'!AR67+'5C1AD_Greater'!AR67+'5C1R_Iberville'!AR67+'5C1N_Delta'!AR67+'5C1S_LC Col Prep'!AR67+'5C1T_Northeast'!AR67+'5C1U_Acadiana Ren'!AR67+'5C1I_LA Key'!AR67+'5C1V_Laf Ren'!AR67+'5C1O_Impact'!AR67+'5C1P_Vision'!AR67+'5C2_LAVCA'!AS67+'5C1H_Southwest'!AR67+'5C1G_JS Clark'!AR67+'5C1AH_BRUP'!AR67+'5C1X_Tangi'!AR67+'5C1Y_GEO'!AR67+'5C1AI_Harmony'!AR67+'5C1AJ_Athlos'!AR67+'5C1AG_Collegiate'!AR67+'5C1M_GEO Mid'!AR67+Placeholder_Tallulah!AR67</f>
        <v>0</v>
      </c>
      <c r="AT67" s="90">
        <f>'5C1B_DArbonne'!AS67+'5C1A_Madison'!AS67+'5C1C_Intl High'!AS67+'5C3_UnvView'!AT67+'5C1F_L.C. Charter'!AS67+'5C1E_LFNO'!AS67+'5C1D_NOMMA'!AS67+'5C1AE_Noble Minds'!AS67+'5C1J_Jeff Chamber'!AS67+'5C1Q_Advantage'!AS67+'5C1AF_JCFA-Laf'!AS67+'5C1W_Willow'!AS67+'5C1Z_Lincoln Prep'!AS67+'5C1AA_Laurel'!AS67+'5C1AB_Apex'!AS67+'5C1AC_Smothers'!AS67+'5C1AD_Greater'!AS67+'5C1R_Iberville'!AS67+'5C1N_Delta'!AS67+'5C1S_LC Col Prep'!AS67+'5C1T_Northeast'!AS67+'5C1U_Acadiana Ren'!AS67+'5C1I_LA Key'!AS67+'5C1V_Laf Ren'!AS67+'5C1O_Impact'!AS67+'5C1P_Vision'!AS67+'5C2_LAVCA'!AT67+'5C1H_Southwest'!AS67+'5C1G_JS Clark'!AS67+'5C1AH_BRUP'!AS67+'5C1X_Tangi'!AS67+'5C1Y_GEO'!AS67+'5C1AI_Harmony'!AS67+'5C1AJ_Athlos'!AS67+'5C1AG_Collegiate'!AS67+'5C1M_GEO Mid'!AS67+Placeholder_Tallulah!AS67</f>
        <v>101996</v>
      </c>
      <c r="AU67" s="70">
        <f t="shared" si="1"/>
        <v>0</v>
      </c>
      <c r="AV67" s="87">
        <f t="shared" si="2"/>
        <v>101996</v>
      </c>
      <c r="AW67" s="192"/>
      <c r="AX67" s="66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Mid'!#REF!+Placeholder_Tallulah!AW67</f>
        <v>#REF!</v>
      </c>
      <c r="AY67" s="66">
        <f t="shared" si="3"/>
        <v>0</v>
      </c>
      <c r="AZ67" s="66" t="e">
        <f t="shared" si="4"/>
        <v>#REF!</v>
      </c>
    </row>
    <row r="68" spans="1:52" ht="16.149999999999999" customHeight="1" x14ac:dyDescent="0.2">
      <c r="A68" s="55">
        <v>62</v>
      </c>
      <c r="B68" s="56" t="s">
        <v>67</v>
      </c>
      <c r="C68" s="336">
        <f>'5C1B_DArbonne'!C68+'5C1A_Madison'!C68+'5C1C_Intl High'!C68+'5C3_UnvView'!C68+'5C1F_L.C. Charter'!C68+'5C1E_LFNO'!C68+'5C1D_NOMMA'!C68+'5C1AE_Noble Minds'!C68+'5C1J_Jeff Chamber'!C68+'5C1Q_Advantage'!C68+'5C1AF_JCFA-Laf'!C68+'5C1W_Willow'!C68+'5C1Z_Lincoln Prep'!C68+'5C1AA_Laurel'!C68+'5C1AB_Apex'!C68+'5C1AC_Smothers'!C68+'5C1AD_Greater'!C68+'5C1R_Iberville'!C68+'5C1N_Delta'!C68+'5C1S_LC Col Prep'!C68+'5C1T_Northeast'!C68+'5C1U_Acadiana Ren'!C68+'5C1I_LA Key'!C68+'5C1V_Laf Ren'!C68+'5C1O_Impact'!C68+'5C1P_Vision'!C68+'5C2_LAVCA'!C68+'5C1H_Southwest'!C68+'5C1G_JS Clark'!C68+'5C1AH_BRUP'!C68+'5C1X_Tangi'!C68+'5C1Y_GEO'!C68+'5C1AI_Harmony'!C68+'5C1AJ_Athlos'!C68+'5C1AG_Collegiate'!C68+'5C1M_GEO Mid'!C68+Placeholder_Tallulah!C68</f>
        <v>0</v>
      </c>
      <c r="D68" s="57">
        <f>'Source Data'!H68</f>
        <v>4883.7599729981075</v>
      </c>
      <c r="E68" s="75">
        <f>'5C1B_DArbonne'!E68+'5C1A_Madison'!E68+'5C1C_Intl High'!E68+'5C3_UnvView'!E68+'5C1F_L.C. Charter'!E68+'5C1E_LFNO'!E68+'5C1D_NOMMA'!E68+'5C1AE_Noble Minds'!E68+'5C1J_Jeff Chamber'!E68+'5C1Q_Advantage'!E68+'5C1AF_JCFA-Laf'!E68+'5C1W_Willow'!E68+'5C1Z_Lincoln Prep'!E68+'5C1AA_Laurel'!E68+'5C1AB_Apex'!E68+'5C1AC_Smothers'!E68+'5C1AD_Greater'!E68+'5C1R_Iberville'!E68+'5C1N_Delta'!E68+'5C1S_LC Col Prep'!E68+'5C1T_Northeast'!E68+'5C1U_Acadiana Ren'!E68+'5C1I_LA Key'!E68+'5C1V_Laf Ren'!E68+'5C1O_Impact'!E68+'5C1P_Vision'!E68+'5C2_LAVCA'!E68+'5C1H_Southwest'!E68+'5C1G_JS Clark'!E68+'5C1AH_BRUP'!E68+'5C1X_Tangi'!E68+'5C1Y_GEO'!E68+'5C1AI_Harmony'!E68+'5C1AJ_Athlos'!E68+'5C1AG_Collegiate'!E68+'5C1M_GEO Mid'!E68+Placeholder_Tallulah!E68</f>
        <v>0</v>
      </c>
      <c r="F68" s="355">
        <f>'5C1B_DArbonne'!F68+'5C1A_Madison'!F68+'5C1C_Intl High'!F68+'5C3_UnvView'!F68+'5C1F_L.C. Charter'!F68+'5C1E_LFNO'!F68+'5C1D_NOMMA'!F68+'5C1AE_Noble Minds'!F68+'5C1J_Jeff Chamber'!F68+'5C1Q_Advantage'!F68+'5C1AF_JCFA-Laf'!F68+'5C1W_Willow'!F68+'5C1Z_Lincoln Prep'!F68+'5C1AA_Laurel'!F68+'5C1AB_Apex'!F68+'5C1AC_Smothers'!F68+'5C1AD_Greater'!F68+'5C1R_Iberville'!F68+'5C1N_Delta'!F68+'5C1S_LC Col Prep'!F68+'5C1T_Northeast'!F68+'5C1U_Acadiana Ren'!F68+'5C1I_LA Key'!F68+'5C1V_Laf Ren'!F68+'5C1O_Impact'!F68+'5C1P_Vision'!F68+'5C2_LAVCA'!F68+'5C1H_Southwest'!F68+'5C1G_JS Clark'!F68+'5C1AH_BRUP'!F68+'5C1X_Tangi'!F68+'5C1Y_GEO'!F68+'5C1AI_Harmony'!F68+'5C1AJ_Athlos'!F68+'5C1AG_Collegiate'!F68+'5C1M_GEO Mid'!F68+Placeholder_Tallulah!F68</f>
        <v>0</v>
      </c>
      <c r="G68" s="57">
        <f>'Source Data'!I68</f>
        <v>736.06666112665073</v>
      </c>
      <c r="H68" s="75">
        <f>'5C1B_DArbonne'!H68+'5C1A_Madison'!H68+'5C1C_Intl High'!H68+'5C3_UnvView'!H68+'5C1F_L.C. Charter'!H68+'5C1E_LFNO'!H68+'5C1D_NOMMA'!H68+'5C1AE_Noble Minds'!H68+'5C1J_Jeff Chamber'!H68+'5C1Q_Advantage'!H68+'5C1AF_JCFA-Laf'!H68+'5C1W_Willow'!H68+'5C1Z_Lincoln Prep'!H68+'5C1AA_Laurel'!H68+'5C1AB_Apex'!H68+'5C1AC_Smothers'!H68+'5C1AD_Greater'!H68+'5C1R_Iberville'!H68+'5C1N_Delta'!H68+'5C1S_LC Col Prep'!H68+'5C1T_Northeast'!H68+'5C1U_Acadiana Ren'!H68+'5C1I_LA Key'!H68+'5C1V_Laf Ren'!H68+'5C1O_Impact'!H68+'5C1P_Vision'!H68+'5C2_LAVCA'!H68+'5C1H_Southwest'!H68+'5C1G_JS Clark'!H68+'5C1AH_BRUP'!H68+'5C1X_Tangi'!H68+'5C1Y_GEO'!H68+'5C1AI_Harmony'!H68+'5C1AJ_Athlos'!H68+'5C1AG_Collegiate'!H68+'5C1M_GEO Mid'!H68+Placeholder_Tallulah!H68</f>
        <v>0</v>
      </c>
      <c r="I68" s="355">
        <f>'5C1B_DArbonne'!I68+'5C1A_Madison'!I68+'5C1C_Intl High'!I68+'5C3_UnvView'!I68+'5C1F_L.C. Charter'!I68+'5C1E_LFNO'!I68+'5C1D_NOMMA'!I68+'5C1AE_Noble Minds'!I68+'5C1J_Jeff Chamber'!I68+'5C1Q_Advantage'!I68+'5C1AF_JCFA-Laf'!I68+'5C1W_Willow'!I68+'5C1Z_Lincoln Prep'!I68+'5C1AA_Laurel'!I68+'5C1AB_Apex'!I68+'5C1AC_Smothers'!I68+'5C1AD_Greater'!I68+'5C1R_Iberville'!I68+'5C1N_Delta'!I68+'5C1S_LC Col Prep'!I68+'5C1T_Northeast'!I68+'5C1U_Acadiana Ren'!I68+'5C1I_LA Key'!I68+'5C1V_Laf Ren'!I68+'5C1O_Impact'!I68+'5C1P_Vision'!I68+'5C2_LAVCA'!I68+'5C1H_Southwest'!I68+'5C1G_JS Clark'!I68+'5C1AH_BRUP'!I68+'5C1X_Tangi'!I68+'5C1Y_GEO'!I68+'5C1AI_Harmony'!I68+'5C1AJ_Athlos'!I68+'5C1AG_Collegiate'!I68+'5C1M_GEO Mid'!I68+Placeholder_Tallulah!I68</f>
        <v>0</v>
      </c>
      <c r="J68" s="57">
        <f>'Source Data'!J68</f>
        <v>200.74545303454113</v>
      </c>
      <c r="K68" s="75">
        <f>'5C1B_DArbonne'!K68+'5C1A_Madison'!K68+'5C1C_Intl High'!K68+'5C3_UnvView'!K68+'5C1F_L.C. Charter'!K68+'5C1E_LFNO'!K68+'5C1D_NOMMA'!K68+'5C1AE_Noble Minds'!K68+'5C1J_Jeff Chamber'!K68+'5C1Q_Advantage'!K68+'5C1AF_JCFA-Laf'!K68+'5C1W_Willow'!K68+'5C1Z_Lincoln Prep'!K68+'5C1AA_Laurel'!K68+'5C1AB_Apex'!K68+'5C1AC_Smothers'!K68+'5C1AD_Greater'!K68+'5C1R_Iberville'!K68+'5C1N_Delta'!K68+'5C1S_LC Col Prep'!K68+'5C1T_Northeast'!K68+'5C1U_Acadiana Ren'!K68+'5C1I_LA Key'!K68+'5C1V_Laf Ren'!K68+'5C1O_Impact'!K68+'5C1P_Vision'!K68+'5C2_LAVCA'!K68+'5C1H_Southwest'!K68+'5C1G_JS Clark'!K68+'5C1AH_BRUP'!K68+'5C1X_Tangi'!K68+'5C1Y_GEO'!K68+'5C1AI_Harmony'!K68+'5C1AJ_Athlos'!K68+'5C1AG_Collegiate'!K68+'5C1M_GEO Mid'!K68+Placeholder_Tallulah!K68</f>
        <v>0</v>
      </c>
      <c r="L68" s="355">
        <f>'5C1B_DArbonne'!L68+'5C1A_Madison'!L68+'5C1C_Intl High'!L68+'5C3_UnvView'!L68+'5C1F_L.C. Charter'!L68+'5C1E_LFNO'!L68+'5C1D_NOMMA'!L68+'5C1AE_Noble Minds'!L68+'5C1J_Jeff Chamber'!L68+'5C1Q_Advantage'!L68+'5C1AF_JCFA-Laf'!L68+'5C1W_Willow'!L68+'5C1Z_Lincoln Prep'!L68+'5C1AA_Laurel'!L68+'5C1AB_Apex'!L68+'5C1AC_Smothers'!L68+'5C1AD_Greater'!L68+'5C1R_Iberville'!L68+'5C1N_Delta'!L68+'5C1S_LC Col Prep'!L68+'5C1T_Northeast'!L68+'5C1U_Acadiana Ren'!L68+'5C1I_LA Key'!L68+'5C1V_Laf Ren'!L68+'5C1O_Impact'!L68+'5C1P_Vision'!L68+'5C2_LAVCA'!L68+'5C1H_Southwest'!L68+'5C1G_JS Clark'!L68+'5C1AH_BRUP'!L68+'5C1X_Tangi'!L68+'5C1Y_GEO'!L68+'5C1AI_Harmony'!L68+'5C1AJ_Athlos'!L68+'5C1AG_Collegiate'!L68+'5C1M_GEO Mid'!L68+Placeholder_Tallulah!L68</f>
        <v>0</v>
      </c>
      <c r="M68" s="57">
        <f>'Source Data'!K68</f>
        <v>5018.6363258635274</v>
      </c>
      <c r="N68" s="75">
        <f>'5C1B_DArbonne'!N68+'5C1A_Madison'!N68+'5C1C_Intl High'!N68+'5C3_UnvView'!N68+'5C1F_L.C. Charter'!N68+'5C1E_LFNO'!N68+'5C1D_NOMMA'!N68+'5C1AE_Noble Minds'!N68+'5C1J_Jeff Chamber'!N68+'5C1Q_Advantage'!N68+'5C1AF_JCFA-Laf'!N68+'5C1W_Willow'!N68+'5C1Z_Lincoln Prep'!N68+'5C1AA_Laurel'!N68+'5C1AB_Apex'!N68+'5C1AC_Smothers'!N68+'5C1AD_Greater'!N68+'5C1R_Iberville'!N68+'5C1N_Delta'!N68+'5C1S_LC Col Prep'!N68+'5C1T_Northeast'!N68+'5C1U_Acadiana Ren'!N68+'5C1I_LA Key'!N68+'5C1V_Laf Ren'!N68+'5C1O_Impact'!N68+'5C1P_Vision'!N68+'5C2_LAVCA'!N68+'5C1H_Southwest'!N68+'5C1G_JS Clark'!N68+'5C1AH_BRUP'!N68+'5C1X_Tangi'!N68+'5C1Y_GEO'!N68+'5C1AI_Harmony'!N68+'5C1AJ_Athlos'!N68+'5C1AG_Collegiate'!N68+'5C1M_GEO Mid'!N68+Placeholder_Tallulah!N68</f>
        <v>0</v>
      </c>
      <c r="O68" s="355">
        <f>'5C1B_DArbonne'!O68+'5C1A_Madison'!O68+'5C1C_Intl High'!O68+'5C3_UnvView'!O68+'5C1F_L.C. Charter'!O68+'5C1E_LFNO'!O68+'5C1D_NOMMA'!O68+'5C1AE_Noble Minds'!O68+'5C1J_Jeff Chamber'!O68+'5C1Q_Advantage'!O68+'5C1AF_JCFA-Laf'!O68+'5C1W_Willow'!O68+'5C1Z_Lincoln Prep'!O68+'5C1AA_Laurel'!O68+'5C1AB_Apex'!O68+'5C1AC_Smothers'!O68+'5C1AD_Greater'!O68+'5C1R_Iberville'!O68+'5C1N_Delta'!O68+'5C1S_LC Col Prep'!O68+'5C1T_Northeast'!O68+'5C1U_Acadiana Ren'!O68+'5C1I_LA Key'!O68+'5C1V_Laf Ren'!O68+'5C1O_Impact'!O68+'5C1P_Vision'!O68+'5C2_LAVCA'!O68+'5C1H_Southwest'!O68+'5C1G_JS Clark'!O68+'5C1AH_BRUP'!O68+'5C1X_Tangi'!O68+'5C1Y_GEO'!O68+'5C1AI_Harmony'!O68+'5C1AJ_Athlos'!O68+'5C1AG_Collegiate'!O68+'5C1M_GEO Mid'!O68+Placeholder_Tallulah!O68</f>
        <v>0</v>
      </c>
      <c r="P68" s="57">
        <f>'Source Data'!L68</f>
        <v>2007.4545303454111</v>
      </c>
      <c r="Q68" s="75">
        <f>'5C1B_DArbonne'!Q68+'5C1A_Madison'!Q68+'5C1C_Intl High'!Q68+'5C3_UnvView'!Q68+'5C1F_L.C. Charter'!Q68+'5C1E_LFNO'!Q68+'5C1D_NOMMA'!Q68+'5C1AE_Noble Minds'!Q68+'5C1J_Jeff Chamber'!Q68+'5C1Q_Advantage'!Q68+'5C1AF_JCFA-Laf'!Q68+'5C1W_Willow'!Q68+'5C1Z_Lincoln Prep'!Q68+'5C1AA_Laurel'!Q68+'5C1AB_Apex'!Q68+'5C1AC_Smothers'!Q68+'5C1AD_Greater'!Q68+'5C1R_Iberville'!Q68+'5C1N_Delta'!Q68+'5C1S_LC Col Prep'!Q68+'5C1T_Northeast'!Q68+'5C1U_Acadiana Ren'!Q68+'5C1I_LA Key'!Q68+'5C1V_Laf Ren'!Q68+'5C1O_Impact'!Q68+'5C1P_Vision'!Q68+'5C2_LAVCA'!Q68+'5C1H_Southwest'!Q68+'5C1G_JS Clark'!Q68+'5C1AH_BRUP'!Q68+'5C1X_Tangi'!Q68+'5C1Y_GEO'!Q68+'5C1AI_Harmony'!Q68+'5C1AJ_Athlos'!Q68+'5C1AG_Collegiate'!Q68+'5C1M_GEO Mid'!Q68+Placeholder_Tallulah!Q68</f>
        <v>0</v>
      </c>
      <c r="R68" s="94">
        <f>'5C1B_DArbonne'!R68+'5C1A_Madison'!R68+'5C1C_Intl High'!R68+'5C3_UnvView'!R68+'5C1F_L.C. Charter'!R68+'5C1E_LFNO'!R68+'5C1D_NOMMA'!R68+'5C1AE_Noble Minds'!R68+'5C1J_Jeff Chamber'!R68+'5C1Q_Advantage'!R68+'5C1AF_JCFA-Laf'!R68+'5C1W_Willow'!R68+'5C1Z_Lincoln Prep'!R68+'5C1AA_Laurel'!R68+'5C1AB_Apex'!R68+'5C1AC_Smothers'!R68+'5C1AD_Greater'!R68+'5C1R_Iberville'!R68+'5C1N_Delta'!R68+'5C1S_LC Col Prep'!R68+'5C1T_Northeast'!R68+'5C1U_Acadiana Ren'!R68+'5C1I_LA Key'!R68+'5C1V_Laf Ren'!R68+'5C1O_Impact'!R68+'5C1P_Vision'!R68+'5C2_LAVCA'!R68+'5C1H_Southwest'!R68+'5C1G_JS Clark'!R68+'5C1AH_BRUP'!R68+'5C1X_Tangi'!R68+'5C1Y_GEO'!R68+'5C1AI_Harmony'!R68+'5C1AJ_Athlos'!R68+'5C1AG_Collegiate'!R68+'5C1M_GEO Mid'!R68+Placeholder_Tallulah!R68</f>
        <v>47448</v>
      </c>
      <c r="S68" s="1397">
        <f>'5C3_UnvView'!S68+'5C2_LAVCA'!S68</f>
        <v>5272</v>
      </c>
      <c r="T68" s="57">
        <f>'5C1B_DArbonne'!S68+'5C1A_Madison'!S68+'5C1C_Intl High'!S68+'5C3_UnvView'!T68+'5C1F_L.C. Charter'!S68+'5C1E_LFNO'!S68+'5C1D_NOMMA'!S68+'5C1AE_Noble Minds'!S68+'5C1J_Jeff Chamber'!S68+'5C1Q_Advantage'!S68+'5C1AF_JCFA-Laf'!S68+'5C1W_Willow'!S68+'5C1Z_Lincoln Prep'!S68+'5C1AA_Laurel'!S68+'5C1AB_Apex'!S68+'5C1AC_Smothers'!S68+'5C1AD_Greater'!S68+'5C1R_Iberville'!S68+'5C1N_Delta'!S68+'5C1S_LC Col Prep'!S68+'5C1T_Northeast'!S68+'5C1U_Acadiana Ren'!S68+'5C1I_LA Key'!S68+'5C1V_Laf Ren'!S68+'5C1O_Impact'!S68+'5C1P_Vision'!S68+'5C2_LAVCA'!T68+'5C1H_Southwest'!S68+'5C1G_JS Clark'!S68+'5C1AH_BRUP'!S68+'5C1X_Tangi'!S68+'5C1Y_GEO'!S68+'5C1AI_Harmony'!S68+'5C1AJ_Athlos'!S68+'5C1AG_Collegiate'!S68+'5C1M_GEO Mid'!S68+Placeholder_Tallulah!S68</f>
        <v>0</v>
      </c>
      <c r="U68" s="57">
        <f>'5C1B_DArbonne'!T68+'5C1A_Madison'!T68+'5C1C_Intl High'!T68+'5C3_UnvView'!U68+'5C1F_L.C. Charter'!T68+'5C1E_LFNO'!T68+'5C1D_NOMMA'!T68+'5C1AE_Noble Minds'!T68+'5C1J_Jeff Chamber'!T68+'5C1Q_Advantage'!T68+'5C1AF_JCFA-Laf'!T68+'5C1W_Willow'!T68+'5C1Z_Lincoln Prep'!T68+'5C1AA_Laurel'!T68+'5C1AB_Apex'!T68+'5C1AC_Smothers'!T68+'5C1AD_Greater'!T68+'5C1R_Iberville'!T68+'5C1N_Delta'!T68+'5C1S_LC Col Prep'!T68+'5C1T_Northeast'!T68+'5C1U_Acadiana Ren'!T68+'5C1I_LA Key'!T68+'5C1V_Laf Ren'!T68+'5C1O_Impact'!T68+'5C1P_Vision'!T68+'5C2_LAVCA'!U68+'5C1H_Southwest'!T68+'5C1G_JS Clark'!T68+'5C1AH_BRUP'!T68+'5C1X_Tangi'!T68+'5C1Y_GEO'!T68+'5C1AI_Harmony'!T68+'5C1AJ_Athlos'!T68+'5C1AG_Collegiate'!T68+'5C1M_GEO Mid'!T68+Placeholder_Tallulah!T68</f>
        <v>0</v>
      </c>
      <c r="V68" s="58">
        <f>'5C1B_DArbonne'!U68+'5C1A_Madison'!U68+'5C1C_Intl High'!U68+'5C3_UnvView'!V68+'5C1F_L.C. Charter'!U68+'5C1E_LFNO'!U68+'5C1D_NOMMA'!U68+'5C1AE_Noble Minds'!U68+'5C1J_Jeff Chamber'!U68+'5C1Q_Advantage'!U68+'5C1AF_JCFA-Laf'!U68+'5C1W_Willow'!U68+'5C1Z_Lincoln Prep'!U68+'5C1AA_Laurel'!U68+'5C1AB_Apex'!U68+'5C1AC_Smothers'!U68+'5C1AD_Greater'!U68+'5C1R_Iberville'!U68+'5C1N_Delta'!U68+'5C1S_LC Col Prep'!U68+'5C1T_Northeast'!U68+'5C1U_Acadiana Ren'!U68+'5C1I_LA Key'!U68+'5C1V_Laf Ren'!U68+'5C1O_Impact'!U68+'5C1P_Vision'!U68+'5C2_LAVCA'!V68+'5C1H_Southwest'!U68+'5C1G_JS Clark'!U68+'5C1AH_BRUP'!U68+'5C1X_Tangi'!U68+'5C1Y_GEO'!U68+'5C1AI_Harmony'!U68+'5C1AJ_Athlos'!U68+'5C1AG_Collegiate'!U68+'5C1M_GEO Mid'!U68+Placeholder_Tallulah!U68</f>
        <v>0</v>
      </c>
      <c r="W68" s="94">
        <f>'5C1B_DArbonne'!V68+'5C1A_Madison'!V68+'5C1C_Intl High'!V68+'5C3_UnvView'!W68+'5C1F_L.C. Charter'!V68+'5C1E_LFNO'!V68+'5C1D_NOMMA'!V68+'5C1AE_Noble Minds'!V68+'5C1J_Jeff Chamber'!V68+'5C1Q_Advantage'!V68+'5C1AF_JCFA-Laf'!V68+'5C1W_Willow'!V68+'5C1Z_Lincoln Prep'!V68+'5C1AA_Laurel'!V68+'5C1AB_Apex'!V68+'5C1AC_Smothers'!V68+'5C1AD_Greater'!V68+'5C1R_Iberville'!V68+'5C1N_Delta'!V68+'5C1S_LC Col Prep'!V68+'5C1T_Northeast'!V68+'5C1U_Acadiana Ren'!V68+'5C1I_LA Key'!V68+'5C1V_Laf Ren'!V68+'5C1O_Impact'!V68+'5C1P_Vision'!V68+'5C2_LAVCA'!W68+'5C1H_Southwest'!V68+'5C1G_JS Clark'!V68+'5C1AH_BRUP'!V68+'5C1X_Tangi'!V68+'5C1Y_GEO'!V68+'5C1AI_Harmony'!V68+'5C1AJ_Athlos'!V68+'5C1AG_Collegiate'!V68+'5C1M_GEO Mid'!V68+Placeholder_Tallulah!V68</f>
        <v>0</v>
      </c>
      <c r="X68" s="75">
        <f>'5C1B_DArbonne'!W68+'5C1A_Madison'!W68+'5C1C_Intl High'!W68+'5C3_UnvView'!X68+'5C1F_L.C. Charter'!W68+'5C1E_LFNO'!W68+'5C1D_NOMMA'!W68+'5C1AE_Noble Minds'!W68+'5C1J_Jeff Chamber'!W68+'5C1Q_Advantage'!W68+'5C1AF_JCFA-Laf'!W68+'5C1W_Willow'!W68+'5C1Z_Lincoln Prep'!W68+'5C1AA_Laurel'!W68+'5C1AB_Apex'!W68+'5C1AC_Smothers'!W68+'5C1AD_Greater'!W68+'5C1R_Iberville'!W68+'5C1N_Delta'!W68+'5C1S_LC Col Prep'!W68+'5C1T_Northeast'!W68+'5C1U_Acadiana Ren'!W68+'5C1I_LA Key'!W68+'5C1V_Laf Ren'!W68+'5C1O_Impact'!W68+'5C1P_Vision'!W68+'5C2_LAVCA'!X68+'5C1H_Southwest'!W68+'5C1G_JS Clark'!W68+'5C1AH_BRUP'!W68+'5C1X_Tangi'!W68+'5C1Y_GEO'!W68+'5C1AI_Harmony'!W68+'5C1AJ_Athlos'!W68+'5C1AG_Collegiate'!W68+'5C1M_GEO Mid'!W68+Placeholder_Tallulah!W68</f>
        <v>0</v>
      </c>
      <c r="Y68" s="94">
        <f>'5C1B_DArbonne'!X68+'5C1A_Madison'!X68+'5C1C_Intl High'!X68+'5C3_UnvView'!Y68+'5C1F_L.C. Charter'!X68+'5C1E_LFNO'!X68+'5C1D_NOMMA'!X68+'5C1AE_Noble Minds'!X68+'5C1J_Jeff Chamber'!X68+'5C1Q_Advantage'!X68+'5C1AF_JCFA-Laf'!X68+'5C1W_Willow'!X68+'5C1Z_Lincoln Prep'!X68+'5C1AA_Laurel'!X68+'5C1AB_Apex'!X68+'5C1AC_Smothers'!X68+'5C1AD_Greater'!X68+'5C1R_Iberville'!X68+'5C1N_Delta'!X68+'5C1S_LC Col Prep'!X68+'5C1T_Northeast'!X68+'5C1U_Acadiana Ren'!X68+'5C1I_LA Key'!X68+'5C1V_Laf Ren'!X68+'5C1O_Impact'!X68+'5C1P_Vision'!X68+'5C2_LAVCA'!Y68+'5C1H_Southwest'!X68+'5C1G_JS Clark'!X68+'5C1AH_BRUP'!X68+'5C1X_Tangi'!X68+'5C1Y_GEO'!X68+'5C1AI_Harmony'!X68+'5C1AJ_Athlos'!X68+'5C1AG_Collegiate'!X68+'5C1M_GEO Mid'!X68+Placeholder_Tallulah!X68</f>
        <v>0</v>
      </c>
      <c r="Z68" s="57">
        <f>'5C1B_DArbonne'!Y68+'5C1A_Madison'!Y68+'5C1C_Intl High'!Y68+'5C3_UnvView'!Z68+'5C1F_L.C. Charter'!Y68+'5C1E_LFNO'!Y68+'5C1D_NOMMA'!Y68+'5C1AE_Noble Minds'!Y68+'5C1J_Jeff Chamber'!Y68+'5C1Q_Advantage'!Y68+'5C1AF_JCFA-Laf'!Y68+'5C1W_Willow'!Y68+'5C1Z_Lincoln Prep'!Y68+'5C1AA_Laurel'!Y68+'5C1AB_Apex'!Y68+'5C1AC_Smothers'!Y68+'5C1AD_Greater'!Y68+'5C1R_Iberville'!Y68+'5C1N_Delta'!Y68+'5C1S_LC Col Prep'!Y68+'5C1T_Northeast'!Y68+'5C1U_Acadiana Ren'!Y68+'5C1I_LA Key'!Y68+'5C1V_Laf Ren'!Y68+'5C1O_Impact'!Y68+'5C1P_Vision'!Y68+'5C2_LAVCA'!Z68+'5C1H_Southwest'!Y68+'5C1G_JS Clark'!Y68+'5C1AH_BRUP'!Y68+'5C1X_Tangi'!Y68+'5C1Y_GEO'!Y68+'5C1AI_Harmony'!Y68+'5C1AJ_Athlos'!Y68+'5C1AG_Collegiate'!Y68+'5C1M_GEO Mid'!Y68+Placeholder_Tallulah!Y68</f>
        <v>0</v>
      </c>
      <c r="AA68" s="94">
        <f>'5C1B_DArbonne'!Z68+'5C1A_Madison'!Z68+'5C1C_Intl High'!Z68+'5C3_UnvView'!AA68+'5C1F_L.C. Charter'!Z68+'5C1E_LFNO'!Z68+'5C1D_NOMMA'!Z68+'5C1AE_Noble Minds'!Z68+'5C1J_Jeff Chamber'!Z68+'5C1Q_Advantage'!Z68+'5C1AF_JCFA-Laf'!Z68+'5C1W_Willow'!Z68+'5C1Z_Lincoln Prep'!Z68+'5C1AA_Laurel'!Z68+'5C1AB_Apex'!Z68+'5C1AC_Smothers'!Z68+'5C1AD_Greater'!Z68+'5C1R_Iberville'!Z68+'5C1N_Delta'!Z68+'5C1S_LC Col Prep'!Z68+'5C1T_Northeast'!Z68+'5C1U_Acadiana Ren'!Z68+'5C1I_LA Key'!Z68+'5C1V_Laf Ren'!Z68+'5C1O_Impact'!Z68+'5C1P_Vision'!Z68+'5C2_LAVCA'!AA68+'5C1H_Southwest'!Z68+'5C1G_JS Clark'!Z68+'5C1AH_BRUP'!Z68+'5C1X_Tangi'!Z68+'5C1Y_GEO'!Z68+'5C1AI_Harmony'!Z68+'5C1AJ_Athlos'!Z68+'5C1AG_Collegiate'!Z68+'5C1M_GEO Mid'!Z68+Placeholder_Tallulah!Z68</f>
        <v>0</v>
      </c>
      <c r="AB68" s="57">
        <f>'5C1B_DArbonne'!AA68+'5C1A_Madison'!AA68+'5C1C_Intl High'!AA68+'5C3_UnvView'!AB68+'5C1F_L.C. Charter'!AA68+'5C1E_LFNO'!AA68+'5C1D_NOMMA'!AA68+'5C1AE_Noble Minds'!AA68+'5C1J_Jeff Chamber'!AA68+'5C1Q_Advantage'!AA68+'5C1AF_JCFA-Laf'!AA68+'5C1W_Willow'!AA68+'5C1Z_Lincoln Prep'!AA68+'5C1AA_Laurel'!AA68+'5C1AB_Apex'!AA68+'5C1AC_Smothers'!AA68+'5C1AD_Greater'!AA68+'5C1R_Iberville'!AA68+'5C1N_Delta'!AA68+'5C1S_LC Col Prep'!AA68+'5C1T_Northeast'!AA68+'5C1U_Acadiana Ren'!AA68+'5C1I_LA Key'!AA68+'5C1V_Laf Ren'!AA68+'5C1O_Impact'!AA68+'5C1P_Vision'!AA68+'5C2_LAVCA'!AB68+'5C1H_Southwest'!AA68+'5C1G_JS Clark'!AA68+'5C1AH_BRUP'!AA68+'5C1X_Tangi'!AA68+'5C1Y_GEO'!AA68+'5C1AI_Harmony'!AA68+'5C1AJ_Athlos'!AA68+'5C1AG_Collegiate'!AA68+'5C1M_GEO Mid'!AA68+Placeholder_Tallulah!AA68</f>
        <v>0</v>
      </c>
      <c r="AC68" s="57">
        <f>'5C1B_DArbonne'!AB68+'5C1A_Madison'!AB68+'5C1C_Intl High'!AB68+'5C3_UnvView'!AC68+'5C1F_L.C. Charter'!AB68+'5C1E_LFNO'!AB68+'5C1D_NOMMA'!AB68+'5C1AE_Noble Minds'!AB68+'5C1J_Jeff Chamber'!AB68+'5C1Q_Advantage'!AB68+'5C1AF_JCFA-Laf'!AB68+'5C1W_Willow'!AB68+'5C1Z_Lincoln Prep'!AB68+'5C1AA_Laurel'!AB68+'5C1AB_Apex'!AB68+'5C1AC_Smothers'!AB68+'5C1AD_Greater'!AB68+'5C1R_Iberville'!AB68+'5C1N_Delta'!AB68+'5C1S_LC Col Prep'!AB68+'5C1T_Northeast'!AB68+'5C1U_Acadiana Ren'!AB68+'5C1I_LA Key'!AB68+'5C1V_Laf Ren'!AB68+'5C1O_Impact'!AB68+'5C1P_Vision'!AB68+'5C2_LAVCA'!AC68+'5C1H_Southwest'!AB68+'5C1G_JS Clark'!AB68+'5C1AH_BRUP'!AB68+'5C1X_Tangi'!AB68+'5C1Y_GEO'!AB68+'5C1AI_Harmony'!AB68+'5C1AJ_Athlos'!AB68+'5C1AG_Collegiate'!AB68+'5C1M_GEO Mid'!AB68+Placeholder_Tallulah!AB68</f>
        <v>0</v>
      </c>
      <c r="AD68" s="94">
        <f>'5C1B_DArbonne'!AC68+'5C1A_Madison'!AC68+'5C1C_Intl High'!AC68+'5C3_UnvView'!AD68+'5C1F_L.C. Charter'!AC68+'5C1E_LFNO'!AC68+'5C1D_NOMMA'!AC68+'5C1AE_Noble Minds'!AC68+'5C1J_Jeff Chamber'!AC68+'5C1Q_Advantage'!AC68+'5C1AF_JCFA-Laf'!AC68+'5C1W_Willow'!AC68+'5C1Z_Lincoln Prep'!AC68+'5C1AA_Laurel'!AC68+'5C1AB_Apex'!AC68+'5C1AC_Smothers'!AC68+'5C1AD_Greater'!AC68+'5C1R_Iberville'!AC68+'5C1N_Delta'!AC68+'5C1S_LC Col Prep'!AC68+'5C1T_Northeast'!AC68+'5C1U_Acadiana Ren'!AC68+'5C1I_LA Key'!AC68+'5C1V_Laf Ren'!AC68+'5C1O_Impact'!AC68+'5C1P_Vision'!AC68+'5C2_LAVCA'!AD68+'5C1H_Southwest'!AC68+'5C1G_JS Clark'!AC68+'5C1AH_BRUP'!AC68+'5C1X_Tangi'!AC68+'5C1Y_GEO'!AC68+'5C1AI_Harmony'!AC68+'5C1AJ_Athlos'!AC68+'5C1AG_Collegiate'!AC68+'5C1M_GEO Mid'!AC68+Placeholder_Tallulah!AC68</f>
        <v>0</v>
      </c>
      <c r="AE68" s="98">
        <f>'5C1B_DArbonne'!AD68+'5C1A_Madison'!AD68+'5C1C_Intl High'!AD68+'5C3_UnvView'!AE68+'5C1F_L.C. Charter'!AD68+'5C1E_LFNO'!AD68+'5C1D_NOMMA'!AD68+'5C1AE_Noble Minds'!AD68+'5C1J_Jeff Chamber'!AD68+'5C1Q_Advantage'!AD68+'5C1AF_JCFA-Laf'!AD68+'5C1W_Willow'!AD68+'5C1Z_Lincoln Prep'!AD68+'5C1AA_Laurel'!AD68+'5C1AB_Apex'!AD68+'5C1AC_Smothers'!AD68+'5C1AD_Greater'!AD68+'5C1R_Iberville'!AD68+'5C1N_Delta'!AD68+'5C1S_LC Col Prep'!AD68+'5C1T_Northeast'!AD68+'5C1U_Acadiana Ren'!AD68+'5C1I_LA Key'!AD68+'5C1V_Laf Ren'!AD68+'5C1O_Impact'!AD68+'5C1P_Vision'!AD68+'5C2_LAVCA'!AE68+'5C1H_Southwest'!AD68+'5C1G_JS Clark'!AD68+'5C1AH_BRUP'!AD68+'5C1X_Tangi'!AD68+'5C1Y_GEO'!AD68+'5C1AI_Harmony'!AD68+'5C1AJ_Athlos'!AD68+'5C1AG_Collegiate'!AD68+'5C1M_GEO Mid'!AD68+Placeholder_Tallulah!AD68</f>
        <v>0</v>
      </c>
      <c r="AF68" s="76">
        <f>'Source Data'!N68</f>
        <v>2213</v>
      </c>
      <c r="AG68" s="91">
        <f>'5C1B_DArbonne'!AF68+'5C1A_Madison'!AF68+'5C1C_Intl High'!AF68+'5C3_UnvView'!AG68+'5C1F_L.C. Charter'!AF68+'5C1E_LFNO'!AF68+'5C1D_NOMMA'!AF68+'5C1AE_Noble Minds'!AF68+'5C1J_Jeff Chamber'!AF68+'5C1Q_Advantage'!AF68+'5C1AF_JCFA-Laf'!AF68+'5C1W_Willow'!AF68+'5C1Z_Lincoln Prep'!AF68+'5C1AA_Laurel'!AF68+'5C1AB_Apex'!AF68+'5C1AC_Smothers'!AF68+'5C1AD_Greater'!AF68+'5C1R_Iberville'!AF68+'5C1N_Delta'!AF68+'5C1S_LC Col Prep'!AF68+'5C1T_Northeast'!AF68+'5C1U_Acadiana Ren'!AF68+'5C1I_LA Key'!AF68+'5C1V_Laf Ren'!AF68+'5C1O_Impact'!AF68+'5C1P_Vision'!AF68+'5C2_LAVCA'!AG68+'5C1H_Southwest'!AF68+'5C1G_JS Clark'!AF68+'5C1AH_BRUP'!AF68+'5C1X_Tangi'!AF68+'5C1Y_GEO'!AF68+'5C1AI_Harmony'!AF68+'5C1AJ_Athlos'!AF68+'5C1AG_Collegiate'!AF68+'5C1M_GEO Mid'!AF68+Placeholder_Tallulah!AF68</f>
        <v>0</v>
      </c>
      <c r="AH68" s="336">
        <f>'5C1B_DArbonne'!AG68+'5C1A_Madison'!AG68+'5C1C_Intl High'!AG68+'5C3_UnvView'!AH68+'5C1F_L.C. Charter'!AG68+'5C1E_LFNO'!AG68+'5C1D_NOMMA'!AG68+'5C1AE_Noble Minds'!AG68+'5C1J_Jeff Chamber'!AG68+'5C1Q_Advantage'!AG68+'5C1AF_JCFA-Laf'!AG68+'5C1W_Willow'!AG68+'5C1Z_Lincoln Prep'!AG68+'5C1AA_Laurel'!AG68+'5C1AB_Apex'!AG68+'5C1AC_Smothers'!AG68+'5C1AD_Greater'!AG68+'5C1R_Iberville'!AG68+'5C1N_Delta'!AG68+'5C1S_LC Col Prep'!AG68+'5C1T_Northeast'!AG68+'5C1U_Acadiana Ren'!AG68+'5C1I_LA Key'!AG68+'5C1V_Laf Ren'!AG68+'5C1O_Impact'!AG68+'5C1P_Vision'!AG68+'5C2_LAVCA'!AH68+'5C1H_Southwest'!AG68+'5C1G_JS Clark'!AG68+'5C1AH_BRUP'!AG68+'5C1X_Tangi'!AG68+'5C1Y_GEO'!AG68+'5C1AI_Harmony'!AG68+'5C1AJ_Athlos'!AG68+'5C1AG_Collegiate'!AG68+'5C1M_GEO Mid'!AG68+Placeholder_Tallulah!AG68</f>
        <v>0</v>
      </c>
      <c r="AI68" s="76">
        <f>'5C1B_DArbonne'!AH68+'5C1A_Madison'!AH68+'5C1C_Intl High'!AH68+'5C3_UnvView'!AI68+'5C1F_L.C. Charter'!AH68+'5C1E_LFNO'!AH68+'5C1D_NOMMA'!AH68+'5C1AE_Noble Minds'!AH68+'5C1J_Jeff Chamber'!AH68+'5C1Q_Advantage'!AH68+'5C1AF_JCFA-Laf'!AH68+'5C1W_Willow'!AH68+'5C1Z_Lincoln Prep'!AH68+'5C1AA_Laurel'!AH68+'5C1AB_Apex'!AH68+'5C1AC_Smothers'!AH68+'5C1AD_Greater'!AH68+'5C1R_Iberville'!AH68+'5C1N_Delta'!AH68+'5C1S_LC Col Prep'!AH68+'5C1T_Northeast'!AH68+'5C1U_Acadiana Ren'!AH68+'5C1I_LA Key'!AH68+'5C1V_Laf Ren'!AH68+'5C1O_Impact'!AH68+'5C1P_Vision'!AH68+'5C2_LAVCA'!AI68+'5C1H_Southwest'!AH68+'5C1G_JS Clark'!AH68+'5C1AH_BRUP'!AH68+'5C1X_Tangi'!AH68+'5C1Y_GEO'!AH68+'5C1AI_Harmony'!AH68+'5C1AJ_Athlos'!AH68+'5C1AG_Collegiate'!AH68+'5C1M_GEO Mid'!AH68+Placeholder_Tallulah!AH68</f>
        <v>0</v>
      </c>
      <c r="AJ68" s="336">
        <f>'5C1B_DArbonne'!AI68+'5C1A_Madison'!AI68+'5C1C_Intl High'!AI68+'5C3_UnvView'!AJ68+'5C1F_L.C. Charter'!AI68+'5C1E_LFNO'!AI68+'5C1D_NOMMA'!AI68+'5C1AE_Noble Minds'!AI68+'5C1J_Jeff Chamber'!AI68+'5C1Q_Advantage'!AI68+'5C1AF_JCFA-Laf'!AI68+'5C1W_Willow'!AI68+'5C1Z_Lincoln Prep'!AI68+'5C1AA_Laurel'!AI68+'5C1AB_Apex'!AI68+'5C1AC_Smothers'!AI68+'5C1AD_Greater'!AI68+'5C1R_Iberville'!AI68+'5C1N_Delta'!AI68+'5C1S_LC Col Prep'!AI68+'5C1T_Northeast'!AI68+'5C1U_Acadiana Ren'!AI68+'5C1I_LA Key'!AI68+'5C1V_Laf Ren'!AI68+'5C1O_Impact'!AI68+'5C1P_Vision'!AI68+'5C2_LAVCA'!AJ68+'5C1H_Southwest'!AI68+'5C1G_JS Clark'!AI68+'5C1AH_BRUP'!AI68+'5C1X_Tangi'!AI68+'5C1Y_GEO'!AI68+'5C1AI_Harmony'!AI68+'5C1AJ_Athlos'!AI68+'5C1AG_Collegiate'!AI68+'5C1M_GEO Mid'!AI68+Placeholder_Tallulah!AI68</f>
        <v>0</v>
      </c>
      <c r="AK68" s="78">
        <f>'5C1B_DArbonne'!AJ68+'5C1A_Madison'!AJ68+'5C1C_Intl High'!AJ68+'5C3_UnvView'!AK68+'5C1F_L.C. Charter'!AJ68+'5C1E_LFNO'!AJ68+'5C1D_NOMMA'!AJ68+'5C1AE_Noble Minds'!AJ68+'5C1J_Jeff Chamber'!AJ68+'5C1Q_Advantage'!AJ68+'5C1AF_JCFA-Laf'!AJ68+'5C1W_Willow'!AJ68+'5C1Z_Lincoln Prep'!AJ68+'5C1AA_Laurel'!AJ68+'5C1AB_Apex'!AJ68+'5C1AC_Smothers'!AJ68+'5C1AD_Greater'!AJ68+'5C1R_Iberville'!AJ68+'5C1N_Delta'!AJ68+'5C1S_LC Col Prep'!AJ68+'5C1T_Northeast'!AJ68+'5C1U_Acadiana Ren'!AJ68+'5C1I_LA Key'!AJ68+'5C1V_Laf Ren'!AJ68+'5C1O_Impact'!AJ68+'5C1P_Vision'!AJ68+'5C2_LAVCA'!AK68+'5C1H_Southwest'!AJ68+'5C1G_JS Clark'!AJ68+'5C1AH_BRUP'!AJ68+'5C1X_Tangi'!AJ68+'5C1Y_GEO'!AJ68+'5C1AI_Harmony'!AJ68+'5C1AJ_Athlos'!AJ68+'5C1AG_Collegiate'!AJ68+'5C1M_GEO Mid'!AJ68+Placeholder_Tallulah!AJ68</f>
        <v>0</v>
      </c>
      <c r="AL68" s="77">
        <f>'5C1B_DArbonne'!AK68+'5C1A_Madison'!AK68+'5C1C_Intl High'!AK68+'5C3_UnvView'!AL68+'5C1F_L.C. Charter'!AK68+'5C1E_LFNO'!AK68+'5C1D_NOMMA'!AK68+'5C1AE_Noble Minds'!AK68+'5C1J_Jeff Chamber'!AK68+'5C1Q_Advantage'!AK68+'5C1AF_JCFA-Laf'!AK68+'5C1W_Willow'!AK68+'5C1Z_Lincoln Prep'!AK68+'5C1AA_Laurel'!AK68+'5C1AB_Apex'!AK68+'5C1AC_Smothers'!AK68+'5C1AD_Greater'!AK68+'5C1R_Iberville'!AK68+'5C1N_Delta'!AK68+'5C1S_LC Col Prep'!AK68+'5C1T_Northeast'!AK68+'5C1U_Acadiana Ren'!AK68+'5C1I_LA Key'!AK68+'5C1V_Laf Ren'!AK68+'5C1O_Impact'!AK68+'5C1P_Vision'!AK68+'5C2_LAVCA'!AL68+'5C1H_Southwest'!AK68+'5C1G_JS Clark'!AK68+'5C1AH_BRUP'!AK68+'5C1X_Tangi'!AK68+'5C1Y_GEO'!AK68+'5C1AI_Harmony'!AK68+'5C1AJ_Athlos'!AK68+'5C1AG_Collegiate'!AK68+'5C1M_GEO Mid'!AK68+Placeholder_Tallulah!AK68</f>
        <v>0</v>
      </c>
      <c r="AM68" s="91">
        <f>'5C1B_DArbonne'!AL68+'5C1A_Madison'!AL68+'5C1C_Intl High'!AL68+'5C3_UnvView'!AM68+'5C1F_L.C. Charter'!AL68+'5C1E_LFNO'!AL68+'5C1D_NOMMA'!AL68+'5C1AE_Noble Minds'!AL68+'5C1J_Jeff Chamber'!AL68+'5C1Q_Advantage'!AL68+'5C1AF_JCFA-Laf'!AL68+'5C1W_Willow'!AL68+'5C1Z_Lincoln Prep'!AL68+'5C1AA_Laurel'!AL68+'5C1AB_Apex'!AL68+'5C1AC_Smothers'!AL68+'5C1AD_Greater'!AL68+'5C1R_Iberville'!AL68+'5C1N_Delta'!AL68+'5C1S_LC Col Prep'!AL68+'5C1T_Northeast'!AL68+'5C1U_Acadiana Ren'!AL68+'5C1I_LA Key'!AL68+'5C1V_Laf Ren'!AL68+'5C1O_Impact'!AL68+'5C1P_Vision'!AL68+'5C2_LAVCA'!AM68+'5C1H_Southwest'!AL68+'5C1G_JS Clark'!AL68+'5C1AH_BRUP'!AL68+'5C1X_Tangi'!AL68+'5C1Y_GEO'!AL68+'5C1AI_Harmony'!AL68+'5C1AJ_Athlos'!AL68+'5C1AG_Collegiate'!AL68+'5C1M_GEO Mid'!AL68+Placeholder_Tallulah!AL68</f>
        <v>20913</v>
      </c>
      <c r="AN68" s="80">
        <f>'5C1B_DArbonne'!AM68+'5C1A_Madison'!AM68+'5C1C_Intl High'!AM68+'5C3_UnvView'!AN68+'5C1F_L.C. Charter'!AM68+'5C1E_LFNO'!AM68+'5C1D_NOMMA'!AM68+'5C1AE_Noble Minds'!AM68+'5C1J_Jeff Chamber'!AM68+'5C1Q_Advantage'!AM68+'5C1AF_JCFA-Laf'!AM68+'5C1W_Willow'!AM68+'5C1Z_Lincoln Prep'!AM68+'5C1AA_Laurel'!AM68+'5C1AB_Apex'!AM68+'5C1AC_Smothers'!AM68+'5C1AD_Greater'!AM68+'5C1R_Iberville'!AM68+'5C1N_Delta'!AM68+'5C1S_LC Col Prep'!AM68+'5C1T_Northeast'!AM68+'5C1U_Acadiana Ren'!AM68+'5C1I_LA Key'!AM68+'5C1V_Laf Ren'!AM68+'5C1O_Impact'!AM68+'5C1P_Vision'!AM68+'5C2_LAVCA'!AN68+'5C1H_Southwest'!AM68+'5C1G_JS Clark'!AM68+'5C1AH_BRUP'!AM68+'5C1X_Tangi'!AM68+'5C1Y_GEO'!AM68+'5C1AI_Harmony'!AM68+'5C1AJ_Athlos'!AM68+'5C1AG_Collegiate'!AM68+'5C1M_GEO Mid'!AM68+Placeholder_Tallulah!AM68</f>
        <v>0</v>
      </c>
      <c r="AO68" s="91">
        <f>'5C1B_DArbonne'!AN68+'5C1A_Madison'!AN68+'5C1C_Intl High'!AN68+'5C3_UnvView'!AO68+'5C1F_L.C. Charter'!AN68+'5C1E_LFNO'!AN68+'5C1D_NOMMA'!AN68+'5C1AE_Noble Minds'!AN68+'5C1J_Jeff Chamber'!AN68+'5C1Q_Advantage'!AN68+'5C1AF_JCFA-Laf'!AN68+'5C1W_Willow'!AN68+'5C1Z_Lincoln Prep'!AN68+'5C1AA_Laurel'!AN68+'5C1AB_Apex'!AN68+'5C1AC_Smothers'!AN68+'5C1AD_Greater'!AN68+'5C1R_Iberville'!AN68+'5C1N_Delta'!AN68+'5C1S_LC Col Prep'!AN68+'5C1T_Northeast'!AN68+'5C1U_Acadiana Ren'!AN68+'5C1I_LA Key'!AN68+'5C1V_Laf Ren'!AN68+'5C1O_Impact'!AN68+'5C1P_Vision'!AN68+'5C2_LAVCA'!AO68+'5C1H_Southwest'!AN68+'5C1G_JS Clark'!AN68+'5C1AH_BRUP'!AN68+'5C1X_Tangi'!AN68+'5C1Y_GEO'!AN68+'5C1AI_Harmony'!AN68+'5C1AJ_Athlos'!AN68+'5C1AG_Collegiate'!AN68+'5C1M_GEO Mid'!AN68+Placeholder_Tallulah!AN68</f>
        <v>0</v>
      </c>
      <c r="AP68" s="78">
        <f>'5C1B_DArbonne'!AO68+'5C1A_Madison'!AO68+'5C1C_Intl High'!AO68+'5C3_UnvView'!AP68+'5C1F_L.C. Charter'!AO68+'5C1E_LFNO'!AO68+'5C1D_NOMMA'!AO68+'5C1AE_Noble Minds'!AO68+'5C1J_Jeff Chamber'!AO68+'5C1Q_Advantage'!AO68+'5C1AF_JCFA-Laf'!AO68+'5C1W_Willow'!AO68+'5C1Z_Lincoln Prep'!AO68+'5C1AA_Laurel'!AO68+'5C1AB_Apex'!AO68+'5C1AC_Smothers'!AO68+'5C1AD_Greater'!AO68+'5C1R_Iberville'!AO68+'5C1N_Delta'!AO68+'5C1S_LC Col Prep'!AO68+'5C1T_Northeast'!AO68+'5C1U_Acadiana Ren'!AO68+'5C1I_LA Key'!AO68+'5C1V_Laf Ren'!AO68+'5C1O_Impact'!AO68+'5C1P_Vision'!AO68+'5C2_LAVCA'!AP68+'5C1H_Southwest'!AO68+'5C1G_JS Clark'!AO68+'5C1AH_BRUP'!AO68+'5C1X_Tangi'!AO68+'5C1Y_GEO'!AO68+'5C1AI_Harmony'!AO68+'5C1AJ_Athlos'!AO68+'5C1AG_Collegiate'!AO68+'5C1M_GEO Mid'!AO68+Placeholder_Tallulah!AO68</f>
        <v>0</v>
      </c>
      <c r="AQ68" s="91">
        <f>'5C1B_DArbonne'!AP68+'5C1A_Madison'!AP68+'5C1C_Intl High'!AP68+'5C3_UnvView'!AQ68+'5C1F_L.C. Charter'!AP68+'5C1E_LFNO'!AP68+'5C1D_NOMMA'!AP68+'5C1AE_Noble Minds'!AP68+'5C1J_Jeff Chamber'!AP68+'5C1Q_Advantage'!AP68+'5C1AF_JCFA-Laf'!AP68+'5C1W_Willow'!AP68+'5C1Z_Lincoln Prep'!AP68+'5C1AA_Laurel'!AP68+'5C1AB_Apex'!AP68+'5C1AC_Smothers'!AP68+'5C1AD_Greater'!AP68+'5C1R_Iberville'!AP68+'5C1N_Delta'!AP68+'5C1S_LC Col Prep'!AP68+'5C1T_Northeast'!AP68+'5C1U_Acadiana Ren'!AP68+'5C1I_LA Key'!AP68+'5C1V_Laf Ren'!AP68+'5C1O_Impact'!AP68+'5C1P_Vision'!AP68+'5C2_LAVCA'!AQ68+'5C1H_Southwest'!AP68+'5C1G_JS Clark'!AP68+'5C1AH_BRUP'!AP68+'5C1X_Tangi'!AP68+'5C1Y_GEO'!AP68+'5C1AI_Harmony'!AP68+'5C1AJ_Athlos'!AP68+'5C1AG_Collegiate'!AP68+'5C1M_GEO Mid'!AP68+Placeholder_Tallulah!AP68</f>
        <v>0</v>
      </c>
      <c r="AR68" s="78">
        <f>'5C1B_DArbonne'!AQ68+'5C1A_Madison'!AQ68+'5C1C_Intl High'!AQ68+'5C3_UnvView'!AR68+'5C1F_L.C. Charter'!AQ68+'5C1E_LFNO'!AQ68+'5C1D_NOMMA'!AQ68+'5C1AE_Noble Minds'!AQ68+'5C1J_Jeff Chamber'!AQ68+'5C1Q_Advantage'!AQ68+'5C1AF_JCFA-Laf'!AQ68+'5C1W_Willow'!AQ68+'5C1Z_Lincoln Prep'!AQ68+'5C1AA_Laurel'!AQ68+'5C1AB_Apex'!AQ68+'5C1AC_Smothers'!AQ68+'5C1AD_Greater'!AQ68+'5C1R_Iberville'!AQ68+'5C1N_Delta'!AQ68+'5C1S_LC Col Prep'!AQ68+'5C1T_Northeast'!AQ68+'5C1U_Acadiana Ren'!AQ68+'5C1I_LA Key'!AQ68+'5C1V_Laf Ren'!AQ68+'5C1O_Impact'!AQ68+'5C1P_Vision'!AQ68+'5C2_LAVCA'!AR68+'5C1H_Southwest'!AQ68+'5C1G_JS Clark'!AQ68+'5C1AH_BRUP'!AQ68+'5C1X_Tangi'!AQ68+'5C1Y_GEO'!AQ68+'5C1AI_Harmony'!AQ68+'5C1AJ_Athlos'!AQ68+'5C1AG_Collegiate'!AQ68+'5C1M_GEO Mid'!AQ68+Placeholder_Tallulah!AQ68</f>
        <v>0</v>
      </c>
      <c r="AS68" s="78">
        <f>'5C1B_DArbonne'!AR68+'5C1A_Madison'!AR68+'5C1C_Intl High'!AR68+'5C3_UnvView'!AS68+'5C1F_L.C. Charter'!AR68+'5C1E_LFNO'!AR68+'5C1D_NOMMA'!AR68+'5C1AE_Noble Minds'!AR68+'5C1J_Jeff Chamber'!AR68+'5C1Q_Advantage'!AR68+'5C1AF_JCFA-Laf'!AR68+'5C1W_Willow'!AR68+'5C1Z_Lincoln Prep'!AR68+'5C1AA_Laurel'!AR68+'5C1AB_Apex'!AR68+'5C1AC_Smothers'!AR68+'5C1AD_Greater'!AR68+'5C1R_Iberville'!AR68+'5C1N_Delta'!AR68+'5C1S_LC Col Prep'!AR68+'5C1T_Northeast'!AR68+'5C1U_Acadiana Ren'!AR68+'5C1I_LA Key'!AR68+'5C1V_Laf Ren'!AR68+'5C1O_Impact'!AR68+'5C1P_Vision'!AR68+'5C2_LAVCA'!AS68+'5C1H_Southwest'!AR68+'5C1G_JS Clark'!AR68+'5C1AH_BRUP'!AR68+'5C1X_Tangi'!AR68+'5C1Y_GEO'!AR68+'5C1AI_Harmony'!AR68+'5C1AJ_Athlos'!AR68+'5C1AG_Collegiate'!AR68+'5C1M_GEO Mid'!AR68+Placeholder_Tallulah!AR68</f>
        <v>0</v>
      </c>
      <c r="AT68" s="91">
        <f>'5C1B_DArbonne'!AS68+'5C1A_Madison'!AS68+'5C1C_Intl High'!AS68+'5C3_UnvView'!AT68+'5C1F_L.C. Charter'!AS68+'5C1E_LFNO'!AS68+'5C1D_NOMMA'!AS68+'5C1AE_Noble Minds'!AS68+'5C1J_Jeff Chamber'!AS68+'5C1Q_Advantage'!AS68+'5C1AF_JCFA-Laf'!AS68+'5C1W_Willow'!AS68+'5C1Z_Lincoln Prep'!AS68+'5C1AA_Laurel'!AS68+'5C1AB_Apex'!AS68+'5C1AC_Smothers'!AS68+'5C1AD_Greater'!AS68+'5C1R_Iberville'!AS68+'5C1N_Delta'!AS68+'5C1S_LC Col Prep'!AS68+'5C1T_Northeast'!AS68+'5C1U_Acadiana Ren'!AS68+'5C1I_LA Key'!AS68+'5C1V_Laf Ren'!AS68+'5C1O_Impact'!AS68+'5C1P_Vision'!AS68+'5C2_LAVCA'!AT68+'5C1H_Southwest'!AS68+'5C1G_JS Clark'!AS68+'5C1AH_BRUP'!AS68+'5C1X_Tangi'!AS68+'5C1Y_GEO'!AS68+'5C1AI_Harmony'!AS68+'5C1AJ_Athlos'!AS68+'5C1AG_Collegiate'!AS68+'5C1M_GEO Mid'!AS68+Placeholder_Tallulah!AS68</f>
        <v>2525</v>
      </c>
      <c r="AU68" s="79">
        <f t="shared" si="1"/>
        <v>0</v>
      </c>
      <c r="AV68" s="88">
        <f t="shared" si="2"/>
        <v>2525</v>
      </c>
      <c r="AW68" s="192"/>
      <c r="AX68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Mid'!#REF!+Placeholder_Tallulah!AW68</f>
        <v>#REF!</v>
      </c>
      <c r="AY68" s="75">
        <f t="shared" si="3"/>
        <v>0</v>
      </c>
      <c r="AZ68" s="75" t="e">
        <f t="shared" si="4"/>
        <v>#REF!</v>
      </c>
    </row>
    <row r="69" spans="1:52" ht="16.149999999999999" customHeight="1" x14ac:dyDescent="0.2">
      <c r="A69" s="55">
        <v>63</v>
      </c>
      <c r="B69" s="56" t="s">
        <v>68</v>
      </c>
      <c r="C69" s="336">
        <f>'5C1B_DArbonne'!C69+'5C1A_Madison'!C69+'5C1C_Intl High'!C69+'5C3_UnvView'!C69+'5C1F_L.C. Charter'!C69+'5C1E_LFNO'!C69+'5C1D_NOMMA'!C69+'5C1AE_Noble Minds'!C69+'5C1J_Jeff Chamber'!C69+'5C1Q_Advantage'!C69+'5C1AF_JCFA-Laf'!C69+'5C1W_Willow'!C69+'5C1Z_Lincoln Prep'!C69+'5C1AA_Laurel'!C69+'5C1AB_Apex'!C69+'5C1AC_Smothers'!C69+'5C1AD_Greater'!C69+'5C1R_Iberville'!C69+'5C1N_Delta'!C69+'5C1S_LC Col Prep'!C69+'5C1T_Northeast'!C69+'5C1U_Acadiana Ren'!C69+'5C1I_LA Key'!C69+'5C1V_Laf Ren'!C69+'5C1O_Impact'!C69+'5C1P_Vision'!C69+'5C2_LAVCA'!C69+'5C1H_Southwest'!C69+'5C1G_JS Clark'!C69+'5C1AH_BRUP'!C69+'5C1X_Tangi'!C69+'5C1Y_GEO'!C69+'5C1AI_Harmony'!C69+'5C1AJ_Athlos'!C69+'5C1AG_Collegiate'!C69+'5C1M_GEO Mid'!C69+Placeholder_Tallulah!C69</f>
        <v>0</v>
      </c>
      <c r="D69" s="57">
        <f>'Source Data'!H69</f>
        <v>3617.9669570727483</v>
      </c>
      <c r="E69" s="75">
        <f>'5C1B_DArbonne'!E69+'5C1A_Madison'!E69+'5C1C_Intl High'!E69+'5C3_UnvView'!E69+'5C1F_L.C. Charter'!E69+'5C1E_LFNO'!E69+'5C1D_NOMMA'!E69+'5C1AE_Noble Minds'!E69+'5C1J_Jeff Chamber'!E69+'5C1Q_Advantage'!E69+'5C1AF_JCFA-Laf'!E69+'5C1W_Willow'!E69+'5C1Z_Lincoln Prep'!E69+'5C1AA_Laurel'!E69+'5C1AB_Apex'!E69+'5C1AC_Smothers'!E69+'5C1AD_Greater'!E69+'5C1R_Iberville'!E69+'5C1N_Delta'!E69+'5C1S_LC Col Prep'!E69+'5C1T_Northeast'!E69+'5C1U_Acadiana Ren'!E69+'5C1I_LA Key'!E69+'5C1V_Laf Ren'!E69+'5C1O_Impact'!E69+'5C1P_Vision'!E69+'5C2_LAVCA'!E69+'5C1H_Southwest'!E69+'5C1G_JS Clark'!E69+'5C1AH_BRUP'!E69+'5C1X_Tangi'!E69+'5C1Y_GEO'!E69+'5C1AI_Harmony'!E69+'5C1AJ_Athlos'!E69+'5C1AG_Collegiate'!E69+'5C1M_GEO Mid'!E69+Placeholder_Tallulah!E69</f>
        <v>0</v>
      </c>
      <c r="F69" s="355">
        <f>'5C1B_DArbonne'!F69+'5C1A_Madison'!F69+'5C1C_Intl High'!F69+'5C3_UnvView'!F69+'5C1F_L.C. Charter'!F69+'5C1E_LFNO'!F69+'5C1D_NOMMA'!F69+'5C1AE_Noble Minds'!F69+'5C1J_Jeff Chamber'!F69+'5C1Q_Advantage'!F69+'5C1AF_JCFA-Laf'!F69+'5C1W_Willow'!F69+'5C1Z_Lincoln Prep'!F69+'5C1AA_Laurel'!F69+'5C1AB_Apex'!F69+'5C1AC_Smothers'!F69+'5C1AD_Greater'!F69+'5C1R_Iberville'!F69+'5C1N_Delta'!F69+'5C1S_LC Col Prep'!F69+'5C1T_Northeast'!F69+'5C1U_Acadiana Ren'!F69+'5C1I_LA Key'!F69+'5C1V_Laf Ren'!F69+'5C1O_Impact'!F69+'5C1P_Vision'!F69+'5C2_LAVCA'!F69+'5C1H_Southwest'!F69+'5C1G_JS Clark'!F69+'5C1AH_BRUP'!F69+'5C1X_Tangi'!F69+'5C1Y_GEO'!F69+'5C1AI_Harmony'!F69+'5C1AJ_Athlos'!F69+'5C1AG_Collegiate'!F69+'5C1M_GEO Mid'!F69+Placeholder_Tallulah!F69</f>
        <v>0</v>
      </c>
      <c r="G69" s="57">
        <f>'Source Data'!I69</f>
        <v>455.19374290754848</v>
      </c>
      <c r="H69" s="75">
        <f>'5C1B_DArbonne'!H69+'5C1A_Madison'!H69+'5C1C_Intl High'!H69+'5C3_UnvView'!H69+'5C1F_L.C. Charter'!H69+'5C1E_LFNO'!H69+'5C1D_NOMMA'!H69+'5C1AE_Noble Minds'!H69+'5C1J_Jeff Chamber'!H69+'5C1Q_Advantage'!H69+'5C1AF_JCFA-Laf'!H69+'5C1W_Willow'!H69+'5C1Z_Lincoln Prep'!H69+'5C1AA_Laurel'!H69+'5C1AB_Apex'!H69+'5C1AC_Smothers'!H69+'5C1AD_Greater'!H69+'5C1R_Iberville'!H69+'5C1N_Delta'!H69+'5C1S_LC Col Prep'!H69+'5C1T_Northeast'!H69+'5C1U_Acadiana Ren'!H69+'5C1I_LA Key'!H69+'5C1V_Laf Ren'!H69+'5C1O_Impact'!H69+'5C1P_Vision'!H69+'5C2_LAVCA'!H69+'5C1H_Southwest'!H69+'5C1G_JS Clark'!H69+'5C1AH_BRUP'!H69+'5C1X_Tangi'!H69+'5C1Y_GEO'!H69+'5C1AI_Harmony'!H69+'5C1AJ_Athlos'!H69+'5C1AG_Collegiate'!H69+'5C1M_GEO Mid'!H69+Placeholder_Tallulah!H69</f>
        <v>0</v>
      </c>
      <c r="I69" s="355">
        <f>'5C1B_DArbonne'!I69+'5C1A_Madison'!I69+'5C1C_Intl High'!I69+'5C3_UnvView'!I69+'5C1F_L.C. Charter'!I69+'5C1E_LFNO'!I69+'5C1D_NOMMA'!I69+'5C1AE_Noble Minds'!I69+'5C1J_Jeff Chamber'!I69+'5C1Q_Advantage'!I69+'5C1AF_JCFA-Laf'!I69+'5C1W_Willow'!I69+'5C1Z_Lincoln Prep'!I69+'5C1AA_Laurel'!I69+'5C1AB_Apex'!I69+'5C1AC_Smothers'!I69+'5C1AD_Greater'!I69+'5C1R_Iberville'!I69+'5C1N_Delta'!I69+'5C1S_LC Col Prep'!I69+'5C1T_Northeast'!I69+'5C1U_Acadiana Ren'!I69+'5C1I_LA Key'!I69+'5C1V_Laf Ren'!I69+'5C1O_Impact'!I69+'5C1P_Vision'!I69+'5C2_LAVCA'!I69+'5C1H_Southwest'!I69+'5C1G_JS Clark'!I69+'5C1AH_BRUP'!I69+'5C1X_Tangi'!I69+'5C1Y_GEO'!I69+'5C1AI_Harmony'!I69+'5C1AJ_Athlos'!I69+'5C1AG_Collegiate'!I69+'5C1M_GEO Mid'!I69+Placeholder_Tallulah!I69</f>
        <v>0</v>
      </c>
      <c r="J69" s="57">
        <f>'Source Data'!J69</f>
        <v>124.14374806569505</v>
      </c>
      <c r="K69" s="75">
        <f>'5C1B_DArbonne'!K69+'5C1A_Madison'!K69+'5C1C_Intl High'!K69+'5C3_UnvView'!K69+'5C1F_L.C. Charter'!K69+'5C1E_LFNO'!K69+'5C1D_NOMMA'!K69+'5C1AE_Noble Minds'!K69+'5C1J_Jeff Chamber'!K69+'5C1Q_Advantage'!K69+'5C1AF_JCFA-Laf'!K69+'5C1W_Willow'!K69+'5C1Z_Lincoln Prep'!K69+'5C1AA_Laurel'!K69+'5C1AB_Apex'!K69+'5C1AC_Smothers'!K69+'5C1AD_Greater'!K69+'5C1R_Iberville'!K69+'5C1N_Delta'!K69+'5C1S_LC Col Prep'!K69+'5C1T_Northeast'!K69+'5C1U_Acadiana Ren'!K69+'5C1I_LA Key'!K69+'5C1V_Laf Ren'!K69+'5C1O_Impact'!K69+'5C1P_Vision'!K69+'5C2_LAVCA'!K69+'5C1H_Southwest'!K69+'5C1G_JS Clark'!K69+'5C1AH_BRUP'!K69+'5C1X_Tangi'!K69+'5C1Y_GEO'!K69+'5C1AI_Harmony'!K69+'5C1AJ_Athlos'!K69+'5C1AG_Collegiate'!K69+'5C1M_GEO Mid'!K69+Placeholder_Tallulah!K69</f>
        <v>0</v>
      </c>
      <c r="L69" s="355">
        <f>'5C1B_DArbonne'!L69+'5C1A_Madison'!L69+'5C1C_Intl High'!L69+'5C3_UnvView'!L69+'5C1F_L.C. Charter'!L69+'5C1E_LFNO'!L69+'5C1D_NOMMA'!L69+'5C1AE_Noble Minds'!L69+'5C1J_Jeff Chamber'!L69+'5C1Q_Advantage'!L69+'5C1AF_JCFA-Laf'!L69+'5C1W_Willow'!L69+'5C1Z_Lincoln Prep'!L69+'5C1AA_Laurel'!L69+'5C1AB_Apex'!L69+'5C1AC_Smothers'!L69+'5C1AD_Greater'!L69+'5C1R_Iberville'!L69+'5C1N_Delta'!L69+'5C1S_LC Col Prep'!L69+'5C1T_Northeast'!L69+'5C1U_Acadiana Ren'!L69+'5C1I_LA Key'!L69+'5C1V_Laf Ren'!L69+'5C1O_Impact'!L69+'5C1P_Vision'!L69+'5C2_LAVCA'!L69+'5C1H_Southwest'!L69+'5C1G_JS Clark'!L69+'5C1AH_BRUP'!L69+'5C1X_Tangi'!L69+'5C1Y_GEO'!L69+'5C1AI_Harmony'!L69+'5C1AJ_Athlos'!L69+'5C1AG_Collegiate'!L69+'5C1M_GEO Mid'!L69+Placeholder_Tallulah!L69</f>
        <v>0</v>
      </c>
      <c r="M69" s="57">
        <f>'Source Data'!K69</f>
        <v>3103.5937016423763</v>
      </c>
      <c r="N69" s="75">
        <f>'5C1B_DArbonne'!N69+'5C1A_Madison'!N69+'5C1C_Intl High'!N69+'5C3_UnvView'!N69+'5C1F_L.C. Charter'!N69+'5C1E_LFNO'!N69+'5C1D_NOMMA'!N69+'5C1AE_Noble Minds'!N69+'5C1J_Jeff Chamber'!N69+'5C1Q_Advantage'!N69+'5C1AF_JCFA-Laf'!N69+'5C1W_Willow'!N69+'5C1Z_Lincoln Prep'!N69+'5C1AA_Laurel'!N69+'5C1AB_Apex'!N69+'5C1AC_Smothers'!N69+'5C1AD_Greater'!N69+'5C1R_Iberville'!N69+'5C1N_Delta'!N69+'5C1S_LC Col Prep'!N69+'5C1T_Northeast'!N69+'5C1U_Acadiana Ren'!N69+'5C1I_LA Key'!N69+'5C1V_Laf Ren'!N69+'5C1O_Impact'!N69+'5C1P_Vision'!N69+'5C2_LAVCA'!N69+'5C1H_Southwest'!N69+'5C1G_JS Clark'!N69+'5C1AH_BRUP'!N69+'5C1X_Tangi'!N69+'5C1Y_GEO'!N69+'5C1AI_Harmony'!N69+'5C1AJ_Athlos'!N69+'5C1AG_Collegiate'!N69+'5C1M_GEO Mid'!N69+Placeholder_Tallulah!N69</f>
        <v>0</v>
      </c>
      <c r="O69" s="355">
        <f>'5C1B_DArbonne'!O69+'5C1A_Madison'!O69+'5C1C_Intl High'!O69+'5C3_UnvView'!O69+'5C1F_L.C. Charter'!O69+'5C1E_LFNO'!O69+'5C1D_NOMMA'!O69+'5C1AE_Noble Minds'!O69+'5C1J_Jeff Chamber'!O69+'5C1Q_Advantage'!O69+'5C1AF_JCFA-Laf'!O69+'5C1W_Willow'!O69+'5C1Z_Lincoln Prep'!O69+'5C1AA_Laurel'!O69+'5C1AB_Apex'!O69+'5C1AC_Smothers'!O69+'5C1AD_Greater'!O69+'5C1R_Iberville'!O69+'5C1N_Delta'!O69+'5C1S_LC Col Prep'!O69+'5C1T_Northeast'!O69+'5C1U_Acadiana Ren'!O69+'5C1I_LA Key'!O69+'5C1V_Laf Ren'!O69+'5C1O_Impact'!O69+'5C1P_Vision'!O69+'5C2_LAVCA'!O69+'5C1H_Southwest'!O69+'5C1G_JS Clark'!O69+'5C1AH_BRUP'!O69+'5C1X_Tangi'!O69+'5C1Y_GEO'!O69+'5C1AI_Harmony'!O69+'5C1AJ_Athlos'!O69+'5C1AG_Collegiate'!O69+'5C1M_GEO Mid'!O69+Placeholder_Tallulah!O69</f>
        <v>0</v>
      </c>
      <c r="P69" s="57">
        <f>'Source Data'!L69</f>
        <v>1241.4374806569506</v>
      </c>
      <c r="Q69" s="75">
        <f>'5C1B_DArbonne'!Q69+'5C1A_Madison'!Q69+'5C1C_Intl High'!Q69+'5C3_UnvView'!Q69+'5C1F_L.C. Charter'!Q69+'5C1E_LFNO'!Q69+'5C1D_NOMMA'!Q69+'5C1AE_Noble Minds'!Q69+'5C1J_Jeff Chamber'!Q69+'5C1Q_Advantage'!Q69+'5C1AF_JCFA-Laf'!Q69+'5C1W_Willow'!Q69+'5C1Z_Lincoln Prep'!Q69+'5C1AA_Laurel'!Q69+'5C1AB_Apex'!Q69+'5C1AC_Smothers'!Q69+'5C1AD_Greater'!Q69+'5C1R_Iberville'!Q69+'5C1N_Delta'!Q69+'5C1S_LC Col Prep'!Q69+'5C1T_Northeast'!Q69+'5C1U_Acadiana Ren'!Q69+'5C1I_LA Key'!Q69+'5C1V_Laf Ren'!Q69+'5C1O_Impact'!Q69+'5C1P_Vision'!Q69+'5C2_LAVCA'!Q69+'5C1H_Southwest'!Q69+'5C1G_JS Clark'!Q69+'5C1AH_BRUP'!Q69+'5C1X_Tangi'!Q69+'5C1Y_GEO'!Q69+'5C1AI_Harmony'!Q69+'5C1AJ_Athlos'!Q69+'5C1AG_Collegiate'!Q69+'5C1M_GEO Mid'!Q69+Placeholder_Tallulah!Q69</f>
        <v>0</v>
      </c>
      <c r="R69" s="94">
        <f>'5C1B_DArbonne'!R69+'5C1A_Madison'!R69+'5C1C_Intl High'!R69+'5C3_UnvView'!R69+'5C1F_L.C. Charter'!R69+'5C1E_LFNO'!R69+'5C1D_NOMMA'!R69+'5C1AE_Noble Minds'!R69+'5C1J_Jeff Chamber'!R69+'5C1Q_Advantage'!R69+'5C1AF_JCFA-Laf'!R69+'5C1W_Willow'!R69+'5C1Z_Lincoln Prep'!R69+'5C1AA_Laurel'!R69+'5C1AB_Apex'!R69+'5C1AC_Smothers'!R69+'5C1AD_Greater'!R69+'5C1R_Iberville'!R69+'5C1N_Delta'!R69+'5C1S_LC Col Prep'!R69+'5C1T_Northeast'!R69+'5C1U_Acadiana Ren'!R69+'5C1I_LA Key'!R69+'5C1V_Laf Ren'!R69+'5C1O_Impact'!R69+'5C1P_Vision'!R69+'5C2_LAVCA'!R69+'5C1H_Southwest'!R69+'5C1G_JS Clark'!R69+'5C1AH_BRUP'!R69+'5C1X_Tangi'!R69+'5C1Y_GEO'!R69+'5C1AI_Harmony'!R69+'5C1AJ_Athlos'!R69+'5C1AG_Collegiate'!R69+'5C1M_GEO Mid'!R69+Placeholder_Tallulah!R69</f>
        <v>42199</v>
      </c>
      <c r="S69" s="1397">
        <f>'5C3_UnvView'!S69+'5C2_LAVCA'!S69</f>
        <v>3891</v>
      </c>
      <c r="T69" s="57">
        <f>'5C1B_DArbonne'!S69+'5C1A_Madison'!S69+'5C1C_Intl High'!S69+'5C3_UnvView'!T69+'5C1F_L.C. Charter'!S69+'5C1E_LFNO'!S69+'5C1D_NOMMA'!S69+'5C1AE_Noble Minds'!S69+'5C1J_Jeff Chamber'!S69+'5C1Q_Advantage'!S69+'5C1AF_JCFA-Laf'!S69+'5C1W_Willow'!S69+'5C1Z_Lincoln Prep'!S69+'5C1AA_Laurel'!S69+'5C1AB_Apex'!S69+'5C1AC_Smothers'!S69+'5C1AD_Greater'!S69+'5C1R_Iberville'!S69+'5C1N_Delta'!S69+'5C1S_LC Col Prep'!S69+'5C1T_Northeast'!S69+'5C1U_Acadiana Ren'!S69+'5C1I_LA Key'!S69+'5C1V_Laf Ren'!S69+'5C1O_Impact'!S69+'5C1P_Vision'!S69+'5C2_LAVCA'!T69+'5C1H_Southwest'!S69+'5C1G_JS Clark'!S69+'5C1AH_BRUP'!S69+'5C1X_Tangi'!S69+'5C1Y_GEO'!S69+'5C1AI_Harmony'!S69+'5C1AJ_Athlos'!S69+'5C1AG_Collegiate'!S69+'5C1M_GEO Mid'!S69+Placeholder_Tallulah!S69</f>
        <v>0</v>
      </c>
      <c r="U69" s="57">
        <f>'5C1B_DArbonne'!T69+'5C1A_Madison'!T69+'5C1C_Intl High'!T69+'5C3_UnvView'!U69+'5C1F_L.C. Charter'!T69+'5C1E_LFNO'!T69+'5C1D_NOMMA'!T69+'5C1AE_Noble Minds'!T69+'5C1J_Jeff Chamber'!T69+'5C1Q_Advantage'!T69+'5C1AF_JCFA-Laf'!T69+'5C1W_Willow'!T69+'5C1Z_Lincoln Prep'!T69+'5C1AA_Laurel'!T69+'5C1AB_Apex'!T69+'5C1AC_Smothers'!T69+'5C1AD_Greater'!T69+'5C1R_Iberville'!T69+'5C1N_Delta'!T69+'5C1S_LC Col Prep'!T69+'5C1T_Northeast'!T69+'5C1U_Acadiana Ren'!T69+'5C1I_LA Key'!T69+'5C1V_Laf Ren'!T69+'5C1O_Impact'!T69+'5C1P_Vision'!T69+'5C2_LAVCA'!U69+'5C1H_Southwest'!T69+'5C1G_JS Clark'!T69+'5C1AH_BRUP'!T69+'5C1X_Tangi'!T69+'5C1Y_GEO'!T69+'5C1AI_Harmony'!T69+'5C1AJ_Athlos'!T69+'5C1AG_Collegiate'!T69+'5C1M_GEO Mid'!T69+Placeholder_Tallulah!T69</f>
        <v>0</v>
      </c>
      <c r="V69" s="58">
        <f>'5C1B_DArbonne'!U69+'5C1A_Madison'!U69+'5C1C_Intl High'!U69+'5C3_UnvView'!V69+'5C1F_L.C. Charter'!U69+'5C1E_LFNO'!U69+'5C1D_NOMMA'!U69+'5C1AE_Noble Minds'!U69+'5C1J_Jeff Chamber'!U69+'5C1Q_Advantage'!U69+'5C1AF_JCFA-Laf'!U69+'5C1W_Willow'!U69+'5C1Z_Lincoln Prep'!U69+'5C1AA_Laurel'!U69+'5C1AB_Apex'!U69+'5C1AC_Smothers'!U69+'5C1AD_Greater'!U69+'5C1R_Iberville'!U69+'5C1N_Delta'!U69+'5C1S_LC Col Prep'!U69+'5C1T_Northeast'!U69+'5C1U_Acadiana Ren'!U69+'5C1I_LA Key'!U69+'5C1V_Laf Ren'!U69+'5C1O_Impact'!U69+'5C1P_Vision'!U69+'5C2_LAVCA'!V69+'5C1H_Southwest'!U69+'5C1G_JS Clark'!U69+'5C1AH_BRUP'!U69+'5C1X_Tangi'!U69+'5C1Y_GEO'!U69+'5C1AI_Harmony'!U69+'5C1AJ_Athlos'!U69+'5C1AG_Collegiate'!U69+'5C1M_GEO Mid'!U69+Placeholder_Tallulah!U69</f>
        <v>0</v>
      </c>
      <c r="W69" s="94">
        <f>'5C1B_DArbonne'!V69+'5C1A_Madison'!V69+'5C1C_Intl High'!V69+'5C3_UnvView'!W69+'5C1F_L.C. Charter'!V69+'5C1E_LFNO'!V69+'5C1D_NOMMA'!V69+'5C1AE_Noble Minds'!V69+'5C1J_Jeff Chamber'!V69+'5C1Q_Advantage'!V69+'5C1AF_JCFA-Laf'!V69+'5C1W_Willow'!V69+'5C1Z_Lincoln Prep'!V69+'5C1AA_Laurel'!V69+'5C1AB_Apex'!V69+'5C1AC_Smothers'!V69+'5C1AD_Greater'!V69+'5C1R_Iberville'!V69+'5C1N_Delta'!V69+'5C1S_LC Col Prep'!V69+'5C1T_Northeast'!V69+'5C1U_Acadiana Ren'!V69+'5C1I_LA Key'!V69+'5C1V_Laf Ren'!V69+'5C1O_Impact'!V69+'5C1P_Vision'!V69+'5C2_LAVCA'!W69+'5C1H_Southwest'!V69+'5C1G_JS Clark'!V69+'5C1AH_BRUP'!V69+'5C1X_Tangi'!V69+'5C1Y_GEO'!V69+'5C1AI_Harmony'!V69+'5C1AJ_Athlos'!V69+'5C1AG_Collegiate'!V69+'5C1M_GEO Mid'!V69+Placeholder_Tallulah!V69</f>
        <v>0</v>
      </c>
      <c r="X69" s="75">
        <f>'5C1B_DArbonne'!W69+'5C1A_Madison'!W69+'5C1C_Intl High'!W69+'5C3_UnvView'!X69+'5C1F_L.C. Charter'!W69+'5C1E_LFNO'!W69+'5C1D_NOMMA'!W69+'5C1AE_Noble Minds'!W69+'5C1J_Jeff Chamber'!W69+'5C1Q_Advantage'!W69+'5C1AF_JCFA-Laf'!W69+'5C1W_Willow'!W69+'5C1Z_Lincoln Prep'!W69+'5C1AA_Laurel'!W69+'5C1AB_Apex'!W69+'5C1AC_Smothers'!W69+'5C1AD_Greater'!W69+'5C1R_Iberville'!W69+'5C1N_Delta'!W69+'5C1S_LC Col Prep'!W69+'5C1T_Northeast'!W69+'5C1U_Acadiana Ren'!W69+'5C1I_LA Key'!W69+'5C1V_Laf Ren'!W69+'5C1O_Impact'!W69+'5C1P_Vision'!W69+'5C2_LAVCA'!X69+'5C1H_Southwest'!W69+'5C1G_JS Clark'!W69+'5C1AH_BRUP'!W69+'5C1X_Tangi'!W69+'5C1Y_GEO'!W69+'5C1AI_Harmony'!W69+'5C1AJ_Athlos'!W69+'5C1AG_Collegiate'!W69+'5C1M_GEO Mid'!W69+Placeholder_Tallulah!W69</f>
        <v>0</v>
      </c>
      <c r="Y69" s="94">
        <f>'5C1B_DArbonne'!X69+'5C1A_Madison'!X69+'5C1C_Intl High'!X69+'5C3_UnvView'!Y69+'5C1F_L.C. Charter'!X69+'5C1E_LFNO'!X69+'5C1D_NOMMA'!X69+'5C1AE_Noble Minds'!X69+'5C1J_Jeff Chamber'!X69+'5C1Q_Advantage'!X69+'5C1AF_JCFA-Laf'!X69+'5C1W_Willow'!X69+'5C1Z_Lincoln Prep'!X69+'5C1AA_Laurel'!X69+'5C1AB_Apex'!X69+'5C1AC_Smothers'!X69+'5C1AD_Greater'!X69+'5C1R_Iberville'!X69+'5C1N_Delta'!X69+'5C1S_LC Col Prep'!X69+'5C1T_Northeast'!X69+'5C1U_Acadiana Ren'!X69+'5C1I_LA Key'!X69+'5C1V_Laf Ren'!X69+'5C1O_Impact'!X69+'5C1P_Vision'!X69+'5C2_LAVCA'!Y69+'5C1H_Southwest'!X69+'5C1G_JS Clark'!X69+'5C1AH_BRUP'!X69+'5C1X_Tangi'!X69+'5C1Y_GEO'!X69+'5C1AI_Harmony'!X69+'5C1AJ_Athlos'!X69+'5C1AG_Collegiate'!X69+'5C1M_GEO Mid'!X69+Placeholder_Tallulah!X69</f>
        <v>0</v>
      </c>
      <c r="Z69" s="57">
        <f>'5C1B_DArbonne'!Y69+'5C1A_Madison'!Y69+'5C1C_Intl High'!Y69+'5C3_UnvView'!Z69+'5C1F_L.C. Charter'!Y69+'5C1E_LFNO'!Y69+'5C1D_NOMMA'!Y69+'5C1AE_Noble Minds'!Y69+'5C1J_Jeff Chamber'!Y69+'5C1Q_Advantage'!Y69+'5C1AF_JCFA-Laf'!Y69+'5C1W_Willow'!Y69+'5C1Z_Lincoln Prep'!Y69+'5C1AA_Laurel'!Y69+'5C1AB_Apex'!Y69+'5C1AC_Smothers'!Y69+'5C1AD_Greater'!Y69+'5C1R_Iberville'!Y69+'5C1N_Delta'!Y69+'5C1S_LC Col Prep'!Y69+'5C1T_Northeast'!Y69+'5C1U_Acadiana Ren'!Y69+'5C1I_LA Key'!Y69+'5C1V_Laf Ren'!Y69+'5C1O_Impact'!Y69+'5C1P_Vision'!Y69+'5C2_LAVCA'!Z69+'5C1H_Southwest'!Y69+'5C1G_JS Clark'!Y69+'5C1AH_BRUP'!Y69+'5C1X_Tangi'!Y69+'5C1Y_GEO'!Y69+'5C1AI_Harmony'!Y69+'5C1AJ_Athlos'!Y69+'5C1AG_Collegiate'!Y69+'5C1M_GEO Mid'!Y69+Placeholder_Tallulah!Y69</f>
        <v>0</v>
      </c>
      <c r="AA69" s="94">
        <f>'5C1B_DArbonne'!Z69+'5C1A_Madison'!Z69+'5C1C_Intl High'!Z69+'5C3_UnvView'!AA69+'5C1F_L.C. Charter'!Z69+'5C1E_LFNO'!Z69+'5C1D_NOMMA'!Z69+'5C1AE_Noble Minds'!Z69+'5C1J_Jeff Chamber'!Z69+'5C1Q_Advantage'!Z69+'5C1AF_JCFA-Laf'!Z69+'5C1W_Willow'!Z69+'5C1Z_Lincoln Prep'!Z69+'5C1AA_Laurel'!Z69+'5C1AB_Apex'!Z69+'5C1AC_Smothers'!Z69+'5C1AD_Greater'!Z69+'5C1R_Iberville'!Z69+'5C1N_Delta'!Z69+'5C1S_LC Col Prep'!Z69+'5C1T_Northeast'!Z69+'5C1U_Acadiana Ren'!Z69+'5C1I_LA Key'!Z69+'5C1V_Laf Ren'!Z69+'5C1O_Impact'!Z69+'5C1P_Vision'!Z69+'5C2_LAVCA'!AA69+'5C1H_Southwest'!Z69+'5C1G_JS Clark'!Z69+'5C1AH_BRUP'!Z69+'5C1X_Tangi'!Z69+'5C1Y_GEO'!Z69+'5C1AI_Harmony'!Z69+'5C1AJ_Athlos'!Z69+'5C1AG_Collegiate'!Z69+'5C1M_GEO Mid'!Z69+Placeholder_Tallulah!Z69</f>
        <v>0</v>
      </c>
      <c r="AB69" s="57">
        <f>'5C1B_DArbonne'!AA69+'5C1A_Madison'!AA69+'5C1C_Intl High'!AA69+'5C3_UnvView'!AB69+'5C1F_L.C. Charter'!AA69+'5C1E_LFNO'!AA69+'5C1D_NOMMA'!AA69+'5C1AE_Noble Minds'!AA69+'5C1J_Jeff Chamber'!AA69+'5C1Q_Advantage'!AA69+'5C1AF_JCFA-Laf'!AA69+'5C1W_Willow'!AA69+'5C1Z_Lincoln Prep'!AA69+'5C1AA_Laurel'!AA69+'5C1AB_Apex'!AA69+'5C1AC_Smothers'!AA69+'5C1AD_Greater'!AA69+'5C1R_Iberville'!AA69+'5C1N_Delta'!AA69+'5C1S_LC Col Prep'!AA69+'5C1T_Northeast'!AA69+'5C1U_Acadiana Ren'!AA69+'5C1I_LA Key'!AA69+'5C1V_Laf Ren'!AA69+'5C1O_Impact'!AA69+'5C1P_Vision'!AA69+'5C2_LAVCA'!AB69+'5C1H_Southwest'!AA69+'5C1G_JS Clark'!AA69+'5C1AH_BRUP'!AA69+'5C1X_Tangi'!AA69+'5C1Y_GEO'!AA69+'5C1AI_Harmony'!AA69+'5C1AJ_Athlos'!AA69+'5C1AG_Collegiate'!AA69+'5C1M_GEO Mid'!AA69+Placeholder_Tallulah!AA69</f>
        <v>0</v>
      </c>
      <c r="AC69" s="57">
        <f>'5C1B_DArbonne'!AB69+'5C1A_Madison'!AB69+'5C1C_Intl High'!AB69+'5C3_UnvView'!AC69+'5C1F_L.C. Charter'!AB69+'5C1E_LFNO'!AB69+'5C1D_NOMMA'!AB69+'5C1AE_Noble Minds'!AB69+'5C1J_Jeff Chamber'!AB69+'5C1Q_Advantage'!AB69+'5C1AF_JCFA-Laf'!AB69+'5C1W_Willow'!AB69+'5C1Z_Lincoln Prep'!AB69+'5C1AA_Laurel'!AB69+'5C1AB_Apex'!AB69+'5C1AC_Smothers'!AB69+'5C1AD_Greater'!AB69+'5C1R_Iberville'!AB69+'5C1N_Delta'!AB69+'5C1S_LC Col Prep'!AB69+'5C1T_Northeast'!AB69+'5C1U_Acadiana Ren'!AB69+'5C1I_LA Key'!AB69+'5C1V_Laf Ren'!AB69+'5C1O_Impact'!AB69+'5C1P_Vision'!AB69+'5C2_LAVCA'!AC69+'5C1H_Southwest'!AB69+'5C1G_JS Clark'!AB69+'5C1AH_BRUP'!AB69+'5C1X_Tangi'!AB69+'5C1Y_GEO'!AB69+'5C1AI_Harmony'!AB69+'5C1AJ_Athlos'!AB69+'5C1AG_Collegiate'!AB69+'5C1M_GEO Mid'!AB69+Placeholder_Tallulah!AB69</f>
        <v>0</v>
      </c>
      <c r="AD69" s="94">
        <f>'5C1B_DArbonne'!AC69+'5C1A_Madison'!AC69+'5C1C_Intl High'!AC69+'5C3_UnvView'!AD69+'5C1F_L.C. Charter'!AC69+'5C1E_LFNO'!AC69+'5C1D_NOMMA'!AC69+'5C1AE_Noble Minds'!AC69+'5C1J_Jeff Chamber'!AC69+'5C1Q_Advantage'!AC69+'5C1AF_JCFA-Laf'!AC69+'5C1W_Willow'!AC69+'5C1Z_Lincoln Prep'!AC69+'5C1AA_Laurel'!AC69+'5C1AB_Apex'!AC69+'5C1AC_Smothers'!AC69+'5C1AD_Greater'!AC69+'5C1R_Iberville'!AC69+'5C1N_Delta'!AC69+'5C1S_LC Col Prep'!AC69+'5C1T_Northeast'!AC69+'5C1U_Acadiana Ren'!AC69+'5C1I_LA Key'!AC69+'5C1V_Laf Ren'!AC69+'5C1O_Impact'!AC69+'5C1P_Vision'!AC69+'5C2_LAVCA'!AD69+'5C1H_Southwest'!AC69+'5C1G_JS Clark'!AC69+'5C1AH_BRUP'!AC69+'5C1X_Tangi'!AC69+'5C1Y_GEO'!AC69+'5C1AI_Harmony'!AC69+'5C1AJ_Athlos'!AC69+'5C1AG_Collegiate'!AC69+'5C1M_GEO Mid'!AC69+Placeholder_Tallulah!AC69</f>
        <v>0</v>
      </c>
      <c r="AE69" s="98">
        <f>'5C1B_DArbonne'!AD69+'5C1A_Madison'!AD69+'5C1C_Intl High'!AD69+'5C3_UnvView'!AE69+'5C1F_L.C. Charter'!AD69+'5C1E_LFNO'!AD69+'5C1D_NOMMA'!AD69+'5C1AE_Noble Minds'!AD69+'5C1J_Jeff Chamber'!AD69+'5C1Q_Advantage'!AD69+'5C1AF_JCFA-Laf'!AD69+'5C1W_Willow'!AD69+'5C1Z_Lincoln Prep'!AD69+'5C1AA_Laurel'!AD69+'5C1AB_Apex'!AD69+'5C1AC_Smothers'!AD69+'5C1AD_Greater'!AD69+'5C1R_Iberville'!AD69+'5C1N_Delta'!AD69+'5C1S_LC Col Prep'!AD69+'5C1T_Northeast'!AD69+'5C1U_Acadiana Ren'!AD69+'5C1I_LA Key'!AD69+'5C1V_Laf Ren'!AD69+'5C1O_Impact'!AD69+'5C1P_Vision'!AD69+'5C2_LAVCA'!AE69+'5C1H_Southwest'!AD69+'5C1G_JS Clark'!AD69+'5C1AH_BRUP'!AD69+'5C1X_Tangi'!AD69+'5C1Y_GEO'!AD69+'5C1AI_Harmony'!AD69+'5C1AJ_Athlos'!AD69+'5C1AG_Collegiate'!AD69+'5C1M_GEO Mid'!AD69+Placeholder_Tallulah!AD69</f>
        <v>0</v>
      </c>
      <c r="AF69" s="76">
        <f>'Source Data'!N69</f>
        <v>8234</v>
      </c>
      <c r="AG69" s="91">
        <f>'5C1B_DArbonne'!AF69+'5C1A_Madison'!AF69+'5C1C_Intl High'!AF69+'5C3_UnvView'!AG69+'5C1F_L.C. Charter'!AF69+'5C1E_LFNO'!AF69+'5C1D_NOMMA'!AF69+'5C1AE_Noble Minds'!AF69+'5C1J_Jeff Chamber'!AF69+'5C1Q_Advantage'!AF69+'5C1AF_JCFA-Laf'!AF69+'5C1W_Willow'!AF69+'5C1Z_Lincoln Prep'!AF69+'5C1AA_Laurel'!AF69+'5C1AB_Apex'!AF69+'5C1AC_Smothers'!AF69+'5C1AD_Greater'!AF69+'5C1R_Iberville'!AF69+'5C1N_Delta'!AF69+'5C1S_LC Col Prep'!AF69+'5C1T_Northeast'!AF69+'5C1U_Acadiana Ren'!AF69+'5C1I_LA Key'!AF69+'5C1V_Laf Ren'!AF69+'5C1O_Impact'!AF69+'5C1P_Vision'!AF69+'5C2_LAVCA'!AG69+'5C1H_Southwest'!AF69+'5C1G_JS Clark'!AF69+'5C1AH_BRUP'!AF69+'5C1X_Tangi'!AF69+'5C1Y_GEO'!AF69+'5C1AI_Harmony'!AF69+'5C1AJ_Athlos'!AF69+'5C1AG_Collegiate'!AF69+'5C1M_GEO Mid'!AF69+Placeholder_Tallulah!AF69</f>
        <v>0</v>
      </c>
      <c r="AH69" s="336">
        <f>'5C1B_DArbonne'!AG69+'5C1A_Madison'!AG69+'5C1C_Intl High'!AG69+'5C3_UnvView'!AH69+'5C1F_L.C. Charter'!AG69+'5C1E_LFNO'!AG69+'5C1D_NOMMA'!AG69+'5C1AE_Noble Minds'!AG69+'5C1J_Jeff Chamber'!AG69+'5C1Q_Advantage'!AG69+'5C1AF_JCFA-Laf'!AG69+'5C1W_Willow'!AG69+'5C1Z_Lincoln Prep'!AG69+'5C1AA_Laurel'!AG69+'5C1AB_Apex'!AG69+'5C1AC_Smothers'!AG69+'5C1AD_Greater'!AG69+'5C1R_Iberville'!AG69+'5C1N_Delta'!AG69+'5C1S_LC Col Prep'!AG69+'5C1T_Northeast'!AG69+'5C1U_Acadiana Ren'!AG69+'5C1I_LA Key'!AG69+'5C1V_Laf Ren'!AG69+'5C1O_Impact'!AG69+'5C1P_Vision'!AG69+'5C2_LAVCA'!AH69+'5C1H_Southwest'!AG69+'5C1G_JS Clark'!AG69+'5C1AH_BRUP'!AG69+'5C1X_Tangi'!AG69+'5C1Y_GEO'!AG69+'5C1AI_Harmony'!AG69+'5C1AJ_Athlos'!AG69+'5C1AG_Collegiate'!AG69+'5C1M_GEO Mid'!AG69+Placeholder_Tallulah!AG69</f>
        <v>0</v>
      </c>
      <c r="AI69" s="76">
        <f>'5C1B_DArbonne'!AH69+'5C1A_Madison'!AH69+'5C1C_Intl High'!AH69+'5C3_UnvView'!AI69+'5C1F_L.C. Charter'!AH69+'5C1E_LFNO'!AH69+'5C1D_NOMMA'!AH69+'5C1AE_Noble Minds'!AH69+'5C1J_Jeff Chamber'!AH69+'5C1Q_Advantage'!AH69+'5C1AF_JCFA-Laf'!AH69+'5C1W_Willow'!AH69+'5C1Z_Lincoln Prep'!AH69+'5C1AA_Laurel'!AH69+'5C1AB_Apex'!AH69+'5C1AC_Smothers'!AH69+'5C1AD_Greater'!AH69+'5C1R_Iberville'!AH69+'5C1N_Delta'!AH69+'5C1S_LC Col Prep'!AH69+'5C1T_Northeast'!AH69+'5C1U_Acadiana Ren'!AH69+'5C1I_LA Key'!AH69+'5C1V_Laf Ren'!AH69+'5C1O_Impact'!AH69+'5C1P_Vision'!AH69+'5C2_LAVCA'!AI69+'5C1H_Southwest'!AH69+'5C1G_JS Clark'!AH69+'5C1AH_BRUP'!AH69+'5C1X_Tangi'!AH69+'5C1Y_GEO'!AH69+'5C1AI_Harmony'!AH69+'5C1AJ_Athlos'!AH69+'5C1AG_Collegiate'!AH69+'5C1M_GEO Mid'!AH69+Placeholder_Tallulah!AH69</f>
        <v>0</v>
      </c>
      <c r="AJ69" s="336">
        <f>'5C1B_DArbonne'!AI69+'5C1A_Madison'!AI69+'5C1C_Intl High'!AI69+'5C3_UnvView'!AJ69+'5C1F_L.C. Charter'!AI69+'5C1E_LFNO'!AI69+'5C1D_NOMMA'!AI69+'5C1AE_Noble Minds'!AI69+'5C1J_Jeff Chamber'!AI69+'5C1Q_Advantage'!AI69+'5C1AF_JCFA-Laf'!AI69+'5C1W_Willow'!AI69+'5C1Z_Lincoln Prep'!AI69+'5C1AA_Laurel'!AI69+'5C1AB_Apex'!AI69+'5C1AC_Smothers'!AI69+'5C1AD_Greater'!AI69+'5C1R_Iberville'!AI69+'5C1N_Delta'!AI69+'5C1S_LC Col Prep'!AI69+'5C1T_Northeast'!AI69+'5C1U_Acadiana Ren'!AI69+'5C1I_LA Key'!AI69+'5C1V_Laf Ren'!AI69+'5C1O_Impact'!AI69+'5C1P_Vision'!AI69+'5C2_LAVCA'!AJ69+'5C1H_Southwest'!AI69+'5C1G_JS Clark'!AI69+'5C1AH_BRUP'!AI69+'5C1X_Tangi'!AI69+'5C1Y_GEO'!AI69+'5C1AI_Harmony'!AI69+'5C1AJ_Athlos'!AI69+'5C1AG_Collegiate'!AI69+'5C1M_GEO Mid'!AI69+Placeholder_Tallulah!AI69</f>
        <v>0</v>
      </c>
      <c r="AK69" s="78">
        <f>'5C1B_DArbonne'!AJ69+'5C1A_Madison'!AJ69+'5C1C_Intl High'!AJ69+'5C3_UnvView'!AK69+'5C1F_L.C. Charter'!AJ69+'5C1E_LFNO'!AJ69+'5C1D_NOMMA'!AJ69+'5C1AE_Noble Minds'!AJ69+'5C1J_Jeff Chamber'!AJ69+'5C1Q_Advantage'!AJ69+'5C1AF_JCFA-Laf'!AJ69+'5C1W_Willow'!AJ69+'5C1Z_Lincoln Prep'!AJ69+'5C1AA_Laurel'!AJ69+'5C1AB_Apex'!AJ69+'5C1AC_Smothers'!AJ69+'5C1AD_Greater'!AJ69+'5C1R_Iberville'!AJ69+'5C1N_Delta'!AJ69+'5C1S_LC Col Prep'!AJ69+'5C1T_Northeast'!AJ69+'5C1U_Acadiana Ren'!AJ69+'5C1I_LA Key'!AJ69+'5C1V_Laf Ren'!AJ69+'5C1O_Impact'!AJ69+'5C1P_Vision'!AJ69+'5C2_LAVCA'!AK69+'5C1H_Southwest'!AJ69+'5C1G_JS Clark'!AJ69+'5C1AH_BRUP'!AJ69+'5C1X_Tangi'!AJ69+'5C1Y_GEO'!AJ69+'5C1AI_Harmony'!AJ69+'5C1AJ_Athlos'!AJ69+'5C1AG_Collegiate'!AJ69+'5C1M_GEO Mid'!AJ69+Placeholder_Tallulah!AJ69</f>
        <v>0</v>
      </c>
      <c r="AL69" s="77">
        <f>'5C1B_DArbonne'!AK69+'5C1A_Madison'!AK69+'5C1C_Intl High'!AK69+'5C3_UnvView'!AL69+'5C1F_L.C. Charter'!AK69+'5C1E_LFNO'!AK69+'5C1D_NOMMA'!AK69+'5C1AE_Noble Minds'!AK69+'5C1J_Jeff Chamber'!AK69+'5C1Q_Advantage'!AK69+'5C1AF_JCFA-Laf'!AK69+'5C1W_Willow'!AK69+'5C1Z_Lincoln Prep'!AK69+'5C1AA_Laurel'!AK69+'5C1AB_Apex'!AK69+'5C1AC_Smothers'!AK69+'5C1AD_Greater'!AK69+'5C1R_Iberville'!AK69+'5C1N_Delta'!AK69+'5C1S_LC Col Prep'!AK69+'5C1T_Northeast'!AK69+'5C1U_Acadiana Ren'!AK69+'5C1I_LA Key'!AK69+'5C1V_Laf Ren'!AK69+'5C1O_Impact'!AK69+'5C1P_Vision'!AK69+'5C2_LAVCA'!AL69+'5C1H_Southwest'!AK69+'5C1G_JS Clark'!AK69+'5C1AH_BRUP'!AK69+'5C1X_Tangi'!AK69+'5C1Y_GEO'!AK69+'5C1AI_Harmony'!AK69+'5C1AJ_Athlos'!AK69+'5C1AG_Collegiate'!AK69+'5C1M_GEO Mid'!AK69+Placeholder_Tallulah!AK69</f>
        <v>0</v>
      </c>
      <c r="AM69" s="91">
        <f>'5C1B_DArbonne'!AL69+'5C1A_Madison'!AL69+'5C1C_Intl High'!AL69+'5C3_UnvView'!AM69+'5C1F_L.C. Charter'!AL69+'5C1E_LFNO'!AL69+'5C1D_NOMMA'!AL69+'5C1AE_Noble Minds'!AL69+'5C1J_Jeff Chamber'!AL69+'5C1Q_Advantage'!AL69+'5C1AF_JCFA-Laf'!AL69+'5C1W_Willow'!AL69+'5C1Z_Lincoln Prep'!AL69+'5C1AA_Laurel'!AL69+'5C1AB_Apex'!AL69+'5C1AC_Smothers'!AL69+'5C1AD_Greater'!AL69+'5C1R_Iberville'!AL69+'5C1N_Delta'!AL69+'5C1S_LC Col Prep'!AL69+'5C1T_Northeast'!AL69+'5C1U_Acadiana Ren'!AL69+'5C1I_LA Key'!AL69+'5C1V_Laf Ren'!AL69+'5C1O_Impact'!AL69+'5C1P_Vision'!AL69+'5C2_LAVCA'!AM69+'5C1H_Southwest'!AL69+'5C1G_JS Clark'!AL69+'5C1AH_BRUP'!AL69+'5C1X_Tangi'!AL69+'5C1Y_GEO'!AL69+'5C1AI_Harmony'!AL69+'5C1AJ_Athlos'!AL69+'5C1AG_Collegiate'!AL69+'5C1M_GEO Mid'!AL69+Placeholder_Tallulah!AL69</f>
        <v>82339</v>
      </c>
      <c r="AN69" s="80">
        <f>'5C1B_DArbonne'!AM69+'5C1A_Madison'!AM69+'5C1C_Intl High'!AM69+'5C3_UnvView'!AN69+'5C1F_L.C. Charter'!AM69+'5C1E_LFNO'!AM69+'5C1D_NOMMA'!AM69+'5C1AE_Noble Minds'!AM69+'5C1J_Jeff Chamber'!AM69+'5C1Q_Advantage'!AM69+'5C1AF_JCFA-Laf'!AM69+'5C1W_Willow'!AM69+'5C1Z_Lincoln Prep'!AM69+'5C1AA_Laurel'!AM69+'5C1AB_Apex'!AM69+'5C1AC_Smothers'!AM69+'5C1AD_Greater'!AM69+'5C1R_Iberville'!AM69+'5C1N_Delta'!AM69+'5C1S_LC Col Prep'!AM69+'5C1T_Northeast'!AM69+'5C1U_Acadiana Ren'!AM69+'5C1I_LA Key'!AM69+'5C1V_Laf Ren'!AM69+'5C1O_Impact'!AM69+'5C1P_Vision'!AM69+'5C2_LAVCA'!AN69+'5C1H_Southwest'!AM69+'5C1G_JS Clark'!AM69+'5C1AH_BRUP'!AM69+'5C1X_Tangi'!AM69+'5C1Y_GEO'!AM69+'5C1AI_Harmony'!AM69+'5C1AJ_Athlos'!AM69+'5C1AG_Collegiate'!AM69+'5C1M_GEO Mid'!AM69+Placeholder_Tallulah!AM69</f>
        <v>0</v>
      </c>
      <c r="AO69" s="91">
        <f>'5C1B_DArbonne'!AN69+'5C1A_Madison'!AN69+'5C1C_Intl High'!AN69+'5C3_UnvView'!AO69+'5C1F_L.C. Charter'!AN69+'5C1E_LFNO'!AN69+'5C1D_NOMMA'!AN69+'5C1AE_Noble Minds'!AN69+'5C1J_Jeff Chamber'!AN69+'5C1Q_Advantage'!AN69+'5C1AF_JCFA-Laf'!AN69+'5C1W_Willow'!AN69+'5C1Z_Lincoln Prep'!AN69+'5C1AA_Laurel'!AN69+'5C1AB_Apex'!AN69+'5C1AC_Smothers'!AN69+'5C1AD_Greater'!AN69+'5C1R_Iberville'!AN69+'5C1N_Delta'!AN69+'5C1S_LC Col Prep'!AN69+'5C1T_Northeast'!AN69+'5C1U_Acadiana Ren'!AN69+'5C1I_LA Key'!AN69+'5C1V_Laf Ren'!AN69+'5C1O_Impact'!AN69+'5C1P_Vision'!AN69+'5C2_LAVCA'!AO69+'5C1H_Southwest'!AN69+'5C1G_JS Clark'!AN69+'5C1AH_BRUP'!AN69+'5C1X_Tangi'!AN69+'5C1Y_GEO'!AN69+'5C1AI_Harmony'!AN69+'5C1AJ_Athlos'!AN69+'5C1AG_Collegiate'!AN69+'5C1M_GEO Mid'!AN69+Placeholder_Tallulah!AN69</f>
        <v>0</v>
      </c>
      <c r="AP69" s="78">
        <f>'5C1B_DArbonne'!AO69+'5C1A_Madison'!AO69+'5C1C_Intl High'!AO69+'5C3_UnvView'!AP69+'5C1F_L.C. Charter'!AO69+'5C1E_LFNO'!AO69+'5C1D_NOMMA'!AO69+'5C1AE_Noble Minds'!AO69+'5C1J_Jeff Chamber'!AO69+'5C1Q_Advantage'!AO69+'5C1AF_JCFA-Laf'!AO69+'5C1W_Willow'!AO69+'5C1Z_Lincoln Prep'!AO69+'5C1AA_Laurel'!AO69+'5C1AB_Apex'!AO69+'5C1AC_Smothers'!AO69+'5C1AD_Greater'!AO69+'5C1R_Iberville'!AO69+'5C1N_Delta'!AO69+'5C1S_LC Col Prep'!AO69+'5C1T_Northeast'!AO69+'5C1U_Acadiana Ren'!AO69+'5C1I_LA Key'!AO69+'5C1V_Laf Ren'!AO69+'5C1O_Impact'!AO69+'5C1P_Vision'!AO69+'5C2_LAVCA'!AP69+'5C1H_Southwest'!AO69+'5C1G_JS Clark'!AO69+'5C1AH_BRUP'!AO69+'5C1X_Tangi'!AO69+'5C1Y_GEO'!AO69+'5C1AI_Harmony'!AO69+'5C1AJ_Athlos'!AO69+'5C1AG_Collegiate'!AO69+'5C1M_GEO Mid'!AO69+Placeholder_Tallulah!AO69</f>
        <v>0</v>
      </c>
      <c r="AQ69" s="91">
        <f>'5C1B_DArbonne'!AP69+'5C1A_Madison'!AP69+'5C1C_Intl High'!AP69+'5C3_UnvView'!AQ69+'5C1F_L.C. Charter'!AP69+'5C1E_LFNO'!AP69+'5C1D_NOMMA'!AP69+'5C1AE_Noble Minds'!AP69+'5C1J_Jeff Chamber'!AP69+'5C1Q_Advantage'!AP69+'5C1AF_JCFA-Laf'!AP69+'5C1W_Willow'!AP69+'5C1Z_Lincoln Prep'!AP69+'5C1AA_Laurel'!AP69+'5C1AB_Apex'!AP69+'5C1AC_Smothers'!AP69+'5C1AD_Greater'!AP69+'5C1R_Iberville'!AP69+'5C1N_Delta'!AP69+'5C1S_LC Col Prep'!AP69+'5C1T_Northeast'!AP69+'5C1U_Acadiana Ren'!AP69+'5C1I_LA Key'!AP69+'5C1V_Laf Ren'!AP69+'5C1O_Impact'!AP69+'5C1P_Vision'!AP69+'5C2_LAVCA'!AQ69+'5C1H_Southwest'!AP69+'5C1G_JS Clark'!AP69+'5C1AH_BRUP'!AP69+'5C1X_Tangi'!AP69+'5C1Y_GEO'!AP69+'5C1AI_Harmony'!AP69+'5C1AJ_Athlos'!AP69+'5C1AG_Collegiate'!AP69+'5C1M_GEO Mid'!AP69+Placeholder_Tallulah!AP69</f>
        <v>0</v>
      </c>
      <c r="AR69" s="78">
        <f>'5C1B_DArbonne'!AQ69+'5C1A_Madison'!AQ69+'5C1C_Intl High'!AQ69+'5C3_UnvView'!AR69+'5C1F_L.C. Charter'!AQ69+'5C1E_LFNO'!AQ69+'5C1D_NOMMA'!AQ69+'5C1AE_Noble Minds'!AQ69+'5C1J_Jeff Chamber'!AQ69+'5C1Q_Advantage'!AQ69+'5C1AF_JCFA-Laf'!AQ69+'5C1W_Willow'!AQ69+'5C1Z_Lincoln Prep'!AQ69+'5C1AA_Laurel'!AQ69+'5C1AB_Apex'!AQ69+'5C1AC_Smothers'!AQ69+'5C1AD_Greater'!AQ69+'5C1R_Iberville'!AQ69+'5C1N_Delta'!AQ69+'5C1S_LC Col Prep'!AQ69+'5C1T_Northeast'!AQ69+'5C1U_Acadiana Ren'!AQ69+'5C1I_LA Key'!AQ69+'5C1V_Laf Ren'!AQ69+'5C1O_Impact'!AQ69+'5C1P_Vision'!AQ69+'5C2_LAVCA'!AR69+'5C1H_Southwest'!AQ69+'5C1G_JS Clark'!AQ69+'5C1AH_BRUP'!AQ69+'5C1X_Tangi'!AQ69+'5C1Y_GEO'!AQ69+'5C1AI_Harmony'!AQ69+'5C1AJ_Athlos'!AQ69+'5C1AG_Collegiate'!AQ69+'5C1M_GEO Mid'!AQ69+Placeholder_Tallulah!AQ69</f>
        <v>0</v>
      </c>
      <c r="AS69" s="78">
        <f>'5C1B_DArbonne'!AR69+'5C1A_Madison'!AR69+'5C1C_Intl High'!AR69+'5C3_UnvView'!AS69+'5C1F_L.C. Charter'!AR69+'5C1E_LFNO'!AR69+'5C1D_NOMMA'!AR69+'5C1AE_Noble Minds'!AR69+'5C1J_Jeff Chamber'!AR69+'5C1Q_Advantage'!AR69+'5C1AF_JCFA-Laf'!AR69+'5C1W_Willow'!AR69+'5C1Z_Lincoln Prep'!AR69+'5C1AA_Laurel'!AR69+'5C1AB_Apex'!AR69+'5C1AC_Smothers'!AR69+'5C1AD_Greater'!AR69+'5C1R_Iberville'!AR69+'5C1N_Delta'!AR69+'5C1S_LC Col Prep'!AR69+'5C1T_Northeast'!AR69+'5C1U_Acadiana Ren'!AR69+'5C1I_LA Key'!AR69+'5C1V_Laf Ren'!AR69+'5C1O_Impact'!AR69+'5C1P_Vision'!AR69+'5C2_LAVCA'!AS69+'5C1H_Southwest'!AR69+'5C1G_JS Clark'!AR69+'5C1AH_BRUP'!AR69+'5C1X_Tangi'!AR69+'5C1Y_GEO'!AR69+'5C1AI_Harmony'!AR69+'5C1AJ_Athlos'!AR69+'5C1AG_Collegiate'!AR69+'5C1M_GEO Mid'!AR69+Placeholder_Tallulah!AR69</f>
        <v>0</v>
      </c>
      <c r="AT69" s="91">
        <f>'5C1B_DArbonne'!AS69+'5C1A_Madison'!AS69+'5C1C_Intl High'!AS69+'5C3_UnvView'!AT69+'5C1F_L.C. Charter'!AS69+'5C1E_LFNO'!AS69+'5C1D_NOMMA'!AS69+'5C1AE_Noble Minds'!AS69+'5C1J_Jeff Chamber'!AS69+'5C1Q_Advantage'!AS69+'5C1AF_JCFA-Laf'!AS69+'5C1W_Willow'!AS69+'5C1Z_Lincoln Prep'!AS69+'5C1AA_Laurel'!AS69+'5C1AB_Apex'!AS69+'5C1AC_Smothers'!AS69+'5C1AD_Greater'!AS69+'5C1R_Iberville'!AS69+'5C1N_Delta'!AS69+'5C1S_LC Col Prep'!AS69+'5C1T_Northeast'!AS69+'5C1U_Acadiana Ren'!AS69+'5C1I_LA Key'!AS69+'5C1V_Laf Ren'!AS69+'5C1O_Impact'!AS69+'5C1P_Vision'!AS69+'5C2_LAVCA'!AT69+'5C1H_Southwest'!AS69+'5C1G_JS Clark'!AS69+'5C1AH_BRUP'!AS69+'5C1X_Tangi'!AS69+'5C1Y_GEO'!AS69+'5C1AI_Harmony'!AS69+'5C1AJ_Athlos'!AS69+'5C1AG_Collegiate'!AS69+'5C1M_GEO Mid'!AS69+Placeholder_Tallulah!AS69</f>
        <v>9097</v>
      </c>
      <c r="AU69" s="79">
        <f t="shared" si="1"/>
        <v>0</v>
      </c>
      <c r="AV69" s="88">
        <f t="shared" si="2"/>
        <v>9097</v>
      </c>
      <c r="AW69" s="192"/>
      <c r="AX69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Mid'!#REF!+Placeholder_Tallulah!AW69</f>
        <v>#REF!</v>
      </c>
      <c r="AY69" s="75">
        <f t="shared" si="3"/>
        <v>0</v>
      </c>
      <c r="AZ69" s="75" t="e">
        <f t="shared" si="4"/>
        <v>#REF!</v>
      </c>
    </row>
    <row r="70" spans="1:52" ht="16.149999999999999" customHeight="1" x14ac:dyDescent="0.2">
      <c r="A70" s="55">
        <v>64</v>
      </c>
      <c r="B70" s="56" t="s">
        <v>69</v>
      </c>
      <c r="C70" s="336">
        <f>'5C1B_DArbonne'!C70+'5C1A_Madison'!C70+'5C1C_Intl High'!C70+'5C3_UnvView'!C70+'5C1F_L.C. Charter'!C70+'5C1E_LFNO'!C70+'5C1D_NOMMA'!C70+'5C1AE_Noble Minds'!C70+'5C1J_Jeff Chamber'!C70+'5C1Q_Advantage'!C70+'5C1AF_JCFA-Laf'!C70+'5C1W_Willow'!C70+'5C1Z_Lincoln Prep'!C70+'5C1AA_Laurel'!C70+'5C1AB_Apex'!C70+'5C1AC_Smothers'!C70+'5C1AD_Greater'!C70+'5C1R_Iberville'!C70+'5C1N_Delta'!C70+'5C1S_LC Col Prep'!C70+'5C1T_Northeast'!C70+'5C1U_Acadiana Ren'!C70+'5C1I_LA Key'!C70+'5C1V_Laf Ren'!C70+'5C1O_Impact'!C70+'5C1P_Vision'!C70+'5C2_LAVCA'!C70+'5C1H_Southwest'!C70+'5C1G_JS Clark'!C70+'5C1AH_BRUP'!C70+'5C1X_Tangi'!C70+'5C1Y_GEO'!C70+'5C1AI_Harmony'!C70+'5C1AJ_Athlos'!C70+'5C1AG_Collegiate'!C70+'5C1M_GEO Mid'!C70+Placeholder_Tallulah!C70</f>
        <v>0</v>
      </c>
      <c r="D70" s="57">
        <f>'Source Data'!H70</f>
        <v>5230.6414951359775</v>
      </c>
      <c r="E70" s="75">
        <f>'5C1B_DArbonne'!E70+'5C1A_Madison'!E70+'5C1C_Intl High'!E70+'5C3_UnvView'!E70+'5C1F_L.C. Charter'!E70+'5C1E_LFNO'!E70+'5C1D_NOMMA'!E70+'5C1AE_Noble Minds'!E70+'5C1J_Jeff Chamber'!E70+'5C1Q_Advantage'!E70+'5C1AF_JCFA-Laf'!E70+'5C1W_Willow'!E70+'5C1Z_Lincoln Prep'!E70+'5C1AA_Laurel'!E70+'5C1AB_Apex'!E70+'5C1AC_Smothers'!E70+'5C1AD_Greater'!E70+'5C1R_Iberville'!E70+'5C1N_Delta'!E70+'5C1S_LC Col Prep'!E70+'5C1T_Northeast'!E70+'5C1U_Acadiana Ren'!E70+'5C1I_LA Key'!E70+'5C1V_Laf Ren'!E70+'5C1O_Impact'!E70+'5C1P_Vision'!E70+'5C2_LAVCA'!E70+'5C1H_Southwest'!E70+'5C1G_JS Clark'!E70+'5C1AH_BRUP'!E70+'5C1X_Tangi'!E70+'5C1Y_GEO'!E70+'5C1AI_Harmony'!E70+'5C1AJ_Athlos'!E70+'5C1AG_Collegiate'!E70+'5C1M_GEO Mid'!E70+Placeholder_Tallulah!E70</f>
        <v>0</v>
      </c>
      <c r="F70" s="355">
        <f>'5C1B_DArbonne'!F70+'5C1A_Madison'!F70+'5C1C_Intl High'!F70+'5C3_UnvView'!F70+'5C1F_L.C. Charter'!F70+'5C1E_LFNO'!F70+'5C1D_NOMMA'!F70+'5C1AE_Noble Minds'!F70+'5C1J_Jeff Chamber'!F70+'5C1Q_Advantage'!F70+'5C1AF_JCFA-Laf'!F70+'5C1W_Willow'!F70+'5C1Z_Lincoln Prep'!F70+'5C1AA_Laurel'!F70+'5C1AB_Apex'!F70+'5C1AC_Smothers'!F70+'5C1AD_Greater'!F70+'5C1R_Iberville'!F70+'5C1N_Delta'!F70+'5C1S_LC Col Prep'!F70+'5C1T_Northeast'!F70+'5C1U_Acadiana Ren'!F70+'5C1I_LA Key'!F70+'5C1V_Laf Ren'!F70+'5C1O_Impact'!F70+'5C1P_Vision'!F70+'5C2_LAVCA'!F70+'5C1H_Southwest'!F70+'5C1G_JS Clark'!F70+'5C1AH_BRUP'!F70+'5C1X_Tangi'!F70+'5C1Y_GEO'!F70+'5C1AI_Harmony'!F70+'5C1AJ_Athlos'!F70+'5C1AG_Collegiate'!F70+'5C1M_GEO Mid'!F70+Placeholder_Tallulah!F70</f>
        <v>0</v>
      </c>
      <c r="G70" s="57">
        <f>'Source Data'!I70</f>
        <v>700.71301031438645</v>
      </c>
      <c r="H70" s="75">
        <f>'5C1B_DArbonne'!H70+'5C1A_Madison'!H70+'5C1C_Intl High'!H70+'5C3_UnvView'!H70+'5C1F_L.C. Charter'!H70+'5C1E_LFNO'!H70+'5C1D_NOMMA'!H70+'5C1AE_Noble Minds'!H70+'5C1J_Jeff Chamber'!H70+'5C1Q_Advantage'!H70+'5C1AF_JCFA-Laf'!H70+'5C1W_Willow'!H70+'5C1Z_Lincoln Prep'!H70+'5C1AA_Laurel'!H70+'5C1AB_Apex'!H70+'5C1AC_Smothers'!H70+'5C1AD_Greater'!H70+'5C1R_Iberville'!H70+'5C1N_Delta'!H70+'5C1S_LC Col Prep'!H70+'5C1T_Northeast'!H70+'5C1U_Acadiana Ren'!H70+'5C1I_LA Key'!H70+'5C1V_Laf Ren'!H70+'5C1O_Impact'!H70+'5C1P_Vision'!H70+'5C2_LAVCA'!H70+'5C1H_Southwest'!H70+'5C1G_JS Clark'!H70+'5C1AH_BRUP'!H70+'5C1X_Tangi'!H70+'5C1Y_GEO'!H70+'5C1AI_Harmony'!H70+'5C1AJ_Athlos'!H70+'5C1AG_Collegiate'!H70+'5C1M_GEO Mid'!H70+Placeholder_Tallulah!H70</f>
        <v>0</v>
      </c>
      <c r="I70" s="355">
        <f>'5C1B_DArbonne'!I70+'5C1A_Madison'!I70+'5C1C_Intl High'!I70+'5C3_UnvView'!I70+'5C1F_L.C. Charter'!I70+'5C1E_LFNO'!I70+'5C1D_NOMMA'!I70+'5C1AE_Noble Minds'!I70+'5C1J_Jeff Chamber'!I70+'5C1Q_Advantage'!I70+'5C1AF_JCFA-Laf'!I70+'5C1W_Willow'!I70+'5C1Z_Lincoln Prep'!I70+'5C1AA_Laurel'!I70+'5C1AB_Apex'!I70+'5C1AC_Smothers'!I70+'5C1AD_Greater'!I70+'5C1R_Iberville'!I70+'5C1N_Delta'!I70+'5C1S_LC Col Prep'!I70+'5C1T_Northeast'!I70+'5C1U_Acadiana Ren'!I70+'5C1I_LA Key'!I70+'5C1V_Laf Ren'!I70+'5C1O_Impact'!I70+'5C1P_Vision'!I70+'5C2_LAVCA'!I70+'5C1H_Southwest'!I70+'5C1G_JS Clark'!I70+'5C1AH_BRUP'!I70+'5C1X_Tangi'!I70+'5C1Y_GEO'!I70+'5C1AI_Harmony'!I70+'5C1AJ_Athlos'!I70+'5C1AG_Collegiate'!I70+'5C1M_GEO Mid'!I70+Placeholder_Tallulah!I70</f>
        <v>0</v>
      </c>
      <c r="J70" s="57">
        <f>'Source Data'!J70</f>
        <v>191.10354826755992</v>
      </c>
      <c r="K70" s="75">
        <f>'5C1B_DArbonne'!K70+'5C1A_Madison'!K70+'5C1C_Intl High'!K70+'5C3_UnvView'!K70+'5C1F_L.C. Charter'!K70+'5C1E_LFNO'!K70+'5C1D_NOMMA'!K70+'5C1AE_Noble Minds'!K70+'5C1J_Jeff Chamber'!K70+'5C1Q_Advantage'!K70+'5C1AF_JCFA-Laf'!K70+'5C1W_Willow'!K70+'5C1Z_Lincoln Prep'!K70+'5C1AA_Laurel'!K70+'5C1AB_Apex'!K70+'5C1AC_Smothers'!K70+'5C1AD_Greater'!K70+'5C1R_Iberville'!K70+'5C1N_Delta'!K70+'5C1S_LC Col Prep'!K70+'5C1T_Northeast'!K70+'5C1U_Acadiana Ren'!K70+'5C1I_LA Key'!K70+'5C1V_Laf Ren'!K70+'5C1O_Impact'!K70+'5C1P_Vision'!K70+'5C2_LAVCA'!K70+'5C1H_Southwest'!K70+'5C1G_JS Clark'!K70+'5C1AH_BRUP'!K70+'5C1X_Tangi'!K70+'5C1Y_GEO'!K70+'5C1AI_Harmony'!K70+'5C1AJ_Athlos'!K70+'5C1AG_Collegiate'!K70+'5C1M_GEO Mid'!K70+Placeholder_Tallulah!K70</f>
        <v>0</v>
      </c>
      <c r="L70" s="355">
        <f>'5C1B_DArbonne'!L70+'5C1A_Madison'!L70+'5C1C_Intl High'!L70+'5C3_UnvView'!L70+'5C1F_L.C. Charter'!L70+'5C1E_LFNO'!L70+'5C1D_NOMMA'!L70+'5C1AE_Noble Minds'!L70+'5C1J_Jeff Chamber'!L70+'5C1Q_Advantage'!L70+'5C1AF_JCFA-Laf'!L70+'5C1W_Willow'!L70+'5C1Z_Lincoln Prep'!L70+'5C1AA_Laurel'!L70+'5C1AB_Apex'!L70+'5C1AC_Smothers'!L70+'5C1AD_Greater'!L70+'5C1R_Iberville'!L70+'5C1N_Delta'!L70+'5C1S_LC Col Prep'!L70+'5C1T_Northeast'!L70+'5C1U_Acadiana Ren'!L70+'5C1I_LA Key'!L70+'5C1V_Laf Ren'!L70+'5C1O_Impact'!L70+'5C1P_Vision'!L70+'5C2_LAVCA'!L70+'5C1H_Southwest'!L70+'5C1G_JS Clark'!L70+'5C1AH_BRUP'!L70+'5C1X_Tangi'!L70+'5C1Y_GEO'!L70+'5C1AI_Harmony'!L70+'5C1AJ_Athlos'!L70+'5C1AG_Collegiate'!L70+'5C1M_GEO Mid'!L70+Placeholder_Tallulah!L70</f>
        <v>0</v>
      </c>
      <c r="M70" s="57">
        <f>'Source Data'!K70</f>
        <v>4777.5887066889991</v>
      </c>
      <c r="N70" s="75">
        <f>'5C1B_DArbonne'!N70+'5C1A_Madison'!N70+'5C1C_Intl High'!N70+'5C3_UnvView'!N70+'5C1F_L.C. Charter'!N70+'5C1E_LFNO'!N70+'5C1D_NOMMA'!N70+'5C1AE_Noble Minds'!N70+'5C1J_Jeff Chamber'!N70+'5C1Q_Advantage'!N70+'5C1AF_JCFA-Laf'!N70+'5C1W_Willow'!N70+'5C1Z_Lincoln Prep'!N70+'5C1AA_Laurel'!N70+'5C1AB_Apex'!N70+'5C1AC_Smothers'!N70+'5C1AD_Greater'!N70+'5C1R_Iberville'!N70+'5C1N_Delta'!N70+'5C1S_LC Col Prep'!N70+'5C1T_Northeast'!N70+'5C1U_Acadiana Ren'!N70+'5C1I_LA Key'!N70+'5C1V_Laf Ren'!N70+'5C1O_Impact'!N70+'5C1P_Vision'!N70+'5C2_LAVCA'!N70+'5C1H_Southwest'!N70+'5C1G_JS Clark'!N70+'5C1AH_BRUP'!N70+'5C1X_Tangi'!N70+'5C1Y_GEO'!N70+'5C1AI_Harmony'!N70+'5C1AJ_Athlos'!N70+'5C1AG_Collegiate'!N70+'5C1M_GEO Mid'!N70+Placeholder_Tallulah!N70</f>
        <v>0</v>
      </c>
      <c r="O70" s="355">
        <f>'5C1B_DArbonne'!O70+'5C1A_Madison'!O70+'5C1C_Intl High'!O70+'5C3_UnvView'!O70+'5C1F_L.C. Charter'!O70+'5C1E_LFNO'!O70+'5C1D_NOMMA'!O70+'5C1AE_Noble Minds'!O70+'5C1J_Jeff Chamber'!O70+'5C1Q_Advantage'!O70+'5C1AF_JCFA-Laf'!O70+'5C1W_Willow'!O70+'5C1Z_Lincoln Prep'!O70+'5C1AA_Laurel'!O70+'5C1AB_Apex'!O70+'5C1AC_Smothers'!O70+'5C1AD_Greater'!O70+'5C1R_Iberville'!O70+'5C1N_Delta'!O70+'5C1S_LC Col Prep'!O70+'5C1T_Northeast'!O70+'5C1U_Acadiana Ren'!O70+'5C1I_LA Key'!O70+'5C1V_Laf Ren'!O70+'5C1O_Impact'!O70+'5C1P_Vision'!O70+'5C2_LAVCA'!O70+'5C1H_Southwest'!O70+'5C1G_JS Clark'!O70+'5C1AH_BRUP'!O70+'5C1X_Tangi'!O70+'5C1Y_GEO'!O70+'5C1AI_Harmony'!O70+'5C1AJ_Athlos'!O70+'5C1AG_Collegiate'!O70+'5C1M_GEO Mid'!O70+Placeholder_Tallulah!O70</f>
        <v>0</v>
      </c>
      <c r="P70" s="57">
        <f>'Source Data'!L70</f>
        <v>1911.0354826755995</v>
      </c>
      <c r="Q70" s="75">
        <f>'5C1B_DArbonne'!Q70+'5C1A_Madison'!Q70+'5C1C_Intl High'!Q70+'5C3_UnvView'!Q70+'5C1F_L.C. Charter'!Q70+'5C1E_LFNO'!Q70+'5C1D_NOMMA'!Q70+'5C1AE_Noble Minds'!Q70+'5C1J_Jeff Chamber'!Q70+'5C1Q_Advantage'!Q70+'5C1AF_JCFA-Laf'!Q70+'5C1W_Willow'!Q70+'5C1Z_Lincoln Prep'!Q70+'5C1AA_Laurel'!Q70+'5C1AB_Apex'!Q70+'5C1AC_Smothers'!Q70+'5C1AD_Greater'!Q70+'5C1R_Iberville'!Q70+'5C1N_Delta'!Q70+'5C1S_LC Col Prep'!Q70+'5C1T_Northeast'!Q70+'5C1U_Acadiana Ren'!Q70+'5C1I_LA Key'!Q70+'5C1V_Laf Ren'!Q70+'5C1O_Impact'!Q70+'5C1P_Vision'!Q70+'5C2_LAVCA'!Q70+'5C1H_Southwest'!Q70+'5C1G_JS Clark'!Q70+'5C1AH_BRUP'!Q70+'5C1X_Tangi'!Q70+'5C1Y_GEO'!Q70+'5C1AI_Harmony'!Q70+'5C1AJ_Athlos'!Q70+'5C1AG_Collegiate'!Q70+'5C1M_GEO Mid'!Q70+Placeholder_Tallulah!Q70</f>
        <v>0</v>
      </c>
      <c r="R70" s="94">
        <f>'5C1B_DArbonne'!R70+'5C1A_Madison'!R70+'5C1C_Intl High'!R70+'5C3_UnvView'!R70+'5C1F_L.C. Charter'!R70+'5C1E_LFNO'!R70+'5C1D_NOMMA'!R70+'5C1AE_Noble Minds'!R70+'5C1J_Jeff Chamber'!R70+'5C1Q_Advantage'!R70+'5C1AF_JCFA-Laf'!R70+'5C1W_Willow'!R70+'5C1Z_Lincoln Prep'!R70+'5C1AA_Laurel'!R70+'5C1AB_Apex'!R70+'5C1AC_Smothers'!R70+'5C1AD_Greater'!R70+'5C1R_Iberville'!R70+'5C1N_Delta'!R70+'5C1S_LC Col Prep'!R70+'5C1T_Northeast'!R70+'5C1U_Acadiana Ren'!R70+'5C1I_LA Key'!R70+'5C1V_Laf Ren'!R70+'5C1O_Impact'!R70+'5C1P_Vision'!R70+'5C2_LAVCA'!R70+'5C1H_Southwest'!R70+'5C1G_JS Clark'!R70+'5C1AH_BRUP'!R70+'5C1X_Tangi'!R70+'5C1Y_GEO'!R70+'5C1AI_Harmony'!R70+'5C1AJ_Athlos'!R70+'5C1AG_Collegiate'!R70+'5C1M_GEO Mid'!R70+Placeholder_Tallulah!R70</f>
        <v>5338</v>
      </c>
      <c r="S70" s="1397">
        <f>'5C3_UnvView'!S70+'5C2_LAVCA'!S70</f>
        <v>593</v>
      </c>
      <c r="T70" s="57">
        <f>'5C1B_DArbonne'!S70+'5C1A_Madison'!S70+'5C1C_Intl High'!S70+'5C3_UnvView'!T70+'5C1F_L.C. Charter'!S70+'5C1E_LFNO'!S70+'5C1D_NOMMA'!S70+'5C1AE_Noble Minds'!S70+'5C1J_Jeff Chamber'!S70+'5C1Q_Advantage'!S70+'5C1AF_JCFA-Laf'!S70+'5C1W_Willow'!S70+'5C1Z_Lincoln Prep'!S70+'5C1AA_Laurel'!S70+'5C1AB_Apex'!S70+'5C1AC_Smothers'!S70+'5C1AD_Greater'!S70+'5C1R_Iberville'!S70+'5C1N_Delta'!S70+'5C1S_LC Col Prep'!S70+'5C1T_Northeast'!S70+'5C1U_Acadiana Ren'!S70+'5C1I_LA Key'!S70+'5C1V_Laf Ren'!S70+'5C1O_Impact'!S70+'5C1P_Vision'!S70+'5C2_LAVCA'!T70+'5C1H_Southwest'!S70+'5C1G_JS Clark'!S70+'5C1AH_BRUP'!S70+'5C1X_Tangi'!S70+'5C1Y_GEO'!S70+'5C1AI_Harmony'!S70+'5C1AJ_Athlos'!S70+'5C1AG_Collegiate'!S70+'5C1M_GEO Mid'!S70+Placeholder_Tallulah!S70</f>
        <v>0</v>
      </c>
      <c r="U70" s="57">
        <f>'5C1B_DArbonne'!T70+'5C1A_Madison'!T70+'5C1C_Intl High'!T70+'5C3_UnvView'!U70+'5C1F_L.C. Charter'!T70+'5C1E_LFNO'!T70+'5C1D_NOMMA'!T70+'5C1AE_Noble Minds'!T70+'5C1J_Jeff Chamber'!T70+'5C1Q_Advantage'!T70+'5C1AF_JCFA-Laf'!T70+'5C1W_Willow'!T70+'5C1Z_Lincoln Prep'!T70+'5C1AA_Laurel'!T70+'5C1AB_Apex'!T70+'5C1AC_Smothers'!T70+'5C1AD_Greater'!T70+'5C1R_Iberville'!T70+'5C1N_Delta'!T70+'5C1S_LC Col Prep'!T70+'5C1T_Northeast'!T70+'5C1U_Acadiana Ren'!T70+'5C1I_LA Key'!T70+'5C1V_Laf Ren'!T70+'5C1O_Impact'!T70+'5C1P_Vision'!T70+'5C2_LAVCA'!U70+'5C1H_Southwest'!T70+'5C1G_JS Clark'!T70+'5C1AH_BRUP'!T70+'5C1X_Tangi'!T70+'5C1Y_GEO'!T70+'5C1AI_Harmony'!T70+'5C1AJ_Athlos'!T70+'5C1AG_Collegiate'!T70+'5C1M_GEO Mid'!T70+Placeholder_Tallulah!T70</f>
        <v>0</v>
      </c>
      <c r="V70" s="58">
        <f>'5C1B_DArbonne'!U70+'5C1A_Madison'!U70+'5C1C_Intl High'!U70+'5C3_UnvView'!V70+'5C1F_L.C. Charter'!U70+'5C1E_LFNO'!U70+'5C1D_NOMMA'!U70+'5C1AE_Noble Minds'!U70+'5C1J_Jeff Chamber'!U70+'5C1Q_Advantage'!U70+'5C1AF_JCFA-Laf'!U70+'5C1W_Willow'!U70+'5C1Z_Lincoln Prep'!U70+'5C1AA_Laurel'!U70+'5C1AB_Apex'!U70+'5C1AC_Smothers'!U70+'5C1AD_Greater'!U70+'5C1R_Iberville'!U70+'5C1N_Delta'!U70+'5C1S_LC Col Prep'!U70+'5C1T_Northeast'!U70+'5C1U_Acadiana Ren'!U70+'5C1I_LA Key'!U70+'5C1V_Laf Ren'!U70+'5C1O_Impact'!U70+'5C1P_Vision'!U70+'5C2_LAVCA'!V70+'5C1H_Southwest'!U70+'5C1G_JS Clark'!U70+'5C1AH_BRUP'!U70+'5C1X_Tangi'!U70+'5C1Y_GEO'!U70+'5C1AI_Harmony'!U70+'5C1AJ_Athlos'!U70+'5C1AG_Collegiate'!U70+'5C1M_GEO Mid'!U70+Placeholder_Tallulah!U70</f>
        <v>0</v>
      </c>
      <c r="W70" s="94">
        <f>'5C1B_DArbonne'!V70+'5C1A_Madison'!V70+'5C1C_Intl High'!V70+'5C3_UnvView'!W70+'5C1F_L.C. Charter'!V70+'5C1E_LFNO'!V70+'5C1D_NOMMA'!V70+'5C1AE_Noble Minds'!V70+'5C1J_Jeff Chamber'!V70+'5C1Q_Advantage'!V70+'5C1AF_JCFA-Laf'!V70+'5C1W_Willow'!V70+'5C1Z_Lincoln Prep'!V70+'5C1AA_Laurel'!V70+'5C1AB_Apex'!V70+'5C1AC_Smothers'!V70+'5C1AD_Greater'!V70+'5C1R_Iberville'!V70+'5C1N_Delta'!V70+'5C1S_LC Col Prep'!V70+'5C1T_Northeast'!V70+'5C1U_Acadiana Ren'!V70+'5C1I_LA Key'!V70+'5C1V_Laf Ren'!V70+'5C1O_Impact'!V70+'5C1P_Vision'!V70+'5C2_LAVCA'!W70+'5C1H_Southwest'!V70+'5C1G_JS Clark'!V70+'5C1AH_BRUP'!V70+'5C1X_Tangi'!V70+'5C1Y_GEO'!V70+'5C1AI_Harmony'!V70+'5C1AJ_Athlos'!V70+'5C1AG_Collegiate'!V70+'5C1M_GEO Mid'!V70+Placeholder_Tallulah!V70</f>
        <v>0</v>
      </c>
      <c r="X70" s="75">
        <f>'5C1B_DArbonne'!W70+'5C1A_Madison'!W70+'5C1C_Intl High'!W70+'5C3_UnvView'!X70+'5C1F_L.C. Charter'!W70+'5C1E_LFNO'!W70+'5C1D_NOMMA'!W70+'5C1AE_Noble Minds'!W70+'5C1J_Jeff Chamber'!W70+'5C1Q_Advantage'!W70+'5C1AF_JCFA-Laf'!W70+'5C1W_Willow'!W70+'5C1Z_Lincoln Prep'!W70+'5C1AA_Laurel'!W70+'5C1AB_Apex'!W70+'5C1AC_Smothers'!W70+'5C1AD_Greater'!W70+'5C1R_Iberville'!W70+'5C1N_Delta'!W70+'5C1S_LC Col Prep'!W70+'5C1T_Northeast'!W70+'5C1U_Acadiana Ren'!W70+'5C1I_LA Key'!W70+'5C1V_Laf Ren'!W70+'5C1O_Impact'!W70+'5C1P_Vision'!W70+'5C2_LAVCA'!X70+'5C1H_Southwest'!W70+'5C1G_JS Clark'!W70+'5C1AH_BRUP'!W70+'5C1X_Tangi'!W70+'5C1Y_GEO'!W70+'5C1AI_Harmony'!W70+'5C1AJ_Athlos'!W70+'5C1AG_Collegiate'!W70+'5C1M_GEO Mid'!W70+Placeholder_Tallulah!W70</f>
        <v>0</v>
      </c>
      <c r="Y70" s="94">
        <f>'5C1B_DArbonne'!X70+'5C1A_Madison'!X70+'5C1C_Intl High'!X70+'5C3_UnvView'!Y70+'5C1F_L.C. Charter'!X70+'5C1E_LFNO'!X70+'5C1D_NOMMA'!X70+'5C1AE_Noble Minds'!X70+'5C1J_Jeff Chamber'!X70+'5C1Q_Advantage'!X70+'5C1AF_JCFA-Laf'!X70+'5C1W_Willow'!X70+'5C1Z_Lincoln Prep'!X70+'5C1AA_Laurel'!X70+'5C1AB_Apex'!X70+'5C1AC_Smothers'!X70+'5C1AD_Greater'!X70+'5C1R_Iberville'!X70+'5C1N_Delta'!X70+'5C1S_LC Col Prep'!X70+'5C1T_Northeast'!X70+'5C1U_Acadiana Ren'!X70+'5C1I_LA Key'!X70+'5C1V_Laf Ren'!X70+'5C1O_Impact'!X70+'5C1P_Vision'!X70+'5C2_LAVCA'!Y70+'5C1H_Southwest'!X70+'5C1G_JS Clark'!X70+'5C1AH_BRUP'!X70+'5C1X_Tangi'!X70+'5C1Y_GEO'!X70+'5C1AI_Harmony'!X70+'5C1AJ_Athlos'!X70+'5C1AG_Collegiate'!X70+'5C1M_GEO Mid'!X70+Placeholder_Tallulah!X70</f>
        <v>0</v>
      </c>
      <c r="Z70" s="57">
        <f>'5C1B_DArbonne'!Y70+'5C1A_Madison'!Y70+'5C1C_Intl High'!Y70+'5C3_UnvView'!Z70+'5C1F_L.C. Charter'!Y70+'5C1E_LFNO'!Y70+'5C1D_NOMMA'!Y70+'5C1AE_Noble Minds'!Y70+'5C1J_Jeff Chamber'!Y70+'5C1Q_Advantage'!Y70+'5C1AF_JCFA-Laf'!Y70+'5C1W_Willow'!Y70+'5C1Z_Lincoln Prep'!Y70+'5C1AA_Laurel'!Y70+'5C1AB_Apex'!Y70+'5C1AC_Smothers'!Y70+'5C1AD_Greater'!Y70+'5C1R_Iberville'!Y70+'5C1N_Delta'!Y70+'5C1S_LC Col Prep'!Y70+'5C1T_Northeast'!Y70+'5C1U_Acadiana Ren'!Y70+'5C1I_LA Key'!Y70+'5C1V_Laf Ren'!Y70+'5C1O_Impact'!Y70+'5C1P_Vision'!Y70+'5C2_LAVCA'!Z70+'5C1H_Southwest'!Y70+'5C1G_JS Clark'!Y70+'5C1AH_BRUP'!Y70+'5C1X_Tangi'!Y70+'5C1Y_GEO'!Y70+'5C1AI_Harmony'!Y70+'5C1AJ_Athlos'!Y70+'5C1AG_Collegiate'!Y70+'5C1M_GEO Mid'!Y70+Placeholder_Tallulah!Y70</f>
        <v>0</v>
      </c>
      <c r="AA70" s="94">
        <f>'5C1B_DArbonne'!Z70+'5C1A_Madison'!Z70+'5C1C_Intl High'!Z70+'5C3_UnvView'!AA70+'5C1F_L.C. Charter'!Z70+'5C1E_LFNO'!Z70+'5C1D_NOMMA'!Z70+'5C1AE_Noble Minds'!Z70+'5C1J_Jeff Chamber'!Z70+'5C1Q_Advantage'!Z70+'5C1AF_JCFA-Laf'!Z70+'5C1W_Willow'!Z70+'5C1Z_Lincoln Prep'!Z70+'5C1AA_Laurel'!Z70+'5C1AB_Apex'!Z70+'5C1AC_Smothers'!Z70+'5C1AD_Greater'!Z70+'5C1R_Iberville'!Z70+'5C1N_Delta'!Z70+'5C1S_LC Col Prep'!Z70+'5C1T_Northeast'!Z70+'5C1U_Acadiana Ren'!Z70+'5C1I_LA Key'!Z70+'5C1V_Laf Ren'!Z70+'5C1O_Impact'!Z70+'5C1P_Vision'!Z70+'5C2_LAVCA'!AA70+'5C1H_Southwest'!Z70+'5C1G_JS Clark'!Z70+'5C1AH_BRUP'!Z70+'5C1X_Tangi'!Z70+'5C1Y_GEO'!Z70+'5C1AI_Harmony'!Z70+'5C1AJ_Athlos'!Z70+'5C1AG_Collegiate'!Z70+'5C1M_GEO Mid'!Z70+Placeholder_Tallulah!Z70</f>
        <v>0</v>
      </c>
      <c r="AB70" s="57">
        <f>'5C1B_DArbonne'!AA70+'5C1A_Madison'!AA70+'5C1C_Intl High'!AA70+'5C3_UnvView'!AB70+'5C1F_L.C. Charter'!AA70+'5C1E_LFNO'!AA70+'5C1D_NOMMA'!AA70+'5C1AE_Noble Minds'!AA70+'5C1J_Jeff Chamber'!AA70+'5C1Q_Advantage'!AA70+'5C1AF_JCFA-Laf'!AA70+'5C1W_Willow'!AA70+'5C1Z_Lincoln Prep'!AA70+'5C1AA_Laurel'!AA70+'5C1AB_Apex'!AA70+'5C1AC_Smothers'!AA70+'5C1AD_Greater'!AA70+'5C1R_Iberville'!AA70+'5C1N_Delta'!AA70+'5C1S_LC Col Prep'!AA70+'5C1T_Northeast'!AA70+'5C1U_Acadiana Ren'!AA70+'5C1I_LA Key'!AA70+'5C1V_Laf Ren'!AA70+'5C1O_Impact'!AA70+'5C1P_Vision'!AA70+'5C2_LAVCA'!AB70+'5C1H_Southwest'!AA70+'5C1G_JS Clark'!AA70+'5C1AH_BRUP'!AA70+'5C1X_Tangi'!AA70+'5C1Y_GEO'!AA70+'5C1AI_Harmony'!AA70+'5C1AJ_Athlos'!AA70+'5C1AG_Collegiate'!AA70+'5C1M_GEO Mid'!AA70+Placeholder_Tallulah!AA70</f>
        <v>0</v>
      </c>
      <c r="AC70" s="57">
        <f>'5C1B_DArbonne'!AB70+'5C1A_Madison'!AB70+'5C1C_Intl High'!AB70+'5C3_UnvView'!AC70+'5C1F_L.C. Charter'!AB70+'5C1E_LFNO'!AB70+'5C1D_NOMMA'!AB70+'5C1AE_Noble Minds'!AB70+'5C1J_Jeff Chamber'!AB70+'5C1Q_Advantage'!AB70+'5C1AF_JCFA-Laf'!AB70+'5C1W_Willow'!AB70+'5C1Z_Lincoln Prep'!AB70+'5C1AA_Laurel'!AB70+'5C1AB_Apex'!AB70+'5C1AC_Smothers'!AB70+'5C1AD_Greater'!AB70+'5C1R_Iberville'!AB70+'5C1N_Delta'!AB70+'5C1S_LC Col Prep'!AB70+'5C1T_Northeast'!AB70+'5C1U_Acadiana Ren'!AB70+'5C1I_LA Key'!AB70+'5C1V_Laf Ren'!AB70+'5C1O_Impact'!AB70+'5C1P_Vision'!AB70+'5C2_LAVCA'!AC70+'5C1H_Southwest'!AB70+'5C1G_JS Clark'!AB70+'5C1AH_BRUP'!AB70+'5C1X_Tangi'!AB70+'5C1Y_GEO'!AB70+'5C1AI_Harmony'!AB70+'5C1AJ_Athlos'!AB70+'5C1AG_Collegiate'!AB70+'5C1M_GEO Mid'!AB70+Placeholder_Tallulah!AB70</f>
        <v>0</v>
      </c>
      <c r="AD70" s="94">
        <f>'5C1B_DArbonne'!AC70+'5C1A_Madison'!AC70+'5C1C_Intl High'!AC70+'5C3_UnvView'!AD70+'5C1F_L.C. Charter'!AC70+'5C1E_LFNO'!AC70+'5C1D_NOMMA'!AC70+'5C1AE_Noble Minds'!AC70+'5C1J_Jeff Chamber'!AC70+'5C1Q_Advantage'!AC70+'5C1AF_JCFA-Laf'!AC70+'5C1W_Willow'!AC70+'5C1Z_Lincoln Prep'!AC70+'5C1AA_Laurel'!AC70+'5C1AB_Apex'!AC70+'5C1AC_Smothers'!AC70+'5C1AD_Greater'!AC70+'5C1R_Iberville'!AC70+'5C1N_Delta'!AC70+'5C1S_LC Col Prep'!AC70+'5C1T_Northeast'!AC70+'5C1U_Acadiana Ren'!AC70+'5C1I_LA Key'!AC70+'5C1V_Laf Ren'!AC70+'5C1O_Impact'!AC70+'5C1P_Vision'!AC70+'5C2_LAVCA'!AD70+'5C1H_Southwest'!AC70+'5C1G_JS Clark'!AC70+'5C1AH_BRUP'!AC70+'5C1X_Tangi'!AC70+'5C1Y_GEO'!AC70+'5C1AI_Harmony'!AC70+'5C1AJ_Athlos'!AC70+'5C1AG_Collegiate'!AC70+'5C1M_GEO Mid'!AC70+Placeholder_Tallulah!AC70</f>
        <v>0</v>
      </c>
      <c r="AE70" s="98">
        <f>'5C1B_DArbonne'!AD70+'5C1A_Madison'!AD70+'5C1C_Intl High'!AD70+'5C3_UnvView'!AE70+'5C1F_L.C. Charter'!AD70+'5C1E_LFNO'!AD70+'5C1D_NOMMA'!AD70+'5C1AE_Noble Minds'!AD70+'5C1J_Jeff Chamber'!AD70+'5C1Q_Advantage'!AD70+'5C1AF_JCFA-Laf'!AD70+'5C1W_Willow'!AD70+'5C1Z_Lincoln Prep'!AD70+'5C1AA_Laurel'!AD70+'5C1AB_Apex'!AD70+'5C1AC_Smothers'!AD70+'5C1AD_Greater'!AD70+'5C1R_Iberville'!AD70+'5C1N_Delta'!AD70+'5C1S_LC Col Prep'!AD70+'5C1T_Northeast'!AD70+'5C1U_Acadiana Ren'!AD70+'5C1I_LA Key'!AD70+'5C1V_Laf Ren'!AD70+'5C1O_Impact'!AD70+'5C1P_Vision'!AD70+'5C2_LAVCA'!AE70+'5C1H_Southwest'!AD70+'5C1G_JS Clark'!AD70+'5C1AH_BRUP'!AD70+'5C1X_Tangi'!AD70+'5C1Y_GEO'!AD70+'5C1AI_Harmony'!AD70+'5C1AJ_Athlos'!AD70+'5C1AG_Collegiate'!AD70+'5C1M_GEO Mid'!AD70+Placeholder_Tallulah!AD70</f>
        <v>0</v>
      </c>
      <c r="AF70" s="76">
        <f>'Source Data'!N70</f>
        <v>3074</v>
      </c>
      <c r="AG70" s="91">
        <f>'5C1B_DArbonne'!AF70+'5C1A_Madison'!AF70+'5C1C_Intl High'!AF70+'5C3_UnvView'!AG70+'5C1F_L.C. Charter'!AF70+'5C1E_LFNO'!AF70+'5C1D_NOMMA'!AF70+'5C1AE_Noble Minds'!AF70+'5C1J_Jeff Chamber'!AF70+'5C1Q_Advantage'!AF70+'5C1AF_JCFA-Laf'!AF70+'5C1W_Willow'!AF70+'5C1Z_Lincoln Prep'!AF70+'5C1AA_Laurel'!AF70+'5C1AB_Apex'!AF70+'5C1AC_Smothers'!AF70+'5C1AD_Greater'!AF70+'5C1R_Iberville'!AF70+'5C1N_Delta'!AF70+'5C1S_LC Col Prep'!AF70+'5C1T_Northeast'!AF70+'5C1U_Acadiana Ren'!AF70+'5C1I_LA Key'!AF70+'5C1V_Laf Ren'!AF70+'5C1O_Impact'!AF70+'5C1P_Vision'!AF70+'5C2_LAVCA'!AG70+'5C1H_Southwest'!AF70+'5C1G_JS Clark'!AF70+'5C1AH_BRUP'!AF70+'5C1X_Tangi'!AF70+'5C1Y_GEO'!AF70+'5C1AI_Harmony'!AF70+'5C1AJ_Athlos'!AF70+'5C1AG_Collegiate'!AF70+'5C1M_GEO Mid'!AF70+Placeholder_Tallulah!AF70</f>
        <v>0</v>
      </c>
      <c r="AH70" s="336">
        <f>'5C1B_DArbonne'!AG70+'5C1A_Madison'!AG70+'5C1C_Intl High'!AG70+'5C3_UnvView'!AH70+'5C1F_L.C. Charter'!AG70+'5C1E_LFNO'!AG70+'5C1D_NOMMA'!AG70+'5C1AE_Noble Minds'!AG70+'5C1J_Jeff Chamber'!AG70+'5C1Q_Advantage'!AG70+'5C1AF_JCFA-Laf'!AG70+'5C1W_Willow'!AG70+'5C1Z_Lincoln Prep'!AG70+'5C1AA_Laurel'!AG70+'5C1AB_Apex'!AG70+'5C1AC_Smothers'!AG70+'5C1AD_Greater'!AG70+'5C1R_Iberville'!AG70+'5C1N_Delta'!AG70+'5C1S_LC Col Prep'!AG70+'5C1T_Northeast'!AG70+'5C1U_Acadiana Ren'!AG70+'5C1I_LA Key'!AG70+'5C1V_Laf Ren'!AG70+'5C1O_Impact'!AG70+'5C1P_Vision'!AG70+'5C2_LAVCA'!AH70+'5C1H_Southwest'!AG70+'5C1G_JS Clark'!AG70+'5C1AH_BRUP'!AG70+'5C1X_Tangi'!AG70+'5C1Y_GEO'!AG70+'5C1AI_Harmony'!AG70+'5C1AJ_Athlos'!AG70+'5C1AG_Collegiate'!AG70+'5C1M_GEO Mid'!AG70+Placeholder_Tallulah!AG70</f>
        <v>0</v>
      </c>
      <c r="AI70" s="76">
        <f>'5C1B_DArbonne'!AH70+'5C1A_Madison'!AH70+'5C1C_Intl High'!AH70+'5C3_UnvView'!AI70+'5C1F_L.C. Charter'!AH70+'5C1E_LFNO'!AH70+'5C1D_NOMMA'!AH70+'5C1AE_Noble Minds'!AH70+'5C1J_Jeff Chamber'!AH70+'5C1Q_Advantage'!AH70+'5C1AF_JCFA-Laf'!AH70+'5C1W_Willow'!AH70+'5C1Z_Lincoln Prep'!AH70+'5C1AA_Laurel'!AH70+'5C1AB_Apex'!AH70+'5C1AC_Smothers'!AH70+'5C1AD_Greater'!AH70+'5C1R_Iberville'!AH70+'5C1N_Delta'!AH70+'5C1S_LC Col Prep'!AH70+'5C1T_Northeast'!AH70+'5C1U_Acadiana Ren'!AH70+'5C1I_LA Key'!AH70+'5C1V_Laf Ren'!AH70+'5C1O_Impact'!AH70+'5C1P_Vision'!AH70+'5C2_LAVCA'!AI70+'5C1H_Southwest'!AH70+'5C1G_JS Clark'!AH70+'5C1AH_BRUP'!AH70+'5C1X_Tangi'!AH70+'5C1Y_GEO'!AH70+'5C1AI_Harmony'!AH70+'5C1AJ_Athlos'!AH70+'5C1AG_Collegiate'!AH70+'5C1M_GEO Mid'!AH70+Placeholder_Tallulah!AH70</f>
        <v>0</v>
      </c>
      <c r="AJ70" s="336">
        <f>'5C1B_DArbonne'!AI70+'5C1A_Madison'!AI70+'5C1C_Intl High'!AI70+'5C3_UnvView'!AJ70+'5C1F_L.C. Charter'!AI70+'5C1E_LFNO'!AI70+'5C1D_NOMMA'!AI70+'5C1AE_Noble Minds'!AI70+'5C1J_Jeff Chamber'!AI70+'5C1Q_Advantage'!AI70+'5C1AF_JCFA-Laf'!AI70+'5C1W_Willow'!AI70+'5C1Z_Lincoln Prep'!AI70+'5C1AA_Laurel'!AI70+'5C1AB_Apex'!AI70+'5C1AC_Smothers'!AI70+'5C1AD_Greater'!AI70+'5C1R_Iberville'!AI70+'5C1N_Delta'!AI70+'5C1S_LC Col Prep'!AI70+'5C1T_Northeast'!AI70+'5C1U_Acadiana Ren'!AI70+'5C1I_LA Key'!AI70+'5C1V_Laf Ren'!AI70+'5C1O_Impact'!AI70+'5C1P_Vision'!AI70+'5C2_LAVCA'!AJ70+'5C1H_Southwest'!AI70+'5C1G_JS Clark'!AI70+'5C1AH_BRUP'!AI70+'5C1X_Tangi'!AI70+'5C1Y_GEO'!AI70+'5C1AI_Harmony'!AI70+'5C1AJ_Athlos'!AI70+'5C1AG_Collegiate'!AI70+'5C1M_GEO Mid'!AI70+Placeholder_Tallulah!AI70</f>
        <v>0</v>
      </c>
      <c r="AK70" s="78">
        <f>'5C1B_DArbonne'!AJ70+'5C1A_Madison'!AJ70+'5C1C_Intl High'!AJ70+'5C3_UnvView'!AK70+'5C1F_L.C. Charter'!AJ70+'5C1E_LFNO'!AJ70+'5C1D_NOMMA'!AJ70+'5C1AE_Noble Minds'!AJ70+'5C1J_Jeff Chamber'!AJ70+'5C1Q_Advantage'!AJ70+'5C1AF_JCFA-Laf'!AJ70+'5C1W_Willow'!AJ70+'5C1Z_Lincoln Prep'!AJ70+'5C1AA_Laurel'!AJ70+'5C1AB_Apex'!AJ70+'5C1AC_Smothers'!AJ70+'5C1AD_Greater'!AJ70+'5C1R_Iberville'!AJ70+'5C1N_Delta'!AJ70+'5C1S_LC Col Prep'!AJ70+'5C1T_Northeast'!AJ70+'5C1U_Acadiana Ren'!AJ70+'5C1I_LA Key'!AJ70+'5C1V_Laf Ren'!AJ70+'5C1O_Impact'!AJ70+'5C1P_Vision'!AJ70+'5C2_LAVCA'!AK70+'5C1H_Southwest'!AJ70+'5C1G_JS Clark'!AJ70+'5C1AH_BRUP'!AJ70+'5C1X_Tangi'!AJ70+'5C1Y_GEO'!AJ70+'5C1AI_Harmony'!AJ70+'5C1AJ_Athlos'!AJ70+'5C1AG_Collegiate'!AJ70+'5C1M_GEO Mid'!AJ70+Placeholder_Tallulah!AJ70</f>
        <v>0</v>
      </c>
      <c r="AL70" s="77">
        <f>'5C1B_DArbonne'!AK70+'5C1A_Madison'!AK70+'5C1C_Intl High'!AK70+'5C3_UnvView'!AL70+'5C1F_L.C. Charter'!AK70+'5C1E_LFNO'!AK70+'5C1D_NOMMA'!AK70+'5C1AE_Noble Minds'!AK70+'5C1J_Jeff Chamber'!AK70+'5C1Q_Advantage'!AK70+'5C1AF_JCFA-Laf'!AK70+'5C1W_Willow'!AK70+'5C1Z_Lincoln Prep'!AK70+'5C1AA_Laurel'!AK70+'5C1AB_Apex'!AK70+'5C1AC_Smothers'!AK70+'5C1AD_Greater'!AK70+'5C1R_Iberville'!AK70+'5C1N_Delta'!AK70+'5C1S_LC Col Prep'!AK70+'5C1T_Northeast'!AK70+'5C1U_Acadiana Ren'!AK70+'5C1I_LA Key'!AK70+'5C1V_Laf Ren'!AK70+'5C1O_Impact'!AK70+'5C1P_Vision'!AK70+'5C2_LAVCA'!AL70+'5C1H_Southwest'!AK70+'5C1G_JS Clark'!AK70+'5C1AH_BRUP'!AK70+'5C1X_Tangi'!AK70+'5C1Y_GEO'!AK70+'5C1AI_Harmony'!AK70+'5C1AJ_Athlos'!AK70+'5C1AG_Collegiate'!AK70+'5C1M_GEO Mid'!AK70+Placeholder_Tallulah!AK70</f>
        <v>0</v>
      </c>
      <c r="AM70" s="91">
        <f>'5C1B_DArbonne'!AL70+'5C1A_Madison'!AL70+'5C1C_Intl High'!AL70+'5C3_UnvView'!AM70+'5C1F_L.C. Charter'!AL70+'5C1E_LFNO'!AL70+'5C1D_NOMMA'!AL70+'5C1AE_Noble Minds'!AL70+'5C1J_Jeff Chamber'!AL70+'5C1Q_Advantage'!AL70+'5C1AF_JCFA-Laf'!AL70+'5C1W_Willow'!AL70+'5C1Z_Lincoln Prep'!AL70+'5C1AA_Laurel'!AL70+'5C1AB_Apex'!AL70+'5C1AC_Smothers'!AL70+'5C1AD_Greater'!AL70+'5C1R_Iberville'!AL70+'5C1N_Delta'!AL70+'5C1S_LC Col Prep'!AL70+'5C1T_Northeast'!AL70+'5C1U_Acadiana Ren'!AL70+'5C1I_LA Key'!AL70+'5C1V_Laf Ren'!AL70+'5C1O_Impact'!AL70+'5C1P_Vision'!AL70+'5C2_LAVCA'!AM70+'5C1H_Southwest'!AL70+'5C1G_JS Clark'!AL70+'5C1AH_BRUP'!AL70+'5C1X_Tangi'!AL70+'5C1Y_GEO'!AL70+'5C1AI_Harmony'!AL70+'5C1AJ_Athlos'!AL70+'5C1AG_Collegiate'!AL70+'5C1M_GEO Mid'!AL70+Placeholder_Tallulah!AL70</f>
        <v>11067</v>
      </c>
      <c r="AN70" s="80">
        <f>'5C1B_DArbonne'!AM70+'5C1A_Madison'!AM70+'5C1C_Intl High'!AM70+'5C3_UnvView'!AN70+'5C1F_L.C. Charter'!AM70+'5C1E_LFNO'!AM70+'5C1D_NOMMA'!AM70+'5C1AE_Noble Minds'!AM70+'5C1J_Jeff Chamber'!AM70+'5C1Q_Advantage'!AM70+'5C1AF_JCFA-Laf'!AM70+'5C1W_Willow'!AM70+'5C1Z_Lincoln Prep'!AM70+'5C1AA_Laurel'!AM70+'5C1AB_Apex'!AM70+'5C1AC_Smothers'!AM70+'5C1AD_Greater'!AM70+'5C1R_Iberville'!AM70+'5C1N_Delta'!AM70+'5C1S_LC Col Prep'!AM70+'5C1T_Northeast'!AM70+'5C1U_Acadiana Ren'!AM70+'5C1I_LA Key'!AM70+'5C1V_Laf Ren'!AM70+'5C1O_Impact'!AM70+'5C1P_Vision'!AM70+'5C2_LAVCA'!AN70+'5C1H_Southwest'!AM70+'5C1G_JS Clark'!AM70+'5C1AH_BRUP'!AM70+'5C1X_Tangi'!AM70+'5C1Y_GEO'!AM70+'5C1AI_Harmony'!AM70+'5C1AJ_Athlos'!AM70+'5C1AG_Collegiate'!AM70+'5C1M_GEO Mid'!AM70+Placeholder_Tallulah!AM70</f>
        <v>0</v>
      </c>
      <c r="AO70" s="91">
        <f>'5C1B_DArbonne'!AN70+'5C1A_Madison'!AN70+'5C1C_Intl High'!AN70+'5C3_UnvView'!AO70+'5C1F_L.C. Charter'!AN70+'5C1E_LFNO'!AN70+'5C1D_NOMMA'!AN70+'5C1AE_Noble Minds'!AN70+'5C1J_Jeff Chamber'!AN70+'5C1Q_Advantage'!AN70+'5C1AF_JCFA-Laf'!AN70+'5C1W_Willow'!AN70+'5C1Z_Lincoln Prep'!AN70+'5C1AA_Laurel'!AN70+'5C1AB_Apex'!AN70+'5C1AC_Smothers'!AN70+'5C1AD_Greater'!AN70+'5C1R_Iberville'!AN70+'5C1N_Delta'!AN70+'5C1S_LC Col Prep'!AN70+'5C1T_Northeast'!AN70+'5C1U_Acadiana Ren'!AN70+'5C1I_LA Key'!AN70+'5C1V_Laf Ren'!AN70+'5C1O_Impact'!AN70+'5C1P_Vision'!AN70+'5C2_LAVCA'!AO70+'5C1H_Southwest'!AN70+'5C1G_JS Clark'!AN70+'5C1AH_BRUP'!AN70+'5C1X_Tangi'!AN70+'5C1Y_GEO'!AN70+'5C1AI_Harmony'!AN70+'5C1AJ_Athlos'!AN70+'5C1AG_Collegiate'!AN70+'5C1M_GEO Mid'!AN70+Placeholder_Tallulah!AN70</f>
        <v>0</v>
      </c>
      <c r="AP70" s="78">
        <f>'5C1B_DArbonne'!AO70+'5C1A_Madison'!AO70+'5C1C_Intl High'!AO70+'5C3_UnvView'!AP70+'5C1F_L.C. Charter'!AO70+'5C1E_LFNO'!AO70+'5C1D_NOMMA'!AO70+'5C1AE_Noble Minds'!AO70+'5C1J_Jeff Chamber'!AO70+'5C1Q_Advantage'!AO70+'5C1AF_JCFA-Laf'!AO70+'5C1W_Willow'!AO70+'5C1Z_Lincoln Prep'!AO70+'5C1AA_Laurel'!AO70+'5C1AB_Apex'!AO70+'5C1AC_Smothers'!AO70+'5C1AD_Greater'!AO70+'5C1R_Iberville'!AO70+'5C1N_Delta'!AO70+'5C1S_LC Col Prep'!AO70+'5C1T_Northeast'!AO70+'5C1U_Acadiana Ren'!AO70+'5C1I_LA Key'!AO70+'5C1V_Laf Ren'!AO70+'5C1O_Impact'!AO70+'5C1P_Vision'!AO70+'5C2_LAVCA'!AP70+'5C1H_Southwest'!AO70+'5C1G_JS Clark'!AO70+'5C1AH_BRUP'!AO70+'5C1X_Tangi'!AO70+'5C1Y_GEO'!AO70+'5C1AI_Harmony'!AO70+'5C1AJ_Athlos'!AO70+'5C1AG_Collegiate'!AO70+'5C1M_GEO Mid'!AO70+Placeholder_Tallulah!AO70</f>
        <v>0</v>
      </c>
      <c r="AQ70" s="91">
        <f>'5C1B_DArbonne'!AP70+'5C1A_Madison'!AP70+'5C1C_Intl High'!AP70+'5C3_UnvView'!AQ70+'5C1F_L.C. Charter'!AP70+'5C1E_LFNO'!AP70+'5C1D_NOMMA'!AP70+'5C1AE_Noble Minds'!AP70+'5C1J_Jeff Chamber'!AP70+'5C1Q_Advantage'!AP70+'5C1AF_JCFA-Laf'!AP70+'5C1W_Willow'!AP70+'5C1Z_Lincoln Prep'!AP70+'5C1AA_Laurel'!AP70+'5C1AB_Apex'!AP70+'5C1AC_Smothers'!AP70+'5C1AD_Greater'!AP70+'5C1R_Iberville'!AP70+'5C1N_Delta'!AP70+'5C1S_LC Col Prep'!AP70+'5C1T_Northeast'!AP70+'5C1U_Acadiana Ren'!AP70+'5C1I_LA Key'!AP70+'5C1V_Laf Ren'!AP70+'5C1O_Impact'!AP70+'5C1P_Vision'!AP70+'5C2_LAVCA'!AQ70+'5C1H_Southwest'!AP70+'5C1G_JS Clark'!AP70+'5C1AH_BRUP'!AP70+'5C1X_Tangi'!AP70+'5C1Y_GEO'!AP70+'5C1AI_Harmony'!AP70+'5C1AJ_Athlos'!AP70+'5C1AG_Collegiate'!AP70+'5C1M_GEO Mid'!AP70+Placeholder_Tallulah!AP70</f>
        <v>0</v>
      </c>
      <c r="AR70" s="78">
        <f>'5C1B_DArbonne'!AQ70+'5C1A_Madison'!AQ70+'5C1C_Intl High'!AQ70+'5C3_UnvView'!AR70+'5C1F_L.C. Charter'!AQ70+'5C1E_LFNO'!AQ70+'5C1D_NOMMA'!AQ70+'5C1AE_Noble Minds'!AQ70+'5C1J_Jeff Chamber'!AQ70+'5C1Q_Advantage'!AQ70+'5C1AF_JCFA-Laf'!AQ70+'5C1W_Willow'!AQ70+'5C1Z_Lincoln Prep'!AQ70+'5C1AA_Laurel'!AQ70+'5C1AB_Apex'!AQ70+'5C1AC_Smothers'!AQ70+'5C1AD_Greater'!AQ70+'5C1R_Iberville'!AQ70+'5C1N_Delta'!AQ70+'5C1S_LC Col Prep'!AQ70+'5C1T_Northeast'!AQ70+'5C1U_Acadiana Ren'!AQ70+'5C1I_LA Key'!AQ70+'5C1V_Laf Ren'!AQ70+'5C1O_Impact'!AQ70+'5C1P_Vision'!AQ70+'5C2_LAVCA'!AR70+'5C1H_Southwest'!AQ70+'5C1G_JS Clark'!AQ70+'5C1AH_BRUP'!AQ70+'5C1X_Tangi'!AQ70+'5C1Y_GEO'!AQ70+'5C1AI_Harmony'!AQ70+'5C1AJ_Athlos'!AQ70+'5C1AG_Collegiate'!AQ70+'5C1M_GEO Mid'!AQ70+Placeholder_Tallulah!AQ70</f>
        <v>0</v>
      </c>
      <c r="AS70" s="78">
        <f>'5C1B_DArbonne'!AR70+'5C1A_Madison'!AR70+'5C1C_Intl High'!AR70+'5C3_UnvView'!AS70+'5C1F_L.C. Charter'!AR70+'5C1E_LFNO'!AR70+'5C1D_NOMMA'!AR70+'5C1AE_Noble Minds'!AR70+'5C1J_Jeff Chamber'!AR70+'5C1Q_Advantage'!AR70+'5C1AF_JCFA-Laf'!AR70+'5C1W_Willow'!AR70+'5C1Z_Lincoln Prep'!AR70+'5C1AA_Laurel'!AR70+'5C1AB_Apex'!AR70+'5C1AC_Smothers'!AR70+'5C1AD_Greater'!AR70+'5C1R_Iberville'!AR70+'5C1N_Delta'!AR70+'5C1S_LC Col Prep'!AR70+'5C1T_Northeast'!AR70+'5C1U_Acadiana Ren'!AR70+'5C1I_LA Key'!AR70+'5C1V_Laf Ren'!AR70+'5C1O_Impact'!AR70+'5C1P_Vision'!AR70+'5C2_LAVCA'!AS70+'5C1H_Southwest'!AR70+'5C1G_JS Clark'!AR70+'5C1AH_BRUP'!AR70+'5C1X_Tangi'!AR70+'5C1Y_GEO'!AR70+'5C1AI_Harmony'!AR70+'5C1AJ_Athlos'!AR70+'5C1AG_Collegiate'!AR70+'5C1M_GEO Mid'!AR70+Placeholder_Tallulah!AR70</f>
        <v>0</v>
      </c>
      <c r="AT70" s="91">
        <f>'5C1B_DArbonne'!AS70+'5C1A_Madison'!AS70+'5C1C_Intl High'!AS70+'5C3_UnvView'!AT70+'5C1F_L.C. Charter'!AS70+'5C1E_LFNO'!AS70+'5C1D_NOMMA'!AS70+'5C1AE_Noble Minds'!AS70+'5C1J_Jeff Chamber'!AS70+'5C1Q_Advantage'!AS70+'5C1AF_JCFA-Laf'!AS70+'5C1W_Willow'!AS70+'5C1Z_Lincoln Prep'!AS70+'5C1AA_Laurel'!AS70+'5C1AB_Apex'!AS70+'5C1AC_Smothers'!AS70+'5C1AD_Greater'!AS70+'5C1R_Iberville'!AS70+'5C1N_Delta'!AS70+'5C1S_LC Col Prep'!AS70+'5C1T_Northeast'!AS70+'5C1U_Acadiana Ren'!AS70+'5C1I_LA Key'!AS70+'5C1V_Laf Ren'!AS70+'5C1O_Impact'!AS70+'5C1P_Vision'!AS70+'5C2_LAVCA'!AT70+'5C1H_Southwest'!AS70+'5C1G_JS Clark'!AS70+'5C1AH_BRUP'!AS70+'5C1X_Tangi'!AS70+'5C1Y_GEO'!AS70+'5C1AI_Harmony'!AS70+'5C1AJ_Athlos'!AS70+'5C1AG_Collegiate'!AS70+'5C1M_GEO Mid'!AS70+Placeholder_Tallulah!AS70</f>
        <v>2311</v>
      </c>
      <c r="AU70" s="79">
        <f t="shared" si="1"/>
        <v>0</v>
      </c>
      <c r="AV70" s="88">
        <f t="shared" si="2"/>
        <v>2311</v>
      </c>
      <c r="AW70" s="192"/>
      <c r="AX70" s="7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Mid'!#REF!+Placeholder_Tallulah!AW70</f>
        <v>#REF!</v>
      </c>
      <c r="AY70" s="75">
        <f t="shared" si="3"/>
        <v>0</v>
      </c>
      <c r="AZ70" s="75" t="e">
        <f t="shared" si="4"/>
        <v>#REF!</v>
      </c>
    </row>
    <row r="71" spans="1:52" ht="16.149999999999999" customHeight="1" x14ac:dyDescent="0.2">
      <c r="A71" s="50">
        <v>65</v>
      </c>
      <c r="B71" s="51" t="s">
        <v>70</v>
      </c>
      <c r="C71" s="337">
        <f>'5C1B_DArbonne'!C71+'5C1A_Madison'!C71+'5C1C_Intl High'!C71+'5C3_UnvView'!C71+'5C1F_L.C. Charter'!C71+'5C1E_LFNO'!C71+'5C1D_NOMMA'!C71+'5C1AE_Noble Minds'!C71+'5C1J_Jeff Chamber'!C71+'5C1Q_Advantage'!C71+'5C1AF_JCFA-Laf'!C71+'5C1W_Willow'!C71+'5C1Z_Lincoln Prep'!C71+'5C1AA_Laurel'!C71+'5C1AB_Apex'!C71+'5C1AC_Smothers'!C71+'5C1AD_Greater'!C71+'5C1R_Iberville'!C71+'5C1N_Delta'!C71+'5C1S_LC Col Prep'!C71+'5C1T_Northeast'!C71+'5C1U_Acadiana Ren'!C71+'5C1I_LA Key'!C71+'5C1V_Laf Ren'!C71+'5C1O_Impact'!C71+'5C1P_Vision'!C71+'5C2_LAVCA'!C71+'5C1H_Southwest'!C71+'5C1G_JS Clark'!C71+'5C1AH_BRUP'!C71+'5C1X_Tangi'!C71+'5C1Y_GEO'!C71+'5C1AI_Harmony'!C71+'5C1AJ_Athlos'!C71+'5C1AG_Collegiate'!C71+'5C1M_GEO Mid'!C71+Placeholder_Tallulah!C71</f>
        <v>0</v>
      </c>
      <c r="D71" s="52">
        <f>'Source Data'!H71</f>
        <v>4386.1061727809565</v>
      </c>
      <c r="E71" s="81">
        <f>'5C1B_DArbonne'!E71+'5C1A_Madison'!E71+'5C1C_Intl High'!E71+'5C3_UnvView'!E71+'5C1F_L.C. Charter'!E71+'5C1E_LFNO'!E71+'5C1D_NOMMA'!E71+'5C1AE_Noble Minds'!E71+'5C1J_Jeff Chamber'!E71+'5C1Q_Advantage'!E71+'5C1AF_JCFA-Laf'!E71+'5C1W_Willow'!E71+'5C1Z_Lincoln Prep'!E71+'5C1AA_Laurel'!E71+'5C1AB_Apex'!E71+'5C1AC_Smothers'!E71+'5C1AD_Greater'!E71+'5C1R_Iberville'!E71+'5C1N_Delta'!E71+'5C1S_LC Col Prep'!E71+'5C1T_Northeast'!E71+'5C1U_Acadiana Ren'!E71+'5C1I_LA Key'!E71+'5C1V_Laf Ren'!E71+'5C1O_Impact'!E71+'5C1P_Vision'!E71+'5C2_LAVCA'!E71+'5C1H_Southwest'!E71+'5C1G_JS Clark'!E71+'5C1AH_BRUP'!E71+'5C1X_Tangi'!E71+'5C1Y_GEO'!E71+'5C1AI_Harmony'!E71+'5C1AJ_Athlos'!E71+'5C1AG_Collegiate'!E71+'5C1M_GEO Mid'!E71+Placeholder_Tallulah!E71</f>
        <v>0</v>
      </c>
      <c r="F71" s="356">
        <f>'5C1B_DArbonne'!F71+'5C1A_Madison'!F71+'5C1C_Intl High'!F71+'5C3_UnvView'!F71+'5C1F_L.C. Charter'!F71+'5C1E_LFNO'!F71+'5C1D_NOMMA'!F71+'5C1AE_Noble Minds'!F71+'5C1J_Jeff Chamber'!F71+'5C1Q_Advantage'!F71+'5C1AF_JCFA-Laf'!F71+'5C1W_Willow'!F71+'5C1Z_Lincoln Prep'!F71+'5C1AA_Laurel'!F71+'5C1AB_Apex'!F71+'5C1AC_Smothers'!F71+'5C1AD_Greater'!F71+'5C1R_Iberville'!F71+'5C1N_Delta'!F71+'5C1S_LC Col Prep'!F71+'5C1T_Northeast'!F71+'5C1U_Acadiana Ren'!F71+'5C1I_LA Key'!F71+'5C1V_Laf Ren'!F71+'5C1O_Impact'!F71+'5C1P_Vision'!F71+'5C2_LAVCA'!F71+'5C1H_Southwest'!F71+'5C1G_JS Clark'!F71+'5C1AH_BRUP'!F71+'5C1X_Tangi'!F71+'5C1Y_GEO'!F71+'5C1AI_Harmony'!F71+'5C1AJ_Athlos'!F71+'5C1AG_Collegiate'!F71+'5C1M_GEO Mid'!F71+Placeholder_Tallulah!F71</f>
        <v>0</v>
      </c>
      <c r="G71" s="52">
        <f>'Source Data'!I71</f>
        <v>566.73400507501663</v>
      </c>
      <c r="H71" s="81">
        <f>'5C1B_DArbonne'!H71+'5C1A_Madison'!H71+'5C1C_Intl High'!H71+'5C3_UnvView'!H71+'5C1F_L.C. Charter'!H71+'5C1E_LFNO'!H71+'5C1D_NOMMA'!H71+'5C1AE_Noble Minds'!H71+'5C1J_Jeff Chamber'!H71+'5C1Q_Advantage'!H71+'5C1AF_JCFA-Laf'!H71+'5C1W_Willow'!H71+'5C1Z_Lincoln Prep'!H71+'5C1AA_Laurel'!H71+'5C1AB_Apex'!H71+'5C1AC_Smothers'!H71+'5C1AD_Greater'!H71+'5C1R_Iberville'!H71+'5C1N_Delta'!H71+'5C1S_LC Col Prep'!H71+'5C1T_Northeast'!H71+'5C1U_Acadiana Ren'!H71+'5C1I_LA Key'!H71+'5C1V_Laf Ren'!H71+'5C1O_Impact'!H71+'5C1P_Vision'!H71+'5C2_LAVCA'!H71+'5C1H_Southwest'!H71+'5C1G_JS Clark'!H71+'5C1AH_BRUP'!H71+'5C1X_Tangi'!H71+'5C1Y_GEO'!H71+'5C1AI_Harmony'!H71+'5C1AJ_Athlos'!H71+'5C1AG_Collegiate'!H71+'5C1M_GEO Mid'!H71+Placeholder_Tallulah!H71</f>
        <v>0</v>
      </c>
      <c r="I71" s="356">
        <f>'5C1B_DArbonne'!I71+'5C1A_Madison'!I71+'5C1C_Intl High'!I71+'5C3_UnvView'!I71+'5C1F_L.C. Charter'!I71+'5C1E_LFNO'!I71+'5C1D_NOMMA'!I71+'5C1AE_Noble Minds'!I71+'5C1J_Jeff Chamber'!I71+'5C1Q_Advantage'!I71+'5C1AF_JCFA-Laf'!I71+'5C1W_Willow'!I71+'5C1Z_Lincoln Prep'!I71+'5C1AA_Laurel'!I71+'5C1AB_Apex'!I71+'5C1AC_Smothers'!I71+'5C1AD_Greater'!I71+'5C1R_Iberville'!I71+'5C1N_Delta'!I71+'5C1S_LC Col Prep'!I71+'5C1T_Northeast'!I71+'5C1U_Acadiana Ren'!I71+'5C1I_LA Key'!I71+'5C1V_Laf Ren'!I71+'5C1O_Impact'!I71+'5C1P_Vision'!I71+'5C2_LAVCA'!I71+'5C1H_Southwest'!I71+'5C1G_JS Clark'!I71+'5C1AH_BRUP'!I71+'5C1X_Tangi'!I71+'5C1Y_GEO'!I71+'5C1AI_Harmony'!I71+'5C1AJ_Athlos'!I71+'5C1AG_Collegiate'!I71+'5C1M_GEO Mid'!I71+Placeholder_Tallulah!I71</f>
        <v>0</v>
      </c>
      <c r="J71" s="52">
        <f>'Source Data'!J71</f>
        <v>154.56381956591363</v>
      </c>
      <c r="K71" s="81">
        <f>'5C1B_DArbonne'!K71+'5C1A_Madison'!K71+'5C1C_Intl High'!K71+'5C3_UnvView'!K71+'5C1F_L.C. Charter'!K71+'5C1E_LFNO'!K71+'5C1D_NOMMA'!K71+'5C1AE_Noble Minds'!K71+'5C1J_Jeff Chamber'!K71+'5C1Q_Advantage'!K71+'5C1AF_JCFA-Laf'!K71+'5C1W_Willow'!K71+'5C1Z_Lincoln Prep'!K71+'5C1AA_Laurel'!K71+'5C1AB_Apex'!K71+'5C1AC_Smothers'!K71+'5C1AD_Greater'!K71+'5C1R_Iberville'!K71+'5C1N_Delta'!K71+'5C1S_LC Col Prep'!K71+'5C1T_Northeast'!K71+'5C1U_Acadiana Ren'!K71+'5C1I_LA Key'!K71+'5C1V_Laf Ren'!K71+'5C1O_Impact'!K71+'5C1P_Vision'!K71+'5C2_LAVCA'!K71+'5C1H_Southwest'!K71+'5C1G_JS Clark'!K71+'5C1AH_BRUP'!K71+'5C1X_Tangi'!K71+'5C1Y_GEO'!K71+'5C1AI_Harmony'!K71+'5C1AJ_Athlos'!K71+'5C1AG_Collegiate'!K71+'5C1M_GEO Mid'!K71+Placeholder_Tallulah!K71</f>
        <v>0</v>
      </c>
      <c r="L71" s="356">
        <f>'5C1B_DArbonne'!L71+'5C1A_Madison'!L71+'5C1C_Intl High'!L71+'5C3_UnvView'!L71+'5C1F_L.C. Charter'!L71+'5C1E_LFNO'!L71+'5C1D_NOMMA'!L71+'5C1AE_Noble Minds'!L71+'5C1J_Jeff Chamber'!L71+'5C1Q_Advantage'!L71+'5C1AF_JCFA-Laf'!L71+'5C1W_Willow'!L71+'5C1Z_Lincoln Prep'!L71+'5C1AA_Laurel'!L71+'5C1AB_Apex'!L71+'5C1AC_Smothers'!L71+'5C1AD_Greater'!L71+'5C1R_Iberville'!L71+'5C1N_Delta'!L71+'5C1S_LC Col Prep'!L71+'5C1T_Northeast'!L71+'5C1U_Acadiana Ren'!L71+'5C1I_LA Key'!L71+'5C1V_Laf Ren'!L71+'5C1O_Impact'!L71+'5C1P_Vision'!L71+'5C2_LAVCA'!L71+'5C1H_Southwest'!L71+'5C1G_JS Clark'!L71+'5C1AH_BRUP'!L71+'5C1X_Tangi'!L71+'5C1Y_GEO'!L71+'5C1AI_Harmony'!L71+'5C1AJ_Athlos'!L71+'5C1AG_Collegiate'!L71+'5C1M_GEO Mid'!L71+Placeholder_Tallulah!L71</f>
        <v>0</v>
      </c>
      <c r="M71" s="52">
        <f>'Source Data'!K71</f>
        <v>3864.0954891478409</v>
      </c>
      <c r="N71" s="81">
        <f>'5C1B_DArbonne'!N71+'5C1A_Madison'!N71+'5C1C_Intl High'!N71+'5C3_UnvView'!N71+'5C1F_L.C. Charter'!N71+'5C1E_LFNO'!N71+'5C1D_NOMMA'!N71+'5C1AE_Noble Minds'!N71+'5C1J_Jeff Chamber'!N71+'5C1Q_Advantage'!N71+'5C1AF_JCFA-Laf'!N71+'5C1W_Willow'!N71+'5C1Z_Lincoln Prep'!N71+'5C1AA_Laurel'!N71+'5C1AB_Apex'!N71+'5C1AC_Smothers'!N71+'5C1AD_Greater'!N71+'5C1R_Iberville'!N71+'5C1N_Delta'!N71+'5C1S_LC Col Prep'!N71+'5C1T_Northeast'!N71+'5C1U_Acadiana Ren'!N71+'5C1I_LA Key'!N71+'5C1V_Laf Ren'!N71+'5C1O_Impact'!N71+'5C1P_Vision'!N71+'5C2_LAVCA'!N71+'5C1H_Southwest'!N71+'5C1G_JS Clark'!N71+'5C1AH_BRUP'!N71+'5C1X_Tangi'!N71+'5C1Y_GEO'!N71+'5C1AI_Harmony'!N71+'5C1AJ_Athlos'!N71+'5C1AG_Collegiate'!N71+'5C1M_GEO Mid'!N71+Placeholder_Tallulah!N71</f>
        <v>0</v>
      </c>
      <c r="O71" s="356">
        <f>'5C1B_DArbonne'!O71+'5C1A_Madison'!O71+'5C1C_Intl High'!O71+'5C3_UnvView'!O71+'5C1F_L.C. Charter'!O71+'5C1E_LFNO'!O71+'5C1D_NOMMA'!O71+'5C1AE_Noble Minds'!O71+'5C1J_Jeff Chamber'!O71+'5C1Q_Advantage'!O71+'5C1AF_JCFA-Laf'!O71+'5C1W_Willow'!O71+'5C1Z_Lincoln Prep'!O71+'5C1AA_Laurel'!O71+'5C1AB_Apex'!O71+'5C1AC_Smothers'!O71+'5C1AD_Greater'!O71+'5C1R_Iberville'!O71+'5C1N_Delta'!O71+'5C1S_LC Col Prep'!O71+'5C1T_Northeast'!O71+'5C1U_Acadiana Ren'!O71+'5C1I_LA Key'!O71+'5C1V_Laf Ren'!O71+'5C1O_Impact'!O71+'5C1P_Vision'!O71+'5C2_LAVCA'!O71+'5C1H_Southwest'!O71+'5C1G_JS Clark'!O71+'5C1AH_BRUP'!O71+'5C1X_Tangi'!O71+'5C1Y_GEO'!O71+'5C1AI_Harmony'!O71+'5C1AJ_Athlos'!O71+'5C1AG_Collegiate'!O71+'5C1M_GEO Mid'!O71+Placeholder_Tallulah!O71</f>
        <v>0</v>
      </c>
      <c r="P71" s="52">
        <f>'Source Data'!L71</f>
        <v>1545.6381956591365</v>
      </c>
      <c r="Q71" s="81">
        <f>'5C1B_DArbonne'!Q71+'5C1A_Madison'!Q71+'5C1C_Intl High'!Q71+'5C3_UnvView'!Q71+'5C1F_L.C. Charter'!Q71+'5C1E_LFNO'!Q71+'5C1D_NOMMA'!Q71+'5C1AE_Noble Minds'!Q71+'5C1J_Jeff Chamber'!Q71+'5C1Q_Advantage'!Q71+'5C1AF_JCFA-Laf'!Q71+'5C1W_Willow'!Q71+'5C1Z_Lincoln Prep'!Q71+'5C1AA_Laurel'!Q71+'5C1AB_Apex'!Q71+'5C1AC_Smothers'!Q71+'5C1AD_Greater'!Q71+'5C1R_Iberville'!Q71+'5C1N_Delta'!Q71+'5C1S_LC Col Prep'!Q71+'5C1T_Northeast'!Q71+'5C1U_Acadiana Ren'!Q71+'5C1I_LA Key'!Q71+'5C1V_Laf Ren'!Q71+'5C1O_Impact'!Q71+'5C1P_Vision'!Q71+'5C2_LAVCA'!Q71+'5C1H_Southwest'!Q71+'5C1G_JS Clark'!Q71+'5C1AH_BRUP'!Q71+'5C1X_Tangi'!Q71+'5C1Y_GEO'!Q71+'5C1AI_Harmony'!Q71+'5C1AJ_Athlos'!Q71+'5C1AG_Collegiate'!Q71+'5C1M_GEO Mid'!Q71+Placeholder_Tallulah!Q71</f>
        <v>0</v>
      </c>
      <c r="R71" s="95">
        <f>'5C1B_DArbonne'!R71+'5C1A_Madison'!R71+'5C1C_Intl High'!R71+'5C3_UnvView'!R71+'5C1F_L.C. Charter'!R71+'5C1E_LFNO'!R71+'5C1D_NOMMA'!R71+'5C1AE_Noble Minds'!R71+'5C1J_Jeff Chamber'!R71+'5C1Q_Advantage'!R71+'5C1AF_JCFA-Laf'!R71+'5C1W_Willow'!R71+'5C1Z_Lincoln Prep'!R71+'5C1AA_Laurel'!R71+'5C1AB_Apex'!R71+'5C1AC_Smothers'!R71+'5C1AD_Greater'!R71+'5C1R_Iberville'!R71+'5C1N_Delta'!R71+'5C1S_LC Col Prep'!R71+'5C1T_Northeast'!R71+'5C1U_Acadiana Ren'!R71+'5C1I_LA Key'!R71+'5C1V_Laf Ren'!R71+'5C1O_Impact'!R71+'5C1P_Vision'!R71+'5C2_LAVCA'!R71+'5C1H_Southwest'!R71+'5C1G_JS Clark'!R71+'5C1AH_BRUP'!R71+'5C1X_Tangi'!R71+'5C1Y_GEO'!R71+'5C1AI_Harmony'!R71+'5C1AJ_Athlos'!R71+'5C1AG_Collegiate'!R71+'5C1M_GEO Mid'!R71+Placeholder_Tallulah!R71</f>
        <v>568709</v>
      </c>
      <c r="S71" s="1398">
        <f>'5C3_UnvView'!S71+'5C2_LAVCA'!S71</f>
        <v>7265</v>
      </c>
      <c r="T71" s="52">
        <f>'5C1B_DArbonne'!S71+'5C1A_Madison'!S71+'5C1C_Intl High'!S71+'5C3_UnvView'!T71+'5C1F_L.C. Charter'!S71+'5C1E_LFNO'!S71+'5C1D_NOMMA'!S71+'5C1AE_Noble Minds'!S71+'5C1J_Jeff Chamber'!S71+'5C1Q_Advantage'!S71+'5C1AF_JCFA-Laf'!S71+'5C1W_Willow'!S71+'5C1Z_Lincoln Prep'!S71+'5C1AA_Laurel'!S71+'5C1AB_Apex'!S71+'5C1AC_Smothers'!S71+'5C1AD_Greater'!S71+'5C1R_Iberville'!S71+'5C1N_Delta'!S71+'5C1S_LC Col Prep'!S71+'5C1T_Northeast'!S71+'5C1U_Acadiana Ren'!S71+'5C1I_LA Key'!S71+'5C1V_Laf Ren'!S71+'5C1O_Impact'!S71+'5C1P_Vision'!S71+'5C2_LAVCA'!T71+'5C1H_Southwest'!S71+'5C1G_JS Clark'!S71+'5C1AH_BRUP'!S71+'5C1X_Tangi'!S71+'5C1Y_GEO'!S71+'5C1AI_Harmony'!S71+'5C1AJ_Athlos'!S71+'5C1AG_Collegiate'!S71+'5C1M_GEO Mid'!S71+Placeholder_Tallulah!S71</f>
        <v>0</v>
      </c>
      <c r="U71" s="52">
        <f>'5C1B_DArbonne'!T71+'5C1A_Madison'!T71+'5C1C_Intl High'!T71+'5C3_UnvView'!U71+'5C1F_L.C. Charter'!T71+'5C1E_LFNO'!T71+'5C1D_NOMMA'!T71+'5C1AE_Noble Minds'!T71+'5C1J_Jeff Chamber'!T71+'5C1Q_Advantage'!T71+'5C1AF_JCFA-Laf'!T71+'5C1W_Willow'!T71+'5C1Z_Lincoln Prep'!T71+'5C1AA_Laurel'!T71+'5C1AB_Apex'!T71+'5C1AC_Smothers'!T71+'5C1AD_Greater'!T71+'5C1R_Iberville'!T71+'5C1N_Delta'!T71+'5C1S_LC Col Prep'!T71+'5C1T_Northeast'!T71+'5C1U_Acadiana Ren'!T71+'5C1I_LA Key'!T71+'5C1V_Laf Ren'!T71+'5C1O_Impact'!T71+'5C1P_Vision'!T71+'5C2_LAVCA'!U71+'5C1H_Southwest'!T71+'5C1G_JS Clark'!T71+'5C1AH_BRUP'!T71+'5C1X_Tangi'!T71+'5C1Y_GEO'!T71+'5C1AI_Harmony'!T71+'5C1AJ_Athlos'!T71+'5C1AG_Collegiate'!T71+'5C1M_GEO Mid'!T71+Placeholder_Tallulah!T71</f>
        <v>0</v>
      </c>
      <c r="V71" s="53">
        <f>'5C1B_DArbonne'!U71+'5C1A_Madison'!U71+'5C1C_Intl High'!U71+'5C3_UnvView'!V71+'5C1F_L.C. Charter'!U71+'5C1E_LFNO'!U71+'5C1D_NOMMA'!U71+'5C1AE_Noble Minds'!U71+'5C1J_Jeff Chamber'!U71+'5C1Q_Advantage'!U71+'5C1AF_JCFA-Laf'!U71+'5C1W_Willow'!U71+'5C1Z_Lincoln Prep'!U71+'5C1AA_Laurel'!U71+'5C1AB_Apex'!U71+'5C1AC_Smothers'!U71+'5C1AD_Greater'!U71+'5C1R_Iberville'!U71+'5C1N_Delta'!U71+'5C1S_LC Col Prep'!U71+'5C1T_Northeast'!U71+'5C1U_Acadiana Ren'!U71+'5C1I_LA Key'!U71+'5C1V_Laf Ren'!U71+'5C1O_Impact'!U71+'5C1P_Vision'!U71+'5C2_LAVCA'!V71+'5C1H_Southwest'!U71+'5C1G_JS Clark'!U71+'5C1AH_BRUP'!U71+'5C1X_Tangi'!U71+'5C1Y_GEO'!U71+'5C1AI_Harmony'!U71+'5C1AJ_Athlos'!U71+'5C1AG_Collegiate'!U71+'5C1M_GEO Mid'!U71+Placeholder_Tallulah!U71</f>
        <v>0</v>
      </c>
      <c r="W71" s="95">
        <f>'5C1B_DArbonne'!V71+'5C1A_Madison'!V71+'5C1C_Intl High'!V71+'5C3_UnvView'!W71+'5C1F_L.C. Charter'!V71+'5C1E_LFNO'!V71+'5C1D_NOMMA'!V71+'5C1AE_Noble Minds'!V71+'5C1J_Jeff Chamber'!V71+'5C1Q_Advantage'!V71+'5C1AF_JCFA-Laf'!V71+'5C1W_Willow'!V71+'5C1Z_Lincoln Prep'!V71+'5C1AA_Laurel'!V71+'5C1AB_Apex'!V71+'5C1AC_Smothers'!V71+'5C1AD_Greater'!V71+'5C1R_Iberville'!V71+'5C1N_Delta'!V71+'5C1S_LC Col Prep'!V71+'5C1T_Northeast'!V71+'5C1U_Acadiana Ren'!V71+'5C1I_LA Key'!V71+'5C1V_Laf Ren'!V71+'5C1O_Impact'!V71+'5C1P_Vision'!V71+'5C2_LAVCA'!W71+'5C1H_Southwest'!V71+'5C1G_JS Clark'!V71+'5C1AH_BRUP'!V71+'5C1X_Tangi'!V71+'5C1Y_GEO'!V71+'5C1AI_Harmony'!V71+'5C1AJ_Athlos'!V71+'5C1AG_Collegiate'!V71+'5C1M_GEO Mid'!V71+Placeholder_Tallulah!V71</f>
        <v>0</v>
      </c>
      <c r="X71" s="81">
        <f>'5C1B_DArbonne'!W71+'5C1A_Madison'!W71+'5C1C_Intl High'!W71+'5C3_UnvView'!X71+'5C1F_L.C. Charter'!W71+'5C1E_LFNO'!W71+'5C1D_NOMMA'!W71+'5C1AE_Noble Minds'!W71+'5C1J_Jeff Chamber'!W71+'5C1Q_Advantage'!W71+'5C1AF_JCFA-Laf'!W71+'5C1W_Willow'!W71+'5C1Z_Lincoln Prep'!W71+'5C1AA_Laurel'!W71+'5C1AB_Apex'!W71+'5C1AC_Smothers'!W71+'5C1AD_Greater'!W71+'5C1R_Iberville'!W71+'5C1N_Delta'!W71+'5C1S_LC Col Prep'!W71+'5C1T_Northeast'!W71+'5C1U_Acadiana Ren'!W71+'5C1I_LA Key'!W71+'5C1V_Laf Ren'!W71+'5C1O_Impact'!W71+'5C1P_Vision'!W71+'5C2_LAVCA'!X71+'5C1H_Southwest'!W71+'5C1G_JS Clark'!W71+'5C1AH_BRUP'!W71+'5C1X_Tangi'!W71+'5C1Y_GEO'!W71+'5C1AI_Harmony'!W71+'5C1AJ_Athlos'!W71+'5C1AG_Collegiate'!W71+'5C1M_GEO Mid'!W71+Placeholder_Tallulah!W71</f>
        <v>0</v>
      </c>
      <c r="Y71" s="95">
        <f>'5C1B_DArbonne'!X71+'5C1A_Madison'!X71+'5C1C_Intl High'!X71+'5C3_UnvView'!Y71+'5C1F_L.C. Charter'!X71+'5C1E_LFNO'!X71+'5C1D_NOMMA'!X71+'5C1AE_Noble Minds'!X71+'5C1J_Jeff Chamber'!X71+'5C1Q_Advantage'!X71+'5C1AF_JCFA-Laf'!X71+'5C1W_Willow'!X71+'5C1Z_Lincoln Prep'!X71+'5C1AA_Laurel'!X71+'5C1AB_Apex'!X71+'5C1AC_Smothers'!X71+'5C1AD_Greater'!X71+'5C1R_Iberville'!X71+'5C1N_Delta'!X71+'5C1S_LC Col Prep'!X71+'5C1T_Northeast'!X71+'5C1U_Acadiana Ren'!X71+'5C1I_LA Key'!X71+'5C1V_Laf Ren'!X71+'5C1O_Impact'!X71+'5C1P_Vision'!X71+'5C2_LAVCA'!Y71+'5C1H_Southwest'!X71+'5C1G_JS Clark'!X71+'5C1AH_BRUP'!X71+'5C1X_Tangi'!X71+'5C1Y_GEO'!X71+'5C1AI_Harmony'!X71+'5C1AJ_Athlos'!X71+'5C1AG_Collegiate'!X71+'5C1M_GEO Mid'!X71+Placeholder_Tallulah!X71</f>
        <v>0</v>
      </c>
      <c r="Z71" s="52">
        <f>'5C1B_DArbonne'!Y71+'5C1A_Madison'!Y71+'5C1C_Intl High'!Y71+'5C3_UnvView'!Z71+'5C1F_L.C. Charter'!Y71+'5C1E_LFNO'!Y71+'5C1D_NOMMA'!Y71+'5C1AE_Noble Minds'!Y71+'5C1J_Jeff Chamber'!Y71+'5C1Q_Advantage'!Y71+'5C1AF_JCFA-Laf'!Y71+'5C1W_Willow'!Y71+'5C1Z_Lincoln Prep'!Y71+'5C1AA_Laurel'!Y71+'5C1AB_Apex'!Y71+'5C1AC_Smothers'!Y71+'5C1AD_Greater'!Y71+'5C1R_Iberville'!Y71+'5C1N_Delta'!Y71+'5C1S_LC Col Prep'!Y71+'5C1T_Northeast'!Y71+'5C1U_Acadiana Ren'!Y71+'5C1I_LA Key'!Y71+'5C1V_Laf Ren'!Y71+'5C1O_Impact'!Y71+'5C1P_Vision'!Y71+'5C2_LAVCA'!Z71+'5C1H_Southwest'!Y71+'5C1G_JS Clark'!Y71+'5C1AH_BRUP'!Y71+'5C1X_Tangi'!Y71+'5C1Y_GEO'!Y71+'5C1AI_Harmony'!Y71+'5C1AJ_Athlos'!Y71+'5C1AG_Collegiate'!Y71+'5C1M_GEO Mid'!Y71+Placeholder_Tallulah!Y71</f>
        <v>0</v>
      </c>
      <c r="AA71" s="95">
        <f>'5C1B_DArbonne'!Z71+'5C1A_Madison'!Z71+'5C1C_Intl High'!Z71+'5C3_UnvView'!AA71+'5C1F_L.C. Charter'!Z71+'5C1E_LFNO'!Z71+'5C1D_NOMMA'!Z71+'5C1AE_Noble Minds'!Z71+'5C1J_Jeff Chamber'!Z71+'5C1Q_Advantage'!Z71+'5C1AF_JCFA-Laf'!Z71+'5C1W_Willow'!Z71+'5C1Z_Lincoln Prep'!Z71+'5C1AA_Laurel'!Z71+'5C1AB_Apex'!Z71+'5C1AC_Smothers'!Z71+'5C1AD_Greater'!Z71+'5C1R_Iberville'!Z71+'5C1N_Delta'!Z71+'5C1S_LC Col Prep'!Z71+'5C1T_Northeast'!Z71+'5C1U_Acadiana Ren'!Z71+'5C1I_LA Key'!Z71+'5C1V_Laf Ren'!Z71+'5C1O_Impact'!Z71+'5C1P_Vision'!Z71+'5C2_LAVCA'!AA71+'5C1H_Southwest'!Z71+'5C1G_JS Clark'!Z71+'5C1AH_BRUP'!Z71+'5C1X_Tangi'!Z71+'5C1Y_GEO'!Z71+'5C1AI_Harmony'!Z71+'5C1AJ_Athlos'!Z71+'5C1AG_Collegiate'!Z71+'5C1M_GEO Mid'!Z71+Placeholder_Tallulah!Z71</f>
        <v>0</v>
      </c>
      <c r="AB71" s="54">
        <f>'5C1B_DArbonne'!AA71+'5C1A_Madison'!AA71+'5C1C_Intl High'!AA71+'5C3_UnvView'!AB71+'5C1F_L.C. Charter'!AA71+'5C1E_LFNO'!AA71+'5C1D_NOMMA'!AA71+'5C1AE_Noble Minds'!AA71+'5C1J_Jeff Chamber'!AA71+'5C1Q_Advantage'!AA71+'5C1AF_JCFA-Laf'!AA71+'5C1W_Willow'!AA71+'5C1Z_Lincoln Prep'!AA71+'5C1AA_Laurel'!AA71+'5C1AB_Apex'!AA71+'5C1AC_Smothers'!AA71+'5C1AD_Greater'!AA71+'5C1R_Iberville'!AA71+'5C1N_Delta'!AA71+'5C1S_LC Col Prep'!AA71+'5C1T_Northeast'!AA71+'5C1U_Acadiana Ren'!AA71+'5C1I_LA Key'!AA71+'5C1V_Laf Ren'!AA71+'5C1O_Impact'!AA71+'5C1P_Vision'!AA71+'5C2_LAVCA'!AB71+'5C1H_Southwest'!AA71+'5C1G_JS Clark'!AA71+'5C1AH_BRUP'!AA71+'5C1X_Tangi'!AA71+'5C1Y_GEO'!AA71+'5C1AI_Harmony'!AA71+'5C1AJ_Athlos'!AA71+'5C1AG_Collegiate'!AA71+'5C1M_GEO Mid'!AA71+Placeholder_Tallulah!AA71</f>
        <v>0</v>
      </c>
      <c r="AC71" s="52">
        <f>'5C1B_DArbonne'!AB71+'5C1A_Madison'!AB71+'5C1C_Intl High'!AB71+'5C3_UnvView'!AC71+'5C1F_L.C. Charter'!AB71+'5C1E_LFNO'!AB71+'5C1D_NOMMA'!AB71+'5C1AE_Noble Minds'!AB71+'5C1J_Jeff Chamber'!AB71+'5C1Q_Advantage'!AB71+'5C1AF_JCFA-Laf'!AB71+'5C1W_Willow'!AB71+'5C1Z_Lincoln Prep'!AB71+'5C1AA_Laurel'!AB71+'5C1AB_Apex'!AB71+'5C1AC_Smothers'!AB71+'5C1AD_Greater'!AB71+'5C1R_Iberville'!AB71+'5C1N_Delta'!AB71+'5C1S_LC Col Prep'!AB71+'5C1T_Northeast'!AB71+'5C1U_Acadiana Ren'!AB71+'5C1I_LA Key'!AB71+'5C1V_Laf Ren'!AB71+'5C1O_Impact'!AB71+'5C1P_Vision'!AB71+'5C2_LAVCA'!AC71+'5C1H_Southwest'!AB71+'5C1G_JS Clark'!AB71+'5C1AH_BRUP'!AB71+'5C1X_Tangi'!AB71+'5C1Y_GEO'!AB71+'5C1AI_Harmony'!AB71+'5C1AJ_Athlos'!AB71+'5C1AG_Collegiate'!AB71+'5C1M_GEO Mid'!AB71+Placeholder_Tallulah!AB71</f>
        <v>0</v>
      </c>
      <c r="AD71" s="96">
        <f>'5C1B_DArbonne'!AC71+'5C1A_Madison'!AC71+'5C1C_Intl High'!AC71+'5C3_UnvView'!AD71+'5C1F_L.C. Charter'!AC71+'5C1E_LFNO'!AC71+'5C1D_NOMMA'!AC71+'5C1AE_Noble Minds'!AC71+'5C1J_Jeff Chamber'!AC71+'5C1Q_Advantage'!AC71+'5C1AF_JCFA-Laf'!AC71+'5C1W_Willow'!AC71+'5C1Z_Lincoln Prep'!AC71+'5C1AA_Laurel'!AC71+'5C1AB_Apex'!AC71+'5C1AC_Smothers'!AC71+'5C1AD_Greater'!AC71+'5C1R_Iberville'!AC71+'5C1N_Delta'!AC71+'5C1S_LC Col Prep'!AC71+'5C1T_Northeast'!AC71+'5C1U_Acadiana Ren'!AC71+'5C1I_LA Key'!AC71+'5C1V_Laf Ren'!AC71+'5C1O_Impact'!AC71+'5C1P_Vision'!AC71+'5C2_LAVCA'!AD71+'5C1H_Southwest'!AC71+'5C1G_JS Clark'!AC71+'5C1AH_BRUP'!AC71+'5C1X_Tangi'!AC71+'5C1Y_GEO'!AC71+'5C1AI_Harmony'!AC71+'5C1AJ_Athlos'!AC71+'5C1AG_Collegiate'!AC71+'5C1M_GEO Mid'!AC71+Placeholder_Tallulah!AC71</f>
        <v>0</v>
      </c>
      <c r="AE71" s="96">
        <f>'5C1B_DArbonne'!AD71+'5C1A_Madison'!AD71+'5C1C_Intl High'!AD71+'5C3_UnvView'!AE71+'5C1F_L.C. Charter'!AD71+'5C1E_LFNO'!AD71+'5C1D_NOMMA'!AD71+'5C1AE_Noble Minds'!AD71+'5C1J_Jeff Chamber'!AD71+'5C1Q_Advantage'!AD71+'5C1AF_JCFA-Laf'!AD71+'5C1W_Willow'!AD71+'5C1Z_Lincoln Prep'!AD71+'5C1AA_Laurel'!AD71+'5C1AB_Apex'!AD71+'5C1AC_Smothers'!AD71+'5C1AD_Greater'!AD71+'5C1R_Iberville'!AD71+'5C1N_Delta'!AD71+'5C1S_LC Col Prep'!AD71+'5C1T_Northeast'!AD71+'5C1U_Acadiana Ren'!AD71+'5C1I_LA Key'!AD71+'5C1V_Laf Ren'!AD71+'5C1O_Impact'!AD71+'5C1P_Vision'!AD71+'5C2_LAVCA'!AE71+'5C1H_Southwest'!AD71+'5C1G_JS Clark'!AD71+'5C1AH_BRUP'!AD71+'5C1X_Tangi'!AD71+'5C1Y_GEO'!AD71+'5C1AI_Harmony'!AD71+'5C1AJ_Athlos'!AD71+'5C1AG_Collegiate'!AD71+'5C1M_GEO Mid'!AD71+Placeholder_Tallulah!AD71</f>
        <v>0</v>
      </c>
      <c r="AF71" s="72">
        <f>'Source Data'!N71</f>
        <v>5577</v>
      </c>
      <c r="AG71" s="92">
        <f>'5C1B_DArbonne'!AF71+'5C1A_Madison'!AF71+'5C1C_Intl High'!AF71+'5C3_UnvView'!AG71+'5C1F_L.C. Charter'!AF71+'5C1E_LFNO'!AF71+'5C1D_NOMMA'!AF71+'5C1AE_Noble Minds'!AF71+'5C1J_Jeff Chamber'!AF71+'5C1Q_Advantage'!AF71+'5C1AF_JCFA-Laf'!AF71+'5C1W_Willow'!AF71+'5C1Z_Lincoln Prep'!AF71+'5C1AA_Laurel'!AF71+'5C1AB_Apex'!AF71+'5C1AC_Smothers'!AF71+'5C1AD_Greater'!AF71+'5C1R_Iberville'!AF71+'5C1N_Delta'!AF71+'5C1S_LC Col Prep'!AF71+'5C1T_Northeast'!AF71+'5C1U_Acadiana Ren'!AF71+'5C1I_LA Key'!AF71+'5C1V_Laf Ren'!AF71+'5C1O_Impact'!AF71+'5C1P_Vision'!AF71+'5C2_LAVCA'!AG71+'5C1H_Southwest'!AF71+'5C1G_JS Clark'!AF71+'5C1AH_BRUP'!AF71+'5C1X_Tangi'!AF71+'5C1Y_GEO'!AF71+'5C1AI_Harmony'!AF71+'5C1AJ_Athlos'!AF71+'5C1AG_Collegiate'!AF71+'5C1M_GEO Mid'!AF71+Placeholder_Tallulah!AF71</f>
        <v>0</v>
      </c>
      <c r="AH71" s="337">
        <f>'5C1B_DArbonne'!AG71+'5C1A_Madison'!AG71+'5C1C_Intl High'!AG71+'5C3_UnvView'!AH71+'5C1F_L.C. Charter'!AG71+'5C1E_LFNO'!AG71+'5C1D_NOMMA'!AG71+'5C1AE_Noble Minds'!AG71+'5C1J_Jeff Chamber'!AG71+'5C1Q_Advantage'!AG71+'5C1AF_JCFA-Laf'!AG71+'5C1W_Willow'!AG71+'5C1Z_Lincoln Prep'!AG71+'5C1AA_Laurel'!AG71+'5C1AB_Apex'!AG71+'5C1AC_Smothers'!AG71+'5C1AD_Greater'!AG71+'5C1R_Iberville'!AG71+'5C1N_Delta'!AG71+'5C1S_LC Col Prep'!AG71+'5C1T_Northeast'!AG71+'5C1U_Acadiana Ren'!AG71+'5C1I_LA Key'!AG71+'5C1V_Laf Ren'!AG71+'5C1O_Impact'!AG71+'5C1P_Vision'!AG71+'5C2_LAVCA'!AH71+'5C1H_Southwest'!AG71+'5C1G_JS Clark'!AG71+'5C1AH_BRUP'!AG71+'5C1X_Tangi'!AG71+'5C1Y_GEO'!AG71+'5C1AI_Harmony'!AG71+'5C1AJ_Athlos'!AG71+'5C1AG_Collegiate'!AG71+'5C1M_GEO Mid'!AG71+Placeholder_Tallulah!AG71</f>
        <v>0</v>
      </c>
      <c r="AI71" s="72">
        <f>'5C1B_DArbonne'!AH71+'5C1A_Madison'!AH71+'5C1C_Intl High'!AH71+'5C3_UnvView'!AI71+'5C1F_L.C. Charter'!AH71+'5C1E_LFNO'!AH71+'5C1D_NOMMA'!AH71+'5C1AE_Noble Minds'!AH71+'5C1J_Jeff Chamber'!AH71+'5C1Q_Advantage'!AH71+'5C1AF_JCFA-Laf'!AH71+'5C1W_Willow'!AH71+'5C1Z_Lincoln Prep'!AH71+'5C1AA_Laurel'!AH71+'5C1AB_Apex'!AH71+'5C1AC_Smothers'!AH71+'5C1AD_Greater'!AH71+'5C1R_Iberville'!AH71+'5C1N_Delta'!AH71+'5C1S_LC Col Prep'!AH71+'5C1T_Northeast'!AH71+'5C1U_Acadiana Ren'!AH71+'5C1I_LA Key'!AH71+'5C1V_Laf Ren'!AH71+'5C1O_Impact'!AH71+'5C1P_Vision'!AH71+'5C2_LAVCA'!AI71+'5C1H_Southwest'!AH71+'5C1G_JS Clark'!AH71+'5C1AH_BRUP'!AH71+'5C1X_Tangi'!AH71+'5C1Y_GEO'!AH71+'5C1AI_Harmony'!AH71+'5C1AJ_Athlos'!AH71+'5C1AG_Collegiate'!AH71+'5C1M_GEO Mid'!AH71+Placeholder_Tallulah!AH71</f>
        <v>0</v>
      </c>
      <c r="AJ71" s="337">
        <f>'5C1B_DArbonne'!AI71+'5C1A_Madison'!AI71+'5C1C_Intl High'!AI71+'5C3_UnvView'!AJ71+'5C1F_L.C. Charter'!AI71+'5C1E_LFNO'!AI71+'5C1D_NOMMA'!AI71+'5C1AE_Noble Minds'!AI71+'5C1J_Jeff Chamber'!AI71+'5C1Q_Advantage'!AI71+'5C1AF_JCFA-Laf'!AI71+'5C1W_Willow'!AI71+'5C1Z_Lincoln Prep'!AI71+'5C1AA_Laurel'!AI71+'5C1AB_Apex'!AI71+'5C1AC_Smothers'!AI71+'5C1AD_Greater'!AI71+'5C1R_Iberville'!AI71+'5C1N_Delta'!AI71+'5C1S_LC Col Prep'!AI71+'5C1T_Northeast'!AI71+'5C1U_Acadiana Ren'!AI71+'5C1I_LA Key'!AI71+'5C1V_Laf Ren'!AI71+'5C1O_Impact'!AI71+'5C1P_Vision'!AI71+'5C2_LAVCA'!AJ71+'5C1H_Southwest'!AI71+'5C1G_JS Clark'!AI71+'5C1AH_BRUP'!AI71+'5C1X_Tangi'!AI71+'5C1Y_GEO'!AI71+'5C1AI_Harmony'!AI71+'5C1AJ_Athlos'!AI71+'5C1AG_Collegiate'!AI71+'5C1M_GEO Mid'!AI71+Placeholder_Tallulah!AI71</f>
        <v>0</v>
      </c>
      <c r="AK71" s="73">
        <f>'5C1B_DArbonne'!AJ71+'5C1A_Madison'!AJ71+'5C1C_Intl High'!AJ71+'5C3_UnvView'!AK71+'5C1F_L.C. Charter'!AJ71+'5C1E_LFNO'!AJ71+'5C1D_NOMMA'!AJ71+'5C1AE_Noble Minds'!AJ71+'5C1J_Jeff Chamber'!AJ71+'5C1Q_Advantage'!AJ71+'5C1AF_JCFA-Laf'!AJ71+'5C1W_Willow'!AJ71+'5C1Z_Lincoln Prep'!AJ71+'5C1AA_Laurel'!AJ71+'5C1AB_Apex'!AJ71+'5C1AC_Smothers'!AJ71+'5C1AD_Greater'!AJ71+'5C1R_Iberville'!AJ71+'5C1N_Delta'!AJ71+'5C1S_LC Col Prep'!AJ71+'5C1T_Northeast'!AJ71+'5C1U_Acadiana Ren'!AJ71+'5C1I_LA Key'!AJ71+'5C1V_Laf Ren'!AJ71+'5C1O_Impact'!AJ71+'5C1P_Vision'!AJ71+'5C2_LAVCA'!AK71+'5C1H_Southwest'!AJ71+'5C1G_JS Clark'!AJ71+'5C1AH_BRUP'!AJ71+'5C1X_Tangi'!AJ71+'5C1Y_GEO'!AJ71+'5C1AI_Harmony'!AJ71+'5C1AJ_Athlos'!AJ71+'5C1AG_Collegiate'!AJ71+'5C1M_GEO Mid'!AJ71+Placeholder_Tallulah!AJ71</f>
        <v>0</v>
      </c>
      <c r="AL71" s="74">
        <f>'5C1B_DArbonne'!AK71+'5C1A_Madison'!AK71+'5C1C_Intl High'!AK71+'5C3_UnvView'!AL71+'5C1F_L.C. Charter'!AK71+'5C1E_LFNO'!AK71+'5C1D_NOMMA'!AK71+'5C1AE_Noble Minds'!AK71+'5C1J_Jeff Chamber'!AK71+'5C1Q_Advantage'!AK71+'5C1AF_JCFA-Laf'!AK71+'5C1W_Willow'!AK71+'5C1Z_Lincoln Prep'!AK71+'5C1AA_Laurel'!AK71+'5C1AB_Apex'!AK71+'5C1AC_Smothers'!AK71+'5C1AD_Greater'!AK71+'5C1R_Iberville'!AK71+'5C1N_Delta'!AK71+'5C1S_LC Col Prep'!AK71+'5C1T_Northeast'!AK71+'5C1U_Acadiana Ren'!AK71+'5C1I_LA Key'!AK71+'5C1V_Laf Ren'!AK71+'5C1O_Impact'!AK71+'5C1P_Vision'!AK71+'5C2_LAVCA'!AL71+'5C1H_Southwest'!AK71+'5C1G_JS Clark'!AK71+'5C1AH_BRUP'!AK71+'5C1X_Tangi'!AK71+'5C1Y_GEO'!AK71+'5C1AI_Harmony'!AK71+'5C1AJ_Athlos'!AK71+'5C1AG_Collegiate'!AK71+'5C1M_GEO Mid'!AK71+Placeholder_Tallulah!AK71</f>
        <v>0</v>
      </c>
      <c r="AM71" s="92">
        <f>'5C1B_DArbonne'!AL71+'5C1A_Madison'!AL71+'5C1C_Intl High'!AL71+'5C3_UnvView'!AM71+'5C1F_L.C. Charter'!AL71+'5C1E_LFNO'!AL71+'5C1D_NOMMA'!AL71+'5C1AE_Noble Minds'!AL71+'5C1J_Jeff Chamber'!AL71+'5C1Q_Advantage'!AL71+'5C1AF_JCFA-Laf'!AL71+'5C1W_Willow'!AL71+'5C1Z_Lincoln Prep'!AL71+'5C1AA_Laurel'!AL71+'5C1AB_Apex'!AL71+'5C1AC_Smothers'!AL71+'5C1AD_Greater'!AL71+'5C1R_Iberville'!AL71+'5C1N_Delta'!AL71+'5C1S_LC Col Prep'!AL71+'5C1T_Northeast'!AL71+'5C1U_Acadiana Ren'!AL71+'5C1I_LA Key'!AL71+'5C1V_Laf Ren'!AL71+'5C1O_Impact'!AL71+'5C1P_Vision'!AL71+'5C2_LAVCA'!AM71+'5C1H_Southwest'!AL71+'5C1G_JS Clark'!AL71+'5C1AH_BRUP'!AL71+'5C1X_Tangi'!AL71+'5C1Y_GEO'!AL71+'5C1AI_Harmony'!AL71+'5C1AJ_Athlos'!AL71+'5C1AG_Collegiate'!AL71+'5C1M_GEO Mid'!AL71+Placeholder_Tallulah!AL71</f>
        <v>784126</v>
      </c>
      <c r="AN71" s="83">
        <f>'5C1B_DArbonne'!AM71+'5C1A_Madison'!AM71+'5C1C_Intl High'!AM71+'5C3_UnvView'!AN71+'5C1F_L.C. Charter'!AM71+'5C1E_LFNO'!AM71+'5C1D_NOMMA'!AM71+'5C1AE_Noble Minds'!AM71+'5C1J_Jeff Chamber'!AM71+'5C1Q_Advantage'!AM71+'5C1AF_JCFA-Laf'!AM71+'5C1W_Willow'!AM71+'5C1Z_Lincoln Prep'!AM71+'5C1AA_Laurel'!AM71+'5C1AB_Apex'!AM71+'5C1AC_Smothers'!AM71+'5C1AD_Greater'!AM71+'5C1R_Iberville'!AM71+'5C1N_Delta'!AM71+'5C1S_LC Col Prep'!AM71+'5C1T_Northeast'!AM71+'5C1U_Acadiana Ren'!AM71+'5C1I_LA Key'!AM71+'5C1V_Laf Ren'!AM71+'5C1O_Impact'!AM71+'5C1P_Vision'!AM71+'5C2_LAVCA'!AN71+'5C1H_Southwest'!AM71+'5C1G_JS Clark'!AM71+'5C1AH_BRUP'!AM71+'5C1X_Tangi'!AM71+'5C1Y_GEO'!AM71+'5C1AI_Harmony'!AM71+'5C1AJ_Athlos'!AM71+'5C1AG_Collegiate'!AM71+'5C1M_GEO Mid'!AM71+Placeholder_Tallulah!AM71</f>
        <v>0</v>
      </c>
      <c r="AO71" s="92">
        <f>'5C1B_DArbonne'!AN71+'5C1A_Madison'!AN71+'5C1C_Intl High'!AN71+'5C3_UnvView'!AO71+'5C1F_L.C. Charter'!AN71+'5C1E_LFNO'!AN71+'5C1D_NOMMA'!AN71+'5C1AE_Noble Minds'!AN71+'5C1J_Jeff Chamber'!AN71+'5C1Q_Advantage'!AN71+'5C1AF_JCFA-Laf'!AN71+'5C1W_Willow'!AN71+'5C1Z_Lincoln Prep'!AN71+'5C1AA_Laurel'!AN71+'5C1AB_Apex'!AN71+'5C1AC_Smothers'!AN71+'5C1AD_Greater'!AN71+'5C1R_Iberville'!AN71+'5C1N_Delta'!AN71+'5C1S_LC Col Prep'!AN71+'5C1T_Northeast'!AN71+'5C1U_Acadiana Ren'!AN71+'5C1I_LA Key'!AN71+'5C1V_Laf Ren'!AN71+'5C1O_Impact'!AN71+'5C1P_Vision'!AN71+'5C2_LAVCA'!AO71+'5C1H_Southwest'!AN71+'5C1G_JS Clark'!AN71+'5C1AH_BRUP'!AN71+'5C1X_Tangi'!AN71+'5C1Y_GEO'!AN71+'5C1AI_Harmony'!AN71+'5C1AJ_Athlos'!AN71+'5C1AG_Collegiate'!AN71+'5C1M_GEO Mid'!AN71+Placeholder_Tallulah!AN71</f>
        <v>0</v>
      </c>
      <c r="AP71" s="73">
        <f>'5C1B_DArbonne'!AO71+'5C1A_Madison'!AO71+'5C1C_Intl High'!AO71+'5C3_UnvView'!AP71+'5C1F_L.C. Charter'!AO71+'5C1E_LFNO'!AO71+'5C1D_NOMMA'!AO71+'5C1AE_Noble Minds'!AO71+'5C1J_Jeff Chamber'!AO71+'5C1Q_Advantage'!AO71+'5C1AF_JCFA-Laf'!AO71+'5C1W_Willow'!AO71+'5C1Z_Lincoln Prep'!AO71+'5C1AA_Laurel'!AO71+'5C1AB_Apex'!AO71+'5C1AC_Smothers'!AO71+'5C1AD_Greater'!AO71+'5C1R_Iberville'!AO71+'5C1N_Delta'!AO71+'5C1S_LC Col Prep'!AO71+'5C1T_Northeast'!AO71+'5C1U_Acadiana Ren'!AO71+'5C1I_LA Key'!AO71+'5C1V_Laf Ren'!AO71+'5C1O_Impact'!AO71+'5C1P_Vision'!AO71+'5C2_LAVCA'!AP71+'5C1H_Southwest'!AO71+'5C1G_JS Clark'!AO71+'5C1AH_BRUP'!AO71+'5C1X_Tangi'!AO71+'5C1Y_GEO'!AO71+'5C1AI_Harmony'!AO71+'5C1AJ_Athlos'!AO71+'5C1AG_Collegiate'!AO71+'5C1M_GEO Mid'!AO71+Placeholder_Tallulah!AO71</f>
        <v>39706</v>
      </c>
      <c r="AQ71" s="92">
        <f>'5C1B_DArbonne'!AP71+'5C1A_Madison'!AP71+'5C1C_Intl High'!AP71+'5C3_UnvView'!AQ71+'5C1F_L.C. Charter'!AP71+'5C1E_LFNO'!AP71+'5C1D_NOMMA'!AP71+'5C1AE_Noble Minds'!AP71+'5C1J_Jeff Chamber'!AP71+'5C1Q_Advantage'!AP71+'5C1AF_JCFA-Laf'!AP71+'5C1W_Willow'!AP71+'5C1Z_Lincoln Prep'!AP71+'5C1AA_Laurel'!AP71+'5C1AB_Apex'!AP71+'5C1AC_Smothers'!AP71+'5C1AD_Greater'!AP71+'5C1R_Iberville'!AP71+'5C1N_Delta'!AP71+'5C1S_LC Col Prep'!AP71+'5C1T_Northeast'!AP71+'5C1U_Acadiana Ren'!AP71+'5C1I_LA Key'!AP71+'5C1V_Laf Ren'!AP71+'5C1O_Impact'!AP71+'5C1P_Vision'!AP71+'5C2_LAVCA'!AQ71+'5C1H_Southwest'!AP71+'5C1G_JS Clark'!AP71+'5C1AH_BRUP'!AP71+'5C1X_Tangi'!AP71+'5C1Y_GEO'!AP71+'5C1AI_Harmony'!AP71+'5C1AJ_Athlos'!AP71+'5C1AG_Collegiate'!AP71+'5C1M_GEO Mid'!AP71+Placeholder_Tallulah!AP71</f>
        <v>0</v>
      </c>
      <c r="AR71" s="73">
        <f>'5C1B_DArbonne'!AQ71+'5C1A_Madison'!AQ71+'5C1C_Intl High'!AQ71+'5C3_UnvView'!AR71+'5C1F_L.C. Charter'!AQ71+'5C1E_LFNO'!AQ71+'5C1D_NOMMA'!AQ71+'5C1AE_Noble Minds'!AQ71+'5C1J_Jeff Chamber'!AQ71+'5C1Q_Advantage'!AQ71+'5C1AF_JCFA-Laf'!AQ71+'5C1W_Willow'!AQ71+'5C1Z_Lincoln Prep'!AQ71+'5C1AA_Laurel'!AQ71+'5C1AB_Apex'!AQ71+'5C1AC_Smothers'!AQ71+'5C1AD_Greater'!AQ71+'5C1R_Iberville'!AQ71+'5C1N_Delta'!AQ71+'5C1S_LC Col Prep'!AQ71+'5C1T_Northeast'!AQ71+'5C1U_Acadiana Ren'!AQ71+'5C1I_LA Key'!AQ71+'5C1V_Laf Ren'!AQ71+'5C1O_Impact'!AQ71+'5C1P_Vision'!AQ71+'5C2_LAVCA'!AR71+'5C1H_Southwest'!AQ71+'5C1G_JS Clark'!AQ71+'5C1AH_BRUP'!AQ71+'5C1X_Tangi'!AQ71+'5C1Y_GEO'!AQ71+'5C1AI_Harmony'!AQ71+'5C1AJ_Athlos'!AQ71+'5C1AG_Collegiate'!AQ71+'5C1M_GEO Mid'!AQ71+Placeholder_Tallulah!AQ71</f>
        <v>0</v>
      </c>
      <c r="AS71" s="73">
        <f>'5C1B_DArbonne'!AR71+'5C1A_Madison'!AR71+'5C1C_Intl High'!AR71+'5C3_UnvView'!AS71+'5C1F_L.C. Charter'!AR71+'5C1E_LFNO'!AR71+'5C1D_NOMMA'!AR71+'5C1AE_Noble Minds'!AR71+'5C1J_Jeff Chamber'!AR71+'5C1Q_Advantage'!AR71+'5C1AF_JCFA-Laf'!AR71+'5C1W_Willow'!AR71+'5C1Z_Lincoln Prep'!AR71+'5C1AA_Laurel'!AR71+'5C1AB_Apex'!AR71+'5C1AC_Smothers'!AR71+'5C1AD_Greater'!AR71+'5C1R_Iberville'!AR71+'5C1N_Delta'!AR71+'5C1S_LC Col Prep'!AR71+'5C1T_Northeast'!AR71+'5C1U_Acadiana Ren'!AR71+'5C1I_LA Key'!AR71+'5C1V_Laf Ren'!AR71+'5C1O_Impact'!AR71+'5C1P_Vision'!AR71+'5C2_LAVCA'!AS71+'5C1H_Southwest'!AR71+'5C1G_JS Clark'!AR71+'5C1AH_BRUP'!AR71+'5C1X_Tangi'!AR71+'5C1Y_GEO'!AR71+'5C1AI_Harmony'!AR71+'5C1AJ_Athlos'!AR71+'5C1AG_Collegiate'!AR71+'5C1M_GEO Mid'!AR71+Placeholder_Tallulah!AR71</f>
        <v>0</v>
      </c>
      <c r="AT71" s="92">
        <f>'5C1B_DArbonne'!AS71+'5C1A_Madison'!AS71+'5C1C_Intl High'!AS71+'5C3_UnvView'!AT71+'5C1F_L.C. Charter'!AS71+'5C1E_LFNO'!AS71+'5C1D_NOMMA'!AS71+'5C1AE_Noble Minds'!AS71+'5C1J_Jeff Chamber'!AS71+'5C1Q_Advantage'!AS71+'5C1AF_JCFA-Laf'!AS71+'5C1W_Willow'!AS71+'5C1Z_Lincoln Prep'!AS71+'5C1AA_Laurel'!AS71+'5C1AB_Apex'!AS71+'5C1AC_Smothers'!AS71+'5C1AD_Greater'!AS71+'5C1R_Iberville'!AS71+'5C1N_Delta'!AS71+'5C1S_LC Col Prep'!AS71+'5C1T_Northeast'!AS71+'5C1U_Acadiana Ren'!AS71+'5C1I_LA Key'!AS71+'5C1V_Laf Ren'!AS71+'5C1O_Impact'!AS71+'5C1P_Vision'!AS71+'5C2_LAVCA'!AT71+'5C1H_Southwest'!AS71+'5C1G_JS Clark'!AS71+'5C1AH_BRUP'!AS71+'5C1X_Tangi'!AS71+'5C1Y_GEO'!AS71+'5C1AI_Harmony'!AS71+'5C1AJ_Athlos'!AS71+'5C1AG_Collegiate'!AS71+'5C1M_GEO Mid'!AS71+Placeholder_Tallulah!AS71</f>
        <v>119791</v>
      </c>
      <c r="AU71" s="82">
        <f t="shared" ref="AU71:AU75" si="5">AA71+AQ71</f>
        <v>0</v>
      </c>
      <c r="AV71" s="89">
        <f t="shared" ref="AV71:AV75" si="6">AD71+AT71</f>
        <v>119791</v>
      </c>
      <c r="AW71" s="192"/>
      <c r="AX71" s="81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Mid'!#REF!+Placeholder_Tallulah!AW71</f>
        <v>#REF!</v>
      </c>
      <c r="AY71" s="81">
        <f t="shared" ref="AY71:AY75" si="7">-AN71</f>
        <v>0</v>
      </c>
      <c r="AZ71" s="81" t="e">
        <f>AY71-AX71</f>
        <v>#REF!</v>
      </c>
    </row>
    <row r="72" spans="1:52" ht="16.149999999999999" customHeight="1" x14ac:dyDescent="0.2">
      <c r="A72" s="59">
        <v>66</v>
      </c>
      <c r="B72" s="60" t="s">
        <v>71</v>
      </c>
      <c r="C72" s="335">
        <f>'5C1B_DArbonne'!C72+'5C1A_Madison'!C72+'5C1C_Intl High'!C72+'5C3_UnvView'!C72+'5C1F_L.C. Charter'!C72+'5C1E_LFNO'!C72+'5C1D_NOMMA'!C72+'5C1AE_Noble Minds'!C72+'5C1J_Jeff Chamber'!C72+'5C1Q_Advantage'!C72+'5C1AF_JCFA-Laf'!C72+'5C1W_Willow'!C72+'5C1Z_Lincoln Prep'!C72+'5C1AA_Laurel'!C72+'5C1AB_Apex'!C72+'5C1AC_Smothers'!C72+'5C1AD_Greater'!C72+'5C1R_Iberville'!C72+'5C1N_Delta'!C72+'5C1S_LC Col Prep'!C72+'5C1T_Northeast'!C72+'5C1U_Acadiana Ren'!C72+'5C1I_LA Key'!C72+'5C1V_Laf Ren'!C72+'5C1O_Impact'!C72+'5C1P_Vision'!C72+'5C2_LAVCA'!C72+'5C1H_Southwest'!C72+'5C1G_JS Clark'!C72+'5C1AH_BRUP'!C72+'5C1X_Tangi'!C72+'5C1Y_GEO'!C72+'5C1AI_Harmony'!C72+'5C1AJ_Athlos'!C72+'5C1AG_Collegiate'!C72+'5C1M_GEO Mid'!C72+Placeholder_Tallulah!C72</f>
        <v>0</v>
      </c>
      <c r="D72" s="61">
        <f>'Source Data'!H72</f>
        <v>5209.1252297845949</v>
      </c>
      <c r="E72" s="66">
        <f>'5C1B_DArbonne'!E72+'5C1A_Madison'!E72+'5C1C_Intl High'!E72+'5C3_UnvView'!E72+'5C1F_L.C. Charter'!E72+'5C1E_LFNO'!E72+'5C1D_NOMMA'!E72+'5C1AE_Noble Minds'!E72+'5C1J_Jeff Chamber'!E72+'5C1Q_Advantage'!E72+'5C1AF_JCFA-Laf'!E72+'5C1W_Willow'!E72+'5C1Z_Lincoln Prep'!E72+'5C1AA_Laurel'!E72+'5C1AB_Apex'!E72+'5C1AC_Smothers'!E72+'5C1AD_Greater'!E72+'5C1R_Iberville'!E72+'5C1N_Delta'!E72+'5C1S_LC Col Prep'!E72+'5C1T_Northeast'!E72+'5C1U_Acadiana Ren'!E72+'5C1I_LA Key'!E72+'5C1V_Laf Ren'!E72+'5C1O_Impact'!E72+'5C1P_Vision'!E72+'5C2_LAVCA'!E72+'5C1H_Southwest'!E72+'5C1G_JS Clark'!E72+'5C1AH_BRUP'!E72+'5C1X_Tangi'!E72+'5C1Y_GEO'!E72+'5C1AI_Harmony'!E72+'5C1AJ_Athlos'!E72+'5C1AG_Collegiate'!E72+'5C1M_GEO Mid'!E72+Placeholder_Tallulah!E72</f>
        <v>0</v>
      </c>
      <c r="F72" s="354">
        <f>'5C1B_DArbonne'!F72+'5C1A_Madison'!F72+'5C1C_Intl High'!F72+'5C3_UnvView'!F72+'5C1F_L.C. Charter'!F72+'5C1E_LFNO'!F72+'5C1D_NOMMA'!F72+'5C1AE_Noble Minds'!F72+'5C1J_Jeff Chamber'!F72+'5C1Q_Advantage'!F72+'5C1AF_JCFA-Laf'!F72+'5C1W_Willow'!F72+'5C1Z_Lincoln Prep'!F72+'5C1AA_Laurel'!F72+'5C1AB_Apex'!F72+'5C1AC_Smothers'!F72+'5C1AD_Greater'!F72+'5C1R_Iberville'!F72+'5C1N_Delta'!F72+'5C1S_LC Col Prep'!F72+'5C1T_Northeast'!F72+'5C1U_Acadiana Ren'!F72+'5C1I_LA Key'!F72+'5C1V_Laf Ren'!F72+'5C1O_Impact'!F72+'5C1P_Vision'!F72+'5C2_LAVCA'!F72+'5C1H_Southwest'!F72+'5C1G_JS Clark'!F72+'5C1AH_BRUP'!F72+'5C1X_Tangi'!F72+'5C1Y_GEO'!F72+'5C1AI_Harmony'!F72+'5C1AJ_Athlos'!F72+'5C1AG_Collegiate'!F72+'5C1M_GEO Mid'!F72+Placeholder_Tallulah!F72</f>
        <v>0</v>
      </c>
      <c r="G72" s="61">
        <f>'Source Data'!I72</f>
        <v>655.4113591428079</v>
      </c>
      <c r="H72" s="66">
        <f>'5C1B_DArbonne'!H72+'5C1A_Madison'!H72+'5C1C_Intl High'!H72+'5C3_UnvView'!H72+'5C1F_L.C. Charter'!H72+'5C1E_LFNO'!H72+'5C1D_NOMMA'!H72+'5C1AE_Noble Minds'!H72+'5C1J_Jeff Chamber'!H72+'5C1Q_Advantage'!H72+'5C1AF_JCFA-Laf'!H72+'5C1W_Willow'!H72+'5C1Z_Lincoln Prep'!H72+'5C1AA_Laurel'!H72+'5C1AB_Apex'!H72+'5C1AC_Smothers'!H72+'5C1AD_Greater'!H72+'5C1R_Iberville'!H72+'5C1N_Delta'!H72+'5C1S_LC Col Prep'!H72+'5C1T_Northeast'!H72+'5C1U_Acadiana Ren'!H72+'5C1I_LA Key'!H72+'5C1V_Laf Ren'!H72+'5C1O_Impact'!H72+'5C1P_Vision'!H72+'5C2_LAVCA'!H72+'5C1H_Southwest'!H72+'5C1G_JS Clark'!H72+'5C1AH_BRUP'!H72+'5C1X_Tangi'!H72+'5C1Y_GEO'!H72+'5C1AI_Harmony'!H72+'5C1AJ_Athlos'!H72+'5C1AG_Collegiate'!H72+'5C1M_GEO Mid'!H72+Placeholder_Tallulah!H72</f>
        <v>0</v>
      </c>
      <c r="I72" s="354">
        <f>'5C1B_DArbonne'!I72+'5C1A_Madison'!I72+'5C1C_Intl High'!I72+'5C3_UnvView'!I72+'5C1F_L.C. Charter'!I72+'5C1E_LFNO'!I72+'5C1D_NOMMA'!I72+'5C1AE_Noble Minds'!I72+'5C1J_Jeff Chamber'!I72+'5C1Q_Advantage'!I72+'5C1AF_JCFA-Laf'!I72+'5C1W_Willow'!I72+'5C1Z_Lincoln Prep'!I72+'5C1AA_Laurel'!I72+'5C1AB_Apex'!I72+'5C1AC_Smothers'!I72+'5C1AD_Greater'!I72+'5C1R_Iberville'!I72+'5C1N_Delta'!I72+'5C1S_LC Col Prep'!I72+'5C1T_Northeast'!I72+'5C1U_Acadiana Ren'!I72+'5C1I_LA Key'!I72+'5C1V_Laf Ren'!I72+'5C1O_Impact'!I72+'5C1P_Vision'!I72+'5C2_LAVCA'!I72+'5C1H_Southwest'!I72+'5C1G_JS Clark'!I72+'5C1AH_BRUP'!I72+'5C1X_Tangi'!I72+'5C1Y_GEO'!I72+'5C1AI_Harmony'!I72+'5C1AJ_Athlos'!I72+'5C1AG_Collegiate'!I72+'5C1M_GEO Mid'!I72+Placeholder_Tallulah!I72</f>
        <v>0</v>
      </c>
      <c r="J72" s="61">
        <f>'Source Data'!J72</f>
        <v>178.74855249349307</v>
      </c>
      <c r="K72" s="66">
        <f>'5C1B_DArbonne'!K72+'5C1A_Madison'!K72+'5C1C_Intl High'!K72+'5C3_UnvView'!K72+'5C1F_L.C. Charter'!K72+'5C1E_LFNO'!K72+'5C1D_NOMMA'!K72+'5C1AE_Noble Minds'!K72+'5C1J_Jeff Chamber'!K72+'5C1Q_Advantage'!K72+'5C1AF_JCFA-Laf'!K72+'5C1W_Willow'!K72+'5C1Z_Lincoln Prep'!K72+'5C1AA_Laurel'!K72+'5C1AB_Apex'!K72+'5C1AC_Smothers'!K72+'5C1AD_Greater'!K72+'5C1R_Iberville'!K72+'5C1N_Delta'!K72+'5C1S_LC Col Prep'!K72+'5C1T_Northeast'!K72+'5C1U_Acadiana Ren'!K72+'5C1I_LA Key'!K72+'5C1V_Laf Ren'!K72+'5C1O_Impact'!K72+'5C1P_Vision'!K72+'5C2_LAVCA'!K72+'5C1H_Southwest'!K72+'5C1G_JS Clark'!K72+'5C1AH_BRUP'!K72+'5C1X_Tangi'!K72+'5C1Y_GEO'!K72+'5C1AI_Harmony'!K72+'5C1AJ_Athlos'!K72+'5C1AG_Collegiate'!K72+'5C1M_GEO Mid'!K72+Placeholder_Tallulah!K72</f>
        <v>0</v>
      </c>
      <c r="L72" s="354">
        <f>'5C1B_DArbonne'!L72+'5C1A_Madison'!L72+'5C1C_Intl High'!L72+'5C3_UnvView'!L72+'5C1F_L.C. Charter'!L72+'5C1E_LFNO'!L72+'5C1D_NOMMA'!L72+'5C1AE_Noble Minds'!L72+'5C1J_Jeff Chamber'!L72+'5C1Q_Advantage'!L72+'5C1AF_JCFA-Laf'!L72+'5C1W_Willow'!L72+'5C1Z_Lincoln Prep'!L72+'5C1AA_Laurel'!L72+'5C1AB_Apex'!L72+'5C1AC_Smothers'!L72+'5C1AD_Greater'!L72+'5C1R_Iberville'!L72+'5C1N_Delta'!L72+'5C1S_LC Col Prep'!L72+'5C1T_Northeast'!L72+'5C1U_Acadiana Ren'!L72+'5C1I_LA Key'!L72+'5C1V_Laf Ren'!L72+'5C1O_Impact'!L72+'5C1P_Vision'!L72+'5C2_LAVCA'!L72+'5C1H_Southwest'!L72+'5C1G_JS Clark'!L72+'5C1AH_BRUP'!L72+'5C1X_Tangi'!L72+'5C1Y_GEO'!L72+'5C1AI_Harmony'!L72+'5C1AJ_Athlos'!L72+'5C1AG_Collegiate'!L72+'5C1M_GEO Mid'!L72+Placeholder_Tallulah!L72</f>
        <v>0</v>
      </c>
      <c r="M72" s="61">
        <f>'Source Data'!K72</f>
        <v>4468.713812337327</v>
      </c>
      <c r="N72" s="66">
        <f>'5C1B_DArbonne'!N72+'5C1A_Madison'!N72+'5C1C_Intl High'!N72+'5C3_UnvView'!N72+'5C1F_L.C. Charter'!N72+'5C1E_LFNO'!N72+'5C1D_NOMMA'!N72+'5C1AE_Noble Minds'!N72+'5C1J_Jeff Chamber'!N72+'5C1Q_Advantage'!N72+'5C1AF_JCFA-Laf'!N72+'5C1W_Willow'!N72+'5C1Z_Lincoln Prep'!N72+'5C1AA_Laurel'!N72+'5C1AB_Apex'!N72+'5C1AC_Smothers'!N72+'5C1AD_Greater'!N72+'5C1R_Iberville'!N72+'5C1N_Delta'!N72+'5C1S_LC Col Prep'!N72+'5C1T_Northeast'!N72+'5C1U_Acadiana Ren'!N72+'5C1I_LA Key'!N72+'5C1V_Laf Ren'!N72+'5C1O_Impact'!N72+'5C1P_Vision'!N72+'5C2_LAVCA'!N72+'5C1H_Southwest'!N72+'5C1G_JS Clark'!N72+'5C1AH_BRUP'!N72+'5C1X_Tangi'!N72+'5C1Y_GEO'!N72+'5C1AI_Harmony'!N72+'5C1AJ_Athlos'!N72+'5C1AG_Collegiate'!N72+'5C1M_GEO Mid'!N72+Placeholder_Tallulah!N72</f>
        <v>0</v>
      </c>
      <c r="O72" s="354">
        <f>'5C1B_DArbonne'!O72+'5C1A_Madison'!O72+'5C1C_Intl High'!O72+'5C3_UnvView'!O72+'5C1F_L.C. Charter'!O72+'5C1E_LFNO'!O72+'5C1D_NOMMA'!O72+'5C1AE_Noble Minds'!O72+'5C1J_Jeff Chamber'!O72+'5C1Q_Advantage'!O72+'5C1AF_JCFA-Laf'!O72+'5C1W_Willow'!O72+'5C1Z_Lincoln Prep'!O72+'5C1AA_Laurel'!O72+'5C1AB_Apex'!O72+'5C1AC_Smothers'!O72+'5C1AD_Greater'!O72+'5C1R_Iberville'!O72+'5C1N_Delta'!O72+'5C1S_LC Col Prep'!O72+'5C1T_Northeast'!O72+'5C1U_Acadiana Ren'!O72+'5C1I_LA Key'!O72+'5C1V_Laf Ren'!O72+'5C1O_Impact'!O72+'5C1P_Vision'!O72+'5C2_LAVCA'!O72+'5C1H_Southwest'!O72+'5C1G_JS Clark'!O72+'5C1AH_BRUP'!O72+'5C1X_Tangi'!O72+'5C1Y_GEO'!O72+'5C1AI_Harmony'!O72+'5C1AJ_Athlos'!O72+'5C1AG_Collegiate'!O72+'5C1M_GEO Mid'!O72+Placeholder_Tallulah!O72</f>
        <v>0</v>
      </c>
      <c r="P72" s="61">
        <f>'Source Data'!L72</f>
        <v>1787.4855249349307</v>
      </c>
      <c r="Q72" s="66">
        <f>'5C1B_DArbonne'!Q72+'5C1A_Madison'!Q72+'5C1C_Intl High'!Q72+'5C3_UnvView'!Q72+'5C1F_L.C. Charter'!Q72+'5C1E_LFNO'!Q72+'5C1D_NOMMA'!Q72+'5C1AE_Noble Minds'!Q72+'5C1J_Jeff Chamber'!Q72+'5C1Q_Advantage'!Q72+'5C1AF_JCFA-Laf'!Q72+'5C1W_Willow'!Q72+'5C1Z_Lincoln Prep'!Q72+'5C1AA_Laurel'!Q72+'5C1AB_Apex'!Q72+'5C1AC_Smothers'!Q72+'5C1AD_Greater'!Q72+'5C1R_Iberville'!Q72+'5C1N_Delta'!Q72+'5C1S_LC Col Prep'!Q72+'5C1T_Northeast'!Q72+'5C1U_Acadiana Ren'!Q72+'5C1I_LA Key'!Q72+'5C1V_Laf Ren'!Q72+'5C1O_Impact'!Q72+'5C1P_Vision'!Q72+'5C2_LAVCA'!Q72+'5C1H_Southwest'!Q72+'5C1G_JS Clark'!Q72+'5C1AH_BRUP'!Q72+'5C1X_Tangi'!Q72+'5C1Y_GEO'!Q72+'5C1AI_Harmony'!Q72+'5C1AJ_Athlos'!Q72+'5C1AG_Collegiate'!Q72+'5C1M_GEO Mid'!Q72+Placeholder_Tallulah!Q72</f>
        <v>0</v>
      </c>
      <c r="R72" s="93">
        <f>'5C1B_DArbonne'!R72+'5C1A_Madison'!R72+'5C1C_Intl High'!R72+'5C3_UnvView'!R72+'5C1F_L.C. Charter'!R72+'5C1E_LFNO'!R72+'5C1D_NOMMA'!R72+'5C1AE_Noble Minds'!R72+'5C1J_Jeff Chamber'!R72+'5C1Q_Advantage'!R72+'5C1AF_JCFA-Laf'!R72+'5C1W_Willow'!R72+'5C1Z_Lincoln Prep'!R72+'5C1AA_Laurel'!R72+'5C1AB_Apex'!R72+'5C1AC_Smothers'!R72+'5C1AD_Greater'!R72+'5C1R_Iberville'!R72+'5C1N_Delta'!R72+'5C1S_LC Col Prep'!R72+'5C1T_Northeast'!R72+'5C1U_Acadiana Ren'!R72+'5C1I_LA Key'!R72+'5C1V_Laf Ren'!R72+'5C1O_Impact'!R72+'5C1P_Vision'!R72+'5C2_LAVCA'!R72+'5C1H_Southwest'!R72+'5C1G_JS Clark'!R72+'5C1AH_BRUP'!R72+'5C1X_Tangi'!R72+'5C1Y_GEO'!R72+'5C1AI_Harmony'!R72+'5C1AJ_Athlos'!R72+'5C1AG_Collegiate'!R72+'5C1M_GEO Mid'!R72+Placeholder_Tallulah!R72</f>
        <v>127380</v>
      </c>
      <c r="S72" s="1396">
        <f>'5C3_UnvView'!S72+'5C2_LAVCA'!S72</f>
        <v>13502</v>
      </c>
      <c r="T72" s="61">
        <f>'5C1B_DArbonne'!S72+'5C1A_Madison'!S72+'5C1C_Intl High'!S72+'5C3_UnvView'!T72+'5C1F_L.C. Charter'!S72+'5C1E_LFNO'!S72+'5C1D_NOMMA'!S72+'5C1AE_Noble Minds'!S72+'5C1J_Jeff Chamber'!S72+'5C1Q_Advantage'!S72+'5C1AF_JCFA-Laf'!S72+'5C1W_Willow'!S72+'5C1Z_Lincoln Prep'!S72+'5C1AA_Laurel'!S72+'5C1AB_Apex'!S72+'5C1AC_Smothers'!S72+'5C1AD_Greater'!S72+'5C1R_Iberville'!S72+'5C1N_Delta'!S72+'5C1S_LC Col Prep'!S72+'5C1T_Northeast'!S72+'5C1U_Acadiana Ren'!S72+'5C1I_LA Key'!S72+'5C1V_Laf Ren'!S72+'5C1O_Impact'!S72+'5C1P_Vision'!S72+'5C2_LAVCA'!T72+'5C1H_Southwest'!S72+'5C1G_JS Clark'!S72+'5C1AH_BRUP'!S72+'5C1X_Tangi'!S72+'5C1Y_GEO'!S72+'5C1AI_Harmony'!S72+'5C1AJ_Athlos'!S72+'5C1AG_Collegiate'!S72+'5C1M_GEO Mid'!S72+Placeholder_Tallulah!S72</f>
        <v>0</v>
      </c>
      <c r="U72" s="61">
        <f>'5C1B_DArbonne'!T72+'5C1A_Madison'!T72+'5C1C_Intl High'!T72+'5C3_UnvView'!U72+'5C1F_L.C. Charter'!T72+'5C1E_LFNO'!T72+'5C1D_NOMMA'!T72+'5C1AE_Noble Minds'!T72+'5C1J_Jeff Chamber'!T72+'5C1Q_Advantage'!T72+'5C1AF_JCFA-Laf'!T72+'5C1W_Willow'!T72+'5C1Z_Lincoln Prep'!T72+'5C1AA_Laurel'!T72+'5C1AB_Apex'!T72+'5C1AC_Smothers'!T72+'5C1AD_Greater'!T72+'5C1R_Iberville'!T72+'5C1N_Delta'!T72+'5C1S_LC Col Prep'!T72+'5C1T_Northeast'!T72+'5C1U_Acadiana Ren'!T72+'5C1I_LA Key'!T72+'5C1V_Laf Ren'!T72+'5C1O_Impact'!T72+'5C1P_Vision'!T72+'5C2_LAVCA'!U72+'5C1H_Southwest'!T72+'5C1G_JS Clark'!T72+'5C1AH_BRUP'!T72+'5C1X_Tangi'!T72+'5C1Y_GEO'!T72+'5C1AI_Harmony'!T72+'5C1AJ_Athlos'!T72+'5C1AG_Collegiate'!T72+'5C1M_GEO Mid'!T72+Placeholder_Tallulah!T72</f>
        <v>0</v>
      </c>
      <c r="V72" s="62">
        <f>'5C1B_DArbonne'!U72+'5C1A_Madison'!U72+'5C1C_Intl High'!U72+'5C3_UnvView'!V72+'5C1F_L.C. Charter'!U72+'5C1E_LFNO'!U72+'5C1D_NOMMA'!U72+'5C1AE_Noble Minds'!U72+'5C1J_Jeff Chamber'!U72+'5C1Q_Advantage'!U72+'5C1AF_JCFA-Laf'!U72+'5C1W_Willow'!U72+'5C1Z_Lincoln Prep'!U72+'5C1AA_Laurel'!U72+'5C1AB_Apex'!U72+'5C1AC_Smothers'!U72+'5C1AD_Greater'!U72+'5C1R_Iberville'!U72+'5C1N_Delta'!U72+'5C1S_LC Col Prep'!U72+'5C1T_Northeast'!U72+'5C1U_Acadiana Ren'!U72+'5C1I_LA Key'!U72+'5C1V_Laf Ren'!U72+'5C1O_Impact'!U72+'5C1P_Vision'!U72+'5C2_LAVCA'!V72+'5C1H_Southwest'!U72+'5C1G_JS Clark'!U72+'5C1AH_BRUP'!U72+'5C1X_Tangi'!U72+'5C1Y_GEO'!U72+'5C1AI_Harmony'!U72+'5C1AJ_Athlos'!U72+'5C1AG_Collegiate'!U72+'5C1M_GEO Mid'!U72+Placeholder_Tallulah!U72</f>
        <v>0</v>
      </c>
      <c r="W72" s="93">
        <f>'5C1B_DArbonne'!V72+'5C1A_Madison'!V72+'5C1C_Intl High'!V72+'5C3_UnvView'!W72+'5C1F_L.C. Charter'!V72+'5C1E_LFNO'!V72+'5C1D_NOMMA'!V72+'5C1AE_Noble Minds'!V72+'5C1J_Jeff Chamber'!V72+'5C1Q_Advantage'!V72+'5C1AF_JCFA-Laf'!V72+'5C1W_Willow'!V72+'5C1Z_Lincoln Prep'!V72+'5C1AA_Laurel'!V72+'5C1AB_Apex'!V72+'5C1AC_Smothers'!V72+'5C1AD_Greater'!V72+'5C1R_Iberville'!V72+'5C1N_Delta'!V72+'5C1S_LC Col Prep'!V72+'5C1T_Northeast'!V72+'5C1U_Acadiana Ren'!V72+'5C1I_LA Key'!V72+'5C1V_Laf Ren'!V72+'5C1O_Impact'!V72+'5C1P_Vision'!V72+'5C2_LAVCA'!W72+'5C1H_Southwest'!V72+'5C1G_JS Clark'!V72+'5C1AH_BRUP'!V72+'5C1X_Tangi'!V72+'5C1Y_GEO'!V72+'5C1AI_Harmony'!V72+'5C1AJ_Athlos'!V72+'5C1AG_Collegiate'!V72+'5C1M_GEO Mid'!V72+Placeholder_Tallulah!V72</f>
        <v>0</v>
      </c>
      <c r="X72" s="66">
        <f>'5C1B_DArbonne'!W72+'5C1A_Madison'!W72+'5C1C_Intl High'!W72+'5C3_UnvView'!X72+'5C1F_L.C. Charter'!W72+'5C1E_LFNO'!W72+'5C1D_NOMMA'!W72+'5C1AE_Noble Minds'!W72+'5C1J_Jeff Chamber'!W72+'5C1Q_Advantage'!W72+'5C1AF_JCFA-Laf'!W72+'5C1W_Willow'!W72+'5C1Z_Lincoln Prep'!W72+'5C1AA_Laurel'!W72+'5C1AB_Apex'!W72+'5C1AC_Smothers'!W72+'5C1AD_Greater'!W72+'5C1R_Iberville'!W72+'5C1N_Delta'!W72+'5C1S_LC Col Prep'!W72+'5C1T_Northeast'!W72+'5C1U_Acadiana Ren'!W72+'5C1I_LA Key'!W72+'5C1V_Laf Ren'!W72+'5C1O_Impact'!W72+'5C1P_Vision'!W72+'5C2_LAVCA'!X72+'5C1H_Southwest'!W72+'5C1G_JS Clark'!W72+'5C1AH_BRUP'!W72+'5C1X_Tangi'!W72+'5C1Y_GEO'!W72+'5C1AI_Harmony'!W72+'5C1AJ_Athlos'!W72+'5C1AG_Collegiate'!W72+'5C1M_GEO Mid'!W72+Placeholder_Tallulah!W72</f>
        <v>0</v>
      </c>
      <c r="Y72" s="93">
        <f>'5C1B_DArbonne'!X72+'5C1A_Madison'!X72+'5C1C_Intl High'!X72+'5C3_UnvView'!Y72+'5C1F_L.C. Charter'!X72+'5C1E_LFNO'!X72+'5C1D_NOMMA'!X72+'5C1AE_Noble Minds'!X72+'5C1J_Jeff Chamber'!X72+'5C1Q_Advantage'!X72+'5C1AF_JCFA-Laf'!X72+'5C1W_Willow'!X72+'5C1Z_Lincoln Prep'!X72+'5C1AA_Laurel'!X72+'5C1AB_Apex'!X72+'5C1AC_Smothers'!X72+'5C1AD_Greater'!X72+'5C1R_Iberville'!X72+'5C1N_Delta'!X72+'5C1S_LC Col Prep'!X72+'5C1T_Northeast'!X72+'5C1U_Acadiana Ren'!X72+'5C1I_LA Key'!X72+'5C1V_Laf Ren'!X72+'5C1O_Impact'!X72+'5C1P_Vision'!X72+'5C2_LAVCA'!Y72+'5C1H_Southwest'!X72+'5C1G_JS Clark'!X72+'5C1AH_BRUP'!X72+'5C1X_Tangi'!X72+'5C1Y_GEO'!X72+'5C1AI_Harmony'!X72+'5C1AJ_Athlos'!X72+'5C1AG_Collegiate'!X72+'5C1M_GEO Mid'!X72+Placeholder_Tallulah!X72</f>
        <v>0</v>
      </c>
      <c r="Z72" s="61">
        <f>'5C1B_DArbonne'!Y72+'5C1A_Madison'!Y72+'5C1C_Intl High'!Y72+'5C3_UnvView'!Z72+'5C1F_L.C. Charter'!Y72+'5C1E_LFNO'!Y72+'5C1D_NOMMA'!Y72+'5C1AE_Noble Minds'!Y72+'5C1J_Jeff Chamber'!Y72+'5C1Q_Advantage'!Y72+'5C1AF_JCFA-Laf'!Y72+'5C1W_Willow'!Y72+'5C1Z_Lincoln Prep'!Y72+'5C1AA_Laurel'!Y72+'5C1AB_Apex'!Y72+'5C1AC_Smothers'!Y72+'5C1AD_Greater'!Y72+'5C1R_Iberville'!Y72+'5C1N_Delta'!Y72+'5C1S_LC Col Prep'!Y72+'5C1T_Northeast'!Y72+'5C1U_Acadiana Ren'!Y72+'5C1I_LA Key'!Y72+'5C1V_Laf Ren'!Y72+'5C1O_Impact'!Y72+'5C1P_Vision'!Y72+'5C2_LAVCA'!Z72+'5C1H_Southwest'!Y72+'5C1G_JS Clark'!Y72+'5C1AH_BRUP'!Y72+'5C1X_Tangi'!Y72+'5C1Y_GEO'!Y72+'5C1AI_Harmony'!Y72+'5C1AJ_Athlos'!Y72+'5C1AG_Collegiate'!Y72+'5C1M_GEO Mid'!Y72+Placeholder_Tallulah!Y72</f>
        <v>0</v>
      </c>
      <c r="AA72" s="93">
        <f>'5C1B_DArbonne'!Z72+'5C1A_Madison'!Z72+'5C1C_Intl High'!Z72+'5C3_UnvView'!AA72+'5C1F_L.C. Charter'!Z72+'5C1E_LFNO'!Z72+'5C1D_NOMMA'!Z72+'5C1AE_Noble Minds'!Z72+'5C1J_Jeff Chamber'!Z72+'5C1Q_Advantage'!Z72+'5C1AF_JCFA-Laf'!Z72+'5C1W_Willow'!Z72+'5C1Z_Lincoln Prep'!Z72+'5C1AA_Laurel'!Z72+'5C1AB_Apex'!Z72+'5C1AC_Smothers'!Z72+'5C1AD_Greater'!Z72+'5C1R_Iberville'!Z72+'5C1N_Delta'!Z72+'5C1S_LC Col Prep'!Z72+'5C1T_Northeast'!Z72+'5C1U_Acadiana Ren'!Z72+'5C1I_LA Key'!Z72+'5C1V_Laf Ren'!Z72+'5C1O_Impact'!Z72+'5C1P_Vision'!Z72+'5C2_LAVCA'!AA72+'5C1H_Southwest'!Z72+'5C1G_JS Clark'!Z72+'5C1AH_BRUP'!Z72+'5C1X_Tangi'!Z72+'5C1Y_GEO'!Z72+'5C1AI_Harmony'!Z72+'5C1AJ_Athlos'!Z72+'5C1AG_Collegiate'!Z72+'5C1M_GEO Mid'!Z72+Placeholder_Tallulah!Z72</f>
        <v>0</v>
      </c>
      <c r="AB72" s="61">
        <f>'5C1B_DArbonne'!AA72+'5C1A_Madison'!AA72+'5C1C_Intl High'!AA72+'5C3_UnvView'!AB72+'5C1F_L.C. Charter'!AA72+'5C1E_LFNO'!AA72+'5C1D_NOMMA'!AA72+'5C1AE_Noble Minds'!AA72+'5C1J_Jeff Chamber'!AA72+'5C1Q_Advantage'!AA72+'5C1AF_JCFA-Laf'!AA72+'5C1W_Willow'!AA72+'5C1Z_Lincoln Prep'!AA72+'5C1AA_Laurel'!AA72+'5C1AB_Apex'!AA72+'5C1AC_Smothers'!AA72+'5C1AD_Greater'!AA72+'5C1R_Iberville'!AA72+'5C1N_Delta'!AA72+'5C1S_LC Col Prep'!AA72+'5C1T_Northeast'!AA72+'5C1U_Acadiana Ren'!AA72+'5C1I_LA Key'!AA72+'5C1V_Laf Ren'!AA72+'5C1O_Impact'!AA72+'5C1P_Vision'!AA72+'5C2_LAVCA'!AB72+'5C1H_Southwest'!AA72+'5C1G_JS Clark'!AA72+'5C1AH_BRUP'!AA72+'5C1X_Tangi'!AA72+'5C1Y_GEO'!AA72+'5C1AI_Harmony'!AA72+'5C1AJ_Athlos'!AA72+'5C1AG_Collegiate'!AA72+'5C1M_GEO Mid'!AA72+Placeholder_Tallulah!AA72</f>
        <v>0</v>
      </c>
      <c r="AC72" s="61">
        <f>'5C1B_DArbonne'!AB72+'5C1A_Madison'!AB72+'5C1C_Intl High'!AB72+'5C3_UnvView'!AC72+'5C1F_L.C. Charter'!AB72+'5C1E_LFNO'!AB72+'5C1D_NOMMA'!AB72+'5C1AE_Noble Minds'!AB72+'5C1J_Jeff Chamber'!AB72+'5C1Q_Advantage'!AB72+'5C1AF_JCFA-Laf'!AB72+'5C1W_Willow'!AB72+'5C1Z_Lincoln Prep'!AB72+'5C1AA_Laurel'!AB72+'5C1AB_Apex'!AB72+'5C1AC_Smothers'!AB72+'5C1AD_Greater'!AB72+'5C1R_Iberville'!AB72+'5C1N_Delta'!AB72+'5C1S_LC Col Prep'!AB72+'5C1T_Northeast'!AB72+'5C1U_Acadiana Ren'!AB72+'5C1I_LA Key'!AB72+'5C1V_Laf Ren'!AB72+'5C1O_Impact'!AB72+'5C1P_Vision'!AB72+'5C2_LAVCA'!AC72+'5C1H_Southwest'!AB72+'5C1G_JS Clark'!AB72+'5C1AH_BRUP'!AB72+'5C1X_Tangi'!AB72+'5C1Y_GEO'!AB72+'5C1AI_Harmony'!AB72+'5C1AJ_Athlos'!AB72+'5C1AG_Collegiate'!AB72+'5C1M_GEO Mid'!AB72+Placeholder_Tallulah!AB72</f>
        <v>0</v>
      </c>
      <c r="AD72" s="93">
        <f>'5C1B_DArbonne'!AC72+'5C1A_Madison'!AC72+'5C1C_Intl High'!AC72+'5C3_UnvView'!AD72+'5C1F_L.C. Charter'!AC72+'5C1E_LFNO'!AC72+'5C1D_NOMMA'!AC72+'5C1AE_Noble Minds'!AC72+'5C1J_Jeff Chamber'!AC72+'5C1Q_Advantage'!AC72+'5C1AF_JCFA-Laf'!AC72+'5C1W_Willow'!AC72+'5C1Z_Lincoln Prep'!AC72+'5C1AA_Laurel'!AC72+'5C1AB_Apex'!AC72+'5C1AC_Smothers'!AC72+'5C1AD_Greater'!AC72+'5C1R_Iberville'!AC72+'5C1N_Delta'!AC72+'5C1S_LC Col Prep'!AC72+'5C1T_Northeast'!AC72+'5C1U_Acadiana Ren'!AC72+'5C1I_LA Key'!AC72+'5C1V_Laf Ren'!AC72+'5C1O_Impact'!AC72+'5C1P_Vision'!AC72+'5C2_LAVCA'!AD72+'5C1H_Southwest'!AC72+'5C1G_JS Clark'!AC72+'5C1AH_BRUP'!AC72+'5C1X_Tangi'!AC72+'5C1Y_GEO'!AC72+'5C1AI_Harmony'!AC72+'5C1AJ_Athlos'!AC72+'5C1AG_Collegiate'!AC72+'5C1M_GEO Mid'!AC72+Placeholder_Tallulah!AC72</f>
        <v>0</v>
      </c>
      <c r="AE72" s="97">
        <f>'5C1B_DArbonne'!AD72+'5C1A_Madison'!AD72+'5C1C_Intl High'!AD72+'5C3_UnvView'!AE72+'5C1F_L.C. Charter'!AD72+'5C1E_LFNO'!AD72+'5C1D_NOMMA'!AD72+'5C1AE_Noble Minds'!AD72+'5C1J_Jeff Chamber'!AD72+'5C1Q_Advantage'!AD72+'5C1AF_JCFA-Laf'!AD72+'5C1W_Willow'!AD72+'5C1Z_Lincoln Prep'!AD72+'5C1AA_Laurel'!AD72+'5C1AB_Apex'!AD72+'5C1AC_Smothers'!AD72+'5C1AD_Greater'!AD72+'5C1R_Iberville'!AD72+'5C1N_Delta'!AD72+'5C1S_LC Col Prep'!AD72+'5C1T_Northeast'!AD72+'5C1U_Acadiana Ren'!AD72+'5C1I_LA Key'!AD72+'5C1V_Laf Ren'!AD72+'5C1O_Impact'!AD72+'5C1P_Vision'!AD72+'5C2_LAVCA'!AE72+'5C1H_Southwest'!AD72+'5C1G_JS Clark'!AD72+'5C1AH_BRUP'!AD72+'5C1X_Tangi'!AD72+'5C1Y_GEO'!AD72+'5C1AI_Harmony'!AD72+'5C1AJ_Athlos'!AD72+'5C1AG_Collegiate'!AD72+'5C1M_GEO Mid'!AD72+Placeholder_Tallulah!AD72</f>
        <v>0</v>
      </c>
      <c r="AF72" s="67">
        <f>'Source Data'!N72</f>
        <v>4151</v>
      </c>
      <c r="AG72" s="90">
        <f>'5C1B_DArbonne'!AF72+'5C1A_Madison'!AF72+'5C1C_Intl High'!AF72+'5C3_UnvView'!AG72+'5C1F_L.C. Charter'!AF72+'5C1E_LFNO'!AF72+'5C1D_NOMMA'!AF72+'5C1AE_Noble Minds'!AF72+'5C1J_Jeff Chamber'!AF72+'5C1Q_Advantage'!AF72+'5C1AF_JCFA-Laf'!AF72+'5C1W_Willow'!AF72+'5C1Z_Lincoln Prep'!AF72+'5C1AA_Laurel'!AF72+'5C1AB_Apex'!AF72+'5C1AC_Smothers'!AF72+'5C1AD_Greater'!AF72+'5C1R_Iberville'!AF72+'5C1N_Delta'!AF72+'5C1S_LC Col Prep'!AF72+'5C1T_Northeast'!AF72+'5C1U_Acadiana Ren'!AF72+'5C1I_LA Key'!AF72+'5C1V_Laf Ren'!AF72+'5C1O_Impact'!AF72+'5C1P_Vision'!AF72+'5C2_LAVCA'!AG72+'5C1H_Southwest'!AF72+'5C1G_JS Clark'!AF72+'5C1AH_BRUP'!AF72+'5C1X_Tangi'!AF72+'5C1Y_GEO'!AF72+'5C1AI_Harmony'!AF72+'5C1AJ_Athlos'!AF72+'5C1AG_Collegiate'!AF72+'5C1M_GEO Mid'!AF72+Placeholder_Tallulah!AF72</f>
        <v>0</v>
      </c>
      <c r="AH72" s="335">
        <f>'5C1B_DArbonne'!AG72+'5C1A_Madison'!AG72+'5C1C_Intl High'!AG72+'5C3_UnvView'!AH72+'5C1F_L.C. Charter'!AG72+'5C1E_LFNO'!AG72+'5C1D_NOMMA'!AG72+'5C1AE_Noble Minds'!AG72+'5C1J_Jeff Chamber'!AG72+'5C1Q_Advantage'!AG72+'5C1AF_JCFA-Laf'!AG72+'5C1W_Willow'!AG72+'5C1Z_Lincoln Prep'!AG72+'5C1AA_Laurel'!AG72+'5C1AB_Apex'!AG72+'5C1AC_Smothers'!AG72+'5C1AD_Greater'!AG72+'5C1R_Iberville'!AG72+'5C1N_Delta'!AG72+'5C1S_LC Col Prep'!AG72+'5C1T_Northeast'!AG72+'5C1U_Acadiana Ren'!AG72+'5C1I_LA Key'!AG72+'5C1V_Laf Ren'!AG72+'5C1O_Impact'!AG72+'5C1P_Vision'!AG72+'5C2_LAVCA'!AH72+'5C1H_Southwest'!AG72+'5C1G_JS Clark'!AG72+'5C1AH_BRUP'!AG72+'5C1X_Tangi'!AG72+'5C1Y_GEO'!AG72+'5C1AI_Harmony'!AG72+'5C1AJ_Athlos'!AG72+'5C1AG_Collegiate'!AG72+'5C1M_GEO Mid'!AG72+Placeholder_Tallulah!AG72</f>
        <v>0</v>
      </c>
      <c r="AI72" s="67">
        <f>'5C1B_DArbonne'!AH72+'5C1A_Madison'!AH72+'5C1C_Intl High'!AH72+'5C3_UnvView'!AI72+'5C1F_L.C. Charter'!AH72+'5C1E_LFNO'!AH72+'5C1D_NOMMA'!AH72+'5C1AE_Noble Minds'!AH72+'5C1J_Jeff Chamber'!AH72+'5C1Q_Advantage'!AH72+'5C1AF_JCFA-Laf'!AH72+'5C1W_Willow'!AH72+'5C1Z_Lincoln Prep'!AH72+'5C1AA_Laurel'!AH72+'5C1AB_Apex'!AH72+'5C1AC_Smothers'!AH72+'5C1AD_Greater'!AH72+'5C1R_Iberville'!AH72+'5C1N_Delta'!AH72+'5C1S_LC Col Prep'!AH72+'5C1T_Northeast'!AH72+'5C1U_Acadiana Ren'!AH72+'5C1I_LA Key'!AH72+'5C1V_Laf Ren'!AH72+'5C1O_Impact'!AH72+'5C1P_Vision'!AH72+'5C2_LAVCA'!AI72+'5C1H_Southwest'!AH72+'5C1G_JS Clark'!AH72+'5C1AH_BRUP'!AH72+'5C1X_Tangi'!AH72+'5C1Y_GEO'!AH72+'5C1AI_Harmony'!AH72+'5C1AJ_Athlos'!AH72+'5C1AG_Collegiate'!AH72+'5C1M_GEO Mid'!AH72+Placeholder_Tallulah!AH72</f>
        <v>0</v>
      </c>
      <c r="AJ72" s="335">
        <f>'5C1B_DArbonne'!AI72+'5C1A_Madison'!AI72+'5C1C_Intl High'!AI72+'5C3_UnvView'!AJ72+'5C1F_L.C. Charter'!AI72+'5C1E_LFNO'!AI72+'5C1D_NOMMA'!AI72+'5C1AE_Noble Minds'!AI72+'5C1J_Jeff Chamber'!AI72+'5C1Q_Advantage'!AI72+'5C1AF_JCFA-Laf'!AI72+'5C1W_Willow'!AI72+'5C1Z_Lincoln Prep'!AI72+'5C1AA_Laurel'!AI72+'5C1AB_Apex'!AI72+'5C1AC_Smothers'!AI72+'5C1AD_Greater'!AI72+'5C1R_Iberville'!AI72+'5C1N_Delta'!AI72+'5C1S_LC Col Prep'!AI72+'5C1T_Northeast'!AI72+'5C1U_Acadiana Ren'!AI72+'5C1I_LA Key'!AI72+'5C1V_Laf Ren'!AI72+'5C1O_Impact'!AI72+'5C1P_Vision'!AI72+'5C2_LAVCA'!AJ72+'5C1H_Southwest'!AI72+'5C1G_JS Clark'!AI72+'5C1AH_BRUP'!AI72+'5C1X_Tangi'!AI72+'5C1Y_GEO'!AI72+'5C1AI_Harmony'!AI72+'5C1AJ_Athlos'!AI72+'5C1AG_Collegiate'!AI72+'5C1M_GEO Mid'!AI72+Placeholder_Tallulah!AI72</f>
        <v>0</v>
      </c>
      <c r="AK72" s="69">
        <f>'5C1B_DArbonne'!AJ72+'5C1A_Madison'!AJ72+'5C1C_Intl High'!AJ72+'5C3_UnvView'!AK72+'5C1F_L.C. Charter'!AJ72+'5C1E_LFNO'!AJ72+'5C1D_NOMMA'!AJ72+'5C1AE_Noble Minds'!AJ72+'5C1J_Jeff Chamber'!AJ72+'5C1Q_Advantage'!AJ72+'5C1AF_JCFA-Laf'!AJ72+'5C1W_Willow'!AJ72+'5C1Z_Lincoln Prep'!AJ72+'5C1AA_Laurel'!AJ72+'5C1AB_Apex'!AJ72+'5C1AC_Smothers'!AJ72+'5C1AD_Greater'!AJ72+'5C1R_Iberville'!AJ72+'5C1N_Delta'!AJ72+'5C1S_LC Col Prep'!AJ72+'5C1T_Northeast'!AJ72+'5C1U_Acadiana Ren'!AJ72+'5C1I_LA Key'!AJ72+'5C1V_Laf Ren'!AJ72+'5C1O_Impact'!AJ72+'5C1P_Vision'!AJ72+'5C2_LAVCA'!AK72+'5C1H_Southwest'!AJ72+'5C1G_JS Clark'!AJ72+'5C1AH_BRUP'!AJ72+'5C1X_Tangi'!AJ72+'5C1Y_GEO'!AJ72+'5C1AI_Harmony'!AJ72+'5C1AJ_Athlos'!AJ72+'5C1AG_Collegiate'!AJ72+'5C1M_GEO Mid'!AJ72+Placeholder_Tallulah!AJ72</f>
        <v>0</v>
      </c>
      <c r="AL72" s="68">
        <f>'5C1B_DArbonne'!AK72+'5C1A_Madison'!AK72+'5C1C_Intl High'!AK72+'5C3_UnvView'!AL72+'5C1F_L.C. Charter'!AK72+'5C1E_LFNO'!AK72+'5C1D_NOMMA'!AK72+'5C1AE_Noble Minds'!AK72+'5C1J_Jeff Chamber'!AK72+'5C1Q_Advantage'!AK72+'5C1AF_JCFA-Laf'!AK72+'5C1W_Willow'!AK72+'5C1Z_Lincoln Prep'!AK72+'5C1AA_Laurel'!AK72+'5C1AB_Apex'!AK72+'5C1AC_Smothers'!AK72+'5C1AD_Greater'!AK72+'5C1R_Iberville'!AK72+'5C1N_Delta'!AK72+'5C1S_LC Col Prep'!AK72+'5C1T_Northeast'!AK72+'5C1U_Acadiana Ren'!AK72+'5C1I_LA Key'!AK72+'5C1V_Laf Ren'!AK72+'5C1O_Impact'!AK72+'5C1P_Vision'!AK72+'5C2_LAVCA'!AL72+'5C1H_Southwest'!AK72+'5C1G_JS Clark'!AK72+'5C1AH_BRUP'!AK72+'5C1X_Tangi'!AK72+'5C1Y_GEO'!AK72+'5C1AI_Harmony'!AK72+'5C1AJ_Athlos'!AK72+'5C1AG_Collegiate'!AK72+'5C1M_GEO Mid'!AK72+Placeholder_Tallulah!AK72</f>
        <v>0</v>
      </c>
      <c r="AM72" s="90">
        <f>'5C1B_DArbonne'!AL72+'5C1A_Madison'!AL72+'5C1C_Intl High'!AL72+'5C3_UnvView'!AM72+'5C1F_L.C. Charter'!AL72+'5C1E_LFNO'!AL72+'5C1D_NOMMA'!AL72+'5C1AE_Noble Minds'!AL72+'5C1J_Jeff Chamber'!AL72+'5C1Q_Advantage'!AL72+'5C1AF_JCFA-Laf'!AL72+'5C1W_Willow'!AL72+'5C1Z_Lincoln Prep'!AL72+'5C1AA_Laurel'!AL72+'5C1AB_Apex'!AL72+'5C1AC_Smothers'!AL72+'5C1AD_Greater'!AL72+'5C1R_Iberville'!AL72+'5C1N_Delta'!AL72+'5C1S_LC Col Prep'!AL72+'5C1T_Northeast'!AL72+'5C1U_Acadiana Ren'!AL72+'5C1I_LA Key'!AL72+'5C1V_Laf Ren'!AL72+'5C1O_Impact'!AL72+'5C1P_Vision'!AL72+'5C2_LAVCA'!AM72+'5C1H_Southwest'!AL72+'5C1G_JS Clark'!AL72+'5C1AH_BRUP'!AL72+'5C1X_Tangi'!AL72+'5C1Y_GEO'!AL72+'5C1AI_Harmony'!AL72+'5C1AJ_Athlos'!AL72+'5C1AG_Collegiate'!AL72+'5C1M_GEO Mid'!AL72+Placeholder_Tallulah!AL72</f>
        <v>99002</v>
      </c>
      <c r="AN72" s="71">
        <f>'5C1B_DArbonne'!AM72+'5C1A_Madison'!AM72+'5C1C_Intl High'!AM72+'5C3_UnvView'!AN72+'5C1F_L.C. Charter'!AM72+'5C1E_LFNO'!AM72+'5C1D_NOMMA'!AM72+'5C1AE_Noble Minds'!AM72+'5C1J_Jeff Chamber'!AM72+'5C1Q_Advantage'!AM72+'5C1AF_JCFA-Laf'!AM72+'5C1W_Willow'!AM72+'5C1Z_Lincoln Prep'!AM72+'5C1AA_Laurel'!AM72+'5C1AB_Apex'!AM72+'5C1AC_Smothers'!AM72+'5C1AD_Greater'!AM72+'5C1R_Iberville'!AM72+'5C1N_Delta'!AM72+'5C1S_LC Col Prep'!AM72+'5C1T_Northeast'!AM72+'5C1U_Acadiana Ren'!AM72+'5C1I_LA Key'!AM72+'5C1V_Laf Ren'!AM72+'5C1O_Impact'!AM72+'5C1P_Vision'!AM72+'5C2_LAVCA'!AN72+'5C1H_Southwest'!AM72+'5C1G_JS Clark'!AM72+'5C1AH_BRUP'!AM72+'5C1X_Tangi'!AM72+'5C1Y_GEO'!AM72+'5C1AI_Harmony'!AM72+'5C1AJ_Athlos'!AM72+'5C1AG_Collegiate'!AM72+'5C1M_GEO Mid'!AM72+Placeholder_Tallulah!AM72</f>
        <v>0</v>
      </c>
      <c r="AO72" s="90">
        <f>'5C1B_DArbonne'!AN72+'5C1A_Madison'!AN72+'5C1C_Intl High'!AN72+'5C3_UnvView'!AO72+'5C1F_L.C. Charter'!AN72+'5C1E_LFNO'!AN72+'5C1D_NOMMA'!AN72+'5C1AE_Noble Minds'!AN72+'5C1J_Jeff Chamber'!AN72+'5C1Q_Advantage'!AN72+'5C1AF_JCFA-Laf'!AN72+'5C1W_Willow'!AN72+'5C1Z_Lincoln Prep'!AN72+'5C1AA_Laurel'!AN72+'5C1AB_Apex'!AN72+'5C1AC_Smothers'!AN72+'5C1AD_Greater'!AN72+'5C1R_Iberville'!AN72+'5C1N_Delta'!AN72+'5C1S_LC Col Prep'!AN72+'5C1T_Northeast'!AN72+'5C1U_Acadiana Ren'!AN72+'5C1I_LA Key'!AN72+'5C1V_Laf Ren'!AN72+'5C1O_Impact'!AN72+'5C1P_Vision'!AN72+'5C2_LAVCA'!AO72+'5C1H_Southwest'!AN72+'5C1G_JS Clark'!AN72+'5C1AH_BRUP'!AN72+'5C1X_Tangi'!AN72+'5C1Y_GEO'!AN72+'5C1AI_Harmony'!AN72+'5C1AJ_Athlos'!AN72+'5C1AG_Collegiate'!AN72+'5C1M_GEO Mid'!AN72+Placeholder_Tallulah!AN72</f>
        <v>0</v>
      </c>
      <c r="AP72" s="69">
        <f>'5C1B_DArbonne'!AO72+'5C1A_Madison'!AO72+'5C1C_Intl High'!AO72+'5C3_UnvView'!AP72+'5C1F_L.C. Charter'!AO72+'5C1E_LFNO'!AO72+'5C1D_NOMMA'!AO72+'5C1AE_Noble Minds'!AO72+'5C1J_Jeff Chamber'!AO72+'5C1Q_Advantage'!AO72+'5C1AF_JCFA-Laf'!AO72+'5C1W_Willow'!AO72+'5C1Z_Lincoln Prep'!AO72+'5C1AA_Laurel'!AO72+'5C1AB_Apex'!AO72+'5C1AC_Smothers'!AO72+'5C1AD_Greater'!AO72+'5C1R_Iberville'!AO72+'5C1N_Delta'!AO72+'5C1S_LC Col Prep'!AO72+'5C1T_Northeast'!AO72+'5C1U_Acadiana Ren'!AO72+'5C1I_LA Key'!AO72+'5C1V_Laf Ren'!AO72+'5C1O_Impact'!AO72+'5C1P_Vision'!AO72+'5C2_LAVCA'!AP72+'5C1H_Southwest'!AO72+'5C1G_JS Clark'!AO72+'5C1AH_BRUP'!AO72+'5C1X_Tangi'!AO72+'5C1Y_GEO'!AO72+'5C1AI_Harmony'!AO72+'5C1AJ_Athlos'!AO72+'5C1AG_Collegiate'!AO72+'5C1M_GEO Mid'!AO72+Placeholder_Tallulah!AO72</f>
        <v>0</v>
      </c>
      <c r="AQ72" s="90">
        <f>'5C1B_DArbonne'!AP72+'5C1A_Madison'!AP72+'5C1C_Intl High'!AP72+'5C3_UnvView'!AQ72+'5C1F_L.C. Charter'!AP72+'5C1E_LFNO'!AP72+'5C1D_NOMMA'!AP72+'5C1AE_Noble Minds'!AP72+'5C1J_Jeff Chamber'!AP72+'5C1Q_Advantage'!AP72+'5C1AF_JCFA-Laf'!AP72+'5C1W_Willow'!AP72+'5C1Z_Lincoln Prep'!AP72+'5C1AA_Laurel'!AP72+'5C1AB_Apex'!AP72+'5C1AC_Smothers'!AP72+'5C1AD_Greater'!AP72+'5C1R_Iberville'!AP72+'5C1N_Delta'!AP72+'5C1S_LC Col Prep'!AP72+'5C1T_Northeast'!AP72+'5C1U_Acadiana Ren'!AP72+'5C1I_LA Key'!AP72+'5C1V_Laf Ren'!AP72+'5C1O_Impact'!AP72+'5C1P_Vision'!AP72+'5C2_LAVCA'!AQ72+'5C1H_Southwest'!AP72+'5C1G_JS Clark'!AP72+'5C1AH_BRUP'!AP72+'5C1X_Tangi'!AP72+'5C1Y_GEO'!AP72+'5C1AI_Harmony'!AP72+'5C1AJ_Athlos'!AP72+'5C1AG_Collegiate'!AP72+'5C1M_GEO Mid'!AP72+Placeholder_Tallulah!AP72</f>
        <v>0</v>
      </c>
      <c r="AR72" s="69">
        <f>'5C1B_DArbonne'!AQ72+'5C1A_Madison'!AQ72+'5C1C_Intl High'!AQ72+'5C3_UnvView'!AR72+'5C1F_L.C. Charter'!AQ72+'5C1E_LFNO'!AQ72+'5C1D_NOMMA'!AQ72+'5C1AE_Noble Minds'!AQ72+'5C1J_Jeff Chamber'!AQ72+'5C1Q_Advantage'!AQ72+'5C1AF_JCFA-Laf'!AQ72+'5C1W_Willow'!AQ72+'5C1Z_Lincoln Prep'!AQ72+'5C1AA_Laurel'!AQ72+'5C1AB_Apex'!AQ72+'5C1AC_Smothers'!AQ72+'5C1AD_Greater'!AQ72+'5C1R_Iberville'!AQ72+'5C1N_Delta'!AQ72+'5C1S_LC Col Prep'!AQ72+'5C1T_Northeast'!AQ72+'5C1U_Acadiana Ren'!AQ72+'5C1I_LA Key'!AQ72+'5C1V_Laf Ren'!AQ72+'5C1O_Impact'!AQ72+'5C1P_Vision'!AQ72+'5C2_LAVCA'!AR72+'5C1H_Southwest'!AQ72+'5C1G_JS Clark'!AQ72+'5C1AH_BRUP'!AQ72+'5C1X_Tangi'!AQ72+'5C1Y_GEO'!AQ72+'5C1AI_Harmony'!AQ72+'5C1AJ_Athlos'!AQ72+'5C1AG_Collegiate'!AQ72+'5C1M_GEO Mid'!AQ72+Placeholder_Tallulah!AQ72</f>
        <v>0</v>
      </c>
      <c r="AS72" s="69">
        <f>'5C1B_DArbonne'!AR72+'5C1A_Madison'!AR72+'5C1C_Intl High'!AR72+'5C3_UnvView'!AS72+'5C1F_L.C. Charter'!AR72+'5C1E_LFNO'!AR72+'5C1D_NOMMA'!AR72+'5C1AE_Noble Minds'!AR72+'5C1J_Jeff Chamber'!AR72+'5C1Q_Advantage'!AR72+'5C1AF_JCFA-Laf'!AR72+'5C1W_Willow'!AR72+'5C1Z_Lincoln Prep'!AR72+'5C1AA_Laurel'!AR72+'5C1AB_Apex'!AR72+'5C1AC_Smothers'!AR72+'5C1AD_Greater'!AR72+'5C1R_Iberville'!AR72+'5C1N_Delta'!AR72+'5C1S_LC Col Prep'!AR72+'5C1T_Northeast'!AR72+'5C1U_Acadiana Ren'!AR72+'5C1I_LA Key'!AR72+'5C1V_Laf Ren'!AR72+'5C1O_Impact'!AR72+'5C1P_Vision'!AR72+'5C2_LAVCA'!AS72+'5C1H_Southwest'!AR72+'5C1G_JS Clark'!AR72+'5C1AH_BRUP'!AR72+'5C1X_Tangi'!AR72+'5C1Y_GEO'!AR72+'5C1AI_Harmony'!AR72+'5C1AJ_Athlos'!AR72+'5C1AG_Collegiate'!AR72+'5C1M_GEO Mid'!AR72+Placeholder_Tallulah!AR72</f>
        <v>0</v>
      </c>
      <c r="AT72" s="90">
        <f>'5C1B_DArbonne'!AS72+'5C1A_Madison'!AS72+'5C1C_Intl High'!AS72+'5C3_UnvView'!AT72+'5C1F_L.C. Charter'!AS72+'5C1E_LFNO'!AS72+'5C1D_NOMMA'!AS72+'5C1AE_Noble Minds'!AS72+'5C1J_Jeff Chamber'!AS72+'5C1Q_Advantage'!AS72+'5C1AF_JCFA-Laf'!AS72+'5C1W_Willow'!AS72+'5C1Z_Lincoln Prep'!AS72+'5C1AA_Laurel'!AS72+'5C1AB_Apex'!AS72+'5C1AC_Smothers'!AS72+'5C1AD_Greater'!AS72+'5C1R_Iberville'!AS72+'5C1N_Delta'!AS72+'5C1S_LC Col Prep'!AS72+'5C1T_Northeast'!AS72+'5C1U_Acadiana Ren'!AS72+'5C1I_LA Key'!AS72+'5C1V_Laf Ren'!AS72+'5C1O_Impact'!AS72+'5C1P_Vision'!AS72+'5C2_LAVCA'!AT72+'5C1H_Southwest'!AS72+'5C1G_JS Clark'!AS72+'5C1AH_BRUP'!AS72+'5C1X_Tangi'!AS72+'5C1Y_GEO'!AS72+'5C1AI_Harmony'!AS72+'5C1AJ_Athlos'!AS72+'5C1AG_Collegiate'!AS72+'5C1M_GEO Mid'!AS72+Placeholder_Tallulah!AS72</f>
        <v>14961</v>
      </c>
      <c r="AU72" s="70">
        <f t="shared" si="5"/>
        <v>0</v>
      </c>
      <c r="AV72" s="87">
        <f t="shared" si="6"/>
        <v>14961</v>
      </c>
      <c r="AW72" s="192"/>
      <c r="AX72" s="8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Mid'!#REF!+Placeholder_Tallulah!AW72</f>
        <v>#REF!</v>
      </c>
      <c r="AY72" s="85">
        <f t="shared" si="7"/>
        <v>0</v>
      </c>
      <c r="AZ72" s="85" t="e">
        <f>AY72-AX72</f>
        <v>#REF!</v>
      </c>
    </row>
    <row r="73" spans="1:52" ht="16.149999999999999" customHeight="1" x14ac:dyDescent="0.2">
      <c r="A73" s="55">
        <v>67</v>
      </c>
      <c r="B73" s="56" t="s">
        <v>4</v>
      </c>
      <c r="C73" s="336">
        <f>'5C1B_DArbonne'!C73+'5C1A_Madison'!C73+'5C1C_Intl High'!C73+'5C3_UnvView'!C73+'5C1F_L.C. Charter'!C73+'5C1E_LFNO'!C73+'5C1D_NOMMA'!C73+'5C1AE_Noble Minds'!C73+'5C1J_Jeff Chamber'!C73+'5C1Q_Advantage'!C73+'5C1AF_JCFA-Laf'!C73+'5C1W_Willow'!C73+'5C1Z_Lincoln Prep'!C73+'5C1AA_Laurel'!C73+'5C1AB_Apex'!C73+'5C1AC_Smothers'!C73+'5C1AD_Greater'!C73+'5C1R_Iberville'!C73+'5C1N_Delta'!C73+'5C1S_LC Col Prep'!C73+'5C1T_Northeast'!C73+'5C1U_Acadiana Ren'!C73+'5C1I_LA Key'!C73+'5C1V_Laf Ren'!C73+'5C1O_Impact'!C73+'5C1P_Vision'!C73+'5C2_LAVCA'!C73+'5C1H_Southwest'!C73+'5C1G_JS Clark'!C73+'5C1AH_BRUP'!C73+'5C1X_Tangi'!C73+'5C1Y_GEO'!C73+'5C1AI_Harmony'!C73+'5C1AJ_Athlos'!C73+'5C1AG_Collegiate'!C73+'5C1M_GEO Mid'!C73+Placeholder_Tallulah!C73</f>
        <v>0</v>
      </c>
      <c r="D73" s="57">
        <f>'Source Data'!H73</f>
        <v>4781.434296552653</v>
      </c>
      <c r="E73" s="75">
        <f>'5C1B_DArbonne'!E73+'5C1A_Madison'!E73+'5C1C_Intl High'!E73+'5C3_UnvView'!E73+'5C1F_L.C. Charter'!E73+'5C1E_LFNO'!E73+'5C1D_NOMMA'!E73+'5C1AE_Noble Minds'!E73+'5C1J_Jeff Chamber'!E73+'5C1Q_Advantage'!E73+'5C1AF_JCFA-Laf'!E73+'5C1W_Willow'!E73+'5C1Z_Lincoln Prep'!E73+'5C1AA_Laurel'!E73+'5C1AB_Apex'!E73+'5C1AC_Smothers'!E73+'5C1AD_Greater'!E73+'5C1R_Iberville'!E73+'5C1N_Delta'!E73+'5C1S_LC Col Prep'!E73+'5C1T_Northeast'!E73+'5C1U_Acadiana Ren'!E73+'5C1I_LA Key'!E73+'5C1V_Laf Ren'!E73+'5C1O_Impact'!E73+'5C1P_Vision'!E73+'5C2_LAVCA'!E73+'5C1H_Southwest'!E73+'5C1G_JS Clark'!E73+'5C1AH_BRUP'!E73+'5C1X_Tangi'!E73+'5C1Y_GEO'!E73+'5C1AI_Harmony'!E73+'5C1AJ_Athlos'!E73+'5C1AG_Collegiate'!E73+'5C1M_GEO Mid'!E73+Placeholder_Tallulah!E73</f>
        <v>0</v>
      </c>
      <c r="F73" s="355">
        <f>'5C1B_DArbonne'!F73+'5C1A_Madison'!F73+'5C1C_Intl High'!F73+'5C3_UnvView'!F73+'5C1F_L.C. Charter'!F73+'5C1E_LFNO'!F73+'5C1D_NOMMA'!F73+'5C1AE_Noble Minds'!F73+'5C1J_Jeff Chamber'!F73+'5C1Q_Advantage'!F73+'5C1AF_JCFA-Laf'!F73+'5C1W_Willow'!F73+'5C1Z_Lincoln Prep'!F73+'5C1AA_Laurel'!F73+'5C1AB_Apex'!F73+'5C1AC_Smothers'!F73+'5C1AD_Greater'!F73+'5C1R_Iberville'!F73+'5C1N_Delta'!F73+'5C1S_LC Col Prep'!F73+'5C1T_Northeast'!F73+'5C1U_Acadiana Ren'!F73+'5C1I_LA Key'!F73+'5C1V_Laf Ren'!F73+'5C1O_Impact'!F73+'5C1P_Vision'!F73+'5C2_LAVCA'!F73+'5C1H_Southwest'!F73+'5C1G_JS Clark'!F73+'5C1AH_BRUP'!F73+'5C1X_Tangi'!F73+'5C1Y_GEO'!F73+'5C1AI_Harmony'!F73+'5C1AJ_Athlos'!F73+'5C1AG_Collegiate'!F73+'5C1M_GEO Mid'!F73+Placeholder_Tallulah!F73</f>
        <v>0</v>
      </c>
      <c r="G73" s="57">
        <f>'Source Data'!I73</f>
        <v>636.87839950514967</v>
      </c>
      <c r="H73" s="75">
        <f>'5C1B_DArbonne'!H73+'5C1A_Madison'!H73+'5C1C_Intl High'!H73+'5C3_UnvView'!H73+'5C1F_L.C. Charter'!H73+'5C1E_LFNO'!H73+'5C1D_NOMMA'!H73+'5C1AE_Noble Minds'!H73+'5C1J_Jeff Chamber'!H73+'5C1Q_Advantage'!H73+'5C1AF_JCFA-Laf'!H73+'5C1W_Willow'!H73+'5C1Z_Lincoln Prep'!H73+'5C1AA_Laurel'!H73+'5C1AB_Apex'!H73+'5C1AC_Smothers'!H73+'5C1AD_Greater'!H73+'5C1R_Iberville'!H73+'5C1N_Delta'!H73+'5C1S_LC Col Prep'!H73+'5C1T_Northeast'!H73+'5C1U_Acadiana Ren'!H73+'5C1I_LA Key'!H73+'5C1V_Laf Ren'!H73+'5C1O_Impact'!H73+'5C1P_Vision'!H73+'5C2_LAVCA'!H73+'5C1H_Southwest'!H73+'5C1G_JS Clark'!H73+'5C1AH_BRUP'!H73+'5C1X_Tangi'!H73+'5C1Y_GEO'!H73+'5C1AI_Harmony'!H73+'5C1AJ_Athlos'!H73+'5C1AG_Collegiate'!H73+'5C1M_GEO Mid'!H73+Placeholder_Tallulah!H73</f>
        <v>0</v>
      </c>
      <c r="I73" s="355">
        <f>'5C1B_DArbonne'!I73+'5C1A_Madison'!I73+'5C1C_Intl High'!I73+'5C3_UnvView'!I73+'5C1F_L.C. Charter'!I73+'5C1E_LFNO'!I73+'5C1D_NOMMA'!I73+'5C1AE_Noble Minds'!I73+'5C1J_Jeff Chamber'!I73+'5C1Q_Advantage'!I73+'5C1AF_JCFA-Laf'!I73+'5C1W_Willow'!I73+'5C1Z_Lincoln Prep'!I73+'5C1AA_Laurel'!I73+'5C1AB_Apex'!I73+'5C1AC_Smothers'!I73+'5C1AD_Greater'!I73+'5C1R_Iberville'!I73+'5C1N_Delta'!I73+'5C1S_LC Col Prep'!I73+'5C1T_Northeast'!I73+'5C1U_Acadiana Ren'!I73+'5C1I_LA Key'!I73+'5C1V_Laf Ren'!I73+'5C1O_Impact'!I73+'5C1P_Vision'!I73+'5C2_LAVCA'!I73+'5C1H_Southwest'!I73+'5C1G_JS Clark'!I73+'5C1AH_BRUP'!I73+'5C1X_Tangi'!I73+'5C1Y_GEO'!I73+'5C1AI_Harmony'!I73+'5C1AJ_Athlos'!I73+'5C1AG_Collegiate'!I73+'5C1M_GEO Mid'!I73+Placeholder_Tallulah!I73</f>
        <v>0</v>
      </c>
      <c r="J73" s="57">
        <f>'Source Data'!J73</f>
        <v>173.6941089559499</v>
      </c>
      <c r="K73" s="75">
        <f>'5C1B_DArbonne'!K73+'5C1A_Madison'!K73+'5C1C_Intl High'!K73+'5C3_UnvView'!K73+'5C1F_L.C. Charter'!K73+'5C1E_LFNO'!K73+'5C1D_NOMMA'!K73+'5C1AE_Noble Minds'!K73+'5C1J_Jeff Chamber'!K73+'5C1Q_Advantage'!K73+'5C1AF_JCFA-Laf'!K73+'5C1W_Willow'!K73+'5C1Z_Lincoln Prep'!K73+'5C1AA_Laurel'!K73+'5C1AB_Apex'!K73+'5C1AC_Smothers'!K73+'5C1AD_Greater'!K73+'5C1R_Iberville'!K73+'5C1N_Delta'!K73+'5C1S_LC Col Prep'!K73+'5C1T_Northeast'!K73+'5C1U_Acadiana Ren'!K73+'5C1I_LA Key'!K73+'5C1V_Laf Ren'!K73+'5C1O_Impact'!K73+'5C1P_Vision'!K73+'5C2_LAVCA'!K73+'5C1H_Southwest'!K73+'5C1G_JS Clark'!K73+'5C1AH_BRUP'!K73+'5C1X_Tangi'!K73+'5C1Y_GEO'!K73+'5C1AI_Harmony'!K73+'5C1AJ_Athlos'!K73+'5C1AG_Collegiate'!K73+'5C1M_GEO Mid'!K73+Placeholder_Tallulah!K73</f>
        <v>0</v>
      </c>
      <c r="L73" s="355">
        <f>'5C1B_DArbonne'!L73+'5C1A_Madison'!L73+'5C1C_Intl High'!L73+'5C3_UnvView'!L73+'5C1F_L.C. Charter'!L73+'5C1E_LFNO'!L73+'5C1D_NOMMA'!L73+'5C1AE_Noble Minds'!L73+'5C1J_Jeff Chamber'!L73+'5C1Q_Advantage'!L73+'5C1AF_JCFA-Laf'!L73+'5C1W_Willow'!L73+'5C1Z_Lincoln Prep'!L73+'5C1AA_Laurel'!L73+'5C1AB_Apex'!L73+'5C1AC_Smothers'!L73+'5C1AD_Greater'!L73+'5C1R_Iberville'!L73+'5C1N_Delta'!L73+'5C1S_LC Col Prep'!L73+'5C1T_Northeast'!L73+'5C1U_Acadiana Ren'!L73+'5C1I_LA Key'!L73+'5C1V_Laf Ren'!L73+'5C1O_Impact'!L73+'5C1P_Vision'!L73+'5C2_LAVCA'!L73+'5C1H_Southwest'!L73+'5C1G_JS Clark'!L73+'5C1AH_BRUP'!L73+'5C1X_Tangi'!L73+'5C1Y_GEO'!L73+'5C1AI_Harmony'!L73+'5C1AJ_Athlos'!L73+'5C1AG_Collegiate'!L73+'5C1M_GEO Mid'!L73+Placeholder_Tallulah!L73</f>
        <v>0</v>
      </c>
      <c r="M73" s="57">
        <f>'Source Data'!K73</f>
        <v>4342.3527238987472</v>
      </c>
      <c r="N73" s="75">
        <f>'5C1B_DArbonne'!N73+'5C1A_Madison'!N73+'5C1C_Intl High'!N73+'5C3_UnvView'!N73+'5C1F_L.C. Charter'!N73+'5C1E_LFNO'!N73+'5C1D_NOMMA'!N73+'5C1AE_Noble Minds'!N73+'5C1J_Jeff Chamber'!N73+'5C1Q_Advantage'!N73+'5C1AF_JCFA-Laf'!N73+'5C1W_Willow'!N73+'5C1Z_Lincoln Prep'!N73+'5C1AA_Laurel'!N73+'5C1AB_Apex'!N73+'5C1AC_Smothers'!N73+'5C1AD_Greater'!N73+'5C1R_Iberville'!N73+'5C1N_Delta'!N73+'5C1S_LC Col Prep'!N73+'5C1T_Northeast'!N73+'5C1U_Acadiana Ren'!N73+'5C1I_LA Key'!N73+'5C1V_Laf Ren'!N73+'5C1O_Impact'!N73+'5C1P_Vision'!N73+'5C2_LAVCA'!N73+'5C1H_Southwest'!N73+'5C1G_JS Clark'!N73+'5C1AH_BRUP'!N73+'5C1X_Tangi'!N73+'5C1Y_GEO'!N73+'5C1AI_Harmony'!N73+'5C1AJ_Athlos'!N73+'5C1AG_Collegiate'!N73+'5C1M_GEO Mid'!N73+Placeholder_Tallulah!N73</f>
        <v>0</v>
      </c>
      <c r="O73" s="355">
        <f>'5C1B_DArbonne'!O73+'5C1A_Madison'!O73+'5C1C_Intl High'!O73+'5C3_UnvView'!O73+'5C1F_L.C. Charter'!O73+'5C1E_LFNO'!O73+'5C1D_NOMMA'!O73+'5C1AE_Noble Minds'!O73+'5C1J_Jeff Chamber'!O73+'5C1Q_Advantage'!O73+'5C1AF_JCFA-Laf'!O73+'5C1W_Willow'!O73+'5C1Z_Lincoln Prep'!O73+'5C1AA_Laurel'!O73+'5C1AB_Apex'!O73+'5C1AC_Smothers'!O73+'5C1AD_Greater'!O73+'5C1R_Iberville'!O73+'5C1N_Delta'!O73+'5C1S_LC Col Prep'!O73+'5C1T_Northeast'!O73+'5C1U_Acadiana Ren'!O73+'5C1I_LA Key'!O73+'5C1V_Laf Ren'!O73+'5C1O_Impact'!O73+'5C1P_Vision'!O73+'5C2_LAVCA'!O73+'5C1H_Southwest'!O73+'5C1G_JS Clark'!O73+'5C1AH_BRUP'!O73+'5C1X_Tangi'!O73+'5C1Y_GEO'!O73+'5C1AI_Harmony'!O73+'5C1AJ_Athlos'!O73+'5C1AG_Collegiate'!O73+'5C1M_GEO Mid'!O73+Placeholder_Tallulah!O73</f>
        <v>0</v>
      </c>
      <c r="P73" s="57">
        <f>'Source Data'!L73</f>
        <v>1736.9410895594988</v>
      </c>
      <c r="Q73" s="75">
        <f>'5C1B_DArbonne'!Q73+'5C1A_Madison'!Q73+'5C1C_Intl High'!Q73+'5C3_UnvView'!Q73+'5C1F_L.C. Charter'!Q73+'5C1E_LFNO'!Q73+'5C1D_NOMMA'!Q73+'5C1AE_Noble Minds'!Q73+'5C1J_Jeff Chamber'!Q73+'5C1Q_Advantage'!Q73+'5C1AF_JCFA-Laf'!Q73+'5C1W_Willow'!Q73+'5C1Z_Lincoln Prep'!Q73+'5C1AA_Laurel'!Q73+'5C1AB_Apex'!Q73+'5C1AC_Smothers'!Q73+'5C1AD_Greater'!Q73+'5C1R_Iberville'!Q73+'5C1N_Delta'!Q73+'5C1S_LC Col Prep'!Q73+'5C1T_Northeast'!Q73+'5C1U_Acadiana Ren'!Q73+'5C1I_LA Key'!Q73+'5C1V_Laf Ren'!Q73+'5C1O_Impact'!Q73+'5C1P_Vision'!Q73+'5C2_LAVCA'!Q73+'5C1H_Southwest'!Q73+'5C1G_JS Clark'!Q73+'5C1AH_BRUP'!Q73+'5C1X_Tangi'!Q73+'5C1Y_GEO'!Q73+'5C1AI_Harmony'!Q73+'5C1AJ_Athlos'!Q73+'5C1AG_Collegiate'!Q73+'5C1M_GEO Mid'!Q73+Placeholder_Tallulah!Q73</f>
        <v>0</v>
      </c>
      <c r="R73" s="94">
        <f>'5C1B_DArbonne'!R73+'5C1A_Madison'!R73+'5C1C_Intl High'!R73+'5C3_UnvView'!R73+'5C1F_L.C. Charter'!R73+'5C1E_LFNO'!R73+'5C1D_NOMMA'!R73+'5C1AE_Noble Minds'!R73+'5C1J_Jeff Chamber'!R73+'5C1Q_Advantage'!R73+'5C1AF_JCFA-Laf'!R73+'5C1W_Willow'!R73+'5C1Z_Lincoln Prep'!R73+'5C1AA_Laurel'!R73+'5C1AB_Apex'!R73+'5C1AC_Smothers'!R73+'5C1AD_Greater'!R73+'5C1R_Iberville'!R73+'5C1N_Delta'!R73+'5C1S_LC Col Prep'!R73+'5C1T_Northeast'!R73+'5C1U_Acadiana Ren'!R73+'5C1I_LA Key'!R73+'5C1V_Laf Ren'!R73+'5C1O_Impact'!R73+'5C1P_Vision'!R73+'5C2_LAVCA'!R73+'5C1H_Southwest'!R73+'5C1G_JS Clark'!R73+'5C1AH_BRUP'!R73+'5C1X_Tangi'!R73+'5C1Y_GEO'!R73+'5C1AI_Harmony'!R73+'5C1AJ_Athlos'!R73+'5C1AG_Collegiate'!R73+'5C1M_GEO Mid'!R73+Placeholder_Tallulah!R73</f>
        <v>363750</v>
      </c>
      <c r="S73" s="1397">
        <f>'5C3_UnvView'!S73+'5C2_LAVCA'!S73</f>
        <v>15483</v>
      </c>
      <c r="T73" s="57">
        <f>'5C1B_DArbonne'!S73+'5C1A_Madison'!S73+'5C1C_Intl High'!S73+'5C3_UnvView'!T73+'5C1F_L.C. Charter'!S73+'5C1E_LFNO'!S73+'5C1D_NOMMA'!S73+'5C1AE_Noble Minds'!S73+'5C1J_Jeff Chamber'!S73+'5C1Q_Advantage'!S73+'5C1AF_JCFA-Laf'!S73+'5C1W_Willow'!S73+'5C1Z_Lincoln Prep'!S73+'5C1AA_Laurel'!S73+'5C1AB_Apex'!S73+'5C1AC_Smothers'!S73+'5C1AD_Greater'!S73+'5C1R_Iberville'!S73+'5C1N_Delta'!S73+'5C1S_LC Col Prep'!S73+'5C1T_Northeast'!S73+'5C1U_Acadiana Ren'!S73+'5C1I_LA Key'!S73+'5C1V_Laf Ren'!S73+'5C1O_Impact'!S73+'5C1P_Vision'!S73+'5C2_LAVCA'!T73+'5C1H_Southwest'!S73+'5C1G_JS Clark'!S73+'5C1AH_BRUP'!S73+'5C1X_Tangi'!S73+'5C1Y_GEO'!S73+'5C1AI_Harmony'!S73+'5C1AJ_Athlos'!S73+'5C1AG_Collegiate'!S73+'5C1M_GEO Mid'!S73+Placeholder_Tallulah!S73</f>
        <v>0</v>
      </c>
      <c r="U73" s="57">
        <f>'5C1B_DArbonne'!T73+'5C1A_Madison'!T73+'5C1C_Intl High'!T73+'5C3_UnvView'!U73+'5C1F_L.C. Charter'!T73+'5C1E_LFNO'!T73+'5C1D_NOMMA'!T73+'5C1AE_Noble Minds'!T73+'5C1J_Jeff Chamber'!T73+'5C1Q_Advantage'!T73+'5C1AF_JCFA-Laf'!T73+'5C1W_Willow'!T73+'5C1Z_Lincoln Prep'!T73+'5C1AA_Laurel'!T73+'5C1AB_Apex'!T73+'5C1AC_Smothers'!T73+'5C1AD_Greater'!T73+'5C1R_Iberville'!T73+'5C1N_Delta'!T73+'5C1S_LC Col Prep'!T73+'5C1T_Northeast'!T73+'5C1U_Acadiana Ren'!T73+'5C1I_LA Key'!T73+'5C1V_Laf Ren'!T73+'5C1O_Impact'!T73+'5C1P_Vision'!T73+'5C2_LAVCA'!U73+'5C1H_Southwest'!T73+'5C1G_JS Clark'!T73+'5C1AH_BRUP'!T73+'5C1X_Tangi'!T73+'5C1Y_GEO'!T73+'5C1AI_Harmony'!T73+'5C1AJ_Athlos'!T73+'5C1AG_Collegiate'!T73+'5C1M_GEO Mid'!T73+Placeholder_Tallulah!T73</f>
        <v>0</v>
      </c>
      <c r="V73" s="58">
        <f>'5C1B_DArbonne'!U73+'5C1A_Madison'!U73+'5C1C_Intl High'!U73+'5C3_UnvView'!V73+'5C1F_L.C. Charter'!U73+'5C1E_LFNO'!U73+'5C1D_NOMMA'!U73+'5C1AE_Noble Minds'!U73+'5C1J_Jeff Chamber'!U73+'5C1Q_Advantage'!U73+'5C1AF_JCFA-Laf'!U73+'5C1W_Willow'!U73+'5C1Z_Lincoln Prep'!U73+'5C1AA_Laurel'!U73+'5C1AB_Apex'!U73+'5C1AC_Smothers'!U73+'5C1AD_Greater'!U73+'5C1R_Iberville'!U73+'5C1N_Delta'!U73+'5C1S_LC Col Prep'!U73+'5C1T_Northeast'!U73+'5C1U_Acadiana Ren'!U73+'5C1I_LA Key'!U73+'5C1V_Laf Ren'!U73+'5C1O_Impact'!U73+'5C1P_Vision'!U73+'5C2_LAVCA'!V73+'5C1H_Southwest'!U73+'5C1G_JS Clark'!U73+'5C1AH_BRUP'!U73+'5C1X_Tangi'!U73+'5C1Y_GEO'!U73+'5C1AI_Harmony'!U73+'5C1AJ_Athlos'!U73+'5C1AG_Collegiate'!U73+'5C1M_GEO Mid'!U73+Placeholder_Tallulah!U73</f>
        <v>0</v>
      </c>
      <c r="W73" s="94">
        <f>'5C1B_DArbonne'!V73+'5C1A_Madison'!V73+'5C1C_Intl High'!V73+'5C3_UnvView'!W73+'5C1F_L.C. Charter'!V73+'5C1E_LFNO'!V73+'5C1D_NOMMA'!V73+'5C1AE_Noble Minds'!V73+'5C1J_Jeff Chamber'!V73+'5C1Q_Advantage'!V73+'5C1AF_JCFA-Laf'!V73+'5C1W_Willow'!V73+'5C1Z_Lincoln Prep'!V73+'5C1AA_Laurel'!V73+'5C1AB_Apex'!V73+'5C1AC_Smothers'!V73+'5C1AD_Greater'!V73+'5C1R_Iberville'!V73+'5C1N_Delta'!V73+'5C1S_LC Col Prep'!V73+'5C1T_Northeast'!V73+'5C1U_Acadiana Ren'!V73+'5C1I_LA Key'!V73+'5C1V_Laf Ren'!V73+'5C1O_Impact'!V73+'5C1P_Vision'!V73+'5C2_LAVCA'!W73+'5C1H_Southwest'!V73+'5C1G_JS Clark'!V73+'5C1AH_BRUP'!V73+'5C1X_Tangi'!V73+'5C1Y_GEO'!V73+'5C1AI_Harmony'!V73+'5C1AJ_Athlos'!V73+'5C1AG_Collegiate'!V73+'5C1M_GEO Mid'!V73+Placeholder_Tallulah!V73</f>
        <v>0</v>
      </c>
      <c r="X73" s="75">
        <f>'5C1B_DArbonne'!W73+'5C1A_Madison'!W73+'5C1C_Intl High'!W73+'5C3_UnvView'!X73+'5C1F_L.C. Charter'!W73+'5C1E_LFNO'!W73+'5C1D_NOMMA'!W73+'5C1AE_Noble Minds'!W73+'5C1J_Jeff Chamber'!W73+'5C1Q_Advantage'!W73+'5C1AF_JCFA-Laf'!W73+'5C1W_Willow'!W73+'5C1Z_Lincoln Prep'!W73+'5C1AA_Laurel'!W73+'5C1AB_Apex'!W73+'5C1AC_Smothers'!W73+'5C1AD_Greater'!W73+'5C1R_Iberville'!W73+'5C1N_Delta'!W73+'5C1S_LC Col Prep'!W73+'5C1T_Northeast'!W73+'5C1U_Acadiana Ren'!W73+'5C1I_LA Key'!W73+'5C1V_Laf Ren'!W73+'5C1O_Impact'!W73+'5C1P_Vision'!W73+'5C2_LAVCA'!X73+'5C1H_Southwest'!W73+'5C1G_JS Clark'!W73+'5C1AH_BRUP'!W73+'5C1X_Tangi'!W73+'5C1Y_GEO'!W73+'5C1AI_Harmony'!W73+'5C1AJ_Athlos'!W73+'5C1AG_Collegiate'!W73+'5C1M_GEO Mid'!W73+Placeholder_Tallulah!W73</f>
        <v>0</v>
      </c>
      <c r="Y73" s="94">
        <f>'5C1B_DArbonne'!X73+'5C1A_Madison'!X73+'5C1C_Intl High'!X73+'5C3_UnvView'!Y73+'5C1F_L.C. Charter'!X73+'5C1E_LFNO'!X73+'5C1D_NOMMA'!X73+'5C1AE_Noble Minds'!X73+'5C1J_Jeff Chamber'!X73+'5C1Q_Advantage'!X73+'5C1AF_JCFA-Laf'!X73+'5C1W_Willow'!X73+'5C1Z_Lincoln Prep'!X73+'5C1AA_Laurel'!X73+'5C1AB_Apex'!X73+'5C1AC_Smothers'!X73+'5C1AD_Greater'!X73+'5C1R_Iberville'!X73+'5C1N_Delta'!X73+'5C1S_LC Col Prep'!X73+'5C1T_Northeast'!X73+'5C1U_Acadiana Ren'!X73+'5C1I_LA Key'!X73+'5C1V_Laf Ren'!X73+'5C1O_Impact'!X73+'5C1P_Vision'!X73+'5C2_LAVCA'!Y73+'5C1H_Southwest'!X73+'5C1G_JS Clark'!X73+'5C1AH_BRUP'!X73+'5C1X_Tangi'!X73+'5C1Y_GEO'!X73+'5C1AI_Harmony'!X73+'5C1AJ_Athlos'!X73+'5C1AG_Collegiate'!X73+'5C1M_GEO Mid'!X73+Placeholder_Tallulah!X73</f>
        <v>0</v>
      </c>
      <c r="Z73" s="57">
        <f>'5C1B_DArbonne'!Y73+'5C1A_Madison'!Y73+'5C1C_Intl High'!Y73+'5C3_UnvView'!Z73+'5C1F_L.C. Charter'!Y73+'5C1E_LFNO'!Y73+'5C1D_NOMMA'!Y73+'5C1AE_Noble Minds'!Y73+'5C1J_Jeff Chamber'!Y73+'5C1Q_Advantage'!Y73+'5C1AF_JCFA-Laf'!Y73+'5C1W_Willow'!Y73+'5C1Z_Lincoln Prep'!Y73+'5C1AA_Laurel'!Y73+'5C1AB_Apex'!Y73+'5C1AC_Smothers'!Y73+'5C1AD_Greater'!Y73+'5C1R_Iberville'!Y73+'5C1N_Delta'!Y73+'5C1S_LC Col Prep'!Y73+'5C1T_Northeast'!Y73+'5C1U_Acadiana Ren'!Y73+'5C1I_LA Key'!Y73+'5C1V_Laf Ren'!Y73+'5C1O_Impact'!Y73+'5C1P_Vision'!Y73+'5C2_LAVCA'!Z73+'5C1H_Southwest'!Y73+'5C1G_JS Clark'!Y73+'5C1AH_BRUP'!Y73+'5C1X_Tangi'!Y73+'5C1Y_GEO'!Y73+'5C1AI_Harmony'!Y73+'5C1AJ_Athlos'!Y73+'5C1AG_Collegiate'!Y73+'5C1M_GEO Mid'!Y73+Placeholder_Tallulah!Y73</f>
        <v>0</v>
      </c>
      <c r="AA73" s="94">
        <f>'5C1B_DArbonne'!Z73+'5C1A_Madison'!Z73+'5C1C_Intl High'!Z73+'5C3_UnvView'!AA73+'5C1F_L.C. Charter'!Z73+'5C1E_LFNO'!Z73+'5C1D_NOMMA'!Z73+'5C1AE_Noble Minds'!Z73+'5C1J_Jeff Chamber'!Z73+'5C1Q_Advantage'!Z73+'5C1AF_JCFA-Laf'!Z73+'5C1W_Willow'!Z73+'5C1Z_Lincoln Prep'!Z73+'5C1AA_Laurel'!Z73+'5C1AB_Apex'!Z73+'5C1AC_Smothers'!Z73+'5C1AD_Greater'!Z73+'5C1R_Iberville'!Z73+'5C1N_Delta'!Z73+'5C1S_LC Col Prep'!Z73+'5C1T_Northeast'!Z73+'5C1U_Acadiana Ren'!Z73+'5C1I_LA Key'!Z73+'5C1V_Laf Ren'!Z73+'5C1O_Impact'!Z73+'5C1P_Vision'!Z73+'5C2_LAVCA'!AA73+'5C1H_Southwest'!Z73+'5C1G_JS Clark'!Z73+'5C1AH_BRUP'!Z73+'5C1X_Tangi'!Z73+'5C1Y_GEO'!Z73+'5C1AI_Harmony'!Z73+'5C1AJ_Athlos'!Z73+'5C1AG_Collegiate'!Z73+'5C1M_GEO Mid'!Z73+Placeholder_Tallulah!Z73</f>
        <v>0</v>
      </c>
      <c r="AB73" s="57">
        <f>'5C1B_DArbonne'!AA73+'5C1A_Madison'!AA73+'5C1C_Intl High'!AA73+'5C3_UnvView'!AB73+'5C1F_L.C. Charter'!AA73+'5C1E_LFNO'!AA73+'5C1D_NOMMA'!AA73+'5C1AE_Noble Minds'!AA73+'5C1J_Jeff Chamber'!AA73+'5C1Q_Advantage'!AA73+'5C1AF_JCFA-Laf'!AA73+'5C1W_Willow'!AA73+'5C1Z_Lincoln Prep'!AA73+'5C1AA_Laurel'!AA73+'5C1AB_Apex'!AA73+'5C1AC_Smothers'!AA73+'5C1AD_Greater'!AA73+'5C1R_Iberville'!AA73+'5C1N_Delta'!AA73+'5C1S_LC Col Prep'!AA73+'5C1T_Northeast'!AA73+'5C1U_Acadiana Ren'!AA73+'5C1I_LA Key'!AA73+'5C1V_Laf Ren'!AA73+'5C1O_Impact'!AA73+'5C1P_Vision'!AA73+'5C2_LAVCA'!AB73+'5C1H_Southwest'!AA73+'5C1G_JS Clark'!AA73+'5C1AH_BRUP'!AA73+'5C1X_Tangi'!AA73+'5C1Y_GEO'!AA73+'5C1AI_Harmony'!AA73+'5C1AJ_Athlos'!AA73+'5C1AG_Collegiate'!AA73+'5C1M_GEO Mid'!AA73+Placeholder_Tallulah!AA73</f>
        <v>0</v>
      </c>
      <c r="AC73" s="57">
        <f>'5C1B_DArbonne'!AB73+'5C1A_Madison'!AB73+'5C1C_Intl High'!AB73+'5C3_UnvView'!AC73+'5C1F_L.C. Charter'!AB73+'5C1E_LFNO'!AB73+'5C1D_NOMMA'!AB73+'5C1AE_Noble Minds'!AB73+'5C1J_Jeff Chamber'!AB73+'5C1Q_Advantage'!AB73+'5C1AF_JCFA-Laf'!AB73+'5C1W_Willow'!AB73+'5C1Z_Lincoln Prep'!AB73+'5C1AA_Laurel'!AB73+'5C1AB_Apex'!AB73+'5C1AC_Smothers'!AB73+'5C1AD_Greater'!AB73+'5C1R_Iberville'!AB73+'5C1N_Delta'!AB73+'5C1S_LC Col Prep'!AB73+'5C1T_Northeast'!AB73+'5C1U_Acadiana Ren'!AB73+'5C1I_LA Key'!AB73+'5C1V_Laf Ren'!AB73+'5C1O_Impact'!AB73+'5C1P_Vision'!AB73+'5C2_LAVCA'!AC73+'5C1H_Southwest'!AB73+'5C1G_JS Clark'!AB73+'5C1AH_BRUP'!AB73+'5C1X_Tangi'!AB73+'5C1Y_GEO'!AB73+'5C1AI_Harmony'!AB73+'5C1AJ_Athlos'!AB73+'5C1AG_Collegiate'!AB73+'5C1M_GEO Mid'!AB73+Placeholder_Tallulah!AB73</f>
        <v>0</v>
      </c>
      <c r="AD73" s="94">
        <f>'5C1B_DArbonne'!AC73+'5C1A_Madison'!AC73+'5C1C_Intl High'!AC73+'5C3_UnvView'!AD73+'5C1F_L.C. Charter'!AC73+'5C1E_LFNO'!AC73+'5C1D_NOMMA'!AC73+'5C1AE_Noble Minds'!AC73+'5C1J_Jeff Chamber'!AC73+'5C1Q_Advantage'!AC73+'5C1AF_JCFA-Laf'!AC73+'5C1W_Willow'!AC73+'5C1Z_Lincoln Prep'!AC73+'5C1AA_Laurel'!AC73+'5C1AB_Apex'!AC73+'5C1AC_Smothers'!AC73+'5C1AD_Greater'!AC73+'5C1R_Iberville'!AC73+'5C1N_Delta'!AC73+'5C1S_LC Col Prep'!AC73+'5C1T_Northeast'!AC73+'5C1U_Acadiana Ren'!AC73+'5C1I_LA Key'!AC73+'5C1V_Laf Ren'!AC73+'5C1O_Impact'!AC73+'5C1P_Vision'!AC73+'5C2_LAVCA'!AD73+'5C1H_Southwest'!AC73+'5C1G_JS Clark'!AC73+'5C1AH_BRUP'!AC73+'5C1X_Tangi'!AC73+'5C1Y_GEO'!AC73+'5C1AI_Harmony'!AC73+'5C1AJ_Athlos'!AC73+'5C1AG_Collegiate'!AC73+'5C1M_GEO Mid'!AC73+Placeholder_Tallulah!AC73</f>
        <v>0</v>
      </c>
      <c r="AE73" s="98">
        <f>'5C1B_DArbonne'!AD73+'5C1A_Madison'!AD73+'5C1C_Intl High'!AD73+'5C3_UnvView'!AE73+'5C1F_L.C. Charter'!AD73+'5C1E_LFNO'!AD73+'5C1D_NOMMA'!AD73+'5C1AE_Noble Minds'!AD73+'5C1J_Jeff Chamber'!AD73+'5C1Q_Advantage'!AD73+'5C1AF_JCFA-Laf'!AD73+'5C1W_Willow'!AD73+'5C1Z_Lincoln Prep'!AD73+'5C1AA_Laurel'!AD73+'5C1AB_Apex'!AD73+'5C1AC_Smothers'!AD73+'5C1AD_Greater'!AD73+'5C1R_Iberville'!AD73+'5C1N_Delta'!AD73+'5C1S_LC Col Prep'!AD73+'5C1T_Northeast'!AD73+'5C1U_Acadiana Ren'!AD73+'5C1I_LA Key'!AD73+'5C1V_Laf Ren'!AD73+'5C1O_Impact'!AD73+'5C1P_Vision'!AD73+'5C2_LAVCA'!AE73+'5C1H_Southwest'!AD73+'5C1G_JS Clark'!AD73+'5C1AH_BRUP'!AD73+'5C1X_Tangi'!AD73+'5C1Y_GEO'!AD73+'5C1AI_Harmony'!AD73+'5C1AJ_Athlos'!AD73+'5C1AG_Collegiate'!AD73+'5C1M_GEO Mid'!AD73+Placeholder_Tallulah!AD73</f>
        <v>0</v>
      </c>
      <c r="AF73" s="76">
        <f>'Source Data'!N73</f>
        <v>5783</v>
      </c>
      <c r="AG73" s="91">
        <f>'5C1B_DArbonne'!AF73+'5C1A_Madison'!AF73+'5C1C_Intl High'!AF73+'5C3_UnvView'!AG73+'5C1F_L.C. Charter'!AF73+'5C1E_LFNO'!AF73+'5C1D_NOMMA'!AF73+'5C1AE_Noble Minds'!AF73+'5C1J_Jeff Chamber'!AF73+'5C1Q_Advantage'!AF73+'5C1AF_JCFA-Laf'!AF73+'5C1W_Willow'!AF73+'5C1Z_Lincoln Prep'!AF73+'5C1AA_Laurel'!AF73+'5C1AB_Apex'!AF73+'5C1AC_Smothers'!AF73+'5C1AD_Greater'!AF73+'5C1R_Iberville'!AF73+'5C1N_Delta'!AF73+'5C1S_LC Col Prep'!AF73+'5C1T_Northeast'!AF73+'5C1U_Acadiana Ren'!AF73+'5C1I_LA Key'!AF73+'5C1V_Laf Ren'!AF73+'5C1O_Impact'!AF73+'5C1P_Vision'!AF73+'5C2_LAVCA'!AG73+'5C1H_Southwest'!AF73+'5C1G_JS Clark'!AF73+'5C1AH_BRUP'!AF73+'5C1X_Tangi'!AF73+'5C1Y_GEO'!AF73+'5C1AI_Harmony'!AF73+'5C1AJ_Athlos'!AF73+'5C1AG_Collegiate'!AF73+'5C1M_GEO Mid'!AF73+Placeholder_Tallulah!AF73</f>
        <v>0</v>
      </c>
      <c r="AH73" s="336">
        <f>'5C1B_DArbonne'!AG73+'5C1A_Madison'!AG73+'5C1C_Intl High'!AG73+'5C3_UnvView'!AH73+'5C1F_L.C. Charter'!AG73+'5C1E_LFNO'!AG73+'5C1D_NOMMA'!AG73+'5C1AE_Noble Minds'!AG73+'5C1J_Jeff Chamber'!AG73+'5C1Q_Advantage'!AG73+'5C1AF_JCFA-Laf'!AG73+'5C1W_Willow'!AG73+'5C1Z_Lincoln Prep'!AG73+'5C1AA_Laurel'!AG73+'5C1AB_Apex'!AG73+'5C1AC_Smothers'!AG73+'5C1AD_Greater'!AG73+'5C1R_Iberville'!AG73+'5C1N_Delta'!AG73+'5C1S_LC Col Prep'!AG73+'5C1T_Northeast'!AG73+'5C1U_Acadiana Ren'!AG73+'5C1I_LA Key'!AG73+'5C1V_Laf Ren'!AG73+'5C1O_Impact'!AG73+'5C1P_Vision'!AG73+'5C2_LAVCA'!AH73+'5C1H_Southwest'!AG73+'5C1G_JS Clark'!AG73+'5C1AH_BRUP'!AG73+'5C1X_Tangi'!AG73+'5C1Y_GEO'!AG73+'5C1AI_Harmony'!AG73+'5C1AJ_Athlos'!AG73+'5C1AG_Collegiate'!AG73+'5C1M_GEO Mid'!AG73+Placeholder_Tallulah!AG73</f>
        <v>0</v>
      </c>
      <c r="AI73" s="76">
        <f>'5C1B_DArbonne'!AH73+'5C1A_Madison'!AH73+'5C1C_Intl High'!AH73+'5C3_UnvView'!AI73+'5C1F_L.C. Charter'!AH73+'5C1E_LFNO'!AH73+'5C1D_NOMMA'!AH73+'5C1AE_Noble Minds'!AH73+'5C1J_Jeff Chamber'!AH73+'5C1Q_Advantage'!AH73+'5C1AF_JCFA-Laf'!AH73+'5C1W_Willow'!AH73+'5C1Z_Lincoln Prep'!AH73+'5C1AA_Laurel'!AH73+'5C1AB_Apex'!AH73+'5C1AC_Smothers'!AH73+'5C1AD_Greater'!AH73+'5C1R_Iberville'!AH73+'5C1N_Delta'!AH73+'5C1S_LC Col Prep'!AH73+'5C1T_Northeast'!AH73+'5C1U_Acadiana Ren'!AH73+'5C1I_LA Key'!AH73+'5C1V_Laf Ren'!AH73+'5C1O_Impact'!AH73+'5C1P_Vision'!AH73+'5C2_LAVCA'!AI73+'5C1H_Southwest'!AH73+'5C1G_JS Clark'!AH73+'5C1AH_BRUP'!AH73+'5C1X_Tangi'!AH73+'5C1Y_GEO'!AH73+'5C1AI_Harmony'!AH73+'5C1AJ_Athlos'!AH73+'5C1AG_Collegiate'!AH73+'5C1M_GEO Mid'!AH73+Placeholder_Tallulah!AH73</f>
        <v>0</v>
      </c>
      <c r="AJ73" s="336">
        <f>'5C1B_DArbonne'!AI73+'5C1A_Madison'!AI73+'5C1C_Intl High'!AI73+'5C3_UnvView'!AJ73+'5C1F_L.C. Charter'!AI73+'5C1E_LFNO'!AI73+'5C1D_NOMMA'!AI73+'5C1AE_Noble Minds'!AI73+'5C1J_Jeff Chamber'!AI73+'5C1Q_Advantage'!AI73+'5C1AF_JCFA-Laf'!AI73+'5C1W_Willow'!AI73+'5C1Z_Lincoln Prep'!AI73+'5C1AA_Laurel'!AI73+'5C1AB_Apex'!AI73+'5C1AC_Smothers'!AI73+'5C1AD_Greater'!AI73+'5C1R_Iberville'!AI73+'5C1N_Delta'!AI73+'5C1S_LC Col Prep'!AI73+'5C1T_Northeast'!AI73+'5C1U_Acadiana Ren'!AI73+'5C1I_LA Key'!AI73+'5C1V_Laf Ren'!AI73+'5C1O_Impact'!AI73+'5C1P_Vision'!AI73+'5C2_LAVCA'!AJ73+'5C1H_Southwest'!AI73+'5C1G_JS Clark'!AI73+'5C1AH_BRUP'!AI73+'5C1X_Tangi'!AI73+'5C1Y_GEO'!AI73+'5C1AI_Harmony'!AI73+'5C1AJ_Athlos'!AI73+'5C1AG_Collegiate'!AI73+'5C1M_GEO Mid'!AI73+Placeholder_Tallulah!AI73</f>
        <v>0</v>
      </c>
      <c r="AK73" s="78">
        <f>'5C1B_DArbonne'!AJ73+'5C1A_Madison'!AJ73+'5C1C_Intl High'!AJ73+'5C3_UnvView'!AK73+'5C1F_L.C. Charter'!AJ73+'5C1E_LFNO'!AJ73+'5C1D_NOMMA'!AJ73+'5C1AE_Noble Minds'!AJ73+'5C1J_Jeff Chamber'!AJ73+'5C1Q_Advantage'!AJ73+'5C1AF_JCFA-Laf'!AJ73+'5C1W_Willow'!AJ73+'5C1Z_Lincoln Prep'!AJ73+'5C1AA_Laurel'!AJ73+'5C1AB_Apex'!AJ73+'5C1AC_Smothers'!AJ73+'5C1AD_Greater'!AJ73+'5C1R_Iberville'!AJ73+'5C1N_Delta'!AJ73+'5C1S_LC Col Prep'!AJ73+'5C1T_Northeast'!AJ73+'5C1U_Acadiana Ren'!AJ73+'5C1I_LA Key'!AJ73+'5C1V_Laf Ren'!AJ73+'5C1O_Impact'!AJ73+'5C1P_Vision'!AJ73+'5C2_LAVCA'!AK73+'5C1H_Southwest'!AJ73+'5C1G_JS Clark'!AJ73+'5C1AH_BRUP'!AJ73+'5C1X_Tangi'!AJ73+'5C1Y_GEO'!AJ73+'5C1AI_Harmony'!AJ73+'5C1AJ_Athlos'!AJ73+'5C1AG_Collegiate'!AJ73+'5C1M_GEO Mid'!AJ73+Placeholder_Tallulah!AJ73</f>
        <v>0</v>
      </c>
      <c r="AL73" s="77">
        <f>'5C1B_DArbonne'!AK73+'5C1A_Madison'!AK73+'5C1C_Intl High'!AK73+'5C3_UnvView'!AL73+'5C1F_L.C. Charter'!AK73+'5C1E_LFNO'!AK73+'5C1D_NOMMA'!AK73+'5C1AE_Noble Minds'!AK73+'5C1J_Jeff Chamber'!AK73+'5C1Q_Advantage'!AK73+'5C1AF_JCFA-Laf'!AK73+'5C1W_Willow'!AK73+'5C1Z_Lincoln Prep'!AK73+'5C1AA_Laurel'!AK73+'5C1AB_Apex'!AK73+'5C1AC_Smothers'!AK73+'5C1AD_Greater'!AK73+'5C1R_Iberville'!AK73+'5C1N_Delta'!AK73+'5C1S_LC Col Prep'!AK73+'5C1T_Northeast'!AK73+'5C1U_Acadiana Ren'!AK73+'5C1I_LA Key'!AK73+'5C1V_Laf Ren'!AK73+'5C1O_Impact'!AK73+'5C1P_Vision'!AK73+'5C2_LAVCA'!AL73+'5C1H_Southwest'!AK73+'5C1G_JS Clark'!AK73+'5C1AH_BRUP'!AK73+'5C1X_Tangi'!AK73+'5C1Y_GEO'!AK73+'5C1AI_Harmony'!AK73+'5C1AJ_Athlos'!AK73+'5C1AG_Collegiate'!AK73+'5C1M_GEO Mid'!AK73+Placeholder_Tallulah!AK73</f>
        <v>0</v>
      </c>
      <c r="AM73" s="91">
        <f>'5C1B_DArbonne'!AL73+'5C1A_Madison'!AL73+'5C1C_Intl High'!AL73+'5C3_UnvView'!AM73+'5C1F_L.C. Charter'!AL73+'5C1E_LFNO'!AL73+'5C1D_NOMMA'!AL73+'5C1AE_Noble Minds'!AL73+'5C1J_Jeff Chamber'!AL73+'5C1Q_Advantage'!AL73+'5C1AF_JCFA-Laf'!AL73+'5C1W_Willow'!AL73+'5C1Z_Lincoln Prep'!AL73+'5C1AA_Laurel'!AL73+'5C1AB_Apex'!AL73+'5C1AC_Smothers'!AL73+'5C1AD_Greater'!AL73+'5C1R_Iberville'!AL73+'5C1N_Delta'!AL73+'5C1S_LC Col Prep'!AL73+'5C1T_Northeast'!AL73+'5C1U_Acadiana Ren'!AL73+'5C1I_LA Key'!AL73+'5C1V_Laf Ren'!AL73+'5C1O_Impact'!AL73+'5C1P_Vision'!AL73+'5C2_LAVCA'!AM73+'5C1H_Southwest'!AL73+'5C1G_JS Clark'!AL73+'5C1AH_BRUP'!AL73+'5C1X_Tangi'!AL73+'5C1Y_GEO'!AL73+'5C1AI_Harmony'!AL73+'5C1AJ_Athlos'!AL73+'5C1AG_Collegiate'!AL73+'5C1M_GEO Mid'!AL73+Placeholder_Tallulah!AL73</f>
        <v>416375</v>
      </c>
      <c r="AN73" s="80">
        <f>'5C1B_DArbonne'!AM73+'5C1A_Madison'!AM73+'5C1C_Intl High'!AM73+'5C3_UnvView'!AN73+'5C1F_L.C. Charter'!AM73+'5C1E_LFNO'!AM73+'5C1D_NOMMA'!AM73+'5C1AE_Noble Minds'!AM73+'5C1J_Jeff Chamber'!AM73+'5C1Q_Advantage'!AM73+'5C1AF_JCFA-Laf'!AM73+'5C1W_Willow'!AM73+'5C1Z_Lincoln Prep'!AM73+'5C1AA_Laurel'!AM73+'5C1AB_Apex'!AM73+'5C1AC_Smothers'!AM73+'5C1AD_Greater'!AM73+'5C1R_Iberville'!AM73+'5C1N_Delta'!AM73+'5C1S_LC Col Prep'!AM73+'5C1T_Northeast'!AM73+'5C1U_Acadiana Ren'!AM73+'5C1I_LA Key'!AM73+'5C1V_Laf Ren'!AM73+'5C1O_Impact'!AM73+'5C1P_Vision'!AM73+'5C2_LAVCA'!AN73+'5C1H_Southwest'!AM73+'5C1G_JS Clark'!AM73+'5C1AH_BRUP'!AM73+'5C1X_Tangi'!AM73+'5C1Y_GEO'!AM73+'5C1AI_Harmony'!AM73+'5C1AJ_Athlos'!AM73+'5C1AG_Collegiate'!AM73+'5C1M_GEO Mid'!AM73+Placeholder_Tallulah!AM73</f>
        <v>0</v>
      </c>
      <c r="AO73" s="91">
        <f>'5C1B_DArbonne'!AN73+'5C1A_Madison'!AN73+'5C1C_Intl High'!AN73+'5C3_UnvView'!AO73+'5C1F_L.C. Charter'!AN73+'5C1E_LFNO'!AN73+'5C1D_NOMMA'!AN73+'5C1AE_Noble Minds'!AN73+'5C1J_Jeff Chamber'!AN73+'5C1Q_Advantage'!AN73+'5C1AF_JCFA-Laf'!AN73+'5C1W_Willow'!AN73+'5C1Z_Lincoln Prep'!AN73+'5C1AA_Laurel'!AN73+'5C1AB_Apex'!AN73+'5C1AC_Smothers'!AN73+'5C1AD_Greater'!AN73+'5C1R_Iberville'!AN73+'5C1N_Delta'!AN73+'5C1S_LC Col Prep'!AN73+'5C1T_Northeast'!AN73+'5C1U_Acadiana Ren'!AN73+'5C1I_LA Key'!AN73+'5C1V_Laf Ren'!AN73+'5C1O_Impact'!AN73+'5C1P_Vision'!AN73+'5C2_LAVCA'!AO73+'5C1H_Southwest'!AN73+'5C1G_JS Clark'!AN73+'5C1AH_BRUP'!AN73+'5C1X_Tangi'!AN73+'5C1Y_GEO'!AN73+'5C1AI_Harmony'!AN73+'5C1AJ_Athlos'!AN73+'5C1AG_Collegiate'!AN73+'5C1M_GEO Mid'!AN73+Placeholder_Tallulah!AN73</f>
        <v>0</v>
      </c>
      <c r="AP73" s="78">
        <f>'5C1B_DArbonne'!AO73+'5C1A_Madison'!AO73+'5C1C_Intl High'!AO73+'5C3_UnvView'!AP73+'5C1F_L.C. Charter'!AO73+'5C1E_LFNO'!AO73+'5C1D_NOMMA'!AO73+'5C1AE_Noble Minds'!AO73+'5C1J_Jeff Chamber'!AO73+'5C1Q_Advantage'!AO73+'5C1AF_JCFA-Laf'!AO73+'5C1W_Willow'!AO73+'5C1Z_Lincoln Prep'!AO73+'5C1AA_Laurel'!AO73+'5C1AB_Apex'!AO73+'5C1AC_Smothers'!AO73+'5C1AD_Greater'!AO73+'5C1R_Iberville'!AO73+'5C1N_Delta'!AO73+'5C1S_LC Col Prep'!AO73+'5C1T_Northeast'!AO73+'5C1U_Acadiana Ren'!AO73+'5C1I_LA Key'!AO73+'5C1V_Laf Ren'!AO73+'5C1O_Impact'!AO73+'5C1P_Vision'!AO73+'5C2_LAVCA'!AP73+'5C1H_Southwest'!AO73+'5C1G_JS Clark'!AO73+'5C1AH_BRUP'!AO73+'5C1X_Tangi'!AO73+'5C1Y_GEO'!AO73+'5C1AI_Harmony'!AO73+'5C1AJ_Athlos'!AO73+'5C1AG_Collegiate'!AO73+'5C1M_GEO Mid'!AO73+Placeholder_Tallulah!AO73</f>
        <v>-31524</v>
      </c>
      <c r="AQ73" s="91">
        <f>'5C1B_DArbonne'!AP73+'5C1A_Madison'!AP73+'5C1C_Intl High'!AP73+'5C3_UnvView'!AQ73+'5C1F_L.C. Charter'!AP73+'5C1E_LFNO'!AP73+'5C1D_NOMMA'!AP73+'5C1AE_Noble Minds'!AP73+'5C1J_Jeff Chamber'!AP73+'5C1Q_Advantage'!AP73+'5C1AF_JCFA-Laf'!AP73+'5C1W_Willow'!AP73+'5C1Z_Lincoln Prep'!AP73+'5C1AA_Laurel'!AP73+'5C1AB_Apex'!AP73+'5C1AC_Smothers'!AP73+'5C1AD_Greater'!AP73+'5C1R_Iberville'!AP73+'5C1N_Delta'!AP73+'5C1S_LC Col Prep'!AP73+'5C1T_Northeast'!AP73+'5C1U_Acadiana Ren'!AP73+'5C1I_LA Key'!AP73+'5C1V_Laf Ren'!AP73+'5C1O_Impact'!AP73+'5C1P_Vision'!AP73+'5C2_LAVCA'!AQ73+'5C1H_Southwest'!AP73+'5C1G_JS Clark'!AP73+'5C1AH_BRUP'!AP73+'5C1X_Tangi'!AP73+'5C1Y_GEO'!AP73+'5C1AI_Harmony'!AP73+'5C1AJ_Athlos'!AP73+'5C1AG_Collegiate'!AP73+'5C1M_GEO Mid'!AP73+Placeholder_Tallulah!AP73</f>
        <v>0</v>
      </c>
      <c r="AR73" s="78">
        <f>'5C1B_DArbonne'!AQ73+'5C1A_Madison'!AQ73+'5C1C_Intl High'!AQ73+'5C3_UnvView'!AR73+'5C1F_L.C. Charter'!AQ73+'5C1E_LFNO'!AQ73+'5C1D_NOMMA'!AQ73+'5C1AE_Noble Minds'!AQ73+'5C1J_Jeff Chamber'!AQ73+'5C1Q_Advantage'!AQ73+'5C1AF_JCFA-Laf'!AQ73+'5C1W_Willow'!AQ73+'5C1Z_Lincoln Prep'!AQ73+'5C1AA_Laurel'!AQ73+'5C1AB_Apex'!AQ73+'5C1AC_Smothers'!AQ73+'5C1AD_Greater'!AQ73+'5C1R_Iberville'!AQ73+'5C1N_Delta'!AQ73+'5C1S_LC Col Prep'!AQ73+'5C1T_Northeast'!AQ73+'5C1U_Acadiana Ren'!AQ73+'5C1I_LA Key'!AQ73+'5C1V_Laf Ren'!AQ73+'5C1O_Impact'!AQ73+'5C1P_Vision'!AQ73+'5C2_LAVCA'!AR73+'5C1H_Southwest'!AQ73+'5C1G_JS Clark'!AQ73+'5C1AH_BRUP'!AQ73+'5C1X_Tangi'!AQ73+'5C1Y_GEO'!AQ73+'5C1AI_Harmony'!AQ73+'5C1AJ_Athlos'!AQ73+'5C1AG_Collegiate'!AQ73+'5C1M_GEO Mid'!AQ73+Placeholder_Tallulah!AQ73</f>
        <v>0</v>
      </c>
      <c r="AS73" s="78">
        <f>'5C1B_DArbonne'!AR73+'5C1A_Madison'!AR73+'5C1C_Intl High'!AR73+'5C3_UnvView'!AS73+'5C1F_L.C. Charter'!AR73+'5C1E_LFNO'!AR73+'5C1D_NOMMA'!AR73+'5C1AE_Noble Minds'!AR73+'5C1J_Jeff Chamber'!AR73+'5C1Q_Advantage'!AR73+'5C1AF_JCFA-Laf'!AR73+'5C1W_Willow'!AR73+'5C1Z_Lincoln Prep'!AR73+'5C1AA_Laurel'!AR73+'5C1AB_Apex'!AR73+'5C1AC_Smothers'!AR73+'5C1AD_Greater'!AR73+'5C1R_Iberville'!AR73+'5C1N_Delta'!AR73+'5C1S_LC Col Prep'!AR73+'5C1T_Northeast'!AR73+'5C1U_Acadiana Ren'!AR73+'5C1I_LA Key'!AR73+'5C1V_Laf Ren'!AR73+'5C1O_Impact'!AR73+'5C1P_Vision'!AR73+'5C2_LAVCA'!AS73+'5C1H_Southwest'!AR73+'5C1G_JS Clark'!AR73+'5C1AH_BRUP'!AR73+'5C1X_Tangi'!AR73+'5C1Y_GEO'!AR73+'5C1AI_Harmony'!AR73+'5C1AJ_Athlos'!AR73+'5C1AG_Collegiate'!AR73+'5C1M_GEO Mid'!AR73+Placeholder_Tallulah!AR73</f>
        <v>0</v>
      </c>
      <c r="AT73" s="91">
        <f>'5C1B_DArbonne'!AS73+'5C1A_Madison'!AS73+'5C1C_Intl High'!AS73+'5C3_UnvView'!AT73+'5C1F_L.C. Charter'!AS73+'5C1E_LFNO'!AS73+'5C1D_NOMMA'!AS73+'5C1AE_Noble Minds'!AS73+'5C1J_Jeff Chamber'!AS73+'5C1Q_Advantage'!AS73+'5C1AF_JCFA-Laf'!AS73+'5C1W_Willow'!AS73+'5C1Z_Lincoln Prep'!AS73+'5C1AA_Laurel'!AS73+'5C1AB_Apex'!AS73+'5C1AC_Smothers'!AS73+'5C1AD_Greater'!AS73+'5C1R_Iberville'!AS73+'5C1N_Delta'!AS73+'5C1S_LC Col Prep'!AS73+'5C1T_Northeast'!AS73+'5C1U_Acadiana Ren'!AS73+'5C1I_LA Key'!AS73+'5C1V_Laf Ren'!AS73+'5C1O_Impact'!AS73+'5C1P_Vision'!AS73+'5C2_LAVCA'!AT73+'5C1H_Southwest'!AS73+'5C1G_JS Clark'!AS73+'5C1AH_BRUP'!AS73+'5C1X_Tangi'!AS73+'5C1Y_GEO'!AS73+'5C1AI_Harmony'!AS73+'5C1AJ_Athlos'!AS73+'5C1AG_Collegiate'!AS73+'5C1M_GEO Mid'!AS73+Placeholder_Tallulah!AS73</f>
        <v>38745</v>
      </c>
      <c r="AU73" s="79">
        <f t="shared" si="5"/>
        <v>0</v>
      </c>
      <c r="AV73" s="88">
        <f t="shared" si="6"/>
        <v>38745</v>
      </c>
      <c r="AW73" s="192"/>
      <c r="AX73" s="8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Mid'!#REF!+Placeholder_Tallulah!AW73</f>
        <v>#REF!</v>
      </c>
      <c r="AY73" s="85">
        <f t="shared" si="7"/>
        <v>0</v>
      </c>
      <c r="AZ73" s="85" t="e">
        <f>AY73-AX73</f>
        <v>#REF!</v>
      </c>
    </row>
    <row r="74" spans="1:52" ht="16.149999999999999" customHeight="1" x14ac:dyDescent="0.2">
      <c r="A74" s="55">
        <v>68</v>
      </c>
      <c r="B74" s="56" t="s">
        <v>3</v>
      </c>
      <c r="C74" s="336">
        <f>'5C1B_DArbonne'!C74+'5C1A_Madison'!C74+'5C1C_Intl High'!C74+'5C3_UnvView'!C74+'5C1F_L.C. Charter'!C74+'5C1E_LFNO'!C74+'5C1D_NOMMA'!C74+'5C1AE_Noble Minds'!C74+'5C1J_Jeff Chamber'!C74+'5C1Q_Advantage'!C74+'5C1AF_JCFA-Laf'!C74+'5C1W_Willow'!C74+'5C1Z_Lincoln Prep'!C74+'5C1AA_Laurel'!C74+'5C1AB_Apex'!C74+'5C1AC_Smothers'!C74+'5C1AD_Greater'!C74+'5C1R_Iberville'!C74+'5C1N_Delta'!C74+'5C1S_LC Col Prep'!C74+'5C1T_Northeast'!C74+'5C1U_Acadiana Ren'!C74+'5C1I_LA Key'!C74+'5C1V_Laf Ren'!C74+'5C1O_Impact'!C74+'5C1P_Vision'!C74+'5C2_LAVCA'!C74+'5C1H_Southwest'!C74+'5C1G_JS Clark'!C74+'5C1AH_BRUP'!C74+'5C1X_Tangi'!C74+'5C1Y_GEO'!C74+'5C1AI_Harmony'!C74+'5C1AJ_Athlos'!C74+'5C1AG_Collegiate'!C74+'5C1M_GEO Mid'!C74+Placeholder_Tallulah!C74</f>
        <v>0</v>
      </c>
      <c r="D74" s="57">
        <f>'Source Data'!H74</f>
        <v>5487.462001896216</v>
      </c>
      <c r="E74" s="75">
        <f>'5C1B_DArbonne'!E74+'5C1A_Madison'!E74+'5C1C_Intl High'!E74+'5C3_UnvView'!E74+'5C1F_L.C. Charter'!E74+'5C1E_LFNO'!E74+'5C1D_NOMMA'!E74+'5C1AE_Noble Minds'!E74+'5C1J_Jeff Chamber'!E74+'5C1Q_Advantage'!E74+'5C1AF_JCFA-Laf'!E74+'5C1W_Willow'!E74+'5C1Z_Lincoln Prep'!E74+'5C1AA_Laurel'!E74+'5C1AB_Apex'!E74+'5C1AC_Smothers'!E74+'5C1AD_Greater'!E74+'5C1R_Iberville'!E74+'5C1N_Delta'!E74+'5C1S_LC Col Prep'!E74+'5C1T_Northeast'!E74+'5C1U_Acadiana Ren'!E74+'5C1I_LA Key'!E74+'5C1V_Laf Ren'!E74+'5C1O_Impact'!E74+'5C1P_Vision'!E74+'5C2_LAVCA'!E74+'5C1H_Southwest'!E74+'5C1G_JS Clark'!E74+'5C1AH_BRUP'!E74+'5C1X_Tangi'!E74+'5C1Y_GEO'!E74+'5C1AI_Harmony'!E74+'5C1AJ_Athlos'!E74+'5C1AG_Collegiate'!E74+'5C1M_GEO Mid'!E74+Placeholder_Tallulah!E74</f>
        <v>0</v>
      </c>
      <c r="F74" s="355">
        <f>'5C1B_DArbonne'!F74+'5C1A_Madison'!F74+'5C1C_Intl High'!F74+'5C3_UnvView'!F74+'5C1F_L.C. Charter'!F74+'5C1E_LFNO'!F74+'5C1D_NOMMA'!F74+'5C1AE_Noble Minds'!F74+'5C1J_Jeff Chamber'!F74+'5C1Q_Advantage'!F74+'5C1AF_JCFA-Laf'!F74+'5C1W_Willow'!F74+'5C1Z_Lincoln Prep'!F74+'5C1AA_Laurel'!F74+'5C1AB_Apex'!F74+'5C1AC_Smothers'!F74+'5C1AD_Greater'!F74+'5C1R_Iberville'!F74+'5C1N_Delta'!F74+'5C1S_LC Col Prep'!F74+'5C1T_Northeast'!F74+'5C1U_Acadiana Ren'!F74+'5C1I_LA Key'!F74+'5C1V_Laf Ren'!F74+'5C1O_Impact'!F74+'5C1P_Vision'!F74+'5C2_LAVCA'!F74+'5C1H_Southwest'!F74+'5C1G_JS Clark'!F74+'5C1AH_BRUP'!F74+'5C1X_Tangi'!F74+'5C1Y_GEO'!F74+'5C1AI_Harmony'!F74+'5C1AJ_Athlos'!F74+'5C1AG_Collegiate'!F74+'5C1M_GEO Mid'!F74+Placeholder_Tallulah!F74</f>
        <v>0</v>
      </c>
      <c r="G74" s="57">
        <f>'Source Data'!I74</f>
        <v>713.42471435529035</v>
      </c>
      <c r="H74" s="75">
        <f>'5C1B_DArbonne'!H74+'5C1A_Madison'!H74+'5C1C_Intl High'!H74+'5C3_UnvView'!H74+'5C1F_L.C. Charter'!H74+'5C1E_LFNO'!H74+'5C1D_NOMMA'!H74+'5C1AE_Noble Minds'!H74+'5C1J_Jeff Chamber'!H74+'5C1Q_Advantage'!H74+'5C1AF_JCFA-Laf'!H74+'5C1W_Willow'!H74+'5C1Z_Lincoln Prep'!H74+'5C1AA_Laurel'!H74+'5C1AB_Apex'!H74+'5C1AC_Smothers'!H74+'5C1AD_Greater'!H74+'5C1R_Iberville'!H74+'5C1N_Delta'!H74+'5C1S_LC Col Prep'!H74+'5C1T_Northeast'!H74+'5C1U_Acadiana Ren'!H74+'5C1I_LA Key'!H74+'5C1V_Laf Ren'!H74+'5C1O_Impact'!H74+'5C1P_Vision'!H74+'5C2_LAVCA'!H74+'5C1H_Southwest'!H74+'5C1G_JS Clark'!H74+'5C1AH_BRUP'!H74+'5C1X_Tangi'!H74+'5C1Y_GEO'!H74+'5C1AI_Harmony'!H74+'5C1AJ_Athlos'!H74+'5C1AG_Collegiate'!H74+'5C1M_GEO Mid'!H74+Placeholder_Tallulah!H74</f>
        <v>0</v>
      </c>
      <c r="I74" s="355">
        <f>'5C1B_DArbonne'!I74+'5C1A_Madison'!I74+'5C1C_Intl High'!I74+'5C3_UnvView'!I74+'5C1F_L.C. Charter'!I74+'5C1E_LFNO'!I74+'5C1D_NOMMA'!I74+'5C1AE_Noble Minds'!I74+'5C1J_Jeff Chamber'!I74+'5C1Q_Advantage'!I74+'5C1AF_JCFA-Laf'!I74+'5C1W_Willow'!I74+'5C1Z_Lincoln Prep'!I74+'5C1AA_Laurel'!I74+'5C1AB_Apex'!I74+'5C1AC_Smothers'!I74+'5C1AD_Greater'!I74+'5C1R_Iberville'!I74+'5C1N_Delta'!I74+'5C1S_LC Col Prep'!I74+'5C1T_Northeast'!I74+'5C1U_Acadiana Ren'!I74+'5C1I_LA Key'!I74+'5C1V_Laf Ren'!I74+'5C1O_Impact'!I74+'5C1P_Vision'!I74+'5C2_LAVCA'!I74+'5C1H_Southwest'!I74+'5C1G_JS Clark'!I74+'5C1AH_BRUP'!I74+'5C1X_Tangi'!I74+'5C1Y_GEO'!I74+'5C1AI_Harmony'!I74+'5C1AJ_Athlos'!I74+'5C1AG_Collegiate'!I74+'5C1M_GEO Mid'!I74+Placeholder_Tallulah!I74</f>
        <v>0</v>
      </c>
      <c r="J74" s="57">
        <f>'Source Data'!J74</f>
        <v>194.5703766423519</v>
      </c>
      <c r="K74" s="75">
        <f>'5C1B_DArbonne'!K74+'5C1A_Madison'!K74+'5C1C_Intl High'!K74+'5C3_UnvView'!K74+'5C1F_L.C. Charter'!K74+'5C1E_LFNO'!K74+'5C1D_NOMMA'!K74+'5C1AE_Noble Minds'!K74+'5C1J_Jeff Chamber'!K74+'5C1Q_Advantage'!K74+'5C1AF_JCFA-Laf'!K74+'5C1W_Willow'!K74+'5C1Z_Lincoln Prep'!K74+'5C1AA_Laurel'!K74+'5C1AB_Apex'!K74+'5C1AC_Smothers'!K74+'5C1AD_Greater'!K74+'5C1R_Iberville'!K74+'5C1N_Delta'!K74+'5C1S_LC Col Prep'!K74+'5C1T_Northeast'!K74+'5C1U_Acadiana Ren'!K74+'5C1I_LA Key'!K74+'5C1V_Laf Ren'!K74+'5C1O_Impact'!K74+'5C1P_Vision'!K74+'5C2_LAVCA'!K74+'5C1H_Southwest'!K74+'5C1G_JS Clark'!K74+'5C1AH_BRUP'!K74+'5C1X_Tangi'!K74+'5C1Y_GEO'!K74+'5C1AI_Harmony'!K74+'5C1AJ_Athlos'!K74+'5C1AG_Collegiate'!K74+'5C1M_GEO Mid'!K74+Placeholder_Tallulah!K74</f>
        <v>0</v>
      </c>
      <c r="L74" s="355">
        <f>'5C1B_DArbonne'!L74+'5C1A_Madison'!L74+'5C1C_Intl High'!L74+'5C3_UnvView'!L74+'5C1F_L.C. Charter'!L74+'5C1E_LFNO'!L74+'5C1D_NOMMA'!L74+'5C1AE_Noble Minds'!L74+'5C1J_Jeff Chamber'!L74+'5C1Q_Advantage'!L74+'5C1AF_JCFA-Laf'!L74+'5C1W_Willow'!L74+'5C1Z_Lincoln Prep'!L74+'5C1AA_Laurel'!L74+'5C1AB_Apex'!L74+'5C1AC_Smothers'!L74+'5C1AD_Greater'!L74+'5C1R_Iberville'!L74+'5C1N_Delta'!L74+'5C1S_LC Col Prep'!L74+'5C1T_Northeast'!L74+'5C1U_Acadiana Ren'!L74+'5C1I_LA Key'!L74+'5C1V_Laf Ren'!L74+'5C1O_Impact'!L74+'5C1P_Vision'!L74+'5C2_LAVCA'!L74+'5C1H_Southwest'!L74+'5C1G_JS Clark'!L74+'5C1AH_BRUP'!L74+'5C1X_Tangi'!L74+'5C1Y_GEO'!L74+'5C1AI_Harmony'!L74+'5C1AJ_Athlos'!L74+'5C1AG_Collegiate'!L74+'5C1M_GEO Mid'!L74+Placeholder_Tallulah!L74</f>
        <v>0</v>
      </c>
      <c r="M74" s="57">
        <f>'Source Data'!K74</f>
        <v>4864.2594160587978</v>
      </c>
      <c r="N74" s="75">
        <f>'5C1B_DArbonne'!N74+'5C1A_Madison'!N74+'5C1C_Intl High'!N74+'5C3_UnvView'!N74+'5C1F_L.C. Charter'!N74+'5C1E_LFNO'!N74+'5C1D_NOMMA'!N74+'5C1AE_Noble Minds'!N74+'5C1J_Jeff Chamber'!N74+'5C1Q_Advantage'!N74+'5C1AF_JCFA-Laf'!N74+'5C1W_Willow'!N74+'5C1Z_Lincoln Prep'!N74+'5C1AA_Laurel'!N74+'5C1AB_Apex'!N74+'5C1AC_Smothers'!N74+'5C1AD_Greater'!N74+'5C1R_Iberville'!N74+'5C1N_Delta'!N74+'5C1S_LC Col Prep'!N74+'5C1T_Northeast'!N74+'5C1U_Acadiana Ren'!N74+'5C1I_LA Key'!N74+'5C1V_Laf Ren'!N74+'5C1O_Impact'!N74+'5C1P_Vision'!N74+'5C2_LAVCA'!N74+'5C1H_Southwest'!N74+'5C1G_JS Clark'!N74+'5C1AH_BRUP'!N74+'5C1X_Tangi'!N74+'5C1Y_GEO'!N74+'5C1AI_Harmony'!N74+'5C1AJ_Athlos'!N74+'5C1AG_Collegiate'!N74+'5C1M_GEO Mid'!N74+Placeholder_Tallulah!N74</f>
        <v>0</v>
      </c>
      <c r="O74" s="355">
        <f>'5C1B_DArbonne'!O74+'5C1A_Madison'!O74+'5C1C_Intl High'!O74+'5C3_UnvView'!O74+'5C1F_L.C. Charter'!O74+'5C1E_LFNO'!O74+'5C1D_NOMMA'!O74+'5C1AE_Noble Minds'!O74+'5C1J_Jeff Chamber'!O74+'5C1Q_Advantage'!O74+'5C1AF_JCFA-Laf'!O74+'5C1W_Willow'!O74+'5C1Z_Lincoln Prep'!O74+'5C1AA_Laurel'!O74+'5C1AB_Apex'!O74+'5C1AC_Smothers'!O74+'5C1AD_Greater'!O74+'5C1R_Iberville'!O74+'5C1N_Delta'!O74+'5C1S_LC Col Prep'!O74+'5C1T_Northeast'!O74+'5C1U_Acadiana Ren'!O74+'5C1I_LA Key'!O74+'5C1V_Laf Ren'!O74+'5C1O_Impact'!O74+'5C1P_Vision'!O74+'5C2_LAVCA'!O74+'5C1H_Southwest'!O74+'5C1G_JS Clark'!O74+'5C1AH_BRUP'!O74+'5C1X_Tangi'!O74+'5C1Y_GEO'!O74+'5C1AI_Harmony'!O74+'5C1AJ_Athlos'!O74+'5C1AG_Collegiate'!O74+'5C1M_GEO Mid'!O74+Placeholder_Tallulah!O74</f>
        <v>0</v>
      </c>
      <c r="P74" s="57">
        <f>'Source Data'!L74</f>
        <v>1945.703766423519</v>
      </c>
      <c r="Q74" s="75">
        <f>'5C1B_DArbonne'!Q74+'5C1A_Madison'!Q74+'5C1C_Intl High'!Q74+'5C3_UnvView'!Q74+'5C1F_L.C. Charter'!Q74+'5C1E_LFNO'!Q74+'5C1D_NOMMA'!Q74+'5C1AE_Noble Minds'!Q74+'5C1J_Jeff Chamber'!Q74+'5C1Q_Advantage'!Q74+'5C1AF_JCFA-Laf'!Q74+'5C1W_Willow'!Q74+'5C1Z_Lincoln Prep'!Q74+'5C1AA_Laurel'!Q74+'5C1AB_Apex'!Q74+'5C1AC_Smothers'!Q74+'5C1AD_Greater'!Q74+'5C1R_Iberville'!Q74+'5C1N_Delta'!Q74+'5C1S_LC Col Prep'!Q74+'5C1T_Northeast'!Q74+'5C1U_Acadiana Ren'!Q74+'5C1I_LA Key'!Q74+'5C1V_Laf Ren'!Q74+'5C1O_Impact'!Q74+'5C1P_Vision'!Q74+'5C2_LAVCA'!Q74+'5C1H_Southwest'!Q74+'5C1G_JS Clark'!Q74+'5C1AH_BRUP'!Q74+'5C1X_Tangi'!Q74+'5C1Y_GEO'!Q74+'5C1AI_Harmony'!Q74+'5C1AJ_Athlos'!Q74+'5C1AG_Collegiate'!Q74+'5C1M_GEO Mid'!Q74+Placeholder_Tallulah!Q74</f>
        <v>0</v>
      </c>
      <c r="R74" s="94">
        <f>'5C1B_DArbonne'!R74+'5C1A_Madison'!R74+'5C1C_Intl High'!R74+'5C3_UnvView'!R74+'5C1F_L.C. Charter'!R74+'5C1E_LFNO'!R74+'5C1D_NOMMA'!R74+'5C1AE_Noble Minds'!R74+'5C1J_Jeff Chamber'!R74+'5C1Q_Advantage'!R74+'5C1AF_JCFA-Laf'!R74+'5C1W_Willow'!R74+'5C1Z_Lincoln Prep'!R74+'5C1AA_Laurel'!R74+'5C1AB_Apex'!R74+'5C1AC_Smothers'!R74+'5C1AD_Greater'!R74+'5C1R_Iberville'!R74+'5C1N_Delta'!R74+'5C1S_LC Col Prep'!R74+'5C1T_Northeast'!R74+'5C1U_Acadiana Ren'!R74+'5C1I_LA Key'!R74+'5C1V_Laf Ren'!R74+'5C1O_Impact'!R74+'5C1P_Vision'!R74+'5C2_LAVCA'!R74+'5C1H_Southwest'!R74+'5C1G_JS Clark'!R74+'5C1AH_BRUP'!R74+'5C1X_Tangi'!R74+'5C1Y_GEO'!R74+'5C1AI_Harmony'!R74+'5C1AJ_Athlos'!R74+'5C1AG_Collegiate'!R74+'5C1M_GEO Mid'!R74+Placeholder_Tallulah!R74</f>
        <v>3591963</v>
      </c>
      <c r="S74" s="1397">
        <f>'5C3_UnvView'!S74+'5C2_LAVCA'!S74</f>
        <v>6877</v>
      </c>
      <c r="T74" s="57">
        <f>'5C1B_DArbonne'!S74+'5C1A_Madison'!S74+'5C1C_Intl High'!S74+'5C3_UnvView'!T74+'5C1F_L.C. Charter'!S74+'5C1E_LFNO'!S74+'5C1D_NOMMA'!S74+'5C1AE_Noble Minds'!S74+'5C1J_Jeff Chamber'!S74+'5C1Q_Advantage'!S74+'5C1AF_JCFA-Laf'!S74+'5C1W_Willow'!S74+'5C1Z_Lincoln Prep'!S74+'5C1AA_Laurel'!S74+'5C1AB_Apex'!S74+'5C1AC_Smothers'!S74+'5C1AD_Greater'!S74+'5C1R_Iberville'!S74+'5C1N_Delta'!S74+'5C1S_LC Col Prep'!S74+'5C1T_Northeast'!S74+'5C1U_Acadiana Ren'!S74+'5C1I_LA Key'!S74+'5C1V_Laf Ren'!S74+'5C1O_Impact'!S74+'5C1P_Vision'!S74+'5C2_LAVCA'!T74+'5C1H_Southwest'!S74+'5C1G_JS Clark'!S74+'5C1AH_BRUP'!S74+'5C1X_Tangi'!S74+'5C1Y_GEO'!S74+'5C1AI_Harmony'!S74+'5C1AJ_Athlos'!S74+'5C1AG_Collegiate'!S74+'5C1M_GEO Mid'!S74+Placeholder_Tallulah!S74</f>
        <v>0</v>
      </c>
      <c r="U74" s="57">
        <f>'5C1B_DArbonne'!T74+'5C1A_Madison'!T74+'5C1C_Intl High'!T74+'5C3_UnvView'!U74+'5C1F_L.C. Charter'!T74+'5C1E_LFNO'!T74+'5C1D_NOMMA'!T74+'5C1AE_Noble Minds'!T74+'5C1J_Jeff Chamber'!T74+'5C1Q_Advantage'!T74+'5C1AF_JCFA-Laf'!T74+'5C1W_Willow'!T74+'5C1Z_Lincoln Prep'!T74+'5C1AA_Laurel'!T74+'5C1AB_Apex'!T74+'5C1AC_Smothers'!T74+'5C1AD_Greater'!T74+'5C1R_Iberville'!T74+'5C1N_Delta'!T74+'5C1S_LC Col Prep'!T74+'5C1T_Northeast'!T74+'5C1U_Acadiana Ren'!T74+'5C1I_LA Key'!T74+'5C1V_Laf Ren'!T74+'5C1O_Impact'!T74+'5C1P_Vision'!T74+'5C2_LAVCA'!U74+'5C1H_Southwest'!T74+'5C1G_JS Clark'!T74+'5C1AH_BRUP'!T74+'5C1X_Tangi'!T74+'5C1Y_GEO'!T74+'5C1AI_Harmony'!T74+'5C1AJ_Athlos'!T74+'5C1AG_Collegiate'!T74+'5C1M_GEO Mid'!T74+Placeholder_Tallulah!T74</f>
        <v>0</v>
      </c>
      <c r="V74" s="58">
        <f>'5C1B_DArbonne'!U74+'5C1A_Madison'!U74+'5C1C_Intl High'!U74+'5C3_UnvView'!V74+'5C1F_L.C. Charter'!U74+'5C1E_LFNO'!U74+'5C1D_NOMMA'!U74+'5C1AE_Noble Minds'!U74+'5C1J_Jeff Chamber'!U74+'5C1Q_Advantage'!U74+'5C1AF_JCFA-Laf'!U74+'5C1W_Willow'!U74+'5C1Z_Lincoln Prep'!U74+'5C1AA_Laurel'!U74+'5C1AB_Apex'!U74+'5C1AC_Smothers'!U74+'5C1AD_Greater'!U74+'5C1R_Iberville'!U74+'5C1N_Delta'!U74+'5C1S_LC Col Prep'!U74+'5C1T_Northeast'!U74+'5C1U_Acadiana Ren'!U74+'5C1I_LA Key'!U74+'5C1V_Laf Ren'!U74+'5C1O_Impact'!U74+'5C1P_Vision'!U74+'5C2_LAVCA'!V74+'5C1H_Southwest'!U74+'5C1G_JS Clark'!U74+'5C1AH_BRUP'!U74+'5C1X_Tangi'!U74+'5C1Y_GEO'!U74+'5C1AI_Harmony'!U74+'5C1AJ_Athlos'!U74+'5C1AG_Collegiate'!U74+'5C1M_GEO Mid'!U74+Placeholder_Tallulah!U74</f>
        <v>0</v>
      </c>
      <c r="W74" s="94">
        <f>'5C1B_DArbonne'!V74+'5C1A_Madison'!V74+'5C1C_Intl High'!V74+'5C3_UnvView'!W74+'5C1F_L.C. Charter'!V74+'5C1E_LFNO'!V74+'5C1D_NOMMA'!V74+'5C1AE_Noble Minds'!V74+'5C1J_Jeff Chamber'!V74+'5C1Q_Advantage'!V74+'5C1AF_JCFA-Laf'!V74+'5C1W_Willow'!V74+'5C1Z_Lincoln Prep'!V74+'5C1AA_Laurel'!V74+'5C1AB_Apex'!V74+'5C1AC_Smothers'!V74+'5C1AD_Greater'!V74+'5C1R_Iberville'!V74+'5C1N_Delta'!V74+'5C1S_LC Col Prep'!V74+'5C1T_Northeast'!V74+'5C1U_Acadiana Ren'!V74+'5C1I_LA Key'!V74+'5C1V_Laf Ren'!V74+'5C1O_Impact'!V74+'5C1P_Vision'!V74+'5C2_LAVCA'!W74+'5C1H_Southwest'!V74+'5C1G_JS Clark'!V74+'5C1AH_BRUP'!V74+'5C1X_Tangi'!V74+'5C1Y_GEO'!V74+'5C1AI_Harmony'!V74+'5C1AJ_Athlos'!V74+'5C1AG_Collegiate'!V74+'5C1M_GEO Mid'!V74+Placeholder_Tallulah!V74</f>
        <v>0</v>
      </c>
      <c r="X74" s="75">
        <f>'5C1B_DArbonne'!W74+'5C1A_Madison'!W74+'5C1C_Intl High'!W74+'5C3_UnvView'!X74+'5C1F_L.C. Charter'!W74+'5C1E_LFNO'!W74+'5C1D_NOMMA'!W74+'5C1AE_Noble Minds'!W74+'5C1J_Jeff Chamber'!W74+'5C1Q_Advantage'!W74+'5C1AF_JCFA-Laf'!W74+'5C1W_Willow'!W74+'5C1Z_Lincoln Prep'!W74+'5C1AA_Laurel'!W74+'5C1AB_Apex'!W74+'5C1AC_Smothers'!W74+'5C1AD_Greater'!W74+'5C1R_Iberville'!W74+'5C1N_Delta'!W74+'5C1S_LC Col Prep'!W74+'5C1T_Northeast'!W74+'5C1U_Acadiana Ren'!W74+'5C1I_LA Key'!W74+'5C1V_Laf Ren'!W74+'5C1O_Impact'!W74+'5C1P_Vision'!W74+'5C2_LAVCA'!X74+'5C1H_Southwest'!W74+'5C1G_JS Clark'!W74+'5C1AH_BRUP'!W74+'5C1X_Tangi'!W74+'5C1Y_GEO'!W74+'5C1AI_Harmony'!W74+'5C1AJ_Athlos'!W74+'5C1AG_Collegiate'!W74+'5C1M_GEO Mid'!W74+Placeholder_Tallulah!W74</f>
        <v>0</v>
      </c>
      <c r="Y74" s="94">
        <f>'5C1B_DArbonne'!X74+'5C1A_Madison'!X74+'5C1C_Intl High'!X74+'5C3_UnvView'!Y74+'5C1F_L.C. Charter'!X74+'5C1E_LFNO'!X74+'5C1D_NOMMA'!X74+'5C1AE_Noble Minds'!X74+'5C1J_Jeff Chamber'!X74+'5C1Q_Advantage'!X74+'5C1AF_JCFA-Laf'!X74+'5C1W_Willow'!X74+'5C1Z_Lincoln Prep'!X74+'5C1AA_Laurel'!X74+'5C1AB_Apex'!X74+'5C1AC_Smothers'!X74+'5C1AD_Greater'!X74+'5C1R_Iberville'!X74+'5C1N_Delta'!X74+'5C1S_LC Col Prep'!X74+'5C1T_Northeast'!X74+'5C1U_Acadiana Ren'!X74+'5C1I_LA Key'!X74+'5C1V_Laf Ren'!X74+'5C1O_Impact'!X74+'5C1P_Vision'!X74+'5C2_LAVCA'!Y74+'5C1H_Southwest'!X74+'5C1G_JS Clark'!X74+'5C1AH_BRUP'!X74+'5C1X_Tangi'!X74+'5C1Y_GEO'!X74+'5C1AI_Harmony'!X74+'5C1AJ_Athlos'!X74+'5C1AG_Collegiate'!X74+'5C1M_GEO Mid'!X74+Placeholder_Tallulah!X74</f>
        <v>0</v>
      </c>
      <c r="Z74" s="57">
        <f>'5C1B_DArbonne'!Y74+'5C1A_Madison'!Y74+'5C1C_Intl High'!Y74+'5C3_UnvView'!Z74+'5C1F_L.C. Charter'!Y74+'5C1E_LFNO'!Y74+'5C1D_NOMMA'!Y74+'5C1AE_Noble Minds'!Y74+'5C1J_Jeff Chamber'!Y74+'5C1Q_Advantage'!Y74+'5C1AF_JCFA-Laf'!Y74+'5C1W_Willow'!Y74+'5C1Z_Lincoln Prep'!Y74+'5C1AA_Laurel'!Y74+'5C1AB_Apex'!Y74+'5C1AC_Smothers'!Y74+'5C1AD_Greater'!Y74+'5C1R_Iberville'!Y74+'5C1N_Delta'!Y74+'5C1S_LC Col Prep'!Y74+'5C1T_Northeast'!Y74+'5C1U_Acadiana Ren'!Y74+'5C1I_LA Key'!Y74+'5C1V_Laf Ren'!Y74+'5C1O_Impact'!Y74+'5C1P_Vision'!Y74+'5C2_LAVCA'!Z74+'5C1H_Southwest'!Y74+'5C1G_JS Clark'!Y74+'5C1AH_BRUP'!Y74+'5C1X_Tangi'!Y74+'5C1Y_GEO'!Y74+'5C1AI_Harmony'!Y74+'5C1AJ_Athlos'!Y74+'5C1AG_Collegiate'!Y74+'5C1M_GEO Mid'!Y74+Placeholder_Tallulah!Y74</f>
        <v>0</v>
      </c>
      <c r="AA74" s="94">
        <f>'5C1B_DArbonne'!Z74+'5C1A_Madison'!Z74+'5C1C_Intl High'!Z74+'5C3_UnvView'!AA74+'5C1F_L.C. Charter'!Z74+'5C1E_LFNO'!Z74+'5C1D_NOMMA'!Z74+'5C1AE_Noble Minds'!Z74+'5C1J_Jeff Chamber'!Z74+'5C1Q_Advantage'!Z74+'5C1AF_JCFA-Laf'!Z74+'5C1W_Willow'!Z74+'5C1Z_Lincoln Prep'!Z74+'5C1AA_Laurel'!Z74+'5C1AB_Apex'!Z74+'5C1AC_Smothers'!Z74+'5C1AD_Greater'!Z74+'5C1R_Iberville'!Z74+'5C1N_Delta'!Z74+'5C1S_LC Col Prep'!Z74+'5C1T_Northeast'!Z74+'5C1U_Acadiana Ren'!Z74+'5C1I_LA Key'!Z74+'5C1V_Laf Ren'!Z74+'5C1O_Impact'!Z74+'5C1P_Vision'!Z74+'5C2_LAVCA'!AA74+'5C1H_Southwest'!Z74+'5C1G_JS Clark'!Z74+'5C1AH_BRUP'!Z74+'5C1X_Tangi'!Z74+'5C1Y_GEO'!Z74+'5C1AI_Harmony'!Z74+'5C1AJ_Athlos'!Z74+'5C1AG_Collegiate'!Z74+'5C1M_GEO Mid'!Z74+Placeholder_Tallulah!Z74</f>
        <v>0</v>
      </c>
      <c r="AB74" s="57">
        <f>'5C1B_DArbonne'!AA74+'5C1A_Madison'!AA74+'5C1C_Intl High'!AA74+'5C3_UnvView'!AB74+'5C1F_L.C. Charter'!AA74+'5C1E_LFNO'!AA74+'5C1D_NOMMA'!AA74+'5C1AE_Noble Minds'!AA74+'5C1J_Jeff Chamber'!AA74+'5C1Q_Advantage'!AA74+'5C1AF_JCFA-Laf'!AA74+'5C1W_Willow'!AA74+'5C1Z_Lincoln Prep'!AA74+'5C1AA_Laurel'!AA74+'5C1AB_Apex'!AA74+'5C1AC_Smothers'!AA74+'5C1AD_Greater'!AA74+'5C1R_Iberville'!AA74+'5C1N_Delta'!AA74+'5C1S_LC Col Prep'!AA74+'5C1T_Northeast'!AA74+'5C1U_Acadiana Ren'!AA74+'5C1I_LA Key'!AA74+'5C1V_Laf Ren'!AA74+'5C1O_Impact'!AA74+'5C1P_Vision'!AA74+'5C2_LAVCA'!AB74+'5C1H_Southwest'!AA74+'5C1G_JS Clark'!AA74+'5C1AH_BRUP'!AA74+'5C1X_Tangi'!AA74+'5C1Y_GEO'!AA74+'5C1AI_Harmony'!AA74+'5C1AJ_Athlos'!AA74+'5C1AG_Collegiate'!AA74+'5C1M_GEO Mid'!AA74+Placeholder_Tallulah!AA74</f>
        <v>0</v>
      </c>
      <c r="AC74" s="57">
        <f>'5C1B_DArbonne'!AB74+'5C1A_Madison'!AB74+'5C1C_Intl High'!AB74+'5C3_UnvView'!AC74+'5C1F_L.C. Charter'!AB74+'5C1E_LFNO'!AB74+'5C1D_NOMMA'!AB74+'5C1AE_Noble Minds'!AB74+'5C1J_Jeff Chamber'!AB74+'5C1Q_Advantage'!AB74+'5C1AF_JCFA-Laf'!AB74+'5C1W_Willow'!AB74+'5C1Z_Lincoln Prep'!AB74+'5C1AA_Laurel'!AB74+'5C1AB_Apex'!AB74+'5C1AC_Smothers'!AB74+'5C1AD_Greater'!AB74+'5C1R_Iberville'!AB74+'5C1N_Delta'!AB74+'5C1S_LC Col Prep'!AB74+'5C1T_Northeast'!AB74+'5C1U_Acadiana Ren'!AB74+'5C1I_LA Key'!AB74+'5C1V_Laf Ren'!AB74+'5C1O_Impact'!AB74+'5C1P_Vision'!AB74+'5C2_LAVCA'!AC74+'5C1H_Southwest'!AB74+'5C1G_JS Clark'!AB74+'5C1AH_BRUP'!AB74+'5C1X_Tangi'!AB74+'5C1Y_GEO'!AB74+'5C1AI_Harmony'!AB74+'5C1AJ_Athlos'!AB74+'5C1AG_Collegiate'!AB74+'5C1M_GEO Mid'!AB74+Placeholder_Tallulah!AB74</f>
        <v>0</v>
      </c>
      <c r="AD74" s="94">
        <f>'5C1B_DArbonne'!AC74+'5C1A_Madison'!AC74+'5C1C_Intl High'!AC74+'5C3_UnvView'!AD74+'5C1F_L.C. Charter'!AC74+'5C1E_LFNO'!AC74+'5C1D_NOMMA'!AC74+'5C1AE_Noble Minds'!AC74+'5C1J_Jeff Chamber'!AC74+'5C1Q_Advantage'!AC74+'5C1AF_JCFA-Laf'!AC74+'5C1W_Willow'!AC74+'5C1Z_Lincoln Prep'!AC74+'5C1AA_Laurel'!AC74+'5C1AB_Apex'!AC74+'5C1AC_Smothers'!AC74+'5C1AD_Greater'!AC74+'5C1R_Iberville'!AC74+'5C1N_Delta'!AC74+'5C1S_LC Col Prep'!AC74+'5C1T_Northeast'!AC74+'5C1U_Acadiana Ren'!AC74+'5C1I_LA Key'!AC74+'5C1V_Laf Ren'!AC74+'5C1O_Impact'!AC74+'5C1P_Vision'!AC74+'5C2_LAVCA'!AD74+'5C1H_Southwest'!AC74+'5C1G_JS Clark'!AC74+'5C1AH_BRUP'!AC74+'5C1X_Tangi'!AC74+'5C1Y_GEO'!AC74+'5C1AI_Harmony'!AC74+'5C1AJ_Athlos'!AC74+'5C1AG_Collegiate'!AC74+'5C1M_GEO Mid'!AC74+Placeholder_Tallulah!AC74</f>
        <v>0</v>
      </c>
      <c r="AE74" s="98">
        <f>'5C1B_DArbonne'!AD74+'5C1A_Madison'!AD74+'5C1C_Intl High'!AD74+'5C3_UnvView'!AE74+'5C1F_L.C. Charter'!AD74+'5C1E_LFNO'!AD74+'5C1D_NOMMA'!AD74+'5C1AE_Noble Minds'!AD74+'5C1J_Jeff Chamber'!AD74+'5C1Q_Advantage'!AD74+'5C1AF_JCFA-Laf'!AD74+'5C1W_Willow'!AD74+'5C1Z_Lincoln Prep'!AD74+'5C1AA_Laurel'!AD74+'5C1AB_Apex'!AD74+'5C1AC_Smothers'!AD74+'5C1AD_Greater'!AD74+'5C1R_Iberville'!AD74+'5C1N_Delta'!AD74+'5C1S_LC Col Prep'!AD74+'5C1T_Northeast'!AD74+'5C1U_Acadiana Ren'!AD74+'5C1I_LA Key'!AD74+'5C1V_Laf Ren'!AD74+'5C1O_Impact'!AD74+'5C1P_Vision'!AD74+'5C2_LAVCA'!AE74+'5C1H_Southwest'!AD74+'5C1G_JS Clark'!AD74+'5C1AH_BRUP'!AD74+'5C1X_Tangi'!AD74+'5C1Y_GEO'!AD74+'5C1AI_Harmony'!AD74+'5C1AJ_Athlos'!AD74+'5C1AG_Collegiate'!AD74+'5C1M_GEO Mid'!AD74+Placeholder_Tallulah!AD74</f>
        <v>0</v>
      </c>
      <c r="AF74" s="76">
        <f>'Source Data'!N74</f>
        <v>2949</v>
      </c>
      <c r="AG74" s="91">
        <f>'5C1B_DArbonne'!AF74+'5C1A_Madison'!AF74+'5C1C_Intl High'!AF74+'5C3_UnvView'!AG74+'5C1F_L.C. Charter'!AF74+'5C1E_LFNO'!AF74+'5C1D_NOMMA'!AF74+'5C1AE_Noble Minds'!AF74+'5C1J_Jeff Chamber'!AF74+'5C1Q_Advantage'!AF74+'5C1AF_JCFA-Laf'!AF74+'5C1W_Willow'!AF74+'5C1Z_Lincoln Prep'!AF74+'5C1AA_Laurel'!AF74+'5C1AB_Apex'!AF74+'5C1AC_Smothers'!AF74+'5C1AD_Greater'!AF74+'5C1R_Iberville'!AF74+'5C1N_Delta'!AF74+'5C1S_LC Col Prep'!AF74+'5C1T_Northeast'!AF74+'5C1U_Acadiana Ren'!AF74+'5C1I_LA Key'!AF74+'5C1V_Laf Ren'!AF74+'5C1O_Impact'!AF74+'5C1P_Vision'!AF74+'5C2_LAVCA'!AG74+'5C1H_Southwest'!AF74+'5C1G_JS Clark'!AF74+'5C1AH_BRUP'!AF74+'5C1X_Tangi'!AF74+'5C1Y_GEO'!AF74+'5C1AI_Harmony'!AF74+'5C1AJ_Athlos'!AF74+'5C1AG_Collegiate'!AF74+'5C1M_GEO Mid'!AF74+Placeholder_Tallulah!AF74</f>
        <v>0</v>
      </c>
      <c r="AH74" s="336">
        <f>'5C1B_DArbonne'!AG74+'5C1A_Madison'!AG74+'5C1C_Intl High'!AG74+'5C3_UnvView'!AH74+'5C1F_L.C. Charter'!AG74+'5C1E_LFNO'!AG74+'5C1D_NOMMA'!AG74+'5C1AE_Noble Minds'!AG74+'5C1J_Jeff Chamber'!AG74+'5C1Q_Advantage'!AG74+'5C1AF_JCFA-Laf'!AG74+'5C1W_Willow'!AG74+'5C1Z_Lincoln Prep'!AG74+'5C1AA_Laurel'!AG74+'5C1AB_Apex'!AG74+'5C1AC_Smothers'!AG74+'5C1AD_Greater'!AG74+'5C1R_Iberville'!AG74+'5C1N_Delta'!AG74+'5C1S_LC Col Prep'!AG74+'5C1T_Northeast'!AG74+'5C1U_Acadiana Ren'!AG74+'5C1I_LA Key'!AG74+'5C1V_Laf Ren'!AG74+'5C1O_Impact'!AG74+'5C1P_Vision'!AG74+'5C2_LAVCA'!AH74+'5C1H_Southwest'!AG74+'5C1G_JS Clark'!AG74+'5C1AH_BRUP'!AG74+'5C1X_Tangi'!AG74+'5C1Y_GEO'!AG74+'5C1AI_Harmony'!AG74+'5C1AJ_Athlos'!AG74+'5C1AG_Collegiate'!AG74+'5C1M_GEO Mid'!AG74+Placeholder_Tallulah!AG74</f>
        <v>0</v>
      </c>
      <c r="AI74" s="76">
        <f>'5C1B_DArbonne'!AH74+'5C1A_Madison'!AH74+'5C1C_Intl High'!AH74+'5C3_UnvView'!AI74+'5C1F_L.C. Charter'!AH74+'5C1E_LFNO'!AH74+'5C1D_NOMMA'!AH74+'5C1AE_Noble Minds'!AH74+'5C1J_Jeff Chamber'!AH74+'5C1Q_Advantage'!AH74+'5C1AF_JCFA-Laf'!AH74+'5C1W_Willow'!AH74+'5C1Z_Lincoln Prep'!AH74+'5C1AA_Laurel'!AH74+'5C1AB_Apex'!AH74+'5C1AC_Smothers'!AH74+'5C1AD_Greater'!AH74+'5C1R_Iberville'!AH74+'5C1N_Delta'!AH74+'5C1S_LC Col Prep'!AH74+'5C1T_Northeast'!AH74+'5C1U_Acadiana Ren'!AH74+'5C1I_LA Key'!AH74+'5C1V_Laf Ren'!AH74+'5C1O_Impact'!AH74+'5C1P_Vision'!AH74+'5C2_LAVCA'!AI74+'5C1H_Southwest'!AH74+'5C1G_JS Clark'!AH74+'5C1AH_BRUP'!AH74+'5C1X_Tangi'!AH74+'5C1Y_GEO'!AH74+'5C1AI_Harmony'!AH74+'5C1AJ_Athlos'!AH74+'5C1AG_Collegiate'!AH74+'5C1M_GEO Mid'!AH74+Placeholder_Tallulah!AH74</f>
        <v>0</v>
      </c>
      <c r="AJ74" s="336">
        <f>'5C1B_DArbonne'!AI74+'5C1A_Madison'!AI74+'5C1C_Intl High'!AI74+'5C3_UnvView'!AJ74+'5C1F_L.C. Charter'!AI74+'5C1E_LFNO'!AI74+'5C1D_NOMMA'!AI74+'5C1AE_Noble Minds'!AI74+'5C1J_Jeff Chamber'!AI74+'5C1Q_Advantage'!AI74+'5C1AF_JCFA-Laf'!AI74+'5C1W_Willow'!AI74+'5C1Z_Lincoln Prep'!AI74+'5C1AA_Laurel'!AI74+'5C1AB_Apex'!AI74+'5C1AC_Smothers'!AI74+'5C1AD_Greater'!AI74+'5C1R_Iberville'!AI74+'5C1N_Delta'!AI74+'5C1S_LC Col Prep'!AI74+'5C1T_Northeast'!AI74+'5C1U_Acadiana Ren'!AI74+'5C1I_LA Key'!AI74+'5C1V_Laf Ren'!AI74+'5C1O_Impact'!AI74+'5C1P_Vision'!AI74+'5C2_LAVCA'!AJ74+'5C1H_Southwest'!AI74+'5C1G_JS Clark'!AI74+'5C1AH_BRUP'!AI74+'5C1X_Tangi'!AI74+'5C1Y_GEO'!AI74+'5C1AI_Harmony'!AI74+'5C1AJ_Athlos'!AI74+'5C1AG_Collegiate'!AI74+'5C1M_GEO Mid'!AI74+Placeholder_Tallulah!AI74</f>
        <v>0</v>
      </c>
      <c r="AK74" s="78">
        <f>'5C1B_DArbonne'!AJ74+'5C1A_Madison'!AJ74+'5C1C_Intl High'!AJ74+'5C3_UnvView'!AK74+'5C1F_L.C. Charter'!AJ74+'5C1E_LFNO'!AJ74+'5C1D_NOMMA'!AJ74+'5C1AE_Noble Minds'!AJ74+'5C1J_Jeff Chamber'!AJ74+'5C1Q_Advantage'!AJ74+'5C1AF_JCFA-Laf'!AJ74+'5C1W_Willow'!AJ74+'5C1Z_Lincoln Prep'!AJ74+'5C1AA_Laurel'!AJ74+'5C1AB_Apex'!AJ74+'5C1AC_Smothers'!AJ74+'5C1AD_Greater'!AJ74+'5C1R_Iberville'!AJ74+'5C1N_Delta'!AJ74+'5C1S_LC Col Prep'!AJ74+'5C1T_Northeast'!AJ74+'5C1U_Acadiana Ren'!AJ74+'5C1I_LA Key'!AJ74+'5C1V_Laf Ren'!AJ74+'5C1O_Impact'!AJ74+'5C1P_Vision'!AJ74+'5C2_LAVCA'!AK74+'5C1H_Southwest'!AJ74+'5C1G_JS Clark'!AJ74+'5C1AH_BRUP'!AJ74+'5C1X_Tangi'!AJ74+'5C1Y_GEO'!AJ74+'5C1AI_Harmony'!AJ74+'5C1AJ_Athlos'!AJ74+'5C1AG_Collegiate'!AJ74+'5C1M_GEO Mid'!AJ74+Placeholder_Tallulah!AJ74</f>
        <v>0</v>
      </c>
      <c r="AL74" s="77">
        <f>'5C1B_DArbonne'!AK74+'5C1A_Madison'!AK74+'5C1C_Intl High'!AK74+'5C3_UnvView'!AL74+'5C1F_L.C. Charter'!AK74+'5C1E_LFNO'!AK74+'5C1D_NOMMA'!AK74+'5C1AE_Noble Minds'!AK74+'5C1J_Jeff Chamber'!AK74+'5C1Q_Advantage'!AK74+'5C1AF_JCFA-Laf'!AK74+'5C1W_Willow'!AK74+'5C1Z_Lincoln Prep'!AK74+'5C1AA_Laurel'!AK74+'5C1AB_Apex'!AK74+'5C1AC_Smothers'!AK74+'5C1AD_Greater'!AK74+'5C1R_Iberville'!AK74+'5C1N_Delta'!AK74+'5C1S_LC Col Prep'!AK74+'5C1T_Northeast'!AK74+'5C1U_Acadiana Ren'!AK74+'5C1I_LA Key'!AK74+'5C1V_Laf Ren'!AK74+'5C1O_Impact'!AK74+'5C1P_Vision'!AK74+'5C2_LAVCA'!AL74+'5C1H_Southwest'!AK74+'5C1G_JS Clark'!AK74+'5C1AH_BRUP'!AK74+'5C1X_Tangi'!AK74+'5C1Y_GEO'!AK74+'5C1AI_Harmony'!AK74+'5C1AJ_Athlos'!AK74+'5C1AG_Collegiate'!AK74+'5C1M_GEO Mid'!AK74+Placeholder_Tallulah!AK74</f>
        <v>0</v>
      </c>
      <c r="AM74" s="91">
        <f>'5C1B_DArbonne'!AL74+'5C1A_Madison'!AL74+'5C1C_Intl High'!AL74+'5C3_UnvView'!AM74+'5C1F_L.C. Charter'!AL74+'5C1E_LFNO'!AL74+'5C1D_NOMMA'!AL74+'5C1AE_Noble Minds'!AL74+'5C1J_Jeff Chamber'!AL74+'5C1Q_Advantage'!AL74+'5C1AF_JCFA-Laf'!AL74+'5C1W_Willow'!AL74+'5C1Z_Lincoln Prep'!AL74+'5C1AA_Laurel'!AL74+'5C1AB_Apex'!AL74+'5C1AC_Smothers'!AL74+'5C1AD_Greater'!AL74+'5C1R_Iberville'!AL74+'5C1N_Delta'!AL74+'5C1S_LC Col Prep'!AL74+'5C1T_Northeast'!AL74+'5C1U_Acadiana Ren'!AL74+'5C1I_LA Key'!AL74+'5C1V_Laf Ren'!AL74+'5C1O_Impact'!AL74+'5C1P_Vision'!AL74+'5C2_LAVCA'!AM74+'5C1H_Southwest'!AL74+'5C1G_JS Clark'!AL74+'5C1AH_BRUP'!AL74+'5C1X_Tangi'!AL74+'5C1Y_GEO'!AL74+'5C1AI_Harmony'!AL74+'5C1AJ_Athlos'!AL74+'5C1AG_Collegiate'!AL74+'5C1M_GEO Mid'!AL74+Placeholder_Tallulah!AL74</f>
        <v>1694054</v>
      </c>
      <c r="AN74" s="80">
        <f>'5C1B_DArbonne'!AM74+'5C1A_Madison'!AM74+'5C1C_Intl High'!AM74+'5C3_UnvView'!AN74+'5C1F_L.C. Charter'!AM74+'5C1E_LFNO'!AM74+'5C1D_NOMMA'!AM74+'5C1AE_Noble Minds'!AM74+'5C1J_Jeff Chamber'!AM74+'5C1Q_Advantage'!AM74+'5C1AF_JCFA-Laf'!AM74+'5C1W_Willow'!AM74+'5C1Z_Lincoln Prep'!AM74+'5C1AA_Laurel'!AM74+'5C1AB_Apex'!AM74+'5C1AC_Smothers'!AM74+'5C1AD_Greater'!AM74+'5C1R_Iberville'!AM74+'5C1N_Delta'!AM74+'5C1S_LC Col Prep'!AM74+'5C1T_Northeast'!AM74+'5C1U_Acadiana Ren'!AM74+'5C1I_LA Key'!AM74+'5C1V_Laf Ren'!AM74+'5C1O_Impact'!AM74+'5C1P_Vision'!AM74+'5C2_LAVCA'!AN74+'5C1H_Southwest'!AM74+'5C1G_JS Clark'!AM74+'5C1AH_BRUP'!AM74+'5C1X_Tangi'!AM74+'5C1Y_GEO'!AM74+'5C1AI_Harmony'!AM74+'5C1AJ_Athlos'!AM74+'5C1AG_Collegiate'!AM74+'5C1M_GEO Mid'!AM74+Placeholder_Tallulah!AM74</f>
        <v>0</v>
      </c>
      <c r="AO74" s="91">
        <f>'5C1B_DArbonne'!AN74+'5C1A_Madison'!AN74+'5C1C_Intl High'!AN74+'5C3_UnvView'!AO74+'5C1F_L.C. Charter'!AN74+'5C1E_LFNO'!AN74+'5C1D_NOMMA'!AN74+'5C1AE_Noble Minds'!AN74+'5C1J_Jeff Chamber'!AN74+'5C1Q_Advantage'!AN74+'5C1AF_JCFA-Laf'!AN74+'5C1W_Willow'!AN74+'5C1Z_Lincoln Prep'!AN74+'5C1AA_Laurel'!AN74+'5C1AB_Apex'!AN74+'5C1AC_Smothers'!AN74+'5C1AD_Greater'!AN74+'5C1R_Iberville'!AN74+'5C1N_Delta'!AN74+'5C1S_LC Col Prep'!AN74+'5C1T_Northeast'!AN74+'5C1U_Acadiana Ren'!AN74+'5C1I_LA Key'!AN74+'5C1V_Laf Ren'!AN74+'5C1O_Impact'!AN74+'5C1P_Vision'!AN74+'5C2_LAVCA'!AO74+'5C1H_Southwest'!AN74+'5C1G_JS Clark'!AN74+'5C1AH_BRUP'!AN74+'5C1X_Tangi'!AN74+'5C1Y_GEO'!AN74+'5C1AI_Harmony'!AN74+'5C1AJ_Athlos'!AN74+'5C1AG_Collegiate'!AN74+'5C1M_GEO Mid'!AN74+Placeholder_Tallulah!AN74</f>
        <v>0</v>
      </c>
      <c r="AP74" s="78">
        <f>'5C1B_DArbonne'!AO74+'5C1A_Madison'!AO74+'5C1C_Intl High'!AO74+'5C3_UnvView'!AP74+'5C1F_L.C. Charter'!AO74+'5C1E_LFNO'!AO74+'5C1D_NOMMA'!AO74+'5C1AE_Noble Minds'!AO74+'5C1J_Jeff Chamber'!AO74+'5C1Q_Advantage'!AO74+'5C1AF_JCFA-Laf'!AO74+'5C1W_Willow'!AO74+'5C1Z_Lincoln Prep'!AO74+'5C1AA_Laurel'!AO74+'5C1AB_Apex'!AO74+'5C1AC_Smothers'!AO74+'5C1AD_Greater'!AO74+'5C1R_Iberville'!AO74+'5C1N_Delta'!AO74+'5C1S_LC Col Prep'!AO74+'5C1T_Northeast'!AO74+'5C1U_Acadiana Ren'!AO74+'5C1I_LA Key'!AO74+'5C1V_Laf Ren'!AO74+'5C1O_Impact'!AO74+'5C1P_Vision'!AO74+'5C2_LAVCA'!AP74+'5C1H_Southwest'!AO74+'5C1G_JS Clark'!AO74+'5C1AH_BRUP'!AO74+'5C1X_Tangi'!AO74+'5C1Y_GEO'!AO74+'5C1AI_Harmony'!AO74+'5C1AJ_Athlos'!AO74+'5C1AG_Collegiate'!AO74+'5C1M_GEO Mid'!AO74+Placeholder_Tallulah!AO74</f>
        <v>-9928</v>
      </c>
      <c r="AQ74" s="91">
        <f>'5C1B_DArbonne'!AP74+'5C1A_Madison'!AP74+'5C1C_Intl High'!AP74+'5C3_UnvView'!AQ74+'5C1F_L.C. Charter'!AP74+'5C1E_LFNO'!AP74+'5C1D_NOMMA'!AP74+'5C1AE_Noble Minds'!AP74+'5C1J_Jeff Chamber'!AP74+'5C1Q_Advantage'!AP74+'5C1AF_JCFA-Laf'!AP74+'5C1W_Willow'!AP74+'5C1Z_Lincoln Prep'!AP74+'5C1AA_Laurel'!AP74+'5C1AB_Apex'!AP74+'5C1AC_Smothers'!AP74+'5C1AD_Greater'!AP74+'5C1R_Iberville'!AP74+'5C1N_Delta'!AP74+'5C1S_LC Col Prep'!AP74+'5C1T_Northeast'!AP74+'5C1U_Acadiana Ren'!AP74+'5C1I_LA Key'!AP74+'5C1V_Laf Ren'!AP74+'5C1O_Impact'!AP74+'5C1P_Vision'!AP74+'5C2_LAVCA'!AQ74+'5C1H_Southwest'!AP74+'5C1G_JS Clark'!AP74+'5C1AH_BRUP'!AP74+'5C1X_Tangi'!AP74+'5C1Y_GEO'!AP74+'5C1AI_Harmony'!AP74+'5C1AJ_Athlos'!AP74+'5C1AG_Collegiate'!AP74+'5C1M_GEO Mid'!AP74+Placeholder_Tallulah!AP74</f>
        <v>0</v>
      </c>
      <c r="AR74" s="78">
        <f>'5C1B_DArbonne'!AQ74+'5C1A_Madison'!AQ74+'5C1C_Intl High'!AQ74+'5C3_UnvView'!AR74+'5C1F_L.C. Charter'!AQ74+'5C1E_LFNO'!AQ74+'5C1D_NOMMA'!AQ74+'5C1AE_Noble Minds'!AQ74+'5C1J_Jeff Chamber'!AQ74+'5C1Q_Advantage'!AQ74+'5C1AF_JCFA-Laf'!AQ74+'5C1W_Willow'!AQ74+'5C1Z_Lincoln Prep'!AQ74+'5C1AA_Laurel'!AQ74+'5C1AB_Apex'!AQ74+'5C1AC_Smothers'!AQ74+'5C1AD_Greater'!AQ74+'5C1R_Iberville'!AQ74+'5C1N_Delta'!AQ74+'5C1S_LC Col Prep'!AQ74+'5C1T_Northeast'!AQ74+'5C1U_Acadiana Ren'!AQ74+'5C1I_LA Key'!AQ74+'5C1V_Laf Ren'!AQ74+'5C1O_Impact'!AQ74+'5C1P_Vision'!AQ74+'5C2_LAVCA'!AR74+'5C1H_Southwest'!AQ74+'5C1G_JS Clark'!AQ74+'5C1AH_BRUP'!AQ74+'5C1X_Tangi'!AQ74+'5C1Y_GEO'!AQ74+'5C1AI_Harmony'!AQ74+'5C1AJ_Athlos'!AQ74+'5C1AG_Collegiate'!AQ74+'5C1M_GEO Mid'!AQ74+Placeholder_Tallulah!AQ74</f>
        <v>0</v>
      </c>
      <c r="AS74" s="78">
        <f>'5C1B_DArbonne'!AR74+'5C1A_Madison'!AR74+'5C1C_Intl High'!AR74+'5C3_UnvView'!AS74+'5C1F_L.C. Charter'!AR74+'5C1E_LFNO'!AR74+'5C1D_NOMMA'!AR74+'5C1AE_Noble Minds'!AR74+'5C1J_Jeff Chamber'!AR74+'5C1Q_Advantage'!AR74+'5C1AF_JCFA-Laf'!AR74+'5C1W_Willow'!AR74+'5C1Z_Lincoln Prep'!AR74+'5C1AA_Laurel'!AR74+'5C1AB_Apex'!AR74+'5C1AC_Smothers'!AR74+'5C1AD_Greater'!AR74+'5C1R_Iberville'!AR74+'5C1N_Delta'!AR74+'5C1S_LC Col Prep'!AR74+'5C1T_Northeast'!AR74+'5C1U_Acadiana Ren'!AR74+'5C1I_LA Key'!AR74+'5C1V_Laf Ren'!AR74+'5C1O_Impact'!AR74+'5C1P_Vision'!AR74+'5C2_LAVCA'!AS74+'5C1H_Southwest'!AR74+'5C1G_JS Clark'!AR74+'5C1AH_BRUP'!AR74+'5C1X_Tangi'!AR74+'5C1Y_GEO'!AR74+'5C1AI_Harmony'!AR74+'5C1AJ_Athlos'!AR74+'5C1AG_Collegiate'!AR74+'5C1M_GEO Mid'!AR74+Placeholder_Tallulah!AR74</f>
        <v>0</v>
      </c>
      <c r="AT74" s="91">
        <f>'5C1B_DArbonne'!AS74+'5C1A_Madison'!AS74+'5C1C_Intl High'!AS74+'5C3_UnvView'!AT74+'5C1F_L.C. Charter'!AS74+'5C1E_LFNO'!AS74+'5C1D_NOMMA'!AS74+'5C1AE_Noble Minds'!AS74+'5C1J_Jeff Chamber'!AS74+'5C1Q_Advantage'!AS74+'5C1AF_JCFA-Laf'!AS74+'5C1W_Willow'!AS74+'5C1Z_Lincoln Prep'!AS74+'5C1AA_Laurel'!AS74+'5C1AB_Apex'!AS74+'5C1AC_Smothers'!AS74+'5C1AD_Greater'!AS74+'5C1R_Iberville'!AS74+'5C1N_Delta'!AS74+'5C1S_LC Col Prep'!AS74+'5C1T_Northeast'!AS74+'5C1U_Acadiana Ren'!AS74+'5C1I_LA Key'!AS74+'5C1V_Laf Ren'!AS74+'5C1O_Impact'!AS74+'5C1P_Vision'!AS74+'5C2_LAVCA'!AT74+'5C1H_Southwest'!AS74+'5C1G_JS Clark'!AS74+'5C1AH_BRUP'!AS74+'5C1X_Tangi'!AS74+'5C1Y_GEO'!AS74+'5C1AI_Harmony'!AS74+'5C1AJ_Athlos'!AS74+'5C1AG_Collegiate'!AS74+'5C1M_GEO Mid'!AS74+Placeholder_Tallulah!AS74</f>
        <v>165325</v>
      </c>
      <c r="AU74" s="79">
        <f t="shared" si="5"/>
        <v>0</v>
      </c>
      <c r="AV74" s="88">
        <f t="shared" si="6"/>
        <v>165325</v>
      </c>
      <c r="AW74" s="192"/>
      <c r="AX74" s="85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Mid'!#REF!+Placeholder_Tallulah!AW74</f>
        <v>#REF!</v>
      </c>
      <c r="AY74" s="85">
        <f t="shared" si="7"/>
        <v>0</v>
      </c>
      <c r="AZ74" s="85" t="e">
        <f>AY74-AX74</f>
        <v>#REF!</v>
      </c>
    </row>
    <row r="75" spans="1:52" ht="16.149999999999999" customHeight="1" x14ac:dyDescent="0.2">
      <c r="A75" s="55">
        <v>69</v>
      </c>
      <c r="B75" s="56" t="s">
        <v>93</v>
      </c>
      <c r="C75" s="336">
        <f>'5C1B_DArbonne'!C75+'5C1A_Madison'!C75+'5C1C_Intl High'!C75+'5C3_UnvView'!C75+'5C1F_L.C. Charter'!C75+'5C1E_LFNO'!C75+'5C1D_NOMMA'!C75+'5C1AE_Noble Minds'!C75+'5C1J_Jeff Chamber'!C75+'5C1Q_Advantage'!C75+'5C1AF_JCFA-Laf'!C75+'5C1W_Willow'!C75+'5C1Z_Lincoln Prep'!C75+'5C1AA_Laurel'!C75+'5C1AB_Apex'!C75+'5C1AC_Smothers'!C75+'5C1AD_Greater'!C75+'5C1R_Iberville'!C75+'5C1N_Delta'!C75+'5C1S_LC Col Prep'!C75+'5C1T_Northeast'!C75+'5C1U_Acadiana Ren'!C75+'5C1I_LA Key'!C75+'5C1V_Laf Ren'!C75+'5C1O_Impact'!C75+'5C1P_Vision'!C75+'5C2_LAVCA'!C75+'5C1H_Southwest'!C75+'5C1G_JS Clark'!C75+'5C1AH_BRUP'!C75+'5C1X_Tangi'!C75+'5C1Y_GEO'!C75+'5C1AI_Harmony'!C75+'5C1AJ_Athlos'!C75+'5C1AG_Collegiate'!C75+'5C1M_GEO Mid'!C75+Placeholder_Tallulah!C75</f>
        <v>0</v>
      </c>
      <c r="D75" s="57">
        <f>'Source Data'!H75</f>
        <v>5291.1260189471159</v>
      </c>
      <c r="E75" s="75">
        <f>'5C1B_DArbonne'!E75+'5C1A_Madison'!E75+'5C1C_Intl High'!E75+'5C3_UnvView'!E75+'5C1F_L.C. Charter'!E75+'5C1E_LFNO'!E75+'5C1D_NOMMA'!E75+'5C1AE_Noble Minds'!E75+'5C1J_Jeff Chamber'!E75+'5C1Q_Advantage'!E75+'5C1AF_JCFA-Laf'!E75+'5C1W_Willow'!E75+'5C1Z_Lincoln Prep'!E75+'5C1AA_Laurel'!E75+'5C1AB_Apex'!E75+'5C1AC_Smothers'!E75+'5C1AD_Greater'!E75+'5C1R_Iberville'!E75+'5C1N_Delta'!E75+'5C1S_LC Col Prep'!E75+'5C1T_Northeast'!E75+'5C1U_Acadiana Ren'!E75+'5C1I_LA Key'!E75+'5C1V_Laf Ren'!E75+'5C1O_Impact'!E75+'5C1P_Vision'!E75+'5C2_LAVCA'!E75+'5C1H_Southwest'!E75+'5C1G_JS Clark'!E75+'5C1AH_BRUP'!E75+'5C1X_Tangi'!E75+'5C1Y_GEO'!E75+'5C1AI_Harmony'!E75+'5C1AJ_Athlos'!E75+'5C1AG_Collegiate'!E75+'5C1M_GEO Mid'!E75+Placeholder_Tallulah!E75</f>
        <v>0</v>
      </c>
      <c r="F75" s="355">
        <f>'5C1B_DArbonne'!F75+'5C1A_Madison'!F75+'5C1C_Intl High'!F75+'5C3_UnvView'!F75+'5C1F_L.C. Charter'!F75+'5C1E_LFNO'!F75+'5C1D_NOMMA'!F75+'5C1AE_Noble Minds'!F75+'5C1J_Jeff Chamber'!F75+'5C1Q_Advantage'!F75+'5C1AF_JCFA-Laf'!F75+'5C1W_Willow'!F75+'5C1Z_Lincoln Prep'!F75+'5C1AA_Laurel'!F75+'5C1AB_Apex'!F75+'5C1AC_Smothers'!F75+'5C1AD_Greater'!F75+'5C1R_Iberville'!F75+'5C1N_Delta'!F75+'5C1S_LC Col Prep'!F75+'5C1T_Northeast'!F75+'5C1U_Acadiana Ren'!F75+'5C1I_LA Key'!F75+'5C1V_Laf Ren'!F75+'5C1O_Impact'!F75+'5C1P_Vision'!F75+'5C2_LAVCA'!F75+'5C1H_Southwest'!F75+'5C1G_JS Clark'!F75+'5C1AH_BRUP'!F75+'5C1X_Tangi'!F75+'5C1Y_GEO'!F75+'5C1AI_Harmony'!F75+'5C1AJ_Athlos'!F75+'5C1AG_Collegiate'!F75+'5C1M_GEO Mid'!F75+Placeholder_Tallulah!F75</f>
        <v>0</v>
      </c>
      <c r="G75" s="57">
        <f>'Source Data'!I75</f>
        <v>701.91738105393551</v>
      </c>
      <c r="H75" s="75">
        <f>'5C1B_DArbonne'!H75+'5C1A_Madison'!H75+'5C1C_Intl High'!H75+'5C3_UnvView'!H75+'5C1F_L.C. Charter'!H75+'5C1E_LFNO'!H75+'5C1D_NOMMA'!H75+'5C1AE_Noble Minds'!H75+'5C1J_Jeff Chamber'!H75+'5C1Q_Advantage'!H75+'5C1AF_JCFA-Laf'!H75+'5C1W_Willow'!H75+'5C1Z_Lincoln Prep'!H75+'5C1AA_Laurel'!H75+'5C1AB_Apex'!H75+'5C1AC_Smothers'!H75+'5C1AD_Greater'!H75+'5C1R_Iberville'!H75+'5C1N_Delta'!H75+'5C1S_LC Col Prep'!H75+'5C1T_Northeast'!H75+'5C1U_Acadiana Ren'!H75+'5C1I_LA Key'!H75+'5C1V_Laf Ren'!H75+'5C1O_Impact'!H75+'5C1P_Vision'!H75+'5C2_LAVCA'!H75+'5C1H_Southwest'!H75+'5C1G_JS Clark'!H75+'5C1AH_BRUP'!H75+'5C1X_Tangi'!H75+'5C1Y_GEO'!H75+'5C1AI_Harmony'!H75+'5C1AJ_Athlos'!H75+'5C1AG_Collegiate'!H75+'5C1M_GEO Mid'!H75+Placeholder_Tallulah!H75</f>
        <v>0</v>
      </c>
      <c r="I75" s="355">
        <f>'5C1B_DArbonne'!I75+'5C1A_Madison'!I75+'5C1C_Intl High'!I75+'5C3_UnvView'!I75+'5C1F_L.C. Charter'!I75+'5C1E_LFNO'!I75+'5C1D_NOMMA'!I75+'5C1AE_Noble Minds'!I75+'5C1J_Jeff Chamber'!I75+'5C1Q_Advantage'!I75+'5C1AF_JCFA-Laf'!I75+'5C1W_Willow'!I75+'5C1Z_Lincoln Prep'!I75+'5C1AA_Laurel'!I75+'5C1AB_Apex'!I75+'5C1AC_Smothers'!I75+'5C1AD_Greater'!I75+'5C1R_Iberville'!I75+'5C1N_Delta'!I75+'5C1S_LC Col Prep'!I75+'5C1T_Northeast'!I75+'5C1U_Acadiana Ren'!I75+'5C1I_LA Key'!I75+'5C1V_Laf Ren'!I75+'5C1O_Impact'!I75+'5C1P_Vision'!I75+'5C2_LAVCA'!I75+'5C1H_Southwest'!I75+'5C1G_JS Clark'!I75+'5C1AH_BRUP'!I75+'5C1X_Tangi'!I75+'5C1Y_GEO'!I75+'5C1AI_Harmony'!I75+'5C1AJ_Athlos'!I75+'5C1AG_Collegiate'!I75+'5C1M_GEO Mid'!I75+Placeholder_Tallulah!I75</f>
        <v>0</v>
      </c>
      <c r="J75" s="57">
        <f>'Source Data'!J75</f>
        <v>191.43201301470964</v>
      </c>
      <c r="K75" s="75">
        <f>'5C1B_DArbonne'!K75+'5C1A_Madison'!K75+'5C1C_Intl High'!K75+'5C3_UnvView'!K75+'5C1F_L.C. Charter'!K75+'5C1E_LFNO'!K75+'5C1D_NOMMA'!K75+'5C1AE_Noble Minds'!K75+'5C1J_Jeff Chamber'!K75+'5C1Q_Advantage'!K75+'5C1AF_JCFA-Laf'!K75+'5C1W_Willow'!K75+'5C1Z_Lincoln Prep'!K75+'5C1AA_Laurel'!K75+'5C1AB_Apex'!K75+'5C1AC_Smothers'!K75+'5C1AD_Greater'!K75+'5C1R_Iberville'!K75+'5C1N_Delta'!K75+'5C1S_LC Col Prep'!K75+'5C1T_Northeast'!K75+'5C1U_Acadiana Ren'!K75+'5C1I_LA Key'!K75+'5C1V_Laf Ren'!K75+'5C1O_Impact'!K75+'5C1P_Vision'!K75+'5C2_LAVCA'!K75+'5C1H_Southwest'!K75+'5C1G_JS Clark'!K75+'5C1AH_BRUP'!K75+'5C1X_Tangi'!K75+'5C1Y_GEO'!K75+'5C1AI_Harmony'!K75+'5C1AJ_Athlos'!K75+'5C1AG_Collegiate'!K75+'5C1M_GEO Mid'!K75+Placeholder_Tallulah!K75</f>
        <v>0</v>
      </c>
      <c r="L75" s="355">
        <f>'5C1B_DArbonne'!L75+'5C1A_Madison'!L75+'5C1C_Intl High'!L75+'5C3_UnvView'!L75+'5C1F_L.C. Charter'!L75+'5C1E_LFNO'!L75+'5C1D_NOMMA'!L75+'5C1AE_Noble Minds'!L75+'5C1J_Jeff Chamber'!L75+'5C1Q_Advantage'!L75+'5C1AF_JCFA-Laf'!L75+'5C1W_Willow'!L75+'5C1Z_Lincoln Prep'!L75+'5C1AA_Laurel'!L75+'5C1AB_Apex'!L75+'5C1AC_Smothers'!L75+'5C1AD_Greater'!L75+'5C1R_Iberville'!L75+'5C1N_Delta'!L75+'5C1S_LC Col Prep'!L75+'5C1T_Northeast'!L75+'5C1U_Acadiana Ren'!L75+'5C1I_LA Key'!L75+'5C1V_Laf Ren'!L75+'5C1O_Impact'!L75+'5C1P_Vision'!L75+'5C2_LAVCA'!L75+'5C1H_Southwest'!L75+'5C1G_JS Clark'!L75+'5C1AH_BRUP'!L75+'5C1X_Tangi'!L75+'5C1Y_GEO'!L75+'5C1AI_Harmony'!L75+'5C1AJ_Athlos'!L75+'5C1AG_Collegiate'!L75+'5C1M_GEO Mid'!L75+Placeholder_Tallulah!L75</f>
        <v>0</v>
      </c>
      <c r="M75" s="57">
        <f>'Source Data'!K75</f>
        <v>4785.8003253677416</v>
      </c>
      <c r="N75" s="75">
        <f>'5C1B_DArbonne'!N75+'5C1A_Madison'!N75+'5C1C_Intl High'!N75+'5C3_UnvView'!N75+'5C1F_L.C. Charter'!N75+'5C1E_LFNO'!N75+'5C1D_NOMMA'!N75+'5C1AE_Noble Minds'!N75+'5C1J_Jeff Chamber'!N75+'5C1Q_Advantage'!N75+'5C1AF_JCFA-Laf'!N75+'5C1W_Willow'!N75+'5C1Z_Lincoln Prep'!N75+'5C1AA_Laurel'!N75+'5C1AB_Apex'!N75+'5C1AC_Smothers'!N75+'5C1AD_Greater'!N75+'5C1R_Iberville'!N75+'5C1N_Delta'!N75+'5C1S_LC Col Prep'!N75+'5C1T_Northeast'!N75+'5C1U_Acadiana Ren'!N75+'5C1I_LA Key'!N75+'5C1V_Laf Ren'!N75+'5C1O_Impact'!N75+'5C1P_Vision'!N75+'5C2_LAVCA'!N75+'5C1H_Southwest'!N75+'5C1G_JS Clark'!N75+'5C1AH_BRUP'!N75+'5C1X_Tangi'!N75+'5C1Y_GEO'!N75+'5C1AI_Harmony'!N75+'5C1AJ_Athlos'!N75+'5C1AG_Collegiate'!N75+'5C1M_GEO Mid'!N75+Placeholder_Tallulah!N75</f>
        <v>0</v>
      </c>
      <c r="O75" s="355">
        <f>'5C1B_DArbonne'!O75+'5C1A_Madison'!O75+'5C1C_Intl High'!O75+'5C3_UnvView'!O75+'5C1F_L.C. Charter'!O75+'5C1E_LFNO'!O75+'5C1D_NOMMA'!O75+'5C1AE_Noble Minds'!O75+'5C1J_Jeff Chamber'!O75+'5C1Q_Advantage'!O75+'5C1AF_JCFA-Laf'!O75+'5C1W_Willow'!O75+'5C1Z_Lincoln Prep'!O75+'5C1AA_Laurel'!O75+'5C1AB_Apex'!O75+'5C1AC_Smothers'!O75+'5C1AD_Greater'!O75+'5C1R_Iberville'!O75+'5C1N_Delta'!O75+'5C1S_LC Col Prep'!O75+'5C1T_Northeast'!O75+'5C1U_Acadiana Ren'!O75+'5C1I_LA Key'!O75+'5C1V_Laf Ren'!O75+'5C1O_Impact'!O75+'5C1P_Vision'!O75+'5C2_LAVCA'!O75+'5C1H_Southwest'!O75+'5C1G_JS Clark'!O75+'5C1AH_BRUP'!O75+'5C1X_Tangi'!O75+'5C1Y_GEO'!O75+'5C1AI_Harmony'!O75+'5C1AJ_Athlos'!O75+'5C1AG_Collegiate'!O75+'5C1M_GEO Mid'!O75+Placeholder_Tallulah!O75</f>
        <v>0</v>
      </c>
      <c r="P75" s="57">
        <f>'Source Data'!L75</f>
        <v>1914.3201301470965</v>
      </c>
      <c r="Q75" s="75">
        <f>'5C1B_DArbonne'!Q75+'5C1A_Madison'!Q75+'5C1C_Intl High'!Q75+'5C3_UnvView'!Q75+'5C1F_L.C. Charter'!Q75+'5C1E_LFNO'!Q75+'5C1D_NOMMA'!Q75+'5C1AE_Noble Minds'!Q75+'5C1J_Jeff Chamber'!Q75+'5C1Q_Advantage'!Q75+'5C1AF_JCFA-Laf'!Q75+'5C1W_Willow'!Q75+'5C1Z_Lincoln Prep'!Q75+'5C1AA_Laurel'!Q75+'5C1AB_Apex'!Q75+'5C1AC_Smothers'!Q75+'5C1AD_Greater'!Q75+'5C1R_Iberville'!Q75+'5C1N_Delta'!Q75+'5C1S_LC Col Prep'!Q75+'5C1T_Northeast'!Q75+'5C1U_Acadiana Ren'!Q75+'5C1I_LA Key'!Q75+'5C1V_Laf Ren'!Q75+'5C1O_Impact'!Q75+'5C1P_Vision'!Q75+'5C2_LAVCA'!Q75+'5C1H_Southwest'!Q75+'5C1G_JS Clark'!Q75+'5C1AH_BRUP'!Q75+'5C1X_Tangi'!Q75+'5C1Y_GEO'!Q75+'5C1AI_Harmony'!Q75+'5C1AJ_Athlos'!Q75+'5C1AG_Collegiate'!Q75+'5C1M_GEO Mid'!Q75+Placeholder_Tallulah!Q75</f>
        <v>0</v>
      </c>
      <c r="R75" s="94">
        <f>'5C1B_DArbonne'!R75+'5C1A_Madison'!R75+'5C1C_Intl High'!R75+'5C3_UnvView'!R75+'5C1F_L.C. Charter'!R75+'5C1E_LFNO'!R75+'5C1D_NOMMA'!R75+'5C1AE_Noble Minds'!R75+'5C1J_Jeff Chamber'!R75+'5C1Q_Advantage'!R75+'5C1AF_JCFA-Laf'!R75+'5C1W_Willow'!R75+'5C1Z_Lincoln Prep'!R75+'5C1AA_Laurel'!R75+'5C1AB_Apex'!R75+'5C1AC_Smothers'!R75+'5C1AD_Greater'!R75+'5C1R_Iberville'!R75+'5C1N_Delta'!R75+'5C1S_LC Col Prep'!R75+'5C1T_Northeast'!R75+'5C1U_Acadiana Ren'!R75+'5C1I_LA Key'!R75+'5C1V_Laf Ren'!R75+'5C1O_Impact'!R75+'5C1P_Vision'!R75+'5C2_LAVCA'!R75+'5C1H_Southwest'!R75+'5C1G_JS Clark'!R75+'5C1AH_BRUP'!R75+'5C1X_Tangi'!R75+'5C1Y_GEO'!R75+'5C1AI_Harmony'!R75+'5C1AJ_Athlos'!R75+'5C1AG_Collegiate'!R75+'5C1M_GEO Mid'!R75+Placeholder_Tallulah!R75</f>
        <v>379218</v>
      </c>
      <c r="S75" s="1397">
        <f>'5C3_UnvView'!S75+'5C2_LAVCA'!S75</f>
        <v>20384</v>
      </c>
      <c r="T75" s="57">
        <f>'5C1B_DArbonne'!S75+'5C1A_Madison'!S75+'5C1C_Intl High'!S75+'5C3_UnvView'!T75+'5C1F_L.C. Charter'!S75+'5C1E_LFNO'!S75+'5C1D_NOMMA'!S75+'5C1AE_Noble Minds'!S75+'5C1J_Jeff Chamber'!S75+'5C1Q_Advantage'!S75+'5C1AF_JCFA-Laf'!S75+'5C1W_Willow'!S75+'5C1Z_Lincoln Prep'!S75+'5C1AA_Laurel'!S75+'5C1AB_Apex'!S75+'5C1AC_Smothers'!S75+'5C1AD_Greater'!S75+'5C1R_Iberville'!S75+'5C1N_Delta'!S75+'5C1S_LC Col Prep'!S75+'5C1T_Northeast'!S75+'5C1U_Acadiana Ren'!S75+'5C1I_LA Key'!S75+'5C1V_Laf Ren'!S75+'5C1O_Impact'!S75+'5C1P_Vision'!S75+'5C2_LAVCA'!T75+'5C1H_Southwest'!S75+'5C1G_JS Clark'!S75+'5C1AH_BRUP'!S75+'5C1X_Tangi'!S75+'5C1Y_GEO'!S75+'5C1AI_Harmony'!S75+'5C1AJ_Athlos'!S75+'5C1AG_Collegiate'!S75+'5C1M_GEO Mid'!S75+Placeholder_Tallulah!S75</f>
        <v>0</v>
      </c>
      <c r="U75" s="57">
        <f>'5C1B_DArbonne'!T75+'5C1A_Madison'!T75+'5C1C_Intl High'!T75+'5C3_UnvView'!U75+'5C1F_L.C. Charter'!T75+'5C1E_LFNO'!T75+'5C1D_NOMMA'!T75+'5C1AE_Noble Minds'!T75+'5C1J_Jeff Chamber'!T75+'5C1Q_Advantage'!T75+'5C1AF_JCFA-Laf'!T75+'5C1W_Willow'!T75+'5C1Z_Lincoln Prep'!T75+'5C1AA_Laurel'!T75+'5C1AB_Apex'!T75+'5C1AC_Smothers'!T75+'5C1AD_Greater'!T75+'5C1R_Iberville'!T75+'5C1N_Delta'!T75+'5C1S_LC Col Prep'!T75+'5C1T_Northeast'!T75+'5C1U_Acadiana Ren'!T75+'5C1I_LA Key'!T75+'5C1V_Laf Ren'!T75+'5C1O_Impact'!T75+'5C1P_Vision'!T75+'5C2_LAVCA'!U75+'5C1H_Southwest'!T75+'5C1G_JS Clark'!T75+'5C1AH_BRUP'!T75+'5C1X_Tangi'!T75+'5C1Y_GEO'!T75+'5C1AI_Harmony'!T75+'5C1AJ_Athlos'!T75+'5C1AG_Collegiate'!T75+'5C1M_GEO Mid'!T75+Placeholder_Tallulah!T75</f>
        <v>0</v>
      </c>
      <c r="V75" s="58">
        <f>'5C1B_DArbonne'!U75+'5C1A_Madison'!U75+'5C1C_Intl High'!U75+'5C3_UnvView'!V75+'5C1F_L.C. Charter'!U75+'5C1E_LFNO'!U75+'5C1D_NOMMA'!U75+'5C1AE_Noble Minds'!U75+'5C1J_Jeff Chamber'!U75+'5C1Q_Advantage'!U75+'5C1AF_JCFA-Laf'!U75+'5C1W_Willow'!U75+'5C1Z_Lincoln Prep'!U75+'5C1AA_Laurel'!U75+'5C1AB_Apex'!U75+'5C1AC_Smothers'!U75+'5C1AD_Greater'!U75+'5C1R_Iberville'!U75+'5C1N_Delta'!U75+'5C1S_LC Col Prep'!U75+'5C1T_Northeast'!U75+'5C1U_Acadiana Ren'!U75+'5C1I_LA Key'!U75+'5C1V_Laf Ren'!U75+'5C1O_Impact'!U75+'5C1P_Vision'!U75+'5C2_LAVCA'!V75+'5C1H_Southwest'!U75+'5C1G_JS Clark'!U75+'5C1AH_BRUP'!U75+'5C1X_Tangi'!U75+'5C1Y_GEO'!U75+'5C1AI_Harmony'!U75+'5C1AJ_Athlos'!U75+'5C1AG_Collegiate'!U75+'5C1M_GEO Mid'!U75+Placeholder_Tallulah!U75</f>
        <v>0</v>
      </c>
      <c r="W75" s="94">
        <f>'5C1B_DArbonne'!V75+'5C1A_Madison'!V75+'5C1C_Intl High'!V75+'5C3_UnvView'!W75+'5C1F_L.C. Charter'!V75+'5C1E_LFNO'!V75+'5C1D_NOMMA'!V75+'5C1AE_Noble Minds'!V75+'5C1J_Jeff Chamber'!V75+'5C1Q_Advantage'!V75+'5C1AF_JCFA-Laf'!V75+'5C1W_Willow'!V75+'5C1Z_Lincoln Prep'!V75+'5C1AA_Laurel'!V75+'5C1AB_Apex'!V75+'5C1AC_Smothers'!V75+'5C1AD_Greater'!V75+'5C1R_Iberville'!V75+'5C1N_Delta'!V75+'5C1S_LC Col Prep'!V75+'5C1T_Northeast'!V75+'5C1U_Acadiana Ren'!V75+'5C1I_LA Key'!V75+'5C1V_Laf Ren'!V75+'5C1O_Impact'!V75+'5C1P_Vision'!V75+'5C2_LAVCA'!W75+'5C1H_Southwest'!V75+'5C1G_JS Clark'!V75+'5C1AH_BRUP'!V75+'5C1X_Tangi'!V75+'5C1Y_GEO'!V75+'5C1AI_Harmony'!V75+'5C1AJ_Athlos'!V75+'5C1AG_Collegiate'!V75+'5C1M_GEO Mid'!V75+Placeholder_Tallulah!V75</f>
        <v>0</v>
      </c>
      <c r="X75" s="75">
        <f>'5C1B_DArbonne'!W75+'5C1A_Madison'!W75+'5C1C_Intl High'!W75+'5C3_UnvView'!X75+'5C1F_L.C. Charter'!W75+'5C1E_LFNO'!W75+'5C1D_NOMMA'!W75+'5C1AE_Noble Minds'!W75+'5C1J_Jeff Chamber'!W75+'5C1Q_Advantage'!W75+'5C1AF_JCFA-Laf'!W75+'5C1W_Willow'!W75+'5C1Z_Lincoln Prep'!W75+'5C1AA_Laurel'!W75+'5C1AB_Apex'!W75+'5C1AC_Smothers'!W75+'5C1AD_Greater'!W75+'5C1R_Iberville'!W75+'5C1N_Delta'!W75+'5C1S_LC Col Prep'!W75+'5C1T_Northeast'!W75+'5C1U_Acadiana Ren'!W75+'5C1I_LA Key'!W75+'5C1V_Laf Ren'!W75+'5C1O_Impact'!W75+'5C1P_Vision'!W75+'5C2_LAVCA'!X75+'5C1H_Southwest'!W75+'5C1G_JS Clark'!W75+'5C1AH_BRUP'!W75+'5C1X_Tangi'!W75+'5C1Y_GEO'!W75+'5C1AI_Harmony'!W75+'5C1AJ_Athlos'!W75+'5C1AG_Collegiate'!W75+'5C1M_GEO Mid'!W75+Placeholder_Tallulah!W75</f>
        <v>0</v>
      </c>
      <c r="Y75" s="94">
        <f>'5C1B_DArbonne'!X75+'5C1A_Madison'!X75+'5C1C_Intl High'!X75+'5C3_UnvView'!Y75+'5C1F_L.C. Charter'!X75+'5C1E_LFNO'!X75+'5C1D_NOMMA'!X75+'5C1AE_Noble Minds'!X75+'5C1J_Jeff Chamber'!X75+'5C1Q_Advantage'!X75+'5C1AF_JCFA-Laf'!X75+'5C1W_Willow'!X75+'5C1Z_Lincoln Prep'!X75+'5C1AA_Laurel'!X75+'5C1AB_Apex'!X75+'5C1AC_Smothers'!X75+'5C1AD_Greater'!X75+'5C1R_Iberville'!X75+'5C1N_Delta'!X75+'5C1S_LC Col Prep'!X75+'5C1T_Northeast'!X75+'5C1U_Acadiana Ren'!X75+'5C1I_LA Key'!X75+'5C1V_Laf Ren'!X75+'5C1O_Impact'!X75+'5C1P_Vision'!X75+'5C2_LAVCA'!Y75+'5C1H_Southwest'!X75+'5C1G_JS Clark'!X75+'5C1AH_BRUP'!X75+'5C1X_Tangi'!X75+'5C1Y_GEO'!X75+'5C1AI_Harmony'!X75+'5C1AJ_Athlos'!X75+'5C1AG_Collegiate'!X75+'5C1M_GEO Mid'!X75+Placeholder_Tallulah!X75</f>
        <v>0</v>
      </c>
      <c r="Z75" s="57">
        <f>'5C1B_DArbonne'!Y75+'5C1A_Madison'!Y75+'5C1C_Intl High'!Y75+'5C3_UnvView'!Z75+'5C1F_L.C. Charter'!Y75+'5C1E_LFNO'!Y75+'5C1D_NOMMA'!Y75+'5C1AE_Noble Minds'!Y75+'5C1J_Jeff Chamber'!Y75+'5C1Q_Advantage'!Y75+'5C1AF_JCFA-Laf'!Y75+'5C1W_Willow'!Y75+'5C1Z_Lincoln Prep'!Y75+'5C1AA_Laurel'!Y75+'5C1AB_Apex'!Y75+'5C1AC_Smothers'!Y75+'5C1AD_Greater'!Y75+'5C1R_Iberville'!Y75+'5C1N_Delta'!Y75+'5C1S_LC Col Prep'!Y75+'5C1T_Northeast'!Y75+'5C1U_Acadiana Ren'!Y75+'5C1I_LA Key'!Y75+'5C1V_Laf Ren'!Y75+'5C1O_Impact'!Y75+'5C1P_Vision'!Y75+'5C2_LAVCA'!Z75+'5C1H_Southwest'!Y75+'5C1G_JS Clark'!Y75+'5C1AH_BRUP'!Y75+'5C1X_Tangi'!Y75+'5C1Y_GEO'!Y75+'5C1AI_Harmony'!Y75+'5C1AJ_Athlos'!Y75+'5C1AG_Collegiate'!Y75+'5C1M_GEO Mid'!Y75+Placeholder_Tallulah!Y75</f>
        <v>0</v>
      </c>
      <c r="AA75" s="94">
        <f>'5C1B_DArbonne'!Z75+'5C1A_Madison'!Z75+'5C1C_Intl High'!Z75+'5C3_UnvView'!AA75+'5C1F_L.C. Charter'!Z75+'5C1E_LFNO'!Z75+'5C1D_NOMMA'!Z75+'5C1AE_Noble Minds'!Z75+'5C1J_Jeff Chamber'!Z75+'5C1Q_Advantage'!Z75+'5C1AF_JCFA-Laf'!Z75+'5C1W_Willow'!Z75+'5C1Z_Lincoln Prep'!Z75+'5C1AA_Laurel'!Z75+'5C1AB_Apex'!Z75+'5C1AC_Smothers'!Z75+'5C1AD_Greater'!Z75+'5C1R_Iberville'!Z75+'5C1N_Delta'!Z75+'5C1S_LC Col Prep'!Z75+'5C1T_Northeast'!Z75+'5C1U_Acadiana Ren'!Z75+'5C1I_LA Key'!Z75+'5C1V_Laf Ren'!Z75+'5C1O_Impact'!Z75+'5C1P_Vision'!Z75+'5C2_LAVCA'!AA75+'5C1H_Southwest'!Z75+'5C1G_JS Clark'!Z75+'5C1AH_BRUP'!Z75+'5C1X_Tangi'!Z75+'5C1Y_GEO'!Z75+'5C1AI_Harmony'!Z75+'5C1AJ_Athlos'!Z75+'5C1AG_Collegiate'!Z75+'5C1M_GEO Mid'!Z75+Placeholder_Tallulah!Z75</f>
        <v>0</v>
      </c>
      <c r="AB75" s="57">
        <f>'5C1B_DArbonne'!AA75+'5C1A_Madison'!AA75+'5C1C_Intl High'!AA75+'5C3_UnvView'!AB75+'5C1F_L.C. Charter'!AA75+'5C1E_LFNO'!AA75+'5C1D_NOMMA'!AA75+'5C1AE_Noble Minds'!AA75+'5C1J_Jeff Chamber'!AA75+'5C1Q_Advantage'!AA75+'5C1AF_JCFA-Laf'!AA75+'5C1W_Willow'!AA75+'5C1Z_Lincoln Prep'!AA75+'5C1AA_Laurel'!AA75+'5C1AB_Apex'!AA75+'5C1AC_Smothers'!AA75+'5C1AD_Greater'!AA75+'5C1R_Iberville'!AA75+'5C1N_Delta'!AA75+'5C1S_LC Col Prep'!AA75+'5C1T_Northeast'!AA75+'5C1U_Acadiana Ren'!AA75+'5C1I_LA Key'!AA75+'5C1V_Laf Ren'!AA75+'5C1O_Impact'!AA75+'5C1P_Vision'!AA75+'5C2_LAVCA'!AB75+'5C1H_Southwest'!AA75+'5C1G_JS Clark'!AA75+'5C1AH_BRUP'!AA75+'5C1X_Tangi'!AA75+'5C1Y_GEO'!AA75+'5C1AI_Harmony'!AA75+'5C1AJ_Athlos'!AA75+'5C1AG_Collegiate'!AA75+'5C1M_GEO Mid'!AA75+Placeholder_Tallulah!AA75</f>
        <v>0</v>
      </c>
      <c r="AC75" s="57">
        <f>'5C1B_DArbonne'!AB75+'5C1A_Madison'!AB75+'5C1C_Intl High'!AB75+'5C3_UnvView'!AC75+'5C1F_L.C. Charter'!AB75+'5C1E_LFNO'!AB75+'5C1D_NOMMA'!AB75+'5C1AE_Noble Minds'!AB75+'5C1J_Jeff Chamber'!AB75+'5C1Q_Advantage'!AB75+'5C1AF_JCFA-Laf'!AB75+'5C1W_Willow'!AB75+'5C1Z_Lincoln Prep'!AB75+'5C1AA_Laurel'!AB75+'5C1AB_Apex'!AB75+'5C1AC_Smothers'!AB75+'5C1AD_Greater'!AB75+'5C1R_Iberville'!AB75+'5C1N_Delta'!AB75+'5C1S_LC Col Prep'!AB75+'5C1T_Northeast'!AB75+'5C1U_Acadiana Ren'!AB75+'5C1I_LA Key'!AB75+'5C1V_Laf Ren'!AB75+'5C1O_Impact'!AB75+'5C1P_Vision'!AB75+'5C2_LAVCA'!AC75+'5C1H_Southwest'!AB75+'5C1G_JS Clark'!AB75+'5C1AH_BRUP'!AB75+'5C1X_Tangi'!AB75+'5C1Y_GEO'!AB75+'5C1AI_Harmony'!AB75+'5C1AJ_Athlos'!AB75+'5C1AG_Collegiate'!AB75+'5C1M_GEO Mid'!AB75+Placeholder_Tallulah!AB75</f>
        <v>0</v>
      </c>
      <c r="AD75" s="94">
        <f>'5C1B_DArbonne'!AC75+'5C1A_Madison'!AC75+'5C1C_Intl High'!AC75+'5C3_UnvView'!AD75+'5C1F_L.C. Charter'!AC75+'5C1E_LFNO'!AC75+'5C1D_NOMMA'!AC75+'5C1AE_Noble Minds'!AC75+'5C1J_Jeff Chamber'!AC75+'5C1Q_Advantage'!AC75+'5C1AF_JCFA-Laf'!AC75+'5C1W_Willow'!AC75+'5C1Z_Lincoln Prep'!AC75+'5C1AA_Laurel'!AC75+'5C1AB_Apex'!AC75+'5C1AC_Smothers'!AC75+'5C1AD_Greater'!AC75+'5C1R_Iberville'!AC75+'5C1N_Delta'!AC75+'5C1S_LC Col Prep'!AC75+'5C1T_Northeast'!AC75+'5C1U_Acadiana Ren'!AC75+'5C1I_LA Key'!AC75+'5C1V_Laf Ren'!AC75+'5C1O_Impact'!AC75+'5C1P_Vision'!AC75+'5C2_LAVCA'!AD75+'5C1H_Southwest'!AC75+'5C1G_JS Clark'!AC75+'5C1AH_BRUP'!AC75+'5C1X_Tangi'!AC75+'5C1Y_GEO'!AC75+'5C1AI_Harmony'!AC75+'5C1AJ_Athlos'!AC75+'5C1AG_Collegiate'!AC75+'5C1M_GEO Mid'!AC75+Placeholder_Tallulah!AC75</f>
        <v>0</v>
      </c>
      <c r="AE75" s="98">
        <f>'5C1B_DArbonne'!AD75+'5C1A_Madison'!AD75+'5C1C_Intl High'!AD75+'5C3_UnvView'!AE75+'5C1F_L.C. Charter'!AD75+'5C1E_LFNO'!AD75+'5C1D_NOMMA'!AD75+'5C1AE_Noble Minds'!AD75+'5C1J_Jeff Chamber'!AD75+'5C1Q_Advantage'!AD75+'5C1AF_JCFA-Laf'!AD75+'5C1W_Willow'!AD75+'5C1Z_Lincoln Prep'!AD75+'5C1AA_Laurel'!AD75+'5C1AB_Apex'!AD75+'5C1AC_Smothers'!AD75+'5C1AD_Greater'!AD75+'5C1R_Iberville'!AD75+'5C1N_Delta'!AD75+'5C1S_LC Col Prep'!AD75+'5C1T_Northeast'!AD75+'5C1U_Acadiana Ren'!AD75+'5C1I_LA Key'!AD75+'5C1V_Laf Ren'!AD75+'5C1O_Impact'!AD75+'5C1P_Vision'!AD75+'5C2_LAVCA'!AE75+'5C1H_Southwest'!AD75+'5C1G_JS Clark'!AD75+'5C1AH_BRUP'!AD75+'5C1X_Tangi'!AD75+'5C1Y_GEO'!AD75+'5C1AI_Harmony'!AD75+'5C1AJ_Athlos'!AD75+'5C1AG_Collegiate'!AD75+'5C1M_GEO Mid'!AD75+Placeholder_Tallulah!AD75</f>
        <v>0</v>
      </c>
      <c r="AF75" s="76">
        <f>'Source Data'!N75</f>
        <v>3789</v>
      </c>
      <c r="AG75" s="91">
        <f>'5C1B_DArbonne'!AF75+'5C1A_Madison'!AF75+'5C1C_Intl High'!AF75+'5C3_UnvView'!AG75+'5C1F_L.C. Charter'!AF75+'5C1E_LFNO'!AF75+'5C1D_NOMMA'!AF75+'5C1AE_Noble Minds'!AF75+'5C1J_Jeff Chamber'!AF75+'5C1Q_Advantage'!AF75+'5C1AF_JCFA-Laf'!AF75+'5C1W_Willow'!AF75+'5C1Z_Lincoln Prep'!AF75+'5C1AA_Laurel'!AF75+'5C1AB_Apex'!AF75+'5C1AC_Smothers'!AF75+'5C1AD_Greater'!AF75+'5C1R_Iberville'!AF75+'5C1N_Delta'!AF75+'5C1S_LC Col Prep'!AF75+'5C1T_Northeast'!AF75+'5C1U_Acadiana Ren'!AF75+'5C1I_LA Key'!AF75+'5C1V_Laf Ren'!AF75+'5C1O_Impact'!AF75+'5C1P_Vision'!AF75+'5C2_LAVCA'!AG75+'5C1H_Southwest'!AF75+'5C1G_JS Clark'!AF75+'5C1AH_BRUP'!AF75+'5C1X_Tangi'!AF75+'5C1Y_GEO'!AF75+'5C1AI_Harmony'!AF75+'5C1AJ_Athlos'!AF75+'5C1AG_Collegiate'!AF75+'5C1M_GEO Mid'!AF75+Placeholder_Tallulah!AF75</f>
        <v>0</v>
      </c>
      <c r="AH75" s="336">
        <f>'5C1B_DArbonne'!AG75+'5C1A_Madison'!AG75+'5C1C_Intl High'!AG75+'5C3_UnvView'!AH75+'5C1F_L.C. Charter'!AG75+'5C1E_LFNO'!AG75+'5C1D_NOMMA'!AG75+'5C1AE_Noble Minds'!AG75+'5C1J_Jeff Chamber'!AG75+'5C1Q_Advantage'!AG75+'5C1AF_JCFA-Laf'!AG75+'5C1W_Willow'!AG75+'5C1Z_Lincoln Prep'!AG75+'5C1AA_Laurel'!AG75+'5C1AB_Apex'!AG75+'5C1AC_Smothers'!AG75+'5C1AD_Greater'!AG75+'5C1R_Iberville'!AG75+'5C1N_Delta'!AG75+'5C1S_LC Col Prep'!AG75+'5C1T_Northeast'!AG75+'5C1U_Acadiana Ren'!AG75+'5C1I_LA Key'!AG75+'5C1V_Laf Ren'!AG75+'5C1O_Impact'!AG75+'5C1P_Vision'!AG75+'5C2_LAVCA'!AH75+'5C1H_Southwest'!AG75+'5C1G_JS Clark'!AG75+'5C1AH_BRUP'!AG75+'5C1X_Tangi'!AG75+'5C1Y_GEO'!AG75+'5C1AI_Harmony'!AG75+'5C1AJ_Athlos'!AG75+'5C1AG_Collegiate'!AG75+'5C1M_GEO Mid'!AG75+Placeholder_Tallulah!AG75</f>
        <v>0</v>
      </c>
      <c r="AI75" s="76">
        <f>'5C1B_DArbonne'!AH75+'5C1A_Madison'!AH75+'5C1C_Intl High'!AH75+'5C3_UnvView'!AI75+'5C1F_L.C. Charter'!AH75+'5C1E_LFNO'!AH75+'5C1D_NOMMA'!AH75+'5C1AE_Noble Minds'!AH75+'5C1J_Jeff Chamber'!AH75+'5C1Q_Advantage'!AH75+'5C1AF_JCFA-Laf'!AH75+'5C1W_Willow'!AH75+'5C1Z_Lincoln Prep'!AH75+'5C1AA_Laurel'!AH75+'5C1AB_Apex'!AH75+'5C1AC_Smothers'!AH75+'5C1AD_Greater'!AH75+'5C1R_Iberville'!AH75+'5C1N_Delta'!AH75+'5C1S_LC Col Prep'!AH75+'5C1T_Northeast'!AH75+'5C1U_Acadiana Ren'!AH75+'5C1I_LA Key'!AH75+'5C1V_Laf Ren'!AH75+'5C1O_Impact'!AH75+'5C1P_Vision'!AH75+'5C2_LAVCA'!AI75+'5C1H_Southwest'!AH75+'5C1G_JS Clark'!AH75+'5C1AH_BRUP'!AH75+'5C1X_Tangi'!AH75+'5C1Y_GEO'!AH75+'5C1AI_Harmony'!AH75+'5C1AJ_Athlos'!AH75+'5C1AG_Collegiate'!AH75+'5C1M_GEO Mid'!AH75+Placeholder_Tallulah!AH75</f>
        <v>0</v>
      </c>
      <c r="AJ75" s="336">
        <f>'5C1B_DArbonne'!AI75+'5C1A_Madison'!AI75+'5C1C_Intl High'!AI75+'5C3_UnvView'!AJ75+'5C1F_L.C. Charter'!AI75+'5C1E_LFNO'!AI75+'5C1D_NOMMA'!AI75+'5C1AE_Noble Minds'!AI75+'5C1J_Jeff Chamber'!AI75+'5C1Q_Advantage'!AI75+'5C1AF_JCFA-Laf'!AI75+'5C1W_Willow'!AI75+'5C1Z_Lincoln Prep'!AI75+'5C1AA_Laurel'!AI75+'5C1AB_Apex'!AI75+'5C1AC_Smothers'!AI75+'5C1AD_Greater'!AI75+'5C1R_Iberville'!AI75+'5C1N_Delta'!AI75+'5C1S_LC Col Prep'!AI75+'5C1T_Northeast'!AI75+'5C1U_Acadiana Ren'!AI75+'5C1I_LA Key'!AI75+'5C1V_Laf Ren'!AI75+'5C1O_Impact'!AI75+'5C1P_Vision'!AI75+'5C2_LAVCA'!AJ75+'5C1H_Southwest'!AI75+'5C1G_JS Clark'!AI75+'5C1AH_BRUP'!AI75+'5C1X_Tangi'!AI75+'5C1Y_GEO'!AI75+'5C1AI_Harmony'!AI75+'5C1AJ_Athlos'!AI75+'5C1AG_Collegiate'!AI75+'5C1M_GEO Mid'!AI75+Placeholder_Tallulah!AI75</f>
        <v>0</v>
      </c>
      <c r="AK75" s="78">
        <f>'5C1B_DArbonne'!AJ75+'5C1A_Madison'!AJ75+'5C1C_Intl High'!AJ75+'5C3_UnvView'!AK75+'5C1F_L.C. Charter'!AJ75+'5C1E_LFNO'!AJ75+'5C1D_NOMMA'!AJ75+'5C1AE_Noble Minds'!AJ75+'5C1J_Jeff Chamber'!AJ75+'5C1Q_Advantage'!AJ75+'5C1AF_JCFA-Laf'!AJ75+'5C1W_Willow'!AJ75+'5C1Z_Lincoln Prep'!AJ75+'5C1AA_Laurel'!AJ75+'5C1AB_Apex'!AJ75+'5C1AC_Smothers'!AJ75+'5C1AD_Greater'!AJ75+'5C1R_Iberville'!AJ75+'5C1N_Delta'!AJ75+'5C1S_LC Col Prep'!AJ75+'5C1T_Northeast'!AJ75+'5C1U_Acadiana Ren'!AJ75+'5C1I_LA Key'!AJ75+'5C1V_Laf Ren'!AJ75+'5C1O_Impact'!AJ75+'5C1P_Vision'!AJ75+'5C2_LAVCA'!AK75+'5C1H_Southwest'!AJ75+'5C1G_JS Clark'!AJ75+'5C1AH_BRUP'!AJ75+'5C1X_Tangi'!AJ75+'5C1Y_GEO'!AJ75+'5C1AI_Harmony'!AJ75+'5C1AJ_Athlos'!AJ75+'5C1AG_Collegiate'!AJ75+'5C1M_GEO Mid'!AJ75+Placeholder_Tallulah!AJ75</f>
        <v>0</v>
      </c>
      <c r="AL75" s="77">
        <f>'5C1B_DArbonne'!AK75+'5C1A_Madison'!AK75+'5C1C_Intl High'!AK75+'5C3_UnvView'!AL75+'5C1F_L.C. Charter'!AK75+'5C1E_LFNO'!AK75+'5C1D_NOMMA'!AK75+'5C1AE_Noble Minds'!AK75+'5C1J_Jeff Chamber'!AK75+'5C1Q_Advantage'!AK75+'5C1AF_JCFA-Laf'!AK75+'5C1W_Willow'!AK75+'5C1Z_Lincoln Prep'!AK75+'5C1AA_Laurel'!AK75+'5C1AB_Apex'!AK75+'5C1AC_Smothers'!AK75+'5C1AD_Greater'!AK75+'5C1R_Iberville'!AK75+'5C1N_Delta'!AK75+'5C1S_LC Col Prep'!AK75+'5C1T_Northeast'!AK75+'5C1U_Acadiana Ren'!AK75+'5C1I_LA Key'!AK75+'5C1V_Laf Ren'!AK75+'5C1O_Impact'!AK75+'5C1P_Vision'!AK75+'5C2_LAVCA'!AL75+'5C1H_Southwest'!AK75+'5C1G_JS Clark'!AK75+'5C1AH_BRUP'!AK75+'5C1X_Tangi'!AK75+'5C1Y_GEO'!AK75+'5C1AI_Harmony'!AK75+'5C1AJ_Athlos'!AK75+'5C1AG_Collegiate'!AK75+'5C1M_GEO Mid'!AK75+Placeholder_Tallulah!AK75</f>
        <v>0</v>
      </c>
      <c r="AM75" s="91">
        <f>'5C1B_DArbonne'!AL75+'5C1A_Madison'!AL75+'5C1C_Intl High'!AL75+'5C3_UnvView'!AM75+'5C1F_L.C. Charter'!AL75+'5C1E_LFNO'!AL75+'5C1D_NOMMA'!AL75+'5C1AE_Noble Minds'!AL75+'5C1J_Jeff Chamber'!AL75+'5C1Q_Advantage'!AL75+'5C1AF_JCFA-Laf'!AL75+'5C1W_Willow'!AL75+'5C1Z_Lincoln Prep'!AL75+'5C1AA_Laurel'!AL75+'5C1AB_Apex'!AL75+'5C1AC_Smothers'!AL75+'5C1AD_Greater'!AL75+'5C1R_Iberville'!AL75+'5C1N_Delta'!AL75+'5C1S_LC Col Prep'!AL75+'5C1T_Northeast'!AL75+'5C1U_Acadiana Ren'!AL75+'5C1I_LA Key'!AL75+'5C1V_Laf Ren'!AL75+'5C1O_Impact'!AL75+'5C1P_Vision'!AL75+'5C2_LAVCA'!AM75+'5C1H_Southwest'!AL75+'5C1G_JS Clark'!AL75+'5C1AH_BRUP'!AL75+'5C1X_Tangi'!AL75+'5C1Y_GEO'!AL75+'5C1AI_Harmony'!AL75+'5C1AJ_Athlos'!AL75+'5C1AG_Collegiate'!AL75+'5C1M_GEO Mid'!AL75+Placeholder_Tallulah!AL75</f>
        <v>223362</v>
      </c>
      <c r="AN75" s="80">
        <f>'5C1B_DArbonne'!AM75+'5C1A_Madison'!AM75+'5C1C_Intl High'!AM75+'5C3_UnvView'!AN75+'5C1F_L.C. Charter'!AM75+'5C1E_LFNO'!AM75+'5C1D_NOMMA'!AM75+'5C1AE_Noble Minds'!AM75+'5C1J_Jeff Chamber'!AM75+'5C1Q_Advantage'!AM75+'5C1AF_JCFA-Laf'!AM75+'5C1W_Willow'!AM75+'5C1Z_Lincoln Prep'!AM75+'5C1AA_Laurel'!AM75+'5C1AB_Apex'!AM75+'5C1AC_Smothers'!AM75+'5C1AD_Greater'!AM75+'5C1R_Iberville'!AM75+'5C1N_Delta'!AM75+'5C1S_LC Col Prep'!AM75+'5C1T_Northeast'!AM75+'5C1U_Acadiana Ren'!AM75+'5C1I_LA Key'!AM75+'5C1V_Laf Ren'!AM75+'5C1O_Impact'!AM75+'5C1P_Vision'!AM75+'5C2_LAVCA'!AN75+'5C1H_Southwest'!AM75+'5C1G_JS Clark'!AM75+'5C1AH_BRUP'!AM75+'5C1X_Tangi'!AM75+'5C1Y_GEO'!AM75+'5C1AI_Harmony'!AM75+'5C1AJ_Athlos'!AM75+'5C1AG_Collegiate'!AM75+'5C1M_GEO Mid'!AM75+Placeholder_Tallulah!AM75</f>
        <v>0</v>
      </c>
      <c r="AO75" s="91">
        <f>'5C1B_DArbonne'!AN75+'5C1A_Madison'!AN75+'5C1C_Intl High'!AN75+'5C3_UnvView'!AO75+'5C1F_L.C. Charter'!AN75+'5C1E_LFNO'!AN75+'5C1D_NOMMA'!AN75+'5C1AE_Noble Minds'!AN75+'5C1J_Jeff Chamber'!AN75+'5C1Q_Advantage'!AN75+'5C1AF_JCFA-Laf'!AN75+'5C1W_Willow'!AN75+'5C1Z_Lincoln Prep'!AN75+'5C1AA_Laurel'!AN75+'5C1AB_Apex'!AN75+'5C1AC_Smothers'!AN75+'5C1AD_Greater'!AN75+'5C1R_Iberville'!AN75+'5C1N_Delta'!AN75+'5C1S_LC Col Prep'!AN75+'5C1T_Northeast'!AN75+'5C1U_Acadiana Ren'!AN75+'5C1I_LA Key'!AN75+'5C1V_Laf Ren'!AN75+'5C1O_Impact'!AN75+'5C1P_Vision'!AN75+'5C2_LAVCA'!AO75+'5C1H_Southwest'!AN75+'5C1G_JS Clark'!AN75+'5C1AH_BRUP'!AN75+'5C1X_Tangi'!AN75+'5C1Y_GEO'!AN75+'5C1AI_Harmony'!AN75+'5C1AJ_Athlos'!AN75+'5C1AG_Collegiate'!AN75+'5C1M_GEO Mid'!AN75+Placeholder_Tallulah!AN75</f>
        <v>0</v>
      </c>
      <c r="AP75" s="78">
        <f>'5C1B_DArbonne'!AO75+'5C1A_Madison'!AO75+'5C1C_Intl High'!AO75+'5C3_UnvView'!AP75+'5C1F_L.C. Charter'!AO75+'5C1E_LFNO'!AO75+'5C1D_NOMMA'!AO75+'5C1AE_Noble Minds'!AO75+'5C1J_Jeff Chamber'!AO75+'5C1Q_Advantage'!AO75+'5C1AF_JCFA-Laf'!AO75+'5C1W_Willow'!AO75+'5C1Z_Lincoln Prep'!AO75+'5C1AA_Laurel'!AO75+'5C1AB_Apex'!AO75+'5C1AC_Smothers'!AO75+'5C1AD_Greater'!AO75+'5C1R_Iberville'!AO75+'5C1N_Delta'!AO75+'5C1S_LC Col Prep'!AO75+'5C1T_Northeast'!AO75+'5C1U_Acadiana Ren'!AO75+'5C1I_LA Key'!AO75+'5C1V_Laf Ren'!AO75+'5C1O_Impact'!AO75+'5C1P_Vision'!AO75+'5C2_LAVCA'!AP75+'5C1H_Southwest'!AO75+'5C1G_JS Clark'!AO75+'5C1AH_BRUP'!AO75+'5C1X_Tangi'!AO75+'5C1Y_GEO'!AO75+'5C1AI_Harmony'!AO75+'5C1AJ_Athlos'!AO75+'5C1AG_Collegiate'!AO75+'5C1M_GEO Mid'!AO75+Placeholder_Tallulah!AO75</f>
        <v>-6997</v>
      </c>
      <c r="AQ75" s="91">
        <f>'5C1B_DArbonne'!AP75+'5C1A_Madison'!AP75+'5C1C_Intl High'!AP75+'5C3_UnvView'!AQ75+'5C1F_L.C. Charter'!AP75+'5C1E_LFNO'!AP75+'5C1D_NOMMA'!AP75+'5C1AE_Noble Minds'!AP75+'5C1J_Jeff Chamber'!AP75+'5C1Q_Advantage'!AP75+'5C1AF_JCFA-Laf'!AP75+'5C1W_Willow'!AP75+'5C1Z_Lincoln Prep'!AP75+'5C1AA_Laurel'!AP75+'5C1AB_Apex'!AP75+'5C1AC_Smothers'!AP75+'5C1AD_Greater'!AP75+'5C1R_Iberville'!AP75+'5C1N_Delta'!AP75+'5C1S_LC Col Prep'!AP75+'5C1T_Northeast'!AP75+'5C1U_Acadiana Ren'!AP75+'5C1I_LA Key'!AP75+'5C1V_Laf Ren'!AP75+'5C1O_Impact'!AP75+'5C1P_Vision'!AP75+'5C2_LAVCA'!AQ75+'5C1H_Southwest'!AP75+'5C1G_JS Clark'!AP75+'5C1AH_BRUP'!AP75+'5C1X_Tangi'!AP75+'5C1Y_GEO'!AP75+'5C1AI_Harmony'!AP75+'5C1AJ_Athlos'!AP75+'5C1AG_Collegiate'!AP75+'5C1M_GEO Mid'!AP75+Placeholder_Tallulah!AP75</f>
        <v>0</v>
      </c>
      <c r="AR75" s="78">
        <f>'5C1B_DArbonne'!AQ75+'5C1A_Madison'!AQ75+'5C1C_Intl High'!AQ75+'5C3_UnvView'!AR75+'5C1F_L.C. Charter'!AQ75+'5C1E_LFNO'!AQ75+'5C1D_NOMMA'!AQ75+'5C1AE_Noble Minds'!AQ75+'5C1J_Jeff Chamber'!AQ75+'5C1Q_Advantage'!AQ75+'5C1AF_JCFA-Laf'!AQ75+'5C1W_Willow'!AQ75+'5C1Z_Lincoln Prep'!AQ75+'5C1AA_Laurel'!AQ75+'5C1AB_Apex'!AQ75+'5C1AC_Smothers'!AQ75+'5C1AD_Greater'!AQ75+'5C1R_Iberville'!AQ75+'5C1N_Delta'!AQ75+'5C1S_LC Col Prep'!AQ75+'5C1T_Northeast'!AQ75+'5C1U_Acadiana Ren'!AQ75+'5C1I_LA Key'!AQ75+'5C1V_Laf Ren'!AQ75+'5C1O_Impact'!AQ75+'5C1P_Vision'!AQ75+'5C2_LAVCA'!AR75+'5C1H_Southwest'!AQ75+'5C1G_JS Clark'!AQ75+'5C1AH_BRUP'!AQ75+'5C1X_Tangi'!AQ75+'5C1Y_GEO'!AQ75+'5C1AI_Harmony'!AQ75+'5C1AJ_Athlos'!AQ75+'5C1AG_Collegiate'!AQ75+'5C1M_GEO Mid'!AQ75+Placeholder_Tallulah!AQ75</f>
        <v>0</v>
      </c>
      <c r="AS75" s="78">
        <f>'5C1B_DArbonne'!AR75+'5C1A_Madison'!AR75+'5C1C_Intl High'!AR75+'5C3_UnvView'!AS75+'5C1F_L.C. Charter'!AR75+'5C1E_LFNO'!AR75+'5C1D_NOMMA'!AR75+'5C1AE_Noble Minds'!AR75+'5C1J_Jeff Chamber'!AR75+'5C1Q_Advantage'!AR75+'5C1AF_JCFA-Laf'!AR75+'5C1W_Willow'!AR75+'5C1Z_Lincoln Prep'!AR75+'5C1AA_Laurel'!AR75+'5C1AB_Apex'!AR75+'5C1AC_Smothers'!AR75+'5C1AD_Greater'!AR75+'5C1R_Iberville'!AR75+'5C1N_Delta'!AR75+'5C1S_LC Col Prep'!AR75+'5C1T_Northeast'!AR75+'5C1U_Acadiana Ren'!AR75+'5C1I_LA Key'!AR75+'5C1V_Laf Ren'!AR75+'5C1O_Impact'!AR75+'5C1P_Vision'!AR75+'5C2_LAVCA'!AS75+'5C1H_Southwest'!AR75+'5C1G_JS Clark'!AR75+'5C1AH_BRUP'!AR75+'5C1X_Tangi'!AR75+'5C1Y_GEO'!AR75+'5C1AI_Harmony'!AR75+'5C1AJ_Athlos'!AR75+'5C1AG_Collegiate'!AR75+'5C1M_GEO Mid'!AR75+Placeholder_Tallulah!AR75</f>
        <v>0</v>
      </c>
      <c r="AT75" s="91">
        <f>'5C1B_DArbonne'!AS75+'5C1A_Madison'!AS75+'5C1C_Intl High'!AS75+'5C3_UnvView'!AT75+'5C1F_L.C. Charter'!AS75+'5C1E_LFNO'!AS75+'5C1D_NOMMA'!AS75+'5C1AE_Noble Minds'!AS75+'5C1J_Jeff Chamber'!AS75+'5C1Q_Advantage'!AS75+'5C1AF_JCFA-Laf'!AS75+'5C1W_Willow'!AS75+'5C1Z_Lincoln Prep'!AS75+'5C1AA_Laurel'!AS75+'5C1AB_Apex'!AS75+'5C1AC_Smothers'!AS75+'5C1AD_Greater'!AS75+'5C1R_Iberville'!AS75+'5C1N_Delta'!AS75+'5C1S_LC Col Prep'!AS75+'5C1T_Northeast'!AS75+'5C1U_Acadiana Ren'!AS75+'5C1I_LA Key'!AS75+'5C1V_Laf Ren'!AS75+'5C1O_Impact'!AS75+'5C1P_Vision'!AS75+'5C2_LAVCA'!AT75+'5C1H_Southwest'!AS75+'5C1G_JS Clark'!AS75+'5C1AH_BRUP'!AS75+'5C1X_Tangi'!AS75+'5C1Y_GEO'!AS75+'5C1AI_Harmony'!AS75+'5C1AJ_Athlos'!AS75+'5C1AG_Collegiate'!AS75+'5C1M_GEO Mid'!AS75+Placeholder_Tallulah!AS75</f>
        <v>23693</v>
      </c>
      <c r="AU75" s="79">
        <f t="shared" si="5"/>
        <v>0</v>
      </c>
      <c r="AV75" s="88">
        <f t="shared" si="6"/>
        <v>23693</v>
      </c>
      <c r="AW75" s="192"/>
      <c r="AX75" s="84" t="e">
        <f>'5C1B_DArbonne'!#REF!+'5C1A_Madison'!#REF!+'5C1C_Intl High'!#REF!+'5C3_UnvView'!#REF!+'5C1F_L.C. Charter'!#REF!+'5C1E_LFNO'!#REF!+'5C1D_NOMMA'!#REF!+'5C1AE_Noble Minds'!#REF!+'5C1J_Jeff Chamber'!#REF!+'5C1Q_Advantage'!#REF!+'5C1AF_JCFA-Laf'!#REF!+'5C1W_Willow'!#REF!+'5C1Z_Lincoln Prep'!#REF!+'5C1AA_Laurel'!#REF!+'5C1AB_Apex'!#REF!+'5C1AC_Smothers'!#REF!+'5C1AD_Greater'!#REF!+'5C1R_Iberville'!#REF!+'5C1N_Delta'!#REF!+'5C1S_LC Col Prep'!#REF!+'5C1T_Northeast'!#REF!+'5C1U_Acadiana Ren'!#REF!+'5C1I_LA Key'!#REF!+'5C1V_Laf Ren'!#REF!+'5C1O_Impact'!#REF!+'5C1P_Vision'!#REF!+'5C2_LAVCA'!#REF!+'5C1H_Southwest'!#REF!+'5C1G_JS Clark'!#REF!+'5C1AH_BRUP'!#REF!+'5C1X_Tangi'!#REF!+'5C1Y_GEO'!#REF!+'5C1AI_Harmony'!#REF!+'5C1AJ_Athlos'!#REF!+'5C1AG_Collegiate'!#REF!+'5C1M_GEO Mid'!#REF!+Placeholder_Tallulah!AW75</f>
        <v>#REF!</v>
      </c>
      <c r="AY75" s="84">
        <f t="shared" si="7"/>
        <v>0</v>
      </c>
      <c r="AZ75" s="84" t="e">
        <f>AY75-AX75</f>
        <v>#REF!</v>
      </c>
    </row>
    <row r="76" spans="1:52" s="199" customFormat="1" ht="16.149999999999999" customHeight="1" thickBot="1" x14ac:dyDescent="0.25">
      <c r="A76" s="1610" t="s">
        <v>494</v>
      </c>
      <c r="B76" s="1612"/>
      <c r="C76" s="357">
        <f>SUM(C7:C75)</f>
        <v>0</v>
      </c>
      <c r="D76" s="330"/>
      <c r="E76" s="347">
        <f>SUM(E7:E75)</f>
        <v>0</v>
      </c>
      <c r="F76" s="357">
        <f>SUM(F7:F75)</f>
        <v>0</v>
      </c>
      <c r="G76" s="330"/>
      <c r="H76" s="347">
        <f>SUM(H7:H75)</f>
        <v>0</v>
      </c>
      <c r="I76" s="357">
        <f>SUM(I7:I75)</f>
        <v>0</v>
      </c>
      <c r="J76" s="330"/>
      <c r="K76" s="347">
        <f>SUM(K7:K75)</f>
        <v>0</v>
      </c>
      <c r="L76" s="357">
        <f>SUM(L7:L75)</f>
        <v>0</v>
      </c>
      <c r="M76" s="330"/>
      <c r="N76" s="347">
        <f>SUM(N7:N75)</f>
        <v>0</v>
      </c>
      <c r="O76" s="357">
        <f>SUM(O7:O75)</f>
        <v>0</v>
      </c>
      <c r="P76" s="330"/>
      <c r="Q76" s="347">
        <f>SUM(Q7:Q75)</f>
        <v>0</v>
      </c>
      <c r="R76" s="358">
        <f t="shared" ref="R76:AV76" si="8">SUM(R7:R75)</f>
        <v>83883764</v>
      </c>
      <c r="S76" s="1399">
        <f t="shared" si="8"/>
        <v>2231842</v>
      </c>
      <c r="T76" s="330">
        <f t="shared" si="8"/>
        <v>0</v>
      </c>
      <c r="U76" s="330">
        <f t="shared" si="8"/>
        <v>0</v>
      </c>
      <c r="V76" s="359">
        <f t="shared" si="8"/>
        <v>0</v>
      </c>
      <c r="W76" s="358">
        <f t="shared" si="8"/>
        <v>0</v>
      </c>
      <c r="X76" s="347">
        <f t="shared" si="8"/>
        <v>0</v>
      </c>
      <c r="Y76" s="358">
        <f t="shared" si="8"/>
        <v>0</v>
      </c>
      <c r="Z76" s="347">
        <f t="shared" si="8"/>
        <v>0</v>
      </c>
      <c r="AA76" s="358">
        <f t="shared" si="8"/>
        <v>0</v>
      </c>
      <c r="AB76" s="330">
        <f t="shared" si="8"/>
        <v>0</v>
      </c>
      <c r="AC76" s="330">
        <f t="shared" si="8"/>
        <v>0</v>
      </c>
      <c r="AD76" s="358">
        <f t="shared" si="8"/>
        <v>0</v>
      </c>
      <c r="AE76" s="327">
        <f t="shared" si="8"/>
        <v>0</v>
      </c>
      <c r="AF76" s="360">
        <f>'Source Data'!N76</f>
        <v>5302</v>
      </c>
      <c r="AG76" s="361">
        <f t="shared" si="8"/>
        <v>0</v>
      </c>
      <c r="AH76" s="357">
        <f t="shared" si="8"/>
        <v>0</v>
      </c>
      <c r="AI76" s="360">
        <f t="shared" si="8"/>
        <v>0</v>
      </c>
      <c r="AJ76" s="357">
        <f t="shared" si="8"/>
        <v>0</v>
      </c>
      <c r="AK76" s="362">
        <f t="shared" si="8"/>
        <v>0</v>
      </c>
      <c r="AL76" s="363">
        <f t="shared" si="8"/>
        <v>0</v>
      </c>
      <c r="AM76" s="361">
        <f t="shared" si="8"/>
        <v>114465222</v>
      </c>
      <c r="AN76" s="364">
        <f t="shared" si="8"/>
        <v>0</v>
      </c>
      <c r="AO76" s="361">
        <f t="shared" si="8"/>
        <v>0</v>
      </c>
      <c r="AP76" s="362">
        <f>SUM(AP7:AP75)</f>
        <v>146256</v>
      </c>
      <c r="AQ76" s="361">
        <f t="shared" si="8"/>
        <v>0</v>
      </c>
      <c r="AR76" s="362">
        <f t="shared" si="8"/>
        <v>0</v>
      </c>
      <c r="AS76" s="362">
        <f t="shared" si="8"/>
        <v>0</v>
      </c>
      <c r="AT76" s="361">
        <f t="shared" si="8"/>
        <v>10650155</v>
      </c>
      <c r="AU76" s="365">
        <f t="shared" si="8"/>
        <v>0</v>
      </c>
      <c r="AV76" s="365">
        <f t="shared" si="8"/>
        <v>10650155</v>
      </c>
      <c r="AW76" s="339"/>
      <c r="AX76" s="347" t="e">
        <f>SUM(AX7:AX75)</f>
        <v>#REF!</v>
      </c>
      <c r="AY76" s="347">
        <f>SUM(AY7:AY75)</f>
        <v>0</v>
      </c>
      <c r="AZ76" s="347" t="e">
        <f>SUM(AZ7:AZ75)</f>
        <v>#REF!</v>
      </c>
    </row>
    <row r="77" spans="1:52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44"/>
      <c r="AF77" s="367"/>
      <c r="AG77" s="344"/>
      <c r="AH77" s="366"/>
      <c r="AI77" s="367"/>
      <c r="AJ77" s="366"/>
      <c r="AK77" s="344"/>
      <c r="AL77" s="344"/>
      <c r="AM77" s="344"/>
      <c r="AN77" s="344"/>
      <c r="AO77" s="344"/>
      <c r="AP77" s="344"/>
      <c r="AQ77" s="344"/>
      <c r="AR77" s="344"/>
      <c r="AS77" s="344"/>
      <c r="AT77" s="344"/>
      <c r="AU77" s="344"/>
      <c r="AV77" s="344"/>
      <c r="AW77" s="339"/>
      <c r="AX77" s="323"/>
      <c r="AY77" s="323"/>
      <c r="AZ77" s="323"/>
    </row>
    <row r="78" spans="1:52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246"/>
      <c r="AA78" s="98">
        <f>'5C1B_DArbonne'!Z78+'5C1A_Madison'!Z78+'5C1C_Intl High'!Z78+'5C3_UnvView'!AA78+'5C1F_L.C. Charter'!Z78+'5C1E_LFNO'!Z78+'5C1D_NOMMA'!Z78+'5C1AE_Noble Minds'!Z78+'5C1J_Jeff Chamber'!Z78+'5C1Q_Advantage'!Z78+'5C1AF_JCFA-Laf'!Z78+'5C1W_Willow'!Z78+'5C1Z_Lincoln Prep'!Z78+'5C1AA_Laurel'!Z78+'5C1AB_Apex'!Z78+'5C1AC_Smothers'!Z78+'5C1AD_Greater'!Z78+'5C1R_Iberville'!Z78+'5C1N_Delta'!Z78+'5C1S_LC Col Prep'!Z78+'5C1T_Northeast'!Z78+'5C1U_Acadiana Ren'!Z78+'5C1I_LA Key'!Z78+'5C1V_Laf Ren'!Z78+'5C1O_Impact'!Z78+'5C1P_Vision'!Z78+'5C2_LAVCA'!AA78+'5C1H_Southwest'!Z78+'5C1G_JS Clark'!Z78+'5C1AH_BRUP'!Z78+'5C1X_Tangi'!Z78+'5C1Y_GEO'!Z78+'5C1AI_Harmony'!Z78+'5C1AJ_Athlos'!Z78+'5C1AG_Collegiate'!Z78+'5C1M_GEO Mid'!Z78+Placeholder_Tallulah!Z78</f>
        <v>735000</v>
      </c>
      <c r="AB78" s="251">
        <f>'5C1B_DArbonne'!AA78+'5C1A_Madison'!AA78+'5C1C_Intl High'!AA78+'5C3_UnvView'!AB78+'5C1F_L.C. Charter'!AA78+'5C1E_LFNO'!AA78+'5C1D_NOMMA'!AA78+'5C1AE_Noble Minds'!AA78+'5C1J_Jeff Chamber'!AA78+'5C1Q_Advantage'!AA78+'5C1AF_JCFA-Laf'!AA78+'5C1W_Willow'!AA78+'5C1Z_Lincoln Prep'!AA78+'5C1AA_Laurel'!AA78+'5C1AB_Apex'!AA78+'5C1AC_Smothers'!AA78+'5C1AD_Greater'!AA78+'5C1R_Iberville'!AA78+'5C1N_Delta'!AA78+'5C1S_LC Col Prep'!AA78+'5C1T_Northeast'!AA78+'5C1U_Acadiana Ren'!AA78+'5C1I_LA Key'!AA78+'5C1V_Laf Ren'!AA78+'5C1O_Impact'!AA78+'5C1P_Vision'!AA78+'5C2_LAVCA'!AB78+'5C1H_Southwest'!AA78+'5C1G_JS Clark'!AA78+'5C1AH_BRUP'!AA78+'5C1X_Tangi'!AA78+'5C1Y_GEO'!AA78+'5C1AI_Harmony'!AA78+'5C1AJ_Athlos'!AA78+'5C1AG_Collegiate'!AA78+'5C1M_GEO Mid'!AA78+Placeholder_Tallulah!AA78</f>
        <v>673750</v>
      </c>
      <c r="AC78" s="246">
        <f>'5C1B_DArbonne'!AB78+'5C1A_Madison'!AB78+'5C1C_Intl High'!AB78+'5C3_UnvView'!AC78+'5C1F_L.C. Charter'!AB78+'5C1E_LFNO'!AB78+'5C1D_NOMMA'!AB78+'5C1AE_Noble Minds'!AB78+'5C1J_Jeff Chamber'!AB78+'5C1Q_Advantage'!AB78+'5C1AF_JCFA-Laf'!AB78+'5C1W_Willow'!AB78+'5C1Z_Lincoln Prep'!AB78+'5C1AA_Laurel'!AB78+'5C1AB_Apex'!AB78+'5C1AC_Smothers'!AB78+'5C1AD_Greater'!AB78+'5C1R_Iberville'!AB78+'5C1N_Delta'!AB78+'5C1S_LC Col Prep'!AB78+'5C1T_Northeast'!AB78+'5C1U_Acadiana Ren'!AB78+'5C1I_LA Key'!AB78+'5C1V_Laf Ren'!AB78+'5C1O_Impact'!AB78+'5C1P_Vision'!AB78+'5C2_LAVCA'!AC78+'5C1H_Southwest'!AB78+'5C1G_JS Clark'!AB78+'5C1AH_BRUP'!AB78+'5C1X_Tangi'!AB78+'5C1Y_GEO'!AB78+'5C1AI_Harmony'!AB78+'5C1AJ_Athlos'!AB78+'5C1AG_Collegiate'!AB78+'5C1M_GEO Mid'!AB78+Placeholder_Tallulah!AB78</f>
        <v>61250</v>
      </c>
      <c r="AD78" s="98">
        <f>'5C1B_DArbonne'!AC78+'5C1A_Madison'!AC78+'5C1C_Intl High'!AC78+'5C3_UnvView'!AD78+'5C1F_L.C. Charter'!AC78+'5C1E_LFNO'!AC78+'5C1D_NOMMA'!AC78+'5C1AE_Noble Minds'!AC78+'5C1J_Jeff Chamber'!AC78+'5C1Q_Advantage'!AC78+'5C1AF_JCFA-Laf'!AC78+'5C1W_Willow'!AC78+'5C1Z_Lincoln Prep'!AC78+'5C1AA_Laurel'!AC78+'5C1AB_Apex'!AC78+'5C1AC_Smothers'!AC78+'5C1AD_Greater'!AC78+'5C1R_Iberville'!AC78+'5C1N_Delta'!AC78+'5C1S_LC Col Prep'!AC78+'5C1T_Northeast'!AC78+'5C1U_Acadiana Ren'!AC78+'5C1I_LA Key'!AC78+'5C1V_Laf Ren'!AC78+'5C1O_Impact'!AC78+'5C1P_Vision'!AC78+'5C2_LAVCA'!AD78+'5C1H_Southwest'!AC78+'5C1G_JS Clark'!AC78+'5C1AH_BRUP'!AC78+'5C1X_Tangi'!AC78+'5C1Y_GEO'!AC78+'5C1AI_Harmony'!AC78+'5C1AJ_Athlos'!AC78+'5C1AG_Collegiate'!AC78+'5C1M_GEO Mid'!AC78+Placeholder_Tallulah!AC78</f>
        <v>61250</v>
      </c>
      <c r="AE78" s="98">
        <f>'5C1B_DArbonne'!AD78+'5C1A_Madison'!AD78+'5C1C_Intl High'!AD78+'5C3_UnvView'!AE78+'5C1F_L.C. Charter'!AD78+'5C1E_LFNO'!AD78+'5C1D_NOMMA'!AD78+'5C1AE_Noble Minds'!AD78+'5C1J_Jeff Chamber'!AD78+'5C1Q_Advantage'!AD78+'5C1AF_JCFA-Laf'!AD78+'5C1W_Willow'!AD78+'5C1Z_Lincoln Prep'!AD78+'5C1AA_Laurel'!AD78+'5C1AB_Apex'!AD78+'5C1AC_Smothers'!AD78+'5C1AD_Greater'!AD78+'5C1R_Iberville'!AD78+'5C1N_Delta'!AD78+'5C1S_LC Col Prep'!AD78+'5C1T_Northeast'!AD78+'5C1U_Acadiana Ren'!AD78+'5C1I_LA Key'!AD78+'5C1V_Laf Ren'!AD78+'5C1O_Impact'!AD78+'5C1P_Vision'!AD78+'5C2_LAVCA'!AE78+'5C1H_Southwest'!AD78+'5C1G_JS Clark'!AD78+'5C1AH_BRUP'!AD78+'5C1X_Tangi'!AD78+'5C1Y_GEO'!AD78+'5C1AI_Harmony'!AD78+'5C1AJ_Athlos'!AD78+'5C1AG_Collegiate'!AD78+'5C1M_GEO Mid'!AD78+Placeholder_Tallulah!AD78</f>
        <v>735000</v>
      </c>
      <c r="AF78" s="246"/>
      <c r="AG78" s="246"/>
      <c r="AH78" s="248"/>
      <c r="AI78" s="246"/>
      <c r="AJ78" s="248"/>
      <c r="AK78" s="246"/>
      <c r="AL78" s="246"/>
      <c r="AM78" s="246"/>
      <c r="AN78" s="246"/>
      <c r="AO78" s="246"/>
      <c r="AP78" s="246"/>
      <c r="AQ78" s="246"/>
      <c r="AR78" s="246"/>
      <c r="AS78" s="246"/>
      <c r="AT78" s="246"/>
      <c r="AU78" s="253">
        <f t="shared" ref="AU78:AU83" si="9">AA78+AQ78</f>
        <v>735000</v>
      </c>
      <c r="AV78" s="253">
        <f>AD78+AT78</f>
        <v>61250</v>
      </c>
      <c r="AW78" s="339"/>
      <c r="AX78" s="339"/>
      <c r="AY78" s="339"/>
      <c r="AZ78" s="339"/>
    </row>
    <row r="79" spans="1:52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46"/>
      <c r="AA79" s="250"/>
      <c r="AB79" s="251"/>
      <c r="AC79" s="246"/>
      <c r="AD79" s="250"/>
      <c r="AE79" s="98">
        <f>'5C1B_DArbonne'!AD79+'5C1A_Madison'!AD79+'5C1C_Intl High'!AD79+'5C3_UnvView'!AE79+'5C1F_L.C. Charter'!AD79+'5C1E_LFNO'!AD79+'5C1D_NOMMA'!AD79+'5C1AE_Noble Minds'!AD79+'5C1J_Jeff Chamber'!AD79+'5C1Q_Advantage'!AD79+'5C1AF_JCFA-Laf'!AD79+'5C1W_Willow'!AD79+'5C1Z_Lincoln Prep'!AD79+'5C1AA_Laurel'!AD79+'5C1AB_Apex'!AD79+'5C1AC_Smothers'!AD79+'5C1AD_Greater'!AD79+'5C1R_Iberville'!AD79+'5C1N_Delta'!AD79+'5C1S_LC Col Prep'!AD79+'5C1T_Northeast'!AD79+'5C1U_Acadiana Ren'!AD79+'5C1I_LA Key'!AD79+'5C1V_Laf Ren'!AD79+'5C1O_Impact'!AD79+'5C1P_Vision'!AD79+'5C2_LAVCA'!AE79+'5C1H_Southwest'!AD79+'5C1G_JS Clark'!AD79+'5C1AH_BRUP'!AD79+'5C1X_Tangi'!AD79+'5C1Y_GEO'!AD79+'5C1AI_Harmony'!AD79+'5C1AJ_Athlos'!AD79+'5C1AG_Collegiate'!AD79+'5C1M_GEO Mid'!AD79+Placeholder_Tallulah!AD79</f>
        <v>126000</v>
      </c>
      <c r="AF79" s="246"/>
      <c r="AG79" s="246"/>
      <c r="AH79" s="248"/>
      <c r="AI79" s="246"/>
      <c r="AJ79" s="248"/>
      <c r="AK79" s="246"/>
      <c r="AL79" s="246"/>
      <c r="AM79" s="246"/>
      <c r="AN79" s="246"/>
      <c r="AO79" s="246"/>
      <c r="AP79" s="246"/>
      <c r="AQ79" s="246"/>
      <c r="AR79" s="246"/>
      <c r="AS79" s="246"/>
      <c r="AT79" s="246"/>
      <c r="AU79" s="253">
        <f t="shared" si="9"/>
        <v>0</v>
      </c>
      <c r="AV79" s="246"/>
      <c r="AW79" s="339"/>
      <c r="AX79" s="339"/>
      <c r="AY79" s="339"/>
      <c r="AZ79" s="339"/>
    </row>
    <row r="80" spans="1:52" ht="16.149999999999999" customHeight="1" x14ac:dyDescent="0.2">
      <c r="A80" s="1619" t="s">
        <v>1430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46"/>
      <c r="AA80" s="251"/>
      <c r="AB80" s="251">
        <f>'5C1B_DArbonne'!AA80+'5C1A_Madison'!AA80+'5C1C_Intl High'!AA80+'5C3_UnvView'!AB80+'5C1F_L.C. Charter'!AA80+'5C1E_LFNO'!AA80+'5C1D_NOMMA'!AA80+'5C1AE_Noble Minds'!AA80+'5C1J_Jeff Chamber'!AA80+'5C1Q_Advantage'!AA80+'5C1AF_JCFA-Laf'!AA80+'5C1W_Willow'!AA80+'5C1Z_Lincoln Prep'!AA80+'5C1AA_Laurel'!AA80+'5C1AB_Apex'!AA80+'5C1AC_Smothers'!AA80+'5C1AD_Greater'!AA80+'5C1R_Iberville'!AA80+'5C1N_Delta'!AA80+'5C1S_LC Col Prep'!AA80+'5C1T_Northeast'!AA80+'5C1U_Acadiana Ren'!AA80+'5C1I_LA Key'!AA80+'5C1V_Laf Ren'!AA80+'5C1O_Impact'!AA80+'5C1P_Vision'!AA80+'5C2_LAVCA'!AB80+'5C1H_Southwest'!AA80+'5C1G_JS Clark'!AA80+'5C1AH_BRUP'!AA80+'5C1X_Tangi'!AA80+'5C1Y_GEO'!AA80+'5C1AI_Harmony'!AA80+'5C1AJ_Athlos'!AA80+'5C1AG_Collegiate'!AA80+'5C1M_GEO Mid'!AA80+Placeholder_Tallulah!AA80</f>
        <v>3309</v>
      </c>
      <c r="AC80" s="246">
        <f>'5C1B_DArbonne'!AB80+'5C1A_Madison'!AB80+'5C1C_Intl High'!AB80+'5C3_UnvView'!AC80+'5C1F_L.C. Charter'!AB80+'5C1E_LFNO'!AB80+'5C1D_NOMMA'!AB80+'5C1AE_Noble Minds'!AB80+'5C1J_Jeff Chamber'!AB80+'5C1Q_Advantage'!AB80+'5C1AF_JCFA-Laf'!AB80+'5C1W_Willow'!AB80+'5C1Z_Lincoln Prep'!AB80+'5C1AA_Laurel'!AB80+'5C1AB_Apex'!AB80+'5C1AC_Smothers'!AB80+'5C1AD_Greater'!AB80+'5C1R_Iberville'!AB80+'5C1N_Delta'!AB80+'5C1S_LC Col Prep'!AB80+'5C1T_Northeast'!AB80+'5C1U_Acadiana Ren'!AB80+'5C1I_LA Key'!AB80+'5C1V_Laf Ren'!AB80+'5C1O_Impact'!AB80+'5C1P_Vision'!AB80+'5C2_LAVCA'!AC80+'5C1H_Southwest'!AB80+'5C1G_JS Clark'!AB80+'5C1AH_BRUP'!AB80+'5C1X_Tangi'!AB80+'5C1Y_GEO'!AB80+'5C1AI_Harmony'!AB80+'5C1AJ_Athlos'!AB80+'5C1AG_Collegiate'!AB80+'5C1M_GEO Mid'!AB80+Placeholder_Tallulah!AB80</f>
        <v>-3309</v>
      </c>
      <c r="AD80" s="98">
        <f>'5C1B_DArbonne'!AC80+'5C1A_Madison'!AC80+'5C1C_Intl High'!AC80+'5C3_UnvView'!AD80+'5C1F_L.C. Charter'!AC80+'5C1E_LFNO'!AC80+'5C1D_NOMMA'!AC80+'5C1AE_Noble Minds'!AC80+'5C1J_Jeff Chamber'!AC80+'5C1Q_Advantage'!AC80+'5C1AF_JCFA-Laf'!AC80+'5C1W_Willow'!AC80+'5C1Z_Lincoln Prep'!AC80+'5C1AA_Laurel'!AC80+'5C1AB_Apex'!AC80+'5C1AC_Smothers'!AC80+'5C1AD_Greater'!AC80+'5C1R_Iberville'!AC80+'5C1N_Delta'!AC80+'5C1S_LC Col Prep'!AC80+'5C1T_Northeast'!AC80+'5C1U_Acadiana Ren'!AC80+'5C1I_LA Key'!AC80+'5C1V_Laf Ren'!AC80+'5C1O_Impact'!AC80+'5C1P_Vision'!AC80+'5C2_LAVCA'!AD80+'5C1H_Southwest'!AC80+'5C1G_JS Clark'!AC80+'5C1AH_BRUP'!AC80+'5C1X_Tangi'!AC80+'5C1Y_GEO'!AC80+'5C1AI_Harmony'!AC80+'5C1AJ_Athlos'!AC80+'5C1AG_Collegiate'!AC80+'5C1M_GEO Mid'!AC80+Placeholder_Tallulah!AC80</f>
        <v>-3309</v>
      </c>
      <c r="AE80" s="98">
        <f>'5C1B_DArbonne'!AD80+'5C1A_Madison'!AD80+'5C1C_Intl High'!AD80+'5C3_UnvView'!AE80+'5C1F_L.C. Charter'!AD80+'5C1E_LFNO'!AD80+'5C1D_NOMMA'!AD80+'5C1AE_Noble Minds'!AD80+'5C1J_Jeff Chamber'!AD80+'5C1Q_Advantage'!AD80+'5C1AF_JCFA-Laf'!AD80+'5C1W_Willow'!AD80+'5C1Z_Lincoln Prep'!AD80+'5C1AA_Laurel'!AD80+'5C1AB_Apex'!AD80+'5C1AC_Smothers'!AD80+'5C1AD_Greater'!AD80+'5C1R_Iberville'!AD80+'5C1N_Delta'!AD80+'5C1S_LC Col Prep'!AD80+'5C1T_Northeast'!AD80+'5C1U_Acadiana Ren'!AD80+'5C1I_LA Key'!AD80+'5C1V_Laf Ren'!AD80+'5C1O_Impact'!AD80+'5C1P_Vision'!AD80+'5C2_LAVCA'!AE80+'5C1H_Southwest'!AD80+'5C1G_JS Clark'!AD80+'5C1AH_BRUP'!AD80+'5C1X_Tangi'!AD80+'5C1Y_GEO'!AD80+'5C1AI_Harmony'!AD80+'5C1AJ_Athlos'!AD80+'5C1AG_Collegiate'!AD80+'5C1M_GEO Mid'!AD80+Placeholder_Tallulah!AD80</f>
        <v>296465</v>
      </c>
      <c r="AF80" s="246"/>
      <c r="AG80" s="246"/>
      <c r="AH80" s="248"/>
      <c r="AI80" s="246"/>
      <c r="AJ80" s="248"/>
      <c r="AK80" s="246"/>
      <c r="AL80" s="246"/>
      <c r="AM80" s="246"/>
      <c r="AN80" s="246"/>
      <c r="AO80" s="246"/>
      <c r="AP80" s="246"/>
      <c r="AQ80" s="246"/>
      <c r="AR80" s="246"/>
      <c r="AS80" s="246"/>
      <c r="AT80" s="246"/>
      <c r="AU80" s="253">
        <f t="shared" si="9"/>
        <v>0</v>
      </c>
      <c r="AV80" s="246"/>
      <c r="AW80" s="192"/>
      <c r="AX80" s="192"/>
      <c r="AY80" s="192"/>
      <c r="AZ80" s="192"/>
    </row>
    <row r="81" spans="1:52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46"/>
      <c r="AA81" s="250"/>
      <c r="AB81" s="251"/>
      <c r="AC81" s="246"/>
      <c r="AD81" s="250"/>
      <c r="AE81" s="98">
        <f>'5C1B_DArbonne'!AD81+'5C1A_Madison'!AD81+'5C1C_Intl High'!AD81+'5C3_UnvView'!AE81+'5C1F_L.C. Charter'!AD81+'5C1E_LFNO'!AD81+'5C1D_NOMMA'!AD81+'5C1AE_Noble Minds'!AD81+'5C1J_Jeff Chamber'!AD81+'5C1Q_Advantage'!AD81+'5C1AF_JCFA-Laf'!AD81+'5C1W_Willow'!AD81+'5C1Z_Lincoln Prep'!AD81+'5C1AA_Laurel'!AD81+'5C1AB_Apex'!AD81+'5C1AC_Smothers'!AD81+'5C1AD_Greater'!AD81+'5C1R_Iberville'!AD81+'5C1N_Delta'!AD81+'5C1S_LC Col Prep'!AD81+'5C1T_Northeast'!AD81+'5C1U_Acadiana Ren'!AD81+'5C1I_LA Key'!AD81+'5C1V_Laf Ren'!AD81+'5C1O_Impact'!AD81+'5C1P_Vision'!AD81+'5C2_LAVCA'!AE81+'5C1H_Southwest'!AD81+'5C1G_JS Clark'!AD81+'5C1AH_BRUP'!AD81+'5C1X_Tangi'!AD81+'5C1Y_GEO'!AD81+'5C1AI_Harmony'!AD81+'5C1AJ_Athlos'!AD81+'5C1AG_Collegiate'!AD81+'5C1M_GEO Mid'!AD81+Placeholder_Tallulah!AD81</f>
        <v>129275</v>
      </c>
      <c r="AF81" s="246"/>
      <c r="AG81" s="246"/>
      <c r="AH81" s="248"/>
      <c r="AI81" s="246"/>
      <c r="AJ81" s="248"/>
      <c r="AK81" s="246"/>
      <c r="AL81" s="246"/>
      <c r="AM81" s="246"/>
      <c r="AN81" s="246"/>
      <c r="AO81" s="246"/>
      <c r="AP81" s="246"/>
      <c r="AQ81" s="246"/>
      <c r="AR81" s="246"/>
      <c r="AS81" s="246"/>
      <c r="AT81" s="246"/>
      <c r="AU81" s="253">
        <f t="shared" si="9"/>
        <v>0</v>
      </c>
      <c r="AV81" s="246"/>
      <c r="AW81" s="339"/>
      <c r="AX81" s="339"/>
      <c r="AY81" s="339"/>
      <c r="AZ81" s="339"/>
    </row>
    <row r="82" spans="1:52" s="199" customFormat="1" ht="16.149999999999999" customHeight="1" x14ac:dyDescent="0.2">
      <c r="A82" s="1608" t="s">
        <v>280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1400"/>
      <c r="T82" s="247"/>
      <c r="U82" s="247"/>
      <c r="V82" s="247"/>
      <c r="W82" s="247"/>
      <c r="X82" s="247"/>
      <c r="Y82" s="247"/>
      <c r="Z82" s="247"/>
      <c r="AA82" s="96">
        <f>'5C1B_DArbonne'!Z82+'5C1A_Madison'!Z82+'5C1C_Intl High'!Z82+'5C3_UnvView'!AA82+'5C1F_L.C. Charter'!Z82+'5C1E_LFNO'!Z82+'5C1D_NOMMA'!Z82+'5C1AE_Noble Minds'!Z82+'5C1J_Jeff Chamber'!Z82+'5C1Q_Advantage'!Z82+'5C1AF_JCFA-Laf'!Z82+'5C1W_Willow'!Z82+'5C1Z_Lincoln Prep'!Z82+'5C1AA_Laurel'!Z82+'5C1AB_Apex'!Z82+'5C1AC_Smothers'!Z82+'5C1AD_Greater'!Z82+'5C1R_Iberville'!Z82+'5C1N_Delta'!Z82+'5C1S_LC Col Prep'!Z82+'5C1T_Northeast'!Z82+'5C1U_Acadiana Ren'!Z82+'5C1I_LA Key'!Z82+'5C1V_Laf Ren'!Z82+'5C1O_Impact'!Z82+'5C1P_Vision'!Z82+'5C2_LAVCA'!AA82+'5C1H_Southwest'!Z82+'5C1G_JS Clark'!Z82+'5C1AH_BRUP'!Z82+'5C1X_Tangi'!Z82+'5C1Y_GEO'!Z82+'5C1AI_Harmony'!Z82+'5C1AJ_Athlos'!Z82+'5C1AG_Collegiate'!Z82+'5C1M_GEO Mid'!Z82+Placeholder_Tallulah!Z82</f>
        <v>384342</v>
      </c>
      <c r="AB82" s="54">
        <f>'5C1B_DArbonne'!AA82+'5C1A_Madison'!AA82+'5C1C_Intl High'!AA82+'5C3_UnvView'!AB82+'5C1F_L.C. Charter'!AA82+'5C1E_LFNO'!AA82+'5C1D_NOMMA'!AA82+'5C1AE_Noble Minds'!AA82+'5C1J_Jeff Chamber'!AA82+'5C1Q_Advantage'!AA82+'5C1AF_JCFA-Laf'!AA82+'5C1W_Willow'!AA82+'5C1Z_Lincoln Prep'!AA82+'5C1AA_Laurel'!AA82+'5C1AB_Apex'!AA82+'5C1AC_Smothers'!AA82+'5C1AD_Greater'!AA82+'5C1R_Iberville'!AA82+'5C1N_Delta'!AA82+'5C1S_LC Col Prep'!AA82+'5C1T_Northeast'!AA82+'5C1U_Acadiana Ren'!AA82+'5C1I_LA Key'!AA82+'5C1V_Laf Ren'!AA82+'5C1O_Impact'!AA82+'5C1P_Vision'!AA82+'5C2_LAVCA'!AB82+'5C1H_Southwest'!AA82+'5C1G_JS Clark'!AA82+'5C1AH_BRUP'!AA82+'5C1X_Tangi'!AA82+'5C1Y_GEO'!AA82+'5C1AI_Harmony'!AA82+'5C1AJ_Athlos'!AA82+'5C1AG_Collegiate'!AA82+'5C1M_GEO Mid'!AA82+Placeholder_Tallulah!AA82</f>
        <v>385305</v>
      </c>
      <c r="AC82" s="247">
        <f>'5C1B_DArbonne'!AB82+'5C1A_Madison'!AB82+'5C1C_Intl High'!AB82+'5C3_UnvView'!AC82+'5C1F_L.C. Charter'!AB82+'5C1E_LFNO'!AB82+'5C1D_NOMMA'!AB82+'5C1AE_Noble Minds'!AB82+'5C1J_Jeff Chamber'!AB82+'5C1Q_Advantage'!AB82+'5C1AF_JCFA-Laf'!AB82+'5C1W_Willow'!AB82+'5C1Z_Lincoln Prep'!AB82+'5C1AA_Laurel'!AB82+'5C1AB_Apex'!AB82+'5C1AC_Smothers'!AB82+'5C1AD_Greater'!AB82+'5C1R_Iberville'!AB82+'5C1N_Delta'!AB82+'5C1S_LC Col Prep'!AB82+'5C1T_Northeast'!AB82+'5C1U_Acadiana Ren'!AB82+'5C1I_LA Key'!AB82+'5C1V_Laf Ren'!AB82+'5C1O_Impact'!AB82+'5C1P_Vision'!AB82+'5C2_LAVCA'!AC82+'5C1H_Southwest'!AB82+'5C1G_JS Clark'!AB82+'5C1AH_BRUP'!AB82+'5C1X_Tangi'!AB82+'5C1Y_GEO'!AB82+'5C1AI_Harmony'!AB82+'5C1AJ_Athlos'!AB82+'5C1AG_Collegiate'!AB82+'5C1M_GEO Mid'!AB82+Placeholder_Tallulah!AB82</f>
        <v>-963</v>
      </c>
      <c r="AD82" s="96">
        <f>'5C1B_DArbonne'!AC82+'5C1A_Madison'!AC82+'5C1C_Intl High'!AC82+'5C3_UnvView'!AD82+'5C1F_L.C. Charter'!AC82+'5C1E_LFNO'!AC82+'5C1D_NOMMA'!AC82+'5C1AE_Noble Minds'!AC82+'5C1J_Jeff Chamber'!AC82+'5C1Q_Advantage'!AC82+'5C1AF_JCFA-Laf'!AC82+'5C1W_Willow'!AC82+'5C1Z_Lincoln Prep'!AC82+'5C1AA_Laurel'!AC82+'5C1AB_Apex'!AC82+'5C1AC_Smothers'!AC82+'5C1AD_Greater'!AC82+'5C1R_Iberville'!AC82+'5C1N_Delta'!AC82+'5C1S_LC Col Prep'!AC82+'5C1T_Northeast'!AC82+'5C1U_Acadiana Ren'!AC82+'5C1I_LA Key'!AC82+'5C1V_Laf Ren'!AC82+'5C1O_Impact'!AC82+'5C1P_Vision'!AC82+'5C2_LAVCA'!AD82+'5C1H_Southwest'!AC82+'5C1G_JS Clark'!AC82+'5C1AH_BRUP'!AC82+'5C1X_Tangi'!AC82+'5C1Y_GEO'!AC82+'5C1AI_Harmony'!AC82+'5C1AJ_Athlos'!AC82+'5C1AG_Collegiate'!AC82+'5C1M_GEO Mid'!AC82+Placeholder_Tallulah!AC82</f>
        <v>-963</v>
      </c>
      <c r="AE82" s="96">
        <f>'5C1B_DArbonne'!AD82+'5C1A_Madison'!AD82+'5C1C_Intl High'!AD82+'5C3_UnvView'!AE82+'5C1F_L.C. Charter'!AD82+'5C1E_LFNO'!AD82+'5C1D_NOMMA'!AD82+'5C1AE_Noble Minds'!AD82+'5C1J_Jeff Chamber'!AD82+'5C1Q_Advantage'!AD82+'5C1AF_JCFA-Laf'!AD82+'5C1W_Willow'!AD82+'5C1Z_Lincoln Prep'!AD82+'5C1AA_Laurel'!AD82+'5C1AB_Apex'!AD82+'5C1AC_Smothers'!AD82+'5C1AD_Greater'!AD82+'5C1R_Iberville'!AD82+'5C1N_Delta'!AD82+'5C1S_LC Col Prep'!AD82+'5C1T_Northeast'!AD82+'5C1U_Acadiana Ren'!AD82+'5C1I_LA Key'!AD82+'5C1V_Laf Ren'!AD82+'5C1O_Impact'!AD82+'5C1P_Vision'!AD82+'5C2_LAVCA'!AE82+'5C1H_Southwest'!AD82+'5C1G_JS Clark'!AD82+'5C1AH_BRUP'!AD82+'5C1X_Tangi'!AD82+'5C1Y_GEO'!AD82+'5C1AI_Harmony'!AD82+'5C1AJ_Athlos'!AD82+'5C1AG_Collegiate'!AD82+'5C1M_GEO Mid'!AD82+Placeholder_Tallulah!AD82</f>
        <v>384342</v>
      </c>
      <c r="AF82" s="247"/>
      <c r="AG82" s="247"/>
      <c r="AH82" s="249"/>
      <c r="AI82" s="247"/>
      <c r="AJ82" s="249"/>
      <c r="AK82" s="247"/>
      <c r="AL82" s="247"/>
      <c r="AM82" s="247"/>
      <c r="AN82" s="247"/>
      <c r="AO82" s="247"/>
      <c r="AP82" s="247"/>
      <c r="AQ82" s="247"/>
      <c r="AR82" s="247"/>
      <c r="AS82" s="247"/>
      <c r="AT82" s="247"/>
      <c r="AU82" s="254">
        <f t="shared" si="9"/>
        <v>384342</v>
      </c>
      <c r="AV82" s="254">
        <f>AD82+AT82</f>
        <v>-963</v>
      </c>
      <c r="AW82" s="339"/>
      <c r="AX82" s="339"/>
      <c r="AY82" s="339"/>
      <c r="AZ82" s="339"/>
    </row>
    <row r="83" spans="1:52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/>
      <c r="Z83" s="1129">
        <f>'5C1B_DArbonne'!Y83+'5C1A_Madison'!Y83+'5C1C_Intl High'!Y83+'5C3_UnvView'!Z83+'5C1F_L.C. Charter'!Y83+'5C1E_LFNO'!Y83+'5C1D_NOMMA'!Y83+'5C1AE_Noble Minds'!Y83+'5C1J_Jeff Chamber'!Y83+'5C1Q_Advantage'!Y83+'5C1AF_JCFA-Laf'!Y83+'5C1W_Willow'!Y83+'5C1Z_Lincoln Prep'!Y83+'5C1AA_Laurel'!Y83+'5C1AB_Apex'!Y83+'5C1AC_Smothers'!Y83+'5C1AD_Greater'!Y83+'5C1R_Iberville'!Y83+'5C1N_Delta'!Y83+'5C1S_LC Col Prep'!Y83+'5C1T_Northeast'!Y83+'5C1U_Acadiana Ren'!Y83+'5C1I_LA Key'!Y83+'5C1V_Laf Ren'!Y83+'5C1O_Impact'!Y83+'5C1P_Vision'!Y83+'5C2_LAVCA'!Z83+'5C1H_Southwest'!Y83+'5C1G_JS Clark'!Y83+'5C1AH_BRUP'!Y83+'5C1X_Tangi'!Y83+'5C1Y_GEO'!Y83+'5C1AI_Harmony'!Y83+'5C1AJ_Athlos'!Y83+'5C1AG_Collegiate'!Y83+'5C1M_GEO Mid'!Y83+Placeholder_Tallulah!Y83</f>
        <v>-531486</v>
      </c>
      <c r="AA83" s="1130">
        <f>'5C1B_DArbonne'!Z83+'5C1A_Madison'!Z83+'5C1C_Intl High'!Z83+'5C3_UnvView'!AA83+'5C1F_L.C. Charter'!Z83+'5C1E_LFNO'!Z83+'5C1D_NOMMA'!Z83+'5C1AE_Noble Minds'!Z83+'5C1J_Jeff Chamber'!Z83+'5C1Q_Advantage'!Z83+'5C1AF_JCFA-Laf'!Z83+'5C1W_Willow'!Z83+'5C1Z_Lincoln Prep'!Z83+'5C1AA_Laurel'!Z83+'5C1AB_Apex'!Z83+'5C1AC_Smothers'!Z83+'5C1AD_Greater'!Z83+'5C1R_Iberville'!Z83+'5C1N_Delta'!Z83+'5C1S_LC Col Prep'!Z83+'5C1T_Northeast'!Z83+'5C1U_Acadiana Ren'!Z83+'5C1I_LA Key'!Z83+'5C1V_Laf Ren'!Z83+'5C1O_Impact'!Z83+'5C1P_Vision'!Z83+'5C2_LAVCA'!AA83+'5C1H_Southwest'!Z83+'5C1G_JS Clark'!Z83+'5C1AH_BRUP'!Z83+'5C1X_Tangi'!Z83+'5C1Y_GEO'!Z83+'5C1AI_Harmony'!Z83+'5C1AJ_Athlos'!Z83+'5C1AG_Collegiate'!Z83+'5C1M_GEO Mid'!Z83+Placeholder_Tallulah!Z83</f>
        <v>-531486</v>
      </c>
      <c r="AB83" s="1131">
        <f>'5C1B_DArbonne'!AA83+'5C1A_Madison'!AA83+'5C1C_Intl High'!AA83+'5C3_UnvView'!AB83+'5C1F_L.C. Charter'!AA83+'5C1E_LFNO'!AA83+'5C1D_NOMMA'!AA83+'5C1AE_Noble Minds'!AA83+'5C1J_Jeff Chamber'!AA83+'5C1Q_Advantage'!AA83+'5C1AF_JCFA-Laf'!AA83+'5C1W_Willow'!AA83+'5C1Z_Lincoln Prep'!AA83+'5C1AA_Laurel'!AA83+'5C1AB_Apex'!AA83+'5C1AC_Smothers'!AA83+'5C1AD_Greater'!AA83+'5C1R_Iberville'!AA83+'5C1N_Delta'!AA83+'5C1S_LC Col Prep'!AA83+'5C1T_Northeast'!AA83+'5C1U_Acadiana Ren'!AA83+'5C1I_LA Key'!AA83+'5C1V_Laf Ren'!AA83+'5C1O_Impact'!AA83+'5C1P_Vision'!AA83+'5C2_LAVCA'!AB83+'5C1H_Southwest'!AA83+'5C1G_JS Clark'!AA83+'5C1AH_BRUP'!AA83+'5C1X_Tangi'!AA83+'5C1Y_GEO'!AA83+'5C1AI_Harmony'!AA83+'5C1AJ_Athlos'!AA83+'5C1AG_Collegiate'!AA83+'5C1M_GEO Mid'!AA83+Placeholder_Tallulah!AA83</f>
        <v>-487198</v>
      </c>
      <c r="AC83" s="1129">
        <f>'5C1B_DArbonne'!AB83+'5C1A_Madison'!AB83+'5C1C_Intl High'!AB83+'5C3_UnvView'!AC83+'5C1F_L.C. Charter'!AB83+'5C1E_LFNO'!AB83+'5C1D_NOMMA'!AB83+'5C1AE_Noble Minds'!AB83+'5C1J_Jeff Chamber'!AB83+'5C1Q_Advantage'!AB83+'5C1AF_JCFA-Laf'!AB83+'5C1W_Willow'!AB83+'5C1Z_Lincoln Prep'!AB83+'5C1AA_Laurel'!AB83+'5C1AB_Apex'!AB83+'5C1AC_Smothers'!AB83+'5C1AD_Greater'!AB83+'5C1R_Iberville'!AB83+'5C1N_Delta'!AB83+'5C1S_LC Col Prep'!AB83+'5C1T_Northeast'!AB83+'5C1U_Acadiana Ren'!AB83+'5C1I_LA Key'!AB83+'5C1V_Laf Ren'!AB83+'5C1O_Impact'!AB83+'5C1P_Vision'!AB83+'5C2_LAVCA'!AC83+'5C1H_Southwest'!AB83+'5C1G_JS Clark'!AB83+'5C1AH_BRUP'!AB83+'5C1X_Tangi'!AB83+'5C1Y_GEO'!AB83+'5C1AI_Harmony'!AB83+'5C1AJ_Athlos'!AB83+'5C1AG_Collegiate'!AB83+'5C1M_GEO Mid'!AB83+Placeholder_Tallulah!AB83</f>
        <v>-44288</v>
      </c>
      <c r="AD83" s="1130">
        <f>'5C1B_DArbonne'!AC83+'5C1A_Madison'!AC83+'5C1C_Intl High'!AC83+'5C3_UnvView'!AD83+'5C1F_L.C. Charter'!AC83+'5C1E_LFNO'!AC83+'5C1D_NOMMA'!AC83+'5C1AE_Noble Minds'!AC83+'5C1J_Jeff Chamber'!AC83+'5C1Q_Advantage'!AC83+'5C1AF_JCFA-Laf'!AC83+'5C1W_Willow'!AC83+'5C1Z_Lincoln Prep'!AC83+'5C1AA_Laurel'!AC83+'5C1AB_Apex'!AC83+'5C1AC_Smothers'!AC83+'5C1AD_Greater'!AC83+'5C1R_Iberville'!AC83+'5C1N_Delta'!AC83+'5C1S_LC Col Prep'!AC83+'5C1T_Northeast'!AC83+'5C1U_Acadiana Ren'!AC83+'5C1I_LA Key'!AC83+'5C1V_Laf Ren'!AC83+'5C1O_Impact'!AC83+'5C1P_Vision'!AC83+'5C2_LAVCA'!AD83+'5C1H_Southwest'!AC83+'5C1G_JS Clark'!AC83+'5C1AH_BRUP'!AC83+'5C1X_Tangi'!AC83+'5C1Y_GEO'!AC83+'5C1AI_Harmony'!AC83+'5C1AJ_Athlos'!AC83+'5C1AG_Collegiate'!AC83+'5C1M_GEO Mid'!AC83+Placeholder_Tallulah!AC83</f>
        <v>-44288</v>
      </c>
      <c r="AE83" s="1130">
        <f>'5C1B_DArbonne'!AD83+'5C1A_Madison'!AD83+'5C1C_Intl High'!AD83+'5C3_UnvView'!AE83+'5C1F_L.C. Charter'!AD83+'5C1E_LFNO'!AD83+'5C1D_NOMMA'!AD83+'5C1AE_Noble Minds'!AD83+'5C1J_Jeff Chamber'!AD83+'5C1Q_Advantage'!AD83+'5C1AF_JCFA-Laf'!AD83+'5C1W_Willow'!AD83+'5C1Z_Lincoln Prep'!AD83+'5C1AA_Laurel'!AD83+'5C1AB_Apex'!AD83+'5C1AC_Smothers'!AD83+'5C1AD_Greater'!AD83+'5C1R_Iberville'!AD83+'5C1N_Delta'!AD83+'5C1S_LC Col Prep'!AD83+'5C1T_Northeast'!AD83+'5C1U_Acadiana Ren'!AD83+'5C1I_LA Key'!AD83+'5C1V_Laf Ren'!AD83+'5C1O_Impact'!AD83+'5C1P_Vision'!AD83+'5C2_LAVCA'!AE83+'5C1H_Southwest'!AD83+'5C1G_JS Clark'!AD83+'5C1AH_BRUP'!AD83+'5C1X_Tangi'!AD83+'5C1Y_GEO'!AD83+'5C1AI_Harmony'!AD83+'5C1AJ_Athlos'!AD83+'5C1AG_Collegiate'!AD83+'5C1M_GEO Mid'!AD83+Placeholder_Tallulah!AD83</f>
        <v>-531486</v>
      </c>
      <c r="AF83" s="1129"/>
      <c r="AG83" s="1129"/>
      <c r="AH83" s="1128"/>
      <c r="AI83" s="1129"/>
      <c r="AJ83" s="1128"/>
      <c r="AK83" s="1129"/>
      <c r="AL83" s="1129"/>
      <c r="AM83" s="1129"/>
      <c r="AN83" s="1129"/>
      <c r="AO83" s="1129"/>
      <c r="AP83" s="1129"/>
      <c r="AQ83" s="1129"/>
      <c r="AR83" s="1129"/>
      <c r="AS83" s="1129"/>
      <c r="AT83" s="1129"/>
      <c r="AU83" s="1132">
        <f t="shared" si="9"/>
        <v>-531486</v>
      </c>
      <c r="AV83" s="1132">
        <f>AD83+AT83</f>
        <v>-44288</v>
      </c>
      <c r="AW83" s="339"/>
      <c r="AX83" s="339"/>
      <c r="AY83" s="339"/>
      <c r="AZ83" s="339"/>
    </row>
    <row r="84" spans="1:52" s="199" customFormat="1" ht="16.149999999999999" customHeight="1" thickBot="1" x14ac:dyDescent="0.25">
      <c r="A84" s="1610" t="s">
        <v>495</v>
      </c>
      <c r="B84" s="1611"/>
      <c r="C84" s="326">
        <f>SUM(C76:C83)</f>
        <v>0</v>
      </c>
      <c r="D84" s="325"/>
      <c r="E84" s="338">
        <f>SUM(E76:E83)</f>
        <v>0</v>
      </c>
      <c r="F84" s="326">
        <f>SUM(F76:F83)</f>
        <v>0</v>
      </c>
      <c r="G84" s="325"/>
      <c r="H84" s="338">
        <f>SUM(H76:H83)</f>
        <v>0</v>
      </c>
      <c r="I84" s="326">
        <f>SUM(I76:I83)</f>
        <v>0</v>
      </c>
      <c r="J84" s="325"/>
      <c r="K84" s="338">
        <f>SUM(K76:K83)</f>
        <v>0</v>
      </c>
      <c r="L84" s="326">
        <f>SUM(L76:L83)</f>
        <v>0</v>
      </c>
      <c r="M84" s="325"/>
      <c r="N84" s="338">
        <f>SUM(N76:N83)</f>
        <v>0</v>
      </c>
      <c r="O84" s="326">
        <f>SUM(O76:O83)</f>
        <v>0</v>
      </c>
      <c r="P84" s="325"/>
      <c r="Q84" s="338">
        <f t="shared" ref="Q84:AE84" si="10">SUM(Q76:Q83)</f>
        <v>0</v>
      </c>
      <c r="R84" s="325">
        <f t="shared" si="10"/>
        <v>83883764</v>
      </c>
      <c r="S84" s="1401">
        <f t="shared" si="10"/>
        <v>2231842</v>
      </c>
      <c r="T84" s="325">
        <f t="shared" si="10"/>
        <v>0</v>
      </c>
      <c r="U84" s="325">
        <f t="shared" si="10"/>
        <v>0</v>
      </c>
      <c r="V84" s="325">
        <f t="shared" si="10"/>
        <v>0</v>
      </c>
      <c r="W84" s="325">
        <f t="shared" si="10"/>
        <v>0</v>
      </c>
      <c r="X84" s="325">
        <f t="shared" si="10"/>
        <v>0</v>
      </c>
      <c r="Y84" s="325">
        <f t="shared" si="10"/>
        <v>0</v>
      </c>
      <c r="Z84" s="338">
        <f t="shared" si="10"/>
        <v>-531486</v>
      </c>
      <c r="AA84" s="327">
        <f t="shared" si="10"/>
        <v>587856</v>
      </c>
      <c r="AB84" s="325">
        <f t="shared" si="10"/>
        <v>575166</v>
      </c>
      <c r="AC84" s="325">
        <f t="shared" si="10"/>
        <v>12690</v>
      </c>
      <c r="AD84" s="327">
        <f t="shared" si="10"/>
        <v>12690</v>
      </c>
      <c r="AE84" s="327">
        <f t="shared" si="10"/>
        <v>1139596</v>
      </c>
      <c r="AF84" s="252"/>
      <c r="AG84" s="325">
        <f t="shared" ref="AG84:AV84" si="11">SUM(AG76:AG83)</f>
        <v>0</v>
      </c>
      <c r="AH84" s="326">
        <f t="shared" si="11"/>
        <v>0</v>
      </c>
      <c r="AI84" s="252">
        <f t="shared" si="11"/>
        <v>0</v>
      </c>
      <c r="AJ84" s="326">
        <f t="shared" si="11"/>
        <v>0</v>
      </c>
      <c r="AK84" s="325">
        <f t="shared" si="11"/>
        <v>0</v>
      </c>
      <c r="AL84" s="325">
        <f t="shared" si="11"/>
        <v>0</v>
      </c>
      <c r="AM84" s="325">
        <f t="shared" si="11"/>
        <v>114465222</v>
      </c>
      <c r="AN84" s="325">
        <f t="shared" si="11"/>
        <v>0</v>
      </c>
      <c r="AO84" s="325">
        <f t="shared" si="11"/>
        <v>0</v>
      </c>
      <c r="AP84" s="325">
        <f t="shared" si="11"/>
        <v>146256</v>
      </c>
      <c r="AQ84" s="325">
        <f t="shared" si="11"/>
        <v>0</v>
      </c>
      <c r="AR84" s="325">
        <f t="shared" si="11"/>
        <v>0</v>
      </c>
      <c r="AS84" s="325">
        <f t="shared" si="11"/>
        <v>0</v>
      </c>
      <c r="AT84" s="325">
        <f t="shared" si="11"/>
        <v>10650155</v>
      </c>
      <c r="AU84" s="340">
        <f t="shared" si="11"/>
        <v>587856</v>
      </c>
      <c r="AV84" s="340">
        <f t="shared" si="11"/>
        <v>10666154</v>
      </c>
      <c r="AW84" s="339"/>
      <c r="AX84" s="339"/>
      <c r="AY84" s="339"/>
      <c r="AZ84" s="339"/>
    </row>
    <row r="85" spans="1:52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192"/>
      <c r="Y85" s="339"/>
      <c r="Z85" s="192"/>
      <c r="AA85" s="192"/>
      <c r="AB85" s="192"/>
      <c r="AC85" s="192"/>
      <c r="AD85" s="192"/>
      <c r="AE85" s="192"/>
      <c r="AF85" s="192"/>
      <c r="AG85" s="192"/>
    </row>
    <row r="86" spans="1:52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192"/>
      <c r="Y86" s="339"/>
      <c r="Z86" s="192"/>
      <c r="AA86" s="192"/>
      <c r="AB86" s="192"/>
      <c r="AC86" s="192"/>
      <c r="AD86" s="192"/>
      <c r="AE86" s="192"/>
      <c r="AF86" s="192"/>
      <c r="AG86" s="192"/>
    </row>
    <row r="87" spans="1:52" ht="16.149999999999999" customHeight="1" x14ac:dyDescent="0.2">
      <c r="H87" s="115"/>
      <c r="I87" s="115"/>
      <c r="J87" s="1632"/>
      <c r="K87" s="1380"/>
      <c r="L87" s="1380"/>
      <c r="M87" s="1632"/>
      <c r="N87" s="1380"/>
      <c r="O87" s="1380"/>
      <c r="P87" s="1632"/>
      <c r="Q87" s="1380"/>
    </row>
    <row r="88" spans="1:52" x14ac:dyDescent="0.2">
      <c r="A88" s="199" t="s">
        <v>1583</v>
      </c>
      <c r="B88" s="199" t="s">
        <v>1583</v>
      </c>
      <c r="C88" s="199" t="s">
        <v>1583</v>
      </c>
      <c r="D88" s="199" t="s">
        <v>1583</v>
      </c>
      <c r="E88" s="199" t="s">
        <v>1583</v>
      </c>
      <c r="H88" s="115"/>
      <c r="I88" s="115"/>
      <c r="J88" s="1632"/>
      <c r="K88" s="1380"/>
      <c r="L88" s="1380"/>
      <c r="M88" s="1632"/>
      <c r="N88" s="1380"/>
      <c r="O88" s="1380"/>
      <c r="P88" s="1632"/>
      <c r="Q88" s="1380"/>
      <c r="AD88" s="110">
        <v>4</v>
      </c>
      <c r="AT88" s="110">
        <f>AD88</f>
        <v>4</v>
      </c>
    </row>
    <row r="89" spans="1:52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52" x14ac:dyDescent="0.2">
      <c r="B90" s="1351"/>
    </row>
    <row r="91" spans="1:52" x14ac:dyDescent="0.2">
      <c r="B91" s="1351"/>
    </row>
    <row r="92" spans="1:52" x14ac:dyDescent="0.2">
      <c r="B92" s="1351"/>
    </row>
    <row r="93" spans="1:52" x14ac:dyDescent="0.2">
      <c r="B93" s="1351"/>
    </row>
  </sheetData>
  <mergeCells count="49">
    <mergeCell ref="A84:B84"/>
    <mergeCell ref="J87:J88"/>
    <mergeCell ref="M87:M88"/>
    <mergeCell ref="P87:P88"/>
    <mergeCell ref="S2:S3"/>
    <mergeCell ref="A78:B78"/>
    <mergeCell ref="A79:B79"/>
    <mergeCell ref="A80:B80"/>
    <mergeCell ref="A81:B81"/>
    <mergeCell ref="A82:B82"/>
    <mergeCell ref="A83:B83"/>
    <mergeCell ref="A77:B77"/>
    <mergeCell ref="A1:B3"/>
    <mergeCell ref="A76:B76"/>
    <mergeCell ref="AH2:AL2"/>
    <mergeCell ref="AM2:AM3"/>
    <mergeCell ref="AN2:AN3"/>
    <mergeCell ref="AA2:AA3"/>
    <mergeCell ref="AB2:AB3"/>
    <mergeCell ref="AC2:AC3"/>
    <mergeCell ref="AD2:AD3"/>
    <mergeCell ref="AE2:AE3"/>
    <mergeCell ref="AV1:AV3"/>
    <mergeCell ref="C2:C3"/>
    <mergeCell ref="D2:E2"/>
    <mergeCell ref="F2:H2"/>
    <mergeCell ref="I2:K2"/>
    <mergeCell ref="L2:N2"/>
    <mergeCell ref="O2:Q2"/>
    <mergeCell ref="R2:R3"/>
    <mergeCell ref="T2:V2"/>
    <mergeCell ref="C1:K1"/>
    <mergeCell ref="L1:V1"/>
    <mergeCell ref="W1:AE1"/>
    <mergeCell ref="AF1:AL1"/>
    <mergeCell ref="AM1:AT1"/>
    <mergeCell ref="AQ2:AQ3"/>
    <mergeCell ref="AG2:AG3"/>
    <mergeCell ref="X2:X3"/>
    <mergeCell ref="Y2:Y3"/>
    <mergeCell ref="Z2:Z3"/>
    <mergeCell ref="AF2:AF3"/>
    <mergeCell ref="W2:W3"/>
    <mergeCell ref="AU1:AU3"/>
    <mergeCell ref="AS2:AS3"/>
    <mergeCell ref="AT2:AT3"/>
    <mergeCell ref="AO2:AO3"/>
    <mergeCell ref="AP2:AP3"/>
    <mergeCell ref="AR2:AR3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2" max="1048575" man="1"/>
    <brk id="31" max="1048575" man="1"/>
    <brk id="3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3.28515625" style="110" bestFit="1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4257812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43" t="s">
        <v>1489</v>
      </c>
      <c r="B1" s="1737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738"/>
      <c r="B2" s="1739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740"/>
      <c r="B3" s="1741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07"/>
      <c r="B5" s="1207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>
        <v>0</v>
      </c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>
        <v>0</v>
      </c>
      <c r="AP9" s="91"/>
      <c r="AQ9" s="78"/>
      <c r="AR9" s="78"/>
      <c r="AS9" s="91">
        <v>-57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>
        <v>0</v>
      </c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0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0</v>
      </c>
      <c r="AM23" s="80"/>
      <c r="AN23" s="91"/>
      <c r="AO23" s="57">
        <v>0</v>
      </c>
      <c r="AP23" s="91"/>
      <c r="AQ23" s="78"/>
      <c r="AR23" s="78"/>
      <c r="AS23" s="91">
        <v>0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>
        <v>0</v>
      </c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>
        <v>0</v>
      </c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>
        <v>0</v>
      </c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2131545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3139380</v>
      </c>
      <c r="AM32" s="71"/>
      <c r="AN32" s="90"/>
      <c r="AO32" s="61">
        <v>2592</v>
      </c>
      <c r="AP32" s="90"/>
      <c r="AQ32" s="69"/>
      <c r="AR32" s="69"/>
      <c r="AS32" s="90">
        <v>279724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>
        <v>0</v>
      </c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>
        <v>0</v>
      </c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1100042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1569715</v>
      </c>
      <c r="AM42" s="71"/>
      <c r="AN42" s="90"/>
      <c r="AO42" s="61">
        <v>6058</v>
      </c>
      <c r="AP42" s="90"/>
      <c r="AQ42" s="69"/>
      <c r="AR42" s="69"/>
      <c r="AS42" s="90">
        <v>131594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35596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174809</v>
      </c>
      <c r="AM44" s="80"/>
      <c r="AN44" s="91"/>
      <c r="AO44" s="57">
        <v>0</v>
      </c>
      <c r="AP44" s="91"/>
      <c r="AQ44" s="78"/>
      <c r="AR44" s="78"/>
      <c r="AS44" s="91">
        <v>14097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22253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19015</v>
      </c>
      <c r="AM50" s="80"/>
      <c r="AN50" s="91"/>
      <c r="AO50" s="57">
        <v>0</v>
      </c>
      <c r="AP50" s="91"/>
      <c r="AQ50" s="78"/>
      <c r="AR50" s="78"/>
      <c r="AS50" s="91">
        <v>1400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39777</v>
      </c>
      <c r="AM51" s="83"/>
      <c r="AN51" s="92"/>
      <c r="AO51" s="52">
        <v>0</v>
      </c>
      <c r="AP51" s="92"/>
      <c r="AQ51" s="73"/>
      <c r="AR51" s="73"/>
      <c r="AS51" s="92">
        <v>3775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>
        <v>0</v>
      </c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>
        <v>0</v>
      </c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14970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14907</v>
      </c>
      <c r="AM58" s="80"/>
      <c r="AN58" s="91"/>
      <c r="AO58" s="57">
        <v>0</v>
      </c>
      <c r="AP58" s="91"/>
      <c r="AQ58" s="78"/>
      <c r="AR58" s="78"/>
      <c r="AS58" s="91">
        <v>861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>
        <v>0</v>
      </c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>
        <v>0</v>
      </c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>
        <v>0</v>
      </c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>
        <v>0</v>
      </c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754</v>
      </c>
      <c r="D76" s="330"/>
      <c r="E76" s="347">
        <v>2728888.3755368665</v>
      </c>
      <c r="F76" s="357">
        <v>542</v>
      </c>
      <c r="G76" s="330"/>
      <c r="H76" s="347">
        <v>251746.7990960211</v>
      </c>
      <c r="I76" s="357">
        <v>1106</v>
      </c>
      <c r="J76" s="330"/>
      <c r="K76" s="347">
        <v>140302.70175716365</v>
      </c>
      <c r="L76" s="357">
        <v>58</v>
      </c>
      <c r="M76" s="330"/>
      <c r="N76" s="347">
        <v>183468.20511463832</v>
      </c>
      <c r="O76" s="357">
        <v>0</v>
      </c>
      <c r="P76" s="330"/>
      <c r="Q76" s="347">
        <v>0</v>
      </c>
      <c r="R76" s="358">
        <v>3304406</v>
      </c>
      <c r="S76" s="330">
        <v>498187</v>
      </c>
      <c r="T76" s="330">
        <v>13501</v>
      </c>
      <c r="U76" s="359">
        <v>511688</v>
      </c>
      <c r="V76" s="358">
        <v>3816094</v>
      </c>
      <c r="W76" s="347">
        <v>-9541</v>
      </c>
      <c r="X76" s="358">
        <v>3806553</v>
      </c>
      <c r="Y76" s="347">
        <v>7375</v>
      </c>
      <c r="Z76" s="358">
        <v>3813928</v>
      </c>
      <c r="AA76" s="330">
        <v>3476514</v>
      </c>
      <c r="AB76" s="330">
        <v>337414</v>
      </c>
      <c r="AC76" s="358">
        <v>337414</v>
      </c>
      <c r="AD76" s="327">
        <v>3813928</v>
      </c>
      <c r="AE76" s="360">
        <v>5302</v>
      </c>
      <c r="AF76" s="361">
        <v>4343224</v>
      </c>
      <c r="AG76" s="357">
        <v>111</v>
      </c>
      <c r="AH76" s="360">
        <v>597420</v>
      </c>
      <c r="AI76" s="357">
        <v>5</v>
      </c>
      <c r="AJ76" s="362">
        <v>16959</v>
      </c>
      <c r="AK76" s="363">
        <v>614379</v>
      </c>
      <c r="AL76" s="361">
        <v>4957603</v>
      </c>
      <c r="AM76" s="364">
        <v>-12393</v>
      </c>
      <c r="AN76" s="361">
        <v>4945210</v>
      </c>
      <c r="AO76" s="347">
        <v>8650</v>
      </c>
      <c r="AP76" s="361">
        <v>4953860</v>
      </c>
      <c r="AQ76" s="362">
        <v>4522466</v>
      </c>
      <c r="AR76" s="362">
        <v>431394</v>
      </c>
      <c r="AS76" s="361">
        <v>431394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166</v>
      </c>
      <c r="AB80" s="246">
        <v>-166</v>
      </c>
      <c r="AC80" s="98">
        <v>-166</v>
      </c>
      <c r="AD80" s="98">
        <v>10000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35460</v>
      </c>
      <c r="AA82" s="54">
        <v>36266</v>
      </c>
      <c r="AB82" s="247">
        <v>-806</v>
      </c>
      <c r="AC82" s="96">
        <v>-806</v>
      </c>
      <c r="AD82" s="96">
        <v>35460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754</v>
      </c>
      <c r="D84" s="325"/>
      <c r="E84" s="338">
        <v>2728888.3755368665</v>
      </c>
      <c r="F84" s="326">
        <v>542</v>
      </c>
      <c r="G84" s="325"/>
      <c r="H84" s="338">
        <v>251746.7990960211</v>
      </c>
      <c r="I84" s="326">
        <v>1106</v>
      </c>
      <c r="J84" s="325"/>
      <c r="K84" s="338">
        <v>140302.70175716365</v>
      </c>
      <c r="L84" s="326">
        <v>58</v>
      </c>
      <c r="M84" s="325"/>
      <c r="N84" s="338">
        <v>183468.20511463832</v>
      </c>
      <c r="O84" s="326">
        <v>0</v>
      </c>
      <c r="P84" s="325"/>
      <c r="Q84" s="338">
        <v>0</v>
      </c>
      <c r="R84" s="325">
        <v>3304406</v>
      </c>
      <c r="S84" s="325">
        <v>498187</v>
      </c>
      <c r="T84" s="325">
        <v>13501</v>
      </c>
      <c r="U84" s="325">
        <v>511688</v>
      </c>
      <c r="V84" s="325">
        <v>3816094</v>
      </c>
      <c r="W84" s="325">
        <v>-9541</v>
      </c>
      <c r="X84" s="325">
        <v>3806553</v>
      </c>
      <c r="Y84" s="338">
        <v>7375</v>
      </c>
      <c r="Z84" s="327">
        <v>3849388</v>
      </c>
      <c r="AA84" s="325">
        <v>3512946</v>
      </c>
      <c r="AB84" s="325">
        <v>336442</v>
      </c>
      <c r="AC84" s="327">
        <v>336442</v>
      </c>
      <c r="AD84" s="327">
        <v>3859388</v>
      </c>
      <c r="AE84" s="252"/>
      <c r="AF84" s="325">
        <v>4343224</v>
      </c>
      <c r="AG84" s="326">
        <v>111</v>
      </c>
      <c r="AH84" s="252">
        <v>597420</v>
      </c>
      <c r="AI84" s="326">
        <v>5</v>
      </c>
      <c r="AJ84" s="325">
        <v>16959</v>
      </c>
      <c r="AK84" s="325">
        <v>614379</v>
      </c>
      <c r="AL84" s="325">
        <v>4957603</v>
      </c>
      <c r="AM84" s="325">
        <v>-12393</v>
      </c>
      <c r="AN84" s="325">
        <v>4945210</v>
      </c>
      <c r="AO84" s="325">
        <v>8650</v>
      </c>
      <c r="AP84" s="325">
        <v>4953860</v>
      </c>
      <c r="AQ84" s="325">
        <v>4522466</v>
      </c>
      <c r="AR84" s="325">
        <v>431394</v>
      </c>
      <c r="AS84" s="325">
        <v>431394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816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2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3.28515625" style="110" bestFit="1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4257812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43" t="s">
        <v>408</v>
      </c>
      <c r="B1" s="1737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738"/>
      <c r="B2" s="1739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740"/>
      <c r="B3" s="1741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07"/>
      <c r="B5" s="1207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>
        <v>0</v>
      </c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>
        <v>0</v>
      </c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>
        <v>0</v>
      </c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3603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0</v>
      </c>
      <c r="AM23" s="80"/>
      <c r="AN23" s="91"/>
      <c r="AO23" s="57">
        <v>0</v>
      </c>
      <c r="AP23" s="91"/>
      <c r="AQ23" s="78"/>
      <c r="AR23" s="78"/>
      <c r="AS23" s="91">
        <v>-57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>
        <v>0</v>
      </c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>
        <v>0</v>
      </c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>
        <v>0</v>
      </c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871003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1071021</v>
      </c>
      <c r="AM32" s="71"/>
      <c r="AN32" s="90"/>
      <c r="AO32" s="61">
        <v>15789</v>
      </c>
      <c r="AP32" s="90"/>
      <c r="AQ32" s="69"/>
      <c r="AR32" s="69"/>
      <c r="AS32" s="90">
        <v>97996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>
        <v>0</v>
      </c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>
        <v>0</v>
      </c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497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2211366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464"/>
      <c r="AF42" s="1417"/>
      <c r="AG42" s="335"/>
      <c r="AH42" s="464"/>
      <c r="AI42" s="335"/>
      <c r="AJ42" s="1417"/>
      <c r="AK42" s="68"/>
      <c r="AL42" s="90">
        <v>3601736</v>
      </c>
      <c r="AM42" s="71"/>
      <c r="AN42" s="90"/>
      <c r="AO42" s="61">
        <v>73680</v>
      </c>
      <c r="AP42" s="90"/>
      <c r="AQ42" s="69"/>
      <c r="AR42" s="69"/>
      <c r="AS42" s="90">
        <v>295245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18669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78946</v>
      </c>
      <c r="AM44" s="80"/>
      <c r="AN44" s="91"/>
      <c r="AO44" s="57">
        <v>0</v>
      </c>
      <c r="AP44" s="91"/>
      <c r="AQ44" s="78"/>
      <c r="AR44" s="78"/>
      <c r="AS44" s="91">
        <v>6778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5403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17114</v>
      </c>
      <c r="AM50" s="80"/>
      <c r="AN50" s="91"/>
      <c r="AO50" s="57">
        <v>0</v>
      </c>
      <c r="AP50" s="91"/>
      <c r="AQ50" s="78"/>
      <c r="AR50" s="78"/>
      <c r="AS50" s="91">
        <v>710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8359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53036</v>
      </c>
      <c r="AM51" s="83"/>
      <c r="AN51" s="92"/>
      <c r="AO51" s="52">
        <v>0</v>
      </c>
      <c r="AP51" s="92"/>
      <c r="AQ51" s="73"/>
      <c r="AR51" s="73"/>
      <c r="AS51" s="92">
        <v>4405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9023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13782</v>
      </c>
      <c r="AM54" s="80"/>
      <c r="AN54" s="91"/>
      <c r="AO54" s="57">
        <v>0</v>
      </c>
      <c r="AP54" s="91"/>
      <c r="AQ54" s="78"/>
      <c r="AR54" s="78"/>
      <c r="AS54" s="91">
        <v>2501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>
        <v>0</v>
      </c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19716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41741</v>
      </c>
      <c r="AM58" s="80"/>
      <c r="AN58" s="91"/>
      <c r="AO58" s="57">
        <v>0</v>
      </c>
      <c r="AP58" s="91"/>
      <c r="AQ58" s="78"/>
      <c r="AR58" s="78"/>
      <c r="AS58" s="91">
        <v>4759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>
        <v>0</v>
      </c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>
        <v>0</v>
      </c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>
        <v>0</v>
      </c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>
        <v>0</v>
      </c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764</v>
      </c>
      <c r="D76" s="330"/>
      <c r="E76" s="347">
        <v>2663959.5158516332</v>
      </c>
      <c r="F76" s="357">
        <v>364</v>
      </c>
      <c r="G76" s="330"/>
      <c r="H76" s="347">
        <v>169786.93489683757</v>
      </c>
      <c r="I76" s="357">
        <v>0</v>
      </c>
      <c r="J76" s="330"/>
      <c r="K76" s="347">
        <v>0</v>
      </c>
      <c r="L76" s="357">
        <v>76</v>
      </c>
      <c r="M76" s="330"/>
      <c r="N76" s="347">
        <v>237500.47216987831</v>
      </c>
      <c r="O76" s="357">
        <v>60</v>
      </c>
      <c r="P76" s="330"/>
      <c r="Q76" s="347">
        <v>75895.969464786249</v>
      </c>
      <c r="R76" s="358">
        <v>3147142</v>
      </c>
      <c r="S76" s="330">
        <v>250485</v>
      </c>
      <c r="T76" s="330">
        <v>67028</v>
      </c>
      <c r="U76" s="359">
        <v>317513</v>
      </c>
      <c r="V76" s="358">
        <v>3464655</v>
      </c>
      <c r="W76" s="347">
        <v>-8663</v>
      </c>
      <c r="X76" s="358">
        <v>3455992</v>
      </c>
      <c r="Y76" s="347">
        <v>53382</v>
      </c>
      <c r="Z76" s="358">
        <v>3509374</v>
      </c>
      <c r="AA76" s="330">
        <v>3191014</v>
      </c>
      <c r="AB76" s="330">
        <v>318360</v>
      </c>
      <c r="AC76" s="358">
        <v>318360</v>
      </c>
      <c r="AD76" s="327">
        <v>3509374</v>
      </c>
      <c r="AE76" s="360">
        <v>5302</v>
      </c>
      <c r="AF76" s="361">
        <v>4724264</v>
      </c>
      <c r="AG76" s="357">
        <v>61</v>
      </c>
      <c r="AH76" s="360">
        <v>72494</v>
      </c>
      <c r="AI76" s="357">
        <v>27</v>
      </c>
      <c r="AJ76" s="362">
        <v>80618</v>
      </c>
      <c r="AK76" s="363">
        <v>153112</v>
      </c>
      <c r="AL76" s="361">
        <v>4877376</v>
      </c>
      <c r="AM76" s="364">
        <v>-12193</v>
      </c>
      <c r="AN76" s="361">
        <v>4865183</v>
      </c>
      <c r="AO76" s="347">
        <v>89469</v>
      </c>
      <c r="AP76" s="361">
        <v>4954652</v>
      </c>
      <c r="AQ76" s="362">
        <v>4542315</v>
      </c>
      <c r="AR76" s="362">
        <v>412337</v>
      </c>
      <c r="AS76" s="361">
        <v>412337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735000</v>
      </c>
      <c r="AA78" s="251">
        <v>673750</v>
      </c>
      <c r="AB78" s="246">
        <v>61250</v>
      </c>
      <c r="AC78" s="98">
        <v>61250</v>
      </c>
      <c r="AD78" s="98">
        <v>735000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120000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0</v>
      </c>
      <c r="AB80" s="246">
        <v>0</v>
      </c>
      <c r="AC80" s="98">
        <v>0</v>
      </c>
      <c r="AD80" s="98">
        <v>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21353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0</v>
      </c>
      <c r="AA82" s="54">
        <v>590</v>
      </c>
      <c r="AB82" s="247">
        <v>-590</v>
      </c>
      <c r="AC82" s="96">
        <v>-590</v>
      </c>
      <c r="AD82" s="96">
        <v>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764</v>
      </c>
      <c r="D84" s="325"/>
      <c r="E84" s="338">
        <v>2663959.5158516332</v>
      </c>
      <c r="F84" s="326">
        <v>364</v>
      </c>
      <c r="G84" s="325"/>
      <c r="H84" s="338">
        <v>169786.93489683757</v>
      </c>
      <c r="I84" s="326">
        <v>0</v>
      </c>
      <c r="J84" s="325"/>
      <c r="K84" s="338">
        <v>0</v>
      </c>
      <c r="L84" s="326">
        <v>76</v>
      </c>
      <c r="M84" s="325"/>
      <c r="N84" s="338">
        <v>237500.47216987831</v>
      </c>
      <c r="O84" s="326">
        <v>60</v>
      </c>
      <c r="P84" s="325"/>
      <c r="Q84" s="338">
        <v>75895.969464786249</v>
      </c>
      <c r="R84" s="325">
        <v>3147142</v>
      </c>
      <c r="S84" s="325">
        <v>250485</v>
      </c>
      <c r="T84" s="325">
        <v>67028</v>
      </c>
      <c r="U84" s="325">
        <v>317513</v>
      </c>
      <c r="V84" s="325">
        <v>3464655</v>
      </c>
      <c r="W84" s="325">
        <v>-8663</v>
      </c>
      <c r="X84" s="325">
        <v>3455992</v>
      </c>
      <c r="Y84" s="338">
        <v>53382</v>
      </c>
      <c r="Z84" s="327">
        <v>4244374</v>
      </c>
      <c r="AA84" s="325">
        <v>3865354</v>
      </c>
      <c r="AB84" s="325">
        <v>379020</v>
      </c>
      <c r="AC84" s="327">
        <v>379020</v>
      </c>
      <c r="AD84" s="327">
        <v>4385727</v>
      </c>
      <c r="AE84" s="252"/>
      <c r="AF84" s="325">
        <v>4724264</v>
      </c>
      <c r="AG84" s="326">
        <v>61</v>
      </c>
      <c r="AH84" s="252">
        <v>72494</v>
      </c>
      <c r="AI84" s="326">
        <v>27</v>
      </c>
      <c r="AJ84" s="325">
        <v>80618</v>
      </c>
      <c r="AK84" s="325">
        <v>153112</v>
      </c>
      <c r="AL84" s="325">
        <v>4877376</v>
      </c>
      <c r="AM84" s="325">
        <v>-12193</v>
      </c>
      <c r="AN84" s="325">
        <v>4865183</v>
      </c>
      <c r="AO84" s="325">
        <v>89469</v>
      </c>
      <c r="AP84" s="325">
        <v>4954652</v>
      </c>
      <c r="AQ84" s="325">
        <v>4542315</v>
      </c>
      <c r="AR84" s="325">
        <v>412337</v>
      </c>
      <c r="AS84" s="325">
        <v>412337</v>
      </c>
    </row>
    <row r="85" spans="1:45" customFormat="1" ht="3.75" customHeight="1" thickTop="1" x14ac:dyDescent="0.2"/>
    <row r="86" spans="1:45" customFormat="1" ht="13.9" customHeight="1" x14ac:dyDescent="0.2">
      <c r="B86" s="368" t="s">
        <v>498</v>
      </c>
      <c r="C86" s="369">
        <v>0</v>
      </c>
      <c r="D86" s="463"/>
      <c r="AE86" s="1418">
        <v>5549</v>
      </c>
      <c r="AF86" s="1419">
        <v>0</v>
      </c>
      <c r="AG86" s="1420">
        <v>363</v>
      </c>
      <c r="AH86" s="1421">
        <v>2014287</v>
      </c>
      <c r="AI86" s="1420">
        <v>-4</v>
      </c>
      <c r="AJ86" s="1422">
        <v>-11098</v>
      </c>
      <c r="AK86" s="1423">
        <v>2003189</v>
      </c>
    </row>
    <row r="87" spans="1:45" customFormat="1" ht="13.9" customHeight="1" x14ac:dyDescent="0.2">
      <c r="B87" s="1357" t="s">
        <v>499</v>
      </c>
      <c r="C87" s="1358">
        <v>551</v>
      </c>
      <c r="D87" s="1131"/>
      <c r="AE87" s="1424">
        <v>6407</v>
      </c>
      <c r="AF87" s="1425">
        <v>3530257</v>
      </c>
      <c r="AG87" s="1426">
        <v>-311</v>
      </c>
      <c r="AH87" s="1427">
        <v>-1992577</v>
      </c>
      <c r="AI87" s="1426">
        <v>19</v>
      </c>
      <c r="AJ87" s="1428">
        <v>60867</v>
      </c>
      <c r="AK87" s="1429">
        <v>-1931710</v>
      </c>
    </row>
    <row r="88" spans="1:45" ht="16.149999999999999" customHeight="1" x14ac:dyDescent="0.2">
      <c r="A88" s="115" t="s">
        <v>1583</v>
      </c>
      <c r="B88" s="115" t="s">
        <v>1583</v>
      </c>
      <c r="C88" s="1359" t="s">
        <v>1583</v>
      </c>
      <c r="D88" s="928" t="s">
        <v>1583</v>
      </c>
      <c r="E88" s="928" t="s">
        <v>1583</v>
      </c>
      <c r="F88" s="928"/>
      <c r="G88" s="928"/>
      <c r="H88" s="928"/>
      <c r="I88" s="928"/>
      <c r="J88" s="928"/>
      <c r="K88" s="928"/>
      <c r="L88" s="1360"/>
      <c r="M88" s="1360"/>
      <c r="N88" s="1360"/>
      <c r="O88" s="1360"/>
      <c r="P88" s="1360"/>
      <c r="Q88" s="1360"/>
      <c r="R88" s="1360"/>
      <c r="S88" s="1360"/>
      <c r="T88" s="928"/>
      <c r="U88" s="928"/>
      <c r="V88" s="928"/>
      <c r="W88" s="928"/>
      <c r="X88" s="928"/>
      <c r="Y88" s="928"/>
      <c r="Z88" s="1361"/>
      <c r="AA88" s="928"/>
      <c r="AB88" s="928"/>
      <c r="AC88" s="1359">
        <v>1</v>
      </c>
      <c r="AD88" s="928"/>
      <c r="AE88" s="1418"/>
      <c r="AF88" s="1419">
        <v>3530257</v>
      </c>
      <c r="AG88" s="1420">
        <v>52</v>
      </c>
      <c r="AH88" s="1421">
        <v>21710</v>
      </c>
      <c r="AI88" s="1420">
        <v>15</v>
      </c>
      <c r="AJ88" s="1422">
        <v>49769</v>
      </c>
      <c r="AK88" s="1423">
        <v>71479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AE89" s="1424"/>
      <c r="AF89" s="1425">
        <v>0</v>
      </c>
      <c r="AG89" s="1426">
        <v>0</v>
      </c>
      <c r="AH89" s="1427">
        <v>0</v>
      </c>
      <c r="AI89" s="1426">
        <v>0</v>
      </c>
      <c r="AJ89" s="1428">
        <v>0</v>
      </c>
      <c r="AK89" s="1429">
        <v>0</v>
      </c>
    </row>
    <row r="90" spans="1:45" x14ac:dyDescent="0.2">
      <c r="B90" s="1354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3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80:B80"/>
    <mergeCell ref="A81:B81"/>
    <mergeCell ref="A82:B82"/>
    <mergeCell ref="A84:B84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3.28515625" style="110" bestFit="1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4257812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43" t="s">
        <v>491</v>
      </c>
      <c r="B1" s="1737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738"/>
      <c r="B2" s="1739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740"/>
      <c r="B3" s="1741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07"/>
      <c r="B5" s="1207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>
        <v>0</v>
      </c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>
        <v>0</v>
      </c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1103</v>
      </c>
      <c r="AM11" s="83"/>
      <c r="AN11" s="92"/>
      <c r="AO11" s="52">
        <v>0</v>
      </c>
      <c r="AP11" s="92"/>
      <c r="AQ11" s="73"/>
      <c r="AR11" s="73"/>
      <c r="AS11" s="92">
        <v>275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3729374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7391098</v>
      </c>
      <c r="AM16" s="83"/>
      <c r="AN16" s="92"/>
      <c r="AO16" s="52">
        <v>-3198</v>
      </c>
      <c r="AP16" s="92"/>
      <c r="AQ16" s="73"/>
      <c r="AR16" s="73"/>
      <c r="AS16" s="92">
        <v>753291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0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0</v>
      </c>
      <c r="AM23" s="80"/>
      <c r="AN23" s="91"/>
      <c r="AO23" s="57">
        <v>0</v>
      </c>
      <c r="AP23" s="91"/>
      <c r="AQ23" s="78"/>
      <c r="AR23" s="78"/>
      <c r="AS23" s="91">
        <v>0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>
        <v>0</v>
      </c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>
        <v>0</v>
      </c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>
        <v>0</v>
      </c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>
        <v>0</v>
      </c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17748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12680</v>
      </c>
      <c r="AM33" s="80"/>
      <c r="AN33" s="91"/>
      <c r="AO33" s="57">
        <v>0</v>
      </c>
      <c r="AP33" s="91"/>
      <c r="AQ33" s="78"/>
      <c r="AR33" s="78"/>
      <c r="AS33" s="91">
        <v>1460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>
        <v>0</v>
      </c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>
        <v>0</v>
      </c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>
        <v>0</v>
      </c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>
        <v>0</v>
      </c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>
        <v>0</v>
      </c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3008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>
        <v>0</v>
      </c>
      <c r="AP51" s="92"/>
      <c r="AQ51" s="73"/>
      <c r="AR51" s="73"/>
      <c r="AS51" s="92">
        <v>-2230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>
        <v>0</v>
      </c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>
        <v>0</v>
      </c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>
        <v>0</v>
      </c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>
        <v>0</v>
      </c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>
        <v>0</v>
      </c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>
        <v>0</v>
      </c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>
        <v>0</v>
      </c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850</v>
      </c>
      <c r="D76" s="330"/>
      <c r="E76" s="347">
        <v>2937397.0320618474</v>
      </c>
      <c r="F76" s="357">
        <v>836</v>
      </c>
      <c r="G76" s="330"/>
      <c r="H76" s="347">
        <v>407541.6634412182</v>
      </c>
      <c r="I76" s="357">
        <v>81</v>
      </c>
      <c r="J76" s="330"/>
      <c r="K76" s="347">
        <v>10757.290876630354</v>
      </c>
      <c r="L76" s="357">
        <v>112</v>
      </c>
      <c r="M76" s="330"/>
      <c r="N76" s="347">
        <v>371856.96857487649</v>
      </c>
      <c r="O76" s="357">
        <v>17</v>
      </c>
      <c r="P76" s="330"/>
      <c r="Q76" s="347">
        <v>22577.03023490321</v>
      </c>
      <c r="R76" s="358">
        <v>3750130</v>
      </c>
      <c r="S76" s="330">
        <v>472856</v>
      </c>
      <c r="T76" s="330">
        <v>-94242</v>
      </c>
      <c r="U76" s="359">
        <v>378614</v>
      </c>
      <c r="V76" s="358">
        <v>4128744</v>
      </c>
      <c r="W76" s="347">
        <v>-10322</v>
      </c>
      <c r="X76" s="358">
        <v>4118422</v>
      </c>
      <c r="Y76" s="347">
        <v>-2149</v>
      </c>
      <c r="Z76" s="358">
        <v>4116273</v>
      </c>
      <c r="AA76" s="330">
        <v>3710305</v>
      </c>
      <c r="AB76" s="330">
        <v>405968</v>
      </c>
      <c r="AC76" s="358">
        <v>405968</v>
      </c>
      <c r="AD76" s="327">
        <v>4116273</v>
      </c>
      <c r="AE76" s="360">
        <v>5302</v>
      </c>
      <c r="AF76" s="361">
        <v>6633926</v>
      </c>
      <c r="AG76" s="357">
        <v>130</v>
      </c>
      <c r="AH76" s="360">
        <v>1006054</v>
      </c>
      <c r="AI76" s="357">
        <v>-60</v>
      </c>
      <c r="AJ76" s="362">
        <v>-235099</v>
      </c>
      <c r="AK76" s="363">
        <v>770955</v>
      </c>
      <c r="AL76" s="361">
        <v>7404881</v>
      </c>
      <c r="AM76" s="364">
        <v>-18513</v>
      </c>
      <c r="AN76" s="361">
        <v>7386368</v>
      </c>
      <c r="AO76" s="347">
        <v>-3198</v>
      </c>
      <c r="AP76" s="361">
        <v>7383170</v>
      </c>
      <c r="AQ76" s="362">
        <v>6630374</v>
      </c>
      <c r="AR76" s="362">
        <v>752796</v>
      </c>
      <c r="AS76" s="361">
        <v>752796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0</v>
      </c>
      <c r="AB80" s="246">
        <v>0</v>
      </c>
      <c r="AC80" s="98">
        <v>0</v>
      </c>
      <c r="AD80" s="98">
        <v>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0</v>
      </c>
      <c r="AA82" s="54">
        <v>4572</v>
      </c>
      <c r="AB82" s="247">
        <v>-4572</v>
      </c>
      <c r="AC82" s="96">
        <v>-4572</v>
      </c>
      <c r="AD82" s="96">
        <v>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850</v>
      </c>
      <c r="D84" s="325"/>
      <c r="E84" s="338">
        <v>2937397.0320618474</v>
      </c>
      <c r="F84" s="326">
        <v>836</v>
      </c>
      <c r="G84" s="325"/>
      <c r="H84" s="338">
        <v>407541.6634412182</v>
      </c>
      <c r="I84" s="326">
        <v>81</v>
      </c>
      <c r="J84" s="325"/>
      <c r="K84" s="338">
        <v>10757.290876630354</v>
      </c>
      <c r="L84" s="326">
        <v>112</v>
      </c>
      <c r="M84" s="325"/>
      <c r="N84" s="338">
        <v>371856.96857487649</v>
      </c>
      <c r="O84" s="326">
        <v>17</v>
      </c>
      <c r="P84" s="325"/>
      <c r="Q84" s="338">
        <v>22577.03023490321</v>
      </c>
      <c r="R84" s="325">
        <v>3750130</v>
      </c>
      <c r="S84" s="325">
        <v>472856</v>
      </c>
      <c r="T84" s="325">
        <v>-94242</v>
      </c>
      <c r="U84" s="325">
        <v>378614</v>
      </c>
      <c r="V84" s="325">
        <v>4128744</v>
      </c>
      <c r="W84" s="325">
        <v>-10322</v>
      </c>
      <c r="X84" s="325">
        <v>4118422</v>
      </c>
      <c r="Y84" s="338">
        <v>-2149</v>
      </c>
      <c r="Z84" s="327">
        <v>4116273</v>
      </c>
      <c r="AA84" s="325">
        <v>3714877</v>
      </c>
      <c r="AB84" s="325">
        <v>401396</v>
      </c>
      <c r="AC84" s="327">
        <v>401396</v>
      </c>
      <c r="AD84" s="327">
        <v>4116273</v>
      </c>
      <c r="AE84" s="252"/>
      <c r="AF84" s="325">
        <v>6633926</v>
      </c>
      <c r="AG84" s="326">
        <v>130</v>
      </c>
      <c r="AH84" s="252">
        <v>1006054</v>
      </c>
      <c r="AI84" s="326">
        <v>-60</v>
      </c>
      <c r="AJ84" s="325">
        <v>-235099</v>
      </c>
      <c r="AK84" s="325">
        <v>770955</v>
      </c>
      <c r="AL84" s="325">
        <v>7404881</v>
      </c>
      <c r="AM84" s="325">
        <v>-18513</v>
      </c>
      <c r="AN84" s="325">
        <v>7386368</v>
      </c>
      <c r="AO84" s="325">
        <v>-3198</v>
      </c>
      <c r="AP84" s="325">
        <v>7383170</v>
      </c>
      <c r="AQ84" s="325">
        <v>6630374</v>
      </c>
      <c r="AR84" s="325">
        <v>752796</v>
      </c>
      <c r="AS84" s="325">
        <v>752796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6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3.28515625" style="110" bestFit="1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4257812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43" t="s">
        <v>1491</v>
      </c>
      <c r="B1" s="1737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738"/>
      <c r="B2" s="1739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740"/>
      <c r="B3" s="1741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07"/>
      <c r="B5" s="1207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2561</v>
      </c>
      <c r="AM7" s="71"/>
      <c r="AN7" s="90"/>
      <c r="AO7" s="61">
        <v>0</v>
      </c>
      <c r="AP7" s="90"/>
      <c r="AQ7" s="69"/>
      <c r="AR7" s="69"/>
      <c r="AS7" s="90">
        <v>430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>
        <v>0</v>
      </c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1004</v>
      </c>
      <c r="AP11" s="92"/>
      <c r="AQ11" s="73"/>
      <c r="AR11" s="73"/>
      <c r="AS11" s="92">
        <v>251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>
        <v>0</v>
      </c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2697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-994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0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0</v>
      </c>
      <c r="AM23" s="80"/>
      <c r="AN23" s="91"/>
      <c r="AO23" s="57">
        <v>0</v>
      </c>
      <c r="AP23" s="91"/>
      <c r="AQ23" s="78"/>
      <c r="AR23" s="78"/>
      <c r="AS23" s="91">
        <v>0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>
        <v>0</v>
      </c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15765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5244</v>
      </c>
      <c r="AM26" s="83"/>
      <c r="AN26" s="92"/>
      <c r="AO26" s="52">
        <v>0</v>
      </c>
      <c r="AP26" s="92"/>
      <c r="AQ26" s="73"/>
      <c r="AR26" s="73"/>
      <c r="AS26" s="92">
        <v>485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>
        <v>0</v>
      </c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>
        <v>0</v>
      </c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>
        <v>0</v>
      </c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7876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>
        <v>0</v>
      </c>
      <c r="AP34" s="91"/>
      <c r="AQ34" s="78"/>
      <c r="AR34" s="78"/>
      <c r="AS34" s="91">
        <v>-931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>
        <v>0</v>
      </c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>
        <v>0</v>
      </c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>
        <v>0</v>
      </c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>
        <v>0</v>
      </c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>
        <v>0</v>
      </c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>
        <v>0</v>
      </c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1350574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611100</v>
      </c>
      <c r="AM55" s="80"/>
      <c r="AN55" s="91"/>
      <c r="AO55" s="57">
        <v>12319</v>
      </c>
      <c r="AP55" s="91"/>
      <c r="AQ55" s="78"/>
      <c r="AR55" s="78"/>
      <c r="AS55" s="91">
        <v>49021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>
        <v>0</v>
      </c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>
        <v>0</v>
      </c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>
        <v>0</v>
      </c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>
        <v>0</v>
      </c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>
        <v>0</v>
      </c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249</v>
      </c>
      <c r="D76" s="330"/>
      <c r="E76" s="347">
        <v>1119495.8838493635</v>
      </c>
      <c r="F76" s="357">
        <v>234</v>
      </c>
      <c r="G76" s="330"/>
      <c r="H76" s="347">
        <v>153975.77609011449</v>
      </c>
      <c r="I76" s="357">
        <v>238</v>
      </c>
      <c r="J76" s="330"/>
      <c r="K76" s="347">
        <v>42838.42555658448</v>
      </c>
      <c r="L76" s="357">
        <v>13</v>
      </c>
      <c r="M76" s="330"/>
      <c r="N76" s="347">
        <v>58800.381654976423</v>
      </c>
      <c r="O76" s="357">
        <v>1</v>
      </c>
      <c r="P76" s="330"/>
      <c r="Q76" s="347">
        <v>1802.158517111907</v>
      </c>
      <c r="R76" s="358">
        <v>1376912</v>
      </c>
      <c r="S76" s="330">
        <v>-65254</v>
      </c>
      <c r="T76" s="330">
        <v>-22609</v>
      </c>
      <c r="U76" s="359">
        <v>-87863</v>
      </c>
      <c r="V76" s="358">
        <v>1289049</v>
      </c>
      <c r="W76" s="347">
        <v>-3222</v>
      </c>
      <c r="X76" s="358">
        <v>1285827</v>
      </c>
      <c r="Y76" s="347">
        <v>31671</v>
      </c>
      <c r="Z76" s="358">
        <v>1317498</v>
      </c>
      <c r="AA76" s="330">
        <v>1216406</v>
      </c>
      <c r="AB76" s="330">
        <v>101092</v>
      </c>
      <c r="AC76" s="358">
        <v>101092</v>
      </c>
      <c r="AD76" s="327">
        <v>1317498</v>
      </c>
      <c r="AE76" s="360">
        <v>5302</v>
      </c>
      <c r="AF76" s="361">
        <v>694229</v>
      </c>
      <c r="AG76" s="357">
        <v>-17</v>
      </c>
      <c r="AH76" s="360">
        <v>-64460</v>
      </c>
      <c r="AI76" s="357">
        <v>-8</v>
      </c>
      <c r="AJ76" s="362">
        <v>-10864</v>
      </c>
      <c r="AK76" s="363">
        <v>-75324</v>
      </c>
      <c r="AL76" s="361">
        <v>618905</v>
      </c>
      <c r="AM76" s="364">
        <v>-1547</v>
      </c>
      <c r="AN76" s="361">
        <v>617358</v>
      </c>
      <c r="AO76" s="347">
        <v>13323</v>
      </c>
      <c r="AP76" s="361">
        <v>630681</v>
      </c>
      <c r="AQ76" s="362">
        <v>582419</v>
      </c>
      <c r="AR76" s="362">
        <v>48262</v>
      </c>
      <c r="AS76" s="361">
        <v>48262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523</v>
      </c>
      <c r="AB80" s="246">
        <v>-523</v>
      </c>
      <c r="AC80" s="98">
        <v>-523</v>
      </c>
      <c r="AD80" s="98">
        <v>34272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29769</v>
      </c>
      <c r="AA82" s="54">
        <v>20121</v>
      </c>
      <c r="AB82" s="247">
        <v>9648</v>
      </c>
      <c r="AC82" s="96">
        <v>9648</v>
      </c>
      <c r="AD82" s="96">
        <v>29769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249</v>
      </c>
      <c r="D84" s="325"/>
      <c r="E84" s="338">
        <v>1119495.8838493635</v>
      </c>
      <c r="F84" s="326">
        <v>234</v>
      </c>
      <c r="G84" s="325"/>
      <c r="H84" s="338">
        <v>153975.77609011449</v>
      </c>
      <c r="I84" s="326">
        <v>238</v>
      </c>
      <c r="J84" s="325"/>
      <c r="K84" s="338">
        <v>42838.42555658448</v>
      </c>
      <c r="L84" s="326">
        <v>13</v>
      </c>
      <c r="M84" s="325"/>
      <c r="N84" s="338">
        <v>58800.381654976423</v>
      </c>
      <c r="O84" s="326">
        <v>1</v>
      </c>
      <c r="P84" s="325"/>
      <c r="Q84" s="338">
        <v>1802.158517111907</v>
      </c>
      <c r="R84" s="325">
        <v>1376912</v>
      </c>
      <c r="S84" s="325">
        <v>-65254</v>
      </c>
      <c r="T84" s="325">
        <v>-22609</v>
      </c>
      <c r="U84" s="325">
        <v>-87863</v>
      </c>
      <c r="V84" s="325">
        <v>1289049</v>
      </c>
      <c r="W84" s="325">
        <v>-3222</v>
      </c>
      <c r="X84" s="325">
        <v>1285827</v>
      </c>
      <c r="Y84" s="338">
        <v>31671</v>
      </c>
      <c r="Z84" s="327">
        <v>1347267</v>
      </c>
      <c r="AA84" s="325">
        <v>1237050</v>
      </c>
      <c r="AB84" s="325">
        <v>110217</v>
      </c>
      <c r="AC84" s="327">
        <v>110217</v>
      </c>
      <c r="AD84" s="327">
        <v>1381539</v>
      </c>
      <c r="AE84" s="252"/>
      <c r="AF84" s="325">
        <v>694229</v>
      </c>
      <c r="AG84" s="326">
        <v>-17</v>
      </c>
      <c r="AH84" s="252">
        <v>-64460</v>
      </c>
      <c r="AI84" s="326">
        <v>-8</v>
      </c>
      <c r="AJ84" s="325">
        <v>-10864</v>
      </c>
      <c r="AK84" s="325">
        <v>-75324</v>
      </c>
      <c r="AL84" s="325">
        <v>618905</v>
      </c>
      <c r="AM84" s="325">
        <v>-1547</v>
      </c>
      <c r="AN84" s="325">
        <v>617358</v>
      </c>
      <c r="AO84" s="325">
        <v>13323</v>
      </c>
      <c r="AP84" s="325">
        <v>630681</v>
      </c>
      <c r="AQ84" s="325">
        <v>582419</v>
      </c>
      <c r="AR84" s="325">
        <v>48262</v>
      </c>
      <c r="AS84" s="325">
        <v>48262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6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3.28515625" style="110" bestFit="1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4257812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43" t="s">
        <v>622</v>
      </c>
      <c r="B1" s="1737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738"/>
      <c r="B2" s="1739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740"/>
      <c r="B3" s="1741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07"/>
      <c r="B5" s="1207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>
        <v>0</v>
      </c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>
        <v>0</v>
      </c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2329806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5121422</v>
      </c>
      <c r="AM16" s="83"/>
      <c r="AN16" s="92"/>
      <c r="AO16" s="52">
        <v>6395</v>
      </c>
      <c r="AP16" s="92"/>
      <c r="AQ16" s="73"/>
      <c r="AR16" s="73"/>
      <c r="AS16" s="92">
        <v>582199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6689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-2132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0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0</v>
      </c>
      <c r="AM23" s="80"/>
      <c r="AN23" s="91"/>
      <c r="AO23" s="57">
        <v>0</v>
      </c>
      <c r="AP23" s="91"/>
      <c r="AQ23" s="78"/>
      <c r="AR23" s="78"/>
      <c r="AS23" s="91">
        <v>0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>
        <v>0</v>
      </c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>
        <v>0</v>
      </c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>
        <v>0</v>
      </c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>
        <v>0</v>
      </c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3875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>
        <v>0</v>
      </c>
      <c r="AP34" s="91"/>
      <c r="AQ34" s="78"/>
      <c r="AR34" s="78"/>
      <c r="AS34" s="91">
        <v>-930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>
        <v>0</v>
      </c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>
        <v>0</v>
      </c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>
        <v>0</v>
      </c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>
        <v>0</v>
      </c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>
        <v>0</v>
      </c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>
        <v>0</v>
      </c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>
        <v>0</v>
      </c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>
        <v>0</v>
      </c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>
        <v>0</v>
      </c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>
        <v>0</v>
      </c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>
        <v>0</v>
      </c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>
        <v>0</v>
      </c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543</v>
      </c>
      <c r="D76" s="330"/>
      <c r="E76" s="347">
        <v>1872563.2645428164</v>
      </c>
      <c r="F76" s="357">
        <v>524</v>
      </c>
      <c r="G76" s="330"/>
      <c r="H76" s="347">
        <v>254918.61871593169</v>
      </c>
      <c r="I76" s="357">
        <v>73</v>
      </c>
      <c r="J76" s="330"/>
      <c r="K76" s="347">
        <v>9694.8423949878488</v>
      </c>
      <c r="L76" s="357">
        <v>60</v>
      </c>
      <c r="M76" s="330"/>
      <c r="N76" s="347">
        <v>199209.09030796954</v>
      </c>
      <c r="O76" s="357">
        <v>3</v>
      </c>
      <c r="P76" s="330"/>
      <c r="Q76" s="347">
        <v>3984.1818061593899</v>
      </c>
      <c r="R76" s="358">
        <v>2340370</v>
      </c>
      <c r="S76" s="330">
        <v>451408</v>
      </c>
      <c r="T76" s="330">
        <v>25706</v>
      </c>
      <c r="U76" s="359">
        <v>477114</v>
      </c>
      <c r="V76" s="358">
        <v>2817484</v>
      </c>
      <c r="W76" s="347">
        <v>-7044</v>
      </c>
      <c r="X76" s="358">
        <v>2810440</v>
      </c>
      <c r="Y76" s="347">
        <v>4298</v>
      </c>
      <c r="Z76" s="358">
        <v>2814738</v>
      </c>
      <c r="AA76" s="330">
        <v>2500856</v>
      </c>
      <c r="AB76" s="330">
        <v>313882</v>
      </c>
      <c r="AC76" s="358">
        <v>313882</v>
      </c>
      <c r="AD76" s="327">
        <v>2814738</v>
      </c>
      <c r="AE76" s="360">
        <v>5302</v>
      </c>
      <c r="AF76" s="361">
        <v>4238566</v>
      </c>
      <c r="AG76" s="357">
        <v>107</v>
      </c>
      <c r="AH76" s="360">
        <v>839884</v>
      </c>
      <c r="AI76" s="357">
        <v>11</v>
      </c>
      <c r="AJ76" s="362">
        <v>42972</v>
      </c>
      <c r="AK76" s="363">
        <v>882856</v>
      </c>
      <c r="AL76" s="361">
        <v>5121422</v>
      </c>
      <c r="AM76" s="364">
        <v>-12804</v>
      </c>
      <c r="AN76" s="361">
        <v>5108618</v>
      </c>
      <c r="AO76" s="347">
        <v>6395</v>
      </c>
      <c r="AP76" s="361">
        <v>5115013</v>
      </c>
      <c r="AQ76" s="362">
        <v>4535876</v>
      </c>
      <c r="AR76" s="362">
        <v>579137</v>
      </c>
      <c r="AS76" s="361">
        <v>579137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0</v>
      </c>
      <c r="AB80" s="246">
        <v>0</v>
      </c>
      <c r="AC80" s="98">
        <v>0</v>
      </c>
      <c r="AD80" s="98">
        <v>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0</v>
      </c>
      <c r="AA82" s="54">
        <v>3392</v>
      </c>
      <c r="AB82" s="247">
        <v>-3392</v>
      </c>
      <c r="AC82" s="96">
        <v>-3392</v>
      </c>
      <c r="AD82" s="96">
        <v>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543</v>
      </c>
      <c r="D84" s="325"/>
      <c r="E84" s="338">
        <v>1872563.2645428164</v>
      </c>
      <c r="F84" s="326">
        <v>524</v>
      </c>
      <c r="G84" s="325"/>
      <c r="H84" s="338">
        <v>254918.61871593169</v>
      </c>
      <c r="I84" s="326">
        <v>73</v>
      </c>
      <c r="J84" s="325"/>
      <c r="K84" s="338">
        <v>9694.8423949878488</v>
      </c>
      <c r="L84" s="326">
        <v>60</v>
      </c>
      <c r="M84" s="325"/>
      <c r="N84" s="338">
        <v>199209.09030796954</v>
      </c>
      <c r="O84" s="326">
        <v>3</v>
      </c>
      <c r="P84" s="325"/>
      <c r="Q84" s="338">
        <v>3984.1818061593899</v>
      </c>
      <c r="R84" s="325">
        <v>2340370</v>
      </c>
      <c r="S84" s="325">
        <v>451408</v>
      </c>
      <c r="T84" s="325">
        <v>25706</v>
      </c>
      <c r="U84" s="325">
        <v>477114</v>
      </c>
      <c r="V84" s="325">
        <v>2817484</v>
      </c>
      <c r="W84" s="325">
        <v>-7044</v>
      </c>
      <c r="X84" s="325">
        <v>2810440</v>
      </c>
      <c r="Y84" s="338">
        <v>4298</v>
      </c>
      <c r="Z84" s="327">
        <v>2814738</v>
      </c>
      <c r="AA84" s="325">
        <v>2504248</v>
      </c>
      <c r="AB84" s="325">
        <v>310490</v>
      </c>
      <c r="AC84" s="327">
        <v>310490</v>
      </c>
      <c r="AD84" s="327">
        <v>2814738</v>
      </c>
      <c r="AE84" s="252"/>
      <c r="AF84" s="325">
        <v>4238566</v>
      </c>
      <c r="AG84" s="326">
        <v>107</v>
      </c>
      <c r="AH84" s="252">
        <v>839884</v>
      </c>
      <c r="AI84" s="326">
        <v>11</v>
      </c>
      <c r="AJ84" s="325">
        <v>42972</v>
      </c>
      <c r="AK84" s="325">
        <v>882856</v>
      </c>
      <c r="AL84" s="325">
        <v>5121422</v>
      </c>
      <c r="AM84" s="325">
        <v>-12804</v>
      </c>
      <c r="AN84" s="325">
        <v>5108618</v>
      </c>
      <c r="AO84" s="325">
        <v>6395</v>
      </c>
      <c r="AP84" s="325">
        <v>5115013</v>
      </c>
      <c r="AQ84" s="325">
        <v>4535876</v>
      </c>
      <c r="AR84" s="325">
        <v>579137</v>
      </c>
      <c r="AS84" s="325">
        <v>579137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2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3.28515625" style="110" bestFit="1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4257812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43" t="s">
        <v>623</v>
      </c>
      <c r="B1" s="1737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738"/>
      <c r="B2" s="1739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740"/>
      <c r="B3" s="1741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07"/>
      <c r="B5" s="1207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>
        <v>0</v>
      </c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91799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71013</v>
      </c>
      <c r="AM9" s="80"/>
      <c r="AN9" s="91"/>
      <c r="AO9" s="57">
        <v>0</v>
      </c>
      <c r="AP9" s="91"/>
      <c r="AQ9" s="78"/>
      <c r="AR9" s="78"/>
      <c r="AS9" s="91">
        <v>2034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>
        <v>0</v>
      </c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1131826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1761946</v>
      </c>
      <c r="AM23" s="80"/>
      <c r="AN23" s="91"/>
      <c r="AO23" s="57">
        <v>0</v>
      </c>
      <c r="AP23" s="91"/>
      <c r="AQ23" s="78"/>
      <c r="AR23" s="78"/>
      <c r="AS23" s="91">
        <v>148767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36777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21768</v>
      </c>
      <c r="AM25" s="80"/>
      <c r="AN25" s="91"/>
      <c r="AO25" s="57">
        <v>0</v>
      </c>
      <c r="AP25" s="91"/>
      <c r="AQ25" s="78"/>
      <c r="AR25" s="78"/>
      <c r="AS25" s="91">
        <v>2616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>
        <v>0</v>
      </c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50153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231002</v>
      </c>
      <c r="AM30" s="80"/>
      <c r="AN30" s="91"/>
      <c r="AO30" s="57">
        <v>0</v>
      </c>
      <c r="AP30" s="91"/>
      <c r="AQ30" s="78"/>
      <c r="AR30" s="78"/>
      <c r="AS30" s="91">
        <v>28554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>
        <v>0</v>
      </c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>
        <v>0</v>
      </c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124749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49414</v>
      </c>
      <c r="AM38" s="80"/>
      <c r="AN38" s="91"/>
      <c r="AO38" s="57">
        <v>0</v>
      </c>
      <c r="AP38" s="91"/>
      <c r="AQ38" s="78"/>
      <c r="AR38" s="78"/>
      <c r="AS38" s="91">
        <v>5716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>
        <v>0</v>
      </c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>
        <v>0</v>
      </c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66003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49905</v>
      </c>
      <c r="AM45" s="80"/>
      <c r="AN45" s="91"/>
      <c r="AO45" s="57">
        <v>0</v>
      </c>
      <c r="AP45" s="91"/>
      <c r="AQ45" s="78"/>
      <c r="AR45" s="78"/>
      <c r="AS45" s="91">
        <v>439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>
        <v>0</v>
      </c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>
        <v>0</v>
      </c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>
        <v>0</v>
      </c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2716</v>
      </c>
      <c r="AM55" s="80"/>
      <c r="AN55" s="91"/>
      <c r="AO55" s="57">
        <v>0</v>
      </c>
      <c r="AP55" s="91"/>
      <c r="AQ55" s="78"/>
      <c r="AR55" s="78"/>
      <c r="AS55" s="91">
        <v>677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5963</v>
      </c>
      <c r="AM58" s="80"/>
      <c r="AN58" s="91"/>
      <c r="AO58" s="57">
        <v>0</v>
      </c>
      <c r="AP58" s="91"/>
      <c r="AQ58" s="78"/>
      <c r="AR58" s="78"/>
      <c r="AS58" s="91">
        <v>1487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9197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2690</v>
      </c>
      <c r="AM59" s="80"/>
      <c r="AN59" s="91"/>
      <c r="AO59" s="57">
        <v>0</v>
      </c>
      <c r="AP59" s="91"/>
      <c r="AQ59" s="78"/>
      <c r="AR59" s="78"/>
      <c r="AS59" s="91">
        <v>226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71137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135351</v>
      </c>
      <c r="AM67" s="71"/>
      <c r="AN67" s="90"/>
      <c r="AO67" s="61">
        <v>0</v>
      </c>
      <c r="AP67" s="90"/>
      <c r="AQ67" s="69"/>
      <c r="AR67" s="69"/>
      <c r="AS67" s="90">
        <v>9873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48847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37590</v>
      </c>
      <c r="AM73" s="80"/>
      <c r="AN73" s="91"/>
      <c r="AO73" s="57">
        <v>0</v>
      </c>
      <c r="AP73" s="91"/>
      <c r="AQ73" s="78"/>
      <c r="AR73" s="78"/>
      <c r="AS73" s="91">
        <v>1916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67637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25067</v>
      </c>
      <c r="AM74" s="80"/>
      <c r="AN74" s="91"/>
      <c r="AO74" s="57">
        <v>0</v>
      </c>
      <c r="AP74" s="91"/>
      <c r="AQ74" s="78"/>
      <c r="AR74" s="78"/>
      <c r="AS74" s="91">
        <v>2537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87550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56835</v>
      </c>
      <c r="AM75" s="80"/>
      <c r="AN75" s="91"/>
      <c r="AO75" s="57">
        <v>0</v>
      </c>
      <c r="AP75" s="91"/>
      <c r="AQ75" s="78"/>
      <c r="AR75" s="78"/>
      <c r="AS75" s="91">
        <v>6596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336</v>
      </c>
      <c r="D76" s="330"/>
      <c r="E76" s="347">
        <v>1151883.3898277613</v>
      </c>
      <c r="F76" s="357">
        <v>237</v>
      </c>
      <c r="G76" s="330"/>
      <c r="H76" s="347">
        <v>101364.78925703303</v>
      </c>
      <c r="I76" s="357">
        <v>0</v>
      </c>
      <c r="J76" s="330"/>
      <c r="K76" s="347">
        <v>0</v>
      </c>
      <c r="L76" s="357">
        <v>179</v>
      </c>
      <c r="M76" s="330"/>
      <c r="N76" s="347">
        <v>532427.416242545</v>
      </c>
      <c r="O76" s="357">
        <v>0</v>
      </c>
      <c r="P76" s="330"/>
      <c r="Q76" s="347">
        <v>0</v>
      </c>
      <c r="R76" s="358">
        <v>1785675</v>
      </c>
      <c r="S76" s="330">
        <v>34787</v>
      </c>
      <c r="T76" s="330">
        <v>57928</v>
      </c>
      <c r="U76" s="359">
        <v>92715</v>
      </c>
      <c r="V76" s="358">
        <v>1878390</v>
      </c>
      <c r="W76" s="347">
        <v>-4695</v>
      </c>
      <c r="X76" s="358">
        <v>1873695</v>
      </c>
      <c r="Y76" s="347">
        <v>-38684</v>
      </c>
      <c r="Z76" s="358">
        <v>1835011</v>
      </c>
      <c r="AA76" s="330">
        <v>1673129</v>
      </c>
      <c r="AB76" s="330">
        <v>161882</v>
      </c>
      <c r="AC76" s="358">
        <v>161882</v>
      </c>
      <c r="AD76" s="327">
        <v>1835011</v>
      </c>
      <c r="AE76" s="360">
        <v>5302</v>
      </c>
      <c r="AF76" s="361">
        <v>2403370</v>
      </c>
      <c r="AG76" s="357">
        <v>3</v>
      </c>
      <c r="AH76" s="360">
        <v>21111</v>
      </c>
      <c r="AI76" s="357">
        <v>9</v>
      </c>
      <c r="AJ76" s="362">
        <v>26779</v>
      </c>
      <c r="AK76" s="363">
        <v>47890</v>
      </c>
      <c r="AL76" s="361">
        <v>2451260</v>
      </c>
      <c r="AM76" s="364">
        <v>-6130</v>
      </c>
      <c r="AN76" s="361">
        <v>2445130</v>
      </c>
      <c r="AO76" s="347">
        <v>0</v>
      </c>
      <c r="AP76" s="361">
        <v>2445130</v>
      </c>
      <c r="AQ76" s="362">
        <v>2233692</v>
      </c>
      <c r="AR76" s="362">
        <v>211438</v>
      </c>
      <c r="AS76" s="361">
        <v>211438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0</v>
      </c>
      <c r="AB80" s="246">
        <v>0</v>
      </c>
      <c r="AC80" s="98">
        <v>0</v>
      </c>
      <c r="AD80" s="98">
        <v>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0</v>
      </c>
      <c r="AA82" s="54">
        <v>0</v>
      </c>
      <c r="AB82" s="247">
        <v>0</v>
      </c>
      <c r="AC82" s="96">
        <v>0</v>
      </c>
      <c r="AD82" s="96">
        <v>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336</v>
      </c>
      <c r="D84" s="325"/>
      <c r="E84" s="338">
        <v>1151883.3898277613</v>
      </c>
      <c r="F84" s="326">
        <v>237</v>
      </c>
      <c r="G84" s="325"/>
      <c r="H84" s="338">
        <v>101364.78925703303</v>
      </c>
      <c r="I84" s="326">
        <v>0</v>
      </c>
      <c r="J84" s="325"/>
      <c r="K84" s="338">
        <v>0</v>
      </c>
      <c r="L84" s="326">
        <v>179</v>
      </c>
      <c r="M84" s="325"/>
      <c r="N84" s="338">
        <v>532427.416242545</v>
      </c>
      <c r="O84" s="326">
        <v>0</v>
      </c>
      <c r="P84" s="325"/>
      <c r="Q84" s="338">
        <v>0</v>
      </c>
      <c r="R84" s="325">
        <v>1785675</v>
      </c>
      <c r="S84" s="325">
        <v>34787</v>
      </c>
      <c r="T84" s="325">
        <v>57928</v>
      </c>
      <c r="U84" s="325">
        <v>92715</v>
      </c>
      <c r="V84" s="325">
        <v>1878390</v>
      </c>
      <c r="W84" s="325">
        <v>-4695</v>
      </c>
      <c r="X84" s="325">
        <v>1873695</v>
      </c>
      <c r="Y84" s="338">
        <v>-38684</v>
      </c>
      <c r="Z84" s="327">
        <v>1835011</v>
      </c>
      <c r="AA84" s="325">
        <v>1673129</v>
      </c>
      <c r="AB84" s="325">
        <v>161882</v>
      </c>
      <c r="AC84" s="327">
        <v>161882</v>
      </c>
      <c r="AD84" s="327">
        <v>1835011</v>
      </c>
      <c r="AE84" s="252"/>
      <c r="AF84" s="325">
        <v>2403370</v>
      </c>
      <c r="AG84" s="326">
        <v>3</v>
      </c>
      <c r="AH84" s="252">
        <v>21111</v>
      </c>
      <c r="AI84" s="326">
        <v>9</v>
      </c>
      <c r="AJ84" s="325">
        <v>26779</v>
      </c>
      <c r="AK84" s="325">
        <v>47890</v>
      </c>
      <c r="AL84" s="325">
        <v>2451260</v>
      </c>
      <c r="AM84" s="325">
        <v>-6130</v>
      </c>
      <c r="AN84" s="325">
        <v>2445130</v>
      </c>
      <c r="AO84" s="325">
        <v>0</v>
      </c>
      <c r="AP84" s="325">
        <v>2445130</v>
      </c>
      <c r="AQ84" s="325">
        <v>2233692</v>
      </c>
      <c r="AR84" s="325">
        <v>211438</v>
      </c>
      <c r="AS84" s="325">
        <v>211438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2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3.28515625" style="110" bestFit="1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4257812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99" t="s">
        <v>1217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3"/>
      <c r="B3" s="1804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07"/>
      <c r="B5" s="1207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>
        <v>0</v>
      </c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>
        <v>0</v>
      </c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>
        <v>0</v>
      </c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0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0</v>
      </c>
      <c r="AM23" s="80"/>
      <c r="AN23" s="91"/>
      <c r="AO23" s="57">
        <v>0</v>
      </c>
      <c r="AP23" s="91"/>
      <c r="AQ23" s="78"/>
      <c r="AR23" s="78"/>
      <c r="AS23" s="91">
        <v>0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>
        <v>0</v>
      </c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5491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1731</v>
      </c>
      <c r="AM29" s="80"/>
      <c r="AN29" s="91"/>
      <c r="AO29" s="57">
        <v>0</v>
      </c>
      <c r="AP29" s="91"/>
      <c r="AQ29" s="78"/>
      <c r="AR29" s="78"/>
      <c r="AS29" s="91">
        <v>151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>
        <v>0</v>
      </c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898376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1044706</v>
      </c>
      <c r="AM32" s="71"/>
      <c r="AN32" s="90"/>
      <c r="AO32" s="61">
        <v>-15644</v>
      </c>
      <c r="AP32" s="90"/>
      <c r="AQ32" s="69"/>
      <c r="AR32" s="69"/>
      <c r="AS32" s="90">
        <v>89000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2871</v>
      </c>
      <c r="AM34" s="80"/>
      <c r="AN34" s="91"/>
      <c r="AO34" s="57">
        <v>2955</v>
      </c>
      <c r="AP34" s="91"/>
      <c r="AQ34" s="78"/>
      <c r="AR34" s="78"/>
      <c r="AS34" s="91">
        <v>989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>
        <v>0</v>
      </c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264196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301129</v>
      </c>
      <c r="AM42" s="71"/>
      <c r="AN42" s="90"/>
      <c r="AO42" s="61">
        <v>5819</v>
      </c>
      <c r="AP42" s="90"/>
      <c r="AQ42" s="69"/>
      <c r="AR42" s="69"/>
      <c r="AS42" s="90">
        <v>19693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4921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28195</v>
      </c>
      <c r="AM44" s="80"/>
      <c r="AN44" s="91"/>
      <c r="AO44" s="57">
        <v>0</v>
      </c>
      <c r="AP44" s="91"/>
      <c r="AQ44" s="78"/>
      <c r="AR44" s="78"/>
      <c r="AS44" s="91">
        <v>3284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3803</v>
      </c>
      <c r="AM50" s="80"/>
      <c r="AN50" s="91"/>
      <c r="AO50" s="57">
        <v>0</v>
      </c>
      <c r="AP50" s="91"/>
      <c r="AQ50" s="78"/>
      <c r="AR50" s="78"/>
      <c r="AS50" s="91">
        <v>618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3008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6630</v>
      </c>
      <c r="AM51" s="83"/>
      <c r="AN51" s="92"/>
      <c r="AO51" s="52">
        <v>0</v>
      </c>
      <c r="AP51" s="92"/>
      <c r="AQ51" s="73"/>
      <c r="AR51" s="73"/>
      <c r="AS51" s="92">
        <v>538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17338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17227</v>
      </c>
      <c r="AM54" s="80"/>
      <c r="AN54" s="91"/>
      <c r="AO54" s="57">
        <v>0</v>
      </c>
      <c r="AP54" s="91"/>
      <c r="AQ54" s="78"/>
      <c r="AR54" s="78"/>
      <c r="AS54" s="91">
        <v>1723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>
        <v>0</v>
      </c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9557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11926</v>
      </c>
      <c r="AM58" s="80"/>
      <c r="AN58" s="91"/>
      <c r="AO58" s="57">
        <v>0</v>
      </c>
      <c r="AP58" s="91"/>
      <c r="AQ58" s="78"/>
      <c r="AR58" s="78"/>
      <c r="AS58" s="91">
        <v>1004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>
        <v>0</v>
      </c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>
        <v>0</v>
      </c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>
        <v>0</v>
      </c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>
        <v>0</v>
      </c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270</v>
      </c>
      <c r="D76" s="330"/>
      <c r="E76" s="347">
        <v>992435.1084131595</v>
      </c>
      <c r="F76" s="357">
        <v>235</v>
      </c>
      <c r="G76" s="330"/>
      <c r="H76" s="347">
        <v>109650.2576239926</v>
      </c>
      <c r="I76" s="357">
        <v>87.5</v>
      </c>
      <c r="J76" s="330"/>
      <c r="K76" s="347">
        <v>11168.851498564038</v>
      </c>
      <c r="L76" s="357">
        <v>28</v>
      </c>
      <c r="M76" s="330"/>
      <c r="N76" s="347">
        <v>89633.196272279441</v>
      </c>
      <c r="O76" s="357">
        <v>0</v>
      </c>
      <c r="P76" s="330"/>
      <c r="Q76" s="347">
        <v>0</v>
      </c>
      <c r="R76" s="358">
        <v>1202887</v>
      </c>
      <c r="S76" s="330">
        <v>-94248</v>
      </c>
      <c r="T76" s="330">
        <v>36333</v>
      </c>
      <c r="U76" s="359">
        <v>-57915</v>
      </c>
      <c r="V76" s="358">
        <v>1144972</v>
      </c>
      <c r="W76" s="347">
        <v>-2864</v>
      </c>
      <c r="X76" s="358">
        <v>1142108</v>
      </c>
      <c r="Y76" s="347">
        <v>-5481</v>
      </c>
      <c r="Z76" s="358">
        <v>1136627</v>
      </c>
      <c r="AA76" s="330">
        <v>1041618</v>
      </c>
      <c r="AB76" s="330">
        <v>95009</v>
      </c>
      <c r="AC76" s="358">
        <v>95009</v>
      </c>
      <c r="AD76" s="327">
        <v>1136627</v>
      </c>
      <c r="AE76" s="360">
        <v>5302</v>
      </c>
      <c r="AF76" s="361">
        <v>1518734</v>
      </c>
      <c r="AG76" s="357">
        <v>-24</v>
      </c>
      <c r="AH76" s="360">
        <v>-155223</v>
      </c>
      <c r="AI76" s="357">
        <v>18</v>
      </c>
      <c r="AJ76" s="362">
        <v>54707</v>
      </c>
      <c r="AK76" s="363">
        <v>-100516</v>
      </c>
      <c r="AL76" s="361">
        <v>1418218</v>
      </c>
      <c r="AM76" s="364">
        <v>-3546</v>
      </c>
      <c r="AN76" s="361">
        <v>1414672</v>
      </c>
      <c r="AO76" s="347">
        <v>-6870</v>
      </c>
      <c r="AP76" s="361">
        <v>1407802</v>
      </c>
      <c r="AQ76" s="362">
        <v>1290802</v>
      </c>
      <c r="AR76" s="362">
        <v>117000</v>
      </c>
      <c r="AS76" s="361">
        <v>117000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235</v>
      </c>
      <c r="AB80" s="246">
        <v>-235</v>
      </c>
      <c r="AC80" s="98">
        <v>-235</v>
      </c>
      <c r="AD80" s="98">
        <v>16184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27001</v>
      </c>
      <c r="AA82" s="54">
        <v>20139</v>
      </c>
      <c r="AB82" s="247">
        <v>6862</v>
      </c>
      <c r="AC82" s="96">
        <v>6862</v>
      </c>
      <c r="AD82" s="96">
        <v>27001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-16890</v>
      </c>
      <c r="Z83" s="1130">
        <v>-16890</v>
      </c>
      <c r="AA83" s="1131">
        <v>-15483</v>
      </c>
      <c r="AB83" s="1129">
        <v>-1407</v>
      </c>
      <c r="AC83" s="1130">
        <v>-1407</v>
      </c>
      <c r="AD83" s="1130">
        <v>-16890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270</v>
      </c>
      <c r="D84" s="325"/>
      <c r="E84" s="338">
        <v>992435.1084131595</v>
      </c>
      <c r="F84" s="326">
        <v>235</v>
      </c>
      <c r="G84" s="325"/>
      <c r="H84" s="338">
        <v>109650.2576239926</v>
      </c>
      <c r="I84" s="326">
        <v>87.5</v>
      </c>
      <c r="J84" s="325"/>
      <c r="K84" s="338">
        <v>11168.851498564038</v>
      </c>
      <c r="L84" s="326">
        <v>28</v>
      </c>
      <c r="M84" s="325"/>
      <c r="N84" s="338">
        <v>89633.196272279441</v>
      </c>
      <c r="O84" s="326">
        <v>0</v>
      </c>
      <c r="P84" s="325"/>
      <c r="Q84" s="338">
        <v>0</v>
      </c>
      <c r="R84" s="325">
        <v>1202887</v>
      </c>
      <c r="S84" s="325">
        <v>-94248</v>
      </c>
      <c r="T84" s="325">
        <v>36333</v>
      </c>
      <c r="U84" s="325">
        <v>-57915</v>
      </c>
      <c r="V84" s="325">
        <v>1144972</v>
      </c>
      <c r="W84" s="325">
        <v>-2864</v>
      </c>
      <c r="X84" s="325">
        <v>1142108</v>
      </c>
      <c r="Y84" s="338">
        <v>-22371</v>
      </c>
      <c r="Z84" s="327">
        <v>1146738</v>
      </c>
      <c r="AA84" s="325">
        <v>1046509</v>
      </c>
      <c r="AB84" s="325">
        <v>100229</v>
      </c>
      <c r="AC84" s="327">
        <v>100229</v>
      </c>
      <c r="AD84" s="327">
        <v>1162922</v>
      </c>
      <c r="AE84" s="252"/>
      <c r="AF84" s="325">
        <v>1518734</v>
      </c>
      <c r="AG84" s="326">
        <v>-24</v>
      </c>
      <c r="AH84" s="252">
        <v>-155223</v>
      </c>
      <c r="AI84" s="326">
        <v>18</v>
      </c>
      <c r="AJ84" s="325">
        <v>54707</v>
      </c>
      <c r="AK84" s="325">
        <v>-100516</v>
      </c>
      <c r="AL84" s="325">
        <v>1418218</v>
      </c>
      <c r="AM84" s="325">
        <v>-3546</v>
      </c>
      <c r="AN84" s="325">
        <v>1414672</v>
      </c>
      <c r="AO84" s="325">
        <v>-6870</v>
      </c>
      <c r="AP84" s="325">
        <v>1407802</v>
      </c>
      <c r="AQ84" s="325">
        <v>1290802</v>
      </c>
      <c r="AR84" s="325">
        <v>117000</v>
      </c>
      <c r="AS84" s="325">
        <v>117000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2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2.4257812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3.28515625" style="110" bestFit="1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4257812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99" t="s">
        <v>1488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3"/>
      <c r="B3" s="1804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07"/>
      <c r="B5" s="1207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>
        <v>0</v>
      </c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3742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21613</v>
      </c>
      <c r="AM9" s="80"/>
      <c r="AN9" s="91"/>
      <c r="AO9" s="57">
        <v>0</v>
      </c>
      <c r="AP9" s="91"/>
      <c r="AQ9" s="78"/>
      <c r="AR9" s="78"/>
      <c r="AS9" s="91">
        <v>4344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>
        <v>0</v>
      </c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2587209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4835899</v>
      </c>
      <c r="AM23" s="80"/>
      <c r="AN23" s="91"/>
      <c r="AO23" s="57">
        <v>0</v>
      </c>
      <c r="AP23" s="91"/>
      <c r="AQ23" s="78"/>
      <c r="AR23" s="78"/>
      <c r="AS23" s="91">
        <v>350670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>
        <v>0</v>
      </c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>
        <v>0</v>
      </c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>
        <v>0</v>
      </c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>
        <v>0</v>
      </c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>
        <v>0</v>
      </c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10783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1335</v>
      </c>
      <c r="AM38" s="80"/>
      <c r="AN38" s="91"/>
      <c r="AO38" s="57">
        <v>0</v>
      </c>
      <c r="AP38" s="91"/>
      <c r="AQ38" s="78"/>
      <c r="AR38" s="78"/>
      <c r="AS38" s="91">
        <v>-107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>
        <v>0</v>
      </c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>
        <v>0</v>
      </c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>
        <v>0</v>
      </c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>
        <v>0</v>
      </c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>
        <v>0</v>
      </c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>
        <v>0</v>
      </c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>
        <v>0</v>
      </c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3186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10026</v>
      </c>
      <c r="AM67" s="71"/>
      <c r="AN67" s="90"/>
      <c r="AO67" s="61">
        <v>0</v>
      </c>
      <c r="AP67" s="90"/>
      <c r="AQ67" s="69"/>
      <c r="AR67" s="69"/>
      <c r="AS67" s="90">
        <v>908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10200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2891</v>
      </c>
      <c r="AM73" s="80"/>
      <c r="AN73" s="91"/>
      <c r="AO73" s="57">
        <v>0</v>
      </c>
      <c r="AP73" s="91"/>
      <c r="AQ73" s="78"/>
      <c r="AR73" s="78"/>
      <c r="AS73" s="91">
        <v>-1143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54965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23592</v>
      </c>
      <c r="AM74" s="80"/>
      <c r="AN74" s="91"/>
      <c r="AO74" s="57">
        <v>0</v>
      </c>
      <c r="AP74" s="91"/>
      <c r="AQ74" s="78"/>
      <c r="AR74" s="78"/>
      <c r="AS74" s="91">
        <v>1704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29965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15156</v>
      </c>
      <c r="AM75" s="80"/>
      <c r="AN75" s="91"/>
      <c r="AO75" s="57">
        <v>0</v>
      </c>
      <c r="AP75" s="91"/>
      <c r="AQ75" s="78"/>
      <c r="AR75" s="78"/>
      <c r="AS75" s="91">
        <v>621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690</v>
      </c>
      <c r="D76" s="330"/>
      <c r="E76" s="347">
        <v>2242924.8715943419</v>
      </c>
      <c r="F76" s="357">
        <v>607</v>
      </c>
      <c r="G76" s="330"/>
      <c r="H76" s="347">
        <v>249993.30796799765</v>
      </c>
      <c r="I76" s="357">
        <v>144</v>
      </c>
      <c r="J76" s="330"/>
      <c r="K76" s="347">
        <v>16157.70992560794</v>
      </c>
      <c r="L76" s="357">
        <v>68</v>
      </c>
      <c r="M76" s="330"/>
      <c r="N76" s="347">
        <v>189869.35835021705</v>
      </c>
      <c r="O76" s="357">
        <v>1</v>
      </c>
      <c r="P76" s="330"/>
      <c r="Q76" s="347">
        <v>1104.5389216794952</v>
      </c>
      <c r="R76" s="358">
        <v>2700050</v>
      </c>
      <c r="S76" s="330">
        <v>-43108</v>
      </c>
      <c r="T76" s="330">
        <v>-84558</v>
      </c>
      <c r="U76" s="359">
        <v>-127666</v>
      </c>
      <c r="V76" s="358">
        <v>2572384</v>
      </c>
      <c r="W76" s="347">
        <v>-6431</v>
      </c>
      <c r="X76" s="358">
        <v>2565953</v>
      </c>
      <c r="Y76" s="347">
        <v>105238</v>
      </c>
      <c r="Z76" s="358">
        <v>2671191</v>
      </c>
      <c r="AA76" s="330">
        <v>2469816</v>
      </c>
      <c r="AB76" s="330">
        <v>201375</v>
      </c>
      <c r="AC76" s="358">
        <v>201375</v>
      </c>
      <c r="AD76" s="327">
        <v>2671191</v>
      </c>
      <c r="AE76" s="360">
        <v>5302</v>
      </c>
      <c r="AF76" s="361">
        <v>5150026</v>
      </c>
      <c r="AG76" s="357">
        <v>-12</v>
      </c>
      <c r="AH76" s="360">
        <v>-74127</v>
      </c>
      <c r="AI76" s="357">
        <v>-42</v>
      </c>
      <c r="AJ76" s="362">
        <v>-165387</v>
      </c>
      <c r="AK76" s="363">
        <v>-239514</v>
      </c>
      <c r="AL76" s="361">
        <v>4910512</v>
      </c>
      <c r="AM76" s="364">
        <v>-12276</v>
      </c>
      <c r="AN76" s="361">
        <v>4898236</v>
      </c>
      <c r="AO76" s="347">
        <v>0</v>
      </c>
      <c r="AP76" s="361">
        <v>4898236</v>
      </c>
      <c r="AQ76" s="362">
        <v>4541239</v>
      </c>
      <c r="AR76" s="362">
        <v>356997</v>
      </c>
      <c r="AS76" s="361">
        <v>356997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0</v>
      </c>
      <c r="AB80" s="246">
        <v>0</v>
      </c>
      <c r="AC80" s="98">
        <v>0</v>
      </c>
      <c r="AD80" s="98">
        <v>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0</v>
      </c>
      <c r="AA82" s="54">
        <v>2630</v>
      </c>
      <c r="AB82" s="247">
        <v>-2630</v>
      </c>
      <c r="AC82" s="96">
        <v>-2630</v>
      </c>
      <c r="AD82" s="96">
        <v>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690</v>
      </c>
      <c r="D84" s="325"/>
      <c r="E84" s="338">
        <v>2242924.8715943419</v>
      </c>
      <c r="F84" s="326">
        <v>607</v>
      </c>
      <c r="G84" s="325"/>
      <c r="H84" s="338">
        <v>249993.30796799765</v>
      </c>
      <c r="I84" s="326">
        <v>144</v>
      </c>
      <c r="J84" s="325"/>
      <c r="K84" s="338">
        <v>16157.70992560794</v>
      </c>
      <c r="L84" s="326">
        <v>68</v>
      </c>
      <c r="M84" s="325"/>
      <c r="N84" s="338">
        <v>189869.35835021705</v>
      </c>
      <c r="O84" s="326">
        <v>1</v>
      </c>
      <c r="P84" s="325"/>
      <c r="Q84" s="338">
        <v>1104.5389216794952</v>
      </c>
      <c r="R84" s="325">
        <v>2700050</v>
      </c>
      <c r="S84" s="325">
        <v>-43108</v>
      </c>
      <c r="T84" s="325">
        <v>-84558</v>
      </c>
      <c r="U84" s="325">
        <v>-127666</v>
      </c>
      <c r="V84" s="325">
        <v>2572384</v>
      </c>
      <c r="W84" s="325">
        <v>-6431</v>
      </c>
      <c r="X84" s="325">
        <v>2565953</v>
      </c>
      <c r="Y84" s="338">
        <v>105238</v>
      </c>
      <c r="Z84" s="327">
        <v>2671191</v>
      </c>
      <c r="AA84" s="325">
        <v>2472446</v>
      </c>
      <c r="AB84" s="325">
        <v>198745</v>
      </c>
      <c r="AC84" s="327">
        <v>198745</v>
      </c>
      <c r="AD84" s="327">
        <v>2671191</v>
      </c>
      <c r="AE84" s="252"/>
      <c r="AF84" s="325">
        <v>5150026</v>
      </c>
      <c r="AG84" s="326">
        <v>-12</v>
      </c>
      <c r="AH84" s="252">
        <v>-74127</v>
      </c>
      <c r="AI84" s="326">
        <v>-42</v>
      </c>
      <c r="AJ84" s="325">
        <v>-165387</v>
      </c>
      <c r="AK84" s="325">
        <v>-239514</v>
      </c>
      <c r="AL84" s="325">
        <v>4910512</v>
      </c>
      <c r="AM84" s="325">
        <v>-12276</v>
      </c>
      <c r="AN84" s="325">
        <v>4898236</v>
      </c>
      <c r="AO84" s="325">
        <v>0</v>
      </c>
      <c r="AP84" s="325">
        <v>4898236</v>
      </c>
      <c r="AQ84" s="325">
        <v>4541239</v>
      </c>
      <c r="AR84" s="325">
        <v>356997</v>
      </c>
      <c r="AS84" s="325">
        <v>356997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2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3.28515625" style="110" bestFit="1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4257812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99" t="s">
        <v>625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3"/>
      <c r="B3" s="1804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07"/>
      <c r="B5" s="1207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>
        <v>0</v>
      </c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>
        <v>0</v>
      </c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>
        <v>0</v>
      </c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511811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268758</v>
      </c>
      <c r="AM19" s="80"/>
      <c r="AN19" s="91"/>
      <c r="AO19" s="57">
        <v>-2675</v>
      </c>
      <c r="AP19" s="91"/>
      <c r="AQ19" s="78"/>
      <c r="AR19" s="78"/>
      <c r="AS19" s="91">
        <v>29471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2103245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1024160</v>
      </c>
      <c r="AM21" s="83"/>
      <c r="AN21" s="92"/>
      <c r="AO21" s="52">
        <v>-20685</v>
      </c>
      <c r="AP21" s="92"/>
      <c r="AQ21" s="73"/>
      <c r="AR21" s="73"/>
      <c r="AS21" s="92">
        <v>80754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6475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0</v>
      </c>
      <c r="AM23" s="80"/>
      <c r="AN23" s="91"/>
      <c r="AO23" s="57">
        <v>0</v>
      </c>
      <c r="AP23" s="91"/>
      <c r="AQ23" s="78"/>
      <c r="AR23" s="78"/>
      <c r="AS23" s="91">
        <v>-1274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>
        <v>0</v>
      </c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11723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5148</v>
      </c>
      <c r="AM27" s="71"/>
      <c r="AN27" s="90"/>
      <c r="AO27" s="61">
        <v>0</v>
      </c>
      <c r="AP27" s="90"/>
      <c r="AQ27" s="69"/>
      <c r="AR27" s="69"/>
      <c r="AS27" s="90">
        <v>445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5491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>
        <v>0</v>
      </c>
      <c r="AP29" s="91"/>
      <c r="AQ29" s="78"/>
      <c r="AR29" s="78"/>
      <c r="AS29" s="91">
        <v>-560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>
        <v>0</v>
      </c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>
        <v>0</v>
      </c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>
        <v>0</v>
      </c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>
        <v>0</v>
      </c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>
        <v>0</v>
      </c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5115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-644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2243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>
        <v>0</v>
      </c>
      <c r="AP44" s="91"/>
      <c r="AQ44" s="78"/>
      <c r="AR44" s="78"/>
      <c r="AS44" s="91">
        <v>-1874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>
        <v>0</v>
      </c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>
        <v>0</v>
      </c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>
        <v>0</v>
      </c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>
        <v>0</v>
      </c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>
        <v>0</v>
      </c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146023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237882</v>
      </c>
      <c r="AM60" s="80"/>
      <c r="AN60" s="91"/>
      <c r="AO60" s="57">
        <v>2120</v>
      </c>
      <c r="AP60" s="91"/>
      <c r="AQ60" s="78"/>
      <c r="AR60" s="78"/>
      <c r="AS60" s="91">
        <v>39839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>
        <v>0</v>
      </c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>
        <v>0</v>
      </c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>
        <v>0</v>
      </c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>
        <v>0</v>
      </c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461</v>
      </c>
      <c r="D76" s="330"/>
      <c r="E76" s="347">
        <v>2358553.7190183573</v>
      </c>
      <c r="F76" s="357">
        <v>268</v>
      </c>
      <c r="G76" s="330"/>
      <c r="H76" s="347">
        <v>186118.44152300811</v>
      </c>
      <c r="I76" s="357">
        <v>218</v>
      </c>
      <c r="J76" s="330"/>
      <c r="K76" s="347">
        <v>41359.562199110776</v>
      </c>
      <c r="L76" s="357">
        <v>41</v>
      </c>
      <c r="M76" s="330"/>
      <c r="N76" s="347">
        <v>191118.81276920371</v>
      </c>
      <c r="O76" s="357">
        <v>8</v>
      </c>
      <c r="P76" s="330"/>
      <c r="Q76" s="347">
        <v>14975.068376752421</v>
      </c>
      <c r="R76" s="358">
        <v>2792126</v>
      </c>
      <c r="S76" s="330">
        <v>174831</v>
      </c>
      <c r="T76" s="330">
        <v>-20164</v>
      </c>
      <c r="U76" s="359">
        <v>154667</v>
      </c>
      <c r="V76" s="358">
        <v>2946793</v>
      </c>
      <c r="W76" s="347">
        <v>-7367</v>
      </c>
      <c r="X76" s="358">
        <v>2939426</v>
      </c>
      <c r="Y76" s="347">
        <v>-66102</v>
      </c>
      <c r="Z76" s="358">
        <v>2873324</v>
      </c>
      <c r="AA76" s="330">
        <v>2620392</v>
      </c>
      <c r="AB76" s="330">
        <v>252932</v>
      </c>
      <c r="AC76" s="358">
        <v>252932</v>
      </c>
      <c r="AD76" s="327">
        <v>2873324</v>
      </c>
      <c r="AE76" s="360">
        <v>5302</v>
      </c>
      <c r="AF76" s="361">
        <v>1434312</v>
      </c>
      <c r="AG76" s="357">
        <v>24</v>
      </c>
      <c r="AH76" s="360">
        <v>99870</v>
      </c>
      <c r="AI76" s="357">
        <v>-3</v>
      </c>
      <c r="AJ76" s="362">
        <v>1766</v>
      </c>
      <c r="AK76" s="363">
        <v>101636</v>
      </c>
      <c r="AL76" s="361">
        <v>1535948</v>
      </c>
      <c r="AM76" s="364">
        <v>-3840</v>
      </c>
      <c r="AN76" s="361">
        <v>1532108</v>
      </c>
      <c r="AO76" s="347">
        <v>-21240</v>
      </c>
      <c r="AP76" s="361">
        <v>1510868</v>
      </c>
      <c r="AQ76" s="362">
        <v>1364711</v>
      </c>
      <c r="AR76" s="362">
        <v>146157</v>
      </c>
      <c r="AS76" s="361">
        <v>146157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166</v>
      </c>
      <c r="AB80" s="246">
        <v>-166</v>
      </c>
      <c r="AC80" s="98">
        <v>-166</v>
      </c>
      <c r="AD80" s="98">
        <v>10000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12197</v>
      </c>
      <c r="AA82" s="54">
        <v>11335</v>
      </c>
      <c r="AB82" s="247">
        <v>862</v>
      </c>
      <c r="AC82" s="96">
        <v>862</v>
      </c>
      <c r="AD82" s="96">
        <v>12197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461</v>
      </c>
      <c r="D84" s="325"/>
      <c r="E84" s="338">
        <v>2358553.7190183573</v>
      </c>
      <c r="F84" s="326">
        <v>268</v>
      </c>
      <c r="G84" s="325"/>
      <c r="H84" s="338">
        <v>186118.44152300811</v>
      </c>
      <c r="I84" s="326">
        <v>218</v>
      </c>
      <c r="J84" s="325"/>
      <c r="K84" s="338">
        <v>41359.562199110776</v>
      </c>
      <c r="L84" s="326">
        <v>41</v>
      </c>
      <c r="M84" s="325"/>
      <c r="N84" s="338">
        <v>191118.81276920371</v>
      </c>
      <c r="O84" s="326">
        <v>8</v>
      </c>
      <c r="P84" s="325"/>
      <c r="Q84" s="338">
        <v>14975.068376752421</v>
      </c>
      <c r="R84" s="325">
        <v>2792126</v>
      </c>
      <c r="S84" s="325">
        <v>174831</v>
      </c>
      <c r="T84" s="325">
        <v>-20164</v>
      </c>
      <c r="U84" s="325">
        <v>154667</v>
      </c>
      <c r="V84" s="325">
        <v>2946793</v>
      </c>
      <c r="W84" s="325">
        <v>-7367</v>
      </c>
      <c r="X84" s="325">
        <v>2939426</v>
      </c>
      <c r="Y84" s="338">
        <v>-66102</v>
      </c>
      <c r="Z84" s="327">
        <v>2885521</v>
      </c>
      <c r="AA84" s="325">
        <v>2631893</v>
      </c>
      <c r="AB84" s="325">
        <v>253628</v>
      </c>
      <c r="AC84" s="327">
        <v>253628</v>
      </c>
      <c r="AD84" s="327">
        <v>2895521</v>
      </c>
      <c r="AE84" s="252"/>
      <c r="AF84" s="325">
        <v>1434312</v>
      </c>
      <c r="AG84" s="326">
        <v>24</v>
      </c>
      <c r="AH84" s="252">
        <v>99870</v>
      </c>
      <c r="AI84" s="326">
        <v>-3</v>
      </c>
      <c r="AJ84" s="325">
        <v>1766</v>
      </c>
      <c r="AK84" s="325">
        <v>101636</v>
      </c>
      <c r="AL84" s="325">
        <v>1535948</v>
      </c>
      <c r="AM84" s="325">
        <v>-3840</v>
      </c>
      <c r="AN84" s="325">
        <v>1532108</v>
      </c>
      <c r="AO84" s="325">
        <v>-21240</v>
      </c>
      <c r="AP84" s="325">
        <v>1510868</v>
      </c>
      <c r="AQ84" s="325">
        <v>1364711</v>
      </c>
      <c r="AR84" s="325">
        <v>146157</v>
      </c>
      <c r="AS84" s="325">
        <v>146157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2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3.28515625" style="110" bestFit="1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4257812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99" t="s">
        <v>626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3"/>
      <c r="B3" s="1804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07"/>
      <c r="B5" s="1207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>
        <v>0</v>
      </c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>
        <v>0</v>
      </c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>
        <v>0</v>
      </c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761691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1274197</v>
      </c>
      <c r="AM23" s="80"/>
      <c r="AN23" s="91"/>
      <c r="AO23" s="57">
        <v>-6201</v>
      </c>
      <c r="AP23" s="91"/>
      <c r="AQ23" s="78"/>
      <c r="AR23" s="78"/>
      <c r="AS23" s="91">
        <v>82306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5124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5442</v>
      </c>
      <c r="AM25" s="80"/>
      <c r="AN25" s="91"/>
      <c r="AO25" s="57">
        <v>0</v>
      </c>
      <c r="AP25" s="91"/>
      <c r="AQ25" s="78"/>
      <c r="AR25" s="78"/>
      <c r="AS25" s="91">
        <v>513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>
        <v>0</v>
      </c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>
        <v>0</v>
      </c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>
        <v>0</v>
      </c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>
        <v>0</v>
      </c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>
        <v>0</v>
      </c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>
        <v>0</v>
      </c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>
        <v>0</v>
      </c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5488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-333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>
        <v>0</v>
      </c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>
        <v>0</v>
      </c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>
        <v>0</v>
      </c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>
        <v>0</v>
      </c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>
        <v>0</v>
      </c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>
        <v>0</v>
      </c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62578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63613</v>
      </c>
      <c r="AM73" s="80"/>
      <c r="AN73" s="91"/>
      <c r="AO73" s="57">
        <v>0</v>
      </c>
      <c r="AP73" s="91"/>
      <c r="AQ73" s="78"/>
      <c r="AR73" s="78"/>
      <c r="AS73" s="91">
        <v>6540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993760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468891</v>
      </c>
      <c r="AM74" s="80"/>
      <c r="AN74" s="91"/>
      <c r="AO74" s="57">
        <v>4222</v>
      </c>
      <c r="AP74" s="91"/>
      <c r="AQ74" s="78"/>
      <c r="AR74" s="78"/>
      <c r="AS74" s="91">
        <v>43459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5291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1895</v>
      </c>
      <c r="AM75" s="80"/>
      <c r="AN75" s="91"/>
      <c r="AO75" s="57">
        <v>0</v>
      </c>
      <c r="AP75" s="91"/>
      <c r="AQ75" s="78"/>
      <c r="AR75" s="78"/>
      <c r="AS75" s="91">
        <v>156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369</v>
      </c>
      <c r="D76" s="330"/>
      <c r="E76" s="347">
        <v>1555793.7695636586</v>
      </c>
      <c r="F76" s="357">
        <v>315</v>
      </c>
      <c r="G76" s="330"/>
      <c r="H76" s="347">
        <v>168036.87883111692</v>
      </c>
      <c r="I76" s="357">
        <v>25</v>
      </c>
      <c r="J76" s="330"/>
      <c r="K76" s="347">
        <v>3728.9925825187629</v>
      </c>
      <c r="L76" s="357">
        <v>29</v>
      </c>
      <c r="M76" s="330"/>
      <c r="N76" s="347">
        <v>106373.11589162407</v>
      </c>
      <c r="O76" s="357">
        <v>0</v>
      </c>
      <c r="P76" s="330"/>
      <c r="Q76" s="347">
        <v>0</v>
      </c>
      <c r="R76" s="358">
        <v>1833932</v>
      </c>
      <c r="S76" s="330">
        <v>-26226</v>
      </c>
      <c r="T76" s="330">
        <v>-24363</v>
      </c>
      <c r="U76" s="359">
        <v>-50589</v>
      </c>
      <c r="V76" s="358">
        <v>1783343</v>
      </c>
      <c r="W76" s="347">
        <v>-4457</v>
      </c>
      <c r="X76" s="358">
        <v>1778886</v>
      </c>
      <c r="Y76" s="347">
        <v>9721</v>
      </c>
      <c r="Z76" s="358">
        <v>1788607</v>
      </c>
      <c r="AA76" s="330">
        <v>1644384</v>
      </c>
      <c r="AB76" s="330">
        <v>144223</v>
      </c>
      <c r="AC76" s="358">
        <v>144223</v>
      </c>
      <c r="AD76" s="327">
        <v>1788607</v>
      </c>
      <c r="AE76" s="360">
        <v>5302</v>
      </c>
      <c r="AF76" s="361">
        <v>2046357</v>
      </c>
      <c r="AG76" s="357">
        <v>-25</v>
      </c>
      <c r="AH76" s="360">
        <v>-231832</v>
      </c>
      <c r="AI76" s="357">
        <v>-7</v>
      </c>
      <c r="AJ76" s="362">
        <v>-487</v>
      </c>
      <c r="AK76" s="363">
        <v>-232319</v>
      </c>
      <c r="AL76" s="361">
        <v>1814038</v>
      </c>
      <c r="AM76" s="364">
        <v>-4535</v>
      </c>
      <c r="AN76" s="361">
        <v>1809503</v>
      </c>
      <c r="AO76" s="347">
        <v>-1979</v>
      </c>
      <c r="AP76" s="361">
        <v>1807524</v>
      </c>
      <c r="AQ76" s="362">
        <v>1674883</v>
      </c>
      <c r="AR76" s="362">
        <v>132641</v>
      </c>
      <c r="AS76" s="361">
        <v>132641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0</v>
      </c>
      <c r="AB80" s="246">
        <v>0</v>
      </c>
      <c r="AC80" s="98">
        <v>0</v>
      </c>
      <c r="AD80" s="98">
        <v>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0</v>
      </c>
      <c r="AA82" s="54">
        <v>0</v>
      </c>
      <c r="AB82" s="247">
        <v>0</v>
      </c>
      <c r="AC82" s="96">
        <v>0</v>
      </c>
      <c r="AD82" s="96">
        <v>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369</v>
      </c>
      <c r="D84" s="325"/>
      <c r="E84" s="338">
        <v>1555793.7695636586</v>
      </c>
      <c r="F84" s="326">
        <v>315</v>
      </c>
      <c r="G84" s="325"/>
      <c r="H84" s="338">
        <v>168036.87883111692</v>
      </c>
      <c r="I84" s="326">
        <v>25</v>
      </c>
      <c r="J84" s="325"/>
      <c r="K84" s="338">
        <v>3728.9925825187629</v>
      </c>
      <c r="L84" s="326">
        <v>29</v>
      </c>
      <c r="M84" s="325"/>
      <c r="N84" s="338">
        <v>106373.11589162407</v>
      </c>
      <c r="O84" s="326">
        <v>0</v>
      </c>
      <c r="P84" s="325"/>
      <c r="Q84" s="338">
        <v>0</v>
      </c>
      <c r="R84" s="325">
        <v>1833932</v>
      </c>
      <c r="S84" s="325">
        <v>-26226</v>
      </c>
      <c r="T84" s="325">
        <v>-24363</v>
      </c>
      <c r="U84" s="325">
        <v>-50589</v>
      </c>
      <c r="V84" s="325">
        <v>1783343</v>
      </c>
      <c r="W84" s="325">
        <v>-4457</v>
      </c>
      <c r="X84" s="325">
        <v>1778886</v>
      </c>
      <c r="Y84" s="338">
        <v>9721</v>
      </c>
      <c r="Z84" s="327">
        <v>1788607</v>
      </c>
      <c r="AA84" s="325">
        <v>1644384</v>
      </c>
      <c r="AB84" s="325">
        <v>144223</v>
      </c>
      <c r="AC84" s="327">
        <v>144223</v>
      </c>
      <c r="AD84" s="327">
        <v>1788607</v>
      </c>
      <c r="AE84" s="252"/>
      <c r="AF84" s="325">
        <v>2046357</v>
      </c>
      <c r="AG84" s="326">
        <v>-25</v>
      </c>
      <c r="AH84" s="252">
        <v>-231832</v>
      </c>
      <c r="AI84" s="326">
        <v>-7</v>
      </c>
      <c r="AJ84" s="325">
        <v>-487</v>
      </c>
      <c r="AK84" s="325">
        <v>-232319</v>
      </c>
      <c r="AL84" s="325">
        <v>1814038</v>
      </c>
      <c r="AM84" s="325">
        <v>-4535</v>
      </c>
      <c r="AN84" s="325">
        <v>1809503</v>
      </c>
      <c r="AO84" s="325">
        <v>-1979</v>
      </c>
      <c r="AP84" s="325">
        <v>1807524</v>
      </c>
      <c r="AQ84" s="325">
        <v>1674883</v>
      </c>
      <c r="AR84" s="325">
        <v>132641</v>
      </c>
      <c r="AS84" s="325">
        <v>132641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4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M47"/>
  <sheetViews>
    <sheetView topLeftCell="A10" workbookViewId="0"/>
  </sheetViews>
  <sheetFormatPr defaultRowHeight="15" customHeight="1" x14ac:dyDescent="0.2"/>
  <cols>
    <col min="1" max="1" width="9.140625" style="1331"/>
    <col min="2" max="2" width="14.42578125" style="1331" bestFit="1" customWidth="1"/>
    <col min="3" max="3" width="43.28515625" style="1332" customWidth="1"/>
    <col min="4" max="4" width="12.140625" style="1331" customWidth="1"/>
    <col min="5" max="5" width="23.42578125" style="1331" bestFit="1" customWidth="1"/>
    <col min="6" max="6" width="20.7109375" style="1331" bestFit="1" customWidth="1"/>
    <col min="7" max="7" width="13.28515625" style="1331" customWidth="1"/>
    <col min="8" max="8" width="21" style="1331" bestFit="1" customWidth="1"/>
    <col min="9" max="11" width="9.140625" style="1331"/>
    <col min="12" max="12" width="14.42578125" style="1331" bestFit="1" customWidth="1"/>
    <col min="13" max="13" width="39.7109375" style="1331" bestFit="1" customWidth="1"/>
    <col min="14" max="16384" width="9.140625" style="1331"/>
  </cols>
  <sheetData>
    <row r="1" spans="1:13" ht="18" customHeight="1" x14ac:dyDescent="0.2">
      <c r="A1" s="1335" t="s">
        <v>1544</v>
      </c>
      <c r="B1" s="1335" t="s">
        <v>1547</v>
      </c>
      <c r="C1" s="1335" t="s">
        <v>1545</v>
      </c>
      <c r="D1" s="1335" t="s">
        <v>1034</v>
      </c>
      <c r="E1" s="1335" t="s">
        <v>1534</v>
      </c>
      <c r="F1" s="1335" t="s">
        <v>1551</v>
      </c>
      <c r="G1" s="1335" t="s">
        <v>1554</v>
      </c>
      <c r="H1" s="1335" t="s">
        <v>1037</v>
      </c>
    </row>
    <row r="2" spans="1:13" ht="15" customHeight="1" x14ac:dyDescent="0.2">
      <c r="A2" s="1333">
        <v>2</v>
      </c>
      <c r="B2" s="1333">
        <v>13</v>
      </c>
      <c r="C2" s="1332" t="s">
        <v>19</v>
      </c>
      <c r="D2" s="1340"/>
      <c r="E2" s="1340"/>
      <c r="F2" s="1340"/>
      <c r="G2" s="1338"/>
      <c r="H2" s="1331" t="s">
        <v>1559</v>
      </c>
      <c r="L2" s="1117">
        <v>3720266301</v>
      </c>
      <c r="M2" s="1317">
        <v>43271</v>
      </c>
    </row>
    <row r="3" spans="1:13" ht="15" customHeight="1" x14ac:dyDescent="0.2">
      <c r="A3" s="1333">
        <v>2</v>
      </c>
      <c r="B3" s="1333">
        <v>18</v>
      </c>
      <c r="C3" s="1332" t="s">
        <v>24</v>
      </c>
      <c r="D3" s="1340"/>
      <c r="E3" s="1340"/>
      <c r="F3" s="1340"/>
      <c r="G3" s="1338"/>
      <c r="H3" s="1331" t="s">
        <v>1559</v>
      </c>
      <c r="L3" s="1117">
        <v>109636</v>
      </c>
      <c r="M3" s="1318" t="s">
        <v>1253</v>
      </c>
    </row>
    <row r="4" spans="1:13" ht="15" customHeight="1" x14ac:dyDescent="0.2">
      <c r="A4" s="1333">
        <v>2</v>
      </c>
      <c r="B4" s="1333">
        <v>33</v>
      </c>
      <c r="C4" s="1332" t="s">
        <v>39</v>
      </c>
      <c r="D4" s="345" t="s">
        <v>1541</v>
      </c>
      <c r="E4" s="1338"/>
      <c r="F4" s="1340"/>
      <c r="G4" s="1338"/>
      <c r="H4" s="1331" t="s">
        <v>1559</v>
      </c>
      <c r="L4" s="1117">
        <f>SUM(L2:L3)</f>
        <v>3720375937</v>
      </c>
      <c r="M4" s="1317">
        <v>43277</v>
      </c>
    </row>
    <row r="5" spans="1:13" ht="15" customHeight="1" x14ac:dyDescent="0.2">
      <c r="A5" s="1333">
        <v>2</v>
      </c>
      <c r="B5" s="1333">
        <v>34</v>
      </c>
      <c r="C5" s="1332" t="s">
        <v>40</v>
      </c>
      <c r="D5" s="1340"/>
      <c r="E5" s="1340"/>
      <c r="F5" s="1340"/>
      <c r="G5" s="1338"/>
      <c r="H5" s="1331" t="s">
        <v>1559</v>
      </c>
      <c r="L5" s="1117">
        <v>102421</v>
      </c>
      <c r="M5" s="1317" t="s">
        <v>1470</v>
      </c>
    </row>
    <row r="6" spans="1:13" ht="15" customHeight="1" x14ac:dyDescent="0.2">
      <c r="A6" s="1333">
        <v>2</v>
      </c>
      <c r="B6" s="1333">
        <v>36</v>
      </c>
      <c r="C6" s="1332" t="s">
        <v>42</v>
      </c>
      <c r="D6" s="1340"/>
      <c r="E6" s="1340"/>
      <c r="F6" s="1340"/>
      <c r="G6" s="1338"/>
      <c r="H6" s="1331" t="s">
        <v>1559</v>
      </c>
      <c r="L6" s="1117">
        <v>-4066173</v>
      </c>
      <c r="M6" s="1317" t="s">
        <v>1254</v>
      </c>
    </row>
    <row r="7" spans="1:13" ht="15" customHeight="1" x14ac:dyDescent="0.2">
      <c r="A7" s="1333">
        <v>2</v>
      </c>
      <c r="B7" s="1333">
        <v>54</v>
      </c>
      <c r="C7" s="1332" t="s">
        <v>59</v>
      </c>
      <c r="D7" s="1340"/>
      <c r="E7" s="1340"/>
      <c r="F7" s="1340"/>
      <c r="G7" s="1338"/>
      <c r="H7" s="1331" t="s">
        <v>1559</v>
      </c>
      <c r="L7" s="1117">
        <v>2805038</v>
      </c>
      <c r="M7" s="1317" t="s">
        <v>1256</v>
      </c>
    </row>
    <row r="8" spans="1:13" ht="15" customHeight="1" x14ac:dyDescent="0.2">
      <c r="A8" s="1333">
        <v>2</v>
      </c>
      <c r="B8" s="1333">
        <v>68</v>
      </c>
      <c r="C8" s="1332" t="s">
        <v>3</v>
      </c>
      <c r="D8" s="1340"/>
      <c r="E8" s="1340"/>
      <c r="F8" s="1340"/>
      <c r="G8" s="1338"/>
      <c r="H8" s="1331" t="s">
        <v>1559</v>
      </c>
      <c r="L8" s="1117">
        <v>-31</v>
      </c>
      <c r="M8" s="1317" t="s">
        <v>1266</v>
      </c>
    </row>
    <row r="9" spans="1:13" ht="15" customHeight="1" x14ac:dyDescent="0.2">
      <c r="A9" s="1333">
        <v>2</v>
      </c>
      <c r="B9" s="1333" t="s">
        <v>608</v>
      </c>
      <c r="C9" s="1332" t="s">
        <v>1519</v>
      </c>
      <c r="D9" s="345" t="s">
        <v>1541</v>
      </c>
      <c r="E9" s="345" t="s">
        <v>1541</v>
      </c>
      <c r="F9" s="1340"/>
      <c r="G9" s="1338"/>
      <c r="H9" s="1331" t="s">
        <v>1560</v>
      </c>
      <c r="L9" s="1117">
        <f>SUM(L4:L8)</f>
        <v>3719217192</v>
      </c>
      <c r="M9" s="1317">
        <v>43280</v>
      </c>
    </row>
    <row r="10" spans="1:13" ht="15" customHeight="1" x14ac:dyDescent="0.2">
      <c r="A10" s="1333">
        <v>2</v>
      </c>
      <c r="B10" s="1333" t="s">
        <v>674</v>
      </c>
      <c r="C10" s="1332" t="s">
        <v>1518</v>
      </c>
      <c r="D10" s="345" t="s">
        <v>1541</v>
      </c>
      <c r="E10" s="345" t="s">
        <v>1541</v>
      </c>
      <c r="F10" s="1340"/>
      <c r="G10" s="1338"/>
      <c r="H10" s="1331" t="s">
        <v>1560</v>
      </c>
      <c r="L10" s="1117">
        <v>82942</v>
      </c>
      <c r="M10" s="1317" t="s">
        <v>1471</v>
      </c>
    </row>
    <row r="11" spans="1:13" ht="15" customHeight="1" x14ac:dyDescent="0.2">
      <c r="A11" s="1333">
        <v>2</v>
      </c>
      <c r="B11" s="1333" t="s">
        <v>606</v>
      </c>
      <c r="C11" s="1332" t="s">
        <v>1517</v>
      </c>
      <c r="D11" s="345" t="s">
        <v>1541</v>
      </c>
      <c r="E11" s="345" t="s">
        <v>1541</v>
      </c>
      <c r="F11" s="1340"/>
      <c r="G11" s="1338"/>
      <c r="H11" s="1331" t="s">
        <v>1560</v>
      </c>
      <c r="L11" s="1117">
        <f>SUM(L9:L10)</f>
        <v>3719300134</v>
      </c>
      <c r="M11" s="1317">
        <v>43283</v>
      </c>
    </row>
    <row r="12" spans="1:13" ht="15" customHeight="1" x14ac:dyDescent="0.2">
      <c r="A12" s="1333">
        <v>2</v>
      </c>
      <c r="B12" s="1333" t="s">
        <v>604</v>
      </c>
      <c r="C12" s="1332" t="s">
        <v>1521</v>
      </c>
      <c r="D12" s="345" t="s">
        <v>1541</v>
      </c>
      <c r="E12" s="345" t="s">
        <v>1541</v>
      </c>
      <c r="F12" s="1340"/>
      <c r="G12" s="1338"/>
      <c r="H12" s="1331" t="s">
        <v>1560</v>
      </c>
      <c r="L12" s="1117">
        <v>288235</v>
      </c>
      <c r="M12" s="1317" t="s">
        <v>1472</v>
      </c>
    </row>
    <row r="13" spans="1:13" ht="15" customHeight="1" x14ac:dyDescent="0.2">
      <c r="A13" s="1333">
        <v>2</v>
      </c>
      <c r="B13" s="1333" t="s">
        <v>605</v>
      </c>
      <c r="C13" s="1332" t="s">
        <v>1522</v>
      </c>
      <c r="D13" s="345" t="s">
        <v>1541</v>
      </c>
      <c r="E13" s="345" t="s">
        <v>1541</v>
      </c>
      <c r="F13" s="1340"/>
      <c r="G13" s="1338"/>
      <c r="H13" s="1331" t="s">
        <v>1560</v>
      </c>
      <c r="L13" s="1117">
        <f>SUM(L11:L12)</f>
        <v>3719588369</v>
      </c>
      <c r="M13" s="1317">
        <v>43284</v>
      </c>
    </row>
    <row r="14" spans="1:13" ht="15" customHeight="1" x14ac:dyDescent="0.2">
      <c r="A14" s="1333">
        <v>2</v>
      </c>
      <c r="B14" s="1333" t="s">
        <v>607</v>
      </c>
      <c r="C14" s="1332" t="s">
        <v>1520</v>
      </c>
      <c r="D14" s="345" t="s">
        <v>1541</v>
      </c>
      <c r="E14" s="345" t="s">
        <v>1541</v>
      </c>
      <c r="F14" s="1340"/>
      <c r="G14" s="1338"/>
      <c r="H14" s="1331" t="s">
        <v>1560</v>
      </c>
      <c r="L14" s="1117">
        <v>-14803</v>
      </c>
      <c r="M14" s="1317" t="s">
        <v>1476</v>
      </c>
    </row>
    <row r="15" spans="1:13" ht="15" customHeight="1" x14ac:dyDescent="0.2">
      <c r="A15" s="1333" t="s">
        <v>1555</v>
      </c>
      <c r="B15" s="1333">
        <v>396211</v>
      </c>
      <c r="C15" s="1332" t="s">
        <v>1567</v>
      </c>
      <c r="D15" s="1340"/>
      <c r="E15" s="1340"/>
      <c r="F15" s="1340"/>
      <c r="G15" s="1338"/>
      <c r="H15" s="1331" t="s">
        <v>1568</v>
      </c>
      <c r="L15" s="1117">
        <f>SUM(L13:L14)</f>
        <v>3719573566</v>
      </c>
      <c r="M15" s="1317">
        <v>43294</v>
      </c>
    </row>
    <row r="16" spans="1:13" ht="15" customHeight="1" x14ac:dyDescent="0.2">
      <c r="A16" s="1333" t="s">
        <v>1555</v>
      </c>
      <c r="B16" s="1333" t="s">
        <v>615</v>
      </c>
      <c r="C16" s="1332" t="s">
        <v>434</v>
      </c>
      <c r="D16" s="1340"/>
      <c r="E16" s="1340"/>
      <c r="F16" s="1340"/>
      <c r="G16" s="1338"/>
      <c r="H16" s="1331" t="s">
        <v>1559</v>
      </c>
    </row>
    <row r="17" spans="1:8" s="1335" customFormat="1" ht="15" customHeight="1" x14ac:dyDescent="0.2">
      <c r="A17" s="1333" t="s">
        <v>1555</v>
      </c>
      <c r="B17" s="1333" t="s">
        <v>613</v>
      </c>
      <c r="C17" s="1332" t="s">
        <v>433</v>
      </c>
      <c r="D17" s="1340"/>
      <c r="E17" s="1340"/>
      <c r="F17" s="1340"/>
      <c r="G17" s="1338"/>
      <c r="H17" s="1331" t="s">
        <v>1559</v>
      </c>
    </row>
    <row r="18" spans="1:8" ht="15" customHeight="1" x14ac:dyDescent="0.2">
      <c r="A18" s="1333" t="s">
        <v>1555</v>
      </c>
      <c r="B18" s="1333" t="s">
        <v>461</v>
      </c>
      <c r="C18" s="1331" t="s">
        <v>438</v>
      </c>
      <c r="D18" s="1338"/>
      <c r="E18" s="1338"/>
      <c r="F18" s="1338"/>
      <c r="G18" s="345" t="s">
        <v>1541</v>
      </c>
      <c r="H18" s="1331" t="s">
        <v>1559</v>
      </c>
    </row>
    <row r="19" spans="1:8" ht="15" customHeight="1" x14ac:dyDescent="0.2">
      <c r="A19" s="1333" t="s">
        <v>1555</v>
      </c>
      <c r="B19" s="1333" t="s">
        <v>463</v>
      </c>
      <c r="C19" s="1332" t="s">
        <v>440</v>
      </c>
      <c r="D19" s="1340"/>
      <c r="E19" s="1340"/>
      <c r="F19" s="1340"/>
      <c r="G19" s="1338"/>
      <c r="H19" s="1331" t="s">
        <v>1559</v>
      </c>
    </row>
    <row r="20" spans="1:8" ht="15" customHeight="1" x14ac:dyDescent="0.2">
      <c r="A20" s="1333" t="s">
        <v>1555</v>
      </c>
      <c r="B20" s="1333" t="s">
        <v>610</v>
      </c>
      <c r="C20" s="1332" t="s">
        <v>436</v>
      </c>
      <c r="D20" s="1340"/>
      <c r="E20" s="1340"/>
      <c r="F20" s="1340"/>
      <c r="G20" s="1338"/>
      <c r="H20" s="1331" t="s">
        <v>1559</v>
      </c>
    </row>
    <row r="21" spans="1:8" ht="15" customHeight="1" x14ac:dyDescent="0.2">
      <c r="A21" s="1334" t="s">
        <v>1512</v>
      </c>
      <c r="B21" s="1334" t="s">
        <v>654</v>
      </c>
      <c r="C21" s="1336" t="s">
        <v>660</v>
      </c>
      <c r="D21" s="345" t="s">
        <v>1541</v>
      </c>
      <c r="E21" s="1331" t="s">
        <v>1541</v>
      </c>
      <c r="F21" s="1340"/>
      <c r="G21" s="1338"/>
      <c r="H21" s="1331" t="s">
        <v>1559</v>
      </c>
    </row>
    <row r="22" spans="1:8" ht="15" customHeight="1" x14ac:dyDescent="0.2">
      <c r="A22" s="1333" t="s">
        <v>1529</v>
      </c>
      <c r="B22" s="1333" t="s">
        <v>655</v>
      </c>
      <c r="C22" s="1332" t="s">
        <v>661</v>
      </c>
      <c r="D22" s="1338"/>
      <c r="E22" s="1331" t="s">
        <v>1541</v>
      </c>
      <c r="F22" s="1338"/>
      <c r="G22" s="1338"/>
      <c r="H22" s="1338"/>
    </row>
    <row r="23" spans="1:8" ht="15" customHeight="1" x14ac:dyDescent="0.2">
      <c r="A23" s="1333" t="s">
        <v>1566</v>
      </c>
      <c r="B23" s="1333" t="s">
        <v>706</v>
      </c>
      <c r="C23" s="1332" t="s">
        <v>707</v>
      </c>
      <c r="D23" s="1340"/>
      <c r="E23" s="1340"/>
      <c r="F23" s="1340"/>
      <c r="G23" s="1338"/>
      <c r="H23" s="1331" t="s">
        <v>1559</v>
      </c>
    </row>
    <row r="24" spans="1:8" ht="15" customHeight="1" x14ac:dyDescent="0.2">
      <c r="A24" s="1334" t="s">
        <v>1511</v>
      </c>
      <c r="B24" s="1334" t="s">
        <v>911</v>
      </c>
      <c r="C24" s="1336" t="s">
        <v>761</v>
      </c>
      <c r="D24" s="345" t="s">
        <v>1541</v>
      </c>
      <c r="E24" s="1331" t="s">
        <v>1541</v>
      </c>
      <c r="F24" s="1340"/>
      <c r="G24" s="1338"/>
      <c r="H24" s="1338"/>
    </row>
    <row r="25" spans="1:8" ht="15" customHeight="1" x14ac:dyDescent="0.2">
      <c r="A25" s="1333" t="s">
        <v>1528</v>
      </c>
      <c r="B25" s="1333" t="s">
        <v>1242</v>
      </c>
      <c r="C25" s="1332" t="s">
        <v>1526</v>
      </c>
      <c r="D25" s="1338"/>
      <c r="E25" s="1331" t="s">
        <v>1523</v>
      </c>
      <c r="F25" s="1338"/>
      <c r="G25" s="1338"/>
      <c r="H25" s="1338"/>
    </row>
    <row r="26" spans="1:8" ht="15" customHeight="1" x14ac:dyDescent="0.2">
      <c r="A26" s="1333" t="s">
        <v>1561</v>
      </c>
      <c r="B26" s="1333">
        <v>344001</v>
      </c>
      <c r="C26" s="1332" t="s">
        <v>283</v>
      </c>
      <c r="D26" s="1340"/>
      <c r="E26" s="1340"/>
      <c r="F26" s="1340"/>
      <c r="G26" s="1338"/>
      <c r="H26" s="1331" t="s">
        <v>1559</v>
      </c>
    </row>
    <row r="27" spans="1:8" ht="15" customHeight="1" x14ac:dyDescent="0.2">
      <c r="A27" s="1334" t="s">
        <v>1513</v>
      </c>
      <c r="B27" s="1334">
        <v>348001</v>
      </c>
      <c r="C27" s="1336" t="s">
        <v>1516</v>
      </c>
      <c r="D27" s="345" t="s">
        <v>1541</v>
      </c>
      <c r="E27" s="1331" t="s">
        <v>1541</v>
      </c>
      <c r="F27" s="1340"/>
      <c r="G27" s="1338"/>
      <c r="H27" s="1338"/>
    </row>
    <row r="28" spans="1:8" ht="15" customHeight="1" x14ac:dyDescent="0.2">
      <c r="A28" s="1334" t="s">
        <v>1514</v>
      </c>
      <c r="B28" s="1334">
        <v>347001</v>
      </c>
      <c r="C28" s="1336" t="s">
        <v>1515</v>
      </c>
      <c r="D28" s="345" t="s">
        <v>1541</v>
      </c>
      <c r="E28" s="1331" t="s">
        <v>1541</v>
      </c>
      <c r="F28" s="1340"/>
      <c r="G28" s="1338"/>
      <c r="H28" s="1331" t="s">
        <v>1559</v>
      </c>
    </row>
    <row r="29" spans="1:8" ht="15" customHeight="1" x14ac:dyDescent="0.2">
      <c r="A29" s="1333" t="s">
        <v>1562</v>
      </c>
      <c r="B29" s="1333" t="s">
        <v>601</v>
      </c>
      <c r="C29" s="1332" t="s">
        <v>286</v>
      </c>
      <c r="D29" s="1340"/>
      <c r="E29" s="1340"/>
      <c r="F29" s="1340"/>
      <c r="G29" s="1338"/>
      <c r="H29" s="1331" t="s">
        <v>1559</v>
      </c>
    </row>
    <row r="30" spans="1:8" ht="15" customHeight="1" x14ac:dyDescent="0.2">
      <c r="A30" s="1333" t="s">
        <v>1563</v>
      </c>
      <c r="B30" s="1333" t="s">
        <v>585</v>
      </c>
      <c r="C30" s="1332" t="s">
        <v>1215</v>
      </c>
      <c r="D30" s="1340"/>
      <c r="E30" s="1340"/>
      <c r="F30" s="1340"/>
      <c r="G30" s="1338"/>
      <c r="H30" s="1331" t="s">
        <v>1559</v>
      </c>
    </row>
    <row r="31" spans="1:8" ht="15" customHeight="1" x14ac:dyDescent="0.2">
      <c r="A31" s="1333" t="s">
        <v>1564</v>
      </c>
      <c r="B31" s="1333" t="s">
        <v>597</v>
      </c>
      <c r="C31" s="1332" t="s">
        <v>287</v>
      </c>
      <c r="D31" s="1340"/>
      <c r="E31" s="1340"/>
      <c r="F31" s="1340"/>
      <c r="G31" s="1338"/>
      <c r="H31" s="1331" t="s">
        <v>1559</v>
      </c>
    </row>
    <row r="32" spans="1:8" ht="15" customHeight="1" x14ac:dyDescent="0.2">
      <c r="A32" s="1333" t="s">
        <v>1565</v>
      </c>
      <c r="B32" s="1333" t="s">
        <v>581</v>
      </c>
      <c r="C32" s="1332" t="s">
        <v>441</v>
      </c>
      <c r="D32" s="1340"/>
      <c r="E32" s="1340"/>
      <c r="F32" s="1340"/>
      <c r="G32" s="1338"/>
      <c r="H32" s="1331" t="s">
        <v>1559</v>
      </c>
    </row>
    <row r="33" spans="1:8" ht="15" customHeight="1" x14ac:dyDescent="0.2">
      <c r="A33" s="1333" t="s">
        <v>1530</v>
      </c>
      <c r="B33" s="1333" t="s">
        <v>464</v>
      </c>
      <c r="C33" s="1332" t="s">
        <v>1524</v>
      </c>
      <c r="D33" s="1338"/>
      <c r="E33" s="1331" t="s">
        <v>1541</v>
      </c>
      <c r="F33" s="1338"/>
      <c r="G33" s="1338"/>
      <c r="H33" s="1338"/>
    </row>
    <row r="34" spans="1:8" ht="15" customHeight="1" x14ac:dyDescent="0.2">
      <c r="A34" s="1333" t="s">
        <v>1527</v>
      </c>
      <c r="B34" s="1333">
        <v>345001</v>
      </c>
      <c r="C34" s="1332" t="s">
        <v>1525</v>
      </c>
      <c r="D34" s="1338"/>
      <c r="E34" s="1339" t="s">
        <v>1541</v>
      </c>
      <c r="F34" s="1339" t="s">
        <v>1552</v>
      </c>
      <c r="G34" s="1338"/>
      <c r="H34" s="1338"/>
    </row>
    <row r="35" spans="1:8" ht="15" customHeight="1" x14ac:dyDescent="0.2">
      <c r="A35" s="1333" t="s">
        <v>1533</v>
      </c>
      <c r="B35" s="1333" t="s">
        <v>1533</v>
      </c>
      <c r="C35" s="1336" t="s">
        <v>1533</v>
      </c>
      <c r="D35" s="1338"/>
      <c r="E35" s="345" t="s">
        <v>1546</v>
      </c>
      <c r="F35" s="1338"/>
      <c r="G35" s="1338"/>
      <c r="H35" s="1343"/>
    </row>
    <row r="36" spans="1:8" ht="15" customHeight="1" x14ac:dyDescent="0.2">
      <c r="A36" s="1337" t="s">
        <v>1542</v>
      </c>
      <c r="B36" s="1337" t="s">
        <v>1543</v>
      </c>
      <c r="C36" s="1336" t="s">
        <v>1543</v>
      </c>
      <c r="D36" s="1338"/>
      <c r="E36" s="1338"/>
      <c r="F36" s="345" t="s">
        <v>1556</v>
      </c>
      <c r="G36" s="1338"/>
      <c r="H36" s="1338"/>
    </row>
    <row r="37" spans="1:8" ht="15" customHeight="1" x14ac:dyDescent="0.2">
      <c r="C37" s="1331"/>
    </row>
    <row r="38" spans="1:8" ht="15" customHeight="1" x14ac:dyDescent="0.2">
      <c r="A38" s="1339" t="s">
        <v>1549</v>
      </c>
      <c r="C38" s="1331"/>
    </row>
    <row r="39" spans="1:8" ht="15" customHeight="1" x14ac:dyDescent="0.2">
      <c r="C39" s="1331"/>
    </row>
    <row r="40" spans="1:8" ht="15" customHeight="1" x14ac:dyDescent="0.2">
      <c r="C40" s="1331"/>
    </row>
    <row r="41" spans="1:8" ht="15" customHeight="1" x14ac:dyDescent="0.2">
      <c r="A41" s="1331" t="s">
        <v>1630</v>
      </c>
      <c r="C41" s="1331"/>
    </row>
    <row r="42" spans="1:8" ht="15" customHeight="1" x14ac:dyDescent="0.2">
      <c r="A42" s="1331" t="s">
        <v>1631</v>
      </c>
      <c r="C42" s="1331"/>
    </row>
    <row r="43" spans="1:8" ht="15" customHeight="1" x14ac:dyDescent="0.2">
      <c r="C43" s="1331"/>
    </row>
    <row r="44" spans="1:8" ht="15" customHeight="1" x14ac:dyDescent="0.2">
      <c r="C44" s="1331"/>
    </row>
    <row r="45" spans="1:8" ht="15" customHeight="1" x14ac:dyDescent="0.2">
      <c r="C45" s="1331"/>
    </row>
    <row r="46" spans="1:8" ht="15" customHeight="1" x14ac:dyDescent="0.2">
      <c r="C46" s="1331"/>
    </row>
    <row r="47" spans="1:8" ht="15" customHeight="1" x14ac:dyDescent="0.2">
      <c r="C47" s="1331"/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570312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3.28515625" style="110" bestFit="1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4257812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99" t="s">
        <v>627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3"/>
      <c r="B3" s="1804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07"/>
      <c r="B5" s="1207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>
        <v>0</v>
      </c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>
        <v>0</v>
      </c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5062</v>
      </c>
      <c r="AP15" s="91"/>
      <c r="AQ15" s="78"/>
      <c r="AR15" s="78"/>
      <c r="AS15" s="91">
        <v>1265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>
        <v>0</v>
      </c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0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0</v>
      </c>
      <c r="AM23" s="80"/>
      <c r="AN23" s="91"/>
      <c r="AO23" s="57">
        <v>0</v>
      </c>
      <c r="AP23" s="91"/>
      <c r="AQ23" s="78"/>
      <c r="AR23" s="78"/>
      <c r="AS23" s="91">
        <v>0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>
        <v>0</v>
      </c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2574</v>
      </c>
      <c r="AM27" s="71"/>
      <c r="AN27" s="90"/>
      <c r="AO27" s="61">
        <v>0</v>
      </c>
      <c r="AP27" s="90"/>
      <c r="AQ27" s="69"/>
      <c r="AR27" s="69"/>
      <c r="AS27" s="90">
        <v>642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>
        <v>0</v>
      </c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>
        <v>0</v>
      </c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>
        <v>0</v>
      </c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>
        <v>0</v>
      </c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>
        <v>0</v>
      </c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12741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1528</v>
      </c>
      <c r="AM40" s="80"/>
      <c r="AN40" s="91"/>
      <c r="AO40" s="57">
        <v>0</v>
      </c>
      <c r="AP40" s="91"/>
      <c r="AQ40" s="78"/>
      <c r="AR40" s="78"/>
      <c r="AS40" s="91">
        <v>-249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>
        <v>0</v>
      </c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272121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159080</v>
      </c>
      <c r="AM43" s="80"/>
      <c r="AN43" s="91"/>
      <c r="AO43" s="57">
        <v>-74756</v>
      </c>
      <c r="AP43" s="91"/>
      <c r="AQ43" s="78"/>
      <c r="AR43" s="78"/>
      <c r="AS43" s="91">
        <v>-7371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>
        <v>0</v>
      </c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>
        <v>0</v>
      </c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>
        <v>0</v>
      </c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>
        <v>0</v>
      </c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>
        <v>0</v>
      </c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>
        <v>0</v>
      </c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>
        <v>0</v>
      </c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478091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713856</v>
      </c>
      <c r="AM71" s="83"/>
      <c r="AN71" s="92"/>
      <c r="AO71" s="52">
        <v>34438</v>
      </c>
      <c r="AP71" s="92"/>
      <c r="AQ71" s="73"/>
      <c r="AR71" s="73"/>
      <c r="AS71" s="92">
        <v>110923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>
        <v>0</v>
      </c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>
        <v>0</v>
      </c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>
        <v>0</v>
      </c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133</v>
      </c>
      <c r="D76" s="330"/>
      <c r="E76" s="347">
        <v>617068.75479647354</v>
      </c>
      <c r="F76" s="357">
        <v>132</v>
      </c>
      <c r="G76" s="330"/>
      <c r="H76" s="347">
        <v>80209.689237395141</v>
      </c>
      <c r="I76" s="357">
        <v>195</v>
      </c>
      <c r="J76" s="330"/>
      <c r="K76" s="347">
        <v>32418.76587629912</v>
      </c>
      <c r="L76" s="357">
        <v>8</v>
      </c>
      <c r="M76" s="330"/>
      <c r="N76" s="347">
        <v>31710.231505424024</v>
      </c>
      <c r="O76" s="357">
        <v>1</v>
      </c>
      <c r="P76" s="330"/>
      <c r="Q76" s="347">
        <v>1545.6381956591365</v>
      </c>
      <c r="R76" s="358">
        <v>762953</v>
      </c>
      <c r="S76" s="330">
        <v>320138</v>
      </c>
      <c r="T76" s="330">
        <v>-99719</v>
      </c>
      <c r="U76" s="359">
        <v>220419</v>
      </c>
      <c r="V76" s="358">
        <v>983372</v>
      </c>
      <c r="W76" s="347">
        <v>-2459</v>
      </c>
      <c r="X76" s="358">
        <v>980913</v>
      </c>
      <c r="Y76" s="347">
        <v>-107461</v>
      </c>
      <c r="Z76" s="358">
        <v>873452</v>
      </c>
      <c r="AA76" s="330">
        <v>781929</v>
      </c>
      <c r="AB76" s="330">
        <v>91523</v>
      </c>
      <c r="AC76" s="358">
        <v>91523</v>
      </c>
      <c r="AD76" s="327">
        <v>873452</v>
      </c>
      <c r="AE76" s="360">
        <v>5302</v>
      </c>
      <c r="AF76" s="361">
        <v>666301</v>
      </c>
      <c r="AG76" s="357">
        <v>53</v>
      </c>
      <c r="AH76" s="360">
        <v>290298</v>
      </c>
      <c r="AI76" s="357">
        <v>-33</v>
      </c>
      <c r="AJ76" s="362">
        <v>-79561</v>
      </c>
      <c r="AK76" s="363">
        <v>210737</v>
      </c>
      <c r="AL76" s="361">
        <v>877038</v>
      </c>
      <c r="AM76" s="364">
        <v>-2193</v>
      </c>
      <c r="AN76" s="361">
        <v>874845</v>
      </c>
      <c r="AO76" s="347">
        <v>-35256</v>
      </c>
      <c r="AP76" s="361">
        <v>839589</v>
      </c>
      <c r="AQ76" s="362">
        <v>734379</v>
      </c>
      <c r="AR76" s="362">
        <v>105210</v>
      </c>
      <c r="AS76" s="361">
        <v>105210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166</v>
      </c>
      <c r="AB80" s="246">
        <v>-166</v>
      </c>
      <c r="AC80" s="98">
        <v>-166</v>
      </c>
      <c r="AD80" s="98">
        <v>11424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0</v>
      </c>
      <c r="AA82" s="54">
        <v>3270</v>
      </c>
      <c r="AB82" s="247">
        <v>-3270</v>
      </c>
      <c r="AC82" s="96">
        <v>-3270</v>
      </c>
      <c r="AD82" s="96">
        <v>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133</v>
      </c>
      <c r="D84" s="325"/>
      <c r="E84" s="338">
        <v>617068.75479647354</v>
      </c>
      <c r="F84" s="326">
        <v>132</v>
      </c>
      <c r="G84" s="325"/>
      <c r="H84" s="338">
        <v>80209.689237395141</v>
      </c>
      <c r="I84" s="326">
        <v>195</v>
      </c>
      <c r="J84" s="325"/>
      <c r="K84" s="338">
        <v>32418.76587629912</v>
      </c>
      <c r="L84" s="326">
        <v>8</v>
      </c>
      <c r="M84" s="325"/>
      <c r="N84" s="338">
        <v>31710.231505424024</v>
      </c>
      <c r="O84" s="326">
        <v>1</v>
      </c>
      <c r="P84" s="325"/>
      <c r="Q84" s="338">
        <v>1545.6381956591365</v>
      </c>
      <c r="R84" s="325">
        <v>762953</v>
      </c>
      <c r="S84" s="325">
        <v>320138</v>
      </c>
      <c r="T84" s="325">
        <v>-99719</v>
      </c>
      <c r="U84" s="325">
        <v>220419</v>
      </c>
      <c r="V84" s="325">
        <v>983372</v>
      </c>
      <c r="W84" s="325">
        <v>-2459</v>
      </c>
      <c r="X84" s="325">
        <v>980913</v>
      </c>
      <c r="Y84" s="338">
        <v>-107461</v>
      </c>
      <c r="Z84" s="327">
        <v>873452</v>
      </c>
      <c r="AA84" s="325">
        <v>785365</v>
      </c>
      <c r="AB84" s="325">
        <v>88087</v>
      </c>
      <c r="AC84" s="327">
        <v>88087</v>
      </c>
      <c r="AD84" s="327">
        <v>884876</v>
      </c>
      <c r="AE84" s="252"/>
      <c r="AF84" s="325">
        <v>666301</v>
      </c>
      <c r="AG84" s="326">
        <v>53</v>
      </c>
      <c r="AH84" s="252">
        <v>290298</v>
      </c>
      <c r="AI84" s="326">
        <v>-33</v>
      </c>
      <c r="AJ84" s="325">
        <v>-79561</v>
      </c>
      <c r="AK84" s="325">
        <v>210737</v>
      </c>
      <c r="AL84" s="325">
        <v>877038</v>
      </c>
      <c r="AM84" s="325">
        <v>-2193</v>
      </c>
      <c r="AN84" s="325">
        <v>874845</v>
      </c>
      <c r="AO84" s="325">
        <v>-35256</v>
      </c>
      <c r="AP84" s="325">
        <v>839589</v>
      </c>
      <c r="AQ84" s="325">
        <v>734379</v>
      </c>
      <c r="AR84" s="325">
        <v>105210</v>
      </c>
      <c r="AS84" s="325">
        <v>105210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2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3.28515625" style="110" bestFit="1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4257812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99" t="s">
        <v>628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3"/>
      <c r="B3" s="1804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07"/>
      <c r="B5" s="1207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>
        <v>0</v>
      </c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>
        <v>0</v>
      </c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>
        <v>0</v>
      </c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847623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1795975</v>
      </c>
      <c r="AM23" s="80"/>
      <c r="AN23" s="91"/>
      <c r="AO23" s="57">
        <v>23163</v>
      </c>
      <c r="AP23" s="91"/>
      <c r="AQ23" s="78"/>
      <c r="AR23" s="78"/>
      <c r="AS23" s="91">
        <v>170692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164164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94328</v>
      </c>
      <c r="AM25" s="80"/>
      <c r="AN25" s="91"/>
      <c r="AO25" s="57">
        <v>-3257</v>
      </c>
      <c r="AP25" s="91"/>
      <c r="AQ25" s="78"/>
      <c r="AR25" s="78"/>
      <c r="AS25" s="91">
        <v>5278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5491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>
        <v>0</v>
      </c>
      <c r="AP29" s="91"/>
      <c r="AQ29" s="78"/>
      <c r="AR29" s="78"/>
      <c r="AS29" s="91">
        <v>-560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2612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12158</v>
      </c>
      <c r="AM30" s="80"/>
      <c r="AN30" s="91"/>
      <c r="AO30" s="57">
        <v>0</v>
      </c>
      <c r="AP30" s="91"/>
      <c r="AQ30" s="78"/>
      <c r="AR30" s="78"/>
      <c r="AS30" s="91">
        <v>1094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>
        <v>0</v>
      </c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>
        <v>0</v>
      </c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33413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2671</v>
      </c>
      <c r="AM38" s="80"/>
      <c r="AN38" s="91"/>
      <c r="AO38" s="57">
        <v>0</v>
      </c>
      <c r="AP38" s="91"/>
      <c r="AQ38" s="78"/>
      <c r="AR38" s="78"/>
      <c r="AS38" s="91">
        <v>-1096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>
        <v>0</v>
      </c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>
        <v>0</v>
      </c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2703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-858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>
        <v>0</v>
      </c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>
        <v>0</v>
      </c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22046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-994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41346</v>
      </c>
      <c r="AM54" s="80"/>
      <c r="AN54" s="91"/>
      <c r="AO54" s="57">
        <v>0</v>
      </c>
      <c r="AP54" s="91"/>
      <c r="AQ54" s="78"/>
      <c r="AR54" s="78"/>
      <c r="AS54" s="91">
        <v>10310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>
        <v>0</v>
      </c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>
        <v>0</v>
      </c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18456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50130</v>
      </c>
      <c r="AM67" s="71"/>
      <c r="AN67" s="90"/>
      <c r="AO67" s="61">
        <v>0</v>
      </c>
      <c r="AP67" s="90"/>
      <c r="AQ67" s="69"/>
      <c r="AR67" s="69"/>
      <c r="AS67" s="90">
        <v>2949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7177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8234</v>
      </c>
      <c r="AM69" s="80"/>
      <c r="AN69" s="91"/>
      <c r="AO69" s="57">
        <v>0</v>
      </c>
      <c r="AP69" s="91"/>
      <c r="AQ69" s="78"/>
      <c r="AR69" s="78"/>
      <c r="AS69" s="91">
        <v>797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86577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124335</v>
      </c>
      <c r="AM73" s="80"/>
      <c r="AN73" s="91"/>
      <c r="AO73" s="57">
        <v>-31524</v>
      </c>
      <c r="AP73" s="91"/>
      <c r="AQ73" s="78"/>
      <c r="AR73" s="78"/>
      <c r="AS73" s="91">
        <v>8207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2152359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973170</v>
      </c>
      <c r="AM74" s="80"/>
      <c r="AN74" s="91"/>
      <c r="AO74" s="57">
        <v>-14150</v>
      </c>
      <c r="AP74" s="91"/>
      <c r="AQ74" s="78"/>
      <c r="AR74" s="78"/>
      <c r="AS74" s="91">
        <v>86380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10077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7578</v>
      </c>
      <c r="AM75" s="80"/>
      <c r="AN75" s="91"/>
      <c r="AO75" s="57">
        <v>-3410</v>
      </c>
      <c r="AP75" s="91"/>
      <c r="AQ75" s="78"/>
      <c r="AR75" s="78"/>
      <c r="AS75" s="91">
        <v>405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615</v>
      </c>
      <c r="D76" s="330"/>
      <c r="E76" s="347">
        <v>2799355.6976926685</v>
      </c>
      <c r="F76" s="357">
        <v>523</v>
      </c>
      <c r="G76" s="330"/>
      <c r="H76" s="347">
        <v>307692.04607983783</v>
      </c>
      <c r="I76" s="357">
        <v>165</v>
      </c>
      <c r="J76" s="330"/>
      <c r="K76" s="347">
        <v>26330.286489758226</v>
      </c>
      <c r="L76" s="357">
        <v>54</v>
      </c>
      <c r="M76" s="330"/>
      <c r="N76" s="347">
        <v>219321.23980037813</v>
      </c>
      <c r="O76" s="357">
        <v>0</v>
      </c>
      <c r="P76" s="330"/>
      <c r="Q76" s="347">
        <v>0</v>
      </c>
      <c r="R76" s="358">
        <v>3352698</v>
      </c>
      <c r="S76" s="330">
        <v>228847</v>
      </c>
      <c r="T76" s="330">
        <v>-137324</v>
      </c>
      <c r="U76" s="359">
        <v>91523</v>
      </c>
      <c r="V76" s="358">
        <v>3444221</v>
      </c>
      <c r="W76" s="347">
        <v>-8612</v>
      </c>
      <c r="X76" s="358">
        <v>3435609</v>
      </c>
      <c r="Y76" s="347">
        <v>-66725</v>
      </c>
      <c r="Z76" s="358">
        <v>3368884</v>
      </c>
      <c r="AA76" s="330">
        <v>3084057</v>
      </c>
      <c r="AB76" s="330">
        <v>284827</v>
      </c>
      <c r="AC76" s="358">
        <v>284827</v>
      </c>
      <c r="AD76" s="327">
        <v>3368884</v>
      </c>
      <c r="AE76" s="360">
        <v>5302</v>
      </c>
      <c r="AF76" s="361">
        <v>2963922</v>
      </c>
      <c r="AG76" s="357">
        <v>45</v>
      </c>
      <c r="AH76" s="360">
        <v>273276</v>
      </c>
      <c r="AI76" s="357">
        <v>-58</v>
      </c>
      <c r="AJ76" s="362">
        <v>-127273</v>
      </c>
      <c r="AK76" s="363">
        <v>146003</v>
      </c>
      <c r="AL76" s="361">
        <v>3109925</v>
      </c>
      <c r="AM76" s="364">
        <v>-7775</v>
      </c>
      <c r="AN76" s="361">
        <v>3102150</v>
      </c>
      <c r="AO76" s="347">
        <v>-29178</v>
      </c>
      <c r="AP76" s="361">
        <v>3072972</v>
      </c>
      <c r="AQ76" s="362">
        <v>2790368</v>
      </c>
      <c r="AR76" s="362">
        <v>282604</v>
      </c>
      <c r="AS76" s="361">
        <v>282604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0</v>
      </c>
      <c r="AB80" s="246">
        <v>0</v>
      </c>
      <c r="AC80" s="98">
        <v>0</v>
      </c>
      <c r="AD80" s="98">
        <v>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0</v>
      </c>
      <c r="AA82" s="54">
        <v>2507</v>
      </c>
      <c r="AB82" s="247">
        <v>-2507</v>
      </c>
      <c r="AC82" s="96">
        <v>-2507</v>
      </c>
      <c r="AD82" s="96">
        <v>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615</v>
      </c>
      <c r="D84" s="325"/>
      <c r="E84" s="338">
        <v>2799355.6976926685</v>
      </c>
      <c r="F84" s="326">
        <v>523</v>
      </c>
      <c r="G84" s="325"/>
      <c r="H84" s="338">
        <v>307692.04607983783</v>
      </c>
      <c r="I84" s="326">
        <v>165</v>
      </c>
      <c r="J84" s="325"/>
      <c r="K84" s="338">
        <v>26330.286489758226</v>
      </c>
      <c r="L84" s="326">
        <v>54</v>
      </c>
      <c r="M84" s="325"/>
      <c r="N84" s="338">
        <v>219321.23980037813</v>
      </c>
      <c r="O84" s="326">
        <v>0</v>
      </c>
      <c r="P84" s="325"/>
      <c r="Q84" s="338">
        <v>0</v>
      </c>
      <c r="R84" s="325">
        <v>3352698</v>
      </c>
      <c r="S84" s="325">
        <v>228847</v>
      </c>
      <c r="T84" s="325">
        <v>-137324</v>
      </c>
      <c r="U84" s="325">
        <v>91523</v>
      </c>
      <c r="V84" s="325">
        <v>3444221</v>
      </c>
      <c r="W84" s="325">
        <v>-8612</v>
      </c>
      <c r="X84" s="325">
        <v>3435609</v>
      </c>
      <c r="Y84" s="338">
        <v>-66725</v>
      </c>
      <c r="Z84" s="327">
        <v>3368884</v>
      </c>
      <c r="AA84" s="325">
        <v>3086564</v>
      </c>
      <c r="AB84" s="325">
        <v>282320</v>
      </c>
      <c r="AC84" s="327">
        <v>282320</v>
      </c>
      <c r="AD84" s="327">
        <v>3368884</v>
      </c>
      <c r="AE84" s="252"/>
      <c r="AF84" s="325">
        <v>2963922</v>
      </c>
      <c r="AG84" s="326">
        <v>45</v>
      </c>
      <c r="AH84" s="252">
        <v>273276</v>
      </c>
      <c r="AI84" s="326">
        <v>-58</v>
      </c>
      <c r="AJ84" s="325">
        <v>-127273</v>
      </c>
      <c r="AK84" s="325">
        <v>146003</v>
      </c>
      <c r="AL84" s="325">
        <v>3109925</v>
      </c>
      <c r="AM84" s="325">
        <v>-7775</v>
      </c>
      <c r="AN84" s="325">
        <v>3102150</v>
      </c>
      <c r="AO84" s="325">
        <v>-29178</v>
      </c>
      <c r="AP84" s="325">
        <v>3072972</v>
      </c>
      <c r="AQ84" s="325">
        <v>2790368</v>
      </c>
      <c r="AR84" s="325">
        <v>282604</v>
      </c>
      <c r="AS84" s="325">
        <v>282604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2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14062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3.28515625" style="110" bestFit="1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4257812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99" t="s">
        <v>629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3"/>
      <c r="B3" s="1804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07"/>
      <c r="B5" s="1207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>
        <v>0</v>
      </c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34234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89538</v>
      </c>
      <c r="AM9" s="80"/>
      <c r="AN9" s="91"/>
      <c r="AO9" s="57">
        <v>0</v>
      </c>
      <c r="AP9" s="91"/>
      <c r="AQ9" s="78"/>
      <c r="AR9" s="78"/>
      <c r="AS9" s="91">
        <v>16078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5202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4295</v>
      </c>
      <c r="AM10" s="80"/>
      <c r="AN10" s="91"/>
      <c r="AO10" s="57">
        <v>0</v>
      </c>
      <c r="AP10" s="91"/>
      <c r="AQ10" s="78"/>
      <c r="AR10" s="78"/>
      <c r="AS10" s="91">
        <v>469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3906</v>
      </c>
      <c r="AM16" s="83"/>
      <c r="AN16" s="92"/>
      <c r="AO16" s="52">
        <v>0</v>
      </c>
      <c r="AP16" s="92"/>
      <c r="AQ16" s="73"/>
      <c r="AR16" s="73"/>
      <c r="AS16" s="92">
        <v>974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3713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18905</v>
      </c>
      <c r="AM23" s="80"/>
      <c r="AN23" s="91"/>
      <c r="AO23" s="57">
        <v>7113</v>
      </c>
      <c r="AP23" s="91"/>
      <c r="AQ23" s="78"/>
      <c r="AR23" s="78"/>
      <c r="AS23" s="91">
        <v>4184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>
        <v>0</v>
      </c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>
        <v>0</v>
      </c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517067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2413363</v>
      </c>
      <c r="AM30" s="80"/>
      <c r="AN30" s="91"/>
      <c r="AO30" s="57">
        <v>-24223</v>
      </c>
      <c r="AP30" s="91"/>
      <c r="AQ30" s="78"/>
      <c r="AR30" s="78"/>
      <c r="AS30" s="91">
        <v>309850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>
        <v>0</v>
      </c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>
        <v>0</v>
      </c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>
        <v>0</v>
      </c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>
        <v>0</v>
      </c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>
        <v>0</v>
      </c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1718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>
        <v>0</v>
      </c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>
        <v>0</v>
      </c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>
        <v>0</v>
      </c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>
        <v>0</v>
      </c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>
        <v>0</v>
      </c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166054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511326</v>
      </c>
      <c r="AM67" s="71"/>
      <c r="AN67" s="90"/>
      <c r="AO67" s="61">
        <v>0</v>
      </c>
      <c r="AP67" s="90"/>
      <c r="AQ67" s="69"/>
      <c r="AR67" s="69"/>
      <c r="AS67" s="90">
        <v>54546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>
        <v>0</v>
      </c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>
        <v>0</v>
      </c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>
        <v>0</v>
      </c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238</v>
      </c>
      <c r="D76" s="330"/>
      <c r="E76" s="347">
        <v>598065.15584588656</v>
      </c>
      <c r="F76" s="357">
        <v>217</v>
      </c>
      <c r="G76" s="330"/>
      <c r="H76" s="347">
        <v>59060.959669152558</v>
      </c>
      <c r="I76" s="357">
        <v>64</v>
      </c>
      <c r="J76" s="330"/>
      <c r="K76" s="347">
        <v>5157.5476605389231</v>
      </c>
      <c r="L76" s="357">
        <v>33</v>
      </c>
      <c r="M76" s="330"/>
      <c r="N76" s="347">
        <v>63987.367317962169</v>
      </c>
      <c r="O76" s="357">
        <v>0</v>
      </c>
      <c r="P76" s="330"/>
      <c r="Q76" s="347">
        <v>0</v>
      </c>
      <c r="R76" s="358">
        <v>726270</v>
      </c>
      <c r="S76" s="330">
        <v>86225</v>
      </c>
      <c r="T76" s="330">
        <v>5899</v>
      </c>
      <c r="U76" s="359">
        <v>92124</v>
      </c>
      <c r="V76" s="358">
        <v>818394</v>
      </c>
      <c r="W76" s="347">
        <v>-2046</v>
      </c>
      <c r="X76" s="358">
        <v>816348</v>
      </c>
      <c r="Y76" s="347">
        <v>161721</v>
      </c>
      <c r="Z76" s="358">
        <v>978069</v>
      </c>
      <c r="AA76" s="330">
        <v>853823</v>
      </c>
      <c r="AB76" s="330">
        <v>124246</v>
      </c>
      <c r="AC76" s="358">
        <v>124246</v>
      </c>
      <c r="AD76" s="327">
        <v>978069</v>
      </c>
      <c r="AE76" s="360">
        <v>5302</v>
      </c>
      <c r="AF76" s="361">
        <v>2743324</v>
      </c>
      <c r="AG76" s="357">
        <v>28</v>
      </c>
      <c r="AH76" s="360">
        <v>274346</v>
      </c>
      <c r="AI76" s="357">
        <v>4</v>
      </c>
      <c r="AJ76" s="362">
        <v>23663</v>
      </c>
      <c r="AK76" s="363">
        <v>298009</v>
      </c>
      <c r="AL76" s="361">
        <v>3041333</v>
      </c>
      <c r="AM76" s="364">
        <v>-7603</v>
      </c>
      <c r="AN76" s="361">
        <v>3033730</v>
      </c>
      <c r="AO76" s="347">
        <v>-17110</v>
      </c>
      <c r="AP76" s="361">
        <v>3016620</v>
      </c>
      <c r="AQ76" s="362">
        <v>2628801</v>
      </c>
      <c r="AR76" s="362">
        <v>387819</v>
      </c>
      <c r="AS76" s="361">
        <v>387819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0</v>
      </c>
      <c r="AB80" s="246">
        <v>0</v>
      </c>
      <c r="AC80" s="98">
        <v>0</v>
      </c>
      <c r="AD80" s="98">
        <v>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3312</v>
      </c>
      <c r="AA82" s="54">
        <v>2737</v>
      </c>
      <c r="AB82" s="247">
        <v>575</v>
      </c>
      <c r="AC82" s="96">
        <v>575</v>
      </c>
      <c r="AD82" s="96">
        <v>3312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-19890</v>
      </c>
      <c r="Z83" s="1130">
        <v>-19890</v>
      </c>
      <c r="AA83" s="1131">
        <v>-18232</v>
      </c>
      <c r="AB83" s="1129">
        <v>-1658</v>
      </c>
      <c r="AC83" s="1130">
        <v>-1658</v>
      </c>
      <c r="AD83" s="1130">
        <v>-19890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238</v>
      </c>
      <c r="D84" s="325"/>
      <c r="E84" s="338">
        <v>598065.15584588656</v>
      </c>
      <c r="F84" s="326">
        <v>217</v>
      </c>
      <c r="G84" s="325"/>
      <c r="H84" s="338">
        <v>59060.959669152558</v>
      </c>
      <c r="I84" s="326">
        <v>64</v>
      </c>
      <c r="J84" s="325"/>
      <c r="K84" s="338">
        <v>5157.5476605389231</v>
      </c>
      <c r="L84" s="326">
        <v>33</v>
      </c>
      <c r="M84" s="325"/>
      <c r="N84" s="338">
        <v>63987.367317962169</v>
      </c>
      <c r="O84" s="326">
        <v>0</v>
      </c>
      <c r="P84" s="325"/>
      <c r="Q84" s="338">
        <v>0</v>
      </c>
      <c r="R84" s="325">
        <v>726270</v>
      </c>
      <c r="S84" s="325">
        <v>86225</v>
      </c>
      <c r="T84" s="325">
        <v>5899</v>
      </c>
      <c r="U84" s="325">
        <v>92124</v>
      </c>
      <c r="V84" s="325">
        <v>818394</v>
      </c>
      <c r="W84" s="325">
        <v>-2046</v>
      </c>
      <c r="X84" s="325">
        <v>816348</v>
      </c>
      <c r="Y84" s="338">
        <v>141831</v>
      </c>
      <c r="Z84" s="327">
        <v>961491</v>
      </c>
      <c r="AA84" s="325">
        <v>838328</v>
      </c>
      <c r="AB84" s="325">
        <v>123163</v>
      </c>
      <c r="AC84" s="327">
        <v>123163</v>
      </c>
      <c r="AD84" s="327">
        <v>961491</v>
      </c>
      <c r="AE84" s="252"/>
      <c r="AF84" s="325">
        <v>2743324</v>
      </c>
      <c r="AG84" s="326">
        <v>28</v>
      </c>
      <c r="AH84" s="252">
        <v>274346</v>
      </c>
      <c r="AI84" s="326">
        <v>4</v>
      </c>
      <c r="AJ84" s="325">
        <v>23663</v>
      </c>
      <c r="AK84" s="325">
        <v>298009</v>
      </c>
      <c r="AL84" s="325">
        <v>3041333</v>
      </c>
      <c r="AM84" s="325">
        <v>-7603</v>
      </c>
      <c r="AN84" s="325">
        <v>3033730</v>
      </c>
      <c r="AO84" s="325">
        <v>-17110</v>
      </c>
      <c r="AP84" s="325">
        <v>3016620</v>
      </c>
      <c r="AQ84" s="325">
        <v>2628801</v>
      </c>
      <c r="AR84" s="325">
        <v>387819</v>
      </c>
      <c r="AS84" s="325">
        <v>387819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2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3.28515625" style="110" bestFit="1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4257812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99" t="s">
        <v>630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3"/>
      <c r="B3" s="1804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07"/>
      <c r="B5" s="1207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>
        <v>0</v>
      </c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>
        <v>0</v>
      </c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1899117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3543195</v>
      </c>
      <c r="AM16" s="83"/>
      <c r="AN16" s="92"/>
      <c r="AO16" s="52">
        <v>-5125</v>
      </c>
      <c r="AP16" s="92"/>
      <c r="AQ16" s="73"/>
      <c r="AR16" s="73"/>
      <c r="AS16" s="92">
        <v>320761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0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0</v>
      </c>
      <c r="AM23" s="80"/>
      <c r="AN23" s="91"/>
      <c r="AO23" s="57">
        <v>0</v>
      </c>
      <c r="AP23" s="91"/>
      <c r="AQ23" s="78"/>
      <c r="AR23" s="78"/>
      <c r="AS23" s="91">
        <v>0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>
        <v>0</v>
      </c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>
        <v>0</v>
      </c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>
        <v>0</v>
      </c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>
        <v>0</v>
      </c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5916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-568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>
        <v>0</v>
      </c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>
        <v>0</v>
      </c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>
        <v>0</v>
      </c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>
        <v>0</v>
      </c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>
        <v>0</v>
      </c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>
        <v>0</v>
      </c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>
        <v>0</v>
      </c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>
        <v>0</v>
      </c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>
        <v>0</v>
      </c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>
        <v>0</v>
      </c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>
        <v>0</v>
      </c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>
        <v>0</v>
      </c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>
        <v>0</v>
      </c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437</v>
      </c>
      <c r="D76" s="330"/>
      <c r="E76" s="347">
        <v>1509601.5761223785</v>
      </c>
      <c r="F76" s="357">
        <v>417</v>
      </c>
      <c r="G76" s="330"/>
      <c r="H76" s="347">
        <v>203260.9141242012</v>
      </c>
      <c r="I76" s="357">
        <v>487</v>
      </c>
      <c r="J76" s="330"/>
      <c r="K76" s="347">
        <v>64676.551319987433</v>
      </c>
      <c r="L76" s="357">
        <v>38</v>
      </c>
      <c r="M76" s="330"/>
      <c r="N76" s="347">
        <v>126165.75719504738</v>
      </c>
      <c r="O76" s="357">
        <v>1</v>
      </c>
      <c r="P76" s="330"/>
      <c r="Q76" s="347">
        <v>1328.06060205313</v>
      </c>
      <c r="R76" s="358">
        <v>1905033</v>
      </c>
      <c r="S76" s="330">
        <v>48046</v>
      </c>
      <c r="T76" s="330">
        <v>6177</v>
      </c>
      <c r="U76" s="359">
        <v>54223</v>
      </c>
      <c r="V76" s="358">
        <v>1959256</v>
      </c>
      <c r="W76" s="347">
        <v>-4898</v>
      </c>
      <c r="X76" s="358">
        <v>1954358</v>
      </c>
      <c r="Y76" s="347">
        <v>-5044</v>
      </c>
      <c r="Z76" s="358">
        <v>1949314</v>
      </c>
      <c r="AA76" s="330">
        <v>1778698</v>
      </c>
      <c r="AB76" s="330">
        <v>170616</v>
      </c>
      <c r="AC76" s="358">
        <v>170616</v>
      </c>
      <c r="AD76" s="327">
        <v>1949314</v>
      </c>
      <c r="AE76" s="360">
        <v>5302</v>
      </c>
      <c r="AF76" s="361">
        <v>3410091</v>
      </c>
      <c r="AG76" s="357">
        <v>17</v>
      </c>
      <c r="AH76" s="360">
        <v>137011</v>
      </c>
      <c r="AI76" s="357">
        <v>-1</v>
      </c>
      <c r="AJ76" s="362">
        <v>-3907</v>
      </c>
      <c r="AK76" s="363">
        <v>133104</v>
      </c>
      <c r="AL76" s="361">
        <v>3543195</v>
      </c>
      <c r="AM76" s="364">
        <v>-8858</v>
      </c>
      <c r="AN76" s="361">
        <v>3534337</v>
      </c>
      <c r="AO76" s="347">
        <v>-5125</v>
      </c>
      <c r="AP76" s="361">
        <v>3529212</v>
      </c>
      <c r="AQ76" s="362">
        <v>3209019</v>
      </c>
      <c r="AR76" s="362">
        <v>320193</v>
      </c>
      <c r="AS76" s="361">
        <v>320193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166</v>
      </c>
      <c r="AB80" s="246">
        <v>-166</v>
      </c>
      <c r="AC80" s="98">
        <v>-166</v>
      </c>
      <c r="AD80" s="98">
        <v>10000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16650</v>
      </c>
      <c r="AA82" s="54">
        <v>19069</v>
      </c>
      <c r="AB82" s="247">
        <v>-2419</v>
      </c>
      <c r="AC82" s="96">
        <v>-2419</v>
      </c>
      <c r="AD82" s="96">
        <v>16650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437</v>
      </c>
      <c r="D84" s="325"/>
      <c r="E84" s="338">
        <v>1509601.5761223785</v>
      </c>
      <c r="F84" s="326">
        <v>417</v>
      </c>
      <c r="G84" s="325"/>
      <c r="H84" s="338">
        <v>203260.9141242012</v>
      </c>
      <c r="I84" s="326">
        <v>487</v>
      </c>
      <c r="J84" s="325"/>
      <c r="K84" s="338">
        <v>64676.551319987433</v>
      </c>
      <c r="L84" s="326">
        <v>38</v>
      </c>
      <c r="M84" s="325"/>
      <c r="N84" s="338">
        <v>126165.75719504738</v>
      </c>
      <c r="O84" s="326">
        <v>1</v>
      </c>
      <c r="P84" s="325"/>
      <c r="Q84" s="338">
        <v>1328.06060205313</v>
      </c>
      <c r="R84" s="325">
        <v>1905033</v>
      </c>
      <c r="S84" s="325">
        <v>48046</v>
      </c>
      <c r="T84" s="325">
        <v>6177</v>
      </c>
      <c r="U84" s="325">
        <v>54223</v>
      </c>
      <c r="V84" s="325">
        <v>1959256</v>
      </c>
      <c r="W84" s="325">
        <v>-4898</v>
      </c>
      <c r="X84" s="325">
        <v>1954358</v>
      </c>
      <c r="Y84" s="338">
        <v>-5044</v>
      </c>
      <c r="Z84" s="327">
        <v>1965964</v>
      </c>
      <c r="AA84" s="325">
        <v>1797933</v>
      </c>
      <c r="AB84" s="325">
        <v>168031</v>
      </c>
      <c r="AC84" s="327">
        <v>168031</v>
      </c>
      <c r="AD84" s="327">
        <v>1975964</v>
      </c>
      <c r="AE84" s="252"/>
      <c r="AF84" s="325">
        <v>3410091</v>
      </c>
      <c r="AG84" s="326">
        <v>17</v>
      </c>
      <c r="AH84" s="252">
        <v>137011</v>
      </c>
      <c r="AI84" s="326">
        <v>-1</v>
      </c>
      <c r="AJ84" s="325">
        <v>-3907</v>
      </c>
      <c r="AK84" s="325">
        <v>133104</v>
      </c>
      <c r="AL84" s="325">
        <v>3543195</v>
      </c>
      <c r="AM84" s="325">
        <v>-8858</v>
      </c>
      <c r="AN84" s="325">
        <v>3534337</v>
      </c>
      <c r="AO84" s="325">
        <v>-5125</v>
      </c>
      <c r="AP84" s="325">
        <v>3529212</v>
      </c>
      <c r="AQ84" s="325">
        <v>3209019</v>
      </c>
      <c r="AR84" s="325">
        <v>320193</v>
      </c>
      <c r="AS84" s="325">
        <v>320193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6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3.28515625" style="110" bestFit="1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4257812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99" t="s">
        <v>631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3"/>
      <c r="B3" s="1804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07"/>
      <c r="B5" s="1207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>
        <v>0</v>
      </c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>
        <v>0</v>
      </c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>
        <v>0</v>
      </c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289231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142035</v>
      </c>
      <c r="AM20" s="80"/>
      <c r="AN20" s="91"/>
      <c r="AO20" s="57">
        <v>107286</v>
      </c>
      <c r="AP20" s="91"/>
      <c r="AQ20" s="78"/>
      <c r="AR20" s="78"/>
      <c r="AS20" s="91">
        <v>35903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0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0</v>
      </c>
      <c r="AM23" s="80"/>
      <c r="AN23" s="91"/>
      <c r="AO23" s="57">
        <v>0</v>
      </c>
      <c r="AP23" s="91"/>
      <c r="AQ23" s="78"/>
      <c r="AR23" s="78"/>
      <c r="AS23" s="91">
        <v>0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>
        <v>0</v>
      </c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>
        <v>0</v>
      </c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>
        <v>0</v>
      </c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>
        <v>0</v>
      </c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>
        <v>0</v>
      </c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8458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2513</v>
      </c>
      <c r="AP35" s="91"/>
      <c r="AQ35" s="78"/>
      <c r="AR35" s="78"/>
      <c r="AS35" s="91">
        <v>-599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12219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18963</v>
      </c>
      <c r="AM37" s="71"/>
      <c r="AN37" s="90"/>
      <c r="AO37" s="61">
        <v>0</v>
      </c>
      <c r="AP37" s="90"/>
      <c r="AQ37" s="69"/>
      <c r="AR37" s="69"/>
      <c r="AS37" s="90">
        <v>2878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>
        <v>0</v>
      </c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>
        <v>0</v>
      </c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>
        <v>0</v>
      </c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>
        <v>0</v>
      </c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>
        <v>0</v>
      </c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>
        <v>0</v>
      </c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>
        <v>0</v>
      </c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>
        <v>0</v>
      </c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814215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476802</v>
      </c>
      <c r="AM62" s="71"/>
      <c r="AN62" s="90"/>
      <c r="AO62" s="61">
        <v>-67545</v>
      </c>
      <c r="AP62" s="90"/>
      <c r="AQ62" s="69"/>
      <c r="AR62" s="69"/>
      <c r="AS62" s="90">
        <v>5142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>
        <v>0</v>
      </c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>
        <v>0</v>
      </c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>
        <v>0</v>
      </c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>
        <v>0</v>
      </c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180</v>
      </c>
      <c r="D76" s="330"/>
      <c r="E76" s="347">
        <v>898559.8394199711</v>
      </c>
      <c r="F76" s="357">
        <v>146</v>
      </c>
      <c r="G76" s="330"/>
      <c r="H76" s="347">
        <v>96101.362561293499</v>
      </c>
      <c r="I76" s="357">
        <v>154.5</v>
      </c>
      <c r="J76" s="330"/>
      <c r="K76" s="347">
        <v>27665.800920165326</v>
      </c>
      <c r="L76" s="357">
        <v>23</v>
      </c>
      <c r="M76" s="330"/>
      <c r="N76" s="347">
        <v>101796.87096058401</v>
      </c>
      <c r="O76" s="357">
        <v>0</v>
      </c>
      <c r="P76" s="330"/>
      <c r="Q76" s="347">
        <v>0</v>
      </c>
      <c r="R76" s="358">
        <v>1124123</v>
      </c>
      <c r="S76" s="330">
        <v>-2065</v>
      </c>
      <c r="T76" s="330">
        <v>11</v>
      </c>
      <c r="U76" s="359">
        <v>-2054</v>
      </c>
      <c r="V76" s="358">
        <v>1122069</v>
      </c>
      <c r="W76" s="347">
        <v>-2805</v>
      </c>
      <c r="X76" s="358">
        <v>1119264</v>
      </c>
      <c r="Y76" s="347">
        <v>75981</v>
      </c>
      <c r="Z76" s="358">
        <v>1195245</v>
      </c>
      <c r="AA76" s="330">
        <v>1094677</v>
      </c>
      <c r="AB76" s="330">
        <v>100568</v>
      </c>
      <c r="AC76" s="358">
        <v>100568</v>
      </c>
      <c r="AD76" s="327">
        <v>1195245</v>
      </c>
      <c r="AE76" s="360">
        <v>5302</v>
      </c>
      <c r="AF76" s="361">
        <v>635839</v>
      </c>
      <c r="AG76" s="357">
        <v>0</v>
      </c>
      <c r="AH76" s="360">
        <v>2469</v>
      </c>
      <c r="AI76" s="357">
        <v>0</v>
      </c>
      <c r="AJ76" s="362">
        <v>-508</v>
      </c>
      <c r="AK76" s="363">
        <v>1961</v>
      </c>
      <c r="AL76" s="361">
        <v>637800</v>
      </c>
      <c r="AM76" s="364">
        <v>-1594</v>
      </c>
      <c r="AN76" s="361">
        <v>636206</v>
      </c>
      <c r="AO76" s="347">
        <v>42254</v>
      </c>
      <c r="AP76" s="361">
        <v>678460</v>
      </c>
      <c r="AQ76" s="362">
        <v>635136</v>
      </c>
      <c r="AR76" s="362">
        <v>43324</v>
      </c>
      <c r="AS76" s="361">
        <v>43324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166</v>
      </c>
      <c r="AB80" s="246">
        <v>-166</v>
      </c>
      <c r="AC80" s="98">
        <v>-166</v>
      </c>
      <c r="AD80" s="98">
        <v>10000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4854</v>
      </c>
      <c r="AA82" s="54">
        <v>4321</v>
      </c>
      <c r="AB82" s="247">
        <v>533</v>
      </c>
      <c r="AC82" s="96">
        <v>533</v>
      </c>
      <c r="AD82" s="96">
        <v>4854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-82942</v>
      </c>
      <c r="Z83" s="1130">
        <v>-82942</v>
      </c>
      <c r="AA83" s="1131">
        <v>-76031</v>
      </c>
      <c r="AB83" s="1129">
        <v>-6911</v>
      </c>
      <c r="AC83" s="1130">
        <v>-6911</v>
      </c>
      <c r="AD83" s="1130">
        <v>-82942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180</v>
      </c>
      <c r="D84" s="325"/>
      <c r="E84" s="338">
        <v>898559.8394199711</v>
      </c>
      <c r="F84" s="326">
        <v>146</v>
      </c>
      <c r="G84" s="325"/>
      <c r="H84" s="338">
        <v>96101.362561293499</v>
      </c>
      <c r="I84" s="326">
        <v>154.5</v>
      </c>
      <c r="J84" s="325"/>
      <c r="K84" s="338">
        <v>27665.800920165326</v>
      </c>
      <c r="L84" s="326">
        <v>23</v>
      </c>
      <c r="M84" s="325"/>
      <c r="N84" s="338">
        <v>101796.87096058401</v>
      </c>
      <c r="O84" s="326">
        <v>0</v>
      </c>
      <c r="P84" s="325"/>
      <c r="Q84" s="338">
        <v>0</v>
      </c>
      <c r="R84" s="325">
        <v>1124123</v>
      </c>
      <c r="S84" s="325">
        <v>-2065</v>
      </c>
      <c r="T84" s="325">
        <v>11</v>
      </c>
      <c r="U84" s="325">
        <v>-2054</v>
      </c>
      <c r="V84" s="325">
        <v>1122069</v>
      </c>
      <c r="W84" s="325">
        <v>-2805</v>
      </c>
      <c r="X84" s="325">
        <v>1119264</v>
      </c>
      <c r="Y84" s="338">
        <v>-6961</v>
      </c>
      <c r="Z84" s="327">
        <v>1117157</v>
      </c>
      <c r="AA84" s="325">
        <v>1023133</v>
      </c>
      <c r="AB84" s="325">
        <v>94024</v>
      </c>
      <c r="AC84" s="327">
        <v>94024</v>
      </c>
      <c r="AD84" s="327">
        <v>1127157</v>
      </c>
      <c r="AE84" s="252"/>
      <c r="AF84" s="325">
        <v>635839</v>
      </c>
      <c r="AG84" s="326">
        <v>0</v>
      </c>
      <c r="AH84" s="252">
        <v>2469</v>
      </c>
      <c r="AI84" s="326">
        <v>0</v>
      </c>
      <c r="AJ84" s="325">
        <v>-508</v>
      </c>
      <c r="AK84" s="325">
        <v>1961</v>
      </c>
      <c r="AL84" s="325">
        <v>637800</v>
      </c>
      <c r="AM84" s="325">
        <v>-1594</v>
      </c>
      <c r="AN84" s="325">
        <v>636206</v>
      </c>
      <c r="AO84" s="325">
        <v>42254</v>
      </c>
      <c r="AP84" s="325">
        <v>678460</v>
      </c>
      <c r="AQ84" s="325">
        <v>635136</v>
      </c>
      <c r="AR84" s="325">
        <v>43324</v>
      </c>
      <c r="AS84" s="325">
        <v>43324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4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3.28515625" style="110" bestFit="1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4257812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99" t="s">
        <v>632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3"/>
      <c r="B3" s="1804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07"/>
      <c r="B5" s="1207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4657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5122</v>
      </c>
      <c r="AM7" s="71"/>
      <c r="AN7" s="90"/>
      <c r="AO7" s="61">
        <v>-3585</v>
      </c>
      <c r="AP7" s="90"/>
      <c r="AQ7" s="69"/>
      <c r="AR7" s="69"/>
      <c r="AS7" s="90">
        <v>-35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>
        <v>0</v>
      </c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>
        <v>0</v>
      </c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0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0</v>
      </c>
      <c r="AM23" s="80"/>
      <c r="AN23" s="91"/>
      <c r="AO23" s="57">
        <v>0</v>
      </c>
      <c r="AP23" s="91"/>
      <c r="AQ23" s="78"/>
      <c r="AR23" s="78"/>
      <c r="AS23" s="91">
        <v>0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>
        <v>0</v>
      </c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399527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242270</v>
      </c>
      <c r="AM29" s="80"/>
      <c r="AN29" s="91"/>
      <c r="AO29" s="57">
        <v>3747</v>
      </c>
      <c r="AP29" s="91"/>
      <c r="AQ29" s="78"/>
      <c r="AR29" s="78"/>
      <c r="AS29" s="91">
        <v>21001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>
        <v>0</v>
      </c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>
        <v>0</v>
      </c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2835306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4292145</v>
      </c>
      <c r="AM34" s="80"/>
      <c r="AN34" s="91"/>
      <c r="AO34" s="57">
        <v>2956</v>
      </c>
      <c r="AP34" s="91"/>
      <c r="AQ34" s="78"/>
      <c r="AR34" s="78"/>
      <c r="AS34" s="91">
        <v>378676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>
        <v>0</v>
      </c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>
        <v>0</v>
      </c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>
        <v>0</v>
      </c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>
        <v>0</v>
      </c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>
        <v>0</v>
      </c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>
        <v>0</v>
      </c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4691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2716</v>
      </c>
      <c r="AM55" s="80"/>
      <c r="AN55" s="91"/>
      <c r="AO55" s="57">
        <v>0</v>
      </c>
      <c r="AP55" s="91"/>
      <c r="AQ55" s="78"/>
      <c r="AR55" s="78"/>
      <c r="AS55" s="91">
        <v>235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220475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164970</v>
      </c>
      <c r="AM56" s="83"/>
      <c r="AN56" s="92"/>
      <c r="AO56" s="52">
        <v>7240</v>
      </c>
      <c r="AP56" s="92"/>
      <c r="AQ56" s="73"/>
      <c r="AR56" s="73"/>
      <c r="AS56" s="92">
        <v>20321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4853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2117</v>
      </c>
      <c r="AM57" s="71"/>
      <c r="AN57" s="90"/>
      <c r="AO57" s="61">
        <v>0</v>
      </c>
      <c r="AP57" s="90"/>
      <c r="AQ57" s="69"/>
      <c r="AR57" s="69"/>
      <c r="AS57" s="90">
        <v>-182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>
        <v>0</v>
      </c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128642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68926</v>
      </c>
      <c r="AM63" s="80"/>
      <c r="AN63" s="91"/>
      <c r="AO63" s="57">
        <v>0</v>
      </c>
      <c r="AP63" s="91"/>
      <c r="AQ63" s="78"/>
      <c r="AR63" s="78"/>
      <c r="AS63" s="91">
        <v>6298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>
        <v>0</v>
      </c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>
        <v>0</v>
      </c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>
        <v>0</v>
      </c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>
        <v>0</v>
      </c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883</v>
      </c>
      <c r="D76" s="330"/>
      <c r="E76" s="347">
        <v>3203057.4070045948</v>
      </c>
      <c r="F76" s="357">
        <v>304</v>
      </c>
      <c r="G76" s="330"/>
      <c r="H76" s="347">
        <v>154192.69509532329</v>
      </c>
      <c r="I76" s="357">
        <v>249</v>
      </c>
      <c r="J76" s="330"/>
      <c r="K76" s="347">
        <v>33626.836144387118</v>
      </c>
      <c r="L76" s="357">
        <v>49</v>
      </c>
      <c r="M76" s="330"/>
      <c r="N76" s="347">
        <v>167820.85908749053</v>
      </c>
      <c r="O76" s="357">
        <v>31</v>
      </c>
      <c r="P76" s="330"/>
      <c r="Q76" s="347">
        <v>39453.29732000771</v>
      </c>
      <c r="R76" s="358">
        <v>3598151</v>
      </c>
      <c r="S76" s="330">
        <v>79697</v>
      </c>
      <c r="T76" s="330">
        <v>8240</v>
      </c>
      <c r="U76" s="359">
        <v>87937</v>
      </c>
      <c r="V76" s="358">
        <v>3686088</v>
      </c>
      <c r="W76" s="347">
        <v>-9215</v>
      </c>
      <c r="X76" s="358">
        <v>3676873</v>
      </c>
      <c r="Y76" s="347">
        <v>-53981</v>
      </c>
      <c r="Z76" s="358">
        <v>3622892</v>
      </c>
      <c r="AA76" s="330">
        <v>3315364</v>
      </c>
      <c r="AB76" s="330">
        <v>307528</v>
      </c>
      <c r="AC76" s="358">
        <v>307528</v>
      </c>
      <c r="AD76" s="327">
        <v>3622892</v>
      </c>
      <c r="AE76" s="360">
        <v>5302</v>
      </c>
      <c r="AF76" s="361">
        <v>4741301</v>
      </c>
      <c r="AG76" s="357">
        <v>8</v>
      </c>
      <c r="AH76" s="360">
        <v>32232</v>
      </c>
      <c r="AI76" s="357">
        <v>1</v>
      </c>
      <c r="AJ76" s="362">
        <v>4733</v>
      </c>
      <c r="AK76" s="363">
        <v>36965</v>
      </c>
      <c r="AL76" s="361">
        <v>4778266</v>
      </c>
      <c r="AM76" s="364">
        <v>-11945</v>
      </c>
      <c r="AN76" s="361">
        <v>4766321</v>
      </c>
      <c r="AO76" s="347">
        <v>10358</v>
      </c>
      <c r="AP76" s="361">
        <v>4776679</v>
      </c>
      <c r="AQ76" s="362">
        <v>4350365</v>
      </c>
      <c r="AR76" s="362">
        <v>426314</v>
      </c>
      <c r="AS76" s="361">
        <v>426314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0</v>
      </c>
      <c r="AB80" s="246">
        <v>0</v>
      </c>
      <c r="AC80" s="98">
        <v>0</v>
      </c>
      <c r="AD80" s="98">
        <v>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0</v>
      </c>
      <c r="AA82" s="54">
        <v>4621</v>
      </c>
      <c r="AB82" s="247">
        <v>-4621</v>
      </c>
      <c r="AC82" s="96">
        <v>-4621</v>
      </c>
      <c r="AD82" s="96">
        <v>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883</v>
      </c>
      <c r="D84" s="325"/>
      <c r="E84" s="338">
        <v>3203057.4070045948</v>
      </c>
      <c r="F84" s="326">
        <v>304</v>
      </c>
      <c r="G84" s="325"/>
      <c r="H84" s="338">
        <v>154192.69509532329</v>
      </c>
      <c r="I84" s="326">
        <v>249</v>
      </c>
      <c r="J84" s="325"/>
      <c r="K84" s="338">
        <v>33626.836144387118</v>
      </c>
      <c r="L84" s="326">
        <v>49</v>
      </c>
      <c r="M84" s="325"/>
      <c r="N84" s="338">
        <v>167820.85908749053</v>
      </c>
      <c r="O84" s="326">
        <v>31</v>
      </c>
      <c r="P84" s="325"/>
      <c r="Q84" s="338">
        <v>39453.29732000771</v>
      </c>
      <c r="R84" s="325">
        <v>3598151</v>
      </c>
      <c r="S84" s="325">
        <v>79697</v>
      </c>
      <c r="T84" s="325">
        <v>8240</v>
      </c>
      <c r="U84" s="325">
        <v>87937</v>
      </c>
      <c r="V84" s="325">
        <v>3686088</v>
      </c>
      <c r="W84" s="325">
        <v>-9215</v>
      </c>
      <c r="X84" s="325">
        <v>3676873</v>
      </c>
      <c r="Y84" s="338">
        <v>-53981</v>
      </c>
      <c r="Z84" s="327">
        <v>3622892</v>
      </c>
      <c r="AA84" s="325">
        <v>3319985</v>
      </c>
      <c r="AB84" s="325">
        <v>302907</v>
      </c>
      <c r="AC84" s="327">
        <v>302907</v>
      </c>
      <c r="AD84" s="327">
        <v>3622892</v>
      </c>
      <c r="AE84" s="252"/>
      <c r="AF84" s="325">
        <v>4741301</v>
      </c>
      <c r="AG84" s="326">
        <v>8</v>
      </c>
      <c r="AH84" s="252">
        <v>32232</v>
      </c>
      <c r="AI84" s="326">
        <v>1</v>
      </c>
      <c r="AJ84" s="325">
        <v>4733</v>
      </c>
      <c r="AK84" s="325">
        <v>36965</v>
      </c>
      <c r="AL84" s="325">
        <v>4778266</v>
      </c>
      <c r="AM84" s="325">
        <v>-11945</v>
      </c>
      <c r="AN84" s="325">
        <v>4766321</v>
      </c>
      <c r="AO84" s="325">
        <v>10358</v>
      </c>
      <c r="AP84" s="325">
        <v>4776679</v>
      </c>
      <c r="AQ84" s="325">
        <v>4350365</v>
      </c>
      <c r="AR84" s="325">
        <v>426314</v>
      </c>
      <c r="AS84" s="325">
        <v>426314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2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3.28515625" style="110" bestFit="1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4257812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99" t="s">
        <v>633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3"/>
      <c r="B3" s="1804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07"/>
      <c r="B5" s="1207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162618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75549</v>
      </c>
      <c r="AM7" s="71"/>
      <c r="AN7" s="90"/>
      <c r="AO7" s="61">
        <v>2390</v>
      </c>
      <c r="AP7" s="90"/>
      <c r="AQ7" s="69"/>
      <c r="AR7" s="69"/>
      <c r="AS7" s="90">
        <v>7771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>
        <v>0</v>
      </c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>
        <v>-5125</v>
      </c>
      <c r="AP16" s="92"/>
      <c r="AQ16" s="73"/>
      <c r="AR16" s="73"/>
      <c r="AS16" s="92">
        <v>-1281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3198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0</v>
      </c>
      <c r="AM23" s="80"/>
      <c r="AN23" s="91"/>
      <c r="AO23" s="57">
        <v>0</v>
      </c>
      <c r="AP23" s="91"/>
      <c r="AQ23" s="78"/>
      <c r="AR23" s="78"/>
      <c r="AS23" s="91">
        <v>-1274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>
        <v>0</v>
      </c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14729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3461</v>
      </c>
      <c r="AM29" s="80"/>
      <c r="AN29" s="91"/>
      <c r="AO29" s="57">
        <v>0</v>
      </c>
      <c r="AP29" s="91"/>
      <c r="AQ29" s="78"/>
      <c r="AR29" s="78"/>
      <c r="AS29" s="91">
        <v>-258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>
        <v>0</v>
      </c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>
        <v>0</v>
      </c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2603285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4286403</v>
      </c>
      <c r="AM34" s="80"/>
      <c r="AN34" s="91"/>
      <c r="AO34" s="57">
        <v>77893</v>
      </c>
      <c r="AP34" s="91"/>
      <c r="AQ34" s="78"/>
      <c r="AR34" s="78"/>
      <c r="AS34" s="91">
        <v>486253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>
        <v>0</v>
      </c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>
        <v>0</v>
      </c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>
        <v>0</v>
      </c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>
        <v>0</v>
      </c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>
        <v>0</v>
      </c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>
        <v>0</v>
      </c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594380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248514</v>
      </c>
      <c r="AM55" s="80"/>
      <c r="AN55" s="91"/>
      <c r="AO55" s="57">
        <v>-15012</v>
      </c>
      <c r="AP55" s="91"/>
      <c r="AQ55" s="78"/>
      <c r="AR55" s="78"/>
      <c r="AS55" s="91">
        <v>8342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277630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164970</v>
      </c>
      <c r="AM56" s="83"/>
      <c r="AN56" s="92"/>
      <c r="AO56" s="52">
        <v>-14480</v>
      </c>
      <c r="AP56" s="92"/>
      <c r="AQ56" s="73"/>
      <c r="AR56" s="73"/>
      <c r="AS56" s="92">
        <v>7928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9022</v>
      </c>
      <c r="AP57" s="90"/>
      <c r="AQ57" s="69"/>
      <c r="AR57" s="69"/>
      <c r="AS57" s="90">
        <v>2255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>
        <v>0</v>
      </c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21910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10812</v>
      </c>
      <c r="AM63" s="80"/>
      <c r="AN63" s="91"/>
      <c r="AO63" s="57">
        <v>-9948</v>
      </c>
      <c r="AP63" s="91"/>
      <c r="AQ63" s="78"/>
      <c r="AR63" s="78"/>
      <c r="AS63" s="91">
        <v>-1532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>
        <v>0</v>
      </c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>
        <v>0</v>
      </c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>
        <v>0</v>
      </c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>
        <v>0</v>
      </c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846</v>
      </c>
      <c r="D76" s="330"/>
      <c r="E76" s="347">
        <v>3118872.8978281054</v>
      </c>
      <c r="F76" s="357">
        <v>646</v>
      </c>
      <c r="G76" s="330"/>
      <c r="H76" s="347">
        <v>327189.49731516524</v>
      </c>
      <c r="I76" s="357">
        <v>0</v>
      </c>
      <c r="J76" s="330"/>
      <c r="K76" s="347">
        <v>0</v>
      </c>
      <c r="L76" s="357">
        <v>62</v>
      </c>
      <c r="M76" s="330"/>
      <c r="N76" s="347">
        <v>215050.04782612305</v>
      </c>
      <c r="O76" s="357">
        <v>11</v>
      </c>
      <c r="P76" s="330"/>
      <c r="Q76" s="347">
        <v>16636.993812608624</v>
      </c>
      <c r="R76" s="358">
        <v>3677750</v>
      </c>
      <c r="S76" s="330">
        <v>312706</v>
      </c>
      <c r="T76" s="330">
        <v>-45213</v>
      </c>
      <c r="U76" s="359">
        <v>267493</v>
      </c>
      <c r="V76" s="358">
        <v>3945243</v>
      </c>
      <c r="W76" s="347">
        <v>-9864</v>
      </c>
      <c r="X76" s="358">
        <v>3935379</v>
      </c>
      <c r="Y76" s="347">
        <v>-12856</v>
      </c>
      <c r="Z76" s="358">
        <v>3922523</v>
      </c>
      <c r="AA76" s="330">
        <v>3553321</v>
      </c>
      <c r="AB76" s="330">
        <v>369202</v>
      </c>
      <c r="AC76" s="358">
        <v>369202</v>
      </c>
      <c r="AD76" s="327">
        <v>3922523</v>
      </c>
      <c r="AE76" s="360">
        <v>5302</v>
      </c>
      <c r="AF76" s="361">
        <v>4305952</v>
      </c>
      <c r="AG76" s="357">
        <v>83</v>
      </c>
      <c r="AH76" s="360">
        <v>534629</v>
      </c>
      <c r="AI76" s="357">
        <v>-23</v>
      </c>
      <c r="AJ76" s="362">
        <v>-50872</v>
      </c>
      <c r="AK76" s="363">
        <v>483757</v>
      </c>
      <c r="AL76" s="361">
        <v>4789709</v>
      </c>
      <c r="AM76" s="364">
        <v>-11974</v>
      </c>
      <c r="AN76" s="361">
        <v>4777735</v>
      </c>
      <c r="AO76" s="347">
        <v>44740</v>
      </c>
      <c r="AP76" s="361">
        <v>4822475</v>
      </c>
      <c r="AQ76" s="362">
        <v>4314271</v>
      </c>
      <c r="AR76" s="362">
        <v>508204</v>
      </c>
      <c r="AS76" s="361">
        <v>508204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0</v>
      </c>
      <c r="AB80" s="246">
        <v>0</v>
      </c>
      <c r="AC80" s="98">
        <v>0</v>
      </c>
      <c r="AD80" s="98">
        <v>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0</v>
      </c>
      <c r="AA82" s="54">
        <v>4056</v>
      </c>
      <c r="AB82" s="247">
        <v>-4056</v>
      </c>
      <c r="AC82" s="96">
        <v>-4056</v>
      </c>
      <c r="AD82" s="96">
        <v>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846</v>
      </c>
      <c r="D84" s="325"/>
      <c r="E84" s="338">
        <v>3118872.8978281054</v>
      </c>
      <c r="F84" s="326">
        <v>646</v>
      </c>
      <c r="G84" s="325"/>
      <c r="H84" s="338">
        <v>327189.49731516524</v>
      </c>
      <c r="I84" s="326">
        <v>0</v>
      </c>
      <c r="J84" s="325"/>
      <c r="K84" s="338">
        <v>0</v>
      </c>
      <c r="L84" s="326">
        <v>62</v>
      </c>
      <c r="M84" s="325"/>
      <c r="N84" s="338">
        <v>215050.04782612305</v>
      </c>
      <c r="O84" s="326">
        <v>11</v>
      </c>
      <c r="P84" s="325"/>
      <c r="Q84" s="338">
        <v>16636.993812608624</v>
      </c>
      <c r="R84" s="325">
        <v>3677750</v>
      </c>
      <c r="S84" s="325">
        <v>312706</v>
      </c>
      <c r="T84" s="325">
        <v>-45213</v>
      </c>
      <c r="U84" s="325">
        <v>267493</v>
      </c>
      <c r="V84" s="325">
        <v>3945243</v>
      </c>
      <c r="W84" s="325">
        <v>-9864</v>
      </c>
      <c r="X84" s="325">
        <v>3935379</v>
      </c>
      <c r="Y84" s="338">
        <v>-12856</v>
      </c>
      <c r="Z84" s="327">
        <v>3922523</v>
      </c>
      <c r="AA84" s="325">
        <v>3557377</v>
      </c>
      <c r="AB84" s="325">
        <v>365146</v>
      </c>
      <c r="AC84" s="327">
        <v>365146</v>
      </c>
      <c r="AD84" s="327">
        <v>3922523</v>
      </c>
      <c r="AE84" s="252"/>
      <c r="AF84" s="325">
        <v>4305952</v>
      </c>
      <c r="AG84" s="326">
        <v>83</v>
      </c>
      <c r="AH84" s="252">
        <v>534629</v>
      </c>
      <c r="AI84" s="326">
        <v>-23</v>
      </c>
      <c r="AJ84" s="325">
        <v>-50872</v>
      </c>
      <c r="AK84" s="325">
        <v>483757</v>
      </c>
      <c r="AL84" s="325">
        <v>4789709</v>
      </c>
      <c r="AM84" s="325">
        <v>-11974</v>
      </c>
      <c r="AN84" s="325">
        <v>4777735</v>
      </c>
      <c r="AO84" s="325">
        <v>44740</v>
      </c>
      <c r="AP84" s="325">
        <v>4822475</v>
      </c>
      <c r="AQ84" s="325">
        <v>4314271</v>
      </c>
      <c r="AR84" s="325">
        <v>508204</v>
      </c>
      <c r="AS84" s="325">
        <v>508204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6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3.28515625" style="110" bestFit="1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4257812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99" t="s">
        <v>634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3"/>
      <c r="B3" s="1804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07"/>
      <c r="B5" s="1207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51675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15366</v>
      </c>
      <c r="AM7" s="71"/>
      <c r="AN7" s="90"/>
      <c r="AO7" s="61">
        <v>0</v>
      </c>
      <c r="AP7" s="90"/>
      <c r="AQ7" s="69"/>
      <c r="AR7" s="69"/>
      <c r="AS7" s="90">
        <v>-1910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>
        <v>0</v>
      </c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>
        <v>0</v>
      </c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13570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15124</v>
      </c>
      <c r="AM23" s="80"/>
      <c r="AN23" s="91"/>
      <c r="AO23" s="57">
        <v>0</v>
      </c>
      <c r="AP23" s="91"/>
      <c r="AQ23" s="78"/>
      <c r="AR23" s="78"/>
      <c r="AS23" s="91">
        <v>-52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>
        <v>0</v>
      </c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16474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3461</v>
      </c>
      <c r="AM29" s="80"/>
      <c r="AN29" s="91"/>
      <c r="AO29" s="57">
        <v>0</v>
      </c>
      <c r="AP29" s="91"/>
      <c r="AQ29" s="78"/>
      <c r="AR29" s="78"/>
      <c r="AS29" s="91">
        <v>-819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>
        <v>0</v>
      </c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>
        <v>0</v>
      </c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1663754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3089196</v>
      </c>
      <c r="AM34" s="80"/>
      <c r="AN34" s="91"/>
      <c r="AO34" s="57">
        <v>0</v>
      </c>
      <c r="AP34" s="91"/>
      <c r="AQ34" s="78"/>
      <c r="AR34" s="78"/>
      <c r="AS34" s="91">
        <v>427858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>
        <v>0</v>
      </c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>
        <v>0</v>
      </c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>
        <v>0</v>
      </c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>
        <v>0</v>
      </c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>
        <v>0</v>
      </c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>
        <v>0</v>
      </c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136497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71974</v>
      </c>
      <c r="AM55" s="80"/>
      <c r="AN55" s="91"/>
      <c r="AO55" s="57">
        <v>0</v>
      </c>
      <c r="AP55" s="91"/>
      <c r="AQ55" s="78"/>
      <c r="AR55" s="78"/>
      <c r="AS55" s="91">
        <v>11108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209438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124644</v>
      </c>
      <c r="AM56" s="83"/>
      <c r="AN56" s="92"/>
      <c r="AO56" s="52">
        <v>0</v>
      </c>
      <c r="AP56" s="92"/>
      <c r="AQ56" s="73"/>
      <c r="AR56" s="73"/>
      <c r="AS56" s="92">
        <v>9661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>
        <v>0</v>
      </c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1106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>
        <v>0</v>
      </c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>
        <v>0</v>
      </c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>
        <v>0</v>
      </c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>
        <v>0</v>
      </c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482</v>
      </c>
      <c r="D76" s="330"/>
      <c r="E76" s="347">
        <v>1735924.4061073738</v>
      </c>
      <c r="F76" s="357">
        <v>435</v>
      </c>
      <c r="G76" s="330"/>
      <c r="H76" s="347">
        <v>215697.41611640187</v>
      </c>
      <c r="I76" s="357">
        <v>9</v>
      </c>
      <c r="J76" s="330"/>
      <c r="K76" s="347">
        <v>1292.3472036913495</v>
      </c>
      <c r="L76" s="357">
        <v>42</v>
      </c>
      <c r="M76" s="330"/>
      <c r="N76" s="347">
        <v>138494.07988656961</v>
      </c>
      <c r="O76" s="357">
        <v>0</v>
      </c>
      <c r="P76" s="330"/>
      <c r="Q76" s="347">
        <v>0</v>
      </c>
      <c r="R76" s="358">
        <v>2091408</v>
      </c>
      <c r="S76" s="330">
        <v>595978</v>
      </c>
      <c r="T76" s="330">
        <v>-22891</v>
      </c>
      <c r="U76" s="359">
        <v>573087</v>
      </c>
      <c r="V76" s="358">
        <v>2664495</v>
      </c>
      <c r="W76" s="347">
        <v>-6663</v>
      </c>
      <c r="X76" s="358">
        <v>2657832</v>
      </c>
      <c r="Y76" s="347">
        <v>167555</v>
      </c>
      <c r="Z76" s="358">
        <v>2825387</v>
      </c>
      <c r="AA76" s="330">
        <v>2466738</v>
      </c>
      <c r="AB76" s="330">
        <v>358649</v>
      </c>
      <c r="AC76" s="358">
        <v>358649</v>
      </c>
      <c r="AD76" s="327">
        <v>2825387</v>
      </c>
      <c r="AE76" s="360">
        <v>5302</v>
      </c>
      <c r="AF76" s="361">
        <v>2584044</v>
      </c>
      <c r="AG76" s="357">
        <v>134</v>
      </c>
      <c r="AH76" s="360">
        <v>788710</v>
      </c>
      <c r="AI76" s="357">
        <v>-17</v>
      </c>
      <c r="AJ76" s="362">
        <v>-52989</v>
      </c>
      <c r="AK76" s="363">
        <v>735721</v>
      </c>
      <c r="AL76" s="361">
        <v>3319765</v>
      </c>
      <c r="AM76" s="364">
        <v>-8300</v>
      </c>
      <c r="AN76" s="361">
        <v>3311465</v>
      </c>
      <c r="AO76" s="347">
        <v>0</v>
      </c>
      <c r="AP76" s="361">
        <v>3311465</v>
      </c>
      <c r="AQ76" s="362">
        <v>2864513</v>
      </c>
      <c r="AR76" s="362">
        <v>446952</v>
      </c>
      <c r="AS76" s="361">
        <v>446952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0</v>
      </c>
      <c r="AB80" s="246">
        <v>0</v>
      </c>
      <c r="AC80" s="98">
        <v>0</v>
      </c>
      <c r="AD80" s="98">
        <v>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0</v>
      </c>
      <c r="AA82" s="54">
        <v>1869</v>
      </c>
      <c r="AB82" s="247">
        <v>-1869</v>
      </c>
      <c r="AC82" s="96">
        <v>-1869</v>
      </c>
      <c r="AD82" s="96">
        <v>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482</v>
      </c>
      <c r="D84" s="325"/>
      <c r="E84" s="338">
        <v>1735924.4061073738</v>
      </c>
      <c r="F84" s="326">
        <v>435</v>
      </c>
      <c r="G84" s="325"/>
      <c r="H84" s="338">
        <v>215697.41611640187</v>
      </c>
      <c r="I84" s="326">
        <v>9</v>
      </c>
      <c r="J84" s="325"/>
      <c r="K84" s="338">
        <v>1292.3472036913495</v>
      </c>
      <c r="L84" s="326">
        <v>42</v>
      </c>
      <c r="M84" s="325"/>
      <c r="N84" s="338">
        <v>138494.07988656961</v>
      </c>
      <c r="O84" s="326">
        <v>0</v>
      </c>
      <c r="P84" s="325"/>
      <c r="Q84" s="338">
        <v>0</v>
      </c>
      <c r="R84" s="325">
        <v>2091408</v>
      </c>
      <c r="S84" s="325">
        <v>595978</v>
      </c>
      <c r="T84" s="325">
        <v>-22891</v>
      </c>
      <c r="U84" s="325">
        <v>573087</v>
      </c>
      <c r="V84" s="325">
        <v>2664495</v>
      </c>
      <c r="W84" s="325">
        <v>-6663</v>
      </c>
      <c r="X84" s="325">
        <v>2657832</v>
      </c>
      <c r="Y84" s="338">
        <v>167555</v>
      </c>
      <c r="Z84" s="327">
        <v>2825387</v>
      </c>
      <c r="AA84" s="325">
        <v>2468607</v>
      </c>
      <c r="AB84" s="325">
        <v>356780</v>
      </c>
      <c r="AC84" s="327">
        <v>356780</v>
      </c>
      <c r="AD84" s="327">
        <v>2825387</v>
      </c>
      <c r="AE84" s="252"/>
      <c r="AF84" s="325">
        <v>2584044</v>
      </c>
      <c r="AG84" s="326">
        <v>134</v>
      </c>
      <c r="AH84" s="252">
        <v>788710</v>
      </c>
      <c r="AI84" s="326">
        <v>-17</v>
      </c>
      <c r="AJ84" s="325">
        <v>-52989</v>
      </c>
      <c r="AK84" s="325">
        <v>735721</v>
      </c>
      <c r="AL84" s="325">
        <v>3319765</v>
      </c>
      <c r="AM84" s="325">
        <v>-8300</v>
      </c>
      <c r="AN84" s="325">
        <v>3311465</v>
      </c>
      <c r="AO84" s="325">
        <v>0</v>
      </c>
      <c r="AP84" s="325">
        <v>3311465</v>
      </c>
      <c r="AQ84" s="325">
        <v>2864513</v>
      </c>
      <c r="AR84" s="325">
        <v>446952</v>
      </c>
      <c r="AS84" s="325">
        <v>446952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4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4.7109375" style="110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710937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805" t="s">
        <v>582</v>
      </c>
      <c r="B1" s="1805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5"/>
      <c r="B2" s="1805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5"/>
      <c r="B3" s="1805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457"/>
      <c r="B4" s="458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11"/>
      <c r="B5" s="1211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>
        <v>0</v>
      </c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>
        <v>0</v>
      </c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>
        <v>0</v>
      </c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0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0</v>
      </c>
      <c r="AM23" s="80"/>
      <c r="AN23" s="91"/>
      <c r="AO23" s="57">
        <v>0</v>
      </c>
      <c r="AP23" s="91"/>
      <c r="AQ23" s="78"/>
      <c r="AR23" s="78"/>
      <c r="AS23" s="91">
        <v>0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>
        <v>0</v>
      </c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>
        <v>0</v>
      </c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>
        <v>0</v>
      </c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>
        <v>0</v>
      </c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>
        <v>0</v>
      </c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40754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20032</v>
      </c>
      <c r="AM38" s="80"/>
      <c r="AN38" s="91"/>
      <c r="AO38" s="57">
        <v>0</v>
      </c>
      <c r="AP38" s="91"/>
      <c r="AQ38" s="78"/>
      <c r="AR38" s="78"/>
      <c r="AS38" s="91">
        <v>1692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>
        <v>0</v>
      </c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>
        <v>0</v>
      </c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>
        <v>0</v>
      </c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>
        <v>0</v>
      </c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24049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16264</v>
      </c>
      <c r="AM52" s="71"/>
      <c r="AN52" s="90"/>
      <c r="AO52" s="61">
        <v>0</v>
      </c>
      <c r="AP52" s="90"/>
      <c r="AQ52" s="69"/>
      <c r="AR52" s="69"/>
      <c r="AS52" s="90">
        <v>2066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>
        <v>0</v>
      </c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>
        <v>0</v>
      </c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8578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8945</v>
      </c>
      <c r="AM58" s="80"/>
      <c r="AN58" s="91"/>
      <c r="AO58" s="57">
        <v>0</v>
      </c>
      <c r="AP58" s="91"/>
      <c r="AQ58" s="78"/>
      <c r="AR58" s="78"/>
      <c r="AS58" s="91">
        <v>1245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1725756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757235</v>
      </c>
      <c r="AM59" s="80"/>
      <c r="AN59" s="91"/>
      <c r="AO59" s="57">
        <v>-357</v>
      </c>
      <c r="AP59" s="91"/>
      <c r="AQ59" s="78"/>
      <c r="AR59" s="78"/>
      <c r="AS59" s="91">
        <v>55579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3062</v>
      </c>
      <c r="AM65" s="80"/>
      <c r="AN65" s="91"/>
      <c r="AO65" s="57">
        <v>0</v>
      </c>
      <c r="AP65" s="91"/>
      <c r="AQ65" s="78"/>
      <c r="AR65" s="78"/>
      <c r="AS65" s="91">
        <v>516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>
        <v>0</v>
      </c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>
        <v>0</v>
      </c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>
        <v>0</v>
      </c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>
        <v>0</v>
      </c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321</v>
      </c>
      <c r="D76" s="330"/>
      <c r="E76" s="347">
        <v>1507382.9724232941</v>
      </c>
      <c r="F76" s="357">
        <v>235</v>
      </c>
      <c r="G76" s="330"/>
      <c r="H76" s="347">
        <v>156314.25245034689</v>
      </c>
      <c r="I76" s="357">
        <v>51</v>
      </c>
      <c r="J76" s="330"/>
      <c r="K76" s="347">
        <v>9226.2468202824894</v>
      </c>
      <c r="L76" s="357">
        <v>28</v>
      </c>
      <c r="M76" s="330"/>
      <c r="N76" s="347">
        <v>126212.47961439032</v>
      </c>
      <c r="O76" s="357">
        <v>0</v>
      </c>
      <c r="P76" s="330"/>
      <c r="Q76" s="347">
        <v>0</v>
      </c>
      <c r="R76" s="358">
        <v>1799137</v>
      </c>
      <c r="S76" s="330">
        <v>-115832</v>
      </c>
      <c r="T76" s="330">
        <v>-43128</v>
      </c>
      <c r="U76" s="359">
        <v>-158960</v>
      </c>
      <c r="V76" s="358">
        <v>1640177</v>
      </c>
      <c r="W76" s="347">
        <v>-4101</v>
      </c>
      <c r="X76" s="358">
        <v>1636076</v>
      </c>
      <c r="Y76" s="347">
        <v>465</v>
      </c>
      <c r="Z76" s="358">
        <v>1636541</v>
      </c>
      <c r="AA76" s="330">
        <v>1516066</v>
      </c>
      <c r="AB76" s="330">
        <v>120475</v>
      </c>
      <c r="AC76" s="358">
        <v>120475</v>
      </c>
      <c r="AD76" s="327">
        <v>1636541</v>
      </c>
      <c r="AE76" s="360">
        <v>5302</v>
      </c>
      <c r="AF76" s="361">
        <v>867698</v>
      </c>
      <c r="AG76" s="357">
        <v>-14</v>
      </c>
      <c r="AH76" s="360">
        <v>-39997</v>
      </c>
      <c r="AI76" s="357">
        <v>-18</v>
      </c>
      <c r="AJ76" s="362">
        <v>-22163</v>
      </c>
      <c r="AK76" s="363">
        <v>-62160</v>
      </c>
      <c r="AL76" s="361">
        <v>805538</v>
      </c>
      <c r="AM76" s="364">
        <v>-2014</v>
      </c>
      <c r="AN76" s="361">
        <v>803524</v>
      </c>
      <c r="AO76" s="347">
        <v>-357</v>
      </c>
      <c r="AP76" s="361">
        <v>803167</v>
      </c>
      <c r="AQ76" s="362">
        <v>742069</v>
      </c>
      <c r="AR76" s="362">
        <v>61098</v>
      </c>
      <c r="AS76" s="361">
        <v>61098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0</v>
      </c>
      <c r="AB80" s="246">
        <v>0</v>
      </c>
      <c r="AC80" s="98">
        <v>0</v>
      </c>
      <c r="AD80" s="98">
        <v>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0</v>
      </c>
      <c r="AA82" s="54">
        <v>418</v>
      </c>
      <c r="AB82" s="247">
        <v>-418</v>
      </c>
      <c r="AC82" s="96">
        <v>-418</v>
      </c>
      <c r="AD82" s="96">
        <v>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321</v>
      </c>
      <c r="D84" s="325"/>
      <c r="E84" s="338">
        <v>1507382.9724232941</v>
      </c>
      <c r="F84" s="326">
        <v>235</v>
      </c>
      <c r="G84" s="325"/>
      <c r="H84" s="338">
        <v>156314.25245034689</v>
      </c>
      <c r="I84" s="326">
        <v>51</v>
      </c>
      <c r="J84" s="325"/>
      <c r="K84" s="338">
        <v>9226.2468202824894</v>
      </c>
      <c r="L84" s="326">
        <v>28</v>
      </c>
      <c r="M84" s="325"/>
      <c r="N84" s="338">
        <v>126212.47961439032</v>
      </c>
      <c r="O84" s="326">
        <v>0</v>
      </c>
      <c r="P84" s="325"/>
      <c r="Q84" s="338">
        <v>0</v>
      </c>
      <c r="R84" s="325">
        <v>1799137</v>
      </c>
      <c r="S84" s="325">
        <v>-115832</v>
      </c>
      <c r="T84" s="325">
        <v>-43128</v>
      </c>
      <c r="U84" s="325">
        <v>-158960</v>
      </c>
      <c r="V84" s="325">
        <v>1640177</v>
      </c>
      <c r="W84" s="325">
        <v>-4101</v>
      </c>
      <c r="X84" s="325">
        <v>1636076</v>
      </c>
      <c r="Y84" s="338">
        <v>465</v>
      </c>
      <c r="Z84" s="327">
        <v>1636541</v>
      </c>
      <c r="AA84" s="325">
        <v>1516484</v>
      </c>
      <c r="AB84" s="325">
        <v>120057</v>
      </c>
      <c r="AC84" s="327">
        <v>120057</v>
      </c>
      <c r="AD84" s="327">
        <v>1636541</v>
      </c>
      <c r="AE84" s="252"/>
      <c r="AF84" s="325">
        <v>867698</v>
      </c>
      <c r="AG84" s="326">
        <v>-14</v>
      </c>
      <c r="AH84" s="252">
        <v>-39997</v>
      </c>
      <c r="AI84" s="326">
        <v>-18</v>
      </c>
      <c r="AJ84" s="325">
        <v>-22163</v>
      </c>
      <c r="AK84" s="325">
        <v>-62160</v>
      </c>
      <c r="AL84" s="325">
        <v>805538</v>
      </c>
      <c r="AM84" s="325">
        <v>-2014</v>
      </c>
      <c r="AN84" s="325">
        <v>803524</v>
      </c>
      <c r="AO84" s="325">
        <v>-357</v>
      </c>
      <c r="AP84" s="325">
        <v>803167</v>
      </c>
      <c r="AQ84" s="325">
        <v>742069</v>
      </c>
      <c r="AR84" s="325">
        <v>61098</v>
      </c>
      <c r="AS84" s="325">
        <v>61098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2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4.7109375" style="110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710937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99" t="s">
        <v>650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1"/>
      <c r="B3" s="1802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457"/>
      <c r="B4" s="458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11"/>
      <c r="B5" s="1211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>
        <v>0</v>
      </c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3742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>
        <v>0</v>
      </c>
      <c r="AP9" s="91"/>
      <c r="AQ9" s="78"/>
      <c r="AR9" s="78"/>
      <c r="AS9" s="91">
        <v>-105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>
        <v>0</v>
      </c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1023338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3671351</v>
      </c>
      <c r="AM23" s="80"/>
      <c r="AN23" s="91"/>
      <c r="AO23" s="57">
        <v>-3654</v>
      </c>
      <c r="AP23" s="91"/>
      <c r="AQ23" s="78"/>
      <c r="AR23" s="78"/>
      <c r="AS23" s="91">
        <v>285567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>
        <v>0</v>
      </c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>
        <v>0</v>
      </c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>
        <v>0</v>
      </c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>
        <v>0</v>
      </c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>
        <v>0</v>
      </c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16346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8013</v>
      </c>
      <c r="AM38" s="80"/>
      <c r="AN38" s="91"/>
      <c r="AO38" s="57">
        <v>1271</v>
      </c>
      <c r="AP38" s="91"/>
      <c r="AQ38" s="78"/>
      <c r="AR38" s="78"/>
      <c r="AS38" s="91">
        <v>783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>
        <v>0</v>
      </c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>
        <v>0</v>
      </c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2026</v>
      </c>
      <c r="AM46" s="83"/>
      <c r="AN46" s="92"/>
      <c r="AO46" s="52">
        <v>0</v>
      </c>
      <c r="AP46" s="92"/>
      <c r="AQ46" s="73"/>
      <c r="AR46" s="73"/>
      <c r="AS46" s="92">
        <v>-94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>
        <v>0</v>
      </c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>
        <v>0</v>
      </c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>
        <v>0</v>
      </c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>
        <v>0</v>
      </c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>
        <v>0</v>
      </c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6372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15039</v>
      </c>
      <c r="AM67" s="71"/>
      <c r="AN67" s="90"/>
      <c r="AO67" s="61">
        <v>0</v>
      </c>
      <c r="AP67" s="90"/>
      <c r="AQ67" s="69"/>
      <c r="AR67" s="69"/>
      <c r="AS67" s="90">
        <v>1998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2892</v>
      </c>
      <c r="AM73" s="80"/>
      <c r="AN73" s="91"/>
      <c r="AO73" s="57">
        <v>0</v>
      </c>
      <c r="AP73" s="91"/>
      <c r="AQ73" s="78"/>
      <c r="AR73" s="78"/>
      <c r="AS73" s="91">
        <v>721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92196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58980</v>
      </c>
      <c r="AM74" s="80"/>
      <c r="AN74" s="91"/>
      <c r="AO74" s="57">
        <v>0</v>
      </c>
      <c r="AP74" s="91"/>
      <c r="AQ74" s="78"/>
      <c r="AR74" s="78"/>
      <c r="AS74" s="91">
        <v>12387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46040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26523</v>
      </c>
      <c r="AM75" s="80"/>
      <c r="AN75" s="91"/>
      <c r="AO75" s="57">
        <v>0</v>
      </c>
      <c r="AP75" s="91"/>
      <c r="AQ75" s="78"/>
      <c r="AR75" s="78"/>
      <c r="AS75" s="91">
        <v>4530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286</v>
      </c>
      <c r="D76" s="330"/>
      <c r="E76" s="347">
        <v>964997.95049598673</v>
      </c>
      <c r="F76" s="357">
        <v>231</v>
      </c>
      <c r="G76" s="330"/>
      <c r="H76" s="347">
        <v>98704.167353273122</v>
      </c>
      <c r="I76" s="357">
        <v>0</v>
      </c>
      <c r="J76" s="330"/>
      <c r="K76" s="347">
        <v>0</v>
      </c>
      <c r="L76" s="357">
        <v>41</v>
      </c>
      <c r="M76" s="330"/>
      <c r="N76" s="347">
        <v>119367.05762634633</v>
      </c>
      <c r="O76" s="357">
        <v>3</v>
      </c>
      <c r="P76" s="330"/>
      <c r="Q76" s="347">
        <v>4964.5628182501105</v>
      </c>
      <c r="R76" s="358">
        <v>1188034</v>
      </c>
      <c r="S76" s="330">
        <v>908300</v>
      </c>
      <c r="T76" s="330">
        <v>-4201</v>
      </c>
      <c r="U76" s="359">
        <v>904099</v>
      </c>
      <c r="V76" s="358">
        <v>2092133</v>
      </c>
      <c r="W76" s="347">
        <v>-5231</v>
      </c>
      <c r="X76" s="358">
        <v>2086902</v>
      </c>
      <c r="Y76" s="347">
        <v>1008</v>
      </c>
      <c r="Z76" s="358">
        <v>2087910</v>
      </c>
      <c r="AA76" s="330">
        <v>1902874</v>
      </c>
      <c r="AB76" s="330">
        <v>185036</v>
      </c>
      <c r="AC76" s="358">
        <v>185036</v>
      </c>
      <c r="AD76" s="327">
        <v>2087910</v>
      </c>
      <c r="AE76" s="360">
        <v>5302</v>
      </c>
      <c r="AF76" s="361">
        <v>2064380</v>
      </c>
      <c r="AG76" s="357">
        <v>237</v>
      </c>
      <c r="AH76" s="360">
        <v>1786768</v>
      </c>
      <c r="AI76" s="357">
        <v>-10</v>
      </c>
      <c r="AJ76" s="362">
        <v>-66324</v>
      </c>
      <c r="AK76" s="363">
        <v>1720444</v>
      </c>
      <c r="AL76" s="361">
        <v>3784824</v>
      </c>
      <c r="AM76" s="364">
        <v>-9461</v>
      </c>
      <c r="AN76" s="361">
        <v>3775363</v>
      </c>
      <c r="AO76" s="347">
        <v>-2383</v>
      </c>
      <c r="AP76" s="361">
        <v>3772980</v>
      </c>
      <c r="AQ76" s="362">
        <v>3467193</v>
      </c>
      <c r="AR76" s="362">
        <v>305787</v>
      </c>
      <c r="AS76" s="361">
        <v>305787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0</v>
      </c>
      <c r="AB80" s="246">
        <v>0</v>
      </c>
      <c r="AC80" s="98">
        <v>0</v>
      </c>
      <c r="AD80" s="98">
        <v>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0</v>
      </c>
      <c r="AA82" s="54">
        <v>0</v>
      </c>
      <c r="AB82" s="247">
        <v>0</v>
      </c>
      <c r="AC82" s="96">
        <v>0</v>
      </c>
      <c r="AD82" s="96">
        <v>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286</v>
      </c>
      <c r="D84" s="325"/>
      <c r="E84" s="338">
        <v>964997.95049598673</v>
      </c>
      <c r="F84" s="326">
        <v>231</v>
      </c>
      <c r="G84" s="325"/>
      <c r="H84" s="338">
        <v>98704.167353273122</v>
      </c>
      <c r="I84" s="326">
        <v>0</v>
      </c>
      <c r="J84" s="325"/>
      <c r="K84" s="338">
        <v>0</v>
      </c>
      <c r="L84" s="326">
        <v>41</v>
      </c>
      <c r="M84" s="325"/>
      <c r="N84" s="338">
        <v>119367.05762634633</v>
      </c>
      <c r="O84" s="326">
        <v>3</v>
      </c>
      <c r="P84" s="325"/>
      <c r="Q84" s="338">
        <v>4964.5628182501105</v>
      </c>
      <c r="R84" s="325">
        <v>1188034</v>
      </c>
      <c r="S84" s="325">
        <v>908300</v>
      </c>
      <c r="T84" s="325">
        <v>-4201</v>
      </c>
      <c r="U84" s="325">
        <v>904099</v>
      </c>
      <c r="V84" s="325">
        <v>2092133</v>
      </c>
      <c r="W84" s="325">
        <v>-5231</v>
      </c>
      <c r="X84" s="325">
        <v>2086902</v>
      </c>
      <c r="Y84" s="338">
        <v>1008</v>
      </c>
      <c r="Z84" s="327">
        <v>2087910</v>
      </c>
      <c r="AA84" s="325">
        <v>1902874</v>
      </c>
      <c r="AB84" s="325">
        <v>185036</v>
      </c>
      <c r="AC84" s="327">
        <v>185036</v>
      </c>
      <c r="AD84" s="327">
        <v>2087910</v>
      </c>
      <c r="AE84" s="252"/>
      <c r="AF84" s="325">
        <v>2064380</v>
      </c>
      <c r="AG84" s="326">
        <v>237</v>
      </c>
      <c r="AH84" s="252">
        <v>1786768</v>
      </c>
      <c r="AI84" s="326">
        <v>-10</v>
      </c>
      <c r="AJ84" s="325">
        <v>-66324</v>
      </c>
      <c r="AK84" s="325">
        <v>1720444</v>
      </c>
      <c r="AL84" s="325">
        <v>3784824</v>
      </c>
      <c r="AM84" s="325">
        <v>-9461</v>
      </c>
      <c r="AN84" s="325">
        <v>3775363</v>
      </c>
      <c r="AO84" s="325">
        <v>-2383</v>
      </c>
      <c r="AP84" s="325">
        <v>3772980</v>
      </c>
      <c r="AQ84" s="325">
        <v>3467193</v>
      </c>
      <c r="AR84" s="325">
        <v>305787</v>
      </c>
      <c r="AS84" s="325">
        <v>305787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6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K128"/>
  <sheetViews>
    <sheetView view="pageBreakPreview" zoomScale="90" zoomScaleNormal="100" zoomScaleSheetLayoutView="90" workbookViewId="0">
      <pane xSplit="3" ySplit="3" topLeftCell="D68" activePane="bottomRight" state="frozen"/>
      <selection activeCell="C7" sqref="C7"/>
      <selection pane="topRight" activeCell="C7" sqref="C7"/>
      <selection pane="bottomLeft" activeCell="C7" sqref="C7"/>
      <selection pane="bottomRight" activeCell="C99" sqref="C99"/>
    </sheetView>
  </sheetViews>
  <sheetFormatPr defaultColWidth="9.140625" defaultRowHeight="12.75" x14ac:dyDescent="0.2"/>
  <cols>
    <col min="1" max="1" width="4.28515625" style="110" customWidth="1"/>
    <col min="2" max="2" width="4.5703125" style="110" customWidth="1"/>
    <col min="3" max="3" width="57.85546875" style="110" bestFit="1" customWidth="1"/>
    <col min="4" max="4" width="13.85546875" style="191" bestFit="1" customWidth="1"/>
    <col min="5" max="5" width="15.42578125" style="110" bestFit="1" customWidth="1"/>
    <col min="6" max="6" width="15.7109375" style="110" customWidth="1"/>
    <col min="7" max="7" width="14.42578125" style="110" bestFit="1" customWidth="1"/>
    <col min="8" max="8" width="10.7109375" style="110" customWidth="1"/>
    <col min="9" max="9" width="14.42578125" style="110" bestFit="1" customWidth="1"/>
    <col min="10" max="10" width="15.42578125" style="110" bestFit="1" customWidth="1"/>
    <col min="11" max="11" width="14.5703125" style="110" bestFit="1" customWidth="1"/>
    <col min="12" max="16384" width="9.140625" style="110"/>
  </cols>
  <sheetData>
    <row r="1" spans="1:11" ht="29.25" customHeight="1" x14ac:dyDescent="0.2">
      <c r="A1" s="1633" t="s">
        <v>1257</v>
      </c>
      <c r="B1" s="1634"/>
      <c r="C1" s="1634"/>
      <c r="D1" s="1634"/>
      <c r="E1" s="1634"/>
      <c r="F1" s="1634"/>
      <c r="G1" s="1634"/>
      <c r="H1" s="1634"/>
      <c r="I1" s="1375"/>
    </row>
    <row r="2" spans="1:11" s="112" customFormat="1" ht="27" customHeight="1" thickBot="1" x14ac:dyDescent="0.25">
      <c r="A2" s="1635" t="s">
        <v>386</v>
      </c>
      <c r="B2" s="1635"/>
      <c r="C2" s="1635"/>
      <c r="D2" s="1635"/>
      <c r="E2" s="1635"/>
      <c r="F2" s="1635"/>
      <c r="G2" s="1635"/>
      <c r="H2" s="1635"/>
      <c r="I2" s="1376"/>
      <c r="J2" s="931">
        <v>0.65</v>
      </c>
    </row>
    <row r="3" spans="1:11" s="115" customFormat="1" ht="60" customHeight="1" thickTop="1" thickBot="1" x14ac:dyDescent="0.25">
      <c r="A3" s="1636" t="s">
        <v>88</v>
      </c>
      <c r="B3" s="1637"/>
      <c r="C3" s="1638"/>
      <c r="D3" s="143" t="s">
        <v>385</v>
      </c>
      <c r="E3" s="143" t="s">
        <v>1259</v>
      </c>
      <c r="F3" s="143" t="s">
        <v>1478</v>
      </c>
      <c r="G3" s="884" t="s">
        <v>369</v>
      </c>
      <c r="H3" s="144" t="s">
        <v>2</v>
      </c>
      <c r="I3" s="143" t="s">
        <v>1626</v>
      </c>
    </row>
    <row r="4" spans="1:11" s="147" customFormat="1" ht="22.5" customHeight="1" x14ac:dyDescent="0.2">
      <c r="A4" s="145" t="s">
        <v>80</v>
      </c>
      <c r="B4" s="1643" t="s">
        <v>304</v>
      </c>
      <c r="C4" s="1644"/>
      <c r="D4" s="146" t="s">
        <v>258</v>
      </c>
      <c r="E4" s="142">
        <v>966762.52632999991</v>
      </c>
      <c r="F4" s="142">
        <v>969988.29492000001</v>
      </c>
      <c r="G4" s="142">
        <v>3225.7685900001088</v>
      </c>
      <c r="H4" s="135">
        <v>3.3366711081010683E-3</v>
      </c>
      <c r="I4" s="142"/>
      <c r="J4" s="142">
        <v>969988.29492000001</v>
      </c>
      <c r="K4" s="1345">
        <v>0</v>
      </c>
    </row>
    <row r="5" spans="1:11" s="147" customFormat="1" ht="21.75" customHeight="1" x14ac:dyDescent="0.2">
      <c r="A5" s="145"/>
      <c r="B5" s="148" t="s">
        <v>73</v>
      </c>
      <c r="C5" s="149" t="s">
        <v>766</v>
      </c>
      <c r="D5" s="150" t="s">
        <v>259</v>
      </c>
      <c r="E5" s="117">
        <v>684500</v>
      </c>
      <c r="F5" s="117">
        <v>683967</v>
      </c>
      <c r="G5" s="127">
        <v>-533</v>
      </c>
      <c r="H5" s="135">
        <v>-7.786705624543462E-4</v>
      </c>
      <c r="I5" s="117"/>
      <c r="J5" s="117">
        <v>683967</v>
      </c>
      <c r="K5" s="1345">
        <v>0</v>
      </c>
    </row>
    <row r="6" spans="1:11" s="147" customFormat="1" ht="21.75" customHeight="1" x14ac:dyDescent="0.2">
      <c r="A6" s="145"/>
      <c r="B6" s="151" t="s">
        <v>74</v>
      </c>
      <c r="C6" s="152" t="s">
        <v>1249</v>
      </c>
      <c r="D6" s="153" t="s">
        <v>260</v>
      </c>
      <c r="E6" s="118">
        <v>103825.47999999998</v>
      </c>
      <c r="F6" s="118">
        <v>103934.82</v>
      </c>
      <c r="G6" s="128">
        <v>109.34000000002561</v>
      </c>
      <c r="H6" s="135">
        <v>1.0531133590716425E-3</v>
      </c>
      <c r="I6" s="118"/>
      <c r="J6" s="118">
        <v>103934.82</v>
      </c>
      <c r="K6" s="1345">
        <v>0</v>
      </c>
    </row>
    <row r="7" spans="1:11" s="147" customFormat="1" ht="21.75" customHeight="1" x14ac:dyDescent="0.2">
      <c r="A7" s="145"/>
      <c r="B7" s="151" t="s">
        <v>75</v>
      </c>
      <c r="C7" s="152" t="s">
        <v>329</v>
      </c>
      <c r="D7" s="153" t="s">
        <v>261</v>
      </c>
      <c r="E7" s="118">
        <v>17762.07</v>
      </c>
      <c r="F7" s="118">
        <v>17874.330000000002</v>
      </c>
      <c r="G7" s="128">
        <v>112.26000000000204</v>
      </c>
      <c r="H7" s="135">
        <v>6.3202092999296838E-3</v>
      </c>
      <c r="I7" s="118"/>
      <c r="J7" s="118">
        <v>17874.330000000002</v>
      </c>
      <c r="K7" s="1345">
        <v>0</v>
      </c>
    </row>
    <row r="8" spans="1:11" s="147" customFormat="1" ht="21.75" customHeight="1" x14ac:dyDescent="0.2">
      <c r="A8" s="145"/>
      <c r="B8" s="154" t="s">
        <v>76</v>
      </c>
      <c r="C8" s="152" t="s">
        <v>420</v>
      </c>
      <c r="D8" s="153" t="s">
        <v>262</v>
      </c>
      <c r="E8" s="118">
        <v>129964.5</v>
      </c>
      <c r="F8" s="118">
        <v>133795.5</v>
      </c>
      <c r="G8" s="128">
        <v>3831</v>
      </c>
      <c r="H8" s="135">
        <v>2.9477280334245119E-2</v>
      </c>
      <c r="I8" s="118"/>
      <c r="J8" s="118">
        <v>133795.5</v>
      </c>
      <c r="K8" s="1345">
        <v>0</v>
      </c>
    </row>
    <row r="9" spans="1:11" s="147" customFormat="1" ht="21.75" customHeight="1" x14ac:dyDescent="0.2">
      <c r="A9" s="145"/>
      <c r="B9" s="151" t="s">
        <v>78</v>
      </c>
      <c r="C9" s="152" t="s">
        <v>302</v>
      </c>
      <c r="D9" s="153" t="s">
        <v>449</v>
      </c>
      <c r="E9" s="118">
        <v>17532.599999999995</v>
      </c>
      <c r="F9" s="118">
        <v>17257.199999999997</v>
      </c>
      <c r="G9" s="128">
        <v>-275.39999999999782</v>
      </c>
      <c r="H9" s="135">
        <v>-1.5707881318229922E-2</v>
      </c>
      <c r="I9" s="118"/>
      <c r="J9" s="118">
        <v>17257.199999999997</v>
      </c>
      <c r="K9" s="1345">
        <v>0</v>
      </c>
    </row>
    <row r="10" spans="1:11" s="147" customFormat="1" ht="21.75" customHeight="1" thickBot="1" x14ac:dyDescent="0.25">
      <c r="A10" s="155"/>
      <c r="B10" s="156" t="s">
        <v>89</v>
      </c>
      <c r="C10" s="157" t="s">
        <v>303</v>
      </c>
      <c r="D10" s="158" t="s">
        <v>263</v>
      </c>
      <c r="E10" s="119">
        <v>13177.876330000001</v>
      </c>
      <c r="F10" s="119">
        <v>13159.44492</v>
      </c>
      <c r="G10" s="129">
        <v>-18.431410000001051</v>
      </c>
      <c r="H10" s="136">
        <v>-1.3986631486320111E-3</v>
      </c>
      <c r="I10" s="119"/>
      <c r="J10" s="119">
        <v>13159.44492</v>
      </c>
      <c r="K10" s="1345">
        <v>0</v>
      </c>
    </row>
    <row r="11" spans="1:11" s="147" customFormat="1" ht="24.75" customHeight="1" thickBot="1" x14ac:dyDescent="0.25">
      <c r="A11" s="155" t="s">
        <v>81</v>
      </c>
      <c r="B11" s="159" t="s">
        <v>310</v>
      </c>
      <c r="C11" s="157"/>
      <c r="D11" s="116" t="s">
        <v>257</v>
      </c>
      <c r="E11" s="120">
        <v>3961</v>
      </c>
      <c r="F11" s="120">
        <v>3961</v>
      </c>
      <c r="G11" s="120">
        <v>0</v>
      </c>
      <c r="H11" s="137">
        <v>0</v>
      </c>
      <c r="I11" s="120"/>
      <c r="J11" s="120">
        <v>3961</v>
      </c>
      <c r="K11" s="1345">
        <v>0</v>
      </c>
    </row>
    <row r="12" spans="1:11" s="147" customFormat="1" ht="18.75" customHeight="1" x14ac:dyDescent="0.2">
      <c r="A12" s="145" t="s">
        <v>82</v>
      </c>
      <c r="B12" s="160" t="s">
        <v>305</v>
      </c>
      <c r="C12" s="161"/>
      <c r="D12" s="162" t="s">
        <v>325</v>
      </c>
      <c r="E12" s="121">
        <v>3829346364</v>
      </c>
      <c r="F12" s="121">
        <v>3842123635</v>
      </c>
      <c r="G12" s="130">
        <v>12777271</v>
      </c>
      <c r="H12" s="135">
        <v>3.3366715322803325E-3</v>
      </c>
      <c r="I12" s="121"/>
      <c r="J12" s="121">
        <v>3842123635</v>
      </c>
      <c r="K12" s="1345">
        <v>0</v>
      </c>
    </row>
    <row r="13" spans="1:11" s="147" customFormat="1" ht="21.75" customHeight="1" x14ac:dyDescent="0.2">
      <c r="A13" s="885"/>
      <c r="B13" s="886" t="s">
        <v>73</v>
      </c>
      <c r="C13" s="887" t="s">
        <v>306</v>
      </c>
      <c r="D13" s="888" t="s">
        <v>349</v>
      </c>
      <c r="E13" s="889">
        <v>2489028228.5</v>
      </c>
      <c r="F13" s="889">
        <v>2497199127</v>
      </c>
      <c r="G13" s="890">
        <v>8170898.5</v>
      </c>
      <c r="H13" s="891">
        <v>3.2827665055948961E-3</v>
      </c>
      <c r="I13" s="889"/>
      <c r="J13" s="889">
        <v>2497199127</v>
      </c>
      <c r="K13" s="1345">
        <v>0</v>
      </c>
    </row>
    <row r="14" spans="1:11" s="147" customFormat="1" ht="21" customHeight="1" thickBot="1" x14ac:dyDescent="0.25">
      <c r="A14" s="155"/>
      <c r="B14" s="163" t="s">
        <v>74</v>
      </c>
      <c r="C14" s="157" t="s">
        <v>307</v>
      </c>
      <c r="D14" s="158" t="s">
        <v>350</v>
      </c>
      <c r="E14" s="120">
        <v>1340318135.5</v>
      </c>
      <c r="F14" s="120">
        <v>1344924508</v>
      </c>
      <c r="G14" s="120">
        <v>4606372.5</v>
      </c>
      <c r="H14" s="137">
        <v>3.4367754773993358E-3</v>
      </c>
      <c r="I14" s="120"/>
      <c r="J14" s="120">
        <v>1344924508</v>
      </c>
      <c r="K14" s="1345">
        <v>0</v>
      </c>
    </row>
    <row r="15" spans="1:11" s="147" customFormat="1" ht="21" customHeight="1" x14ac:dyDescent="0.2">
      <c r="A15" s="164" t="s">
        <v>83</v>
      </c>
      <c r="B15" s="165" t="s">
        <v>1200</v>
      </c>
      <c r="C15" s="166"/>
      <c r="D15" s="162" t="s">
        <v>265</v>
      </c>
      <c r="E15" s="122">
        <v>3504089652</v>
      </c>
      <c r="F15" s="122">
        <v>3600843272</v>
      </c>
      <c r="G15" s="130">
        <v>96753620</v>
      </c>
      <c r="H15" s="135">
        <v>2.7611628014362229E-2</v>
      </c>
      <c r="I15" s="122"/>
      <c r="J15" s="122">
        <v>3600843272</v>
      </c>
      <c r="K15" s="1345">
        <v>0</v>
      </c>
    </row>
    <row r="16" spans="1:11" s="147" customFormat="1" ht="21" customHeight="1" x14ac:dyDescent="0.2">
      <c r="A16" s="145"/>
      <c r="B16" s="167" t="s">
        <v>321</v>
      </c>
      <c r="C16" s="168"/>
      <c r="D16" s="153"/>
      <c r="E16" s="123"/>
      <c r="F16" s="123"/>
      <c r="G16" s="130"/>
      <c r="H16" s="135"/>
      <c r="I16" s="123"/>
      <c r="J16" s="123"/>
      <c r="K16" s="1345">
        <v>0</v>
      </c>
    </row>
    <row r="17" spans="1:11" s="147" customFormat="1" ht="21" customHeight="1" x14ac:dyDescent="0.2">
      <c r="A17" s="145"/>
      <c r="B17" s="154" t="s">
        <v>317</v>
      </c>
      <c r="C17" s="152" t="s">
        <v>308</v>
      </c>
      <c r="D17" s="153" t="s">
        <v>266</v>
      </c>
      <c r="E17" s="123">
        <v>39818593134.199997</v>
      </c>
      <c r="F17" s="123">
        <v>40534592667.900002</v>
      </c>
      <c r="G17" s="130">
        <v>715999533.70000458</v>
      </c>
      <c r="H17" s="135">
        <v>1.7981537702421637E-2</v>
      </c>
      <c r="I17" s="123"/>
      <c r="J17" s="123">
        <v>40534592667.900002</v>
      </c>
      <c r="K17" s="1345">
        <v>0</v>
      </c>
    </row>
    <row r="18" spans="1:11" s="147" customFormat="1" ht="21" customHeight="1" x14ac:dyDescent="0.2">
      <c r="A18" s="145"/>
      <c r="B18" s="154" t="s">
        <v>318</v>
      </c>
      <c r="C18" s="169" t="s">
        <v>322</v>
      </c>
      <c r="D18" s="153" t="s">
        <v>346</v>
      </c>
      <c r="E18" s="124">
        <v>15.436908000000001</v>
      </c>
      <c r="F18" s="124">
        <v>15.0479</v>
      </c>
      <c r="G18" s="131">
        <v>-0.38900800000000046</v>
      </c>
      <c r="H18" s="135">
        <v>-2.5199865154343113E-2</v>
      </c>
      <c r="I18" s="124"/>
      <c r="J18" s="124">
        <v>15.0479</v>
      </c>
      <c r="K18" s="1345">
        <v>0</v>
      </c>
    </row>
    <row r="19" spans="1:11" s="147" customFormat="1" ht="21" customHeight="1" x14ac:dyDescent="0.2">
      <c r="A19" s="145"/>
      <c r="B19" s="154" t="s">
        <v>319</v>
      </c>
      <c r="C19" s="152" t="s">
        <v>315</v>
      </c>
      <c r="D19" s="153" t="s">
        <v>268</v>
      </c>
      <c r="E19" s="123">
        <v>1627782564</v>
      </c>
      <c r="F19" s="123">
        <v>1649101197</v>
      </c>
      <c r="G19" s="130">
        <v>21318633</v>
      </c>
      <c r="H19" s="135">
        <v>1.3096732617416094E-2</v>
      </c>
      <c r="I19" s="123"/>
      <c r="J19" s="123">
        <v>1649101197</v>
      </c>
      <c r="K19" s="1345">
        <v>0</v>
      </c>
    </row>
    <row r="20" spans="1:11" s="147" customFormat="1" ht="21" customHeight="1" x14ac:dyDescent="0.2">
      <c r="A20" s="145"/>
      <c r="B20" s="167" t="s">
        <v>320</v>
      </c>
      <c r="C20" s="152"/>
      <c r="D20" s="153"/>
      <c r="E20" s="123"/>
      <c r="F20" s="123"/>
      <c r="G20" s="130"/>
      <c r="H20" s="135"/>
      <c r="I20" s="123"/>
      <c r="J20" s="123"/>
      <c r="K20" s="1345">
        <v>0</v>
      </c>
    </row>
    <row r="21" spans="1:11" s="147" customFormat="1" ht="21" customHeight="1" x14ac:dyDescent="0.2">
      <c r="A21" s="145"/>
      <c r="B21" s="154" t="s">
        <v>317</v>
      </c>
      <c r="C21" s="152" t="s">
        <v>309</v>
      </c>
      <c r="D21" s="153" t="s">
        <v>267</v>
      </c>
      <c r="E21" s="123">
        <v>91271017667.800003</v>
      </c>
      <c r="F21" s="123">
        <v>93629413134.850006</v>
      </c>
      <c r="G21" s="130">
        <v>2358395467.0500031</v>
      </c>
      <c r="H21" s="135">
        <v>2.5839478153227978E-2</v>
      </c>
      <c r="I21" s="123"/>
      <c r="J21" s="123">
        <v>93629413134.850006</v>
      </c>
      <c r="K21" s="1345">
        <v>0</v>
      </c>
    </row>
    <row r="22" spans="1:11" s="147" customFormat="1" ht="21" customHeight="1" x14ac:dyDescent="0.2">
      <c r="A22" s="145"/>
      <c r="B22" s="154" t="s">
        <v>318</v>
      </c>
      <c r="C22" s="169" t="s">
        <v>323</v>
      </c>
      <c r="D22" s="153" t="s">
        <v>347</v>
      </c>
      <c r="E22" s="125">
        <v>7.6315599999999999E-3</v>
      </c>
      <c r="F22" s="125">
        <v>7.5109999999999994E-3</v>
      </c>
      <c r="G22" s="132">
        <v>-1.2056000000000046E-4</v>
      </c>
      <c r="H22" s="135">
        <v>-1.5797556462898866E-2</v>
      </c>
      <c r="I22" s="125"/>
      <c r="J22" s="125">
        <v>7.5109999999999994E-3</v>
      </c>
      <c r="K22" s="1345">
        <v>0</v>
      </c>
    </row>
    <row r="23" spans="1:11" s="147" customFormat="1" ht="21" customHeight="1" x14ac:dyDescent="0.2">
      <c r="A23" s="145"/>
      <c r="B23" s="154" t="s">
        <v>319</v>
      </c>
      <c r="C23" s="152" t="s">
        <v>316</v>
      </c>
      <c r="D23" s="153" t="s">
        <v>269</v>
      </c>
      <c r="E23" s="123">
        <v>1842147538</v>
      </c>
      <c r="F23" s="123">
        <v>1917011136</v>
      </c>
      <c r="G23" s="130">
        <v>74863598</v>
      </c>
      <c r="H23" s="135">
        <v>4.0639306274718158E-2</v>
      </c>
      <c r="I23" s="123"/>
      <c r="J23" s="123">
        <v>1917011136</v>
      </c>
      <c r="K23" s="1345">
        <v>0</v>
      </c>
    </row>
    <row r="24" spans="1:11" s="147" customFormat="1" ht="21" customHeight="1" thickBot="1" x14ac:dyDescent="0.25">
      <c r="A24" s="155"/>
      <c r="B24" s="159" t="s">
        <v>324</v>
      </c>
      <c r="C24" s="157"/>
      <c r="D24" s="158" t="s">
        <v>270</v>
      </c>
      <c r="E24" s="120">
        <v>34159550</v>
      </c>
      <c r="F24" s="120">
        <v>34730939</v>
      </c>
      <c r="G24" s="133">
        <v>571389</v>
      </c>
      <c r="H24" s="136">
        <v>1.6727064612970605E-2</v>
      </c>
      <c r="I24" s="120"/>
      <c r="J24" s="120">
        <v>34730939</v>
      </c>
      <c r="K24" s="1345">
        <v>0</v>
      </c>
    </row>
    <row r="25" spans="1:11" s="147" customFormat="1" ht="21" customHeight="1" x14ac:dyDescent="0.2">
      <c r="A25" s="145" t="s">
        <v>84</v>
      </c>
      <c r="B25" s="170" t="s">
        <v>79</v>
      </c>
      <c r="C25" s="171"/>
      <c r="D25" s="172" t="s">
        <v>351</v>
      </c>
      <c r="E25" s="126">
        <v>1232076913.1800001</v>
      </c>
      <c r="F25" s="126">
        <v>1248937295.1200001</v>
      </c>
      <c r="G25" s="130">
        <v>16860381.940000057</v>
      </c>
      <c r="H25" s="135">
        <v>1.368452063311801E-2</v>
      </c>
      <c r="I25" s="126"/>
      <c r="J25" s="126">
        <v>1248937295.1200001</v>
      </c>
      <c r="K25" s="1345">
        <v>0</v>
      </c>
    </row>
    <row r="26" spans="1:11" s="147" customFormat="1" ht="23.25" customHeight="1" thickBot="1" x14ac:dyDescent="0.25">
      <c r="A26" s="892"/>
      <c r="B26" s="893" t="s">
        <v>73</v>
      </c>
      <c r="C26" s="894" t="s">
        <v>311</v>
      </c>
      <c r="D26" s="895" t="s">
        <v>264</v>
      </c>
      <c r="E26" s="896">
        <v>480122350</v>
      </c>
      <c r="F26" s="896">
        <v>489988230</v>
      </c>
      <c r="G26" s="890">
        <v>9865880</v>
      </c>
      <c r="H26" s="891">
        <v>2.0548678894036072E-2</v>
      </c>
      <c r="I26" s="896"/>
      <c r="J26" s="896">
        <v>489988230</v>
      </c>
      <c r="K26" s="1345">
        <v>0</v>
      </c>
    </row>
    <row r="27" spans="1:11" s="147" customFormat="1" ht="21.75" customHeight="1" thickBot="1" x14ac:dyDescent="0.25">
      <c r="A27" s="897" t="s">
        <v>92</v>
      </c>
      <c r="B27" s="898" t="s">
        <v>337</v>
      </c>
      <c r="C27" s="899"/>
      <c r="D27" s="895" t="s">
        <v>506</v>
      </c>
      <c r="E27" s="900">
        <v>2969150578.5</v>
      </c>
      <c r="F27" s="900">
        <v>2987187357</v>
      </c>
      <c r="G27" s="900">
        <v>18036778.5</v>
      </c>
      <c r="H27" s="901">
        <v>6.0747267688633323E-3</v>
      </c>
      <c r="I27" s="900"/>
      <c r="J27" s="900">
        <v>2987187357</v>
      </c>
      <c r="K27" s="1345">
        <v>0</v>
      </c>
    </row>
    <row r="28" spans="1:11" s="147" customFormat="1" ht="30" customHeight="1" x14ac:dyDescent="0.2">
      <c r="A28" s="902" t="s">
        <v>85</v>
      </c>
      <c r="B28" s="1645" t="s">
        <v>393</v>
      </c>
      <c r="C28" s="1646"/>
      <c r="D28" s="903" t="s">
        <v>507</v>
      </c>
      <c r="E28" s="904">
        <v>628486627</v>
      </c>
      <c r="F28" s="904">
        <v>628096019</v>
      </c>
      <c r="G28" s="905">
        <v>-390608</v>
      </c>
      <c r="H28" s="906">
        <v>-6.2150566650004467E-4</v>
      </c>
      <c r="I28" s="904"/>
      <c r="J28" s="904">
        <v>628096019</v>
      </c>
      <c r="K28" s="1345">
        <v>0</v>
      </c>
    </row>
    <row r="29" spans="1:11" s="147" customFormat="1" ht="21" customHeight="1" x14ac:dyDescent="0.2">
      <c r="A29" s="145"/>
      <c r="B29" s="173" t="s">
        <v>73</v>
      </c>
      <c r="C29" s="174" t="s">
        <v>312</v>
      </c>
      <c r="D29" s="153" t="s">
        <v>508</v>
      </c>
      <c r="E29" s="123">
        <v>483243694</v>
      </c>
      <c r="F29" s="123">
        <v>482906383</v>
      </c>
      <c r="G29" s="134">
        <v>-337311</v>
      </c>
      <c r="H29" s="135">
        <v>-6.9801428179629805E-4</v>
      </c>
      <c r="I29" s="123"/>
      <c r="J29" s="123">
        <v>482906383</v>
      </c>
      <c r="K29" s="1345">
        <v>0</v>
      </c>
    </row>
    <row r="30" spans="1:11" s="147" customFormat="1" ht="21" customHeight="1" x14ac:dyDescent="0.2">
      <c r="A30" s="145"/>
      <c r="B30" s="173" t="s">
        <v>74</v>
      </c>
      <c r="C30" s="174" t="s">
        <v>313</v>
      </c>
      <c r="D30" s="153" t="s">
        <v>509</v>
      </c>
      <c r="E30" s="123">
        <v>76792933</v>
      </c>
      <c r="F30" s="123">
        <v>76792936</v>
      </c>
      <c r="G30" s="134">
        <v>3</v>
      </c>
      <c r="H30" s="135">
        <v>3.9066094792863295E-8</v>
      </c>
      <c r="I30" s="123"/>
      <c r="J30" s="123">
        <v>76792936</v>
      </c>
      <c r="K30" s="1345">
        <v>0</v>
      </c>
    </row>
    <row r="31" spans="1:11" s="147" customFormat="1" ht="21" customHeight="1" thickBot="1" x14ac:dyDescent="0.25">
      <c r="A31" s="145"/>
      <c r="B31" s="173" t="s">
        <v>75</v>
      </c>
      <c r="C31" s="174" t="s">
        <v>314</v>
      </c>
      <c r="D31" s="158" t="s">
        <v>510</v>
      </c>
      <c r="E31" s="123">
        <v>68450000</v>
      </c>
      <c r="F31" s="123">
        <v>68396700</v>
      </c>
      <c r="G31" s="134">
        <v>-53300</v>
      </c>
      <c r="H31" s="135">
        <v>-7.786705624543462E-4</v>
      </c>
      <c r="I31" s="123"/>
      <c r="J31" s="123">
        <v>68396700</v>
      </c>
      <c r="K31" s="1345">
        <v>0</v>
      </c>
    </row>
    <row r="32" spans="1:11" s="147" customFormat="1" ht="17.25" customHeight="1" x14ac:dyDescent="0.2">
      <c r="A32" s="907" t="s">
        <v>159</v>
      </c>
      <c r="B32" s="1647" t="s">
        <v>718</v>
      </c>
      <c r="C32" s="1648"/>
      <c r="D32" s="908" t="s">
        <v>326</v>
      </c>
      <c r="E32" s="909">
        <v>3597637205.5</v>
      </c>
      <c r="F32" s="909">
        <v>3615283376</v>
      </c>
      <c r="G32" s="909">
        <v>17646170.5</v>
      </c>
      <c r="H32" s="910">
        <v>4.9049332915011186E-3</v>
      </c>
      <c r="I32" s="909">
        <v>3615283376</v>
      </c>
      <c r="J32" s="909">
        <v>3615283376</v>
      </c>
      <c r="K32" s="1345">
        <v>0</v>
      </c>
    </row>
    <row r="33" spans="1:11" s="147" customFormat="1" ht="16.5" thickBot="1" x14ac:dyDescent="0.25">
      <c r="A33" s="911"/>
      <c r="B33" s="1649"/>
      <c r="C33" s="1650"/>
      <c r="D33" s="912" t="s">
        <v>505</v>
      </c>
      <c r="E33" s="913">
        <v>5255.8615127830535</v>
      </c>
      <c r="F33" s="913">
        <v>5285.7570262892805</v>
      </c>
      <c r="G33" s="913">
        <v>29.895513506226962</v>
      </c>
      <c r="H33" s="914">
        <v>5.6880329577780027E-3</v>
      </c>
      <c r="I33" s="913"/>
      <c r="J33" s="913">
        <v>5285.7570262892805</v>
      </c>
      <c r="K33" s="1345">
        <v>0</v>
      </c>
    </row>
    <row r="34" spans="1:11" s="178" customFormat="1" ht="25.5" customHeight="1" thickTop="1" thickBot="1" x14ac:dyDescent="0.25">
      <c r="A34" s="175"/>
      <c r="B34" s="176"/>
      <c r="C34" s="176"/>
      <c r="D34" s="177"/>
      <c r="E34" s="18"/>
      <c r="F34" s="18"/>
      <c r="G34" s="18"/>
      <c r="H34" s="107"/>
      <c r="I34" s="18"/>
      <c r="J34" s="18"/>
      <c r="K34" s="1345">
        <v>0</v>
      </c>
    </row>
    <row r="35" spans="1:11" s="147" customFormat="1" ht="30" customHeight="1" thickTop="1" x14ac:dyDescent="0.2">
      <c r="A35" s="915" t="s">
        <v>255</v>
      </c>
      <c r="B35" s="1651" t="s">
        <v>336</v>
      </c>
      <c r="C35" s="1652"/>
      <c r="D35" s="916" t="s">
        <v>504</v>
      </c>
      <c r="E35" s="917">
        <v>52937434.560000002</v>
      </c>
      <c r="F35" s="917">
        <v>47293498</v>
      </c>
      <c r="G35" s="918">
        <v>-5643936.5600000024</v>
      </c>
      <c r="H35" s="919">
        <v>-0.106615226198827</v>
      </c>
      <c r="I35" s="917">
        <v>47293498</v>
      </c>
      <c r="J35" s="917">
        <v>31031441</v>
      </c>
      <c r="K35" s="1345">
        <v>16262057</v>
      </c>
    </row>
    <row r="36" spans="1:11" s="147" customFormat="1" ht="19.149999999999999" customHeight="1" x14ac:dyDescent="0.2">
      <c r="A36" s="179"/>
      <c r="B36" s="173" t="s">
        <v>354</v>
      </c>
      <c r="C36" s="174" t="s">
        <v>1165</v>
      </c>
      <c r="D36" s="153" t="s">
        <v>271</v>
      </c>
      <c r="E36" s="123">
        <v>5649000</v>
      </c>
      <c r="F36" s="123">
        <v>5565000</v>
      </c>
      <c r="G36" s="123">
        <v>-84000</v>
      </c>
      <c r="H36" s="592">
        <v>-1.4869888475836431E-2</v>
      </c>
      <c r="I36" s="123">
        <v>5565000</v>
      </c>
      <c r="J36" s="123">
        <v>5523000</v>
      </c>
      <c r="K36" s="1345">
        <v>42000</v>
      </c>
    </row>
    <row r="37" spans="1:11" s="147" customFormat="1" ht="19.149999999999999" customHeight="1" x14ac:dyDescent="0.2">
      <c r="A37" s="179"/>
      <c r="B37" s="173" t="s">
        <v>355</v>
      </c>
      <c r="C37" s="152" t="s">
        <v>1538</v>
      </c>
      <c r="D37" s="153" t="s">
        <v>327</v>
      </c>
      <c r="E37" s="123">
        <v>748000</v>
      </c>
      <c r="F37" s="123">
        <v>908000</v>
      </c>
      <c r="G37" s="123">
        <v>160000</v>
      </c>
      <c r="H37" s="592">
        <v>0.21390374331550802</v>
      </c>
      <c r="I37" s="123">
        <v>908000</v>
      </c>
      <c r="J37" s="123">
        <v>516000</v>
      </c>
      <c r="K37" s="1345">
        <v>392000</v>
      </c>
    </row>
    <row r="38" spans="1:11" s="147" customFormat="1" ht="19.5" customHeight="1" x14ac:dyDescent="0.2">
      <c r="A38" s="179"/>
      <c r="B38" s="173" t="s">
        <v>74</v>
      </c>
      <c r="C38" s="152" t="s">
        <v>1539</v>
      </c>
      <c r="D38" s="153" t="s">
        <v>352</v>
      </c>
      <c r="E38" s="123">
        <v>9490062</v>
      </c>
      <c r="F38" s="123">
        <v>11170712</v>
      </c>
      <c r="G38" s="123">
        <v>1680650</v>
      </c>
      <c r="H38" s="592">
        <v>0.17709578715081103</v>
      </c>
      <c r="I38" s="123">
        <v>11170712</v>
      </c>
      <c r="J38" s="123">
        <v>7176211</v>
      </c>
      <c r="K38" s="1345">
        <v>3994501</v>
      </c>
    </row>
    <row r="39" spans="1:11" s="147" customFormat="1" ht="19.5" customHeight="1" x14ac:dyDescent="0.2">
      <c r="A39" s="179"/>
      <c r="B39" s="173" t="s">
        <v>75</v>
      </c>
      <c r="C39" s="152" t="s">
        <v>1540</v>
      </c>
      <c r="D39" s="153" t="s">
        <v>451</v>
      </c>
      <c r="E39" s="123">
        <v>12000000</v>
      </c>
      <c r="F39" s="123">
        <v>11833556</v>
      </c>
      <c r="G39" s="123">
        <v>-166444</v>
      </c>
      <c r="H39" s="592">
        <v>-1.3870333333333333E-2</v>
      </c>
      <c r="I39" s="123">
        <v>11833556</v>
      </c>
      <c r="J39" s="123">
        <v>0</v>
      </c>
      <c r="K39" s="1345">
        <v>11833556</v>
      </c>
    </row>
    <row r="40" spans="1:11" s="147" customFormat="1" ht="19.5" customHeight="1" x14ac:dyDescent="0.2">
      <c r="A40" s="179"/>
      <c r="B40" s="971" t="s">
        <v>76</v>
      </c>
      <c r="C40" s="972" t="s">
        <v>280</v>
      </c>
      <c r="D40" s="162" t="s">
        <v>503</v>
      </c>
      <c r="E40" s="121">
        <v>17711563.559999999</v>
      </c>
      <c r="F40" s="121">
        <v>17816230</v>
      </c>
      <c r="G40" s="121">
        <v>104666.44000000134</v>
      </c>
      <c r="H40" s="973">
        <v>5.9094974673145877E-3</v>
      </c>
      <c r="I40" s="121">
        <v>17816230</v>
      </c>
      <c r="J40" s="121">
        <v>17816230</v>
      </c>
      <c r="K40" s="1345">
        <v>0</v>
      </c>
    </row>
    <row r="41" spans="1:11" s="147" customFormat="1" ht="19.5" customHeight="1" thickBot="1" x14ac:dyDescent="0.25">
      <c r="A41" s="180"/>
      <c r="B41" s="181" t="s">
        <v>77</v>
      </c>
      <c r="C41" s="157" t="s">
        <v>1158</v>
      </c>
      <c r="D41" s="158" t="s">
        <v>504</v>
      </c>
      <c r="E41" s="120">
        <v>7338809</v>
      </c>
      <c r="F41" s="120">
        <v>0</v>
      </c>
      <c r="G41" s="120">
        <v>-7338809</v>
      </c>
      <c r="H41" s="593">
        <v>-1</v>
      </c>
      <c r="I41" s="120"/>
      <c r="J41" s="120">
        <v>0</v>
      </c>
      <c r="K41" s="1345">
        <v>0</v>
      </c>
    </row>
    <row r="42" spans="1:11" s="147" customFormat="1" ht="36.75" customHeight="1" x14ac:dyDescent="0.2">
      <c r="A42" s="920" t="s">
        <v>390</v>
      </c>
      <c r="B42" s="1653" t="s">
        <v>392</v>
      </c>
      <c r="C42" s="1654"/>
      <c r="D42" s="908"/>
      <c r="E42" s="921">
        <v>61193100</v>
      </c>
      <c r="F42" s="921">
        <v>61517995</v>
      </c>
      <c r="G42" s="890">
        <v>324895</v>
      </c>
      <c r="H42" s="891">
        <v>5.3093404321729086E-3</v>
      </c>
      <c r="I42" s="921">
        <v>61517995</v>
      </c>
      <c r="J42" s="921">
        <v>61777030</v>
      </c>
      <c r="K42" s="1345">
        <v>-259035</v>
      </c>
    </row>
    <row r="43" spans="1:11" s="147" customFormat="1" ht="18.75" customHeight="1" x14ac:dyDescent="0.2">
      <c r="A43" s="182"/>
      <c r="B43" s="151" t="s">
        <v>354</v>
      </c>
      <c r="C43" s="152" t="s">
        <v>156</v>
      </c>
      <c r="D43" s="153" t="s">
        <v>272</v>
      </c>
      <c r="E43" s="123">
        <v>7455535</v>
      </c>
      <c r="F43" s="123">
        <v>7441870</v>
      </c>
      <c r="G43" s="139">
        <v>-13665</v>
      </c>
      <c r="H43" s="140">
        <v>-1.8328664542517741E-3</v>
      </c>
      <c r="I43" s="123">
        <v>7441870</v>
      </c>
      <c r="J43" s="123">
        <v>7441870</v>
      </c>
      <c r="K43" s="1345">
        <v>0</v>
      </c>
    </row>
    <row r="44" spans="1:11" s="147" customFormat="1" ht="18.75" customHeight="1" x14ac:dyDescent="0.2">
      <c r="A44" s="182"/>
      <c r="B44" s="151" t="s">
        <v>355</v>
      </c>
      <c r="C44" s="152" t="s">
        <v>157</v>
      </c>
      <c r="D44" s="153" t="s">
        <v>272</v>
      </c>
      <c r="E44" s="123">
        <v>3627680</v>
      </c>
      <c r="F44" s="123">
        <v>2993702</v>
      </c>
      <c r="G44" s="139">
        <v>-633978</v>
      </c>
      <c r="H44" s="140">
        <v>-0.17476127993648832</v>
      </c>
      <c r="I44" s="123">
        <v>2993702</v>
      </c>
      <c r="J44" s="123">
        <v>2993702</v>
      </c>
      <c r="K44" s="1345">
        <v>0</v>
      </c>
    </row>
    <row r="45" spans="1:11" s="112" customFormat="1" ht="18.75" customHeight="1" x14ac:dyDescent="0.2">
      <c r="A45" s="182"/>
      <c r="B45" s="151" t="s">
        <v>74</v>
      </c>
      <c r="C45" s="152" t="s">
        <v>256</v>
      </c>
      <c r="D45" s="153" t="s">
        <v>511</v>
      </c>
      <c r="E45" s="123">
        <v>43539079</v>
      </c>
      <c r="F45" s="123">
        <v>45121087</v>
      </c>
      <c r="G45" s="139">
        <v>1582008</v>
      </c>
      <c r="H45" s="140">
        <v>3.6335357484249951E-2</v>
      </c>
      <c r="I45" s="123">
        <v>45121087</v>
      </c>
      <c r="J45" s="123">
        <v>44710063</v>
      </c>
      <c r="K45" s="1345">
        <v>411024</v>
      </c>
    </row>
    <row r="46" spans="1:11" s="147" customFormat="1" ht="18.75" customHeight="1" x14ac:dyDescent="0.2">
      <c r="A46" s="182"/>
      <c r="B46" s="151" t="s">
        <v>75</v>
      </c>
      <c r="C46" s="152" t="s">
        <v>151</v>
      </c>
      <c r="D46" s="153" t="s">
        <v>353</v>
      </c>
      <c r="E46" s="123">
        <v>1933050</v>
      </c>
      <c r="F46" s="123">
        <v>1734665</v>
      </c>
      <c r="G46" s="139">
        <v>-198385</v>
      </c>
      <c r="H46" s="140">
        <v>-0.10262797134062751</v>
      </c>
      <c r="I46" s="123">
        <v>1734665</v>
      </c>
      <c r="J46" s="123">
        <v>1767524</v>
      </c>
      <c r="K46" s="1345">
        <v>-32859</v>
      </c>
    </row>
    <row r="47" spans="1:11" s="112" customFormat="1" ht="18.75" customHeight="1" x14ac:dyDescent="0.2">
      <c r="A47" s="182"/>
      <c r="B47" s="151" t="s">
        <v>76</v>
      </c>
      <c r="C47" s="152" t="s">
        <v>300</v>
      </c>
      <c r="D47" s="153" t="s">
        <v>387</v>
      </c>
      <c r="E47" s="123">
        <v>2742694</v>
      </c>
      <c r="F47" s="123">
        <v>3043372</v>
      </c>
      <c r="G47" s="139">
        <v>300678</v>
      </c>
      <c r="H47" s="140">
        <v>0.10962870812420197</v>
      </c>
      <c r="I47" s="123">
        <v>3043372</v>
      </c>
      <c r="J47" s="123">
        <v>3043372</v>
      </c>
      <c r="K47" s="1345">
        <v>0</v>
      </c>
    </row>
    <row r="48" spans="1:11" s="112" customFormat="1" ht="18.75" customHeight="1" x14ac:dyDescent="0.2">
      <c r="A48" s="182"/>
      <c r="B48" s="151" t="s">
        <v>77</v>
      </c>
      <c r="C48" s="152" t="s">
        <v>301</v>
      </c>
      <c r="D48" s="153" t="s">
        <v>388</v>
      </c>
      <c r="E48" s="123">
        <v>2136009</v>
      </c>
      <c r="F48" s="123">
        <v>2024593</v>
      </c>
      <c r="G48" s="139">
        <v>-111416</v>
      </c>
      <c r="H48" s="140">
        <v>-5.2160828910365081E-2</v>
      </c>
      <c r="I48" s="123">
        <v>2024593</v>
      </c>
      <c r="J48" s="123">
        <v>2024593</v>
      </c>
      <c r="K48" s="1345">
        <v>0</v>
      </c>
    </row>
    <row r="49" spans="1:11" s="112" customFormat="1" ht="18.75" customHeight="1" x14ac:dyDescent="0.2">
      <c r="A49" s="182"/>
      <c r="B49" s="151" t="s">
        <v>78</v>
      </c>
      <c r="C49" s="152" t="s">
        <v>756</v>
      </c>
      <c r="D49" s="153" t="s">
        <v>758</v>
      </c>
      <c r="E49" s="123">
        <v>1867239</v>
      </c>
      <c r="F49" s="123">
        <v>1390548</v>
      </c>
      <c r="G49" s="139">
        <v>-476691</v>
      </c>
      <c r="H49" s="140">
        <v>-0.25529190425007192</v>
      </c>
      <c r="I49" s="123">
        <v>1390548</v>
      </c>
      <c r="J49" s="123">
        <v>1390548</v>
      </c>
      <c r="K49" s="1345">
        <v>0</v>
      </c>
    </row>
    <row r="50" spans="1:11" s="112" customFormat="1" ht="18.75" customHeight="1" x14ac:dyDescent="0.2">
      <c r="A50" s="182"/>
      <c r="B50" s="151" t="s">
        <v>89</v>
      </c>
      <c r="C50" s="152" t="s">
        <v>731</v>
      </c>
      <c r="D50" s="153" t="s">
        <v>328</v>
      </c>
      <c r="E50" s="123">
        <v>-2108186</v>
      </c>
      <c r="F50" s="123">
        <v>-2231842</v>
      </c>
      <c r="G50" s="139">
        <v>-123656</v>
      </c>
      <c r="H50" s="140">
        <v>5.8655166100144866E-2</v>
      </c>
      <c r="I50" s="123">
        <v>-2231842</v>
      </c>
      <c r="J50" s="123">
        <v>-2231842</v>
      </c>
      <c r="K50" s="1345">
        <v>0</v>
      </c>
    </row>
    <row r="51" spans="1:11" s="112" customFormat="1" ht="16.5" thickBot="1" x14ac:dyDescent="0.25">
      <c r="A51" s="183"/>
      <c r="B51" s="151" t="s">
        <v>757</v>
      </c>
      <c r="C51" s="152" t="s">
        <v>1575</v>
      </c>
      <c r="D51" s="153" t="s">
        <v>1260</v>
      </c>
      <c r="E51" s="138">
        <v>0</v>
      </c>
      <c r="F51" s="138">
        <v>0</v>
      </c>
      <c r="G51" s="130">
        <v>0</v>
      </c>
      <c r="H51" s="141" t="e">
        <v>#DIV/0!</v>
      </c>
      <c r="I51" s="138"/>
      <c r="J51" s="138">
        <v>637200</v>
      </c>
      <c r="K51" s="1345">
        <v>-637200</v>
      </c>
    </row>
    <row r="52" spans="1:11" s="147" customFormat="1" ht="37.5" customHeight="1" thickBot="1" x14ac:dyDescent="0.25">
      <c r="A52" s="922" t="s">
        <v>389</v>
      </c>
      <c r="B52" s="1641" t="s">
        <v>719</v>
      </c>
      <c r="C52" s="1642"/>
      <c r="D52" s="923"/>
      <c r="E52" s="900">
        <v>3711767740.0599999</v>
      </c>
      <c r="F52" s="900">
        <v>3724094869</v>
      </c>
      <c r="G52" s="900">
        <v>12327128.940000057</v>
      </c>
      <c r="H52" s="924">
        <v>3.3210938300252566E-3</v>
      </c>
      <c r="I52" s="900">
        <v>3724094869</v>
      </c>
      <c r="J52" s="900">
        <v>3708091847</v>
      </c>
      <c r="K52" s="1345">
        <v>16003022</v>
      </c>
    </row>
    <row r="53" spans="1:11" s="147" customFormat="1" ht="20.25" customHeight="1" x14ac:dyDescent="0.2">
      <c r="A53" s="145" t="s">
        <v>150</v>
      </c>
      <c r="B53" s="184" t="s">
        <v>73</v>
      </c>
      <c r="C53" s="185" t="s">
        <v>1166</v>
      </c>
      <c r="D53" s="186"/>
      <c r="E53" s="122">
        <v>-4462374.4768959843</v>
      </c>
      <c r="F53" s="122">
        <v>625369</v>
      </c>
      <c r="G53" s="139">
        <v>5087743.4768959843</v>
      </c>
      <c r="H53" s="140">
        <v>-1.1401426534769454</v>
      </c>
      <c r="I53" s="122">
        <v>625369</v>
      </c>
      <c r="J53" s="122">
        <v>-3283447</v>
      </c>
      <c r="K53" s="1345">
        <v>3908816</v>
      </c>
    </row>
    <row r="54" spans="1:11" s="147" customFormat="1" ht="20.25" customHeight="1" x14ac:dyDescent="0.2">
      <c r="A54" s="145" t="s">
        <v>86</v>
      </c>
      <c r="B54" s="187" t="s">
        <v>1580</v>
      </c>
      <c r="C54" s="188"/>
      <c r="D54" s="153"/>
      <c r="E54" s="138">
        <v>362017</v>
      </c>
      <c r="F54" s="138">
        <v>-14800996</v>
      </c>
      <c r="G54" s="139">
        <v>-15163013</v>
      </c>
      <c r="H54" s="140">
        <v>-41.884809276912414</v>
      </c>
      <c r="I54" s="138">
        <v>-14800996</v>
      </c>
      <c r="J54" s="138"/>
      <c r="K54" s="1345">
        <v>-14800996</v>
      </c>
    </row>
    <row r="55" spans="1:11" s="147" customFormat="1" ht="20.25" customHeight="1" x14ac:dyDescent="0.2">
      <c r="A55" s="145"/>
      <c r="B55" s="151" t="s">
        <v>73</v>
      </c>
      <c r="C55" s="189" t="s">
        <v>1581</v>
      </c>
      <c r="D55" s="153"/>
      <c r="E55" s="237">
        <v>5694570</v>
      </c>
      <c r="F55" s="1134">
        <v>-9710394</v>
      </c>
      <c r="G55" s="139">
        <v>-15404964</v>
      </c>
      <c r="H55" s="140">
        <v>-2.7052023243194832</v>
      </c>
      <c r="I55" s="1134">
        <v>-9710394</v>
      </c>
      <c r="J55" s="1134"/>
      <c r="K55" s="1345">
        <v>-9710394</v>
      </c>
    </row>
    <row r="56" spans="1:11" s="147" customFormat="1" ht="20.25" customHeight="1" thickBot="1" x14ac:dyDescent="0.25">
      <c r="A56" s="155"/>
      <c r="B56" s="156" t="s">
        <v>74</v>
      </c>
      <c r="C56" s="190" t="s">
        <v>1582</v>
      </c>
      <c r="D56" s="158"/>
      <c r="E56" s="238">
        <v>-5332553</v>
      </c>
      <c r="F56" s="116">
        <v>-5090602</v>
      </c>
      <c r="G56" s="130">
        <v>241951</v>
      </c>
      <c r="H56" s="141">
        <v>-4.5372451056745242E-2</v>
      </c>
      <c r="I56" s="116">
        <v>-5090602</v>
      </c>
      <c r="J56" s="116"/>
      <c r="K56" s="1345">
        <v>-5090602</v>
      </c>
    </row>
    <row r="57" spans="1:11" s="147" customFormat="1" ht="33" customHeight="1" thickBot="1" x14ac:dyDescent="0.25">
      <c r="A57" s="925" t="s">
        <v>391</v>
      </c>
      <c r="B57" s="1639" t="s">
        <v>720</v>
      </c>
      <c r="C57" s="1640"/>
      <c r="D57" s="926"/>
      <c r="E57" s="926">
        <v>3707667382.5831041</v>
      </c>
      <c r="F57" s="926">
        <v>3709919242</v>
      </c>
      <c r="G57" s="926">
        <v>2251859.4168958664</v>
      </c>
      <c r="H57" s="927">
        <v>6.0735205845973512E-4</v>
      </c>
      <c r="I57" s="926">
        <v>3709919242</v>
      </c>
      <c r="J57" s="926">
        <v>3704808400</v>
      </c>
      <c r="K57" s="1345">
        <v>5110842</v>
      </c>
    </row>
    <row r="58" spans="1:11" s="855" customFormat="1" ht="15.6" customHeight="1" thickTop="1" x14ac:dyDescent="0.2">
      <c r="A58" s="1115"/>
      <c r="B58" s="1116"/>
      <c r="C58" s="1116"/>
      <c r="D58" s="1117"/>
      <c r="E58" s="1120" t="s">
        <v>1576</v>
      </c>
      <c r="F58" s="1350">
        <v>3710020377</v>
      </c>
      <c r="G58" s="1118"/>
      <c r="H58" s="1117"/>
      <c r="I58" s="1117"/>
    </row>
    <row r="59" spans="1:11" s="855" customFormat="1" ht="15.6" customHeight="1" x14ac:dyDescent="0.2">
      <c r="A59" s="1115"/>
      <c r="B59" s="1116"/>
      <c r="C59" s="1116"/>
      <c r="D59" s="1117"/>
      <c r="E59" s="1120" t="s">
        <v>1577</v>
      </c>
      <c r="F59" s="1350">
        <v>101135</v>
      </c>
      <c r="G59" s="1118"/>
      <c r="H59" s="1117"/>
      <c r="I59" s="1117"/>
    </row>
    <row r="60" spans="1:11" s="855" customFormat="1" ht="8.25" customHeight="1" x14ac:dyDescent="0.2">
      <c r="A60" s="1115"/>
      <c r="B60" s="1116"/>
      <c r="C60" s="1116"/>
      <c r="D60" s="1117"/>
      <c r="E60" s="1120"/>
      <c r="F60" s="1350"/>
      <c r="G60" s="1118"/>
      <c r="H60" s="1117"/>
      <c r="I60" s="1117"/>
    </row>
    <row r="61" spans="1:11" s="855" customFormat="1" ht="15.6" customHeight="1" x14ac:dyDescent="0.2">
      <c r="A61" s="1115"/>
      <c r="B61" s="1116"/>
      <c r="C61" s="1116"/>
      <c r="D61" s="1120"/>
      <c r="E61" s="1120"/>
      <c r="F61" s="1350">
        <v>3719573566</v>
      </c>
      <c r="G61" s="1118">
        <v>43298</v>
      </c>
      <c r="H61" s="1119"/>
      <c r="I61" s="1119"/>
      <c r="J61" s="1319"/>
    </row>
    <row r="62" spans="1:11" s="855" customFormat="1" ht="15.6" customHeight="1" x14ac:dyDescent="0.2">
      <c r="B62" s="1116"/>
      <c r="C62" s="1116"/>
      <c r="D62" s="1117"/>
      <c r="E62" s="1120" t="s">
        <v>1493</v>
      </c>
      <c r="F62" s="1350">
        <v>-5337</v>
      </c>
      <c r="G62" s="1118"/>
      <c r="H62" s="1117"/>
      <c r="I62" s="1117"/>
    </row>
    <row r="63" spans="1:11" s="855" customFormat="1" ht="15.6" customHeight="1" x14ac:dyDescent="0.2">
      <c r="A63" s="1115"/>
      <c r="B63" s="1116"/>
      <c r="C63" s="1116"/>
      <c r="D63" s="1117"/>
      <c r="E63" s="1120" t="s">
        <v>1495</v>
      </c>
      <c r="F63" s="1350">
        <v>-5570</v>
      </c>
      <c r="G63" s="1118"/>
      <c r="H63" s="1117"/>
      <c r="I63" s="1117"/>
    </row>
    <row r="64" spans="1:11" s="855" customFormat="1" ht="15.6" customHeight="1" x14ac:dyDescent="0.2">
      <c r="A64" s="1115"/>
      <c r="B64" s="1116"/>
      <c r="C64" s="1116"/>
      <c r="D64" s="1117"/>
      <c r="E64" s="1120" t="s">
        <v>1509</v>
      </c>
      <c r="F64" s="1350">
        <v>-27575</v>
      </c>
      <c r="G64" s="1118"/>
      <c r="H64" s="1117"/>
      <c r="I64" s="1117"/>
    </row>
    <row r="65" spans="4:9" s="199" customFormat="1" ht="15.75" x14ac:dyDescent="0.2">
      <c r="D65" s="1060"/>
      <c r="E65" s="1120" t="s">
        <v>1510</v>
      </c>
      <c r="F65" s="1350">
        <v>-15061851</v>
      </c>
      <c r="G65" s="1118"/>
      <c r="H65" s="1117"/>
      <c r="I65" s="1117"/>
    </row>
    <row r="66" spans="4:9" s="199" customFormat="1" ht="15.75" x14ac:dyDescent="0.2">
      <c r="D66" s="1117"/>
      <c r="E66" s="1120"/>
      <c r="F66" s="1350">
        <v>3704473233</v>
      </c>
      <c r="G66" s="1118">
        <v>43312</v>
      </c>
      <c r="H66" s="1117"/>
      <c r="I66" s="1117"/>
    </row>
    <row r="67" spans="4:9" s="199" customFormat="1" ht="15.75" x14ac:dyDescent="0.2">
      <c r="D67" s="1117"/>
      <c r="E67" s="1120" t="s">
        <v>1535</v>
      </c>
      <c r="F67" s="1350">
        <v>89910</v>
      </c>
      <c r="G67" s="1118"/>
      <c r="H67" s="1117"/>
      <c r="I67" s="1117"/>
    </row>
    <row r="68" spans="4:9" s="199" customFormat="1" ht="15.75" x14ac:dyDescent="0.2">
      <c r="D68" s="1117"/>
      <c r="E68" s="1120" t="s">
        <v>1536</v>
      </c>
      <c r="F68" s="1350">
        <v>-362017</v>
      </c>
      <c r="G68" s="1118"/>
      <c r="H68" s="1117"/>
      <c r="I68" s="1117"/>
    </row>
    <row r="69" spans="4:9" s="199" customFormat="1" ht="15.75" x14ac:dyDescent="0.2">
      <c r="D69" s="1117"/>
      <c r="E69" s="1120"/>
      <c r="F69" s="1350">
        <v>3704201126</v>
      </c>
      <c r="G69" s="1118">
        <v>43367</v>
      </c>
      <c r="H69" s="1117"/>
      <c r="I69" s="1117"/>
    </row>
    <row r="70" spans="4:9" s="199" customFormat="1" ht="15.75" x14ac:dyDescent="0.2">
      <c r="E70" s="1120" t="s">
        <v>1553</v>
      </c>
      <c r="F70" s="1350">
        <v>516000</v>
      </c>
      <c r="H70" s="1117"/>
      <c r="I70" s="1117"/>
    </row>
    <row r="71" spans="4:9" s="199" customFormat="1" ht="15.75" x14ac:dyDescent="0.2">
      <c r="D71" s="1117"/>
      <c r="E71" s="1120"/>
      <c r="F71" s="1350">
        <v>3704717126</v>
      </c>
      <c r="G71" s="1118" t="s">
        <v>1557</v>
      </c>
      <c r="H71" s="1117"/>
      <c r="I71" s="1117"/>
    </row>
    <row r="72" spans="4:9" ht="15.75" x14ac:dyDescent="0.2">
      <c r="D72" s="1117"/>
      <c r="E72" s="1120" t="s">
        <v>1558</v>
      </c>
      <c r="F72" s="1350">
        <v>91274</v>
      </c>
      <c r="H72" s="1117"/>
      <c r="I72" s="1117"/>
    </row>
    <row r="73" spans="4:9" ht="15.75" x14ac:dyDescent="0.2">
      <c r="E73" s="1120"/>
      <c r="F73" s="1350">
        <v>3704808400</v>
      </c>
      <c r="G73" s="1118">
        <v>43444</v>
      </c>
      <c r="H73" s="1117"/>
      <c r="I73" s="1117"/>
    </row>
    <row r="74" spans="4:9" ht="15.75" x14ac:dyDescent="0.2">
      <c r="E74" s="1120" t="s">
        <v>1578</v>
      </c>
      <c r="F74" s="1350">
        <v>-637200</v>
      </c>
      <c r="H74" s="1117"/>
      <c r="I74" s="1117"/>
    </row>
    <row r="75" spans="4:9" ht="15.75" x14ac:dyDescent="0.2">
      <c r="E75" s="1120" t="s">
        <v>1579</v>
      </c>
      <c r="F75" s="1350">
        <v>-32859</v>
      </c>
      <c r="H75" s="1117"/>
      <c r="I75" s="1117"/>
    </row>
    <row r="76" spans="4:9" ht="15.75" x14ac:dyDescent="0.2">
      <c r="E76" s="1120" t="s">
        <v>1585</v>
      </c>
      <c r="F76" s="1350">
        <v>42000</v>
      </c>
      <c r="H76" s="1117"/>
      <c r="I76" s="1117"/>
    </row>
    <row r="77" spans="4:9" ht="15.75" x14ac:dyDescent="0.2">
      <c r="E77" s="1120" t="s">
        <v>1586</v>
      </c>
      <c r="F77" s="1350">
        <v>3823399</v>
      </c>
      <c r="G77" s="1118"/>
    </row>
    <row r="78" spans="4:9" ht="15.75" x14ac:dyDescent="0.2">
      <c r="E78" s="1120" t="s">
        <v>1587</v>
      </c>
      <c r="F78" s="1350">
        <v>12000000</v>
      </c>
      <c r="G78" s="1118"/>
    </row>
    <row r="79" spans="4:9" ht="15.75" x14ac:dyDescent="0.2">
      <c r="E79" s="1120" t="s">
        <v>1593</v>
      </c>
      <c r="F79" s="1350">
        <v>-9710394</v>
      </c>
      <c r="G79" s="1118"/>
    </row>
    <row r="80" spans="4:9" ht="15.75" x14ac:dyDescent="0.2">
      <c r="E80" s="1120" t="s">
        <v>1594</v>
      </c>
      <c r="F80" s="1350">
        <v>-5090602</v>
      </c>
      <c r="G80" s="1118"/>
    </row>
    <row r="81" spans="5:7" ht="15.75" x14ac:dyDescent="0.2">
      <c r="E81" s="1120" t="s">
        <v>1595</v>
      </c>
      <c r="F81" s="1350">
        <v>411024</v>
      </c>
      <c r="G81" s="1118"/>
    </row>
    <row r="82" spans="5:7" ht="15.75" x14ac:dyDescent="0.2">
      <c r="E82" s="1120" t="s">
        <v>1625</v>
      </c>
      <c r="F82" s="1350">
        <v>3407783</v>
      </c>
      <c r="G82" s="1118"/>
    </row>
    <row r="83" spans="5:7" ht="15.75" x14ac:dyDescent="0.2">
      <c r="E83" s="1120"/>
      <c r="F83" s="1350">
        <v>3709021551</v>
      </c>
      <c r="G83" s="1118" t="s">
        <v>1629</v>
      </c>
    </row>
    <row r="84" spans="5:7" ht="15.75" x14ac:dyDescent="0.2">
      <c r="E84" s="1120" t="s">
        <v>1596</v>
      </c>
      <c r="F84" s="1350">
        <v>392000</v>
      </c>
      <c r="G84" s="1118" t="s">
        <v>1628</v>
      </c>
    </row>
    <row r="85" spans="5:7" ht="15.75" x14ac:dyDescent="0.2">
      <c r="E85" s="1120" t="s">
        <v>1632</v>
      </c>
      <c r="F85" s="1350">
        <v>498379</v>
      </c>
    </row>
    <row r="86" spans="5:7" ht="15.75" x14ac:dyDescent="0.2">
      <c r="E86" s="1120"/>
      <c r="F86" s="1350">
        <v>3709911930</v>
      </c>
      <c r="G86" s="1118">
        <v>43588</v>
      </c>
    </row>
    <row r="87" spans="5:7" ht="15.75" x14ac:dyDescent="0.2">
      <c r="E87" s="1120" t="s">
        <v>1653</v>
      </c>
      <c r="F87" s="1350">
        <v>2654</v>
      </c>
    </row>
    <row r="88" spans="5:7" ht="15.75" x14ac:dyDescent="0.2">
      <c r="E88" s="1120" t="s">
        <v>1656</v>
      </c>
      <c r="F88" s="1350">
        <v>3709914584</v>
      </c>
      <c r="G88" s="1118">
        <v>43626</v>
      </c>
    </row>
    <row r="89" spans="5:7" ht="15.75" x14ac:dyDescent="0.2">
      <c r="E89" s="1120" t="s">
        <v>1654</v>
      </c>
      <c r="F89" s="1350">
        <v>-166444</v>
      </c>
      <c r="G89" s="1118"/>
    </row>
    <row r="90" spans="5:7" ht="15.75" x14ac:dyDescent="0.2">
      <c r="E90" s="1120" t="s">
        <v>1655</v>
      </c>
      <c r="F90" s="1350">
        <v>171102</v>
      </c>
      <c r="G90" s="1118"/>
    </row>
    <row r="91" spans="5:7" ht="15.75" x14ac:dyDescent="0.2">
      <c r="E91" s="1120"/>
      <c r="F91" s="1350">
        <v>3709919242</v>
      </c>
      <c r="G91" s="1118"/>
    </row>
    <row r="92" spans="5:7" ht="15.75" x14ac:dyDescent="0.2">
      <c r="E92" s="1120"/>
      <c r="F92" s="1350">
        <v>0</v>
      </c>
      <c r="G92" s="1118"/>
    </row>
    <row r="93" spans="5:7" ht="15.75" x14ac:dyDescent="0.2">
      <c r="E93" s="1120"/>
      <c r="F93" s="1117"/>
      <c r="G93" s="1118"/>
    </row>
    <row r="94" spans="5:7" ht="15.75" x14ac:dyDescent="0.2">
      <c r="E94" s="1120"/>
      <c r="F94" s="1117"/>
      <c r="G94" s="1118"/>
    </row>
    <row r="95" spans="5:7" ht="15.75" x14ac:dyDescent="0.2">
      <c r="E95" s="1120"/>
      <c r="F95" s="1117"/>
      <c r="G95" s="1118"/>
    </row>
    <row r="96" spans="5:7" ht="15.75" x14ac:dyDescent="0.2">
      <c r="E96" s="1120"/>
      <c r="F96" s="1117"/>
      <c r="G96" s="1118"/>
    </row>
    <row r="97" spans="5:7" ht="15.75" x14ac:dyDescent="0.2">
      <c r="E97" s="1120"/>
      <c r="F97" s="1117"/>
      <c r="G97" s="1118"/>
    </row>
    <row r="98" spans="5:7" ht="15.75" x14ac:dyDescent="0.2">
      <c r="E98" s="1120"/>
      <c r="F98" s="1117"/>
      <c r="G98" s="1118"/>
    </row>
    <row r="99" spans="5:7" ht="15.75" x14ac:dyDescent="0.2">
      <c r="E99" s="1120"/>
      <c r="F99" s="1117"/>
      <c r="G99" s="1118"/>
    </row>
    <row r="100" spans="5:7" ht="15.75" x14ac:dyDescent="0.2">
      <c r="E100" s="1120"/>
      <c r="F100" s="1117"/>
      <c r="G100" s="1118"/>
    </row>
    <row r="101" spans="5:7" ht="15.75" x14ac:dyDescent="0.2">
      <c r="E101" s="1120"/>
      <c r="F101" s="1117"/>
      <c r="G101" s="1118"/>
    </row>
    <row r="102" spans="5:7" ht="15.75" x14ac:dyDescent="0.2">
      <c r="E102" s="1120"/>
      <c r="F102" s="1117"/>
      <c r="G102" s="1118"/>
    </row>
    <row r="103" spans="5:7" ht="15.75" x14ac:dyDescent="0.2">
      <c r="E103" s="1120"/>
      <c r="F103" s="1117"/>
      <c r="G103" s="1118"/>
    </row>
    <row r="104" spans="5:7" ht="15.75" x14ac:dyDescent="0.2">
      <c r="E104" s="1120"/>
      <c r="F104" s="1117"/>
      <c r="G104" s="1118"/>
    </row>
    <row r="105" spans="5:7" ht="15.75" x14ac:dyDescent="0.2">
      <c r="E105" s="1120"/>
      <c r="F105" s="1117"/>
      <c r="G105" s="1118"/>
    </row>
    <row r="106" spans="5:7" ht="15.75" x14ac:dyDescent="0.2">
      <c r="E106" s="1120"/>
      <c r="F106" s="1117"/>
      <c r="G106" s="1118"/>
    </row>
    <row r="107" spans="5:7" ht="15.75" x14ac:dyDescent="0.2">
      <c r="E107" s="1120"/>
      <c r="F107" s="1117"/>
      <c r="G107" s="1118"/>
    </row>
    <row r="108" spans="5:7" ht="15.75" x14ac:dyDescent="0.2">
      <c r="E108" s="1120"/>
      <c r="F108" s="1117"/>
      <c r="G108" s="1118"/>
    </row>
    <row r="109" spans="5:7" ht="15.75" x14ac:dyDescent="0.2">
      <c r="E109" s="1120"/>
      <c r="F109" s="1117"/>
      <c r="G109" s="1118"/>
    </row>
    <row r="110" spans="5:7" ht="15.75" x14ac:dyDescent="0.2">
      <c r="E110" s="1120"/>
      <c r="F110" s="1117"/>
      <c r="G110" s="1118"/>
    </row>
    <row r="111" spans="5:7" ht="15.75" x14ac:dyDescent="0.2">
      <c r="E111" s="1120"/>
      <c r="F111" s="1117"/>
      <c r="G111" s="1118"/>
    </row>
    <row r="112" spans="5:7" ht="15.75" x14ac:dyDescent="0.2">
      <c r="E112" s="1120"/>
      <c r="F112" s="1117"/>
      <c r="G112" s="1118"/>
    </row>
    <row r="113" spans="5:7" ht="15.75" x14ac:dyDescent="0.2">
      <c r="E113" s="1120"/>
      <c r="F113" s="1117"/>
      <c r="G113" s="1118"/>
    </row>
    <row r="114" spans="5:7" ht="15.75" x14ac:dyDescent="0.2">
      <c r="E114" s="1120"/>
      <c r="F114" s="1117"/>
      <c r="G114" s="1118"/>
    </row>
    <row r="115" spans="5:7" ht="15.75" x14ac:dyDescent="0.2">
      <c r="E115" s="1120"/>
      <c r="F115" s="1117"/>
      <c r="G115" s="1118"/>
    </row>
    <row r="116" spans="5:7" ht="15.75" x14ac:dyDescent="0.2">
      <c r="E116" s="1120"/>
      <c r="F116" s="1117"/>
      <c r="G116" s="1118"/>
    </row>
    <row r="117" spans="5:7" ht="15.75" x14ac:dyDescent="0.2">
      <c r="E117" s="1120"/>
      <c r="F117" s="1117"/>
      <c r="G117" s="1118"/>
    </row>
    <row r="118" spans="5:7" ht="15.75" x14ac:dyDescent="0.2">
      <c r="E118" s="1120"/>
      <c r="F118" s="1117"/>
      <c r="G118" s="1118"/>
    </row>
    <row r="119" spans="5:7" ht="15.75" x14ac:dyDescent="0.2">
      <c r="E119" s="1120"/>
      <c r="F119" s="1117"/>
      <c r="G119" s="1118"/>
    </row>
    <row r="120" spans="5:7" ht="15.75" x14ac:dyDescent="0.2">
      <c r="E120" s="1120"/>
      <c r="F120" s="1117"/>
      <c r="G120" s="1118"/>
    </row>
    <row r="121" spans="5:7" ht="15.75" x14ac:dyDescent="0.2">
      <c r="E121" s="1120"/>
      <c r="F121" s="1117"/>
      <c r="G121" s="1118"/>
    </row>
    <row r="122" spans="5:7" ht="15.75" x14ac:dyDescent="0.2">
      <c r="E122" s="1120"/>
      <c r="F122" s="1117"/>
      <c r="G122" s="1118"/>
    </row>
    <row r="123" spans="5:7" ht="15.75" x14ac:dyDescent="0.2">
      <c r="E123" s="1120"/>
      <c r="F123" s="1117"/>
      <c r="G123" s="1118"/>
    </row>
    <row r="124" spans="5:7" ht="15.75" x14ac:dyDescent="0.2">
      <c r="E124" s="1120"/>
      <c r="F124" s="1117"/>
      <c r="G124" s="1118"/>
    </row>
    <row r="125" spans="5:7" ht="15.75" x14ac:dyDescent="0.2">
      <c r="E125" s="1120"/>
      <c r="F125" s="1117"/>
      <c r="G125" s="1118"/>
    </row>
    <row r="126" spans="5:7" ht="15.75" x14ac:dyDescent="0.2">
      <c r="E126" s="1120"/>
      <c r="F126" s="1117"/>
      <c r="G126" s="1118"/>
    </row>
    <row r="127" spans="5:7" ht="15.75" x14ac:dyDescent="0.2">
      <c r="E127" s="1120"/>
      <c r="F127" s="1117"/>
      <c r="G127" s="1118"/>
    </row>
    <row r="128" spans="5:7" ht="15.75" x14ac:dyDescent="0.2">
      <c r="E128" s="1120"/>
      <c r="F128" s="1117"/>
      <c r="G128" s="1118"/>
    </row>
  </sheetData>
  <sheetProtection formatCells="0" formatColumns="0" formatRows="0" sort="0"/>
  <mergeCells count="10">
    <mergeCell ref="A1:H1"/>
    <mergeCell ref="A2:H2"/>
    <mergeCell ref="A3:C3"/>
    <mergeCell ref="B57:C57"/>
    <mergeCell ref="B52:C52"/>
    <mergeCell ref="B4:C4"/>
    <mergeCell ref="B28:C28"/>
    <mergeCell ref="B32:C33"/>
    <mergeCell ref="B35:C35"/>
    <mergeCell ref="B42:C42"/>
  </mergeCells>
  <printOptions horizontalCentered="1"/>
  <pageMargins left="0.25" right="0.25" top="0.5" bottom="0.16" header="0.38" footer="0.16"/>
  <pageSetup paperSize="5" scale="75" orientation="portrait" r:id="rId1"/>
  <headerFooter alignWithMargins="0">
    <oddFooter>&amp;R&amp;12&amp;P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4.7109375" style="110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710937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99" t="s">
        <v>1487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1"/>
      <c r="B3" s="1802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457"/>
      <c r="B4" s="458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11"/>
      <c r="B5" s="1211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/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/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/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/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/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/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110831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475839</v>
      </c>
      <c r="AM13" s="80"/>
      <c r="AN13" s="91"/>
      <c r="AO13" s="57"/>
      <c r="AP13" s="91"/>
      <c r="AQ13" s="78"/>
      <c r="AR13" s="78"/>
      <c r="AS13" s="91">
        <v>57646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/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4549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/>
      <c r="AP15" s="91"/>
      <c r="AQ15" s="78"/>
      <c r="AR15" s="78"/>
      <c r="AS15" s="91">
        <v>-847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/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/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/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/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316894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182139</v>
      </c>
      <c r="AM20" s="80"/>
      <c r="AN20" s="91"/>
      <c r="AO20" s="57"/>
      <c r="AP20" s="91"/>
      <c r="AQ20" s="78"/>
      <c r="AR20" s="78"/>
      <c r="AS20" s="91">
        <v>17163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/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/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0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0</v>
      </c>
      <c r="AM23" s="80"/>
      <c r="AN23" s="91"/>
      <c r="AO23" s="57"/>
      <c r="AP23" s="91"/>
      <c r="AQ23" s="78"/>
      <c r="AR23" s="78"/>
      <c r="AS23" s="91">
        <v>0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/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/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/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/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/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/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/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81907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81378</v>
      </c>
      <c r="AM31" s="83"/>
      <c r="AN31" s="92"/>
      <c r="AO31" s="52"/>
      <c r="AP31" s="92"/>
      <c r="AQ31" s="73"/>
      <c r="AR31" s="73"/>
      <c r="AS31" s="92">
        <v>8639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/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/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/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/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/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1271885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1880498</v>
      </c>
      <c r="AM37" s="71"/>
      <c r="AN37" s="90"/>
      <c r="AO37" s="61"/>
      <c r="AP37" s="90"/>
      <c r="AQ37" s="69"/>
      <c r="AR37" s="69"/>
      <c r="AS37" s="90">
        <v>220911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/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/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/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/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/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82310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27839</v>
      </c>
      <c r="AM43" s="80"/>
      <c r="AN43" s="91"/>
      <c r="AO43" s="57"/>
      <c r="AP43" s="91"/>
      <c r="AQ43" s="78"/>
      <c r="AR43" s="78"/>
      <c r="AS43" s="91">
        <v>-145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/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/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/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/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/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/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/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/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/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/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/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/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/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/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/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/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/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/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242872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125848</v>
      </c>
      <c r="AM62" s="71"/>
      <c r="AN62" s="90"/>
      <c r="AO62" s="61"/>
      <c r="AP62" s="90"/>
      <c r="AQ62" s="69"/>
      <c r="AR62" s="69"/>
      <c r="AS62" s="90">
        <v>3433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/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/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/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26515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25470</v>
      </c>
      <c r="AM66" s="83"/>
      <c r="AN66" s="92"/>
      <c r="AO66" s="52"/>
      <c r="AP66" s="92"/>
      <c r="AQ66" s="73"/>
      <c r="AR66" s="73"/>
      <c r="AS66" s="92">
        <v>3661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/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/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/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/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/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/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/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/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/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423</v>
      </c>
      <c r="D76" s="330"/>
      <c r="E76" s="347">
        <v>1719627.2731769024</v>
      </c>
      <c r="F76" s="357">
        <v>345</v>
      </c>
      <c r="G76" s="330"/>
      <c r="H76" s="347">
        <v>190205.53519353355</v>
      </c>
      <c r="I76" s="357">
        <v>185</v>
      </c>
      <c r="J76" s="330"/>
      <c r="K76" s="347">
        <v>28575.564181226</v>
      </c>
      <c r="L76" s="357">
        <v>50</v>
      </c>
      <c r="M76" s="330"/>
      <c r="N76" s="347">
        <v>190986.07436840225</v>
      </c>
      <c r="O76" s="357">
        <v>6</v>
      </c>
      <c r="P76" s="330"/>
      <c r="Q76" s="347">
        <v>8368.7692379825312</v>
      </c>
      <c r="R76" s="358">
        <v>2137763</v>
      </c>
      <c r="S76" s="330">
        <v>184871</v>
      </c>
      <c r="T76" s="330">
        <v>10361</v>
      </c>
      <c r="U76" s="359">
        <v>195232</v>
      </c>
      <c r="V76" s="358">
        <v>2332995</v>
      </c>
      <c r="W76" s="347">
        <v>-5832</v>
      </c>
      <c r="X76" s="358">
        <v>2327163</v>
      </c>
      <c r="Y76" s="347">
        <v>0</v>
      </c>
      <c r="Z76" s="358">
        <v>2327163</v>
      </c>
      <c r="AA76" s="330">
        <v>2100779</v>
      </c>
      <c r="AB76" s="330">
        <v>226384</v>
      </c>
      <c r="AC76" s="358">
        <v>226384</v>
      </c>
      <c r="AD76" s="327">
        <v>2327163</v>
      </c>
      <c r="AE76" s="360">
        <v>5302</v>
      </c>
      <c r="AF76" s="361">
        <v>2531207</v>
      </c>
      <c r="AG76" s="357">
        <v>33</v>
      </c>
      <c r="AH76" s="360">
        <v>253579</v>
      </c>
      <c r="AI76" s="357">
        <v>0</v>
      </c>
      <c r="AJ76" s="362">
        <v>14225</v>
      </c>
      <c r="AK76" s="363">
        <v>267804</v>
      </c>
      <c r="AL76" s="361">
        <v>2799011</v>
      </c>
      <c r="AM76" s="364">
        <v>-6998</v>
      </c>
      <c r="AN76" s="361">
        <v>2792013</v>
      </c>
      <c r="AO76" s="347">
        <v>0</v>
      </c>
      <c r="AP76" s="361">
        <v>2792013</v>
      </c>
      <c r="AQ76" s="362">
        <v>2481552</v>
      </c>
      <c r="AR76" s="362">
        <v>310461</v>
      </c>
      <c r="AS76" s="361">
        <v>310461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166</v>
      </c>
      <c r="AB80" s="246">
        <v>-166</v>
      </c>
      <c r="AC80" s="98">
        <v>-166</v>
      </c>
      <c r="AD80" s="98">
        <v>13447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49768</v>
      </c>
      <c r="AA82" s="54">
        <v>30023</v>
      </c>
      <c r="AB82" s="247">
        <v>19745</v>
      </c>
      <c r="AC82" s="96">
        <v>19745</v>
      </c>
      <c r="AD82" s="96">
        <v>49768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423</v>
      </c>
      <c r="D84" s="325"/>
      <c r="E84" s="338">
        <v>1719627.2731769024</v>
      </c>
      <c r="F84" s="326">
        <v>345</v>
      </c>
      <c r="G84" s="325"/>
      <c r="H84" s="338">
        <v>190205.53519353355</v>
      </c>
      <c r="I84" s="326">
        <v>185</v>
      </c>
      <c r="J84" s="325"/>
      <c r="K84" s="338">
        <v>28575.564181226</v>
      </c>
      <c r="L84" s="326">
        <v>50</v>
      </c>
      <c r="M84" s="325"/>
      <c r="N84" s="338">
        <v>190986.07436840225</v>
      </c>
      <c r="O84" s="326">
        <v>6</v>
      </c>
      <c r="P84" s="325"/>
      <c r="Q84" s="338">
        <v>8368.7692379825312</v>
      </c>
      <c r="R84" s="325">
        <v>2137763</v>
      </c>
      <c r="S84" s="325">
        <v>184871</v>
      </c>
      <c r="T84" s="325">
        <v>10361</v>
      </c>
      <c r="U84" s="325">
        <v>195232</v>
      </c>
      <c r="V84" s="325">
        <v>2332995</v>
      </c>
      <c r="W84" s="325">
        <v>-5832</v>
      </c>
      <c r="X84" s="325">
        <v>2327163</v>
      </c>
      <c r="Y84" s="338">
        <v>0</v>
      </c>
      <c r="Z84" s="327">
        <v>2376931</v>
      </c>
      <c r="AA84" s="325">
        <v>2130968</v>
      </c>
      <c r="AB84" s="325">
        <v>245963</v>
      </c>
      <c r="AC84" s="327">
        <v>245963</v>
      </c>
      <c r="AD84" s="327">
        <v>2390378</v>
      </c>
      <c r="AE84" s="252"/>
      <c r="AF84" s="325">
        <v>2531207</v>
      </c>
      <c r="AG84" s="326">
        <v>33</v>
      </c>
      <c r="AH84" s="252">
        <v>253579</v>
      </c>
      <c r="AI84" s="326">
        <v>0</v>
      </c>
      <c r="AJ84" s="325">
        <v>14225</v>
      </c>
      <c r="AK84" s="325">
        <v>267804</v>
      </c>
      <c r="AL84" s="325">
        <v>2799011</v>
      </c>
      <c r="AM84" s="325">
        <v>-6998</v>
      </c>
      <c r="AN84" s="325">
        <v>2792013</v>
      </c>
      <c r="AO84" s="325">
        <v>0</v>
      </c>
      <c r="AP84" s="325">
        <v>2792013</v>
      </c>
      <c r="AQ84" s="325">
        <v>2481552</v>
      </c>
      <c r="AR84" s="325">
        <v>310461</v>
      </c>
      <c r="AS84" s="325">
        <v>310461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13"/>
      <c r="G86" s="192"/>
      <c r="H86" s="928"/>
      <c r="I86" s="928"/>
      <c r="J86" s="928"/>
      <c r="K86" s="928"/>
      <c r="L86" s="930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2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4.7109375" style="110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710937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99" t="s">
        <v>656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1"/>
      <c r="B3" s="1802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457"/>
      <c r="B4" s="458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11"/>
      <c r="B5" s="1211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/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/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/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/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/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/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/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/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/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/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/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/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/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/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/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/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267553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684361</v>
      </c>
      <c r="AM23" s="80"/>
      <c r="AN23" s="91"/>
      <c r="AO23" s="57"/>
      <c r="AP23" s="91"/>
      <c r="AQ23" s="78"/>
      <c r="AR23" s="78"/>
      <c r="AS23" s="91">
        <v>81438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/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/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/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/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/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/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/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/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/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/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/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/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/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/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/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/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/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/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/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/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/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/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/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/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/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/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/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/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/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/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/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/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/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/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/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/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/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/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/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/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/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/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/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5013</v>
      </c>
      <c r="AM67" s="71"/>
      <c r="AN67" s="90"/>
      <c r="AO67" s="61"/>
      <c r="AP67" s="90"/>
      <c r="AQ67" s="69"/>
      <c r="AR67" s="69"/>
      <c r="AS67" s="90">
        <v>1250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/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/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/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/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/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/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/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/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70</v>
      </c>
      <c r="D76" s="330"/>
      <c r="E76" s="347">
        <v>223849.94005357556</v>
      </c>
      <c r="F76" s="357">
        <v>67</v>
      </c>
      <c r="G76" s="330"/>
      <c r="H76" s="347">
        <v>27134.8395092596</v>
      </c>
      <c r="I76" s="357">
        <v>0</v>
      </c>
      <c r="J76" s="330"/>
      <c r="K76" s="347">
        <v>0</v>
      </c>
      <c r="L76" s="357">
        <v>6</v>
      </c>
      <c r="M76" s="330"/>
      <c r="N76" s="347">
        <v>16568.083825192425</v>
      </c>
      <c r="O76" s="357">
        <v>0</v>
      </c>
      <c r="P76" s="330"/>
      <c r="Q76" s="347">
        <v>0</v>
      </c>
      <c r="R76" s="358">
        <v>267553</v>
      </c>
      <c r="S76" s="330">
        <v>64178</v>
      </c>
      <c r="T76" s="330">
        <v>3597</v>
      </c>
      <c r="U76" s="359">
        <v>67775</v>
      </c>
      <c r="V76" s="358">
        <v>335328</v>
      </c>
      <c r="W76" s="347">
        <v>-838</v>
      </c>
      <c r="X76" s="358">
        <v>334490</v>
      </c>
      <c r="Y76" s="347">
        <v>0</v>
      </c>
      <c r="Z76" s="358">
        <v>334490</v>
      </c>
      <c r="AA76" s="330">
        <v>295348</v>
      </c>
      <c r="AB76" s="330">
        <v>39142</v>
      </c>
      <c r="AC76" s="358">
        <v>39142</v>
      </c>
      <c r="AD76" s="327">
        <v>334490</v>
      </c>
      <c r="AE76" s="360">
        <v>5302</v>
      </c>
      <c r="AF76" s="361">
        <v>529340</v>
      </c>
      <c r="AG76" s="357">
        <v>20</v>
      </c>
      <c r="AH76" s="360">
        <v>151240</v>
      </c>
      <c r="AI76" s="357">
        <v>2</v>
      </c>
      <c r="AJ76" s="362">
        <v>8794</v>
      </c>
      <c r="AK76" s="363">
        <v>160034</v>
      </c>
      <c r="AL76" s="361">
        <v>689374</v>
      </c>
      <c r="AM76" s="364">
        <v>-1724</v>
      </c>
      <c r="AN76" s="361">
        <v>687650</v>
      </c>
      <c r="AO76" s="347">
        <v>0</v>
      </c>
      <c r="AP76" s="361">
        <v>687650</v>
      </c>
      <c r="AQ76" s="362">
        <v>604962</v>
      </c>
      <c r="AR76" s="362">
        <v>82688</v>
      </c>
      <c r="AS76" s="361">
        <v>82688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0</v>
      </c>
      <c r="AB80" s="246">
        <v>0</v>
      </c>
      <c r="AC80" s="98">
        <v>0</v>
      </c>
      <c r="AD80" s="98">
        <v>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0</v>
      </c>
      <c r="AA82" s="54">
        <v>0</v>
      </c>
      <c r="AB82" s="247">
        <v>0</v>
      </c>
      <c r="AC82" s="96">
        <v>0</v>
      </c>
      <c r="AD82" s="96">
        <v>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70</v>
      </c>
      <c r="D84" s="325"/>
      <c r="E84" s="338">
        <v>223849.94005357556</v>
      </c>
      <c r="F84" s="326">
        <v>67</v>
      </c>
      <c r="G84" s="325"/>
      <c r="H84" s="338">
        <v>27134.8395092596</v>
      </c>
      <c r="I84" s="326">
        <v>0</v>
      </c>
      <c r="J84" s="325"/>
      <c r="K84" s="338">
        <v>0</v>
      </c>
      <c r="L84" s="326">
        <v>6</v>
      </c>
      <c r="M84" s="325"/>
      <c r="N84" s="338">
        <v>16568.083825192425</v>
      </c>
      <c r="O84" s="326">
        <v>0</v>
      </c>
      <c r="P84" s="325"/>
      <c r="Q84" s="338">
        <v>0</v>
      </c>
      <c r="R84" s="325">
        <v>267553</v>
      </c>
      <c r="S84" s="325">
        <v>64178</v>
      </c>
      <c r="T84" s="325">
        <v>3597</v>
      </c>
      <c r="U84" s="325">
        <v>67775</v>
      </c>
      <c r="V84" s="325">
        <v>335328</v>
      </c>
      <c r="W84" s="325">
        <v>-838</v>
      </c>
      <c r="X84" s="325">
        <v>334490</v>
      </c>
      <c r="Y84" s="338">
        <v>0</v>
      </c>
      <c r="Z84" s="327">
        <v>334490</v>
      </c>
      <c r="AA84" s="325">
        <v>295348</v>
      </c>
      <c r="AB84" s="325">
        <v>39142</v>
      </c>
      <c r="AC84" s="327">
        <v>39142</v>
      </c>
      <c r="AD84" s="327">
        <v>334490</v>
      </c>
      <c r="AE84" s="252"/>
      <c r="AF84" s="325">
        <v>529340</v>
      </c>
      <c r="AG84" s="326">
        <v>20</v>
      </c>
      <c r="AH84" s="252">
        <v>151240</v>
      </c>
      <c r="AI84" s="326">
        <v>2</v>
      </c>
      <c r="AJ84" s="325">
        <v>8794</v>
      </c>
      <c r="AK84" s="325">
        <v>160034</v>
      </c>
      <c r="AL84" s="325">
        <v>689374</v>
      </c>
      <c r="AM84" s="325">
        <v>-1724</v>
      </c>
      <c r="AN84" s="325">
        <v>687650</v>
      </c>
      <c r="AO84" s="325">
        <v>0</v>
      </c>
      <c r="AP84" s="325">
        <v>687650</v>
      </c>
      <c r="AQ84" s="325">
        <v>604962</v>
      </c>
      <c r="AR84" s="325">
        <v>82688</v>
      </c>
      <c r="AS84" s="325">
        <v>82688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13"/>
      <c r="G86" s="192"/>
      <c r="H86" s="928"/>
      <c r="I86" s="928"/>
      <c r="J86" s="928"/>
      <c r="K86" s="928"/>
      <c r="L86" s="930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R88" s="816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2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P87:P88"/>
    <mergeCell ref="A80:B80"/>
    <mergeCell ref="A81:B81"/>
    <mergeCell ref="A82:B82"/>
    <mergeCell ref="A84:B84"/>
    <mergeCell ref="J87:J88"/>
    <mergeCell ref="M87:M88"/>
    <mergeCell ref="A83:B83"/>
    <mergeCell ref="A76:B76"/>
    <mergeCell ref="A77:B77"/>
    <mergeCell ref="A78:B78"/>
    <mergeCell ref="AP2:AP3"/>
    <mergeCell ref="AQ2:AQ3"/>
    <mergeCell ref="AA2:AA3"/>
    <mergeCell ref="A1:B3"/>
    <mergeCell ref="R2:R3"/>
    <mergeCell ref="S2:U2"/>
    <mergeCell ref="AL1:AS1"/>
    <mergeCell ref="C1:K1"/>
    <mergeCell ref="L1:U1"/>
    <mergeCell ref="C2:C3"/>
    <mergeCell ref="D2:E2"/>
    <mergeCell ref="F2:H2"/>
    <mergeCell ref="I2:K2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X2:X3"/>
    <mergeCell ref="Y2:Y3"/>
    <mergeCell ref="Z2:Z3"/>
    <mergeCell ref="AS2:AS3"/>
    <mergeCell ref="L2:N2"/>
    <mergeCell ref="O2:Q2"/>
    <mergeCell ref="V1:AD1"/>
    <mergeCell ref="AE1:AK1"/>
    <mergeCell ref="AR2:AR3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14062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4.7109375" style="110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710937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99" t="s">
        <v>657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1"/>
      <c r="B3" s="1802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457"/>
      <c r="B4" s="458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11"/>
      <c r="B5" s="1211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>
        <v>0</v>
      </c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6175</v>
      </c>
      <c r="AM9" s="80"/>
      <c r="AN9" s="91"/>
      <c r="AO9" s="57">
        <v>0</v>
      </c>
      <c r="AP9" s="91"/>
      <c r="AQ9" s="78"/>
      <c r="AR9" s="78"/>
      <c r="AS9" s="91">
        <v>542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>
        <v>0</v>
      </c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379615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1300664</v>
      </c>
      <c r="AM23" s="80"/>
      <c r="AN23" s="91"/>
      <c r="AO23" s="57">
        <v>0</v>
      </c>
      <c r="AP23" s="91"/>
      <c r="AQ23" s="78"/>
      <c r="AR23" s="78"/>
      <c r="AS23" s="91">
        <v>107965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10247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>
        <v>0</v>
      </c>
      <c r="AP25" s="91"/>
      <c r="AQ25" s="78"/>
      <c r="AR25" s="78"/>
      <c r="AS25" s="91">
        <v>-307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>
        <v>0</v>
      </c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12158</v>
      </c>
      <c r="AM30" s="80"/>
      <c r="AN30" s="91"/>
      <c r="AO30" s="57">
        <v>0</v>
      </c>
      <c r="AP30" s="91"/>
      <c r="AQ30" s="78"/>
      <c r="AR30" s="78"/>
      <c r="AS30" s="91">
        <v>1183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>
        <v>0</v>
      </c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>
        <v>0</v>
      </c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>
        <v>0</v>
      </c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>
        <v>0</v>
      </c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>
        <v>0</v>
      </c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>
        <v>0</v>
      </c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>
        <v>0</v>
      </c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>
        <v>0</v>
      </c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>
        <v>0</v>
      </c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>
        <v>0</v>
      </c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3186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20052</v>
      </c>
      <c r="AM67" s="71"/>
      <c r="AN67" s="90"/>
      <c r="AO67" s="61">
        <v>0</v>
      </c>
      <c r="AP67" s="90"/>
      <c r="AQ67" s="69"/>
      <c r="AR67" s="69"/>
      <c r="AS67" s="90">
        <v>702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2891</v>
      </c>
      <c r="AM73" s="80"/>
      <c r="AN73" s="91"/>
      <c r="AO73" s="57">
        <v>0</v>
      </c>
      <c r="AP73" s="91"/>
      <c r="AQ73" s="78"/>
      <c r="AR73" s="78"/>
      <c r="AS73" s="91">
        <v>-491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48270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23592</v>
      </c>
      <c r="AM74" s="80"/>
      <c r="AN74" s="91"/>
      <c r="AO74" s="57">
        <v>0</v>
      </c>
      <c r="AP74" s="91"/>
      <c r="AQ74" s="78"/>
      <c r="AR74" s="78"/>
      <c r="AS74" s="91">
        <v>1324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>
        <v>0</v>
      </c>
      <c r="AP75" s="91"/>
      <c r="AQ75" s="78"/>
      <c r="AR75" s="78"/>
      <c r="AS75" s="91">
        <v>-252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110</v>
      </c>
      <c r="D76" s="330"/>
      <c r="E76" s="347">
        <v>370039.98037667677</v>
      </c>
      <c r="F76" s="357">
        <v>110</v>
      </c>
      <c r="G76" s="330"/>
      <c r="H76" s="347">
        <v>47084.725054177296</v>
      </c>
      <c r="I76" s="357">
        <v>0</v>
      </c>
      <c r="J76" s="330"/>
      <c r="K76" s="347">
        <v>0</v>
      </c>
      <c r="L76" s="357">
        <v>8</v>
      </c>
      <c r="M76" s="330"/>
      <c r="N76" s="347">
        <v>24193.690545449961</v>
      </c>
      <c r="O76" s="357">
        <v>0</v>
      </c>
      <c r="P76" s="330"/>
      <c r="Q76" s="347">
        <v>0</v>
      </c>
      <c r="R76" s="358">
        <v>441318</v>
      </c>
      <c r="S76" s="330">
        <v>301484</v>
      </c>
      <c r="T76" s="330">
        <v>-3396</v>
      </c>
      <c r="U76" s="359">
        <v>298088</v>
      </c>
      <c r="V76" s="358">
        <v>739406</v>
      </c>
      <c r="W76" s="347">
        <v>-1849</v>
      </c>
      <c r="X76" s="358">
        <v>737557</v>
      </c>
      <c r="Y76" s="347">
        <v>0</v>
      </c>
      <c r="Z76" s="358">
        <v>737557</v>
      </c>
      <c r="AA76" s="330">
        <v>677237</v>
      </c>
      <c r="AB76" s="330">
        <v>60320</v>
      </c>
      <c r="AC76" s="358">
        <v>60320</v>
      </c>
      <c r="AD76" s="327">
        <v>737557</v>
      </c>
      <c r="AE76" s="360">
        <v>5302</v>
      </c>
      <c r="AF76" s="361">
        <v>794125</v>
      </c>
      <c r="AG76" s="357">
        <v>76</v>
      </c>
      <c r="AH76" s="360">
        <v>586474</v>
      </c>
      <c r="AI76" s="357">
        <v>-3</v>
      </c>
      <c r="AJ76" s="362">
        <v>-15067</v>
      </c>
      <c r="AK76" s="363">
        <v>571407</v>
      </c>
      <c r="AL76" s="361">
        <v>1365532</v>
      </c>
      <c r="AM76" s="364">
        <v>-3413</v>
      </c>
      <c r="AN76" s="361">
        <v>1362119</v>
      </c>
      <c r="AO76" s="347">
        <v>0</v>
      </c>
      <c r="AP76" s="361">
        <v>1362119</v>
      </c>
      <c r="AQ76" s="362">
        <v>1251453</v>
      </c>
      <c r="AR76" s="362">
        <v>110666</v>
      </c>
      <c r="AS76" s="361">
        <v>110666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6000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0</v>
      </c>
      <c r="AB80" s="246">
        <v>0</v>
      </c>
      <c r="AC80" s="98">
        <v>0</v>
      </c>
      <c r="AD80" s="98">
        <v>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0</v>
      </c>
      <c r="AA82" s="54">
        <v>1696</v>
      </c>
      <c r="AB82" s="247">
        <v>-1696</v>
      </c>
      <c r="AC82" s="96">
        <v>-1696</v>
      </c>
      <c r="AD82" s="96">
        <v>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-4276</v>
      </c>
      <c r="Z83" s="1130">
        <v>-4276</v>
      </c>
      <c r="AA83" s="1131">
        <v>-3920</v>
      </c>
      <c r="AB83" s="1129">
        <v>-356</v>
      </c>
      <c r="AC83" s="1130">
        <v>-356</v>
      </c>
      <c r="AD83" s="1130">
        <v>-4276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110</v>
      </c>
      <c r="D84" s="325"/>
      <c r="E84" s="338">
        <v>370039.98037667677</v>
      </c>
      <c r="F84" s="326">
        <v>110</v>
      </c>
      <c r="G84" s="325"/>
      <c r="H84" s="338">
        <v>47084.725054177296</v>
      </c>
      <c r="I84" s="326">
        <v>0</v>
      </c>
      <c r="J84" s="325"/>
      <c r="K84" s="338">
        <v>0</v>
      </c>
      <c r="L84" s="326">
        <v>8</v>
      </c>
      <c r="M84" s="325"/>
      <c r="N84" s="338">
        <v>24193.690545449961</v>
      </c>
      <c r="O84" s="326">
        <v>0</v>
      </c>
      <c r="P84" s="325"/>
      <c r="Q84" s="338">
        <v>0</v>
      </c>
      <c r="R84" s="325">
        <v>441318</v>
      </c>
      <c r="S84" s="325">
        <v>301484</v>
      </c>
      <c r="T84" s="325">
        <v>-3396</v>
      </c>
      <c r="U84" s="325">
        <v>298088</v>
      </c>
      <c r="V84" s="325">
        <v>739406</v>
      </c>
      <c r="W84" s="325">
        <v>-1849</v>
      </c>
      <c r="X84" s="325">
        <v>737557</v>
      </c>
      <c r="Y84" s="338">
        <v>-4276</v>
      </c>
      <c r="Z84" s="327">
        <v>733281</v>
      </c>
      <c r="AA84" s="325">
        <v>675013</v>
      </c>
      <c r="AB84" s="325">
        <v>58268</v>
      </c>
      <c r="AC84" s="327">
        <v>58268</v>
      </c>
      <c r="AD84" s="327">
        <v>739281</v>
      </c>
      <c r="AE84" s="252"/>
      <c r="AF84" s="325">
        <v>794125</v>
      </c>
      <c r="AG84" s="326">
        <v>76</v>
      </c>
      <c r="AH84" s="252">
        <v>586474</v>
      </c>
      <c r="AI84" s="326">
        <v>-3</v>
      </c>
      <c r="AJ84" s="325">
        <v>-15067</v>
      </c>
      <c r="AK84" s="325">
        <v>571407</v>
      </c>
      <c r="AL84" s="325">
        <v>1365532</v>
      </c>
      <c r="AM84" s="325">
        <v>-3413</v>
      </c>
      <c r="AN84" s="325">
        <v>1362119</v>
      </c>
      <c r="AO84" s="325">
        <v>0</v>
      </c>
      <c r="AP84" s="325">
        <v>1362119</v>
      </c>
      <c r="AQ84" s="325">
        <v>1251453</v>
      </c>
      <c r="AR84" s="325">
        <v>110666</v>
      </c>
      <c r="AS84" s="325">
        <v>110666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13"/>
      <c r="G86" s="192"/>
      <c r="H86" s="928"/>
      <c r="I86" s="928"/>
      <c r="J86" s="928"/>
      <c r="K86" s="928"/>
      <c r="L86" s="930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2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4.7109375" style="110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710937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99" t="s">
        <v>1486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1"/>
      <c r="B3" s="1802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457"/>
      <c r="B4" s="458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11"/>
      <c r="B5" s="1211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>
        <v>0</v>
      </c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>
        <v>0</v>
      </c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>
        <v>0</v>
      </c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0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0</v>
      </c>
      <c r="AM23" s="80"/>
      <c r="AN23" s="91"/>
      <c r="AO23" s="57">
        <v>0</v>
      </c>
      <c r="AP23" s="91"/>
      <c r="AQ23" s="78"/>
      <c r="AR23" s="78"/>
      <c r="AS23" s="91">
        <v>0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>
        <v>0</v>
      </c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>
        <v>0</v>
      </c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>
        <v>0</v>
      </c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1414589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1631530</v>
      </c>
      <c r="AM32" s="71"/>
      <c r="AN32" s="90"/>
      <c r="AO32" s="61">
        <v>7775</v>
      </c>
      <c r="AP32" s="90"/>
      <c r="AQ32" s="69"/>
      <c r="AR32" s="69"/>
      <c r="AS32" s="90">
        <v>122604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>
        <v>0</v>
      </c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>
        <v>0</v>
      </c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383192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765636</v>
      </c>
      <c r="AM42" s="71"/>
      <c r="AN42" s="90"/>
      <c r="AO42" s="61">
        <v>0</v>
      </c>
      <c r="AP42" s="90"/>
      <c r="AQ42" s="69"/>
      <c r="AR42" s="69"/>
      <c r="AS42" s="90">
        <v>68352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>
        <v>0</v>
      </c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20973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32326</v>
      </c>
      <c r="AM50" s="80"/>
      <c r="AN50" s="91"/>
      <c r="AO50" s="57">
        <v>0</v>
      </c>
      <c r="AP50" s="91"/>
      <c r="AQ50" s="78"/>
      <c r="AR50" s="78"/>
      <c r="AS50" s="91">
        <v>3046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5351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72924</v>
      </c>
      <c r="AM51" s="83"/>
      <c r="AN51" s="92"/>
      <c r="AO51" s="52">
        <v>0</v>
      </c>
      <c r="AP51" s="92"/>
      <c r="AQ51" s="73"/>
      <c r="AR51" s="73"/>
      <c r="AS51" s="92">
        <v>7703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26554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34455</v>
      </c>
      <c r="AM54" s="80"/>
      <c r="AN54" s="91"/>
      <c r="AO54" s="57">
        <v>0</v>
      </c>
      <c r="AP54" s="91"/>
      <c r="AQ54" s="78"/>
      <c r="AR54" s="78"/>
      <c r="AS54" s="91">
        <v>3446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>
        <v>0</v>
      </c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5079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29815</v>
      </c>
      <c r="AM58" s="80"/>
      <c r="AN58" s="91"/>
      <c r="AO58" s="57">
        <v>0</v>
      </c>
      <c r="AP58" s="91"/>
      <c r="AQ58" s="78"/>
      <c r="AR58" s="78"/>
      <c r="AS58" s="91">
        <v>3791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>
        <v>0</v>
      </c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>
        <v>0</v>
      </c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>
        <v>0</v>
      </c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>
        <v>0</v>
      </c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432</v>
      </c>
      <c r="D76" s="330"/>
      <c r="E76" s="347">
        <v>1596039.4141524686</v>
      </c>
      <c r="F76" s="357">
        <v>345</v>
      </c>
      <c r="G76" s="330"/>
      <c r="H76" s="347">
        <v>162196.12613170542</v>
      </c>
      <c r="I76" s="357">
        <v>0</v>
      </c>
      <c r="J76" s="330"/>
      <c r="K76" s="347">
        <v>0</v>
      </c>
      <c r="L76" s="357">
        <v>29</v>
      </c>
      <c r="M76" s="330"/>
      <c r="N76" s="347">
        <v>92389.21011336791</v>
      </c>
      <c r="O76" s="357">
        <v>4</v>
      </c>
      <c r="P76" s="330"/>
      <c r="Q76" s="347">
        <v>5114.4124831981444</v>
      </c>
      <c r="R76" s="358">
        <v>1855738</v>
      </c>
      <c r="S76" s="330">
        <v>149026</v>
      </c>
      <c r="T76" s="330">
        <v>-30361</v>
      </c>
      <c r="U76" s="359">
        <v>118665</v>
      </c>
      <c r="V76" s="358">
        <v>1974403</v>
      </c>
      <c r="W76" s="347">
        <v>-4937</v>
      </c>
      <c r="X76" s="358">
        <v>1969466</v>
      </c>
      <c r="Y76" s="347">
        <v>6181</v>
      </c>
      <c r="Z76" s="358">
        <v>1975647</v>
      </c>
      <c r="AA76" s="330">
        <v>1812339</v>
      </c>
      <c r="AB76" s="330">
        <v>163308</v>
      </c>
      <c r="AC76" s="358">
        <v>163308</v>
      </c>
      <c r="AD76" s="327">
        <v>1975647</v>
      </c>
      <c r="AE76" s="360">
        <v>5302</v>
      </c>
      <c r="AF76" s="361">
        <v>2402916</v>
      </c>
      <c r="AG76" s="357">
        <v>31</v>
      </c>
      <c r="AH76" s="360">
        <v>227065</v>
      </c>
      <c r="AI76" s="357">
        <v>-19</v>
      </c>
      <c r="AJ76" s="362">
        <v>-63295</v>
      </c>
      <c r="AK76" s="363">
        <v>163770</v>
      </c>
      <c r="AL76" s="361">
        <v>2566686</v>
      </c>
      <c r="AM76" s="364">
        <v>-6417</v>
      </c>
      <c r="AN76" s="361">
        <v>2560269</v>
      </c>
      <c r="AO76" s="347">
        <v>7775</v>
      </c>
      <c r="AP76" s="361">
        <v>2568044</v>
      </c>
      <c r="AQ76" s="362">
        <v>2359102</v>
      </c>
      <c r="AR76" s="362">
        <v>208942</v>
      </c>
      <c r="AS76" s="361">
        <v>208942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0</v>
      </c>
      <c r="AB80" s="246">
        <v>0</v>
      </c>
      <c r="AC80" s="98">
        <v>0</v>
      </c>
      <c r="AD80" s="98">
        <v>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0</v>
      </c>
      <c r="AA82" s="54">
        <v>1353</v>
      </c>
      <c r="AB82" s="247">
        <v>-1353</v>
      </c>
      <c r="AC82" s="96">
        <v>-1353</v>
      </c>
      <c r="AD82" s="96">
        <v>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432</v>
      </c>
      <c r="D84" s="325"/>
      <c r="E84" s="338">
        <v>1596039.4141524686</v>
      </c>
      <c r="F84" s="326">
        <v>345</v>
      </c>
      <c r="G84" s="325"/>
      <c r="H84" s="338">
        <v>162196.12613170542</v>
      </c>
      <c r="I84" s="326">
        <v>0</v>
      </c>
      <c r="J84" s="325"/>
      <c r="K84" s="338">
        <v>0</v>
      </c>
      <c r="L84" s="326">
        <v>29</v>
      </c>
      <c r="M84" s="325"/>
      <c r="N84" s="338">
        <v>92389.21011336791</v>
      </c>
      <c r="O84" s="326">
        <v>4</v>
      </c>
      <c r="P84" s="325"/>
      <c r="Q84" s="338">
        <v>5114.4124831981444</v>
      </c>
      <c r="R84" s="325">
        <v>1855738</v>
      </c>
      <c r="S84" s="325">
        <v>149026</v>
      </c>
      <c r="T84" s="325">
        <v>-30361</v>
      </c>
      <c r="U84" s="325">
        <v>118665</v>
      </c>
      <c r="V84" s="325">
        <v>1974403</v>
      </c>
      <c r="W84" s="325">
        <v>-4937</v>
      </c>
      <c r="X84" s="325">
        <v>1969466</v>
      </c>
      <c r="Y84" s="338">
        <v>6181</v>
      </c>
      <c r="Z84" s="327">
        <v>1975647</v>
      </c>
      <c r="AA84" s="325">
        <v>1813692</v>
      </c>
      <c r="AB84" s="325">
        <v>161955</v>
      </c>
      <c r="AC84" s="327">
        <v>161955</v>
      </c>
      <c r="AD84" s="327">
        <v>1975647</v>
      </c>
      <c r="AE84" s="252"/>
      <c r="AF84" s="325">
        <v>2402916</v>
      </c>
      <c r="AG84" s="326">
        <v>31</v>
      </c>
      <c r="AH84" s="252">
        <v>227065</v>
      </c>
      <c r="AI84" s="326">
        <v>-19</v>
      </c>
      <c r="AJ84" s="325">
        <v>-63295</v>
      </c>
      <c r="AK84" s="325">
        <v>163770</v>
      </c>
      <c r="AL84" s="325">
        <v>2566686</v>
      </c>
      <c r="AM84" s="325">
        <v>-6417</v>
      </c>
      <c r="AN84" s="325">
        <v>2560269</v>
      </c>
      <c r="AO84" s="325">
        <v>7775</v>
      </c>
      <c r="AP84" s="325">
        <v>2568044</v>
      </c>
      <c r="AQ84" s="325">
        <v>2359102</v>
      </c>
      <c r="AR84" s="325">
        <v>208942</v>
      </c>
      <c r="AS84" s="325">
        <v>208942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13"/>
      <c r="G86" s="192"/>
      <c r="H86" s="928"/>
      <c r="I86" s="928"/>
      <c r="J86" s="928"/>
      <c r="K86" s="928"/>
      <c r="L86" s="930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6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F0"/>
  </sheetPr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14062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4.7109375" style="110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710937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99" t="s">
        <v>705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1"/>
      <c r="B3" s="1802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6.149999999999999" customHeight="1" x14ac:dyDescent="0.2">
      <c r="A4" s="457"/>
      <c r="B4" s="458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</row>
    <row r="5" spans="1:45" s="1210" customFormat="1" ht="31.5" customHeight="1" x14ac:dyDescent="0.2">
      <c r="A5" s="1211"/>
      <c r="B5" s="1211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 t="s">
        <v>802</v>
      </c>
      <c r="D6" s="1022" t="s">
        <v>802</v>
      </c>
      <c r="E6" s="1022" t="s">
        <v>803</v>
      </c>
      <c r="F6" s="1022" t="s">
        <v>910</v>
      </c>
      <c r="G6" s="1022" t="s">
        <v>802</v>
      </c>
      <c r="H6" s="1022" t="s">
        <v>803</v>
      </c>
      <c r="I6" s="1022" t="s">
        <v>910</v>
      </c>
      <c r="J6" s="1022" t="s">
        <v>802</v>
      </c>
      <c r="K6" s="1022" t="s">
        <v>803</v>
      </c>
      <c r="L6" s="1022" t="s">
        <v>910</v>
      </c>
      <c r="M6" s="1022" t="s">
        <v>802</v>
      </c>
      <c r="N6" s="1022" t="s">
        <v>803</v>
      </c>
      <c r="O6" s="1022" t="s">
        <v>910</v>
      </c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>
        <v>0</v>
      </c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17087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27787</v>
      </c>
      <c r="AM9" s="80"/>
      <c r="AN9" s="91"/>
      <c r="AO9" s="57">
        <v>0</v>
      </c>
      <c r="AP9" s="91"/>
      <c r="AQ9" s="78"/>
      <c r="AR9" s="78"/>
      <c r="AS9" s="91">
        <v>2227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>
        <v>0</v>
      </c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0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0</v>
      </c>
      <c r="AM23" s="80"/>
      <c r="AN23" s="91"/>
      <c r="AO23" s="57">
        <v>0</v>
      </c>
      <c r="AP23" s="91"/>
      <c r="AQ23" s="78"/>
      <c r="AR23" s="78"/>
      <c r="AS23" s="91">
        <v>0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>
        <v>0</v>
      </c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>
        <v>0</v>
      </c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>
        <v>0</v>
      </c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>
        <v>0</v>
      </c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>
        <v>0</v>
      </c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4674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5070</v>
      </c>
      <c r="AM35" s="80"/>
      <c r="AN35" s="91"/>
      <c r="AO35" s="57">
        <v>0</v>
      </c>
      <c r="AP35" s="91"/>
      <c r="AQ35" s="78"/>
      <c r="AR35" s="78"/>
      <c r="AS35" s="91">
        <v>456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>
        <v>0</v>
      </c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>
        <v>0</v>
      </c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>
        <v>0</v>
      </c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>
        <v>0</v>
      </c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>
        <v>0</v>
      </c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245651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749005</v>
      </c>
      <c r="AM53" s="80"/>
      <c r="AN53" s="91"/>
      <c r="AO53" s="57">
        <v>0</v>
      </c>
      <c r="AP53" s="91"/>
      <c r="AQ53" s="78"/>
      <c r="AR53" s="78"/>
      <c r="AS53" s="91">
        <v>51258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51126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75801</v>
      </c>
      <c r="AM54" s="80"/>
      <c r="AN54" s="91"/>
      <c r="AO54" s="57">
        <v>0</v>
      </c>
      <c r="AP54" s="91"/>
      <c r="AQ54" s="78"/>
      <c r="AR54" s="78"/>
      <c r="AS54" s="91">
        <v>11184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>
        <v>0</v>
      </c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>
        <v>0</v>
      </c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>
        <v>0</v>
      </c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>
        <v>0</v>
      </c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>
        <v>0</v>
      </c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>
        <v>0</v>
      </c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82</v>
      </c>
      <c r="D76" s="330"/>
      <c r="E76" s="347">
        <v>250062.73769734974</v>
      </c>
      <c r="F76" s="357">
        <v>71</v>
      </c>
      <c r="G76" s="330"/>
      <c r="H76" s="347">
        <v>26573.34736770366</v>
      </c>
      <c r="I76" s="357">
        <v>0</v>
      </c>
      <c r="J76" s="330"/>
      <c r="K76" s="347">
        <v>0</v>
      </c>
      <c r="L76" s="357">
        <v>17</v>
      </c>
      <c r="M76" s="330"/>
      <c r="N76" s="347">
        <v>41901.711168813483</v>
      </c>
      <c r="O76" s="357">
        <v>0</v>
      </c>
      <c r="P76" s="330"/>
      <c r="Q76" s="347">
        <v>0</v>
      </c>
      <c r="R76" s="358">
        <v>318538</v>
      </c>
      <c r="S76" s="330">
        <v>-31600</v>
      </c>
      <c r="T76" s="330">
        <v>17337</v>
      </c>
      <c r="U76" s="359">
        <v>-14263</v>
      </c>
      <c r="V76" s="358">
        <v>304275</v>
      </c>
      <c r="W76" s="347">
        <v>-761</v>
      </c>
      <c r="X76" s="358">
        <v>303514</v>
      </c>
      <c r="Y76" s="347">
        <v>1140</v>
      </c>
      <c r="Z76" s="358">
        <v>304654</v>
      </c>
      <c r="AA76" s="330">
        <v>279012</v>
      </c>
      <c r="AB76" s="330">
        <v>25642</v>
      </c>
      <c r="AC76" s="358">
        <v>25642</v>
      </c>
      <c r="AD76" s="327">
        <v>304654</v>
      </c>
      <c r="AE76" s="360">
        <v>5302</v>
      </c>
      <c r="AF76" s="361">
        <v>949245</v>
      </c>
      <c r="AG76" s="357">
        <v>-10</v>
      </c>
      <c r="AH76" s="360">
        <v>-121862</v>
      </c>
      <c r="AI76" s="357">
        <v>7</v>
      </c>
      <c r="AJ76" s="362">
        <v>30280</v>
      </c>
      <c r="AK76" s="363">
        <v>-91582</v>
      </c>
      <c r="AL76" s="361">
        <v>857663</v>
      </c>
      <c r="AM76" s="364">
        <v>-2145</v>
      </c>
      <c r="AN76" s="361">
        <v>855518</v>
      </c>
      <c r="AO76" s="347">
        <v>0</v>
      </c>
      <c r="AP76" s="361">
        <v>855518</v>
      </c>
      <c r="AQ76" s="362">
        <v>790393</v>
      </c>
      <c r="AR76" s="362">
        <v>65125</v>
      </c>
      <c r="AS76" s="361">
        <v>65125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0</v>
      </c>
      <c r="AB80" s="246">
        <v>0</v>
      </c>
      <c r="AC80" s="98">
        <v>0</v>
      </c>
      <c r="AD80" s="98">
        <v>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0</v>
      </c>
      <c r="AA82" s="54">
        <v>345</v>
      </c>
      <c r="AB82" s="247">
        <v>-345</v>
      </c>
      <c r="AC82" s="96">
        <v>-345</v>
      </c>
      <c r="AD82" s="96">
        <v>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82</v>
      </c>
      <c r="D84" s="325"/>
      <c r="E84" s="338">
        <v>250062.73769734974</v>
      </c>
      <c r="F84" s="326">
        <v>71</v>
      </c>
      <c r="G84" s="325"/>
      <c r="H84" s="338">
        <v>26573.34736770366</v>
      </c>
      <c r="I84" s="326">
        <v>0</v>
      </c>
      <c r="J84" s="325"/>
      <c r="K84" s="338">
        <v>0</v>
      </c>
      <c r="L84" s="326">
        <v>17</v>
      </c>
      <c r="M84" s="325"/>
      <c r="N84" s="338">
        <v>41901.711168813483</v>
      </c>
      <c r="O84" s="326">
        <v>0</v>
      </c>
      <c r="P84" s="325"/>
      <c r="Q84" s="338">
        <v>0</v>
      </c>
      <c r="R84" s="325">
        <v>318538</v>
      </c>
      <c r="S84" s="325">
        <v>-31600</v>
      </c>
      <c r="T84" s="325">
        <v>17337</v>
      </c>
      <c r="U84" s="325">
        <v>-14263</v>
      </c>
      <c r="V84" s="325">
        <v>304275</v>
      </c>
      <c r="W84" s="325">
        <v>-761</v>
      </c>
      <c r="X84" s="325">
        <v>303514</v>
      </c>
      <c r="Y84" s="338">
        <v>1140</v>
      </c>
      <c r="Z84" s="327">
        <v>304654</v>
      </c>
      <c r="AA84" s="325">
        <v>279357</v>
      </c>
      <c r="AB84" s="325">
        <v>25297</v>
      </c>
      <c r="AC84" s="327">
        <v>25297</v>
      </c>
      <c r="AD84" s="327">
        <v>304654</v>
      </c>
      <c r="AE84" s="252"/>
      <c r="AF84" s="325">
        <v>949245</v>
      </c>
      <c r="AG84" s="326">
        <v>-10</v>
      </c>
      <c r="AH84" s="252">
        <v>-121862</v>
      </c>
      <c r="AI84" s="326">
        <v>7</v>
      </c>
      <c r="AJ84" s="325">
        <v>30280</v>
      </c>
      <c r="AK84" s="325">
        <v>-91582</v>
      </c>
      <c r="AL84" s="325">
        <v>857663</v>
      </c>
      <c r="AM84" s="325">
        <v>-2145</v>
      </c>
      <c r="AN84" s="325">
        <v>855518</v>
      </c>
      <c r="AO84" s="325">
        <v>0</v>
      </c>
      <c r="AP84" s="325">
        <v>855518</v>
      </c>
      <c r="AQ84" s="325">
        <v>790393</v>
      </c>
      <c r="AR84" s="325">
        <v>65125</v>
      </c>
      <c r="AS84" s="325">
        <v>65125</v>
      </c>
    </row>
    <row r="85" spans="1:45" s="199" customFormat="1" ht="16.149999999999999" customHeight="1" thickTop="1" x14ac:dyDescent="0.2">
      <c r="A85" s="1608" t="s">
        <v>1636</v>
      </c>
      <c r="B85" s="1609"/>
      <c r="C85" s="1128"/>
      <c r="D85" s="1129"/>
      <c r="E85" s="1129"/>
      <c r="F85" s="1128"/>
      <c r="G85" s="1129"/>
      <c r="H85" s="1129"/>
      <c r="I85" s="1128"/>
      <c r="J85" s="1129"/>
      <c r="K85" s="1129"/>
      <c r="L85" s="1128"/>
      <c r="M85" s="1129"/>
      <c r="N85" s="1129"/>
      <c r="O85" s="1128"/>
      <c r="P85" s="1129"/>
      <c r="Q85" s="1129"/>
      <c r="R85" s="1129"/>
      <c r="S85" s="1129"/>
      <c r="T85" s="1129"/>
      <c r="U85" s="1129"/>
      <c r="V85" s="1129"/>
      <c r="W85" s="1129"/>
      <c r="X85" s="1129"/>
      <c r="Y85" s="1129"/>
      <c r="Z85" s="1130"/>
      <c r="AA85" s="1131">
        <v>-16666</v>
      </c>
      <c r="AB85" s="1129"/>
      <c r="AC85" s="1130">
        <v>-16666</v>
      </c>
      <c r="AD85" s="1130"/>
      <c r="AE85" s="1129"/>
      <c r="AF85" s="1129"/>
      <c r="AG85" s="1128"/>
      <c r="AH85" s="1129"/>
      <c r="AI85" s="1128"/>
      <c r="AJ85" s="1129"/>
      <c r="AK85" s="1129"/>
      <c r="AL85" s="1129"/>
      <c r="AM85" s="1129"/>
      <c r="AN85" s="1129"/>
      <c r="AO85" s="1129"/>
      <c r="AP85" s="1129"/>
      <c r="AQ85" s="1129"/>
      <c r="AR85" s="1129"/>
      <c r="AS85" s="1129"/>
    </row>
    <row r="86" spans="1:45" s="199" customFormat="1" ht="16.149999999999999" customHeight="1" thickBot="1" x14ac:dyDescent="0.25">
      <c r="A86" s="1610" t="s">
        <v>1643</v>
      </c>
      <c r="B86" s="1611"/>
      <c r="C86" s="326"/>
      <c r="D86" s="325"/>
      <c r="E86" s="338"/>
      <c r="F86" s="326"/>
      <c r="G86" s="325"/>
      <c r="H86" s="338"/>
      <c r="I86" s="326"/>
      <c r="J86" s="325"/>
      <c r="K86" s="338"/>
      <c r="L86" s="326"/>
      <c r="M86" s="325"/>
      <c r="N86" s="338"/>
      <c r="O86" s="326"/>
      <c r="P86" s="325"/>
      <c r="Q86" s="338"/>
      <c r="R86" s="325"/>
      <c r="S86" s="325"/>
      <c r="T86" s="325"/>
      <c r="U86" s="325"/>
      <c r="V86" s="325"/>
      <c r="W86" s="325"/>
      <c r="X86" s="325"/>
      <c r="Y86" s="338"/>
      <c r="Z86" s="327"/>
      <c r="AA86" s="325"/>
      <c r="AB86" s="325"/>
      <c r="AC86" s="327">
        <v>8631</v>
      </c>
      <c r="AD86" s="327"/>
      <c r="AE86" s="252"/>
      <c r="AF86" s="325"/>
      <c r="AG86" s="326"/>
      <c r="AH86" s="252"/>
      <c r="AI86" s="326"/>
      <c r="AJ86" s="325"/>
      <c r="AK86" s="325"/>
      <c r="AL86" s="325"/>
      <c r="AM86" s="325"/>
      <c r="AN86" s="325"/>
      <c r="AO86" s="325"/>
      <c r="AP86" s="325"/>
      <c r="AQ86" s="325"/>
      <c r="AR86" s="325"/>
      <c r="AS86" s="325"/>
    </row>
    <row r="87" spans="1:45" ht="16.149999999999999" customHeight="1" thickTop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4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8">
    <mergeCell ref="P87:P88"/>
    <mergeCell ref="A80:B80"/>
    <mergeCell ref="A81:B81"/>
    <mergeCell ref="A82:B82"/>
    <mergeCell ref="A84:B84"/>
    <mergeCell ref="J87:J88"/>
    <mergeCell ref="M87:M88"/>
    <mergeCell ref="A83:B83"/>
    <mergeCell ref="A85:B85"/>
    <mergeCell ref="A86:B86"/>
    <mergeCell ref="A76:B76"/>
    <mergeCell ref="A77:B77"/>
    <mergeCell ref="A78:B78"/>
    <mergeCell ref="AP2:AP3"/>
    <mergeCell ref="AQ2:AQ3"/>
    <mergeCell ref="AA2:AA3"/>
    <mergeCell ref="A1:B3"/>
    <mergeCell ref="R2:R3"/>
    <mergeCell ref="S2:U2"/>
    <mergeCell ref="C1:K1"/>
    <mergeCell ref="L1:U1"/>
    <mergeCell ref="AL1:AS1"/>
    <mergeCell ref="C2:C3"/>
    <mergeCell ref="D2:E2"/>
    <mergeCell ref="F2:H2"/>
    <mergeCell ref="I2:K2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X2:X3"/>
    <mergeCell ref="Y2:Y3"/>
    <mergeCell ref="Z2:Z3"/>
    <mergeCell ref="AS2:AS3"/>
    <mergeCell ref="L2:N2"/>
    <mergeCell ref="O2:Q2"/>
    <mergeCell ref="V1:AD1"/>
    <mergeCell ref="AE1:AK1"/>
    <mergeCell ref="AR2:AR3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14062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4.7109375" style="110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710937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99" t="s">
        <v>1168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1"/>
      <c r="B3" s="1802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4.25" customHeight="1" x14ac:dyDescent="0.2">
      <c r="A4" s="457"/>
      <c r="B4" s="458"/>
      <c r="C4" s="456">
        <v>1</v>
      </c>
      <c r="D4" s="456">
        <v>2</v>
      </c>
      <c r="E4" s="456">
        <v>3</v>
      </c>
      <c r="F4" s="456">
        <v>4</v>
      </c>
      <c r="G4" s="456">
        <v>5</v>
      </c>
      <c r="H4" s="456">
        <v>6</v>
      </c>
      <c r="I4" s="456">
        <v>7</v>
      </c>
      <c r="J4" s="456">
        <v>8</v>
      </c>
      <c r="K4" s="456">
        <v>9</v>
      </c>
      <c r="L4" s="456">
        <v>10</v>
      </c>
      <c r="M4" s="456">
        <v>11</v>
      </c>
      <c r="N4" s="456">
        <v>12</v>
      </c>
      <c r="O4" s="456">
        <v>13</v>
      </c>
      <c r="P4" s="456">
        <v>14</v>
      </c>
      <c r="Q4" s="456">
        <v>15</v>
      </c>
      <c r="R4" s="456">
        <v>16</v>
      </c>
      <c r="S4" s="456">
        <v>17</v>
      </c>
      <c r="T4" s="456">
        <v>18</v>
      </c>
      <c r="U4" s="456">
        <v>19</v>
      </c>
      <c r="V4" s="456">
        <v>20</v>
      </c>
      <c r="W4" s="456">
        <v>21</v>
      </c>
      <c r="X4" s="456">
        <v>22</v>
      </c>
      <c r="Y4" s="456">
        <v>23</v>
      </c>
      <c r="Z4" s="456">
        <v>24</v>
      </c>
      <c r="AA4" s="456">
        <v>25</v>
      </c>
      <c r="AB4" s="456">
        <v>26</v>
      </c>
      <c r="AC4" s="456">
        <v>27</v>
      </c>
      <c r="AD4" s="456">
        <v>28</v>
      </c>
      <c r="AE4" s="456">
        <v>29</v>
      </c>
      <c r="AF4" s="456">
        <v>30</v>
      </c>
      <c r="AG4" s="456">
        <v>31</v>
      </c>
      <c r="AH4" s="456">
        <v>32</v>
      </c>
      <c r="AI4" s="456">
        <v>33</v>
      </c>
      <c r="AJ4" s="456">
        <v>34</v>
      </c>
      <c r="AK4" s="456">
        <v>35</v>
      </c>
      <c r="AL4" s="456">
        <v>36</v>
      </c>
      <c r="AM4" s="456">
        <v>37</v>
      </c>
      <c r="AN4" s="456">
        <v>38</v>
      </c>
      <c r="AO4" s="456">
        <v>39</v>
      </c>
      <c r="AP4" s="456">
        <v>40</v>
      </c>
      <c r="AQ4" s="456">
        <v>41</v>
      </c>
      <c r="AR4" s="456">
        <v>42</v>
      </c>
      <c r="AS4" s="456">
        <v>43</v>
      </c>
    </row>
    <row r="5" spans="1:45" s="1210" customFormat="1" ht="31.5" customHeight="1" x14ac:dyDescent="0.2">
      <c r="A5" s="1211"/>
      <c r="B5" s="1211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/>
      <c r="D6" s="1022" t="s">
        <v>802</v>
      </c>
      <c r="E6" s="1022" t="s">
        <v>803</v>
      </c>
      <c r="F6" s="1022"/>
      <c r="G6" s="1022" t="s">
        <v>802</v>
      </c>
      <c r="H6" s="1022" t="s">
        <v>803</v>
      </c>
      <c r="I6" s="1022"/>
      <c r="J6" s="1022" t="s">
        <v>802</v>
      </c>
      <c r="K6" s="1022" t="s">
        <v>803</v>
      </c>
      <c r="L6" s="1022"/>
      <c r="M6" s="1022" t="s">
        <v>802</v>
      </c>
      <c r="N6" s="1022" t="s">
        <v>803</v>
      </c>
      <c r="O6" s="1022"/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/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/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/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/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/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/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/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/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/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/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/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/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/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/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/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/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0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0</v>
      </c>
      <c r="AM23" s="80"/>
      <c r="AN23" s="91"/>
      <c r="AO23" s="57"/>
      <c r="AP23" s="91"/>
      <c r="AQ23" s="78"/>
      <c r="AR23" s="78"/>
      <c r="AS23" s="91">
        <v>0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/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/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/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/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/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/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/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/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23906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42104</v>
      </c>
      <c r="AM32" s="71"/>
      <c r="AN32" s="90"/>
      <c r="AO32" s="61"/>
      <c r="AP32" s="90"/>
      <c r="AQ32" s="69"/>
      <c r="AR32" s="69"/>
      <c r="AS32" s="90">
        <v>6931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/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/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/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/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/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/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/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/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/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132680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336368</v>
      </c>
      <c r="AM42" s="71"/>
      <c r="AN42" s="90"/>
      <c r="AO42" s="61"/>
      <c r="AP42" s="90"/>
      <c r="AQ42" s="69"/>
      <c r="AR42" s="69"/>
      <c r="AS42" s="90">
        <v>37828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/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/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/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/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/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/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/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5403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3803</v>
      </c>
      <c r="AM50" s="80"/>
      <c r="AN50" s="91"/>
      <c r="AO50" s="57"/>
      <c r="AP50" s="91"/>
      <c r="AQ50" s="78"/>
      <c r="AR50" s="78"/>
      <c r="AS50" s="91">
        <v>-341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/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/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/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/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/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/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/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/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/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/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/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/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/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/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/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/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/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/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/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/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/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/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/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/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/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37</v>
      </c>
      <c r="D76" s="330"/>
      <c r="E76" s="347">
        <v>128909.56784401152</v>
      </c>
      <c r="F76" s="357">
        <v>30</v>
      </c>
      <c r="G76" s="330"/>
      <c r="H76" s="347">
        <v>14093.975847194848</v>
      </c>
      <c r="I76" s="357">
        <v>0</v>
      </c>
      <c r="J76" s="330"/>
      <c r="K76" s="347">
        <v>0</v>
      </c>
      <c r="L76" s="357">
        <v>6</v>
      </c>
      <c r="M76" s="330"/>
      <c r="N76" s="347">
        <v>18985.599221619006</v>
      </c>
      <c r="O76" s="357">
        <v>0</v>
      </c>
      <c r="P76" s="330"/>
      <c r="Q76" s="347">
        <v>0</v>
      </c>
      <c r="R76" s="358">
        <v>161989</v>
      </c>
      <c r="S76" s="330">
        <v>90255</v>
      </c>
      <c r="T76" s="330">
        <v>18261</v>
      </c>
      <c r="U76" s="359">
        <v>108516</v>
      </c>
      <c r="V76" s="358">
        <v>270505</v>
      </c>
      <c r="W76" s="347">
        <v>-677</v>
      </c>
      <c r="X76" s="358">
        <v>269828</v>
      </c>
      <c r="Y76" s="347">
        <v>0</v>
      </c>
      <c r="Z76" s="358">
        <v>269828</v>
      </c>
      <c r="AA76" s="330">
        <v>238755</v>
      </c>
      <c r="AB76" s="330">
        <v>31073</v>
      </c>
      <c r="AC76" s="358">
        <v>31073</v>
      </c>
      <c r="AD76" s="327">
        <v>269828</v>
      </c>
      <c r="AE76" s="360">
        <v>5302</v>
      </c>
      <c r="AF76" s="361">
        <v>228735</v>
      </c>
      <c r="AG76" s="357">
        <v>19</v>
      </c>
      <c r="AH76" s="360">
        <v>118301</v>
      </c>
      <c r="AI76" s="357">
        <v>11</v>
      </c>
      <c r="AJ76" s="362">
        <v>35239</v>
      </c>
      <c r="AK76" s="363">
        <v>153540</v>
      </c>
      <c r="AL76" s="361">
        <v>382275</v>
      </c>
      <c r="AM76" s="364">
        <v>-956</v>
      </c>
      <c r="AN76" s="361">
        <v>381319</v>
      </c>
      <c r="AO76" s="347">
        <v>0</v>
      </c>
      <c r="AP76" s="361">
        <v>381319</v>
      </c>
      <c r="AQ76" s="362">
        <v>336901</v>
      </c>
      <c r="AR76" s="362">
        <v>44418</v>
      </c>
      <c r="AS76" s="361">
        <v>44418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0</v>
      </c>
      <c r="AB80" s="246">
        <v>0</v>
      </c>
      <c r="AC80" s="98">
        <v>0</v>
      </c>
      <c r="AD80" s="98">
        <v>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35434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0</v>
      </c>
      <c r="AA82" s="54">
        <v>0</v>
      </c>
      <c r="AB82" s="247">
        <v>0</v>
      </c>
      <c r="AC82" s="96">
        <v>0</v>
      </c>
      <c r="AD82" s="96">
        <v>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-130438</v>
      </c>
      <c r="Z83" s="1130">
        <v>-130438</v>
      </c>
      <c r="AA83" s="1131">
        <v>-119569</v>
      </c>
      <c r="AB83" s="1129">
        <v>-10869</v>
      </c>
      <c r="AC83" s="1130">
        <v>-10869</v>
      </c>
      <c r="AD83" s="1130">
        <v>-130438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37</v>
      </c>
      <c r="D84" s="325"/>
      <c r="E84" s="338">
        <v>128909.56784401152</v>
      </c>
      <c r="F84" s="326">
        <v>30</v>
      </c>
      <c r="G84" s="325"/>
      <c r="H84" s="338">
        <v>14093.975847194848</v>
      </c>
      <c r="I84" s="326">
        <v>0</v>
      </c>
      <c r="J84" s="325"/>
      <c r="K84" s="338">
        <v>0</v>
      </c>
      <c r="L84" s="326">
        <v>6</v>
      </c>
      <c r="M84" s="325"/>
      <c r="N84" s="338">
        <v>18985.599221619006</v>
      </c>
      <c r="O84" s="326">
        <v>0</v>
      </c>
      <c r="P84" s="325"/>
      <c r="Q84" s="338">
        <v>0</v>
      </c>
      <c r="R84" s="325">
        <v>161989</v>
      </c>
      <c r="S84" s="325">
        <v>90255</v>
      </c>
      <c r="T84" s="325">
        <v>18261</v>
      </c>
      <c r="U84" s="325">
        <v>108516</v>
      </c>
      <c r="V84" s="325">
        <v>270505</v>
      </c>
      <c r="W84" s="325">
        <v>-677</v>
      </c>
      <c r="X84" s="325">
        <v>269828</v>
      </c>
      <c r="Y84" s="338">
        <v>-130438</v>
      </c>
      <c r="Z84" s="327">
        <v>139390</v>
      </c>
      <c r="AA84" s="325">
        <v>119186</v>
      </c>
      <c r="AB84" s="325">
        <v>20204</v>
      </c>
      <c r="AC84" s="327">
        <v>20204</v>
      </c>
      <c r="AD84" s="327">
        <v>174824</v>
      </c>
      <c r="AE84" s="252"/>
      <c r="AF84" s="325">
        <v>228735</v>
      </c>
      <c r="AG84" s="326">
        <v>19</v>
      </c>
      <c r="AH84" s="252">
        <v>118301</v>
      </c>
      <c r="AI84" s="326">
        <v>11</v>
      </c>
      <c r="AJ84" s="325">
        <v>35239</v>
      </c>
      <c r="AK84" s="325">
        <v>153540</v>
      </c>
      <c r="AL84" s="325">
        <v>382275</v>
      </c>
      <c r="AM84" s="325">
        <v>-956</v>
      </c>
      <c r="AN84" s="325">
        <v>381319</v>
      </c>
      <c r="AO84" s="325">
        <v>0</v>
      </c>
      <c r="AP84" s="325">
        <v>381319</v>
      </c>
      <c r="AQ84" s="325">
        <v>336901</v>
      </c>
      <c r="AR84" s="325">
        <v>44418</v>
      </c>
      <c r="AS84" s="325">
        <v>44418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13"/>
      <c r="G86" s="192"/>
      <c r="H86" s="928"/>
      <c r="I86" s="928"/>
      <c r="J86" s="928"/>
      <c r="K86" s="928"/>
      <c r="L86" s="930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339"/>
      <c r="AB86" s="192"/>
      <c r="AC86" s="192"/>
      <c r="AD86" s="192"/>
      <c r="AE86" s="192"/>
      <c r="AF86" s="192"/>
      <c r="AQ86" s="339"/>
      <c r="AS86" s="339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99" t="s">
        <v>1583</v>
      </c>
      <c r="D88" s="113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C89" s="199"/>
      <c r="D89" s="113"/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2"/>
      <c r="C90" s="199"/>
      <c r="D90" s="113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J87:J88"/>
    <mergeCell ref="M87:M88"/>
    <mergeCell ref="P87:P88"/>
    <mergeCell ref="A78:B78"/>
    <mergeCell ref="A79:B79"/>
    <mergeCell ref="A80:B80"/>
    <mergeCell ref="A81:B81"/>
    <mergeCell ref="A82:B82"/>
    <mergeCell ref="A84:B84"/>
    <mergeCell ref="A83:B83"/>
    <mergeCell ref="AS2:AS3"/>
    <mergeCell ref="A76:B76"/>
    <mergeCell ref="AN2:AN3"/>
    <mergeCell ref="AO2:AO3"/>
    <mergeCell ref="S2:U2"/>
    <mergeCell ref="V2:V3"/>
    <mergeCell ref="AP2:AP3"/>
    <mergeCell ref="D2:E2"/>
    <mergeCell ref="F2:H2"/>
    <mergeCell ref="I2:K2"/>
    <mergeCell ref="L2:N2"/>
    <mergeCell ref="O2:Q2"/>
    <mergeCell ref="R2:R3"/>
    <mergeCell ref="AQ2:AQ3"/>
    <mergeCell ref="AR2:AR3"/>
    <mergeCell ref="A77:B77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C2:C3"/>
    <mergeCell ref="C1:K1"/>
    <mergeCell ref="L1:U1"/>
    <mergeCell ref="V1:AD1"/>
    <mergeCell ref="AE1:AK1"/>
    <mergeCell ref="AL1:AS1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14062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4.7109375" style="110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710937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99" t="s">
        <v>1169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1"/>
      <c r="B3" s="1802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4.25" customHeight="1" x14ac:dyDescent="0.2">
      <c r="A4" s="457"/>
      <c r="B4" s="458"/>
      <c r="C4" s="456">
        <v>1</v>
      </c>
      <c r="D4" s="456">
        <v>2</v>
      </c>
      <c r="E4" s="456">
        <v>3</v>
      </c>
      <c r="F4" s="456">
        <v>4</v>
      </c>
      <c r="G4" s="456">
        <v>5</v>
      </c>
      <c r="H4" s="456">
        <v>6</v>
      </c>
      <c r="I4" s="456">
        <v>7</v>
      </c>
      <c r="J4" s="456">
        <v>8</v>
      </c>
      <c r="K4" s="456">
        <v>9</v>
      </c>
      <c r="L4" s="456">
        <v>10</v>
      </c>
      <c r="M4" s="456">
        <v>11</v>
      </c>
      <c r="N4" s="456">
        <v>12</v>
      </c>
      <c r="O4" s="456">
        <v>13</v>
      </c>
      <c r="P4" s="456">
        <v>14</v>
      </c>
      <c r="Q4" s="456">
        <v>15</v>
      </c>
      <c r="R4" s="456">
        <v>16</v>
      </c>
      <c r="S4" s="456">
        <v>17</v>
      </c>
      <c r="T4" s="456">
        <v>18</v>
      </c>
      <c r="U4" s="456">
        <v>19</v>
      </c>
      <c r="V4" s="456">
        <v>20</v>
      </c>
      <c r="W4" s="456">
        <v>21</v>
      </c>
      <c r="X4" s="456">
        <v>22</v>
      </c>
      <c r="Y4" s="456">
        <v>23</v>
      </c>
      <c r="Z4" s="456">
        <v>24</v>
      </c>
      <c r="AA4" s="456">
        <v>25</v>
      </c>
      <c r="AB4" s="456">
        <v>26</v>
      </c>
      <c r="AC4" s="456">
        <v>27</v>
      </c>
      <c r="AD4" s="456">
        <v>28</v>
      </c>
      <c r="AE4" s="456">
        <v>29</v>
      </c>
      <c r="AF4" s="456">
        <v>30</v>
      </c>
      <c r="AG4" s="456">
        <v>31</v>
      </c>
      <c r="AH4" s="456">
        <v>32</v>
      </c>
      <c r="AI4" s="456">
        <v>33</v>
      </c>
      <c r="AJ4" s="456">
        <v>34</v>
      </c>
      <c r="AK4" s="456">
        <v>35</v>
      </c>
      <c r="AL4" s="456">
        <v>36</v>
      </c>
      <c r="AM4" s="456">
        <v>37</v>
      </c>
      <c r="AN4" s="456">
        <v>38</v>
      </c>
      <c r="AO4" s="456">
        <v>39</v>
      </c>
      <c r="AP4" s="456">
        <v>40</v>
      </c>
      <c r="AQ4" s="456">
        <v>41</v>
      </c>
      <c r="AR4" s="456">
        <v>42</v>
      </c>
      <c r="AS4" s="456">
        <v>43</v>
      </c>
    </row>
    <row r="5" spans="1:45" s="1210" customFormat="1" ht="31.5" customHeight="1" x14ac:dyDescent="0.2">
      <c r="A5" s="1211"/>
      <c r="B5" s="1211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/>
      <c r="D6" s="1022" t="s">
        <v>802</v>
      </c>
      <c r="E6" s="1022" t="s">
        <v>803</v>
      </c>
      <c r="F6" s="1022"/>
      <c r="G6" s="1022" t="s">
        <v>802</v>
      </c>
      <c r="H6" s="1022" t="s">
        <v>803</v>
      </c>
      <c r="I6" s="1022"/>
      <c r="J6" s="1022" t="s">
        <v>802</v>
      </c>
      <c r="K6" s="1022" t="s">
        <v>803</v>
      </c>
      <c r="L6" s="1022"/>
      <c r="M6" s="1022" t="s">
        <v>802</v>
      </c>
      <c r="N6" s="1022" t="s">
        <v>803</v>
      </c>
      <c r="O6" s="1022"/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9809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6402</v>
      </c>
      <c r="AM7" s="71"/>
      <c r="AN7" s="90"/>
      <c r="AO7" s="61"/>
      <c r="AP7" s="90"/>
      <c r="AQ7" s="69"/>
      <c r="AR7" s="69"/>
      <c r="AS7" s="90">
        <v>1180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/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/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/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/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/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/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/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/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/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/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/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/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/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/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/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0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0</v>
      </c>
      <c r="AM23" s="80"/>
      <c r="AN23" s="91"/>
      <c r="AO23" s="57"/>
      <c r="AP23" s="91"/>
      <c r="AQ23" s="78"/>
      <c r="AR23" s="78"/>
      <c r="AS23" s="91">
        <v>0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/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/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/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/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/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5491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1731</v>
      </c>
      <c r="AM29" s="80"/>
      <c r="AN29" s="91"/>
      <c r="AO29" s="57"/>
      <c r="AP29" s="91"/>
      <c r="AQ29" s="78"/>
      <c r="AR29" s="78"/>
      <c r="AS29" s="91">
        <v>-128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/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/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/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/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220102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310068</v>
      </c>
      <c r="AM34" s="80"/>
      <c r="AN34" s="91"/>
      <c r="AO34" s="57"/>
      <c r="AP34" s="91"/>
      <c r="AQ34" s="78"/>
      <c r="AR34" s="78"/>
      <c r="AS34" s="91">
        <v>34513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/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/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/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/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/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/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/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/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/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/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/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/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/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/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/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/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/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/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/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/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5172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5432</v>
      </c>
      <c r="AM55" s="80"/>
      <c r="AN55" s="91"/>
      <c r="AO55" s="57"/>
      <c r="AP55" s="91"/>
      <c r="AQ55" s="78"/>
      <c r="AR55" s="78"/>
      <c r="AS55" s="91">
        <v>912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10116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1833</v>
      </c>
      <c r="AM56" s="83"/>
      <c r="AN56" s="92"/>
      <c r="AO56" s="52"/>
      <c r="AP56" s="92"/>
      <c r="AQ56" s="73"/>
      <c r="AR56" s="73"/>
      <c r="AS56" s="92">
        <v>-703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9134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2118</v>
      </c>
      <c r="AM57" s="71"/>
      <c r="AN57" s="90"/>
      <c r="AO57" s="61"/>
      <c r="AP57" s="90"/>
      <c r="AQ57" s="69"/>
      <c r="AR57" s="69"/>
      <c r="AS57" s="90">
        <v>-891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/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/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/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/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/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5478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10812</v>
      </c>
      <c r="AM63" s="80"/>
      <c r="AN63" s="91"/>
      <c r="AO63" s="57"/>
      <c r="AP63" s="91"/>
      <c r="AQ63" s="78"/>
      <c r="AR63" s="78"/>
      <c r="AS63" s="91">
        <v>2260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/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/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/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/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/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/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/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/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/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/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/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/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54</v>
      </c>
      <c r="D76" s="330"/>
      <c r="E76" s="347">
        <v>193632.33516987722</v>
      </c>
      <c r="F76" s="357">
        <v>46</v>
      </c>
      <c r="G76" s="330"/>
      <c r="H76" s="347">
        <v>22505.789770068619</v>
      </c>
      <c r="I76" s="357">
        <v>1</v>
      </c>
      <c r="J76" s="330"/>
      <c r="K76" s="347">
        <v>127.26870103228291</v>
      </c>
      <c r="L76" s="357">
        <v>15</v>
      </c>
      <c r="M76" s="330"/>
      <c r="N76" s="347">
        <v>49037.040610468925</v>
      </c>
      <c r="O76" s="357">
        <v>0</v>
      </c>
      <c r="P76" s="330"/>
      <c r="Q76" s="347">
        <v>0</v>
      </c>
      <c r="R76" s="358">
        <v>265302</v>
      </c>
      <c r="S76" s="330">
        <v>35536</v>
      </c>
      <c r="T76" s="330">
        <v>4482</v>
      </c>
      <c r="U76" s="359">
        <v>40018</v>
      </c>
      <c r="V76" s="358">
        <v>305320</v>
      </c>
      <c r="W76" s="347">
        <v>-763</v>
      </c>
      <c r="X76" s="358">
        <v>304557</v>
      </c>
      <c r="Y76" s="347">
        <v>0</v>
      </c>
      <c r="Z76" s="358">
        <v>304557</v>
      </c>
      <c r="AA76" s="330">
        <v>272525</v>
      </c>
      <c r="AB76" s="330">
        <v>32032</v>
      </c>
      <c r="AC76" s="358">
        <v>32032</v>
      </c>
      <c r="AD76" s="327">
        <v>304557</v>
      </c>
      <c r="AE76" s="360">
        <v>5302</v>
      </c>
      <c r="AF76" s="361">
        <v>291375</v>
      </c>
      <c r="AG76" s="357">
        <v>10</v>
      </c>
      <c r="AH76" s="360">
        <v>48362</v>
      </c>
      <c r="AI76" s="357">
        <v>0</v>
      </c>
      <c r="AJ76" s="362">
        <v>-1341</v>
      </c>
      <c r="AK76" s="363">
        <v>47021</v>
      </c>
      <c r="AL76" s="361">
        <v>338396</v>
      </c>
      <c r="AM76" s="364">
        <v>-846</v>
      </c>
      <c r="AN76" s="361">
        <v>337550</v>
      </c>
      <c r="AO76" s="347">
        <v>0</v>
      </c>
      <c r="AP76" s="361">
        <v>337550</v>
      </c>
      <c r="AQ76" s="362">
        <v>300407</v>
      </c>
      <c r="AR76" s="362">
        <v>37143</v>
      </c>
      <c r="AS76" s="361">
        <v>37143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166</v>
      </c>
      <c r="AB80" s="246">
        <v>-166</v>
      </c>
      <c r="AC80" s="98">
        <v>-166</v>
      </c>
      <c r="AD80" s="98">
        <v>10000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0</v>
      </c>
      <c r="AA82" s="54">
        <v>1327</v>
      </c>
      <c r="AB82" s="247">
        <v>-1327</v>
      </c>
      <c r="AC82" s="96">
        <v>-1327</v>
      </c>
      <c r="AD82" s="96">
        <v>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-64743</v>
      </c>
      <c r="Z83" s="1130">
        <v>-64743</v>
      </c>
      <c r="AA83" s="1131">
        <v>-59348</v>
      </c>
      <c r="AB83" s="1129">
        <v>-5395</v>
      </c>
      <c r="AC83" s="1130">
        <v>-5395</v>
      </c>
      <c r="AD83" s="1130">
        <v>-64743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54</v>
      </c>
      <c r="D84" s="325"/>
      <c r="E84" s="338">
        <v>193632.33516987722</v>
      </c>
      <c r="F84" s="326">
        <v>46</v>
      </c>
      <c r="G84" s="325"/>
      <c r="H84" s="338">
        <v>22505.789770068619</v>
      </c>
      <c r="I84" s="326">
        <v>1</v>
      </c>
      <c r="J84" s="325"/>
      <c r="K84" s="338">
        <v>127.26870103228291</v>
      </c>
      <c r="L84" s="326">
        <v>15</v>
      </c>
      <c r="M84" s="325"/>
      <c r="N84" s="338">
        <v>49037.040610468925</v>
      </c>
      <c r="O84" s="326">
        <v>0</v>
      </c>
      <c r="P84" s="325"/>
      <c r="Q84" s="338">
        <v>0</v>
      </c>
      <c r="R84" s="325">
        <v>265302</v>
      </c>
      <c r="S84" s="325">
        <v>35536</v>
      </c>
      <c r="T84" s="325">
        <v>4482</v>
      </c>
      <c r="U84" s="325">
        <v>40018</v>
      </c>
      <c r="V84" s="325">
        <v>305320</v>
      </c>
      <c r="W84" s="325">
        <v>-763</v>
      </c>
      <c r="X84" s="325">
        <v>304557</v>
      </c>
      <c r="Y84" s="338">
        <v>-64743</v>
      </c>
      <c r="Z84" s="327">
        <v>239814</v>
      </c>
      <c r="AA84" s="325">
        <v>214670</v>
      </c>
      <c r="AB84" s="325">
        <v>25144</v>
      </c>
      <c r="AC84" s="327">
        <v>25144</v>
      </c>
      <c r="AD84" s="327">
        <v>249814</v>
      </c>
      <c r="AE84" s="252"/>
      <c r="AF84" s="325">
        <v>291375</v>
      </c>
      <c r="AG84" s="326">
        <v>10</v>
      </c>
      <c r="AH84" s="252">
        <v>48362</v>
      </c>
      <c r="AI84" s="326">
        <v>0</v>
      </c>
      <c r="AJ84" s="325">
        <v>-1341</v>
      </c>
      <c r="AK84" s="325">
        <v>47021</v>
      </c>
      <c r="AL84" s="325">
        <v>338396</v>
      </c>
      <c r="AM84" s="325">
        <v>-846</v>
      </c>
      <c r="AN84" s="325">
        <v>337550</v>
      </c>
      <c r="AO84" s="325">
        <v>0</v>
      </c>
      <c r="AP84" s="325">
        <v>337550</v>
      </c>
      <c r="AQ84" s="325">
        <v>300407</v>
      </c>
      <c r="AR84" s="325">
        <v>37143</v>
      </c>
      <c r="AS84" s="325">
        <v>37143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13"/>
      <c r="G86" s="192"/>
      <c r="H86" s="928"/>
      <c r="I86" s="928"/>
      <c r="J86" s="928"/>
      <c r="K86" s="928"/>
      <c r="L86" s="930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339"/>
      <c r="AB86" s="192"/>
      <c r="AC86" s="192"/>
      <c r="AD86" s="192"/>
      <c r="AE86" s="192"/>
      <c r="AF86" s="192"/>
      <c r="AQ86" s="339"/>
      <c r="AS86" s="339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99" t="s">
        <v>1583</v>
      </c>
      <c r="D88" s="932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C89" s="199"/>
      <c r="D89" s="932"/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2"/>
      <c r="C90" s="199"/>
      <c r="D90" s="932"/>
    </row>
    <row r="91" spans="1:45" x14ac:dyDescent="0.2">
      <c r="B91" s="1351"/>
      <c r="C91" s="199"/>
      <c r="D91" s="932"/>
    </row>
    <row r="92" spans="1:45" x14ac:dyDescent="0.2">
      <c r="B92" s="1351"/>
      <c r="C92" s="199"/>
      <c r="D92" s="932"/>
    </row>
    <row r="93" spans="1:45" x14ac:dyDescent="0.2">
      <c r="B93" s="1351"/>
      <c r="C93" s="199"/>
      <c r="D93" s="932"/>
    </row>
  </sheetData>
  <mergeCells count="46">
    <mergeCell ref="J87:J88"/>
    <mergeCell ref="M87:M88"/>
    <mergeCell ref="P87:P88"/>
    <mergeCell ref="A78:B78"/>
    <mergeCell ref="A79:B79"/>
    <mergeCell ref="A80:B80"/>
    <mergeCell ref="A81:B81"/>
    <mergeCell ref="A82:B82"/>
    <mergeCell ref="A84:B84"/>
    <mergeCell ref="AP2:AP3"/>
    <mergeCell ref="AQ2:AQ3"/>
    <mergeCell ref="AR2:AR3"/>
    <mergeCell ref="AS2:AS3"/>
    <mergeCell ref="A83:B83"/>
    <mergeCell ref="A76:B76"/>
    <mergeCell ref="AN2:AN3"/>
    <mergeCell ref="AO2:AO3"/>
    <mergeCell ref="Y2:Y3"/>
    <mergeCell ref="V2:V3"/>
    <mergeCell ref="A77:B77"/>
    <mergeCell ref="AA2:AA3"/>
    <mergeCell ref="AL1:AS1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AG2:AK2"/>
    <mergeCell ref="AL2:AL3"/>
    <mergeCell ref="AM2:AM3"/>
    <mergeCell ref="Z2:Z3"/>
    <mergeCell ref="L1:U1"/>
    <mergeCell ref="V1:AD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14062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4.7109375" style="110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710937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99" t="s">
        <v>1170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1"/>
      <c r="B3" s="1802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347" t="s">
        <v>1234</v>
      </c>
      <c r="AH3" s="1347" t="s">
        <v>1235</v>
      </c>
      <c r="AI3" s="1347" t="s">
        <v>1233</v>
      </c>
      <c r="AJ3" s="1347" t="s">
        <v>1237</v>
      </c>
      <c r="AK3" s="1347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4.25" customHeight="1" x14ac:dyDescent="0.2">
      <c r="A4" s="457"/>
      <c r="B4" s="458"/>
      <c r="C4" s="456">
        <v>1</v>
      </c>
      <c r="D4" s="456">
        <v>2</v>
      </c>
      <c r="E4" s="456">
        <v>3</v>
      </c>
      <c r="F4" s="456">
        <v>4</v>
      </c>
      <c r="G4" s="456">
        <v>5</v>
      </c>
      <c r="H4" s="456">
        <v>6</v>
      </c>
      <c r="I4" s="456">
        <v>7</v>
      </c>
      <c r="J4" s="456">
        <v>8</v>
      </c>
      <c r="K4" s="456">
        <v>9</v>
      </c>
      <c r="L4" s="456">
        <v>10</v>
      </c>
      <c r="M4" s="456">
        <v>11</v>
      </c>
      <c r="N4" s="456">
        <v>12</v>
      </c>
      <c r="O4" s="456">
        <v>13</v>
      </c>
      <c r="P4" s="456">
        <v>14</v>
      </c>
      <c r="Q4" s="456">
        <v>15</v>
      </c>
      <c r="R4" s="456">
        <v>16</v>
      </c>
      <c r="S4" s="456">
        <v>17</v>
      </c>
      <c r="T4" s="456">
        <v>18</v>
      </c>
      <c r="U4" s="456">
        <v>19</v>
      </c>
      <c r="V4" s="456">
        <v>20</v>
      </c>
      <c r="W4" s="456">
        <v>21</v>
      </c>
      <c r="X4" s="456">
        <v>22</v>
      </c>
      <c r="Y4" s="456">
        <v>23</v>
      </c>
      <c r="Z4" s="456">
        <v>24</v>
      </c>
      <c r="AA4" s="456">
        <v>25</v>
      </c>
      <c r="AB4" s="456">
        <v>26</v>
      </c>
      <c r="AC4" s="456">
        <v>27</v>
      </c>
      <c r="AD4" s="456">
        <v>28</v>
      </c>
      <c r="AE4" s="456">
        <v>29</v>
      </c>
      <c r="AF4" s="456">
        <v>30</v>
      </c>
      <c r="AG4" s="456">
        <v>31</v>
      </c>
      <c r="AH4" s="456">
        <v>32</v>
      </c>
      <c r="AI4" s="456">
        <v>33</v>
      </c>
      <c r="AJ4" s="456">
        <v>34</v>
      </c>
      <c r="AK4" s="456">
        <v>35</v>
      </c>
      <c r="AL4" s="456">
        <v>36</v>
      </c>
      <c r="AM4" s="456">
        <v>37</v>
      </c>
      <c r="AN4" s="456">
        <v>38</v>
      </c>
      <c r="AO4" s="456">
        <v>39</v>
      </c>
      <c r="AP4" s="456">
        <v>40</v>
      </c>
      <c r="AQ4" s="456">
        <v>41</v>
      </c>
      <c r="AR4" s="456">
        <v>42</v>
      </c>
      <c r="AS4" s="456">
        <v>43</v>
      </c>
    </row>
    <row r="5" spans="1:45" s="1210" customFormat="1" ht="31.5" customHeight="1" x14ac:dyDescent="0.2">
      <c r="A5" s="1211"/>
      <c r="B5" s="1211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/>
      <c r="D6" s="1022" t="s">
        <v>802</v>
      </c>
      <c r="E6" s="1022" t="s">
        <v>803</v>
      </c>
      <c r="F6" s="1022"/>
      <c r="G6" s="1022" t="s">
        <v>802</v>
      </c>
      <c r="H6" s="1022" t="s">
        <v>803</v>
      </c>
      <c r="I6" s="1022"/>
      <c r="J6" s="1022" t="s">
        <v>802</v>
      </c>
      <c r="K6" s="1022" t="s">
        <v>803</v>
      </c>
      <c r="L6" s="1022"/>
      <c r="M6" s="1022" t="s">
        <v>802</v>
      </c>
      <c r="N6" s="1022" t="s">
        <v>803</v>
      </c>
      <c r="O6" s="1022"/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/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/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/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/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/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/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/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/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/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/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/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/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/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/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/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/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479596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1939653</v>
      </c>
      <c r="AM23" s="80"/>
      <c r="AN23" s="91"/>
      <c r="AO23" s="57"/>
      <c r="AP23" s="91"/>
      <c r="AQ23" s="78"/>
      <c r="AR23" s="78"/>
      <c r="AS23" s="91">
        <v>334569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/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/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/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/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/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/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/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/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/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/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/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/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/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/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1335</v>
      </c>
      <c r="AM38" s="80"/>
      <c r="AN38" s="91"/>
      <c r="AO38" s="57"/>
      <c r="AP38" s="91"/>
      <c r="AQ38" s="78"/>
      <c r="AR38" s="78"/>
      <c r="AS38" s="91">
        <v>333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/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/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/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/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/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/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/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/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/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/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/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/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/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/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/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/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/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/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/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/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/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/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/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/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/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/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/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/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/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/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/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/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/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/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/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51773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17694</v>
      </c>
      <c r="AM74" s="80"/>
      <c r="AN74" s="91"/>
      <c r="AO74" s="57"/>
      <c r="AP74" s="91"/>
      <c r="AQ74" s="78"/>
      <c r="AR74" s="78"/>
      <c r="AS74" s="91">
        <v>1162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/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124</v>
      </c>
      <c r="D76" s="330"/>
      <c r="E76" s="347">
        <v>412561.41953139263</v>
      </c>
      <c r="F76" s="357">
        <v>89</v>
      </c>
      <c r="G76" s="330"/>
      <c r="H76" s="347">
        <v>37278.49524976543</v>
      </c>
      <c r="I76" s="357">
        <v>122</v>
      </c>
      <c r="J76" s="330"/>
      <c r="K76" s="347">
        <v>13811.840782387451</v>
      </c>
      <c r="L76" s="357">
        <v>23</v>
      </c>
      <c r="M76" s="330"/>
      <c r="N76" s="347">
        <v>67716.812220291089</v>
      </c>
      <c r="O76" s="357">
        <v>0</v>
      </c>
      <c r="P76" s="330"/>
      <c r="Q76" s="347">
        <v>0</v>
      </c>
      <c r="R76" s="358">
        <v>531369</v>
      </c>
      <c r="S76" s="330">
        <v>633259</v>
      </c>
      <c r="T76" s="330">
        <v>-65206</v>
      </c>
      <c r="U76" s="359">
        <v>568053</v>
      </c>
      <c r="V76" s="358">
        <v>1099422</v>
      </c>
      <c r="W76" s="347">
        <v>-2749</v>
      </c>
      <c r="X76" s="358">
        <v>1096673</v>
      </c>
      <c r="Y76" s="347">
        <v>0</v>
      </c>
      <c r="Z76" s="358">
        <v>1096673</v>
      </c>
      <c r="AA76" s="330">
        <v>910848</v>
      </c>
      <c r="AB76" s="330">
        <v>185825</v>
      </c>
      <c r="AC76" s="358">
        <v>185825</v>
      </c>
      <c r="AD76" s="327">
        <v>1096673</v>
      </c>
      <c r="AE76" s="360">
        <v>5302</v>
      </c>
      <c r="AF76" s="361">
        <v>905397</v>
      </c>
      <c r="AG76" s="357">
        <v>151</v>
      </c>
      <c r="AH76" s="360">
        <v>1113906</v>
      </c>
      <c r="AI76" s="357">
        <v>-24</v>
      </c>
      <c r="AJ76" s="362">
        <v>-60621</v>
      </c>
      <c r="AK76" s="363">
        <v>1053285</v>
      </c>
      <c r="AL76" s="361">
        <v>1958682</v>
      </c>
      <c r="AM76" s="364">
        <v>-4896</v>
      </c>
      <c r="AN76" s="361">
        <v>1953786</v>
      </c>
      <c r="AO76" s="347">
        <v>0</v>
      </c>
      <c r="AP76" s="361">
        <v>1953786</v>
      </c>
      <c r="AQ76" s="362">
        <v>1617722</v>
      </c>
      <c r="AR76" s="362">
        <v>336064</v>
      </c>
      <c r="AS76" s="361">
        <v>336064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166</v>
      </c>
      <c r="AB80" s="246">
        <v>-166</v>
      </c>
      <c r="AC80" s="98">
        <v>-166</v>
      </c>
      <c r="AD80" s="98">
        <v>10000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40038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0</v>
      </c>
      <c r="AA82" s="54">
        <v>3049</v>
      </c>
      <c r="AB82" s="247">
        <v>-3049</v>
      </c>
      <c r="AC82" s="96">
        <v>-3049</v>
      </c>
      <c r="AD82" s="96">
        <v>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-57762</v>
      </c>
      <c r="Z83" s="1130">
        <v>-57762</v>
      </c>
      <c r="AA83" s="1131">
        <v>-52948</v>
      </c>
      <c r="AB83" s="1129">
        <v>-4814</v>
      </c>
      <c r="AC83" s="1130">
        <v>-4814</v>
      </c>
      <c r="AD83" s="1130">
        <v>-57762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124</v>
      </c>
      <c r="D84" s="325"/>
      <c r="E84" s="338">
        <v>412561.41953139263</v>
      </c>
      <c r="F84" s="326">
        <v>89</v>
      </c>
      <c r="G84" s="325"/>
      <c r="H84" s="338">
        <v>37278.49524976543</v>
      </c>
      <c r="I84" s="326">
        <v>122</v>
      </c>
      <c r="J84" s="325"/>
      <c r="K84" s="338">
        <v>13811.840782387451</v>
      </c>
      <c r="L84" s="326">
        <v>23</v>
      </c>
      <c r="M84" s="325"/>
      <c r="N84" s="338">
        <v>67716.812220291089</v>
      </c>
      <c r="O84" s="326">
        <v>0</v>
      </c>
      <c r="P84" s="325"/>
      <c r="Q84" s="338">
        <v>0</v>
      </c>
      <c r="R84" s="325">
        <v>531369</v>
      </c>
      <c r="S84" s="325">
        <v>633259</v>
      </c>
      <c r="T84" s="325">
        <v>-65206</v>
      </c>
      <c r="U84" s="325">
        <v>568053</v>
      </c>
      <c r="V84" s="325">
        <v>1099422</v>
      </c>
      <c r="W84" s="325">
        <v>-2749</v>
      </c>
      <c r="X84" s="325">
        <v>1096673</v>
      </c>
      <c r="Y84" s="338">
        <v>-57762</v>
      </c>
      <c r="Z84" s="327">
        <v>1038911</v>
      </c>
      <c r="AA84" s="325">
        <v>861115</v>
      </c>
      <c r="AB84" s="325">
        <v>177796</v>
      </c>
      <c r="AC84" s="327">
        <v>177796</v>
      </c>
      <c r="AD84" s="327">
        <v>1088949</v>
      </c>
      <c r="AE84" s="252"/>
      <c r="AF84" s="325">
        <v>905397</v>
      </c>
      <c r="AG84" s="326">
        <v>151</v>
      </c>
      <c r="AH84" s="252">
        <v>1113906</v>
      </c>
      <c r="AI84" s="326">
        <v>-24</v>
      </c>
      <c r="AJ84" s="325">
        <v>-60621</v>
      </c>
      <c r="AK84" s="325">
        <v>1053285</v>
      </c>
      <c r="AL84" s="325">
        <v>1958682</v>
      </c>
      <c r="AM84" s="325">
        <v>-4896</v>
      </c>
      <c r="AN84" s="325">
        <v>1953786</v>
      </c>
      <c r="AO84" s="325">
        <v>0</v>
      </c>
      <c r="AP84" s="325">
        <v>1953786</v>
      </c>
      <c r="AQ84" s="325">
        <v>1617722</v>
      </c>
      <c r="AR84" s="325">
        <v>336064</v>
      </c>
      <c r="AS84" s="325">
        <v>336064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B85" s="192"/>
      <c r="AC85" s="192"/>
      <c r="AD85" s="192"/>
      <c r="AE85" s="192"/>
      <c r="AF85" s="192"/>
    </row>
    <row r="86" spans="1:45" ht="16.149999999999999" customHeight="1" x14ac:dyDescent="0.2">
      <c r="D86" s="192"/>
      <c r="E86" s="192"/>
      <c r="F86" s="113"/>
      <c r="G86" s="192"/>
      <c r="H86" s="928"/>
      <c r="I86" s="928"/>
      <c r="J86" s="928"/>
      <c r="K86" s="928"/>
      <c r="L86" s="930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339"/>
      <c r="AB86" s="192"/>
      <c r="AC86" s="192"/>
      <c r="AD86" s="192"/>
      <c r="AE86" s="192"/>
      <c r="AF86" s="192"/>
      <c r="AQ86" s="339"/>
      <c r="AS86" s="339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2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J87:J88"/>
    <mergeCell ref="M87:M88"/>
    <mergeCell ref="P87:P88"/>
    <mergeCell ref="A78:B78"/>
    <mergeCell ref="A79:B79"/>
    <mergeCell ref="A80:B80"/>
    <mergeCell ref="A81:B81"/>
    <mergeCell ref="A82:B82"/>
    <mergeCell ref="A84:B84"/>
    <mergeCell ref="AP2:AP3"/>
    <mergeCell ref="AQ2:AQ3"/>
    <mergeCell ref="AR2:AR3"/>
    <mergeCell ref="AS2:AS3"/>
    <mergeCell ref="A83:B83"/>
    <mergeCell ref="A76:B76"/>
    <mergeCell ref="AN2:AN3"/>
    <mergeCell ref="AO2:AO3"/>
    <mergeCell ref="Y2:Y3"/>
    <mergeCell ref="V2:V3"/>
    <mergeCell ref="A77:B77"/>
    <mergeCell ref="AA2:AA3"/>
    <mergeCell ref="AL1:AS1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AG2:AK2"/>
    <mergeCell ref="AL2:AL3"/>
    <mergeCell ref="AM2:AM3"/>
    <mergeCell ref="Z2:Z3"/>
    <mergeCell ref="L1:U1"/>
    <mergeCell ref="V1:AD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4.7109375" style="110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710937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99" t="s">
        <v>1171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631" t="s">
        <v>251</v>
      </c>
      <c r="AH2" s="1631"/>
      <c r="AI2" s="1631"/>
      <c r="AJ2" s="1631"/>
      <c r="AK2" s="1631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1"/>
      <c r="B3" s="1802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347" t="s">
        <v>1225</v>
      </c>
      <c r="T3" s="1347" t="s">
        <v>1226</v>
      </c>
      <c r="U3" s="1347" t="s">
        <v>253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098" t="s">
        <v>1234</v>
      </c>
      <c r="AH3" s="1098" t="s">
        <v>1235</v>
      </c>
      <c r="AI3" s="1098" t="s">
        <v>1233</v>
      </c>
      <c r="AJ3" s="1098" t="s">
        <v>1237</v>
      </c>
      <c r="AK3" s="1098" t="s">
        <v>253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4.25" customHeight="1" x14ac:dyDescent="0.2">
      <c r="A4" s="457"/>
      <c r="B4" s="458"/>
      <c r="C4" s="456">
        <v>1</v>
      </c>
      <c r="D4" s="456">
        <v>2</v>
      </c>
      <c r="E4" s="456">
        <v>3</v>
      </c>
      <c r="F4" s="456">
        <v>4</v>
      </c>
      <c r="G4" s="456">
        <v>5</v>
      </c>
      <c r="H4" s="456">
        <v>6</v>
      </c>
      <c r="I4" s="456">
        <v>7</v>
      </c>
      <c r="J4" s="456">
        <v>8</v>
      </c>
      <c r="K4" s="456">
        <v>9</v>
      </c>
      <c r="L4" s="456">
        <v>10</v>
      </c>
      <c r="M4" s="456">
        <v>11</v>
      </c>
      <c r="N4" s="456">
        <v>12</v>
      </c>
      <c r="O4" s="456">
        <v>13</v>
      </c>
      <c r="P4" s="456">
        <v>14</v>
      </c>
      <c r="Q4" s="456">
        <v>15</v>
      </c>
      <c r="R4" s="456">
        <v>16</v>
      </c>
      <c r="S4" s="456">
        <v>17</v>
      </c>
      <c r="T4" s="456">
        <v>18</v>
      </c>
      <c r="U4" s="456">
        <v>19</v>
      </c>
      <c r="V4" s="456">
        <v>20</v>
      </c>
      <c r="W4" s="456">
        <v>21</v>
      </c>
      <c r="X4" s="456">
        <v>22</v>
      </c>
      <c r="Y4" s="456">
        <v>23</v>
      </c>
      <c r="Z4" s="456">
        <v>24</v>
      </c>
      <c r="AA4" s="456">
        <v>25</v>
      </c>
      <c r="AB4" s="456">
        <v>26</v>
      </c>
      <c r="AC4" s="456">
        <v>27</v>
      </c>
      <c r="AD4" s="456">
        <v>28</v>
      </c>
      <c r="AE4" s="456">
        <v>29</v>
      </c>
      <c r="AF4" s="456">
        <v>30</v>
      </c>
      <c r="AG4" s="456">
        <v>31</v>
      </c>
      <c r="AH4" s="456">
        <v>32</v>
      </c>
      <c r="AI4" s="456">
        <v>33</v>
      </c>
      <c r="AJ4" s="456">
        <v>34</v>
      </c>
      <c r="AK4" s="456">
        <v>35</v>
      </c>
      <c r="AL4" s="456">
        <v>36</v>
      </c>
      <c r="AM4" s="456">
        <v>37</v>
      </c>
      <c r="AN4" s="456">
        <v>38</v>
      </c>
      <c r="AO4" s="456">
        <v>39</v>
      </c>
      <c r="AP4" s="456">
        <v>40</v>
      </c>
      <c r="AQ4" s="456">
        <v>41</v>
      </c>
      <c r="AR4" s="456">
        <v>42</v>
      </c>
      <c r="AS4" s="456">
        <v>43</v>
      </c>
    </row>
    <row r="5" spans="1:45" s="1210" customFormat="1" ht="31.5" customHeight="1" x14ac:dyDescent="0.2">
      <c r="A5" s="1211"/>
      <c r="B5" s="1211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/>
      <c r="D6" s="1022" t="s">
        <v>802</v>
      </c>
      <c r="E6" s="1022" t="s">
        <v>803</v>
      </c>
      <c r="F6" s="1022"/>
      <c r="G6" s="1022" t="s">
        <v>802</v>
      </c>
      <c r="H6" s="1022" t="s">
        <v>803</v>
      </c>
      <c r="I6" s="1022"/>
      <c r="J6" s="1022" t="s">
        <v>802</v>
      </c>
      <c r="K6" s="1022" t="s">
        <v>803</v>
      </c>
      <c r="L6" s="1022"/>
      <c r="M6" s="1022" t="s">
        <v>802</v>
      </c>
      <c r="N6" s="1022" t="s">
        <v>803</v>
      </c>
      <c r="O6" s="1022"/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>
        <v>0</v>
      </c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>
        <v>0</v>
      </c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>
        <v>0</v>
      </c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>
        <v>0</v>
      </c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>
        <v>0</v>
      </c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>
        <v>0</v>
      </c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>
        <v>0</v>
      </c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>
        <v>0</v>
      </c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>
        <v>0</v>
      </c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>
        <v>0</v>
      </c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>
        <v>0</v>
      </c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>
        <v>0</v>
      </c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>
        <v>0</v>
      </c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>
        <v>0</v>
      </c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>
        <v>0</v>
      </c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>
        <v>0</v>
      </c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1032000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2227009</v>
      </c>
      <c r="AM23" s="80"/>
      <c r="AN23" s="91"/>
      <c r="AO23" s="57">
        <v>6223</v>
      </c>
      <c r="AP23" s="91"/>
      <c r="AQ23" s="78"/>
      <c r="AR23" s="78"/>
      <c r="AS23" s="91">
        <v>218605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>
        <v>0</v>
      </c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>
        <v>0</v>
      </c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>
        <v>0</v>
      </c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>
        <v>0</v>
      </c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>
        <v>0</v>
      </c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>
        <v>0</v>
      </c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>
        <v>0</v>
      </c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>
        <v>0</v>
      </c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0</v>
      </c>
      <c r="AM32" s="71"/>
      <c r="AN32" s="90"/>
      <c r="AO32" s="61">
        <v>0</v>
      </c>
      <c r="AP32" s="90"/>
      <c r="AQ32" s="69"/>
      <c r="AR32" s="69"/>
      <c r="AS32" s="90">
        <v>0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>
        <v>0</v>
      </c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>
        <v>0</v>
      </c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>
        <v>0</v>
      </c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>
        <v>0</v>
      </c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>
        <v>0</v>
      </c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>
        <v>0</v>
      </c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>
        <v>0</v>
      </c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>
        <v>0</v>
      </c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>
        <v>0</v>
      </c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0</v>
      </c>
      <c r="AM42" s="71"/>
      <c r="AN42" s="90"/>
      <c r="AO42" s="61">
        <v>0</v>
      </c>
      <c r="AP42" s="90"/>
      <c r="AQ42" s="69"/>
      <c r="AR42" s="69"/>
      <c r="AS42" s="90">
        <v>0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>
        <v>0</v>
      </c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0</v>
      </c>
      <c r="AM44" s="80"/>
      <c r="AN44" s="91"/>
      <c r="AO44" s="57">
        <v>0</v>
      </c>
      <c r="AP44" s="91"/>
      <c r="AQ44" s="78"/>
      <c r="AR44" s="78"/>
      <c r="AS44" s="91">
        <v>0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>
        <v>0</v>
      </c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>
        <v>0</v>
      </c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>
        <v>0</v>
      </c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>
        <v>0</v>
      </c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>
        <v>0</v>
      </c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>
        <v>0</v>
      </c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>
        <v>0</v>
      </c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>
        <v>0</v>
      </c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>
        <v>0</v>
      </c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>
        <v>0</v>
      </c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>
        <v>0</v>
      </c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>
        <v>0</v>
      </c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>
        <v>0</v>
      </c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>
        <v>0</v>
      </c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>
        <v>0</v>
      </c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>
        <v>0</v>
      </c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>
        <v>0</v>
      </c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>
        <v>0</v>
      </c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>
        <v>0</v>
      </c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>
        <v>0</v>
      </c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>
        <v>0</v>
      </c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>
        <v>0</v>
      </c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>
        <v>0</v>
      </c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>
        <v>0</v>
      </c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>
        <v>0</v>
      </c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>
        <v>0</v>
      </c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>
        <v>0</v>
      </c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>
        <v>0</v>
      </c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>
        <v>0</v>
      </c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6201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8847</v>
      </c>
      <c r="AM74" s="80"/>
      <c r="AN74" s="91"/>
      <c r="AO74" s="57">
        <v>0</v>
      </c>
      <c r="AP74" s="91"/>
      <c r="AQ74" s="78"/>
      <c r="AR74" s="78"/>
      <c r="AS74" s="91">
        <v>1742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>
        <v>0</v>
      </c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266</v>
      </c>
      <c r="D76" s="330"/>
      <c r="E76" s="347">
        <v>852919.37791900372</v>
      </c>
      <c r="F76" s="357">
        <v>259</v>
      </c>
      <c r="G76" s="330"/>
      <c r="H76" s="347">
        <v>105202.80670523553</v>
      </c>
      <c r="I76" s="357">
        <v>0</v>
      </c>
      <c r="J76" s="330"/>
      <c r="K76" s="347">
        <v>0</v>
      </c>
      <c r="L76" s="357">
        <v>29</v>
      </c>
      <c r="M76" s="330"/>
      <c r="N76" s="347">
        <v>80079.071821763398</v>
      </c>
      <c r="O76" s="357">
        <v>0</v>
      </c>
      <c r="P76" s="330"/>
      <c r="Q76" s="347">
        <v>0</v>
      </c>
      <c r="R76" s="358">
        <v>1038201</v>
      </c>
      <c r="S76" s="330">
        <v>118437</v>
      </c>
      <c r="T76" s="330">
        <v>29851</v>
      </c>
      <c r="U76" s="359">
        <v>148288</v>
      </c>
      <c r="V76" s="358">
        <v>1186489</v>
      </c>
      <c r="W76" s="347">
        <v>-2967</v>
      </c>
      <c r="X76" s="358">
        <v>1183522</v>
      </c>
      <c r="Y76" s="347">
        <v>4195</v>
      </c>
      <c r="Z76" s="358">
        <v>1187717</v>
      </c>
      <c r="AA76" s="330">
        <v>1063742</v>
      </c>
      <c r="AB76" s="330">
        <v>123975</v>
      </c>
      <c r="AC76" s="358">
        <v>123975</v>
      </c>
      <c r="AD76" s="327">
        <v>1187717</v>
      </c>
      <c r="AE76" s="360">
        <v>5302</v>
      </c>
      <c r="AF76" s="361">
        <v>2006879</v>
      </c>
      <c r="AG76" s="357">
        <v>23</v>
      </c>
      <c r="AH76" s="360">
        <v>164700</v>
      </c>
      <c r="AI76" s="357">
        <v>17</v>
      </c>
      <c r="AJ76" s="362">
        <v>64277</v>
      </c>
      <c r="AK76" s="363">
        <v>228977</v>
      </c>
      <c r="AL76" s="361">
        <v>2235856</v>
      </c>
      <c r="AM76" s="364">
        <v>-5590</v>
      </c>
      <c r="AN76" s="361">
        <v>2230266</v>
      </c>
      <c r="AO76" s="347">
        <v>6223</v>
      </c>
      <c r="AP76" s="361">
        <v>2236489</v>
      </c>
      <c r="AQ76" s="362">
        <v>2016142</v>
      </c>
      <c r="AR76" s="362">
        <v>220347</v>
      </c>
      <c r="AS76" s="361">
        <v>220347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0</v>
      </c>
      <c r="AB80" s="246">
        <v>0</v>
      </c>
      <c r="AC80" s="98">
        <v>0</v>
      </c>
      <c r="AD80" s="98">
        <v>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0</v>
      </c>
      <c r="AA82" s="54">
        <v>0</v>
      </c>
      <c r="AB82" s="247">
        <v>0</v>
      </c>
      <c r="AC82" s="96">
        <v>0</v>
      </c>
      <c r="AD82" s="96">
        <v>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-117817</v>
      </c>
      <c r="Z83" s="1130">
        <v>-117817</v>
      </c>
      <c r="AA83" s="1131">
        <v>-107999</v>
      </c>
      <c r="AB83" s="1129">
        <v>-9818</v>
      </c>
      <c r="AC83" s="1130">
        <v>-9818</v>
      </c>
      <c r="AD83" s="1130">
        <v>-117817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266</v>
      </c>
      <c r="D84" s="325"/>
      <c r="E84" s="338">
        <v>852919.37791900372</v>
      </c>
      <c r="F84" s="326">
        <v>259</v>
      </c>
      <c r="G84" s="325"/>
      <c r="H84" s="338">
        <v>105202.80670523553</v>
      </c>
      <c r="I84" s="326">
        <v>0</v>
      </c>
      <c r="J84" s="325"/>
      <c r="K84" s="338">
        <v>0</v>
      </c>
      <c r="L84" s="326">
        <v>29</v>
      </c>
      <c r="M84" s="325"/>
      <c r="N84" s="338">
        <v>80079.071821763398</v>
      </c>
      <c r="O84" s="326">
        <v>0</v>
      </c>
      <c r="P84" s="325"/>
      <c r="Q84" s="338">
        <v>0</v>
      </c>
      <c r="R84" s="325">
        <v>1038201</v>
      </c>
      <c r="S84" s="325">
        <v>118437</v>
      </c>
      <c r="T84" s="325">
        <v>29851</v>
      </c>
      <c r="U84" s="325">
        <v>148288</v>
      </c>
      <c r="V84" s="325">
        <v>1186489</v>
      </c>
      <c r="W84" s="325">
        <v>-2967</v>
      </c>
      <c r="X84" s="325">
        <v>1183522</v>
      </c>
      <c r="Y84" s="338">
        <v>-113622</v>
      </c>
      <c r="Z84" s="327">
        <v>1069900</v>
      </c>
      <c r="AA84" s="325">
        <v>955743</v>
      </c>
      <c r="AB84" s="325">
        <v>114157</v>
      </c>
      <c r="AC84" s="327">
        <v>114157</v>
      </c>
      <c r="AD84" s="327">
        <v>1069900</v>
      </c>
      <c r="AE84" s="252"/>
      <c r="AF84" s="325">
        <v>2006879</v>
      </c>
      <c r="AG84" s="326">
        <v>23</v>
      </c>
      <c r="AH84" s="252">
        <v>164700</v>
      </c>
      <c r="AI84" s="326">
        <v>17</v>
      </c>
      <c r="AJ84" s="325">
        <v>64277</v>
      </c>
      <c r="AK84" s="325">
        <v>228977</v>
      </c>
      <c r="AL84" s="325">
        <v>2235856</v>
      </c>
      <c r="AM84" s="325">
        <v>-5590</v>
      </c>
      <c r="AN84" s="325">
        <v>2230266</v>
      </c>
      <c r="AO84" s="325">
        <v>6223</v>
      </c>
      <c r="AP84" s="325">
        <v>2236489</v>
      </c>
      <c r="AQ84" s="325">
        <v>2016142</v>
      </c>
      <c r="AR84" s="325">
        <v>220347</v>
      </c>
      <c r="AS84" s="325">
        <v>220347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B85" s="192"/>
      <c r="AC85" s="192"/>
      <c r="AD85" s="192"/>
      <c r="AE85" s="192"/>
      <c r="AF85" s="192"/>
    </row>
    <row r="86" spans="1:45" ht="16.149999999999999" customHeight="1" x14ac:dyDescent="0.2">
      <c r="C86" s="199"/>
      <c r="D86" s="192"/>
      <c r="E86" s="192"/>
      <c r="F86" s="113"/>
      <c r="G86" s="192"/>
      <c r="H86" s="928"/>
      <c r="I86" s="928"/>
      <c r="J86" s="928"/>
      <c r="K86" s="928"/>
      <c r="L86" s="930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339"/>
      <c r="AB86" s="192"/>
      <c r="AC86" s="192"/>
      <c r="AD86" s="192"/>
      <c r="AE86" s="192"/>
      <c r="AF86" s="192"/>
      <c r="AQ86" s="339"/>
      <c r="AS86" s="339"/>
    </row>
    <row r="87" spans="1:45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</v>
      </c>
      <c r="AS88" s="110">
        <v>1</v>
      </c>
    </row>
    <row r="89" spans="1:45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5" x14ac:dyDescent="0.2">
      <c r="B90" s="1352"/>
    </row>
    <row r="91" spans="1:45" x14ac:dyDescent="0.2">
      <c r="B91" s="1351"/>
    </row>
    <row r="92" spans="1:45" x14ac:dyDescent="0.2">
      <c r="B92" s="1351"/>
    </row>
    <row r="93" spans="1:45" x14ac:dyDescent="0.2">
      <c r="B93" s="1351"/>
    </row>
  </sheetData>
  <mergeCells count="46">
    <mergeCell ref="J87:J88"/>
    <mergeCell ref="M87:M88"/>
    <mergeCell ref="P87:P88"/>
    <mergeCell ref="A78:B78"/>
    <mergeCell ref="A79:B79"/>
    <mergeCell ref="A80:B80"/>
    <mergeCell ref="A81:B81"/>
    <mergeCell ref="A82:B82"/>
    <mergeCell ref="A84:B84"/>
    <mergeCell ref="AP2:AP3"/>
    <mergeCell ref="AQ2:AQ3"/>
    <mergeCell ref="AR2:AR3"/>
    <mergeCell ref="AS2:AS3"/>
    <mergeCell ref="A83:B83"/>
    <mergeCell ref="A76:B76"/>
    <mergeCell ref="AN2:AN3"/>
    <mergeCell ref="AO2:AO3"/>
    <mergeCell ref="Y2:Y3"/>
    <mergeCell ref="V2:V3"/>
    <mergeCell ref="A77:B77"/>
    <mergeCell ref="AA2:AA3"/>
    <mergeCell ref="AL1:AS1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AG2:AK2"/>
    <mergeCell ref="AL2:AL3"/>
    <mergeCell ref="AM2:AM3"/>
    <mergeCell ref="Z2:Z3"/>
    <mergeCell ref="L1:U1"/>
    <mergeCell ref="V1:AD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S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11.28515625" style="110" customWidth="1"/>
    <col min="7" max="7" width="10.85546875" style="110" customWidth="1"/>
    <col min="8" max="9" width="11.28515625" style="110" customWidth="1"/>
    <col min="10" max="10" width="10.85546875" style="110" customWidth="1"/>
    <col min="11" max="12" width="11.28515625" style="110" customWidth="1"/>
    <col min="13" max="13" width="8.5703125" style="110" customWidth="1"/>
    <col min="14" max="15" width="11.28515625" style="110" customWidth="1"/>
    <col min="16" max="16" width="8.5703125" style="110" customWidth="1"/>
    <col min="17" max="17" width="11.28515625" style="110" customWidth="1"/>
    <col min="18" max="18" width="10.140625" style="110" bestFit="1" customWidth="1"/>
    <col min="19" max="21" width="13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4.7109375" style="110" customWidth="1"/>
    <col min="26" max="26" width="17.5703125" style="110" customWidth="1"/>
    <col min="27" max="28" width="11.28515625" style="110" customWidth="1"/>
    <col min="29" max="29" width="10.710937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3.7109375" style="110" customWidth="1"/>
    <col min="42" max="42" width="16.28515625" style="110" customWidth="1"/>
    <col min="43" max="44" width="13.85546875" style="110" customWidth="1"/>
    <col min="45" max="45" width="15.5703125" style="110" customWidth="1"/>
    <col min="46" max="16384" width="8.85546875" style="110"/>
  </cols>
  <sheetData>
    <row r="1" spans="1:45" ht="19.899999999999999" customHeight="1" x14ac:dyDescent="0.2">
      <c r="A1" s="1799" t="s">
        <v>1239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806" t="s">
        <v>1243</v>
      </c>
      <c r="T2" s="1807"/>
      <c r="U2" s="1808"/>
      <c r="V2" s="1598" t="s">
        <v>540</v>
      </c>
      <c r="W2" s="1598" t="s">
        <v>487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784" t="s">
        <v>1244</v>
      </c>
      <c r="AH2" s="1784"/>
      <c r="AI2" s="1784"/>
      <c r="AJ2" s="1784"/>
      <c r="AK2" s="1784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1"/>
      <c r="B3" s="1802"/>
      <c r="C3" s="1598"/>
      <c r="D3" s="1348" t="s">
        <v>692</v>
      </c>
      <c r="E3" s="1348" t="s">
        <v>397</v>
      </c>
      <c r="F3" s="1348" t="s">
        <v>1229</v>
      </c>
      <c r="G3" s="1348" t="s">
        <v>489</v>
      </c>
      <c r="H3" s="1348" t="s">
        <v>397</v>
      </c>
      <c r="I3" s="1348" t="s">
        <v>1228</v>
      </c>
      <c r="J3" s="1348" t="s">
        <v>489</v>
      </c>
      <c r="K3" s="1348" t="s">
        <v>397</v>
      </c>
      <c r="L3" s="1348" t="s">
        <v>1227</v>
      </c>
      <c r="M3" s="1348" t="s">
        <v>512</v>
      </c>
      <c r="N3" s="1348" t="s">
        <v>397</v>
      </c>
      <c r="O3" s="1348" t="s">
        <v>1227</v>
      </c>
      <c r="P3" s="1348" t="s">
        <v>512</v>
      </c>
      <c r="Q3" s="1348" t="s">
        <v>397</v>
      </c>
      <c r="R3" s="1598"/>
      <c r="S3" s="1103" t="s">
        <v>1623</v>
      </c>
      <c r="T3" s="1103" t="s">
        <v>1226</v>
      </c>
      <c r="U3" s="1103" t="s">
        <v>1367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103" t="s">
        <v>1624</v>
      </c>
      <c r="AH3" s="1103" t="s">
        <v>1245</v>
      </c>
      <c r="AI3" s="1103" t="s">
        <v>1233</v>
      </c>
      <c r="AJ3" s="1103" t="s">
        <v>1237</v>
      </c>
      <c r="AK3" s="1103" t="s">
        <v>1246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4.25" customHeight="1" x14ac:dyDescent="0.2">
      <c r="A4" s="457"/>
      <c r="B4" s="458"/>
      <c r="C4" s="456">
        <v>1</v>
      </c>
      <c r="D4" s="456">
        <v>2</v>
      </c>
      <c r="E4" s="456">
        <v>3</v>
      </c>
      <c r="F4" s="456">
        <v>4</v>
      </c>
      <c r="G4" s="456">
        <v>5</v>
      </c>
      <c r="H4" s="456">
        <v>6</v>
      </c>
      <c r="I4" s="456">
        <v>7</v>
      </c>
      <c r="J4" s="456">
        <v>8</v>
      </c>
      <c r="K4" s="456">
        <v>9</v>
      </c>
      <c r="L4" s="456">
        <v>10</v>
      </c>
      <c r="M4" s="456">
        <v>11</v>
      </c>
      <c r="N4" s="456">
        <v>12</v>
      </c>
      <c r="O4" s="456">
        <v>13</v>
      </c>
      <c r="P4" s="456">
        <v>14</v>
      </c>
      <c r="Q4" s="456">
        <v>15</v>
      </c>
      <c r="R4" s="456">
        <v>16</v>
      </c>
      <c r="S4" s="456">
        <v>17</v>
      </c>
      <c r="T4" s="456">
        <v>18</v>
      </c>
      <c r="U4" s="456">
        <v>19</v>
      </c>
      <c r="V4" s="456">
        <v>20</v>
      </c>
      <c r="W4" s="456">
        <v>21</v>
      </c>
      <c r="X4" s="456">
        <v>22</v>
      </c>
      <c r="Y4" s="456">
        <v>23</v>
      </c>
      <c r="Z4" s="456">
        <v>24</v>
      </c>
      <c r="AA4" s="456">
        <v>25</v>
      </c>
      <c r="AB4" s="456">
        <v>26</v>
      </c>
      <c r="AC4" s="456">
        <v>27</v>
      </c>
      <c r="AD4" s="456">
        <v>28</v>
      </c>
      <c r="AE4" s="456">
        <v>29</v>
      </c>
      <c r="AF4" s="456">
        <v>30</v>
      </c>
      <c r="AG4" s="456">
        <v>31</v>
      </c>
      <c r="AH4" s="456">
        <v>32</v>
      </c>
      <c r="AI4" s="456">
        <v>33</v>
      </c>
      <c r="AJ4" s="456">
        <v>34</v>
      </c>
      <c r="AK4" s="456">
        <v>35</v>
      </c>
      <c r="AL4" s="456">
        <v>36</v>
      </c>
      <c r="AM4" s="456">
        <v>37</v>
      </c>
      <c r="AN4" s="456">
        <v>38</v>
      </c>
      <c r="AO4" s="456">
        <v>39</v>
      </c>
      <c r="AP4" s="456">
        <v>40</v>
      </c>
      <c r="AQ4" s="456">
        <v>41</v>
      </c>
      <c r="AR4" s="456">
        <v>42</v>
      </c>
      <c r="AS4" s="456">
        <v>43</v>
      </c>
    </row>
    <row r="5" spans="1:45" s="1210" customFormat="1" ht="31.5" customHeight="1" x14ac:dyDescent="0.2">
      <c r="A5" s="1211"/>
      <c r="B5" s="1211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1210" customFormat="1" ht="31.5" hidden="1" customHeight="1" x14ac:dyDescent="0.2">
      <c r="A6" s="1211"/>
      <c r="B6" s="1211"/>
      <c r="C6" s="1022"/>
      <c r="D6" s="1022" t="s">
        <v>802</v>
      </c>
      <c r="E6" s="1022" t="s">
        <v>803</v>
      </c>
      <c r="F6" s="1022"/>
      <c r="G6" s="1022" t="s">
        <v>802</v>
      </c>
      <c r="H6" s="1022" t="s">
        <v>803</v>
      </c>
      <c r="I6" s="1022"/>
      <c r="J6" s="1022" t="s">
        <v>802</v>
      </c>
      <c r="K6" s="1022" t="s">
        <v>803</v>
      </c>
      <c r="L6" s="1022"/>
      <c r="M6" s="1022" t="s">
        <v>802</v>
      </c>
      <c r="N6" s="1022" t="s">
        <v>803</v>
      </c>
      <c r="O6" s="1022"/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/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>
        <v>0</v>
      </c>
      <c r="AM7" s="71"/>
      <c r="AN7" s="90"/>
      <c r="AO7" s="61"/>
      <c r="AP7" s="90"/>
      <c r="AQ7" s="69"/>
      <c r="AR7" s="69"/>
      <c r="AS7" s="90">
        <v>0</v>
      </c>
    </row>
    <row r="8" spans="1:45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/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>
        <v>0</v>
      </c>
      <c r="AM8" s="80"/>
      <c r="AN8" s="91"/>
      <c r="AO8" s="57"/>
      <c r="AP8" s="91"/>
      <c r="AQ8" s="78"/>
      <c r="AR8" s="78"/>
      <c r="AS8" s="91">
        <v>0</v>
      </c>
    </row>
    <row r="9" spans="1:45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/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>
        <v>0</v>
      </c>
      <c r="AM9" s="80"/>
      <c r="AN9" s="91"/>
      <c r="AO9" s="57"/>
      <c r="AP9" s="91"/>
      <c r="AQ9" s="78"/>
      <c r="AR9" s="78"/>
      <c r="AS9" s="91">
        <v>0</v>
      </c>
    </row>
    <row r="10" spans="1:45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/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>
        <v>0</v>
      </c>
      <c r="AM10" s="80"/>
      <c r="AN10" s="91"/>
      <c r="AO10" s="57"/>
      <c r="AP10" s="91"/>
      <c r="AQ10" s="78"/>
      <c r="AR10" s="78"/>
      <c r="AS10" s="91">
        <v>0</v>
      </c>
    </row>
    <row r="11" spans="1:45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/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>
        <v>0</v>
      </c>
      <c r="AM11" s="83"/>
      <c r="AN11" s="92"/>
      <c r="AO11" s="52"/>
      <c r="AP11" s="92"/>
      <c r="AQ11" s="73"/>
      <c r="AR11" s="73"/>
      <c r="AS11" s="92">
        <v>0</v>
      </c>
    </row>
    <row r="12" spans="1:45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/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>
        <v>0</v>
      </c>
      <c r="AM12" s="71"/>
      <c r="AN12" s="90"/>
      <c r="AO12" s="61"/>
      <c r="AP12" s="90"/>
      <c r="AQ12" s="69"/>
      <c r="AR12" s="69"/>
      <c r="AS12" s="90">
        <v>0</v>
      </c>
    </row>
    <row r="13" spans="1:45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/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>
        <v>0</v>
      </c>
      <c r="AM13" s="80"/>
      <c r="AN13" s="91"/>
      <c r="AO13" s="57"/>
      <c r="AP13" s="91"/>
      <c r="AQ13" s="78"/>
      <c r="AR13" s="78"/>
      <c r="AS13" s="91">
        <v>0</v>
      </c>
    </row>
    <row r="14" spans="1:45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/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>
        <v>0</v>
      </c>
      <c r="AM14" s="80"/>
      <c r="AN14" s="91"/>
      <c r="AO14" s="57"/>
      <c r="AP14" s="91"/>
      <c r="AQ14" s="78"/>
      <c r="AR14" s="78"/>
      <c r="AS14" s="91">
        <v>0</v>
      </c>
    </row>
    <row r="15" spans="1:45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/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>
        <v>0</v>
      </c>
      <c r="AM15" s="80"/>
      <c r="AN15" s="91"/>
      <c r="AO15" s="57"/>
      <c r="AP15" s="91"/>
      <c r="AQ15" s="78"/>
      <c r="AR15" s="78"/>
      <c r="AS15" s="91">
        <v>0</v>
      </c>
    </row>
    <row r="16" spans="1:45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/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>
        <v>0</v>
      </c>
      <c r="AM16" s="83"/>
      <c r="AN16" s="92"/>
      <c r="AO16" s="52"/>
      <c r="AP16" s="92"/>
      <c r="AQ16" s="73"/>
      <c r="AR16" s="73"/>
      <c r="AS16" s="92">
        <v>0</v>
      </c>
    </row>
    <row r="17" spans="1:45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/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>
        <v>0</v>
      </c>
      <c r="AM17" s="71"/>
      <c r="AN17" s="90"/>
      <c r="AO17" s="61"/>
      <c r="AP17" s="90"/>
      <c r="AQ17" s="69"/>
      <c r="AR17" s="69"/>
      <c r="AS17" s="90">
        <v>0</v>
      </c>
    </row>
    <row r="18" spans="1:45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/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>
        <v>0</v>
      </c>
      <c r="AM18" s="80"/>
      <c r="AN18" s="91"/>
      <c r="AO18" s="57"/>
      <c r="AP18" s="91"/>
      <c r="AQ18" s="78"/>
      <c r="AR18" s="78"/>
      <c r="AS18" s="91">
        <v>0</v>
      </c>
    </row>
    <row r="19" spans="1:45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/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>
        <v>0</v>
      </c>
      <c r="AM19" s="80"/>
      <c r="AN19" s="91"/>
      <c r="AO19" s="57"/>
      <c r="AP19" s="91"/>
      <c r="AQ19" s="78"/>
      <c r="AR19" s="78"/>
      <c r="AS19" s="91">
        <v>0</v>
      </c>
    </row>
    <row r="20" spans="1:45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/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>
        <v>0</v>
      </c>
      <c r="AM20" s="80"/>
      <c r="AN20" s="91"/>
      <c r="AO20" s="57"/>
      <c r="AP20" s="91"/>
      <c r="AQ20" s="78"/>
      <c r="AR20" s="78"/>
      <c r="AS20" s="91">
        <v>0</v>
      </c>
    </row>
    <row r="21" spans="1:45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/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>
        <v>0</v>
      </c>
      <c r="AM21" s="83"/>
      <c r="AN21" s="92"/>
      <c r="AO21" s="52"/>
      <c r="AP21" s="92"/>
      <c r="AQ21" s="73"/>
      <c r="AR21" s="73"/>
      <c r="AS21" s="92">
        <v>0</v>
      </c>
    </row>
    <row r="22" spans="1:45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/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>
        <v>0</v>
      </c>
      <c r="AM22" s="71"/>
      <c r="AN22" s="90"/>
      <c r="AO22" s="61"/>
      <c r="AP22" s="90"/>
      <c r="AQ22" s="69"/>
      <c r="AR22" s="69"/>
      <c r="AS22" s="90">
        <v>0</v>
      </c>
    </row>
    <row r="23" spans="1:45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0</v>
      </c>
      <c r="S23" s="57"/>
      <c r="T23" s="57"/>
      <c r="U23" s="58"/>
      <c r="V23" s="94"/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>
        <v>0</v>
      </c>
      <c r="AM23" s="80"/>
      <c r="AN23" s="91"/>
      <c r="AO23" s="57"/>
      <c r="AP23" s="91"/>
      <c r="AQ23" s="78"/>
      <c r="AR23" s="78"/>
      <c r="AS23" s="91">
        <v>0</v>
      </c>
    </row>
    <row r="24" spans="1:45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/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>
        <v>0</v>
      </c>
      <c r="AM24" s="80"/>
      <c r="AN24" s="91"/>
      <c r="AO24" s="57"/>
      <c r="AP24" s="91"/>
      <c r="AQ24" s="78"/>
      <c r="AR24" s="78"/>
      <c r="AS24" s="91">
        <v>0</v>
      </c>
    </row>
    <row r="25" spans="1:45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/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>
        <v>0</v>
      </c>
      <c r="AM25" s="80"/>
      <c r="AN25" s="91"/>
      <c r="AO25" s="57"/>
      <c r="AP25" s="91"/>
      <c r="AQ25" s="78"/>
      <c r="AR25" s="78"/>
      <c r="AS25" s="91">
        <v>0</v>
      </c>
    </row>
    <row r="26" spans="1:45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/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>
        <v>0</v>
      </c>
      <c r="AM26" s="83"/>
      <c r="AN26" s="92"/>
      <c r="AO26" s="52"/>
      <c r="AP26" s="92"/>
      <c r="AQ26" s="73"/>
      <c r="AR26" s="73"/>
      <c r="AS26" s="92">
        <v>0</v>
      </c>
    </row>
    <row r="27" spans="1:45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0</v>
      </c>
      <c r="S27" s="61"/>
      <c r="T27" s="61"/>
      <c r="U27" s="62"/>
      <c r="V27" s="93"/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>
        <v>0</v>
      </c>
      <c r="AM27" s="71"/>
      <c r="AN27" s="90"/>
      <c r="AO27" s="61"/>
      <c r="AP27" s="90"/>
      <c r="AQ27" s="69"/>
      <c r="AR27" s="69"/>
      <c r="AS27" s="90">
        <v>0</v>
      </c>
    </row>
    <row r="28" spans="1:45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/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>
        <v>0</v>
      </c>
      <c r="AM28" s="80"/>
      <c r="AN28" s="91"/>
      <c r="AO28" s="57"/>
      <c r="AP28" s="91"/>
      <c r="AQ28" s="78"/>
      <c r="AR28" s="78"/>
      <c r="AS28" s="91">
        <v>0</v>
      </c>
    </row>
    <row r="29" spans="1:45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/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>
        <v>0</v>
      </c>
      <c r="AM29" s="80"/>
      <c r="AN29" s="91"/>
      <c r="AO29" s="57"/>
      <c r="AP29" s="91"/>
      <c r="AQ29" s="78"/>
      <c r="AR29" s="78"/>
      <c r="AS29" s="91">
        <v>0</v>
      </c>
    </row>
    <row r="30" spans="1:45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/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>
        <v>0</v>
      </c>
      <c r="AM30" s="80"/>
      <c r="AN30" s="91"/>
      <c r="AO30" s="57"/>
      <c r="AP30" s="91"/>
      <c r="AQ30" s="78"/>
      <c r="AR30" s="78"/>
      <c r="AS30" s="91">
        <v>0</v>
      </c>
    </row>
    <row r="31" spans="1:45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/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>
        <v>0</v>
      </c>
      <c r="AM31" s="83"/>
      <c r="AN31" s="92"/>
      <c r="AO31" s="52"/>
      <c r="AP31" s="92"/>
      <c r="AQ31" s="73"/>
      <c r="AR31" s="73"/>
      <c r="AS31" s="92">
        <v>0</v>
      </c>
    </row>
    <row r="32" spans="1:45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/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>
        <v>36841</v>
      </c>
      <c r="AM32" s="71"/>
      <c r="AN32" s="90"/>
      <c r="AO32" s="61"/>
      <c r="AP32" s="90"/>
      <c r="AQ32" s="69"/>
      <c r="AR32" s="69"/>
      <c r="AS32" s="90">
        <v>6541</v>
      </c>
    </row>
    <row r="33" spans="1:45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/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>
        <v>0</v>
      </c>
      <c r="AM33" s="80"/>
      <c r="AN33" s="91"/>
      <c r="AO33" s="57"/>
      <c r="AP33" s="91"/>
      <c r="AQ33" s="78"/>
      <c r="AR33" s="78"/>
      <c r="AS33" s="91">
        <v>0</v>
      </c>
    </row>
    <row r="34" spans="1:45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/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>
        <v>0</v>
      </c>
      <c r="AM34" s="80"/>
      <c r="AN34" s="91"/>
      <c r="AO34" s="57"/>
      <c r="AP34" s="91"/>
      <c r="AQ34" s="78"/>
      <c r="AR34" s="78"/>
      <c r="AS34" s="91">
        <v>0</v>
      </c>
    </row>
    <row r="35" spans="1:45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/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>
        <v>0</v>
      </c>
      <c r="AM35" s="80"/>
      <c r="AN35" s="91"/>
      <c r="AO35" s="57"/>
      <c r="AP35" s="91"/>
      <c r="AQ35" s="78"/>
      <c r="AR35" s="78"/>
      <c r="AS35" s="91">
        <v>0</v>
      </c>
    </row>
    <row r="36" spans="1:45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/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>
        <v>0</v>
      </c>
      <c r="AM36" s="83"/>
      <c r="AN36" s="92"/>
      <c r="AO36" s="52"/>
      <c r="AP36" s="92"/>
      <c r="AQ36" s="73"/>
      <c r="AR36" s="73"/>
      <c r="AS36" s="92">
        <v>0</v>
      </c>
    </row>
    <row r="37" spans="1:45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/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>
        <v>0</v>
      </c>
      <c r="AM37" s="71"/>
      <c r="AN37" s="90"/>
      <c r="AO37" s="61"/>
      <c r="AP37" s="90"/>
      <c r="AQ37" s="69"/>
      <c r="AR37" s="69"/>
      <c r="AS37" s="90">
        <v>0</v>
      </c>
    </row>
    <row r="38" spans="1:45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/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>
        <v>0</v>
      </c>
      <c r="AM38" s="80"/>
      <c r="AN38" s="91"/>
      <c r="AO38" s="57"/>
      <c r="AP38" s="91"/>
      <c r="AQ38" s="78"/>
      <c r="AR38" s="78"/>
      <c r="AS38" s="91">
        <v>0</v>
      </c>
    </row>
    <row r="39" spans="1:45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0</v>
      </c>
      <c r="S39" s="57"/>
      <c r="T39" s="57"/>
      <c r="U39" s="58"/>
      <c r="V39" s="94"/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>
        <v>0</v>
      </c>
      <c r="AM39" s="80"/>
      <c r="AN39" s="91"/>
      <c r="AO39" s="57"/>
      <c r="AP39" s="91"/>
      <c r="AQ39" s="78"/>
      <c r="AR39" s="78"/>
      <c r="AS39" s="91">
        <v>0</v>
      </c>
    </row>
    <row r="40" spans="1:45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0</v>
      </c>
      <c r="S40" s="57"/>
      <c r="T40" s="57"/>
      <c r="U40" s="58"/>
      <c r="V40" s="94"/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>
        <v>0</v>
      </c>
      <c r="AM40" s="80"/>
      <c r="AN40" s="91"/>
      <c r="AO40" s="57"/>
      <c r="AP40" s="91"/>
      <c r="AQ40" s="78"/>
      <c r="AR40" s="78"/>
      <c r="AS40" s="91">
        <v>0</v>
      </c>
    </row>
    <row r="41" spans="1:45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/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>
        <v>0</v>
      </c>
      <c r="AM41" s="83"/>
      <c r="AN41" s="92"/>
      <c r="AO41" s="52"/>
      <c r="AP41" s="92"/>
      <c r="AQ41" s="73"/>
      <c r="AR41" s="73"/>
      <c r="AS41" s="92">
        <v>0</v>
      </c>
    </row>
    <row r="42" spans="1:45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/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>
        <v>230652</v>
      </c>
      <c r="AM42" s="71"/>
      <c r="AN42" s="90"/>
      <c r="AO42" s="61"/>
      <c r="AP42" s="90"/>
      <c r="AQ42" s="69"/>
      <c r="AR42" s="69"/>
      <c r="AS42" s="90">
        <v>18918</v>
      </c>
    </row>
    <row r="43" spans="1:45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0</v>
      </c>
      <c r="S43" s="57"/>
      <c r="T43" s="57"/>
      <c r="U43" s="58"/>
      <c r="V43" s="94"/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>
        <v>0</v>
      </c>
      <c r="AM43" s="80"/>
      <c r="AN43" s="91"/>
      <c r="AO43" s="57"/>
      <c r="AP43" s="91"/>
      <c r="AQ43" s="78"/>
      <c r="AR43" s="78"/>
      <c r="AS43" s="91">
        <v>0</v>
      </c>
    </row>
    <row r="44" spans="1:45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/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>
        <v>11278</v>
      </c>
      <c r="AM44" s="80"/>
      <c r="AN44" s="91"/>
      <c r="AO44" s="57"/>
      <c r="AP44" s="91"/>
      <c r="AQ44" s="78"/>
      <c r="AR44" s="78"/>
      <c r="AS44" s="91">
        <v>-2807</v>
      </c>
    </row>
    <row r="45" spans="1:45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/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>
        <v>0</v>
      </c>
      <c r="AM45" s="80"/>
      <c r="AN45" s="91"/>
      <c r="AO45" s="57"/>
      <c r="AP45" s="91"/>
      <c r="AQ45" s="78"/>
      <c r="AR45" s="78"/>
      <c r="AS45" s="91">
        <v>0</v>
      </c>
    </row>
    <row r="46" spans="1:45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0</v>
      </c>
      <c r="S46" s="52"/>
      <c r="T46" s="52"/>
      <c r="U46" s="53"/>
      <c r="V46" s="95"/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>
        <v>0</v>
      </c>
      <c r="AM46" s="83"/>
      <c r="AN46" s="92"/>
      <c r="AO46" s="52"/>
      <c r="AP46" s="92"/>
      <c r="AQ46" s="73"/>
      <c r="AR46" s="73"/>
      <c r="AS46" s="92">
        <v>0</v>
      </c>
    </row>
    <row r="47" spans="1:45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/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>
        <v>0</v>
      </c>
      <c r="AM47" s="71"/>
      <c r="AN47" s="90"/>
      <c r="AO47" s="61"/>
      <c r="AP47" s="90"/>
      <c r="AQ47" s="69"/>
      <c r="AR47" s="69"/>
      <c r="AS47" s="90">
        <v>0</v>
      </c>
    </row>
    <row r="48" spans="1:45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/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>
        <v>0</v>
      </c>
      <c r="AM48" s="80"/>
      <c r="AN48" s="91"/>
      <c r="AO48" s="57"/>
      <c r="AP48" s="91"/>
      <c r="AQ48" s="78"/>
      <c r="AR48" s="78"/>
      <c r="AS48" s="91">
        <v>0</v>
      </c>
    </row>
    <row r="49" spans="1:45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/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>
        <v>0</v>
      </c>
      <c r="AM49" s="80"/>
      <c r="AN49" s="91"/>
      <c r="AO49" s="57"/>
      <c r="AP49" s="91"/>
      <c r="AQ49" s="78"/>
      <c r="AR49" s="78"/>
      <c r="AS49" s="91">
        <v>0</v>
      </c>
    </row>
    <row r="50" spans="1:45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/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>
        <v>0</v>
      </c>
      <c r="AM50" s="80"/>
      <c r="AN50" s="91"/>
      <c r="AO50" s="57"/>
      <c r="AP50" s="91"/>
      <c r="AQ50" s="78"/>
      <c r="AR50" s="78"/>
      <c r="AS50" s="91">
        <v>0</v>
      </c>
    </row>
    <row r="51" spans="1:45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/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>
        <v>0</v>
      </c>
      <c r="AM51" s="83"/>
      <c r="AN51" s="92"/>
      <c r="AO51" s="52"/>
      <c r="AP51" s="92"/>
      <c r="AQ51" s="73"/>
      <c r="AR51" s="73"/>
      <c r="AS51" s="92">
        <v>0</v>
      </c>
    </row>
    <row r="52" spans="1:45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/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>
        <v>0</v>
      </c>
      <c r="AM52" s="71"/>
      <c r="AN52" s="90"/>
      <c r="AO52" s="61"/>
      <c r="AP52" s="90"/>
      <c r="AQ52" s="69"/>
      <c r="AR52" s="69"/>
      <c r="AS52" s="90">
        <v>0</v>
      </c>
    </row>
    <row r="53" spans="1:45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/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>
        <v>0</v>
      </c>
      <c r="AM53" s="80"/>
      <c r="AN53" s="91"/>
      <c r="AO53" s="57"/>
      <c r="AP53" s="91"/>
      <c r="AQ53" s="78"/>
      <c r="AR53" s="78"/>
      <c r="AS53" s="91">
        <v>0</v>
      </c>
    </row>
    <row r="54" spans="1:45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/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>
        <v>0</v>
      </c>
      <c r="AM54" s="80"/>
      <c r="AN54" s="91"/>
      <c r="AO54" s="57"/>
      <c r="AP54" s="91"/>
      <c r="AQ54" s="78"/>
      <c r="AR54" s="78"/>
      <c r="AS54" s="91">
        <v>0</v>
      </c>
    </row>
    <row r="55" spans="1:45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/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>
        <v>0</v>
      </c>
      <c r="AM55" s="80"/>
      <c r="AN55" s="91"/>
      <c r="AO55" s="57"/>
      <c r="AP55" s="91"/>
      <c r="AQ55" s="78"/>
      <c r="AR55" s="78"/>
      <c r="AS55" s="91">
        <v>0</v>
      </c>
    </row>
    <row r="56" spans="1:45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/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>
        <v>0</v>
      </c>
      <c r="AM56" s="83"/>
      <c r="AN56" s="92"/>
      <c r="AO56" s="52"/>
      <c r="AP56" s="92"/>
      <c r="AQ56" s="73"/>
      <c r="AR56" s="73"/>
      <c r="AS56" s="92">
        <v>0</v>
      </c>
    </row>
    <row r="57" spans="1:45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/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>
        <v>0</v>
      </c>
      <c r="AM57" s="71"/>
      <c r="AN57" s="90"/>
      <c r="AO57" s="61"/>
      <c r="AP57" s="90"/>
      <c r="AQ57" s="69"/>
      <c r="AR57" s="69"/>
      <c r="AS57" s="90">
        <v>0</v>
      </c>
    </row>
    <row r="58" spans="1:45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/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>
        <v>0</v>
      </c>
      <c r="AM58" s="80"/>
      <c r="AN58" s="91"/>
      <c r="AO58" s="57"/>
      <c r="AP58" s="91"/>
      <c r="AQ58" s="78"/>
      <c r="AR58" s="78"/>
      <c r="AS58" s="91">
        <v>0</v>
      </c>
    </row>
    <row r="59" spans="1:45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/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>
        <v>0</v>
      </c>
      <c r="AM59" s="80"/>
      <c r="AN59" s="91"/>
      <c r="AO59" s="57"/>
      <c r="AP59" s="91"/>
      <c r="AQ59" s="78"/>
      <c r="AR59" s="78"/>
      <c r="AS59" s="91">
        <v>0</v>
      </c>
    </row>
    <row r="60" spans="1:45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0</v>
      </c>
      <c r="S60" s="57"/>
      <c r="T60" s="57"/>
      <c r="U60" s="58"/>
      <c r="V60" s="94"/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>
        <v>0</v>
      </c>
      <c r="AM60" s="80"/>
      <c r="AN60" s="91"/>
      <c r="AO60" s="57"/>
      <c r="AP60" s="91"/>
      <c r="AQ60" s="78"/>
      <c r="AR60" s="78"/>
      <c r="AS60" s="91">
        <v>0</v>
      </c>
    </row>
    <row r="61" spans="1:45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/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>
        <v>0</v>
      </c>
      <c r="AM61" s="83"/>
      <c r="AN61" s="92"/>
      <c r="AO61" s="52"/>
      <c r="AP61" s="92"/>
      <c r="AQ61" s="73"/>
      <c r="AR61" s="73"/>
      <c r="AS61" s="92">
        <v>0</v>
      </c>
    </row>
    <row r="62" spans="1:45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/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>
        <v>0</v>
      </c>
      <c r="AM62" s="71"/>
      <c r="AN62" s="90"/>
      <c r="AO62" s="61"/>
      <c r="AP62" s="90"/>
      <c r="AQ62" s="69"/>
      <c r="AR62" s="69"/>
      <c r="AS62" s="90">
        <v>0</v>
      </c>
    </row>
    <row r="63" spans="1:45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0</v>
      </c>
      <c r="S63" s="57"/>
      <c r="T63" s="57"/>
      <c r="U63" s="58"/>
      <c r="V63" s="94"/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>
        <v>0</v>
      </c>
      <c r="AM63" s="80"/>
      <c r="AN63" s="91"/>
      <c r="AO63" s="57"/>
      <c r="AP63" s="91"/>
      <c r="AQ63" s="78"/>
      <c r="AR63" s="78"/>
      <c r="AS63" s="91">
        <v>0</v>
      </c>
    </row>
    <row r="64" spans="1:45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/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>
        <v>0</v>
      </c>
      <c r="AM64" s="80"/>
      <c r="AN64" s="91"/>
      <c r="AO64" s="57"/>
      <c r="AP64" s="91"/>
      <c r="AQ64" s="78"/>
      <c r="AR64" s="78"/>
      <c r="AS64" s="91">
        <v>0</v>
      </c>
    </row>
    <row r="65" spans="1:45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/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>
        <v>0</v>
      </c>
      <c r="AM65" s="80"/>
      <c r="AN65" s="91"/>
      <c r="AO65" s="57"/>
      <c r="AP65" s="91"/>
      <c r="AQ65" s="78"/>
      <c r="AR65" s="78"/>
      <c r="AS65" s="91">
        <v>0</v>
      </c>
    </row>
    <row r="66" spans="1:45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/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>
        <v>0</v>
      </c>
      <c r="AM66" s="83"/>
      <c r="AN66" s="92"/>
      <c r="AO66" s="52"/>
      <c r="AP66" s="92"/>
      <c r="AQ66" s="73"/>
      <c r="AR66" s="73"/>
      <c r="AS66" s="92">
        <v>0</v>
      </c>
    </row>
    <row r="67" spans="1:45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/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>
        <v>0</v>
      </c>
      <c r="AM67" s="71"/>
      <c r="AN67" s="90"/>
      <c r="AO67" s="61"/>
      <c r="AP67" s="90"/>
      <c r="AQ67" s="69"/>
      <c r="AR67" s="69"/>
      <c r="AS67" s="90">
        <v>0</v>
      </c>
    </row>
    <row r="68" spans="1:45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/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>
        <v>0</v>
      </c>
      <c r="AM68" s="80"/>
      <c r="AN68" s="91"/>
      <c r="AO68" s="57"/>
      <c r="AP68" s="91"/>
      <c r="AQ68" s="78"/>
      <c r="AR68" s="78"/>
      <c r="AS68" s="91">
        <v>0</v>
      </c>
    </row>
    <row r="69" spans="1:45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/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>
        <v>0</v>
      </c>
      <c r="AM69" s="80"/>
      <c r="AN69" s="91"/>
      <c r="AO69" s="57"/>
      <c r="AP69" s="91"/>
      <c r="AQ69" s="78"/>
      <c r="AR69" s="78"/>
      <c r="AS69" s="91">
        <v>0</v>
      </c>
    </row>
    <row r="70" spans="1:45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/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>
        <v>0</v>
      </c>
      <c r="AM70" s="80"/>
      <c r="AN70" s="91"/>
      <c r="AO70" s="57"/>
      <c r="AP70" s="91"/>
      <c r="AQ70" s="78"/>
      <c r="AR70" s="78"/>
      <c r="AS70" s="91">
        <v>0</v>
      </c>
    </row>
    <row r="71" spans="1:45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0</v>
      </c>
      <c r="S71" s="52"/>
      <c r="T71" s="52"/>
      <c r="U71" s="53"/>
      <c r="V71" s="95"/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>
        <v>0</v>
      </c>
      <c r="AM71" s="83"/>
      <c r="AN71" s="92"/>
      <c r="AO71" s="52"/>
      <c r="AP71" s="92"/>
      <c r="AQ71" s="73"/>
      <c r="AR71" s="73"/>
      <c r="AS71" s="92">
        <v>0</v>
      </c>
    </row>
    <row r="72" spans="1:45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0</v>
      </c>
      <c r="S72" s="61"/>
      <c r="T72" s="61"/>
      <c r="U72" s="62"/>
      <c r="V72" s="93"/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>
        <v>0</v>
      </c>
      <c r="AM72" s="71"/>
      <c r="AN72" s="90"/>
      <c r="AO72" s="61"/>
      <c r="AP72" s="90"/>
      <c r="AQ72" s="69"/>
      <c r="AR72" s="69"/>
      <c r="AS72" s="90">
        <v>0</v>
      </c>
    </row>
    <row r="73" spans="1:45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/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>
        <v>0</v>
      </c>
      <c r="AM73" s="80"/>
      <c r="AN73" s="91"/>
      <c r="AO73" s="57"/>
      <c r="AP73" s="91"/>
      <c r="AQ73" s="78"/>
      <c r="AR73" s="78"/>
      <c r="AS73" s="91">
        <v>0</v>
      </c>
    </row>
    <row r="74" spans="1:45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/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>
        <v>0</v>
      </c>
      <c r="AM74" s="80"/>
      <c r="AN74" s="91"/>
      <c r="AO74" s="57"/>
      <c r="AP74" s="91"/>
      <c r="AQ74" s="78"/>
      <c r="AR74" s="78"/>
      <c r="AS74" s="91">
        <v>0</v>
      </c>
    </row>
    <row r="75" spans="1:45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/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>
        <v>0</v>
      </c>
      <c r="AM75" s="80"/>
      <c r="AN75" s="91"/>
      <c r="AO75" s="57"/>
      <c r="AP75" s="91"/>
      <c r="AQ75" s="78"/>
      <c r="AR75" s="78"/>
      <c r="AS75" s="91">
        <v>0</v>
      </c>
    </row>
    <row r="76" spans="1:45" s="199" customFormat="1" ht="16.149999999999999" customHeight="1" thickBot="1" x14ac:dyDescent="0.25">
      <c r="A76" s="1610" t="s">
        <v>494</v>
      </c>
      <c r="B76" s="1612"/>
      <c r="C76" s="357">
        <v>0</v>
      </c>
      <c r="D76" s="330"/>
      <c r="E76" s="347">
        <v>0</v>
      </c>
      <c r="F76" s="357">
        <v>0</v>
      </c>
      <c r="G76" s="330"/>
      <c r="H76" s="347">
        <v>0</v>
      </c>
      <c r="I76" s="357">
        <v>0</v>
      </c>
      <c r="J76" s="330"/>
      <c r="K76" s="347">
        <v>0</v>
      </c>
      <c r="L76" s="357">
        <v>0</v>
      </c>
      <c r="M76" s="330"/>
      <c r="N76" s="347">
        <v>0</v>
      </c>
      <c r="O76" s="357">
        <v>0</v>
      </c>
      <c r="P76" s="330"/>
      <c r="Q76" s="347">
        <v>0</v>
      </c>
      <c r="R76" s="358">
        <v>0</v>
      </c>
      <c r="S76" s="330">
        <v>200231</v>
      </c>
      <c r="T76" s="330">
        <v>3860</v>
      </c>
      <c r="U76" s="359">
        <v>204091</v>
      </c>
      <c r="V76" s="358">
        <v>204091</v>
      </c>
      <c r="W76" s="347">
        <v>-510</v>
      </c>
      <c r="X76" s="358">
        <v>203581</v>
      </c>
      <c r="Y76" s="347">
        <v>0</v>
      </c>
      <c r="Z76" s="358">
        <v>203581</v>
      </c>
      <c r="AA76" s="330">
        <v>182799</v>
      </c>
      <c r="AB76" s="330">
        <v>20782</v>
      </c>
      <c r="AC76" s="358">
        <v>20782</v>
      </c>
      <c r="AD76" s="327">
        <v>203581</v>
      </c>
      <c r="AE76" s="360">
        <v>5302</v>
      </c>
      <c r="AF76" s="361">
        <v>0</v>
      </c>
      <c r="AG76" s="357">
        <v>43</v>
      </c>
      <c r="AH76" s="360">
        <v>272364</v>
      </c>
      <c r="AI76" s="357">
        <v>2</v>
      </c>
      <c r="AJ76" s="362">
        <v>6407</v>
      </c>
      <c r="AK76" s="363">
        <v>278771</v>
      </c>
      <c r="AL76" s="361">
        <v>278771</v>
      </c>
      <c r="AM76" s="364">
        <v>-697</v>
      </c>
      <c r="AN76" s="361">
        <v>278074</v>
      </c>
      <c r="AO76" s="347">
        <v>0</v>
      </c>
      <c r="AP76" s="361">
        <v>278074</v>
      </c>
      <c r="AQ76" s="362">
        <v>255422</v>
      </c>
      <c r="AR76" s="362">
        <v>22652</v>
      </c>
      <c r="AS76" s="361">
        <v>22652</v>
      </c>
    </row>
    <row r="77" spans="1:45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</row>
    <row r="78" spans="1:45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>
        <v>0</v>
      </c>
      <c r="AA78" s="251">
        <v>0</v>
      </c>
      <c r="AB78" s="246">
        <v>0</v>
      </c>
      <c r="AC78" s="98">
        <v>0</v>
      </c>
      <c r="AD78" s="98">
        <v>0</v>
      </c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</row>
    <row r="79" spans="1:45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>
        <v>0</v>
      </c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</row>
    <row r="80" spans="1:45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51"/>
      <c r="AA80" s="251">
        <v>166</v>
      </c>
      <c r="AB80" s="246">
        <v>-166</v>
      </c>
      <c r="AC80" s="98">
        <v>-166</v>
      </c>
      <c r="AD80" s="98">
        <v>10000</v>
      </c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</row>
    <row r="81" spans="1:45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>
        <v>0</v>
      </c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</row>
    <row r="82" spans="1:45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>
        <v>0</v>
      </c>
      <c r="AA82" s="54">
        <v>0</v>
      </c>
      <c r="AB82" s="247">
        <v>0</v>
      </c>
      <c r="AC82" s="96">
        <v>0</v>
      </c>
      <c r="AD82" s="96">
        <v>0</v>
      </c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</row>
    <row r="83" spans="1:45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>
        <v>0</v>
      </c>
      <c r="Z83" s="1130">
        <v>0</v>
      </c>
      <c r="AA83" s="1131">
        <v>0</v>
      </c>
      <c r="AB83" s="1129">
        <v>0</v>
      </c>
      <c r="AC83" s="1130">
        <v>0</v>
      </c>
      <c r="AD83" s="1130">
        <v>0</v>
      </c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</row>
    <row r="84" spans="1:45" s="199" customFormat="1" ht="16.149999999999999" customHeight="1" thickBot="1" x14ac:dyDescent="0.25">
      <c r="A84" s="1610" t="s">
        <v>495</v>
      </c>
      <c r="B84" s="1611"/>
      <c r="C84" s="326">
        <v>0</v>
      </c>
      <c r="D84" s="325"/>
      <c r="E84" s="338">
        <v>0</v>
      </c>
      <c r="F84" s="326">
        <v>0</v>
      </c>
      <c r="G84" s="325"/>
      <c r="H84" s="338">
        <v>0</v>
      </c>
      <c r="I84" s="326">
        <v>0</v>
      </c>
      <c r="J84" s="325"/>
      <c r="K84" s="338">
        <v>0</v>
      </c>
      <c r="L84" s="326">
        <v>0</v>
      </c>
      <c r="M84" s="325"/>
      <c r="N84" s="338">
        <v>0</v>
      </c>
      <c r="O84" s="326">
        <v>0</v>
      </c>
      <c r="P84" s="325"/>
      <c r="Q84" s="338">
        <v>0</v>
      </c>
      <c r="R84" s="325">
        <v>0</v>
      </c>
      <c r="S84" s="325">
        <v>200231</v>
      </c>
      <c r="T84" s="325">
        <v>3860</v>
      </c>
      <c r="U84" s="325">
        <v>204091</v>
      </c>
      <c r="V84" s="325">
        <v>204091</v>
      </c>
      <c r="W84" s="325">
        <v>-510</v>
      </c>
      <c r="X84" s="325">
        <v>203581</v>
      </c>
      <c r="Y84" s="338">
        <v>0</v>
      </c>
      <c r="Z84" s="327">
        <v>203581</v>
      </c>
      <c r="AA84" s="325">
        <v>182965</v>
      </c>
      <c r="AB84" s="325">
        <v>20616</v>
      </c>
      <c r="AC84" s="327">
        <v>20616</v>
      </c>
      <c r="AD84" s="327">
        <v>213581</v>
      </c>
      <c r="AE84" s="252"/>
      <c r="AF84" s="325">
        <v>0</v>
      </c>
      <c r="AG84" s="326">
        <v>43</v>
      </c>
      <c r="AH84" s="252">
        <v>272364</v>
      </c>
      <c r="AI84" s="326">
        <v>2</v>
      </c>
      <c r="AJ84" s="325">
        <v>6407</v>
      </c>
      <c r="AK84" s="325">
        <v>278771</v>
      </c>
      <c r="AL84" s="325">
        <v>278771</v>
      </c>
      <c r="AM84" s="325">
        <v>-697</v>
      </c>
      <c r="AN84" s="325">
        <v>278074</v>
      </c>
      <c r="AO84" s="325">
        <v>0</v>
      </c>
      <c r="AP84" s="325">
        <v>278074</v>
      </c>
      <c r="AQ84" s="325">
        <v>255422</v>
      </c>
      <c r="AR84" s="325">
        <v>22652</v>
      </c>
      <c r="AS84" s="325">
        <v>22652</v>
      </c>
    </row>
    <row r="85" spans="1:45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B85" s="192"/>
      <c r="AC85" s="192"/>
      <c r="AD85" s="192"/>
      <c r="AE85" s="192"/>
      <c r="AF85" s="192"/>
    </row>
    <row r="86" spans="1:45" ht="16.149999999999999" customHeight="1" x14ac:dyDescent="0.2">
      <c r="C86" s="113"/>
      <c r="D86" s="192"/>
      <c r="E86" s="192"/>
      <c r="F86" s="113"/>
      <c r="G86" s="192"/>
      <c r="H86" s="928"/>
      <c r="I86" s="928"/>
      <c r="J86" s="928"/>
      <c r="K86" s="928"/>
      <c r="L86" s="930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339"/>
      <c r="AB86" s="192"/>
      <c r="AC86" s="192"/>
      <c r="AD86" s="192"/>
      <c r="AE86" s="192"/>
      <c r="AF86" s="192"/>
      <c r="AQ86" s="339"/>
      <c r="AS86" s="339"/>
    </row>
    <row r="87" spans="1:45" ht="16.149999999999999" customHeight="1" x14ac:dyDescent="0.2">
      <c r="H87" s="115"/>
      <c r="I87" s="115"/>
      <c r="J87" s="1632"/>
      <c r="K87" s="1096"/>
      <c r="L87" s="1096"/>
      <c r="M87" s="1632"/>
      <c r="N87" s="1096"/>
      <c r="O87" s="1096"/>
      <c r="P87" s="1632"/>
      <c r="Q87" s="1096"/>
    </row>
    <row r="88" spans="1:45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1096"/>
      <c r="L88" s="1096"/>
      <c r="M88" s="1632"/>
      <c r="N88" s="1096"/>
      <c r="O88" s="1096"/>
      <c r="P88" s="1632"/>
      <c r="Q88" s="1096"/>
      <c r="AC88" s="110">
        <v>1</v>
      </c>
      <c r="AS88" s="110">
        <v>1</v>
      </c>
    </row>
    <row r="89" spans="1:45" x14ac:dyDescent="0.2">
      <c r="C89" s="1109"/>
      <c r="D89" s="1110"/>
      <c r="E89" s="1109"/>
      <c r="F89" s="1110"/>
      <c r="G89" s="191"/>
      <c r="H89" s="1111"/>
      <c r="I89" s="1111"/>
      <c r="J89" s="1111"/>
      <c r="K89" s="1109"/>
      <c r="L89" s="1110"/>
      <c r="M89" s="1111"/>
      <c r="N89" s="115"/>
      <c r="O89" s="115"/>
      <c r="P89" s="115"/>
      <c r="Q89" s="115"/>
    </row>
    <row r="90" spans="1:45" x14ac:dyDescent="0.2">
      <c r="B90" s="1352"/>
      <c r="C90"/>
      <c r="D90"/>
      <c r="E90"/>
      <c r="F90"/>
      <c r="G90"/>
      <c r="H90"/>
      <c r="I90"/>
      <c r="J90"/>
      <c r="K90"/>
      <c r="L90"/>
      <c r="M90"/>
    </row>
    <row r="91" spans="1:45" x14ac:dyDescent="0.2">
      <c r="B91" s="1351"/>
      <c r="C91"/>
      <c r="D91"/>
      <c r="E91"/>
      <c r="F91"/>
      <c r="G91"/>
      <c r="H91"/>
      <c r="I91"/>
      <c r="J91"/>
      <c r="K91"/>
      <c r="L91"/>
      <c r="M91"/>
    </row>
    <row r="92" spans="1:45" x14ac:dyDescent="0.2">
      <c r="B92" s="1351"/>
      <c r="C92"/>
      <c r="D92"/>
      <c r="E92"/>
      <c r="F92"/>
      <c r="G92"/>
      <c r="H92"/>
      <c r="I92"/>
      <c r="J92"/>
      <c r="K92"/>
      <c r="L92"/>
      <c r="M92"/>
    </row>
    <row r="93" spans="1:45" x14ac:dyDescent="0.2">
      <c r="B93" s="1355"/>
    </row>
  </sheetData>
  <mergeCells count="46">
    <mergeCell ref="C1:K1"/>
    <mergeCell ref="L1:U1"/>
    <mergeCell ref="C2:C3"/>
    <mergeCell ref="D2:E2"/>
    <mergeCell ref="F2:H2"/>
    <mergeCell ref="I2:K2"/>
    <mergeCell ref="L2:N2"/>
    <mergeCell ref="V1:AD1"/>
    <mergeCell ref="AE1:AK1"/>
    <mergeCell ref="AL1:AS1"/>
    <mergeCell ref="V2:V3"/>
    <mergeCell ref="A77:B77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AR2:AR3"/>
    <mergeCell ref="AS2:AS3"/>
    <mergeCell ref="A76:B76"/>
    <mergeCell ref="AN2:AN3"/>
    <mergeCell ref="AO2:AO3"/>
    <mergeCell ref="W2:W3"/>
    <mergeCell ref="X2:X3"/>
    <mergeCell ref="Y2:Y3"/>
    <mergeCell ref="AP2:AP3"/>
    <mergeCell ref="AQ2:AQ3"/>
    <mergeCell ref="O2:Q2"/>
    <mergeCell ref="R2:R3"/>
    <mergeCell ref="S2:U2"/>
    <mergeCell ref="J87:J88"/>
    <mergeCell ref="M87:M88"/>
    <mergeCell ref="P87:P88"/>
    <mergeCell ref="A78:B78"/>
    <mergeCell ref="A79:B79"/>
    <mergeCell ref="A80:B80"/>
    <mergeCell ref="A81:B81"/>
    <mergeCell ref="A82:B82"/>
    <mergeCell ref="A84:B84"/>
    <mergeCell ref="A83:B83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BH80"/>
  <sheetViews>
    <sheetView tabSelected="1" zoomScaleNormal="100" zoomScaleSheetLayoutView="100" workbookViewId="0">
      <pane xSplit="2" ySplit="6" topLeftCell="C7" activePane="bottomRight" state="frozen"/>
      <selection activeCell="G88" sqref="G88"/>
      <selection pane="topRight" activeCell="G88" sqref="G88"/>
      <selection pane="bottomLeft" activeCell="G88" sqref="G88"/>
      <selection pane="bottomRight" activeCell="C7" sqref="C7"/>
    </sheetView>
  </sheetViews>
  <sheetFormatPr defaultColWidth="8.85546875" defaultRowHeight="12.75" x14ac:dyDescent="0.2"/>
  <cols>
    <col min="1" max="1" width="3" style="112" bestFit="1" customWidth="1"/>
    <col min="2" max="2" width="17.5703125" style="112" bestFit="1" customWidth="1"/>
    <col min="3" max="3" width="14.42578125" style="112" bestFit="1" customWidth="1"/>
    <col min="4" max="39" width="12.7109375" style="112" customWidth="1"/>
    <col min="40" max="40" width="14.5703125" style="112" bestFit="1" customWidth="1"/>
    <col min="41" max="41" width="15.42578125" style="112" customWidth="1"/>
    <col min="42" max="43" width="14.7109375" style="112" customWidth="1"/>
    <col min="44" max="45" width="11.140625" style="112" customWidth="1"/>
    <col min="46" max="48" width="15.5703125" style="112" customWidth="1"/>
    <col min="49" max="49" width="16.5703125" style="112" customWidth="1"/>
    <col min="50" max="50" width="13.5703125" style="112" customWidth="1"/>
    <col min="51" max="51" width="14.85546875" style="112" customWidth="1"/>
    <col min="52" max="52" width="18.140625" style="112" customWidth="1"/>
    <col min="53" max="54" width="15" style="112" bestFit="1" customWidth="1"/>
    <col min="55" max="55" width="14.140625" style="112" customWidth="1"/>
    <col min="56" max="58" width="13.42578125" style="112" customWidth="1"/>
    <col min="59" max="59" width="18.5703125" style="112" customWidth="1"/>
    <col min="60" max="60" width="13.42578125" style="112" customWidth="1"/>
    <col min="61" max="16384" width="8.85546875" style="112"/>
  </cols>
  <sheetData>
    <row r="1" spans="1:60" s="624" customFormat="1" ht="30" customHeight="1" x14ac:dyDescent="0.2">
      <c r="A1" s="1655" t="s">
        <v>98</v>
      </c>
      <c r="B1" s="1655"/>
      <c r="C1" s="1656" t="s">
        <v>552</v>
      </c>
      <c r="D1" s="1657" t="s">
        <v>553</v>
      </c>
      <c r="E1" s="1657"/>
      <c r="F1" s="1657"/>
      <c r="G1" s="1657"/>
      <c r="H1" s="1657"/>
      <c r="I1" s="1657"/>
      <c r="J1" s="1657"/>
      <c r="K1" s="1657" t="s">
        <v>553</v>
      </c>
      <c r="L1" s="1657"/>
      <c r="M1" s="1657"/>
      <c r="N1" s="1657"/>
      <c r="O1" s="1657"/>
      <c r="P1" s="1657"/>
      <c r="Q1" s="1657"/>
      <c r="R1" s="1657"/>
      <c r="S1" s="1657"/>
      <c r="T1" s="1657" t="s">
        <v>553</v>
      </c>
      <c r="U1" s="1657"/>
      <c r="V1" s="1657"/>
      <c r="W1" s="1657"/>
      <c r="X1" s="1657"/>
      <c r="Y1" s="1657"/>
      <c r="Z1" s="1657"/>
      <c r="AA1" s="1657"/>
      <c r="AB1" s="1657"/>
      <c r="AC1" s="1657" t="s">
        <v>553</v>
      </c>
      <c r="AD1" s="1657"/>
      <c r="AE1" s="1657"/>
      <c r="AF1" s="1657"/>
      <c r="AG1" s="1657"/>
      <c r="AH1" s="1657"/>
      <c r="AI1" s="1657"/>
      <c r="AJ1" s="1657"/>
      <c r="AK1" s="1657"/>
      <c r="AL1" s="1658" t="s">
        <v>553</v>
      </c>
      <c r="AM1" s="1658"/>
      <c r="AN1" s="1658"/>
      <c r="AO1" s="1656" t="s">
        <v>1415</v>
      </c>
      <c r="AP1" s="1656" t="s">
        <v>1435</v>
      </c>
      <c r="AQ1" s="1659" t="s">
        <v>1482</v>
      </c>
      <c r="AR1" s="1659"/>
      <c r="AS1" s="1659"/>
      <c r="AT1" s="1605" t="s">
        <v>251</v>
      </c>
      <c r="AU1" s="1605"/>
      <c r="AV1" s="1605"/>
      <c r="AW1" s="1656" t="s">
        <v>1433</v>
      </c>
      <c r="AX1" s="1660" t="s">
        <v>375</v>
      </c>
      <c r="AY1" s="1661"/>
      <c r="AZ1" s="1656" t="s">
        <v>1434</v>
      </c>
      <c r="BA1" s="1656" t="s">
        <v>334</v>
      </c>
      <c r="BB1" s="1656" t="s">
        <v>335</v>
      </c>
      <c r="BC1" s="1656" t="s">
        <v>298</v>
      </c>
      <c r="BD1" s="1660" t="s">
        <v>1252</v>
      </c>
      <c r="BE1" s="1662"/>
      <c r="BF1" s="1661"/>
      <c r="BG1" s="1656" t="s">
        <v>1432</v>
      </c>
    </row>
    <row r="2" spans="1:60" s="624" customFormat="1" ht="103.5" customHeight="1" x14ac:dyDescent="0.2">
      <c r="A2" s="1655"/>
      <c r="B2" s="1655"/>
      <c r="C2" s="1656"/>
      <c r="D2" s="1102" t="s">
        <v>554</v>
      </c>
      <c r="E2" s="1102" t="s">
        <v>555</v>
      </c>
      <c r="F2" s="1102" t="s">
        <v>556</v>
      </c>
      <c r="G2" s="1102" t="s">
        <v>1431</v>
      </c>
      <c r="H2" s="1102" t="s">
        <v>557</v>
      </c>
      <c r="I2" s="1102" t="s">
        <v>558</v>
      </c>
      <c r="J2" s="1102" t="s">
        <v>559</v>
      </c>
      <c r="K2" s="1102" t="s">
        <v>560</v>
      </c>
      <c r="L2" s="1102" t="s">
        <v>561</v>
      </c>
      <c r="M2" s="1102" t="s">
        <v>562</v>
      </c>
      <c r="N2" s="1102" t="s">
        <v>1216</v>
      </c>
      <c r="O2" s="1533" t="s">
        <v>1261</v>
      </c>
      <c r="P2" s="1102" t="s">
        <v>1474</v>
      </c>
      <c r="Q2" s="1102" t="s">
        <v>563</v>
      </c>
      <c r="R2" s="1102" t="s">
        <v>564</v>
      </c>
      <c r="S2" s="1102" t="s">
        <v>565</v>
      </c>
      <c r="T2" s="1102" t="s">
        <v>566</v>
      </c>
      <c r="U2" s="1102" t="s">
        <v>567</v>
      </c>
      <c r="V2" s="1102" t="s">
        <v>568</v>
      </c>
      <c r="W2" s="1102" t="s">
        <v>569</v>
      </c>
      <c r="X2" s="1102" t="s">
        <v>570</v>
      </c>
      <c r="Y2" s="1102" t="s">
        <v>571</v>
      </c>
      <c r="Z2" s="1102" t="s">
        <v>572</v>
      </c>
      <c r="AA2" s="1102" t="s">
        <v>574</v>
      </c>
      <c r="AB2" s="1102" t="s">
        <v>583</v>
      </c>
      <c r="AC2" s="1102" t="s">
        <v>658</v>
      </c>
      <c r="AD2" s="1102" t="s">
        <v>621</v>
      </c>
      <c r="AE2" s="1102" t="s">
        <v>620</v>
      </c>
      <c r="AF2" s="1102" t="s">
        <v>619</v>
      </c>
      <c r="AG2" s="1102" t="s">
        <v>708</v>
      </c>
      <c r="AH2" s="1102" t="s">
        <v>1173</v>
      </c>
      <c r="AI2" s="1102" t="s">
        <v>1174</v>
      </c>
      <c r="AJ2" s="1102" t="s">
        <v>1385</v>
      </c>
      <c r="AK2" s="1102" t="s">
        <v>1172</v>
      </c>
      <c r="AL2" s="1102" t="s">
        <v>573</v>
      </c>
      <c r="AM2" s="1102" t="s">
        <v>724</v>
      </c>
      <c r="AN2" s="1102" t="s">
        <v>550</v>
      </c>
      <c r="AO2" s="1656"/>
      <c r="AP2" s="1656"/>
      <c r="AQ2" s="1320" t="s">
        <v>1481</v>
      </c>
      <c r="AR2" s="1014" t="s">
        <v>648</v>
      </c>
      <c r="AS2" s="1014" t="s">
        <v>649</v>
      </c>
      <c r="AT2" s="1341" t="s">
        <v>1225</v>
      </c>
      <c r="AU2" s="1341" t="s">
        <v>1226</v>
      </c>
      <c r="AV2" s="1341" t="s">
        <v>253</v>
      </c>
      <c r="AW2" s="1656"/>
      <c r="AX2" s="1015" t="s">
        <v>370</v>
      </c>
      <c r="AY2" s="1015" t="s">
        <v>374</v>
      </c>
      <c r="AZ2" s="1656"/>
      <c r="BA2" s="1656"/>
      <c r="BB2" s="1656"/>
      <c r="BC2" s="1656"/>
      <c r="BD2" s="1015" t="s">
        <v>475</v>
      </c>
      <c r="BE2" s="1015" t="s">
        <v>1572</v>
      </c>
      <c r="BF2" s="1015" t="s">
        <v>460</v>
      </c>
      <c r="BG2" s="1656"/>
      <c r="BH2" s="1015" t="s">
        <v>1651</v>
      </c>
    </row>
    <row r="3" spans="1:60" s="624" customFormat="1" ht="12.75" hidden="1" customHeight="1" x14ac:dyDescent="0.2">
      <c r="A3" s="937"/>
      <c r="B3" s="937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  <c r="V3" s="936"/>
      <c r="W3" s="936"/>
      <c r="X3" s="936"/>
      <c r="Y3" s="936"/>
      <c r="Z3" s="936"/>
      <c r="AA3" s="936"/>
      <c r="AB3" s="936"/>
      <c r="AC3" s="936"/>
      <c r="AD3" s="936"/>
      <c r="AE3" s="936"/>
      <c r="AF3" s="936"/>
      <c r="AG3" s="936"/>
      <c r="AH3" s="1027"/>
      <c r="AI3" s="1027"/>
      <c r="AJ3" s="1027"/>
      <c r="AK3" s="1012"/>
      <c r="AL3" s="936"/>
      <c r="AM3" s="936"/>
      <c r="AN3" s="936"/>
      <c r="AO3" s="936"/>
      <c r="AP3" s="936"/>
      <c r="AQ3" s="649"/>
      <c r="AR3" s="650"/>
      <c r="AS3" s="650"/>
      <c r="AT3" s="649"/>
      <c r="AU3" s="649"/>
      <c r="AV3" s="649"/>
      <c r="AW3" s="936"/>
      <c r="AX3" s="938"/>
      <c r="AY3" s="938"/>
      <c r="AZ3" s="936"/>
      <c r="BA3" s="936"/>
      <c r="BB3" s="936"/>
      <c r="BC3" s="936"/>
      <c r="BD3" s="938"/>
      <c r="BE3" s="938"/>
      <c r="BF3" s="938"/>
      <c r="BG3" s="936"/>
      <c r="BH3" s="938"/>
    </row>
    <row r="4" spans="1:60" s="193" customFormat="1" x14ac:dyDescent="0.2">
      <c r="A4" s="625"/>
      <c r="B4" s="626"/>
      <c r="C4" s="627">
        <f t="shared" ref="C4:AH4" si="0">B4+1</f>
        <v>1</v>
      </c>
      <c r="D4" s="627">
        <f t="shared" si="0"/>
        <v>2</v>
      </c>
      <c r="E4" s="627">
        <f t="shared" si="0"/>
        <v>3</v>
      </c>
      <c r="F4" s="627">
        <f t="shared" si="0"/>
        <v>4</v>
      </c>
      <c r="G4" s="627">
        <f t="shared" si="0"/>
        <v>5</v>
      </c>
      <c r="H4" s="627">
        <f t="shared" si="0"/>
        <v>6</v>
      </c>
      <c r="I4" s="627">
        <f t="shared" si="0"/>
        <v>7</v>
      </c>
      <c r="J4" s="627">
        <f t="shared" si="0"/>
        <v>8</v>
      </c>
      <c r="K4" s="627">
        <f t="shared" si="0"/>
        <v>9</v>
      </c>
      <c r="L4" s="627">
        <f t="shared" si="0"/>
        <v>10</v>
      </c>
      <c r="M4" s="627">
        <f t="shared" si="0"/>
        <v>11</v>
      </c>
      <c r="N4" s="627">
        <f t="shared" si="0"/>
        <v>12</v>
      </c>
      <c r="O4" s="627">
        <f t="shared" si="0"/>
        <v>13</v>
      </c>
      <c r="P4" s="627">
        <f t="shared" si="0"/>
        <v>14</v>
      </c>
      <c r="Q4" s="627">
        <f t="shared" si="0"/>
        <v>15</v>
      </c>
      <c r="R4" s="627">
        <f t="shared" si="0"/>
        <v>16</v>
      </c>
      <c r="S4" s="627">
        <f t="shared" si="0"/>
        <v>17</v>
      </c>
      <c r="T4" s="627">
        <f t="shared" si="0"/>
        <v>18</v>
      </c>
      <c r="U4" s="627">
        <f t="shared" si="0"/>
        <v>19</v>
      </c>
      <c r="V4" s="627">
        <f t="shared" si="0"/>
        <v>20</v>
      </c>
      <c r="W4" s="627">
        <f t="shared" si="0"/>
        <v>21</v>
      </c>
      <c r="X4" s="627">
        <f t="shared" si="0"/>
        <v>22</v>
      </c>
      <c r="Y4" s="627">
        <f t="shared" si="0"/>
        <v>23</v>
      </c>
      <c r="Z4" s="627">
        <f t="shared" si="0"/>
        <v>24</v>
      </c>
      <c r="AA4" s="627">
        <f t="shared" si="0"/>
        <v>25</v>
      </c>
      <c r="AB4" s="627">
        <f t="shared" si="0"/>
        <v>26</v>
      </c>
      <c r="AC4" s="627">
        <f t="shared" si="0"/>
        <v>27</v>
      </c>
      <c r="AD4" s="627">
        <f t="shared" si="0"/>
        <v>28</v>
      </c>
      <c r="AE4" s="627">
        <f t="shared" si="0"/>
        <v>29</v>
      </c>
      <c r="AF4" s="627">
        <f t="shared" si="0"/>
        <v>30</v>
      </c>
      <c r="AG4" s="627">
        <f t="shared" si="0"/>
        <v>31</v>
      </c>
      <c r="AH4" s="627">
        <f t="shared" si="0"/>
        <v>32</v>
      </c>
      <c r="AI4" s="627">
        <f t="shared" ref="AI4:BG4" si="1">AH4+1</f>
        <v>33</v>
      </c>
      <c r="AJ4" s="627">
        <f t="shared" si="1"/>
        <v>34</v>
      </c>
      <c r="AK4" s="627">
        <f t="shared" si="1"/>
        <v>35</v>
      </c>
      <c r="AL4" s="627">
        <f t="shared" si="1"/>
        <v>36</v>
      </c>
      <c r="AM4" s="627">
        <f t="shared" si="1"/>
        <v>37</v>
      </c>
      <c r="AN4" s="627">
        <f t="shared" si="1"/>
        <v>38</v>
      </c>
      <c r="AO4" s="627">
        <f t="shared" si="1"/>
        <v>39</v>
      </c>
      <c r="AP4" s="627">
        <f t="shared" si="1"/>
        <v>40</v>
      </c>
      <c r="AQ4" s="627">
        <f t="shared" si="1"/>
        <v>41</v>
      </c>
      <c r="AR4" s="627">
        <f t="shared" si="1"/>
        <v>42</v>
      </c>
      <c r="AS4" s="627">
        <f t="shared" si="1"/>
        <v>43</v>
      </c>
      <c r="AT4" s="627">
        <f t="shared" si="1"/>
        <v>44</v>
      </c>
      <c r="AU4" s="627">
        <f t="shared" si="1"/>
        <v>45</v>
      </c>
      <c r="AV4" s="627">
        <f t="shared" si="1"/>
        <v>46</v>
      </c>
      <c r="AW4" s="627">
        <f t="shared" si="1"/>
        <v>47</v>
      </c>
      <c r="AX4" s="627">
        <f t="shared" si="1"/>
        <v>48</v>
      </c>
      <c r="AY4" s="627">
        <f t="shared" si="1"/>
        <v>49</v>
      </c>
      <c r="AZ4" s="627">
        <f t="shared" si="1"/>
        <v>50</v>
      </c>
      <c r="BA4" s="627">
        <f t="shared" si="1"/>
        <v>51</v>
      </c>
      <c r="BB4" s="627">
        <f t="shared" si="1"/>
        <v>52</v>
      </c>
      <c r="BC4" s="627">
        <f t="shared" si="1"/>
        <v>53</v>
      </c>
      <c r="BD4" s="627">
        <f t="shared" si="1"/>
        <v>54</v>
      </c>
      <c r="BE4" s="627">
        <f t="shared" si="1"/>
        <v>55</v>
      </c>
      <c r="BF4" s="627">
        <f t="shared" si="1"/>
        <v>56</v>
      </c>
      <c r="BG4" s="627">
        <f t="shared" si="1"/>
        <v>57</v>
      </c>
      <c r="BH4" s="627"/>
    </row>
    <row r="5" spans="1:60" s="1021" customFormat="1" ht="22.5" hidden="1" x14ac:dyDescent="0.2">
      <c r="A5" s="1018"/>
      <c r="B5" s="1018"/>
      <c r="C5" s="1019" t="s">
        <v>802</v>
      </c>
      <c r="D5" s="1019" t="s">
        <v>802</v>
      </c>
      <c r="E5" s="1019" t="s">
        <v>802</v>
      </c>
      <c r="F5" s="1019" t="s">
        <v>802</v>
      </c>
      <c r="G5" s="1019" t="s">
        <v>802</v>
      </c>
      <c r="H5" s="1019" t="s">
        <v>802</v>
      </c>
      <c r="I5" s="1019" t="s">
        <v>802</v>
      </c>
      <c r="J5" s="1019" t="s">
        <v>802</v>
      </c>
      <c r="K5" s="1019" t="s">
        <v>802</v>
      </c>
      <c r="L5" s="1019" t="s">
        <v>802</v>
      </c>
      <c r="M5" s="1019" t="s">
        <v>802</v>
      </c>
      <c r="N5" s="1019" t="s">
        <v>802</v>
      </c>
      <c r="O5" s="1019" t="s">
        <v>802</v>
      </c>
      <c r="P5" s="1019" t="s">
        <v>802</v>
      </c>
      <c r="Q5" s="1019" t="s">
        <v>802</v>
      </c>
      <c r="R5" s="1019" t="s">
        <v>802</v>
      </c>
      <c r="S5" s="1019" t="s">
        <v>802</v>
      </c>
      <c r="T5" s="1019" t="s">
        <v>802</v>
      </c>
      <c r="U5" s="1019" t="s">
        <v>802</v>
      </c>
      <c r="V5" s="1019" t="s">
        <v>802</v>
      </c>
      <c r="W5" s="1019" t="s">
        <v>802</v>
      </c>
      <c r="X5" s="1019" t="s">
        <v>802</v>
      </c>
      <c r="Y5" s="1019" t="s">
        <v>802</v>
      </c>
      <c r="Z5" s="1019" t="s">
        <v>802</v>
      </c>
      <c r="AA5" s="1019" t="s">
        <v>802</v>
      </c>
      <c r="AB5" s="1019" t="s">
        <v>802</v>
      </c>
      <c r="AC5" s="1019" t="s">
        <v>802</v>
      </c>
      <c r="AD5" s="1019" t="s">
        <v>802</v>
      </c>
      <c r="AE5" s="1019" t="s">
        <v>802</v>
      </c>
      <c r="AF5" s="1019" t="s">
        <v>802</v>
      </c>
      <c r="AG5" s="1019" t="s">
        <v>802</v>
      </c>
      <c r="AH5" s="1020"/>
      <c r="AI5" s="1020"/>
      <c r="AJ5" s="1020"/>
      <c r="AK5" s="1020" t="s">
        <v>802</v>
      </c>
      <c r="AL5" s="1019" t="s">
        <v>802</v>
      </c>
      <c r="AM5" s="1019" t="s">
        <v>802</v>
      </c>
      <c r="AN5" s="1019" t="s">
        <v>803</v>
      </c>
      <c r="AO5" s="1019" t="s">
        <v>803</v>
      </c>
      <c r="AP5" s="1019" t="s">
        <v>803</v>
      </c>
      <c r="AQ5" s="1019" t="s">
        <v>803</v>
      </c>
      <c r="AR5" s="1019" t="s">
        <v>1177</v>
      </c>
      <c r="AS5" s="1019" t="s">
        <v>1177</v>
      </c>
      <c r="AT5" s="1019" t="s">
        <v>1177</v>
      </c>
      <c r="AU5" s="1019" t="s">
        <v>1177</v>
      </c>
      <c r="AV5" s="1019" t="s">
        <v>803</v>
      </c>
      <c r="AW5" s="1019" t="s">
        <v>803</v>
      </c>
      <c r="AX5" s="1019" t="s">
        <v>802</v>
      </c>
      <c r="AY5" s="1019" t="s">
        <v>802</v>
      </c>
      <c r="AZ5" s="1019" t="s">
        <v>803</v>
      </c>
      <c r="BA5" s="1019" t="s">
        <v>803</v>
      </c>
      <c r="BB5" s="1019" t="s">
        <v>803</v>
      </c>
      <c r="BC5" s="1019" t="s">
        <v>803</v>
      </c>
      <c r="BD5" s="1019" t="s">
        <v>802</v>
      </c>
      <c r="BE5" s="1019" t="s">
        <v>802</v>
      </c>
      <c r="BF5" s="1019" t="s">
        <v>802</v>
      </c>
      <c r="BG5" s="1019" t="s">
        <v>803</v>
      </c>
      <c r="BH5" s="1019"/>
    </row>
    <row r="6" spans="1:60" s="1021" customFormat="1" ht="22.5" x14ac:dyDescent="0.2">
      <c r="A6" s="1018"/>
      <c r="B6" s="1018"/>
      <c r="C6" s="1019" t="s">
        <v>326</v>
      </c>
      <c r="D6" s="1019" t="s">
        <v>1376</v>
      </c>
      <c r="E6" s="1019" t="s">
        <v>767</v>
      </c>
      <c r="F6" s="1019" t="s">
        <v>768</v>
      </c>
      <c r="G6" s="1019" t="s">
        <v>769</v>
      </c>
      <c r="H6" s="1019" t="s">
        <v>770</v>
      </c>
      <c r="I6" s="1019" t="s">
        <v>771</v>
      </c>
      <c r="J6" s="1019" t="s">
        <v>772</v>
      </c>
      <c r="K6" s="1019" t="s">
        <v>773</v>
      </c>
      <c r="L6" s="1019" t="s">
        <v>774</v>
      </c>
      <c r="M6" s="1019" t="s">
        <v>775</v>
      </c>
      <c r="N6" s="1019" t="s">
        <v>776</v>
      </c>
      <c r="O6" s="1019" t="s">
        <v>777</v>
      </c>
      <c r="P6" s="1019" t="s">
        <v>778</v>
      </c>
      <c r="Q6" s="1019" t="s">
        <v>779</v>
      </c>
      <c r="R6" s="1019" t="s">
        <v>780</v>
      </c>
      <c r="S6" s="1019" t="s">
        <v>781</v>
      </c>
      <c r="T6" s="1019" t="s">
        <v>782</v>
      </c>
      <c r="U6" s="1019" t="s">
        <v>783</v>
      </c>
      <c r="V6" s="1019" t="s">
        <v>784</v>
      </c>
      <c r="W6" s="1019" t="s">
        <v>785</v>
      </c>
      <c r="X6" s="1019" t="s">
        <v>786</v>
      </c>
      <c r="Y6" s="1019" t="s">
        <v>787</v>
      </c>
      <c r="Z6" s="1019" t="s">
        <v>788</v>
      </c>
      <c r="AA6" s="1019" t="s">
        <v>789</v>
      </c>
      <c r="AB6" s="1019" t="s">
        <v>790</v>
      </c>
      <c r="AC6" s="1019" t="s">
        <v>791</v>
      </c>
      <c r="AD6" s="1019" t="s">
        <v>792</v>
      </c>
      <c r="AE6" s="1019" t="s">
        <v>793</v>
      </c>
      <c r="AF6" s="1019" t="s">
        <v>794</v>
      </c>
      <c r="AG6" s="1019" t="s">
        <v>795</v>
      </c>
      <c r="AH6" s="1019" t="s">
        <v>1412</v>
      </c>
      <c r="AI6" s="1019" t="s">
        <v>1413</v>
      </c>
      <c r="AJ6" s="1019" t="s">
        <v>1414</v>
      </c>
      <c r="AK6" s="1019" t="s">
        <v>1176</v>
      </c>
      <c r="AL6" s="1019" t="s">
        <v>796</v>
      </c>
      <c r="AM6" s="1019" t="s">
        <v>797</v>
      </c>
      <c r="AN6" s="1019" t="s">
        <v>1416</v>
      </c>
      <c r="AO6" s="1019" t="s">
        <v>1417</v>
      </c>
      <c r="AP6" s="1019" t="s">
        <v>1418</v>
      </c>
      <c r="AQ6" s="1019" t="s">
        <v>798</v>
      </c>
      <c r="AR6" s="1237" t="s">
        <v>1055</v>
      </c>
      <c r="AS6" s="1237" t="s">
        <v>1055</v>
      </c>
      <c r="AT6" s="1237" t="s">
        <v>1294</v>
      </c>
      <c r="AU6" s="1237" t="s">
        <v>1295</v>
      </c>
      <c r="AV6" s="1019" t="s">
        <v>1419</v>
      </c>
      <c r="AW6" s="1019" t="s">
        <v>1420</v>
      </c>
      <c r="AX6" s="1019" t="s">
        <v>271</v>
      </c>
      <c r="AY6" s="1019" t="s">
        <v>503</v>
      </c>
      <c r="AZ6" s="1019" t="s">
        <v>1421</v>
      </c>
      <c r="BA6" s="1022" t="s">
        <v>1422</v>
      </c>
      <c r="BB6" s="1019" t="s">
        <v>1423</v>
      </c>
      <c r="BC6" s="1019" t="s">
        <v>1424</v>
      </c>
      <c r="BD6" s="1019" t="s">
        <v>327</v>
      </c>
      <c r="BE6" s="1019" t="s">
        <v>352</v>
      </c>
      <c r="BF6" s="1019" t="s">
        <v>451</v>
      </c>
      <c r="BG6" s="1019" t="s">
        <v>1425</v>
      </c>
      <c r="BH6" s="1019"/>
    </row>
    <row r="7" spans="1:60" ht="15.6" customHeight="1" x14ac:dyDescent="0.2">
      <c r="A7" s="628">
        <v>1</v>
      </c>
      <c r="B7" s="629" t="s">
        <v>7</v>
      </c>
      <c r="C7" s="221">
        <f>'3_Levels 1&amp;2'!AP7</f>
        <v>53742190</v>
      </c>
      <c r="D7" s="221">
        <v>0</v>
      </c>
      <c r="E7" s="221">
        <f>-'5C1A_Madison'!$R7</f>
        <v>0</v>
      </c>
      <c r="F7" s="221">
        <f>-'5C1B_DArbonne'!$R7</f>
        <v>0</v>
      </c>
      <c r="G7" s="221">
        <f>-'5C1C_Intl High'!$R7</f>
        <v>0</v>
      </c>
      <c r="H7" s="221">
        <f>-'5C1D_NOMMA'!$R7</f>
        <v>0</v>
      </c>
      <c r="I7" s="221">
        <f>-'5C1E_LFNO'!$R7</f>
        <v>0</v>
      </c>
      <c r="J7" s="221">
        <f>-'5C1F_L.C. Charter'!$R7</f>
        <v>0</v>
      </c>
      <c r="K7" s="221">
        <f>-'5C1G_JS Clark'!$R7</f>
        <v>0</v>
      </c>
      <c r="L7" s="221">
        <f>-'5C1H_Southwest'!$R7</f>
        <v>0</v>
      </c>
      <c r="M7" s="221">
        <f>-'5C1I_LA Key'!$R7</f>
        <v>0</v>
      </c>
      <c r="N7" s="221">
        <f>-'5C1J_Jeff Chamber'!$R7</f>
        <v>0</v>
      </c>
      <c r="O7" s="221">
        <f>-Placeholder_Tallulah!$R7</f>
        <v>0</v>
      </c>
      <c r="P7" s="221">
        <f>-'5C1M_GEO Mid'!$R7</f>
        <v>0</v>
      </c>
      <c r="Q7" s="221">
        <f>-'5C1N_Delta'!$R7</f>
        <v>0</v>
      </c>
      <c r="R7" s="221">
        <f>-'5C1O_Impact'!$R7</f>
        <v>0</v>
      </c>
      <c r="S7" s="221">
        <f>-'5C1P_Vision'!$R7</f>
        <v>0</v>
      </c>
      <c r="T7" s="221">
        <f>-'5C1Q_Advantage'!$R7</f>
        <v>0</v>
      </c>
      <c r="U7" s="221">
        <f>-'5C1R_Iberville'!$R7</f>
        <v>0</v>
      </c>
      <c r="V7" s="221">
        <f>-'5C1S_LC Col Prep'!$R7</f>
        <v>0</v>
      </c>
      <c r="W7" s="221">
        <f>-'5C1T_Northeast'!$R7</f>
        <v>0</v>
      </c>
      <c r="X7" s="221">
        <f>-'5C1U_Acadiana Ren'!$R7</f>
        <v>-4657</v>
      </c>
      <c r="Y7" s="221">
        <f>-'5C1V_Laf Ren'!$R7</f>
        <v>-162618</v>
      </c>
      <c r="Z7" s="221">
        <f>-'5C1W_Willow'!$R7</f>
        <v>-51675</v>
      </c>
      <c r="AA7" s="221">
        <f>-'5C1X_Tangi'!$R7</f>
        <v>0</v>
      </c>
      <c r="AB7" s="221">
        <f>-'5C1Y_GEO'!$R7</f>
        <v>0</v>
      </c>
      <c r="AC7" s="221">
        <f>-'5C1Z_Lincoln Prep'!$R7</f>
        <v>0</v>
      </c>
      <c r="AD7" s="221">
        <f>-'5C1AA_Laurel'!$R7</f>
        <v>0</v>
      </c>
      <c r="AE7" s="221">
        <f>-'5C1AB_Apex'!$R7</f>
        <v>0</v>
      </c>
      <c r="AF7" s="221">
        <f>-'5C1AC_Smothers'!$R7</f>
        <v>0</v>
      </c>
      <c r="AG7" s="221">
        <f>-'5C1AD_Greater'!$R7</f>
        <v>0</v>
      </c>
      <c r="AH7" s="221">
        <f>-'5C1AE_Noble Minds'!$R7</f>
        <v>0</v>
      </c>
      <c r="AI7" s="221">
        <f>-'5C1AF_JCFA-Laf'!$R7</f>
        <v>-9809</v>
      </c>
      <c r="AJ7" s="221">
        <f>-'5C1AG_Collegiate'!$R7</f>
        <v>0</v>
      </c>
      <c r="AK7" s="221">
        <f>-'5C1AH_BRUP'!$R7</f>
        <v>0</v>
      </c>
      <c r="AL7" s="221">
        <f>-('5C2_LAVCA'!$R7+'5C2_LAVCA'!$S7)</f>
        <v>-178954</v>
      </c>
      <c r="AM7" s="221">
        <f>-('5C3_UnvView'!$R7+'5C3_UnvView'!$S7)</f>
        <v>-229314</v>
      </c>
      <c r="AN7" s="220">
        <f t="shared" ref="AN7:AN38" si="2">SUM(D7:AM7)</f>
        <v>-637027</v>
      </c>
      <c r="AO7" s="220">
        <f t="shared" ref="AO7:AO38" si="3">SUM(C7:AM7)</f>
        <v>53105163</v>
      </c>
      <c r="AP7" s="220">
        <f>ROUND(AO7/'8_2.1.18 SIS'!C7,0)</f>
        <v>5648</v>
      </c>
      <c r="AQ7" s="222">
        <f>[3]Summary!M7</f>
        <v>33683</v>
      </c>
      <c r="AR7" s="221">
        <f>IF(AQ7&gt;0,AQ7,0)</f>
        <v>33683</v>
      </c>
      <c r="AS7" s="221">
        <f>IF(AQ7&lt;0,AQ7,0)</f>
        <v>0</v>
      </c>
      <c r="AT7" s="221">
        <f>'[6]Oct_MidYear Adj'!$J7</f>
        <v>254160</v>
      </c>
      <c r="AU7" s="221">
        <f>'[6]Feb_MidYear Adj'!$J7</f>
        <v>-302168</v>
      </c>
      <c r="AV7" s="222">
        <f>SUM(AT7:AU7)</f>
        <v>-48008</v>
      </c>
      <c r="AW7" s="220">
        <f>AO7+AQ7+AV7</f>
        <v>53090838</v>
      </c>
      <c r="AX7" s="221">
        <f>'4_Level 4'!E7</f>
        <v>0</v>
      </c>
      <c r="AY7" s="221">
        <f>'4_Level 4'!Q7</f>
        <v>196295</v>
      </c>
      <c r="AZ7" s="220">
        <f t="shared" ref="AZ7:AZ38" si="4">ROUND(SUM(AW7:AY7),0)</f>
        <v>53287133</v>
      </c>
      <c r="BA7" s="221">
        <f>'[7]2_State Distrib and Adjs'!$BD7+'[8]2_State Distrib and Adjs'!$BD7+('[9]2_State Distrib and Adjs'!$BC7*4)+('[10]2_State Distrib and Adjs'!$BC7*2)+('[1]2_State Distrib and Adjs'!$BC7*2)+'[11]2_State Distrib and Adjs'!BC7</f>
        <v>48870309</v>
      </c>
      <c r="BB7" s="221">
        <f>AZ7-BA7</f>
        <v>4416824</v>
      </c>
      <c r="BC7" s="221">
        <f t="shared" ref="BC7:BC38" si="5">ROUND(BB7/$BC$79,0)</f>
        <v>4416824</v>
      </c>
      <c r="BD7" s="221">
        <f>'4_Level 4'!J7</f>
        <v>0</v>
      </c>
      <c r="BE7" s="221">
        <f>'4_Level 4'!L7</f>
        <v>183022</v>
      </c>
      <c r="BF7" s="221">
        <f>'4_Level 4'!M7</f>
        <v>0</v>
      </c>
      <c r="BG7" s="220">
        <f t="shared" ref="BG7:BG38" si="6">AZ7+BD7+BE7+BF7</f>
        <v>53470155</v>
      </c>
      <c r="BH7" s="221">
        <v>0</v>
      </c>
    </row>
    <row r="8" spans="1:60" ht="15.6" customHeight="1" x14ac:dyDescent="0.2">
      <c r="A8" s="630">
        <v>2</v>
      </c>
      <c r="B8" s="631" t="s">
        <v>8</v>
      </c>
      <c r="C8" s="632">
        <f>'3_Levels 1&amp;2'!AP8</f>
        <v>29956953</v>
      </c>
      <c r="D8" s="632">
        <v>0</v>
      </c>
      <c r="E8" s="632">
        <f>-'5C1A_Madison'!$R8</f>
        <v>0</v>
      </c>
      <c r="F8" s="632">
        <f>-'5C1B_DArbonne'!$R8</f>
        <v>0</v>
      </c>
      <c r="G8" s="632">
        <f>-'5C1C_Intl High'!$R8</f>
        <v>0</v>
      </c>
      <c r="H8" s="632">
        <f>-'5C1D_NOMMA'!$R8</f>
        <v>0</v>
      </c>
      <c r="I8" s="632">
        <f>-'5C1E_LFNO'!$R8</f>
        <v>0</v>
      </c>
      <c r="J8" s="632">
        <f>-'5C1F_L.C. Charter'!$R8</f>
        <v>0</v>
      </c>
      <c r="K8" s="632">
        <f>-'5C1G_JS Clark'!$R8</f>
        <v>0</v>
      </c>
      <c r="L8" s="632">
        <f>-'5C1H_Southwest'!$R8</f>
        <v>0</v>
      </c>
      <c r="M8" s="632">
        <f>-'5C1I_LA Key'!$R8</f>
        <v>0</v>
      </c>
      <c r="N8" s="632">
        <f>-'5C1J_Jeff Chamber'!$R8</f>
        <v>0</v>
      </c>
      <c r="O8" s="632">
        <f>-Placeholder_Tallulah!$R8</f>
        <v>0</v>
      </c>
      <c r="P8" s="632">
        <f>-'5C1M_GEO Mid'!$R8</f>
        <v>0</v>
      </c>
      <c r="Q8" s="632">
        <f>-'5C1N_Delta'!$R8</f>
        <v>0</v>
      </c>
      <c r="R8" s="632">
        <f>-'5C1O_Impact'!$R8</f>
        <v>0</v>
      </c>
      <c r="S8" s="632">
        <f>-'5C1P_Vision'!$R8</f>
        <v>0</v>
      </c>
      <c r="T8" s="632">
        <f>-'5C1Q_Advantage'!$R8</f>
        <v>0</v>
      </c>
      <c r="U8" s="632">
        <f>-'5C1R_Iberville'!$R8</f>
        <v>0</v>
      </c>
      <c r="V8" s="632">
        <f>-'5C1S_LC Col Prep'!$R8</f>
        <v>0</v>
      </c>
      <c r="W8" s="632">
        <f>-'5C1T_Northeast'!$R8</f>
        <v>0</v>
      </c>
      <c r="X8" s="632">
        <f>-'5C1U_Acadiana Ren'!$R8</f>
        <v>0</v>
      </c>
      <c r="Y8" s="632">
        <f>-'5C1V_Laf Ren'!$R8</f>
        <v>0</v>
      </c>
      <c r="Z8" s="632">
        <f>-'5C1W_Willow'!$R8</f>
        <v>0</v>
      </c>
      <c r="AA8" s="632">
        <f>-'5C1X_Tangi'!$R8</f>
        <v>0</v>
      </c>
      <c r="AB8" s="632">
        <f>-'5C1Y_GEO'!$R8</f>
        <v>0</v>
      </c>
      <c r="AC8" s="632">
        <f>-'5C1Z_Lincoln Prep'!$R8</f>
        <v>0</v>
      </c>
      <c r="AD8" s="632">
        <f>-'5C1AA_Laurel'!$R8</f>
        <v>0</v>
      </c>
      <c r="AE8" s="632">
        <f>-'5C1AB_Apex'!$R8</f>
        <v>0</v>
      </c>
      <c r="AF8" s="632">
        <f>-'5C1AC_Smothers'!$R8</f>
        <v>0</v>
      </c>
      <c r="AG8" s="632">
        <f>-'5C1AD_Greater'!$R8</f>
        <v>0</v>
      </c>
      <c r="AH8" s="632">
        <f>-'5C1AE_Noble Minds'!$R8</f>
        <v>0</v>
      </c>
      <c r="AI8" s="632">
        <f>-'5C1AF_JCFA-Laf'!$R8</f>
        <v>0</v>
      </c>
      <c r="AJ8" s="632">
        <f>-'5C1AG_Collegiate'!$R8</f>
        <v>0</v>
      </c>
      <c r="AK8" s="632">
        <f>-'5C1AH_BRUP'!$R8</f>
        <v>0</v>
      </c>
      <c r="AL8" s="632">
        <f>-('5C2_LAVCA'!$R8+'5C2_LAVCA'!$S8)</f>
        <v>-80519</v>
      </c>
      <c r="AM8" s="632">
        <f>-('5C3_UnvView'!$R8+'5C3_UnvView'!$S8)</f>
        <v>-47143</v>
      </c>
      <c r="AN8" s="633">
        <f t="shared" si="2"/>
        <v>-127662</v>
      </c>
      <c r="AO8" s="633">
        <f t="shared" si="3"/>
        <v>29829291</v>
      </c>
      <c r="AP8" s="633">
        <f>ROUND(AO8/'8_2.1.18 SIS'!C8,0)</f>
        <v>7369</v>
      </c>
      <c r="AQ8" s="634">
        <f>[3]Summary!M8</f>
        <v>107976</v>
      </c>
      <c r="AR8" s="632">
        <f t="shared" ref="AR8:AR71" si="7">IF(AQ8&gt;0,AQ8,0)</f>
        <v>107976</v>
      </c>
      <c r="AS8" s="632">
        <f t="shared" ref="AS8:AS71" si="8">IF(AQ8&lt;0,AQ8,0)</f>
        <v>0</v>
      </c>
      <c r="AT8" s="632">
        <f>'[6]Oct_MidYear Adj'!$J8</f>
        <v>-125273</v>
      </c>
      <c r="AU8" s="632">
        <f>'[6]Feb_MidYear Adj'!$J8</f>
        <v>-162118</v>
      </c>
      <c r="AV8" s="634">
        <f t="shared" ref="AV8:AV71" si="9">SUM(AT8:AU8)</f>
        <v>-287391</v>
      </c>
      <c r="AW8" s="633">
        <f t="shared" ref="AW8:AW71" si="10">AO8+AQ8+AV8</f>
        <v>29649876</v>
      </c>
      <c r="AX8" s="632">
        <f>'4_Level 4'!E8</f>
        <v>0</v>
      </c>
      <c r="AY8" s="632">
        <f>'4_Level 4'!Q8</f>
        <v>119884</v>
      </c>
      <c r="AZ8" s="633">
        <f t="shared" si="4"/>
        <v>29769760</v>
      </c>
      <c r="BA8" s="632">
        <f>'[7]2_State Distrib and Adjs'!$BD8+'[8]2_State Distrib and Adjs'!$BD8+('[9]2_State Distrib and Adjs'!$BC8*4)+('[10]2_State Distrib and Adjs'!$BC8*2)+('[1]2_State Distrib and Adjs'!$BC8*2)+'[11]2_State Distrib and Adjs'!BC8</f>
        <v>27325138</v>
      </c>
      <c r="BB8" s="632">
        <f t="shared" ref="BB8:BB71" si="11">AZ8-BA8</f>
        <v>2444622</v>
      </c>
      <c r="BC8" s="632">
        <f t="shared" si="5"/>
        <v>2444622</v>
      </c>
      <c r="BD8" s="632">
        <f>'4_Level 4'!J8</f>
        <v>0</v>
      </c>
      <c r="BE8" s="632">
        <f>'4_Level 4'!L8</f>
        <v>38080</v>
      </c>
      <c r="BF8" s="632">
        <f>'4_Level 4'!M8</f>
        <v>0</v>
      </c>
      <c r="BG8" s="633">
        <f t="shared" si="6"/>
        <v>29807840</v>
      </c>
      <c r="BH8" s="632">
        <v>0</v>
      </c>
    </row>
    <row r="9" spans="1:60" ht="15.6" customHeight="1" x14ac:dyDescent="0.2">
      <c r="A9" s="630">
        <v>3</v>
      </c>
      <c r="B9" s="631" t="s">
        <v>9</v>
      </c>
      <c r="C9" s="632">
        <f>'3_Levels 1&amp;2'!AP9</f>
        <v>98396290</v>
      </c>
      <c r="D9" s="632">
        <v>0</v>
      </c>
      <c r="E9" s="632">
        <f>-'5C1A_Madison'!$R9</f>
        <v>-11660</v>
      </c>
      <c r="F9" s="632">
        <f>-'5C1B_DArbonne'!$R9</f>
        <v>0</v>
      </c>
      <c r="G9" s="632">
        <f>-'5C1C_Intl High'!$R9</f>
        <v>0</v>
      </c>
      <c r="H9" s="632">
        <f>-'5C1D_NOMMA'!$R9</f>
        <v>0</v>
      </c>
      <c r="I9" s="632">
        <f>-'5C1E_LFNO'!$R9</f>
        <v>0</v>
      </c>
      <c r="J9" s="632">
        <f>-'5C1F_L.C. Charter'!$R9</f>
        <v>0</v>
      </c>
      <c r="K9" s="632">
        <f>-'5C1G_JS Clark'!$R9</f>
        <v>0</v>
      </c>
      <c r="L9" s="632">
        <f>-'5C1H_Southwest'!$R9</f>
        <v>0</v>
      </c>
      <c r="M9" s="632">
        <f>-'5C1I_LA Key'!$R9</f>
        <v>-91799</v>
      </c>
      <c r="N9" s="632">
        <f>-'5C1J_Jeff Chamber'!$R9</f>
        <v>0</v>
      </c>
      <c r="O9" s="632">
        <f>-Placeholder_Tallulah!$R9</f>
        <v>0</v>
      </c>
      <c r="P9" s="632">
        <f>-'5C1M_GEO Mid'!$R9</f>
        <v>-3742</v>
      </c>
      <c r="Q9" s="632">
        <f>-'5C1N_Delta'!$R9</f>
        <v>0</v>
      </c>
      <c r="R9" s="632">
        <f>-'5C1O_Impact'!$R9</f>
        <v>0</v>
      </c>
      <c r="S9" s="632">
        <f>-'5C1P_Vision'!$R9</f>
        <v>0</v>
      </c>
      <c r="T9" s="632">
        <f>-'5C1Q_Advantage'!$R9</f>
        <v>0</v>
      </c>
      <c r="U9" s="632">
        <f>-'5C1R_Iberville'!$R9</f>
        <v>-34234</v>
      </c>
      <c r="V9" s="632">
        <f>-'5C1S_LC Col Prep'!$R9</f>
        <v>0</v>
      </c>
      <c r="W9" s="632">
        <f>-'5C1T_Northeast'!$R9</f>
        <v>0</v>
      </c>
      <c r="X9" s="632">
        <f>-'5C1U_Acadiana Ren'!$R9</f>
        <v>0</v>
      </c>
      <c r="Y9" s="632">
        <f>-'5C1V_Laf Ren'!$R9</f>
        <v>0</v>
      </c>
      <c r="Z9" s="632">
        <f>-'5C1W_Willow'!$R9</f>
        <v>0</v>
      </c>
      <c r="AA9" s="632">
        <f>-'5C1X_Tangi'!$R9</f>
        <v>0</v>
      </c>
      <c r="AB9" s="632">
        <f>-'5C1Y_GEO'!$R9</f>
        <v>-3742</v>
      </c>
      <c r="AC9" s="632">
        <f>-'5C1Z_Lincoln Prep'!$R9</f>
        <v>0</v>
      </c>
      <c r="AD9" s="632">
        <f>-'5C1AA_Laurel'!$R9</f>
        <v>0</v>
      </c>
      <c r="AE9" s="632">
        <f>-'5C1AB_Apex'!$R9</f>
        <v>0</v>
      </c>
      <c r="AF9" s="632">
        <f>-'5C1AC_Smothers'!$R9</f>
        <v>0</v>
      </c>
      <c r="AG9" s="632">
        <f>-'5C1AD_Greater'!$R9</f>
        <v>-17087</v>
      </c>
      <c r="AH9" s="632">
        <f>-'5C1AE_Noble Minds'!$R9</f>
        <v>0</v>
      </c>
      <c r="AI9" s="632">
        <f>-'5C1AF_JCFA-Laf'!$R9</f>
        <v>0</v>
      </c>
      <c r="AJ9" s="632">
        <f>-'5C1AG_Collegiate'!$R9</f>
        <v>0</v>
      </c>
      <c r="AK9" s="632">
        <f>-'5C1AH_BRUP'!$R9</f>
        <v>0</v>
      </c>
      <c r="AL9" s="632">
        <f>-('5C2_LAVCA'!$R9+'5C2_LAVCA'!$S9)</f>
        <v>-214561</v>
      </c>
      <c r="AM9" s="632">
        <f>-('5C3_UnvView'!$R9+'5C3_UnvView'!$S9)</f>
        <v>-254991</v>
      </c>
      <c r="AN9" s="633">
        <f t="shared" si="2"/>
        <v>-631816</v>
      </c>
      <c r="AO9" s="633">
        <f t="shared" si="3"/>
        <v>97764474</v>
      </c>
      <c r="AP9" s="633">
        <f>ROUND(AO9/'8_2.1.18 SIS'!C9,0)</f>
        <v>4469</v>
      </c>
      <c r="AQ9" s="634">
        <f>[3]Summary!M9+VLOOKUP(A9,'[12]Audit Adjs'!$A$26:$E$31,5,FALSE)</f>
        <v>-35625</v>
      </c>
      <c r="AR9" s="632">
        <f t="shared" si="7"/>
        <v>0</v>
      </c>
      <c r="AS9" s="632">
        <f t="shared" si="8"/>
        <v>-35625</v>
      </c>
      <c r="AT9" s="632">
        <f>'[6]Oct_MidYear Adj'!$J9</f>
        <v>1394328</v>
      </c>
      <c r="AU9" s="632">
        <f>'[6]Feb_MidYear Adj'!$J9</f>
        <v>42456</v>
      </c>
      <c r="AV9" s="634">
        <f t="shared" si="9"/>
        <v>1436784</v>
      </c>
      <c r="AW9" s="633">
        <f t="shared" si="10"/>
        <v>99165633</v>
      </c>
      <c r="AX9" s="632">
        <f>'4_Level 4'!E9</f>
        <v>0</v>
      </c>
      <c r="AY9" s="632">
        <f>'4_Level 4'!Q9</f>
        <v>595844</v>
      </c>
      <c r="AZ9" s="633">
        <f t="shared" si="4"/>
        <v>99761477</v>
      </c>
      <c r="BA9" s="632">
        <f>'[7]2_State Distrib and Adjs'!$BD9+'[8]2_State Distrib and Adjs'!$BD9+('[9]2_State Distrib and Adjs'!$BC9*4)+('[10]2_State Distrib and Adjs'!$BC9*2)+('[1]2_State Distrib and Adjs'!$BC9*2)+'[11]2_State Distrib and Adjs'!BC9</f>
        <v>91195200</v>
      </c>
      <c r="BB9" s="632">
        <f t="shared" si="11"/>
        <v>8566277</v>
      </c>
      <c r="BC9" s="632">
        <f t="shared" si="5"/>
        <v>8566277</v>
      </c>
      <c r="BD9" s="632">
        <f>'4_Level 4'!J9</f>
        <v>0</v>
      </c>
      <c r="BE9" s="632">
        <f>'4_Level 4'!L9</f>
        <v>297738</v>
      </c>
      <c r="BF9" s="632">
        <f>'4_Level 4'!M9</f>
        <v>291197</v>
      </c>
      <c r="BG9" s="633">
        <f t="shared" si="6"/>
        <v>100350412</v>
      </c>
      <c r="BH9" s="632">
        <v>0</v>
      </c>
    </row>
    <row r="10" spans="1:60" ht="15.6" customHeight="1" x14ac:dyDescent="0.2">
      <c r="A10" s="630">
        <v>4</v>
      </c>
      <c r="B10" s="631" t="s">
        <v>10</v>
      </c>
      <c r="C10" s="632">
        <f>'3_Levels 1&amp;2'!AP10</f>
        <v>22159013</v>
      </c>
      <c r="D10" s="632">
        <v>0</v>
      </c>
      <c r="E10" s="632">
        <f>-'5C1A_Madison'!$R10</f>
        <v>0</v>
      </c>
      <c r="F10" s="632">
        <f>-'5C1B_DArbonne'!$R10</f>
        <v>-9891</v>
      </c>
      <c r="G10" s="632">
        <f>-'5C1C_Intl High'!$R10</f>
        <v>0</v>
      </c>
      <c r="H10" s="632">
        <f>-'5C1D_NOMMA'!$R10</f>
        <v>0</v>
      </c>
      <c r="I10" s="632">
        <f>-'5C1E_LFNO'!$R10</f>
        <v>0</v>
      </c>
      <c r="J10" s="632">
        <f>-'5C1F_L.C. Charter'!$R10</f>
        <v>0</v>
      </c>
      <c r="K10" s="632">
        <f>-'5C1G_JS Clark'!$R10</f>
        <v>0</v>
      </c>
      <c r="L10" s="632">
        <f>-'5C1H_Southwest'!$R10</f>
        <v>0</v>
      </c>
      <c r="M10" s="632">
        <f>-'5C1I_LA Key'!$R10</f>
        <v>0</v>
      </c>
      <c r="N10" s="632">
        <f>-'5C1J_Jeff Chamber'!$R10</f>
        <v>0</v>
      </c>
      <c r="O10" s="632">
        <f>-Placeholder_Tallulah!$R10</f>
        <v>0</v>
      </c>
      <c r="P10" s="632">
        <f>-'5C1M_GEO Mid'!$R10</f>
        <v>0</v>
      </c>
      <c r="Q10" s="632">
        <f>-'5C1N_Delta'!$R10</f>
        <v>0</v>
      </c>
      <c r="R10" s="632">
        <f>-'5C1O_Impact'!$R10</f>
        <v>0</v>
      </c>
      <c r="S10" s="632">
        <f>-'5C1P_Vision'!$R10</f>
        <v>0</v>
      </c>
      <c r="T10" s="632">
        <f>-'5C1Q_Advantage'!$R10</f>
        <v>0</v>
      </c>
      <c r="U10" s="632">
        <f>-'5C1R_Iberville'!$R10</f>
        <v>-5202</v>
      </c>
      <c r="V10" s="632">
        <f>-'5C1S_LC Col Prep'!$R10</f>
        <v>0</v>
      </c>
      <c r="W10" s="632">
        <f>-'5C1T_Northeast'!$R10</f>
        <v>0</v>
      </c>
      <c r="X10" s="632">
        <f>-'5C1U_Acadiana Ren'!$R10</f>
        <v>0</v>
      </c>
      <c r="Y10" s="632">
        <f>-'5C1V_Laf Ren'!$R10</f>
        <v>0</v>
      </c>
      <c r="Z10" s="632">
        <f>-'5C1W_Willow'!$R10</f>
        <v>0</v>
      </c>
      <c r="AA10" s="632">
        <f>-'5C1X_Tangi'!$R10</f>
        <v>0</v>
      </c>
      <c r="AB10" s="632">
        <f>-'5C1Y_GEO'!$R10</f>
        <v>0</v>
      </c>
      <c r="AC10" s="632">
        <f>-'5C1Z_Lincoln Prep'!$R10</f>
        <v>0</v>
      </c>
      <c r="AD10" s="632">
        <f>-'5C1AA_Laurel'!$R10</f>
        <v>0</v>
      </c>
      <c r="AE10" s="632">
        <f>-'5C1AB_Apex'!$R10</f>
        <v>0</v>
      </c>
      <c r="AF10" s="632">
        <f>-'5C1AC_Smothers'!$R10</f>
        <v>0</v>
      </c>
      <c r="AG10" s="632">
        <f>-'5C1AD_Greater'!$R10</f>
        <v>0</v>
      </c>
      <c r="AH10" s="632">
        <f>-'5C1AE_Noble Minds'!$R10</f>
        <v>0</v>
      </c>
      <c r="AI10" s="632">
        <f>-'5C1AF_JCFA-Laf'!$R10</f>
        <v>0</v>
      </c>
      <c r="AJ10" s="632">
        <f>-'5C1AG_Collegiate'!$R10</f>
        <v>0</v>
      </c>
      <c r="AK10" s="632">
        <f>-'5C1AH_BRUP'!$R10</f>
        <v>0</v>
      </c>
      <c r="AL10" s="632">
        <f>-('5C2_LAVCA'!$R10+'5C2_LAVCA'!$S10)</f>
        <v>-66917</v>
      </c>
      <c r="AM10" s="632">
        <f>-('5C3_UnvView'!$R10+'5C3_UnvView'!$S10)</f>
        <v>-53573</v>
      </c>
      <c r="AN10" s="633">
        <f t="shared" si="2"/>
        <v>-135583</v>
      </c>
      <c r="AO10" s="633">
        <f t="shared" si="3"/>
        <v>22023430</v>
      </c>
      <c r="AP10" s="633">
        <f>ROUND(AO10/'8_2.1.18 SIS'!C10,0)</f>
        <v>6897</v>
      </c>
      <c r="AQ10" s="634">
        <f>[3]Summary!M10</f>
        <v>1146</v>
      </c>
      <c r="AR10" s="632">
        <f t="shared" si="7"/>
        <v>1146</v>
      </c>
      <c r="AS10" s="632">
        <f t="shared" si="8"/>
        <v>0</v>
      </c>
      <c r="AT10" s="632">
        <f>'[6]Oct_MidYear Adj'!$J10</f>
        <v>-606936</v>
      </c>
      <c r="AU10" s="632">
        <f>'[6]Feb_MidYear Adj'!$J10</f>
        <v>58625</v>
      </c>
      <c r="AV10" s="634">
        <f t="shared" si="9"/>
        <v>-548311</v>
      </c>
      <c r="AW10" s="633">
        <f t="shared" si="10"/>
        <v>21476265</v>
      </c>
      <c r="AX10" s="632">
        <f>'4_Level 4'!E10</f>
        <v>63000</v>
      </c>
      <c r="AY10" s="632">
        <f>'4_Level 4'!Q10</f>
        <v>29325</v>
      </c>
      <c r="AZ10" s="633">
        <f t="shared" si="4"/>
        <v>21568590</v>
      </c>
      <c r="BA10" s="632">
        <f>'[7]2_State Distrib and Adjs'!$BD10+'[8]2_State Distrib and Adjs'!$BD10+('[9]2_State Distrib and Adjs'!$BC10*4)+('[10]2_State Distrib and Adjs'!$BC10*2)+('[1]2_State Distrib and Adjs'!$BC10*2)+'[11]2_State Distrib and Adjs'!BC10</f>
        <v>19885852</v>
      </c>
      <c r="BB10" s="632">
        <f t="shared" si="11"/>
        <v>1682738</v>
      </c>
      <c r="BC10" s="632">
        <f t="shared" si="5"/>
        <v>1682738</v>
      </c>
      <c r="BD10" s="632">
        <f>'4_Level 4'!J10</f>
        <v>10000</v>
      </c>
      <c r="BE10" s="632">
        <f>'4_Level 4'!L10</f>
        <v>42602</v>
      </c>
      <c r="BF10" s="632">
        <f>'4_Level 4'!M10</f>
        <v>481886</v>
      </c>
      <c r="BG10" s="633">
        <f t="shared" si="6"/>
        <v>22103078</v>
      </c>
      <c r="BH10" s="632">
        <v>-19695</v>
      </c>
    </row>
    <row r="11" spans="1:60" ht="15.6" customHeight="1" x14ac:dyDescent="0.2">
      <c r="A11" s="635">
        <v>5</v>
      </c>
      <c r="B11" s="636" t="s">
        <v>11</v>
      </c>
      <c r="C11" s="637">
        <f>'3_Levels 1&amp;2'!AP11</f>
        <v>31616728</v>
      </c>
      <c r="D11" s="637">
        <v>0</v>
      </c>
      <c r="E11" s="637">
        <f>-'5C1A_Madison'!$R11</f>
        <v>0</v>
      </c>
      <c r="F11" s="637">
        <f>-'5C1B_DArbonne'!$R11</f>
        <v>0</v>
      </c>
      <c r="G11" s="637">
        <f>-'5C1C_Intl High'!$R11</f>
        <v>0</v>
      </c>
      <c r="H11" s="637">
        <f>-'5C1D_NOMMA'!$R11</f>
        <v>0</v>
      </c>
      <c r="I11" s="637">
        <f>-'5C1E_LFNO'!$R11</f>
        <v>0</v>
      </c>
      <c r="J11" s="637">
        <f>-'5C1F_L.C. Charter'!$R11</f>
        <v>0</v>
      </c>
      <c r="K11" s="637">
        <f>-'5C1G_JS Clark'!$R11</f>
        <v>0</v>
      </c>
      <c r="L11" s="637">
        <f>-'5C1H_Southwest'!$R11</f>
        <v>0</v>
      </c>
      <c r="M11" s="637">
        <f>-'5C1I_LA Key'!$R11</f>
        <v>0</v>
      </c>
      <c r="N11" s="637">
        <f>-'5C1J_Jeff Chamber'!$R11</f>
        <v>0</v>
      </c>
      <c r="O11" s="637">
        <f>-Placeholder_Tallulah!$R11</f>
        <v>0</v>
      </c>
      <c r="P11" s="637">
        <f>-'5C1M_GEO Mid'!$R11</f>
        <v>0</v>
      </c>
      <c r="Q11" s="637">
        <f>-'5C1N_Delta'!$R11</f>
        <v>0</v>
      </c>
      <c r="R11" s="637">
        <f>-'5C1O_Impact'!$R11</f>
        <v>0</v>
      </c>
      <c r="S11" s="637">
        <f>-'5C1P_Vision'!$R11</f>
        <v>0</v>
      </c>
      <c r="T11" s="637">
        <f>-'5C1Q_Advantage'!$R11</f>
        <v>0</v>
      </c>
      <c r="U11" s="637">
        <f>-'5C1R_Iberville'!$R11</f>
        <v>0</v>
      </c>
      <c r="V11" s="637">
        <f>-'5C1S_LC Col Prep'!$R11</f>
        <v>0</v>
      </c>
      <c r="W11" s="637">
        <f>-'5C1T_Northeast'!$R11</f>
        <v>0</v>
      </c>
      <c r="X11" s="637">
        <f>-'5C1U_Acadiana Ren'!$R11</f>
        <v>0</v>
      </c>
      <c r="Y11" s="637">
        <f>-'5C1V_Laf Ren'!$R11</f>
        <v>0</v>
      </c>
      <c r="Z11" s="637">
        <f>-'5C1W_Willow'!$R11</f>
        <v>0</v>
      </c>
      <c r="AA11" s="637">
        <f>-'5C1X_Tangi'!$R11</f>
        <v>0</v>
      </c>
      <c r="AB11" s="637">
        <f>-'5C1Y_GEO'!$R11</f>
        <v>0</v>
      </c>
      <c r="AC11" s="637">
        <f>-'5C1Z_Lincoln Prep'!$R11</f>
        <v>0</v>
      </c>
      <c r="AD11" s="637">
        <f>-'5C1AA_Laurel'!$R11</f>
        <v>0</v>
      </c>
      <c r="AE11" s="637">
        <f>-'5C1AB_Apex'!$R11</f>
        <v>0</v>
      </c>
      <c r="AF11" s="637">
        <f>-'5C1AC_Smothers'!$R11</f>
        <v>0</v>
      </c>
      <c r="AG11" s="637">
        <f>-'5C1AD_Greater'!$R11</f>
        <v>0</v>
      </c>
      <c r="AH11" s="1034">
        <f>-'5C1AE_Noble Minds'!$R11</f>
        <v>0</v>
      </c>
      <c r="AI11" s="1034">
        <f>-'5C1AF_JCFA-Laf'!$R11</f>
        <v>0</v>
      </c>
      <c r="AJ11" s="1034">
        <f>-'5C1AG_Collegiate'!$R11</f>
        <v>0</v>
      </c>
      <c r="AK11" s="637">
        <f>-'5C1AH_BRUP'!$R11</f>
        <v>0</v>
      </c>
      <c r="AL11" s="637">
        <f>-('5C2_LAVCA'!$R11+'5C2_LAVCA'!$S11)</f>
        <v>-178300</v>
      </c>
      <c r="AM11" s="637">
        <f>-('5C3_UnvView'!$R11+'5C3_UnvView'!$S11)</f>
        <v>-278431</v>
      </c>
      <c r="AN11" s="638">
        <f t="shared" si="2"/>
        <v>-456731</v>
      </c>
      <c r="AO11" s="638">
        <f t="shared" si="3"/>
        <v>31159997</v>
      </c>
      <c r="AP11" s="638">
        <f>ROUND(AO11/'8_2.1.18 SIS'!C11,0)</f>
        <v>6043</v>
      </c>
      <c r="AQ11" s="639">
        <f>[3]Summary!M11</f>
        <v>22996</v>
      </c>
      <c r="AR11" s="637">
        <f t="shared" si="7"/>
        <v>22996</v>
      </c>
      <c r="AS11" s="637">
        <f t="shared" si="8"/>
        <v>0</v>
      </c>
      <c r="AT11" s="637">
        <f>'[6]Oct_MidYear Adj'!$J11</f>
        <v>30215</v>
      </c>
      <c r="AU11" s="637">
        <f>'[6]Feb_MidYear Adj'!$J11</f>
        <v>-290064</v>
      </c>
      <c r="AV11" s="639">
        <f t="shared" si="9"/>
        <v>-259849</v>
      </c>
      <c r="AW11" s="638">
        <f t="shared" si="10"/>
        <v>30923144</v>
      </c>
      <c r="AX11" s="637">
        <f>'4_Level 4'!E11</f>
        <v>0</v>
      </c>
      <c r="AY11" s="637">
        <f>'4_Level 4'!Q11</f>
        <v>167356</v>
      </c>
      <c r="AZ11" s="638">
        <f t="shared" si="4"/>
        <v>31090500</v>
      </c>
      <c r="BA11" s="637">
        <f>'[7]2_State Distrib and Adjs'!$BD11+'[8]2_State Distrib and Adjs'!$BD11+('[9]2_State Distrib and Adjs'!$BC11*4)+('[10]2_State Distrib and Adjs'!$BC11*2)+('[1]2_State Distrib and Adjs'!$BC11*2)+'[11]2_State Distrib and Adjs'!BC11</f>
        <v>28519632</v>
      </c>
      <c r="BB11" s="637">
        <f t="shared" si="11"/>
        <v>2570868</v>
      </c>
      <c r="BC11" s="637">
        <f t="shared" si="5"/>
        <v>2570868</v>
      </c>
      <c r="BD11" s="637">
        <f>'4_Level 4'!J11</f>
        <v>0</v>
      </c>
      <c r="BE11" s="637">
        <f>'4_Level 4'!L11</f>
        <v>138992</v>
      </c>
      <c r="BF11" s="637">
        <f>'4_Level 4'!M11</f>
        <v>108322</v>
      </c>
      <c r="BG11" s="638">
        <f t="shared" si="6"/>
        <v>31337814</v>
      </c>
      <c r="BH11" s="637">
        <v>0</v>
      </c>
    </row>
    <row r="12" spans="1:60" ht="15.6" customHeight="1" x14ac:dyDescent="0.2">
      <c r="A12" s="628">
        <v>6</v>
      </c>
      <c r="B12" s="629" t="s">
        <v>12</v>
      </c>
      <c r="C12" s="221">
        <f>'3_Levels 1&amp;2'!AP12</f>
        <v>36712506</v>
      </c>
      <c r="D12" s="221">
        <v>0</v>
      </c>
      <c r="E12" s="221">
        <f>-'5C1A_Madison'!$R12</f>
        <v>0</v>
      </c>
      <c r="F12" s="221">
        <f>-'5C1B_DArbonne'!$R12</f>
        <v>0</v>
      </c>
      <c r="G12" s="221">
        <f>-'5C1C_Intl High'!$R12</f>
        <v>0</v>
      </c>
      <c r="H12" s="221">
        <f>-'5C1D_NOMMA'!$R12</f>
        <v>0</v>
      </c>
      <c r="I12" s="221">
        <f>-'5C1E_LFNO'!$R12</f>
        <v>0</v>
      </c>
      <c r="J12" s="221">
        <f>-'5C1F_L.C. Charter'!$R12</f>
        <v>0</v>
      </c>
      <c r="K12" s="221">
        <f>-'5C1G_JS Clark'!$R12</f>
        <v>0</v>
      </c>
      <c r="L12" s="221">
        <f>-'5C1H_Southwest'!$R12</f>
        <v>0</v>
      </c>
      <c r="M12" s="221">
        <f>-'5C1I_LA Key'!$R12</f>
        <v>0</v>
      </c>
      <c r="N12" s="221">
        <f>-'5C1J_Jeff Chamber'!$R12</f>
        <v>0</v>
      </c>
      <c r="O12" s="221">
        <f>-Placeholder_Tallulah!$R12</f>
        <v>0</v>
      </c>
      <c r="P12" s="221">
        <f>-'5C1M_GEO Mid'!$R12</f>
        <v>0</v>
      </c>
      <c r="Q12" s="221">
        <f>-'5C1N_Delta'!$R12</f>
        <v>0</v>
      </c>
      <c r="R12" s="221">
        <f>-'5C1O_Impact'!$R12</f>
        <v>0</v>
      </c>
      <c r="S12" s="221">
        <f>-'5C1P_Vision'!$R12</f>
        <v>0</v>
      </c>
      <c r="T12" s="221">
        <f>-'5C1Q_Advantage'!$R12</f>
        <v>0</v>
      </c>
      <c r="U12" s="221">
        <f>-'5C1R_Iberville'!$R12</f>
        <v>0</v>
      </c>
      <c r="V12" s="221">
        <f>-'5C1S_LC Col Prep'!$R12</f>
        <v>0</v>
      </c>
      <c r="W12" s="221">
        <f>-'5C1T_Northeast'!$R12</f>
        <v>0</v>
      </c>
      <c r="X12" s="221">
        <f>-'5C1U_Acadiana Ren'!$R12</f>
        <v>0</v>
      </c>
      <c r="Y12" s="221">
        <f>-'5C1V_Laf Ren'!$R12</f>
        <v>0</v>
      </c>
      <c r="Z12" s="221">
        <f>-'5C1W_Willow'!$R12</f>
        <v>0</v>
      </c>
      <c r="AA12" s="221">
        <f>-'5C1X_Tangi'!$R12</f>
        <v>0</v>
      </c>
      <c r="AB12" s="221">
        <f>-'5C1Y_GEO'!$R12</f>
        <v>0</v>
      </c>
      <c r="AC12" s="221">
        <f>-'5C1Z_Lincoln Prep'!$R12</f>
        <v>0</v>
      </c>
      <c r="AD12" s="221">
        <f>-'5C1AA_Laurel'!$R12</f>
        <v>0</v>
      </c>
      <c r="AE12" s="221">
        <f>-'5C1AB_Apex'!$R12</f>
        <v>0</v>
      </c>
      <c r="AF12" s="221">
        <f>-'5C1AC_Smothers'!$R12</f>
        <v>0</v>
      </c>
      <c r="AG12" s="221">
        <f>-'5C1AD_Greater'!$R12</f>
        <v>0</v>
      </c>
      <c r="AH12" s="221">
        <f>-'5C1AE_Noble Minds'!$R12</f>
        <v>0</v>
      </c>
      <c r="AI12" s="221">
        <f>-'5C1AF_JCFA-Laf'!$R12</f>
        <v>0</v>
      </c>
      <c r="AJ12" s="221">
        <f>-'5C1AG_Collegiate'!$R12</f>
        <v>0</v>
      </c>
      <c r="AK12" s="221">
        <f>-'5C1AH_BRUP'!$R12</f>
        <v>0</v>
      </c>
      <c r="AL12" s="221">
        <f>-('5C2_LAVCA'!$R12+'5C2_LAVCA'!$S12)</f>
        <v>-137057</v>
      </c>
      <c r="AM12" s="221">
        <f>-('5C3_UnvView'!$R12+'5C3_UnvView'!$S12)</f>
        <v>-43211</v>
      </c>
      <c r="AN12" s="220">
        <f t="shared" si="2"/>
        <v>-180268</v>
      </c>
      <c r="AO12" s="220">
        <f t="shared" si="3"/>
        <v>36532238</v>
      </c>
      <c r="AP12" s="220">
        <f>ROUND(AO12/'8_2.1.18 SIS'!C12,0)</f>
        <v>6245</v>
      </c>
      <c r="AQ12" s="222">
        <f>[3]Summary!M12</f>
        <v>49462</v>
      </c>
      <c r="AR12" s="221">
        <f t="shared" si="7"/>
        <v>49462</v>
      </c>
      <c r="AS12" s="221">
        <f t="shared" si="8"/>
        <v>0</v>
      </c>
      <c r="AT12" s="221">
        <f>'[6]Oct_MidYear Adj'!$J12</f>
        <v>-312250</v>
      </c>
      <c r="AU12" s="221">
        <f>'[6]Feb_MidYear Adj'!$J12</f>
        <v>-115533</v>
      </c>
      <c r="AV12" s="222">
        <f t="shared" si="9"/>
        <v>-427783</v>
      </c>
      <c r="AW12" s="220">
        <f t="shared" si="10"/>
        <v>36153917</v>
      </c>
      <c r="AX12" s="221">
        <f>'4_Level 4'!E12</f>
        <v>0</v>
      </c>
      <c r="AY12" s="221">
        <f>'4_Level 4'!Q12</f>
        <v>178943</v>
      </c>
      <c r="AZ12" s="220">
        <f t="shared" si="4"/>
        <v>36332860</v>
      </c>
      <c r="BA12" s="221">
        <f>'[7]2_State Distrib and Adjs'!$BD12+'[8]2_State Distrib and Adjs'!$BD12+('[9]2_State Distrib and Adjs'!$BC12*4)+('[10]2_State Distrib and Adjs'!$BC12*2)+('[1]2_State Distrib and Adjs'!$BC12*2)+'[11]2_State Distrib and Adjs'!BC12</f>
        <v>33363606</v>
      </c>
      <c r="BB12" s="221">
        <f t="shared" si="11"/>
        <v>2969254</v>
      </c>
      <c r="BC12" s="221">
        <f t="shared" si="5"/>
        <v>2969254</v>
      </c>
      <c r="BD12" s="221">
        <f>'4_Level 4'!J12</f>
        <v>0</v>
      </c>
      <c r="BE12" s="221">
        <f>'4_Level 4'!L12</f>
        <v>82824</v>
      </c>
      <c r="BF12" s="221">
        <f>'4_Level 4'!M12</f>
        <v>0</v>
      </c>
      <c r="BG12" s="220">
        <f t="shared" si="6"/>
        <v>36415684</v>
      </c>
      <c r="BH12" s="221">
        <v>0</v>
      </c>
    </row>
    <row r="13" spans="1:60" ht="15.6" customHeight="1" x14ac:dyDescent="0.2">
      <c r="A13" s="630">
        <v>7</v>
      </c>
      <c r="B13" s="631" t="s">
        <v>13</v>
      </c>
      <c r="C13" s="632">
        <f>'3_Levels 1&amp;2'!AP13</f>
        <v>8887252</v>
      </c>
      <c r="D13" s="632">
        <v>0</v>
      </c>
      <c r="E13" s="632">
        <f>-'5C1A_Madison'!$R13</f>
        <v>0</v>
      </c>
      <c r="F13" s="632">
        <f>-'5C1B_DArbonne'!$R13</f>
        <v>-3502</v>
      </c>
      <c r="G13" s="632">
        <f>-'5C1C_Intl High'!$R13</f>
        <v>0</v>
      </c>
      <c r="H13" s="632">
        <f>-'5C1D_NOMMA'!$R13</f>
        <v>0</v>
      </c>
      <c r="I13" s="632">
        <f>-'5C1E_LFNO'!$R13</f>
        <v>0</v>
      </c>
      <c r="J13" s="632">
        <f>-'5C1F_L.C. Charter'!$R13</f>
        <v>0</v>
      </c>
      <c r="K13" s="632">
        <f>-'5C1G_JS Clark'!$R13</f>
        <v>0</v>
      </c>
      <c r="L13" s="632">
        <f>-'5C1H_Southwest'!$R13</f>
        <v>0</v>
      </c>
      <c r="M13" s="632">
        <f>-'5C1I_LA Key'!$R13</f>
        <v>0</v>
      </c>
      <c r="N13" s="632">
        <f>-'5C1J_Jeff Chamber'!$R13</f>
        <v>0</v>
      </c>
      <c r="O13" s="632">
        <f>-Placeholder_Tallulah!$R13</f>
        <v>0</v>
      </c>
      <c r="P13" s="632">
        <f>-'5C1M_GEO Mid'!$R13</f>
        <v>0</v>
      </c>
      <c r="Q13" s="632">
        <f>-'5C1N_Delta'!$R13</f>
        <v>0</v>
      </c>
      <c r="R13" s="632">
        <f>-'5C1O_Impact'!$R13</f>
        <v>0</v>
      </c>
      <c r="S13" s="632">
        <f>-'5C1P_Vision'!$R13</f>
        <v>0</v>
      </c>
      <c r="T13" s="632">
        <f>-'5C1Q_Advantage'!$R13</f>
        <v>0</v>
      </c>
      <c r="U13" s="632">
        <f>-'5C1R_Iberville'!$R13</f>
        <v>0</v>
      </c>
      <c r="V13" s="632">
        <f>-'5C1S_LC Col Prep'!$R13</f>
        <v>0</v>
      </c>
      <c r="W13" s="632">
        <f>-'5C1T_Northeast'!$R13</f>
        <v>0</v>
      </c>
      <c r="X13" s="632">
        <f>-'5C1U_Acadiana Ren'!$R13</f>
        <v>0</v>
      </c>
      <c r="Y13" s="632">
        <f>-'5C1V_Laf Ren'!$R13</f>
        <v>0</v>
      </c>
      <c r="Z13" s="632">
        <f>-'5C1W_Willow'!$R13</f>
        <v>0</v>
      </c>
      <c r="AA13" s="632">
        <f>-'5C1X_Tangi'!$R13</f>
        <v>0</v>
      </c>
      <c r="AB13" s="632">
        <f>-'5C1Y_GEO'!$R13</f>
        <v>0</v>
      </c>
      <c r="AC13" s="632">
        <f>-'5C1Z_Lincoln Prep'!$R13</f>
        <v>-110831</v>
      </c>
      <c r="AD13" s="632">
        <f>-'5C1AA_Laurel'!$R13</f>
        <v>0</v>
      </c>
      <c r="AE13" s="632">
        <f>-'5C1AB_Apex'!$R13</f>
        <v>0</v>
      </c>
      <c r="AF13" s="632">
        <f>-'5C1AC_Smothers'!$R13</f>
        <v>0</v>
      </c>
      <c r="AG13" s="632">
        <f>-'5C1AD_Greater'!$R13</f>
        <v>0</v>
      </c>
      <c r="AH13" s="632">
        <f>-'5C1AE_Noble Minds'!$R13</f>
        <v>0</v>
      </c>
      <c r="AI13" s="632">
        <f>-'5C1AF_JCFA-Laf'!$R13</f>
        <v>0</v>
      </c>
      <c r="AJ13" s="632">
        <f>-'5C1AG_Collegiate'!$R13</f>
        <v>0</v>
      </c>
      <c r="AK13" s="632">
        <f>-'5C1AH_BRUP'!$R13</f>
        <v>0</v>
      </c>
      <c r="AL13" s="632">
        <f>-('5C2_LAVCA'!$R13+'5C2_LAVCA'!$S13)</f>
        <v>-32623</v>
      </c>
      <c r="AM13" s="632">
        <f>-('5C3_UnvView'!$R13+'5C3_UnvView'!$S13)</f>
        <v>-12780</v>
      </c>
      <c r="AN13" s="633">
        <f t="shared" si="2"/>
        <v>-159736</v>
      </c>
      <c r="AO13" s="633">
        <f t="shared" si="3"/>
        <v>8727516</v>
      </c>
      <c r="AP13" s="633">
        <f>ROUND(AO13/'8_2.1.18 SIS'!C13,0)</f>
        <v>4123</v>
      </c>
      <c r="AQ13" s="634">
        <f>[3]Summary!M13</f>
        <v>5421</v>
      </c>
      <c r="AR13" s="632">
        <f t="shared" si="7"/>
        <v>5421</v>
      </c>
      <c r="AS13" s="632">
        <f t="shared" si="8"/>
        <v>0</v>
      </c>
      <c r="AT13" s="632">
        <f>'[6]Oct_MidYear Adj'!$J13</f>
        <v>-313348</v>
      </c>
      <c r="AU13" s="632">
        <f>'[6]Feb_MidYear Adj'!$J13</f>
        <v>-22677</v>
      </c>
      <c r="AV13" s="634">
        <f t="shared" si="9"/>
        <v>-336025</v>
      </c>
      <c r="AW13" s="633">
        <f t="shared" si="10"/>
        <v>8396912</v>
      </c>
      <c r="AX13" s="632">
        <f>'4_Level 4'!E13</f>
        <v>0</v>
      </c>
      <c r="AY13" s="632">
        <f>'4_Level 4'!Q13</f>
        <v>64283</v>
      </c>
      <c r="AZ13" s="633">
        <f t="shared" si="4"/>
        <v>8461195</v>
      </c>
      <c r="BA13" s="632">
        <f>'[7]2_State Distrib and Adjs'!$BD13+'[8]2_State Distrib and Adjs'!$BD13+('[9]2_State Distrib and Adjs'!$BC13*4)+('[10]2_State Distrib and Adjs'!$BC13*2)+('[1]2_State Distrib and Adjs'!$BC13*2)+'[11]2_State Distrib and Adjs'!BC13</f>
        <v>7807824</v>
      </c>
      <c r="BB13" s="632">
        <f t="shared" si="11"/>
        <v>653371</v>
      </c>
      <c r="BC13" s="632">
        <f t="shared" si="5"/>
        <v>653371</v>
      </c>
      <c r="BD13" s="632">
        <f>'4_Level 4'!J13</f>
        <v>0</v>
      </c>
      <c r="BE13" s="632">
        <f>'4_Level 4'!L13</f>
        <v>38794</v>
      </c>
      <c r="BF13" s="632">
        <f>'4_Level 4'!M13</f>
        <v>15605</v>
      </c>
      <c r="BG13" s="633">
        <f t="shared" si="6"/>
        <v>8515594</v>
      </c>
      <c r="BH13" s="632">
        <v>0</v>
      </c>
    </row>
    <row r="14" spans="1:60" ht="15.6" customHeight="1" x14ac:dyDescent="0.2">
      <c r="A14" s="630">
        <v>8</v>
      </c>
      <c r="B14" s="631" t="s">
        <v>14</v>
      </c>
      <c r="C14" s="632">
        <f>'3_Levels 1&amp;2'!AP14</f>
        <v>130301002</v>
      </c>
      <c r="D14" s="632">
        <v>0</v>
      </c>
      <c r="E14" s="632">
        <f>-'5C1A_Madison'!$R14</f>
        <v>0</v>
      </c>
      <c r="F14" s="632">
        <f>-'5C1B_DArbonne'!$R14</f>
        <v>0</v>
      </c>
      <c r="G14" s="632">
        <f>-'5C1C_Intl High'!$R14</f>
        <v>0</v>
      </c>
      <c r="H14" s="632">
        <f>-'5C1D_NOMMA'!$R14</f>
        <v>0</v>
      </c>
      <c r="I14" s="632">
        <f>-'5C1E_LFNO'!$R14</f>
        <v>0</v>
      </c>
      <c r="J14" s="632">
        <f>-'5C1F_L.C. Charter'!$R14</f>
        <v>0</v>
      </c>
      <c r="K14" s="632">
        <f>-'5C1G_JS Clark'!$R14</f>
        <v>0</v>
      </c>
      <c r="L14" s="632">
        <f>-'5C1H_Southwest'!$R14</f>
        <v>0</v>
      </c>
      <c r="M14" s="632">
        <f>-'5C1I_LA Key'!$R14</f>
        <v>0</v>
      </c>
      <c r="N14" s="632">
        <f>-'5C1J_Jeff Chamber'!$R14</f>
        <v>0</v>
      </c>
      <c r="O14" s="632">
        <f>-Placeholder_Tallulah!$R14</f>
        <v>0</v>
      </c>
      <c r="P14" s="632">
        <f>-'5C1M_GEO Mid'!$R14</f>
        <v>0</v>
      </c>
      <c r="Q14" s="632">
        <f>-'5C1N_Delta'!$R14</f>
        <v>0</v>
      </c>
      <c r="R14" s="632">
        <f>-'5C1O_Impact'!$R14</f>
        <v>0</v>
      </c>
      <c r="S14" s="632">
        <f>-'5C1P_Vision'!$R14</f>
        <v>0</v>
      </c>
      <c r="T14" s="632">
        <f>-'5C1Q_Advantage'!$R14</f>
        <v>0</v>
      </c>
      <c r="U14" s="632">
        <f>-'5C1R_Iberville'!$R14</f>
        <v>0</v>
      </c>
      <c r="V14" s="632">
        <f>-'5C1S_LC Col Prep'!$R14</f>
        <v>0</v>
      </c>
      <c r="W14" s="632">
        <f>-'5C1T_Northeast'!$R14</f>
        <v>0</v>
      </c>
      <c r="X14" s="632">
        <f>-'5C1U_Acadiana Ren'!$R14</f>
        <v>0</v>
      </c>
      <c r="Y14" s="632">
        <f>-'5C1V_Laf Ren'!$R14</f>
        <v>0</v>
      </c>
      <c r="Z14" s="632">
        <f>-'5C1W_Willow'!$R14</f>
        <v>0</v>
      </c>
      <c r="AA14" s="632">
        <f>-'5C1X_Tangi'!$R14</f>
        <v>0</v>
      </c>
      <c r="AB14" s="632">
        <f>-'5C1Y_GEO'!$R14</f>
        <v>0</v>
      </c>
      <c r="AC14" s="632">
        <f>-'5C1Z_Lincoln Prep'!$R14</f>
        <v>0</v>
      </c>
      <c r="AD14" s="632">
        <f>-'5C1AA_Laurel'!$R14</f>
        <v>0</v>
      </c>
      <c r="AE14" s="632">
        <f>-'5C1AB_Apex'!$R14</f>
        <v>0</v>
      </c>
      <c r="AF14" s="632">
        <f>-'5C1AC_Smothers'!$R14</f>
        <v>0</v>
      </c>
      <c r="AG14" s="632">
        <f>-'5C1AD_Greater'!$R14</f>
        <v>0</v>
      </c>
      <c r="AH14" s="632">
        <f>-'5C1AE_Noble Minds'!$R14</f>
        <v>0</v>
      </c>
      <c r="AI14" s="632">
        <f>-'5C1AF_JCFA-Laf'!$R14</f>
        <v>0</v>
      </c>
      <c r="AJ14" s="632">
        <f>-'5C1AG_Collegiate'!$R14</f>
        <v>0</v>
      </c>
      <c r="AK14" s="632">
        <f>-'5C1AH_BRUP'!$R14</f>
        <v>0</v>
      </c>
      <c r="AL14" s="632">
        <f>-('5C2_LAVCA'!$R14+'5C2_LAVCA'!$S14)</f>
        <v>-302820</v>
      </c>
      <c r="AM14" s="632">
        <f>-('5C3_UnvView'!$R14+'5C3_UnvView'!$S14)</f>
        <v>-354987</v>
      </c>
      <c r="AN14" s="633">
        <f t="shared" si="2"/>
        <v>-657807</v>
      </c>
      <c r="AO14" s="633">
        <f t="shared" si="3"/>
        <v>129643195</v>
      </c>
      <c r="AP14" s="633">
        <f>ROUND(AO14/'8_2.1.18 SIS'!C14,0)</f>
        <v>5812</v>
      </c>
      <c r="AQ14" s="634">
        <f>[3]Summary!M14</f>
        <v>26332</v>
      </c>
      <c r="AR14" s="632">
        <f t="shared" si="7"/>
        <v>26332</v>
      </c>
      <c r="AS14" s="632">
        <f t="shared" si="8"/>
        <v>0</v>
      </c>
      <c r="AT14" s="632">
        <f>'[6]Oct_MidYear Adj'!$J14</f>
        <v>546328</v>
      </c>
      <c r="AU14" s="632">
        <f>'[6]Feb_MidYear Adj'!$J14</f>
        <v>-206326</v>
      </c>
      <c r="AV14" s="634">
        <f t="shared" si="9"/>
        <v>340002</v>
      </c>
      <c r="AW14" s="633">
        <f t="shared" si="10"/>
        <v>130009529</v>
      </c>
      <c r="AX14" s="632">
        <f>'4_Level 4'!E14</f>
        <v>63000</v>
      </c>
      <c r="AY14" s="632">
        <f>'4_Level 4'!Q14</f>
        <v>606975</v>
      </c>
      <c r="AZ14" s="633">
        <f t="shared" si="4"/>
        <v>130679504</v>
      </c>
      <c r="BA14" s="632">
        <f>'[7]2_State Distrib and Adjs'!$BD14+'[8]2_State Distrib and Adjs'!$BD14+('[9]2_State Distrib and Adjs'!$BC14*4)+('[10]2_State Distrib and Adjs'!$BC14*2)+('[1]2_State Distrib and Adjs'!$BC14*2)+'[11]2_State Distrib and Adjs'!BC14</f>
        <v>119708075</v>
      </c>
      <c r="BB14" s="632">
        <f t="shared" si="11"/>
        <v>10971429</v>
      </c>
      <c r="BC14" s="632">
        <f t="shared" si="5"/>
        <v>10971429</v>
      </c>
      <c r="BD14" s="632">
        <f>'4_Level 4'!J14</f>
        <v>6000</v>
      </c>
      <c r="BE14" s="632">
        <f>'4_Level 4'!L14</f>
        <v>131614</v>
      </c>
      <c r="BF14" s="632">
        <f>'4_Level 4'!M14</f>
        <v>0</v>
      </c>
      <c r="BG14" s="633">
        <f t="shared" si="6"/>
        <v>130817118</v>
      </c>
      <c r="BH14" s="632">
        <v>-1904</v>
      </c>
    </row>
    <row r="15" spans="1:60" ht="15.6" customHeight="1" x14ac:dyDescent="0.2">
      <c r="A15" s="630">
        <v>9</v>
      </c>
      <c r="B15" s="631" t="s">
        <v>15</v>
      </c>
      <c r="C15" s="632">
        <f>'3_Levels 1&amp;2'!AP15</f>
        <v>219099390</v>
      </c>
      <c r="D15" s="632">
        <f>-'5B2_RSD LA'!I8</f>
        <v>-4729084</v>
      </c>
      <c r="E15" s="632">
        <f>-'5C1A_Madison'!$R15</f>
        <v>0</v>
      </c>
      <c r="F15" s="632">
        <f>-'5C1B_DArbonne'!$R15</f>
        <v>0</v>
      </c>
      <c r="G15" s="632">
        <f>-'5C1C_Intl High'!$R15</f>
        <v>0</v>
      </c>
      <c r="H15" s="632">
        <f>-'5C1D_NOMMA'!$R15</f>
        <v>0</v>
      </c>
      <c r="I15" s="632">
        <f>-'5C1E_LFNO'!$R15</f>
        <v>0</v>
      </c>
      <c r="J15" s="632">
        <f>-'5C1F_L.C. Charter'!$R15</f>
        <v>0</v>
      </c>
      <c r="K15" s="632">
        <f>-'5C1G_JS Clark'!$R15</f>
        <v>0</v>
      </c>
      <c r="L15" s="632">
        <f>-'5C1H_Southwest'!$R15</f>
        <v>0</v>
      </c>
      <c r="M15" s="632">
        <f>-'5C1I_LA Key'!$R15</f>
        <v>0</v>
      </c>
      <c r="N15" s="632">
        <f>-'5C1J_Jeff Chamber'!$R15</f>
        <v>0</v>
      </c>
      <c r="O15" s="632">
        <f>-Placeholder_Tallulah!$R15</f>
        <v>0</v>
      </c>
      <c r="P15" s="632">
        <f>-'5C1M_GEO Mid'!$R15</f>
        <v>0</v>
      </c>
      <c r="Q15" s="632">
        <f>-'5C1N_Delta'!$R15</f>
        <v>0</v>
      </c>
      <c r="R15" s="632">
        <f>-'5C1O_Impact'!$R15</f>
        <v>0</v>
      </c>
      <c r="S15" s="632">
        <f>-'5C1P_Vision'!$R15</f>
        <v>0</v>
      </c>
      <c r="T15" s="632">
        <f>-'5C1Q_Advantage'!$R15</f>
        <v>0</v>
      </c>
      <c r="U15" s="632">
        <f>-'5C1R_Iberville'!$R15</f>
        <v>0</v>
      </c>
      <c r="V15" s="632">
        <f>-'5C1S_LC Col Prep'!$R15</f>
        <v>0</v>
      </c>
      <c r="W15" s="632">
        <f>-'5C1T_Northeast'!$R15</f>
        <v>0</v>
      </c>
      <c r="X15" s="632">
        <f>-'5C1U_Acadiana Ren'!$R15</f>
        <v>0</v>
      </c>
      <c r="Y15" s="632">
        <f>-'5C1V_Laf Ren'!$R15</f>
        <v>0</v>
      </c>
      <c r="Z15" s="632">
        <f>-'5C1W_Willow'!$R15</f>
        <v>0</v>
      </c>
      <c r="AA15" s="632">
        <f>-'5C1X_Tangi'!$R15</f>
        <v>0</v>
      </c>
      <c r="AB15" s="632">
        <f>-'5C1Y_GEO'!$R15</f>
        <v>0</v>
      </c>
      <c r="AC15" s="632">
        <f>-'5C1Z_Lincoln Prep'!$R15</f>
        <v>-4549</v>
      </c>
      <c r="AD15" s="632">
        <f>-'5C1AA_Laurel'!$R15</f>
        <v>0</v>
      </c>
      <c r="AE15" s="632">
        <f>-'5C1AB_Apex'!$R15</f>
        <v>0</v>
      </c>
      <c r="AF15" s="632">
        <f>-'5C1AC_Smothers'!$R15</f>
        <v>0</v>
      </c>
      <c r="AG15" s="632">
        <f>-'5C1AD_Greater'!$R15</f>
        <v>0</v>
      </c>
      <c r="AH15" s="632">
        <f>-'5C1AE_Noble Minds'!$R15</f>
        <v>0</v>
      </c>
      <c r="AI15" s="632">
        <f>-'5C1AF_JCFA-Laf'!$R15</f>
        <v>0</v>
      </c>
      <c r="AJ15" s="632">
        <f>-'5C1AG_Collegiate'!$R15</f>
        <v>0</v>
      </c>
      <c r="AK15" s="632">
        <f>-'5C1AH_BRUP'!$R15</f>
        <v>0</v>
      </c>
      <c r="AL15" s="632">
        <f>-('5C2_LAVCA'!$R15+'5C2_LAVCA'!$S15)</f>
        <v>-625612</v>
      </c>
      <c r="AM15" s="632">
        <f>-('5C3_UnvView'!$R15+'5C3_UnvView'!$S15)</f>
        <v>-382680</v>
      </c>
      <c r="AN15" s="633">
        <f t="shared" si="2"/>
        <v>-5741925</v>
      </c>
      <c r="AO15" s="633">
        <f t="shared" si="3"/>
        <v>213357465</v>
      </c>
      <c r="AP15" s="633">
        <f>ROUND(AO15/'8_2.1.18 SIS'!C15,0)</f>
        <v>5557</v>
      </c>
      <c r="AQ15" s="634">
        <f>[3]Summary!M15+VLOOKUP(A15,'[12]Audit Adjs'!$A$26:$E$31,5,FALSE)+[16]Sheet1!$D$2</f>
        <v>-228881</v>
      </c>
      <c r="AR15" s="632">
        <f t="shared" si="7"/>
        <v>0</v>
      </c>
      <c r="AS15" s="632">
        <f t="shared" si="8"/>
        <v>-228881</v>
      </c>
      <c r="AT15" s="632">
        <f>'[6]Oct_MidYear Adj'!$J15</f>
        <v>-4906831</v>
      </c>
      <c r="AU15" s="632">
        <f>'[6]Feb_MidYear Adj'!$J15</f>
        <v>-300078</v>
      </c>
      <c r="AV15" s="634">
        <f t="shared" si="9"/>
        <v>-5206909</v>
      </c>
      <c r="AW15" s="633">
        <f t="shared" si="10"/>
        <v>207921675</v>
      </c>
      <c r="AX15" s="632">
        <f>'4_Level 4'!E15</f>
        <v>273000</v>
      </c>
      <c r="AY15" s="632">
        <f>'4_Level 4'!Q15</f>
        <v>1190698</v>
      </c>
      <c r="AZ15" s="633">
        <f t="shared" si="4"/>
        <v>209385373</v>
      </c>
      <c r="BA15" s="632">
        <f>'[7]2_State Distrib and Adjs'!$BD15+'[8]2_State Distrib and Adjs'!$BD15+('[9]2_State Distrib and Adjs'!$BC15*4)+('[10]2_State Distrib and Adjs'!$BC15*2)+('[1]2_State Distrib and Adjs'!$BC15*2)+'[11]2_State Distrib and Adjs'!BC15</f>
        <v>192919959</v>
      </c>
      <c r="BB15" s="632">
        <f t="shared" si="11"/>
        <v>16465414</v>
      </c>
      <c r="BC15" s="632">
        <f t="shared" si="5"/>
        <v>16465414</v>
      </c>
      <c r="BD15" s="632">
        <f>'4_Level 4'!J15</f>
        <v>52000</v>
      </c>
      <c r="BE15" s="632">
        <f>'4_Level 4'!L15</f>
        <v>332248</v>
      </c>
      <c r="BF15" s="632">
        <f>'4_Level 4'!M15</f>
        <v>0</v>
      </c>
      <c r="BG15" s="633">
        <f t="shared" si="6"/>
        <v>209769621</v>
      </c>
      <c r="BH15" s="632">
        <v>0</v>
      </c>
    </row>
    <row r="16" spans="1:60" ht="15.6" customHeight="1" x14ac:dyDescent="0.2">
      <c r="A16" s="635">
        <v>10</v>
      </c>
      <c r="B16" s="636" t="s">
        <v>16</v>
      </c>
      <c r="C16" s="637">
        <f>'3_Levels 1&amp;2'!AP16</f>
        <v>145636571</v>
      </c>
      <c r="D16" s="637">
        <v>0</v>
      </c>
      <c r="E16" s="637">
        <f>-'5C1A_Madison'!$R16</f>
        <v>0</v>
      </c>
      <c r="F16" s="637">
        <f>-'5C1B_DArbonne'!$R16</f>
        <v>0</v>
      </c>
      <c r="G16" s="637">
        <f>-'5C1C_Intl High'!$R16</f>
        <v>0</v>
      </c>
      <c r="H16" s="637">
        <f>-'5C1D_NOMMA'!$R16</f>
        <v>0</v>
      </c>
      <c r="I16" s="637">
        <f>-'5C1E_LFNO'!$R16</f>
        <v>0</v>
      </c>
      <c r="J16" s="637">
        <f>-'5C1F_L.C. Charter'!$R16</f>
        <v>-3729374</v>
      </c>
      <c r="K16" s="637">
        <f>-'5C1G_JS Clark'!$R16</f>
        <v>0</v>
      </c>
      <c r="L16" s="637">
        <f>-'5C1H_Southwest'!$R16</f>
        <v>-2329806</v>
      </c>
      <c r="M16" s="637">
        <f>-'5C1I_LA Key'!$R16</f>
        <v>0</v>
      </c>
      <c r="N16" s="637">
        <f>-'5C1J_Jeff Chamber'!$R16</f>
        <v>0</v>
      </c>
      <c r="O16" s="637">
        <f>-Placeholder_Tallulah!$R16</f>
        <v>0</v>
      </c>
      <c r="P16" s="637">
        <f>-'5C1M_GEO Mid'!$R16</f>
        <v>0</v>
      </c>
      <c r="Q16" s="637">
        <f>-'5C1N_Delta'!$R16</f>
        <v>0</v>
      </c>
      <c r="R16" s="637">
        <f>-'5C1O_Impact'!$R16</f>
        <v>0</v>
      </c>
      <c r="S16" s="637">
        <f>-'5C1P_Vision'!$R16</f>
        <v>0</v>
      </c>
      <c r="T16" s="637">
        <f>-'5C1Q_Advantage'!$R16</f>
        <v>0</v>
      </c>
      <c r="U16" s="637">
        <f>-'5C1R_Iberville'!$R16</f>
        <v>0</v>
      </c>
      <c r="V16" s="637">
        <f>-'5C1S_LC Col Prep'!$R16</f>
        <v>-1899117</v>
      </c>
      <c r="W16" s="637">
        <f>-'5C1T_Northeast'!$R16</f>
        <v>0</v>
      </c>
      <c r="X16" s="637">
        <f>-'5C1U_Acadiana Ren'!$R16</f>
        <v>0</v>
      </c>
      <c r="Y16" s="637">
        <f>-'5C1V_Laf Ren'!$R16</f>
        <v>0</v>
      </c>
      <c r="Z16" s="637">
        <f>-'5C1W_Willow'!$R16</f>
        <v>0</v>
      </c>
      <c r="AA16" s="637">
        <f>-'5C1X_Tangi'!$R16</f>
        <v>0</v>
      </c>
      <c r="AB16" s="637">
        <f>-'5C1Y_GEO'!$R16</f>
        <v>0</v>
      </c>
      <c r="AC16" s="637">
        <f>-'5C1Z_Lincoln Prep'!$R16</f>
        <v>0</v>
      </c>
      <c r="AD16" s="637">
        <f>-'5C1AA_Laurel'!$R16</f>
        <v>0</v>
      </c>
      <c r="AE16" s="637">
        <f>-'5C1AB_Apex'!$R16</f>
        <v>0</v>
      </c>
      <c r="AF16" s="637">
        <f>-'5C1AC_Smothers'!$R16</f>
        <v>0</v>
      </c>
      <c r="AG16" s="637">
        <f>-'5C1AD_Greater'!$R16</f>
        <v>0</v>
      </c>
      <c r="AH16" s="1034">
        <f>-'5C1AE_Noble Minds'!$R16</f>
        <v>0</v>
      </c>
      <c r="AI16" s="1034">
        <f>-'5C1AF_JCFA-Laf'!$R16</f>
        <v>0</v>
      </c>
      <c r="AJ16" s="1034">
        <f>-'5C1AG_Collegiate'!$R16</f>
        <v>0</v>
      </c>
      <c r="AK16" s="637">
        <f>-'5C1AH_BRUP'!$R16</f>
        <v>0</v>
      </c>
      <c r="AL16" s="637">
        <f>-('5C2_LAVCA'!$R16+'5C2_LAVCA'!$S16)</f>
        <v>-402629</v>
      </c>
      <c r="AM16" s="637">
        <f>-('5C3_UnvView'!$R16+'5C3_UnvView'!$S16)</f>
        <v>-309821</v>
      </c>
      <c r="AN16" s="638">
        <f t="shared" si="2"/>
        <v>-8670747</v>
      </c>
      <c r="AO16" s="638">
        <f t="shared" si="3"/>
        <v>136965824</v>
      </c>
      <c r="AP16" s="638">
        <f>ROUND(AO16/'8_2.1.18 SIS'!C16,0)</f>
        <v>4374</v>
      </c>
      <c r="AQ16" s="639">
        <f>[3]Summary!M16</f>
        <v>7120</v>
      </c>
      <c r="AR16" s="637">
        <f t="shared" si="7"/>
        <v>7120</v>
      </c>
      <c r="AS16" s="637">
        <f t="shared" si="8"/>
        <v>0</v>
      </c>
      <c r="AT16" s="637">
        <f>'[6]Oct_MidYear Adj'!$J16</f>
        <v>-791694</v>
      </c>
      <c r="AU16" s="637">
        <f>'[6]Feb_MidYear Adj'!$J16</f>
        <v>-297432</v>
      </c>
      <c r="AV16" s="639">
        <f t="shared" si="9"/>
        <v>-1089126</v>
      </c>
      <c r="AW16" s="638">
        <f t="shared" si="10"/>
        <v>135883818</v>
      </c>
      <c r="AX16" s="637">
        <f>'4_Level 4'!E16</f>
        <v>735000</v>
      </c>
      <c r="AY16" s="637">
        <f>'4_Level 4'!Q16</f>
        <v>861465</v>
      </c>
      <c r="AZ16" s="638">
        <f t="shared" si="4"/>
        <v>137480283</v>
      </c>
      <c r="BA16" s="637">
        <f>'[7]2_State Distrib and Adjs'!$BD16+'[8]2_State Distrib and Adjs'!$BD16+('[9]2_State Distrib and Adjs'!$BC16*4)+('[10]2_State Distrib and Adjs'!$BC16*2)+('[1]2_State Distrib and Adjs'!$BC16*2)+'[11]2_State Distrib and Adjs'!BC16</f>
        <v>126175919</v>
      </c>
      <c r="BB16" s="637">
        <f t="shared" si="11"/>
        <v>11304364</v>
      </c>
      <c r="BC16" s="637">
        <f t="shared" si="5"/>
        <v>11304364</v>
      </c>
      <c r="BD16" s="637">
        <f>'4_Level 4'!J16</f>
        <v>118000</v>
      </c>
      <c r="BE16" s="637">
        <f>'4_Level 4'!L16</f>
        <v>350336</v>
      </c>
      <c r="BF16" s="637">
        <f>'4_Level 4'!M16</f>
        <v>1414325</v>
      </c>
      <c r="BG16" s="638">
        <f t="shared" si="6"/>
        <v>139362944</v>
      </c>
      <c r="BH16" s="637">
        <v>0</v>
      </c>
    </row>
    <row r="17" spans="1:60" ht="15.6" customHeight="1" x14ac:dyDescent="0.2">
      <c r="A17" s="628">
        <v>11</v>
      </c>
      <c r="B17" s="629" t="s">
        <v>17</v>
      </c>
      <c r="C17" s="221">
        <f>'3_Levels 1&amp;2'!AP17</f>
        <v>12376147</v>
      </c>
      <c r="D17" s="221">
        <v>0</v>
      </c>
      <c r="E17" s="221">
        <f>-'5C1A_Madison'!$R17</f>
        <v>0</v>
      </c>
      <c r="F17" s="221">
        <f>-'5C1B_DArbonne'!$R17</f>
        <v>0</v>
      </c>
      <c r="G17" s="221">
        <f>-'5C1C_Intl High'!$R17</f>
        <v>0</v>
      </c>
      <c r="H17" s="221">
        <f>-'5C1D_NOMMA'!$R17</f>
        <v>0</v>
      </c>
      <c r="I17" s="221">
        <f>-'5C1E_LFNO'!$R17</f>
        <v>0</v>
      </c>
      <c r="J17" s="221">
        <f>-'5C1F_L.C. Charter'!$R17</f>
        <v>0</v>
      </c>
      <c r="K17" s="221">
        <f>-'5C1G_JS Clark'!$R17</f>
        <v>0</v>
      </c>
      <c r="L17" s="221">
        <f>-'5C1H_Southwest'!$R17</f>
        <v>0</v>
      </c>
      <c r="M17" s="221">
        <f>-'5C1I_LA Key'!$R17</f>
        <v>0</v>
      </c>
      <c r="N17" s="221">
        <f>-'5C1J_Jeff Chamber'!$R17</f>
        <v>0</v>
      </c>
      <c r="O17" s="221">
        <f>-Placeholder_Tallulah!$R17</f>
        <v>0</v>
      </c>
      <c r="P17" s="221">
        <f>-'5C1M_GEO Mid'!$R17</f>
        <v>0</v>
      </c>
      <c r="Q17" s="221">
        <f>-'5C1N_Delta'!$R17</f>
        <v>0</v>
      </c>
      <c r="R17" s="221">
        <f>-'5C1O_Impact'!$R17</f>
        <v>0</v>
      </c>
      <c r="S17" s="221">
        <f>-'5C1P_Vision'!$R17</f>
        <v>0</v>
      </c>
      <c r="T17" s="221">
        <f>-'5C1Q_Advantage'!$R17</f>
        <v>0</v>
      </c>
      <c r="U17" s="221">
        <f>-'5C1R_Iberville'!$R17</f>
        <v>0</v>
      </c>
      <c r="V17" s="221">
        <f>-'5C1S_LC Col Prep'!$R17</f>
        <v>0</v>
      </c>
      <c r="W17" s="221">
        <f>-'5C1T_Northeast'!$R17</f>
        <v>0</v>
      </c>
      <c r="X17" s="221">
        <f>-'5C1U_Acadiana Ren'!$R17</f>
        <v>0</v>
      </c>
      <c r="Y17" s="221">
        <f>-'5C1V_Laf Ren'!$R17</f>
        <v>0</v>
      </c>
      <c r="Z17" s="221">
        <f>-'5C1W_Willow'!$R17</f>
        <v>0</v>
      </c>
      <c r="AA17" s="221">
        <f>-'5C1X_Tangi'!$R17</f>
        <v>0</v>
      </c>
      <c r="AB17" s="221">
        <f>-'5C1Y_GEO'!$R17</f>
        <v>0</v>
      </c>
      <c r="AC17" s="221">
        <f>-'5C1Z_Lincoln Prep'!$R17</f>
        <v>0</v>
      </c>
      <c r="AD17" s="221">
        <f>-'5C1AA_Laurel'!$R17</f>
        <v>0</v>
      </c>
      <c r="AE17" s="221">
        <f>-'5C1AB_Apex'!$R17</f>
        <v>0</v>
      </c>
      <c r="AF17" s="221">
        <f>-'5C1AC_Smothers'!$R17</f>
        <v>0</v>
      </c>
      <c r="AG17" s="221">
        <f>-'5C1AD_Greater'!$R17</f>
        <v>0</v>
      </c>
      <c r="AH17" s="221">
        <f>-'5C1AE_Noble Minds'!$R17</f>
        <v>0</v>
      </c>
      <c r="AI17" s="221">
        <f>-'5C1AF_JCFA-Laf'!$R17</f>
        <v>0</v>
      </c>
      <c r="AJ17" s="221">
        <f>-'5C1AG_Collegiate'!$R17</f>
        <v>0</v>
      </c>
      <c r="AK17" s="221">
        <f>-'5C1AH_BRUP'!$R17</f>
        <v>0</v>
      </c>
      <c r="AL17" s="221">
        <f>-('5C2_LAVCA'!$R17+'5C2_LAVCA'!$S17)</f>
        <v>-11936</v>
      </c>
      <c r="AM17" s="221">
        <f>-('5C3_UnvView'!$R17+'5C3_UnvView'!$S17)</f>
        <v>-55052</v>
      </c>
      <c r="AN17" s="220">
        <f t="shared" si="2"/>
        <v>-66988</v>
      </c>
      <c r="AO17" s="220">
        <f t="shared" si="3"/>
        <v>12309159</v>
      </c>
      <c r="AP17" s="220">
        <f>ROUND(AO17/'8_2.1.18 SIS'!C17,0)</f>
        <v>7830</v>
      </c>
      <c r="AQ17" s="222">
        <f>[3]Summary!M17</f>
        <v>-36851</v>
      </c>
      <c r="AR17" s="221">
        <f t="shared" si="7"/>
        <v>0</v>
      </c>
      <c r="AS17" s="221">
        <f t="shared" si="8"/>
        <v>-36851</v>
      </c>
      <c r="AT17" s="221">
        <f>'[6]Oct_MidYear Adj'!$J17</f>
        <v>-219240</v>
      </c>
      <c r="AU17" s="221">
        <f>'[6]Feb_MidYear Adj'!$J17</f>
        <v>-11745</v>
      </c>
      <c r="AV17" s="222">
        <f t="shared" si="9"/>
        <v>-230985</v>
      </c>
      <c r="AW17" s="220">
        <f t="shared" si="10"/>
        <v>12041323</v>
      </c>
      <c r="AX17" s="221">
        <f>'4_Level 4'!E17</f>
        <v>0</v>
      </c>
      <c r="AY17" s="221">
        <f>'4_Level 4'!Q17</f>
        <v>16225</v>
      </c>
      <c r="AZ17" s="220">
        <f t="shared" si="4"/>
        <v>12057548</v>
      </c>
      <c r="BA17" s="221">
        <f>'[7]2_State Distrib and Adjs'!$BD17+'[8]2_State Distrib and Adjs'!$BD17+('[9]2_State Distrib and Adjs'!$BC17*4)+('[10]2_State Distrib and Adjs'!$BC17*2)+('[1]2_State Distrib and Adjs'!$BC17*2)+'[11]2_State Distrib and Adjs'!BC17</f>
        <v>11099784</v>
      </c>
      <c r="BB17" s="221">
        <f t="shared" si="11"/>
        <v>957764</v>
      </c>
      <c r="BC17" s="221">
        <f t="shared" si="5"/>
        <v>957764</v>
      </c>
      <c r="BD17" s="221">
        <f>'4_Level 4'!J17</f>
        <v>0</v>
      </c>
      <c r="BE17" s="221">
        <f>'4_Level 4'!L17</f>
        <v>45696</v>
      </c>
      <c r="BF17" s="221">
        <f>'4_Level 4'!M17</f>
        <v>0</v>
      </c>
      <c r="BG17" s="220">
        <f t="shared" si="6"/>
        <v>12103244</v>
      </c>
      <c r="BH17" s="221">
        <v>0</v>
      </c>
    </row>
    <row r="18" spans="1:60" ht="15.6" customHeight="1" x14ac:dyDescent="0.2">
      <c r="A18" s="630">
        <v>12</v>
      </c>
      <c r="B18" s="631" t="s">
        <v>18</v>
      </c>
      <c r="C18" s="632">
        <f>'3_Levels 1&amp;2'!AP18</f>
        <v>5088945</v>
      </c>
      <c r="D18" s="632">
        <v>0</v>
      </c>
      <c r="E18" s="632">
        <f>-'5C1A_Madison'!$R18</f>
        <v>0</v>
      </c>
      <c r="F18" s="632">
        <f>-'5C1B_DArbonne'!$R18</f>
        <v>0</v>
      </c>
      <c r="G18" s="632">
        <f>-'5C1C_Intl High'!$R18</f>
        <v>0</v>
      </c>
      <c r="H18" s="632">
        <f>-'5C1D_NOMMA'!$R18</f>
        <v>0</v>
      </c>
      <c r="I18" s="632">
        <f>-'5C1E_LFNO'!$R18</f>
        <v>0</v>
      </c>
      <c r="J18" s="632">
        <f>-'5C1F_L.C. Charter'!$R18</f>
        <v>0</v>
      </c>
      <c r="K18" s="632">
        <f>-'5C1G_JS Clark'!$R18</f>
        <v>0</v>
      </c>
      <c r="L18" s="632">
        <f>-'5C1H_Southwest'!$R18</f>
        <v>-6689</v>
      </c>
      <c r="M18" s="632">
        <f>-'5C1I_LA Key'!$R18</f>
        <v>0</v>
      </c>
      <c r="N18" s="632">
        <f>-'5C1J_Jeff Chamber'!$R18</f>
        <v>0</v>
      </c>
      <c r="O18" s="632">
        <f>-Placeholder_Tallulah!$R18</f>
        <v>0</v>
      </c>
      <c r="P18" s="632">
        <f>-'5C1M_GEO Mid'!$R18</f>
        <v>0</v>
      </c>
      <c r="Q18" s="632">
        <f>-'5C1N_Delta'!$R18</f>
        <v>0</v>
      </c>
      <c r="R18" s="632">
        <f>-'5C1O_Impact'!$R18</f>
        <v>0</v>
      </c>
      <c r="S18" s="632">
        <f>-'5C1P_Vision'!$R18</f>
        <v>0</v>
      </c>
      <c r="T18" s="632">
        <f>-'5C1Q_Advantage'!$R18</f>
        <v>0</v>
      </c>
      <c r="U18" s="632">
        <f>-'5C1R_Iberville'!$R18</f>
        <v>0</v>
      </c>
      <c r="V18" s="632">
        <f>-'5C1S_LC Col Prep'!$R18</f>
        <v>0</v>
      </c>
      <c r="W18" s="632">
        <f>-'5C1T_Northeast'!$R18</f>
        <v>0</v>
      </c>
      <c r="X18" s="632">
        <f>-'5C1U_Acadiana Ren'!$R18</f>
        <v>0</v>
      </c>
      <c r="Y18" s="632">
        <f>-'5C1V_Laf Ren'!$R18</f>
        <v>0</v>
      </c>
      <c r="Z18" s="632">
        <f>-'5C1W_Willow'!$R18</f>
        <v>0</v>
      </c>
      <c r="AA18" s="632">
        <f>-'5C1X_Tangi'!$R18</f>
        <v>0</v>
      </c>
      <c r="AB18" s="632">
        <f>-'5C1Y_GEO'!$R18</f>
        <v>0</v>
      </c>
      <c r="AC18" s="632">
        <f>-'5C1Z_Lincoln Prep'!$R18</f>
        <v>0</v>
      </c>
      <c r="AD18" s="632">
        <f>-'5C1AA_Laurel'!$R18</f>
        <v>0</v>
      </c>
      <c r="AE18" s="632">
        <f>-'5C1AB_Apex'!$R18</f>
        <v>0</v>
      </c>
      <c r="AF18" s="632">
        <f>-'5C1AC_Smothers'!$R18</f>
        <v>0</v>
      </c>
      <c r="AG18" s="632">
        <f>-'5C1AD_Greater'!$R18</f>
        <v>0</v>
      </c>
      <c r="AH18" s="632">
        <f>-'5C1AE_Noble Minds'!$R18</f>
        <v>0</v>
      </c>
      <c r="AI18" s="632">
        <f>-'5C1AF_JCFA-Laf'!$R18</f>
        <v>0</v>
      </c>
      <c r="AJ18" s="632">
        <f>-'5C1AG_Collegiate'!$R18</f>
        <v>0</v>
      </c>
      <c r="AK18" s="632">
        <f>-'5C1AH_BRUP'!$R18</f>
        <v>0</v>
      </c>
      <c r="AL18" s="632">
        <f>-('5C2_LAVCA'!$R18+'5C2_LAVCA'!$S18)</f>
        <v>-3344</v>
      </c>
      <c r="AM18" s="632">
        <f>-('5C3_UnvView'!$R18+'5C3_UnvView'!$S18)</f>
        <v>0</v>
      </c>
      <c r="AN18" s="633">
        <f t="shared" si="2"/>
        <v>-10033</v>
      </c>
      <c r="AO18" s="633">
        <f t="shared" si="3"/>
        <v>5078912</v>
      </c>
      <c r="AP18" s="633">
        <f>ROUND(AO18/'8_2.1.18 SIS'!C18,0)</f>
        <v>3862</v>
      </c>
      <c r="AQ18" s="634">
        <f>[3]Summary!M18</f>
        <v>-864</v>
      </c>
      <c r="AR18" s="632">
        <f t="shared" si="7"/>
        <v>0</v>
      </c>
      <c r="AS18" s="632">
        <f t="shared" si="8"/>
        <v>-864</v>
      </c>
      <c r="AT18" s="632">
        <f>'[6]Oct_MidYear Adj'!$J18</f>
        <v>-61792</v>
      </c>
      <c r="AU18" s="632">
        <f>'[6]Feb_MidYear Adj'!$J18</f>
        <v>27034</v>
      </c>
      <c r="AV18" s="634">
        <f t="shared" si="9"/>
        <v>-34758</v>
      </c>
      <c r="AW18" s="633">
        <f t="shared" si="10"/>
        <v>5043290</v>
      </c>
      <c r="AX18" s="632">
        <f>'4_Level 4'!E18</f>
        <v>42000</v>
      </c>
      <c r="AY18" s="632">
        <f>'4_Level 4'!Q18</f>
        <v>32850</v>
      </c>
      <c r="AZ18" s="633">
        <f t="shared" si="4"/>
        <v>5118140</v>
      </c>
      <c r="BA18" s="632">
        <f>'[7]2_State Distrib and Adjs'!$BD18+'[8]2_State Distrib and Adjs'!$BD18+('[9]2_State Distrib and Adjs'!$BC18*4)+('[10]2_State Distrib and Adjs'!$BC18*2)+('[1]2_State Distrib and Adjs'!$BC18*2)+'[11]2_State Distrib and Adjs'!BC18</f>
        <v>4698385</v>
      </c>
      <c r="BB18" s="632">
        <f t="shared" si="11"/>
        <v>419755</v>
      </c>
      <c r="BC18" s="632">
        <f t="shared" si="5"/>
        <v>419755</v>
      </c>
      <c r="BD18" s="632">
        <f>'4_Level 4'!J18</f>
        <v>0</v>
      </c>
      <c r="BE18" s="632">
        <f>'4_Level 4'!L18</f>
        <v>25000</v>
      </c>
      <c r="BF18" s="632">
        <f>'4_Level 4'!M18</f>
        <v>0</v>
      </c>
      <c r="BG18" s="633">
        <f t="shared" si="6"/>
        <v>5143140</v>
      </c>
      <c r="BH18" s="632">
        <v>0</v>
      </c>
    </row>
    <row r="19" spans="1:60" ht="15.6" customHeight="1" x14ac:dyDescent="0.2">
      <c r="A19" s="630">
        <v>13</v>
      </c>
      <c r="B19" s="631" t="s">
        <v>19</v>
      </c>
      <c r="C19" s="632">
        <f>'3_Levels 1&amp;2'!AP19</f>
        <v>9850214</v>
      </c>
      <c r="D19" s="632">
        <v>0</v>
      </c>
      <c r="E19" s="632">
        <f>-'5C1A_Madison'!$R19</f>
        <v>0</v>
      </c>
      <c r="F19" s="632">
        <f>-'5C1B_DArbonne'!$R19</f>
        <v>0</v>
      </c>
      <c r="G19" s="632">
        <f>-'5C1C_Intl High'!$R19</f>
        <v>0</v>
      </c>
      <c r="H19" s="632">
        <f>-'5C1D_NOMMA'!$R19</f>
        <v>0</v>
      </c>
      <c r="I19" s="632">
        <f>-'5C1E_LFNO'!$R19</f>
        <v>0</v>
      </c>
      <c r="J19" s="632">
        <f>-'5C1F_L.C. Charter'!$R19</f>
        <v>0</v>
      </c>
      <c r="K19" s="632">
        <f>-'5C1G_JS Clark'!$R19</f>
        <v>0</v>
      </c>
      <c r="L19" s="632">
        <f>-'5C1H_Southwest'!$R19</f>
        <v>0</v>
      </c>
      <c r="M19" s="632">
        <f>-'5C1I_LA Key'!$R19</f>
        <v>0</v>
      </c>
      <c r="N19" s="632">
        <f>-'5C1J_Jeff Chamber'!$R19</f>
        <v>0</v>
      </c>
      <c r="O19" s="632">
        <f>-Placeholder_Tallulah!$R19</f>
        <v>0</v>
      </c>
      <c r="P19" s="632">
        <f>-'5C1M_GEO Mid'!$R19</f>
        <v>0</v>
      </c>
      <c r="Q19" s="632">
        <f>-'5C1N_Delta'!$R19</f>
        <v>-511811</v>
      </c>
      <c r="R19" s="632">
        <f>-'5C1O_Impact'!$R19</f>
        <v>0</v>
      </c>
      <c r="S19" s="632">
        <f>-'5C1P_Vision'!$R19</f>
        <v>0</v>
      </c>
      <c r="T19" s="632">
        <f>-'5C1Q_Advantage'!$R19</f>
        <v>0</v>
      </c>
      <c r="U19" s="632">
        <f>-'5C1R_Iberville'!$R19</f>
        <v>0</v>
      </c>
      <c r="V19" s="632">
        <f>-'5C1S_LC Col Prep'!$R19</f>
        <v>0</v>
      </c>
      <c r="W19" s="632">
        <f>-'5C1T_Northeast'!$R19</f>
        <v>0</v>
      </c>
      <c r="X19" s="632">
        <f>-'5C1U_Acadiana Ren'!$R19</f>
        <v>0</v>
      </c>
      <c r="Y19" s="632">
        <f>-'5C1V_Laf Ren'!$R19</f>
        <v>0</v>
      </c>
      <c r="Z19" s="632">
        <f>-'5C1W_Willow'!$R19</f>
        <v>0</v>
      </c>
      <c r="AA19" s="632">
        <f>-'5C1X_Tangi'!$R19</f>
        <v>0</v>
      </c>
      <c r="AB19" s="632">
        <f>-'5C1Y_GEO'!$R19</f>
        <v>0</v>
      </c>
      <c r="AC19" s="632">
        <f>-'5C1Z_Lincoln Prep'!$R19</f>
        <v>0</v>
      </c>
      <c r="AD19" s="632">
        <f>-'5C1AA_Laurel'!$R19</f>
        <v>0</v>
      </c>
      <c r="AE19" s="632">
        <f>-'5C1AB_Apex'!$R19</f>
        <v>0</v>
      </c>
      <c r="AF19" s="632">
        <f>-'5C1AC_Smothers'!$R19</f>
        <v>0</v>
      </c>
      <c r="AG19" s="632">
        <f>-'5C1AD_Greater'!$R19</f>
        <v>0</v>
      </c>
      <c r="AH19" s="632">
        <f>-'5C1AE_Noble Minds'!$R19</f>
        <v>0</v>
      </c>
      <c r="AI19" s="632">
        <f>-'5C1AF_JCFA-Laf'!$R19</f>
        <v>0</v>
      </c>
      <c r="AJ19" s="632">
        <f>-'5C1AG_Collegiate'!$R19</f>
        <v>0</v>
      </c>
      <c r="AK19" s="632">
        <f>-'5C1AH_BRUP'!$R19</f>
        <v>0</v>
      </c>
      <c r="AL19" s="632">
        <f>-('5C2_LAVCA'!$R19+'5C2_LAVCA'!$S19)</f>
        <v>-58603</v>
      </c>
      <c r="AM19" s="632">
        <f>-('5C3_UnvView'!$R19+'5C3_UnvView'!$S19)</f>
        <v>-28390</v>
      </c>
      <c r="AN19" s="633">
        <f t="shared" si="2"/>
        <v>-598804</v>
      </c>
      <c r="AO19" s="633">
        <f t="shared" si="3"/>
        <v>9251410</v>
      </c>
      <c r="AP19" s="633">
        <f>ROUND(AO19/'8_2.1.18 SIS'!C19,0)</f>
        <v>7461</v>
      </c>
      <c r="AQ19" s="634">
        <f>[3]Summary!M19</f>
        <v>52090</v>
      </c>
      <c r="AR19" s="632">
        <f t="shared" si="7"/>
        <v>52090</v>
      </c>
      <c r="AS19" s="632">
        <f t="shared" si="8"/>
        <v>0</v>
      </c>
      <c r="AT19" s="632">
        <f>'[6]Oct_MidYear Adj'!$J19</f>
        <v>-417816</v>
      </c>
      <c r="AU19" s="632">
        <f>'[6]Feb_MidYear Adj'!$J19</f>
        <v>-70880</v>
      </c>
      <c r="AV19" s="634">
        <f t="shared" si="9"/>
        <v>-488696</v>
      </c>
      <c r="AW19" s="633">
        <f t="shared" si="10"/>
        <v>8814804</v>
      </c>
      <c r="AX19" s="632">
        <f>'4_Level 4'!E19</f>
        <v>0</v>
      </c>
      <c r="AY19" s="632">
        <f>'4_Level 4'!Q19</f>
        <v>42539</v>
      </c>
      <c r="AZ19" s="633">
        <f t="shared" si="4"/>
        <v>8857343</v>
      </c>
      <c r="BA19" s="632">
        <f>'[7]2_State Distrib and Adjs'!$BD19+'[8]2_State Distrib and Adjs'!$BD19+('[9]2_State Distrib and Adjs'!$BC19*4)+('[10]2_State Distrib and Adjs'!$BC19*2)+('[1]2_State Distrib and Adjs'!$BC19*2)+'[11]2_State Distrib and Adjs'!BC19</f>
        <v>8158836</v>
      </c>
      <c r="BB19" s="632">
        <f t="shared" si="11"/>
        <v>698507</v>
      </c>
      <c r="BC19" s="632">
        <f t="shared" si="5"/>
        <v>698507</v>
      </c>
      <c r="BD19" s="632">
        <f>'4_Level 4'!J19</f>
        <v>0</v>
      </c>
      <c r="BE19" s="632">
        <f>'4_Level 4'!L19</f>
        <v>37128</v>
      </c>
      <c r="BF19" s="632">
        <f>'4_Level 4'!M19</f>
        <v>0</v>
      </c>
      <c r="BG19" s="633">
        <f t="shared" si="6"/>
        <v>8894471</v>
      </c>
      <c r="BH19" s="632">
        <v>0</v>
      </c>
    </row>
    <row r="20" spans="1:60" ht="15.6" customHeight="1" x14ac:dyDescent="0.2">
      <c r="A20" s="630">
        <v>14</v>
      </c>
      <c r="B20" s="631" t="s">
        <v>20</v>
      </c>
      <c r="C20" s="632">
        <f>'3_Levels 1&amp;2'!AP20</f>
        <v>12685228</v>
      </c>
      <c r="D20" s="632">
        <v>0</v>
      </c>
      <c r="E20" s="632">
        <f>-'5C1A_Madison'!$R20</f>
        <v>0</v>
      </c>
      <c r="F20" s="632">
        <f>-'5C1B_DArbonne'!$R20</f>
        <v>-35111</v>
      </c>
      <c r="G20" s="632">
        <f>-'5C1C_Intl High'!$R20</f>
        <v>0</v>
      </c>
      <c r="H20" s="632">
        <f>-'5C1D_NOMMA'!$R20</f>
        <v>0</v>
      </c>
      <c r="I20" s="632">
        <f>-'5C1E_LFNO'!$R20</f>
        <v>0</v>
      </c>
      <c r="J20" s="632">
        <f>-'5C1F_L.C. Charter'!$R20</f>
        <v>0</v>
      </c>
      <c r="K20" s="632">
        <f>-'5C1G_JS Clark'!$R20</f>
        <v>0</v>
      </c>
      <c r="L20" s="632">
        <f>-'5C1H_Southwest'!$R20</f>
        <v>0</v>
      </c>
      <c r="M20" s="632">
        <f>-'5C1I_LA Key'!$R20</f>
        <v>0</v>
      </c>
      <c r="N20" s="632">
        <f>-'5C1J_Jeff Chamber'!$R20</f>
        <v>0</v>
      </c>
      <c r="O20" s="632">
        <f>-Placeholder_Tallulah!$R20</f>
        <v>0</v>
      </c>
      <c r="P20" s="632">
        <f>-'5C1M_GEO Mid'!$R20</f>
        <v>0</v>
      </c>
      <c r="Q20" s="632">
        <f>-'5C1N_Delta'!$R20</f>
        <v>0</v>
      </c>
      <c r="R20" s="632">
        <f>-'5C1O_Impact'!$R20</f>
        <v>0</v>
      </c>
      <c r="S20" s="632">
        <f>-'5C1P_Vision'!$R20</f>
        <v>0</v>
      </c>
      <c r="T20" s="632">
        <f>-'5C1Q_Advantage'!$R20</f>
        <v>0</v>
      </c>
      <c r="U20" s="632">
        <f>-'5C1R_Iberville'!$R20</f>
        <v>0</v>
      </c>
      <c r="V20" s="632">
        <f>-'5C1S_LC Col Prep'!$R20</f>
        <v>0</v>
      </c>
      <c r="W20" s="632">
        <f>-'5C1T_Northeast'!$R20</f>
        <v>-289231</v>
      </c>
      <c r="X20" s="632">
        <f>-'5C1U_Acadiana Ren'!$R20</f>
        <v>0</v>
      </c>
      <c r="Y20" s="632">
        <f>-'5C1V_Laf Ren'!$R20</f>
        <v>0</v>
      </c>
      <c r="Z20" s="632">
        <f>-'5C1W_Willow'!$R20</f>
        <v>0</v>
      </c>
      <c r="AA20" s="632">
        <f>-'5C1X_Tangi'!$R20</f>
        <v>0</v>
      </c>
      <c r="AB20" s="632">
        <f>-'5C1Y_GEO'!$R20</f>
        <v>0</v>
      </c>
      <c r="AC20" s="632">
        <f>-'5C1Z_Lincoln Prep'!$R20</f>
        <v>-316894</v>
      </c>
      <c r="AD20" s="632">
        <f>-'5C1AA_Laurel'!$R20</f>
        <v>0</v>
      </c>
      <c r="AE20" s="632">
        <f>-'5C1AB_Apex'!$R20</f>
        <v>0</v>
      </c>
      <c r="AF20" s="632">
        <f>-'5C1AC_Smothers'!$R20</f>
        <v>0</v>
      </c>
      <c r="AG20" s="632">
        <f>-'5C1AD_Greater'!$R20</f>
        <v>0</v>
      </c>
      <c r="AH20" s="632">
        <f>-'5C1AE_Noble Minds'!$R20</f>
        <v>0</v>
      </c>
      <c r="AI20" s="632">
        <f>-'5C1AF_JCFA-Laf'!$R20</f>
        <v>0</v>
      </c>
      <c r="AJ20" s="632">
        <f>-'5C1AG_Collegiate'!$R20</f>
        <v>0</v>
      </c>
      <c r="AK20" s="632">
        <f>-'5C1AH_BRUP'!$R20</f>
        <v>0</v>
      </c>
      <c r="AL20" s="632">
        <f>-('5C2_LAVCA'!$R20+'5C2_LAVCA'!$S20)</f>
        <v>-45103</v>
      </c>
      <c r="AM20" s="632">
        <f>-('5C3_UnvView'!$R20+'5C3_UnvView'!$S20)</f>
        <v>-53194</v>
      </c>
      <c r="AN20" s="633">
        <f t="shared" si="2"/>
        <v>-739533</v>
      </c>
      <c r="AO20" s="633">
        <f t="shared" si="3"/>
        <v>11945695</v>
      </c>
      <c r="AP20" s="633">
        <f>ROUND(AO20/'8_2.1.18 SIS'!C20,0)</f>
        <v>7231</v>
      </c>
      <c r="AQ20" s="634">
        <f>[3]Summary!M20</f>
        <v>-461</v>
      </c>
      <c r="AR20" s="632">
        <f t="shared" si="7"/>
        <v>0</v>
      </c>
      <c r="AS20" s="632">
        <f t="shared" si="8"/>
        <v>-461</v>
      </c>
      <c r="AT20" s="632">
        <f>'[6]Oct_MidYear Adj'!$J20</f>
        <v>-130158</v>
      </c>
      <c r="AU20" s="632">
        <f>'[6]Feb_MidYear Adj'!$J20</f>
        <v>-18078</v>
      </c>
      <c r="AV20" s="634">
        <f t="shared" si="9"/>
        <v>-148236</v>
      </c>
      <c r="AW20" s="633">
        <f t="shared" si="10"/>
        <v>11796998</v>
      </c>
      <c r="AX20" s="632">
        <f>'4_Level 4'!E20</f>
        <v>0</v>
      </c>
      <c r="AY20" s="632">
        <f>'4_Level 4'!Q20</f>
        <v>6869</v>
      </c>
      <c r="AZ20" s="633">
        <f t="shared" si="4"/>
        <v>11803867</v>
      </c>
      <c r="BA20" s="632">
        <f>'[7]2_State Distrib and Adjs'!$BD20+'[8]2_State Distrib and Adjs'!$BD20+('[9]2_State Distrib and Adjs'!$BC20*4)+('[10]2_State Distrib and Adjs'!$BC20*2)+('[1]2_State Distrib and Adjs'!$BC20*2)+'[11]2_State Distrib and Adjs'!BC20</f>
        <v>10858033</v>
      </c>
      <c r="BB20" s="632">
        <f t="shared" si="11"/>
        <v>945834</v>
      </c>
      <c r="BC20" s="632">
        <f t="shared" si="5"/>
        <v>945834</v>
      </c>
      <c r="BD20" s="632">
        <f>'4_Level 4'!J20</f>
        <v>0</v>
      </c>
      <c r="BE20" s="632">
        <f>'4_Level 4'!L20</f>
        <v>25000</v>
      </c>
      <c r="BF20" s="632">
        <f>'4_Level 4'!M20</f>
        <v>0</v>
      </c>
      <c r="BG20" s="633">
        <f t="shared" si="6"/>
        <v>11828867</v>
      </c>
      <c r="BH20" s="632">
        <v>0</v>
      </c>
    </row>
    <row r="21" spans="1:60" ht="15.6" customHeight="1" x14ac:dyDescent="0.2">
      <c r="A21" s="635">
        <v>15</v>
      </c>
      <c r="B21" s="636" t="s">
        <v>21</v>
      </c>
      <c r="C21" s="637">
        <f>'3_Levels 1&amp;2'!AP21</f>
        <v>24087657</v>
      </c>
      <c r="D21" s="637">
        <v>0</v>
      </c>
      <c r="E21" s="637">
        <f>-'5C1A_Madison'!$R21</f>
        <v>0</v>
      </c>
      <c r="F21" s="637">
        <f>-'5C1B_DArbonne'!$R21</f>
        <v>0</v>
      </c>
      <c r="G21" s="637">
        <f>-'5C1C_Intl High'!$R21</f>
        <v>0</v>
      </c>
      <c r="H21" s="637">
        <f>-'5C1D_NOMMA'!$R21</f>
        <v>0</v>
      </c>
      <c r="I21" s="637">
        <f>-'5C1E_LFNO'!$R21</f>
        <v>0</v>
      </c>
      <c r="J21" s="637">
        <f>-'5C1F_L.C. Charter'!$R21</f>
        <v>0</v>
      </c>
      <c r="K21" s="637">
        <f>-'5C1G_JS Clark'!$R21</f>
        <v>0</v>
      </c>
      <c r="L21" s="637">
        <f>-'5C1H_Southwest'!$R21</f>
        <v>0</v>
      </c>
      <c r="M21" s="637">
        <f>-'5C1I_LA Key'!$R21</f>
        <v>0</v>
      </c>
      <c r="N21" s="637">
        <f>-'5C1J_Jeff Chamber'!$R21</f>
        <v>0</v>
      </c>
      <c r="O21" s="637">
        <f>-Placeholder_Tallulah!$R21</f>
        <v>0</v>
      </c>
      <c r="P21" s="637">
        <f>-'5C1M_GEO Mid'!$R21</f>
        <v>0</v>
      </c>
      <c r="Q21" s="637">
        <f>-'5C1N_Delta'!$R21</f>
        <v>-2103245</v>
      </c>
      <c r="R21" s="637">
        <f>-'5C1O_Impact'!$R21</f>
        <v>0</v>
      </c>
      <c r="S21" s="637">
        <f>-'5C1P_Vision'!$R21</f>
        <v>0</v>
      </c>
      <c r="T21" s="637">
        <f>-'5C1Q_Advantage'!$R21</f>
        <v>0</v>
      </c>
      <c r="U21" s="637">
        <f>-'5C1R_Iberville'!$R21</f>
        <v>0</v>
      </c>
      <c r="V21" s="637">
        <f>-'5C1S_LC Col Prep'!$R21</f>
        <v>0</v>
      </c>
      <c r="W21" s="637">
        <f>-'5C1T_Northeast'!$R21</f>
        <v>0</v>
      </c>
      <c r="X21" s="637">
        <f>-'5C1U_Acadiana Ren'!$R21</f>
        <v>0</v>
      </c>
      <c r="Y21" s="637">
        <f>-'5C1V_Laf Ren'!$R21</f>
        <v>0</v>
      </c>
      <c r="Z21" s="637">
        <f>-'5C1W_Willow'!$R21</f>
        <v>0</v>
      </c>
      <c r="AA21" s="637">
        <f>-'5C1X_Tangi'!$R21</f>
        <v>0</v>
      </c>
      <c r="AB21" s="637">
        <f>-'5C1Y_GEO'!$R21</f>
        <v>0</v>
      </c>
      <c r="AC21" s="637">
        <f>-'5C1Z_Lincoln Prep'!$R21</f>
        <v>0</v>
      </c>
      <c r="AD21" s="637">
        <f>-'5C1AA_Laurel'!$R21</f>
        <v>0</v>
      </c>
      <c r="AE21" s="637">
        <f>-'5C1AB_Apex'!$R21</f>
        <v>0</v>
      </c>
      <c r="AF21" s="637">
        <f>-'5C1AC_Smothers'!$R21</f>
        <v>0</v>
      </c>
      <c r="AG21" s="637">
        <f>-'5C1AD_Greater'!$R21</f>
        <v>0</v>
      </c>
      <c r="AH21" s="1034">
        <f>-'5C1AE_Noble Minds'!$R21</f>
        <v>0</v>
      </c>
      <c r="AI21" s="1034">
        <f>-'5C1AF_JCFA-Laf'!$R21</f>
        <v>0</v>
      </c>
      <c r="AJ21" s="1034">
        <f>-'5C1AG_Collegiate'!$R21</f>
        <v>0</v>
      </c>
      <c r="AK21" s="637">
        <f>-'5C1AH_BRUP'!$R21</f>
        <v>0</v>
      </c>
      <c r="AL21" s="637">
        <f>-('5C2_LAVCA'!$R21+'5C2_LAVCA'!$S21)</f>
        <v>-52001</v>
      </c>
      <c r="AM21" s="637">
        <f>-('5C3_UnvView'!$R21+'5C3_UnvView'!$S21)</f>
        <v>-21253</v>
      </c>
      <c r="AN21" s="638">
        <f t="shared" si="2"/>
        <v>-2176499</v>
      </c>
      <c r="AO21" s="638">
        <f t="shared" si="3"/>
        <v>21911158</v>
      </c>
      <c r="AP21" s="638">
        <f>ROUND(AO21/'8_2.1.18 SIS'!C21,0)</f>
        <v>6732</v>
      </c>
      <c r="AQ21" s="639">
        <f>[3]Summary!M21</f>
        <v>-140027</v>
      </c>
      <c r="AR21" s="637">
        <f t="shared" si="7"/>
        <v>0</v>
      </c>
      <c r="AS21" s="637">
        <f t="shared" si="8"/>
        <v>-140027</v>
      </c>
      <c r="AT21" s="637">
        <f>'[6]Oct_MidYear Adj'!$J21</f>
        <v>-390456</v>
      </c>
      <c r="AU21" s="637">
        <f>'[6]Feb_MidYear Adj'!$J21</f>
        <v>40392</v>
      </c>
      <c r="AV21" s="639">
        <f t="shared" si="9"/>
        <v>-350064</v>
      </c>
      <c r="AW21" s="638">
        <f t="shared" si="10"/>
        <v>21421067</v>
      </c>
      <c r="AX21" s="637">
        <f>'4_Level 4'!E21</f>
        <v>42000</v>
      </c>
      <c r="AY21" s="637">
        <f>'4_Level 4'!Q21</f>
        <v>178571</v>
      </c>
      <c r="AZ21" s="638">
        <f t="shared" si="4"/>
        <v>21641638</v>
      </c>
      <c r="BA21" s="637">
        <f>'[7]2_State Distrib and Adjs'!$BD21+'[8]2_State Distrib and Adjs'!$BD21+('[9]2_State Distrib and Adjs'!$BC21*4)+('[10]2_State Distrib and Adjs'!$BC21*2)+('[1]2_State Distrib and Adjs'!$BC21*2)+'[11]2_State Distrib and Adjs'!BC21</f>
        <v>19855455</v>
      </c>
      <c r="BB21" s="637">
        <f t="shared" si="11"/>
        <v>1786183</v>
      </c>
      <c r="BC21" s="637">
        <f t="shared" si="5"/>
        <v>1786183</v>
      </c>
      <c r="BD21" s="637">
        <f>'4_Level 4'!J21</f>
        <v>0</v>
      </c>
      <c r="BE21" s="637">
        <f>'4_Level 4'!L21</f>
        <v>27132</v>
      </c>
      <c r="BF21" s="637">
        <f>'4_Level 4'!M21</f>
        <v>0</v>
      </c>
      <c r="BG21" s="638">
        <f t="shared" si="6"/>
        <v>21668770</v>
      </c>
      <c r="BH21" s="637">
        <v>0</v>
      </c>
    </row>
    <row r="22" spans="1:60" ht="15.6" customHeight="1" x14ac:dyDescent="0.2">
      <c r="A22" s="628">
        <v>16</v>
      </c>
      <c r="B22" s="629" t="s">
        <v>22</v>
      </c>
      <c r="C22" s="221">
        <f>'3_Levels 1&amp;2'!AP22</f>
        <v>14667741</v>
      </c>
      <c r="D22" s="221">
        <v>0</v>
      </c>
      <c r="E22" s="221">
        <f>-'5C1A_Madison'!$R22</f>
        <v>0</v>
      </c>
      <c r="F22" s="221">
        <f>-'5C1B_DArbonne'!$R22</f>
        <v>0</v>
      </c>
      <c r="G22" s="221">
        <f>-'5C1C_Intl High'!$R22</f>
        <v>0</v>
      </c>
      <c r="H22" s="221">
        <f>-'5C1D_NOMMA'!$R22</f>
        <v>0</v>
      </c>
      <c r="I22" s="221">
        <f>-'5C1E_LFNO'!$R22</f>
        <v>0</v>
      </c>
      <c r="J22" s="221">
        <f>-'5C1F_L.C. Charter'!$R22</f>
        <v>0</v>
      </c>
      <c r="K22" s="221">
        <f>-'5C1G_JS Clark'!$R22</f>
        <v>-2697</v>
      </c>
      <c r="L22" s="221">
        <f>-'5C1H_Southwest'!$R22</f>
        <v>0</v>
      </c>
      <c r="M22" s="221">
        <f>-'5C1I_LA Key'!$R22</f>
        <v>0</v>
      </c>
      <c r="N22" s="221">
        <f>-'5C1J_Jeff Chamber'!$R22</f>
        <v>0</v>
      </c>
      <c r="O22" s="221">
        <f>-Placeholder_Tallulah!$R22</f>
        <v>0</v>
      </c>
      <c r="P22" s="221">
        <f>-'5C1M_GEO Mid'!$R22</f>
        <v>0</v>
      </c>
      <c r="Q22" s="221">
        <f>-'5C1N_Delta'!$R22</f>
        <v>0</v>
      </c>
      <c r="R22" s="221">
        <f>-'5C1O_Impact'!$R22</f>
        <v>0</v>
      </c>
      <c r="S22" s="221">
        <f>-'5C1P_Vision'!$R22</f>
        <v>0</v>
      </c>
      <c r="T22" s="221">
        <f>-'5C1Q_Advantage'!$R22</f>
        <v>0</v>
      </c>
      <c r="U22" s="221">
        <f>-'5C1R_Iberville'!$R22</f>
        <v>0</v>
      </c>
      <c r="V22" s="221">
        <f>-'5C1S_LC Col Prep'!$R22</f>
        <v>0</v>
      </c>
      <c r="W22" s="221">
        <f>-'5C1T_Northeast'!$R22</f>
        <v>0</v>
      </c>
      <c r="X22" s="221">
        <f>-'5C1U_Acadiana Ren'!$R22</f>
        <v>0</v>
      </c>
      <c r="Y22" s="221">
        <f>-'5C1V_Laf Ren'!$R22</f>
        <v>0</v>
      </c>
      <c r="Z22" s="221">
        <f>-'5C1W_Willow'!$R22</f>
        <v>0</v>
      </c>
      <c r="AA22" s="221">
        <f>-'5C1X_Tangi'!$R22</f>
        <v>0</v>
      </c>
      <c r="AB22" s="221">
        <f>-'5C1Y_GEO'!$R22</f>
        <v>0</v>
      </c>
      <c r="AC22" s="221">
        <f>-'5C1Z_Lincoln Prep'!$R22</f>
        <v>0</v>
      </c>
      <c r="AD22" s="221">
        <f>-'5C1AA_Laurel'!$R22</f>
        <v>0</v>
      </c>
      <c r="AE22" s="221">
        <f>-'5C1AB_Apex'!$R22</f>
        <v>0</v>
      </c>
      <c r="AF22" s="221">
        <f>-'5C1AC_Smothers'!$R22</f>
        <v>0</v>
      </c>
      <c r="AG22" s="221">
        <f>-'5C1AD_Greater'!$R22</f>
        <v>0</v>
      </c>
      <c r="AH22" s="221">
        <f>-'5C1AE_Noble Minds'!$R22</f>
        <v>0</v>
      </c>
      <c r="AI22" s="221">
        <f>-'5C1AF_JCFA-Laf'!$R22</f>
        <v>0</v>
      </c>
      <c r="AJ22" s="221">
        <f>-'5C1AG_Collegiate'!$R22</f>
        <v>0</v>
      </c>
      <c r="AK22" s="221">
        <f>-'5C1AH_BRUP'!$R22</f>
        <v>0</v>
      </c>
      <c r="AL22" s="221">
        <f>-('5C2_LAVCA'!$R22+'5C2_LAVCA'!$S22)</f>
        <v>-41130</v>
      </c>
      <c r="AM22" s="221">
        <f>-('5C3_UnvView'!$R22+'5C3_UnvView'!$S22)</f>
        <v>-29158</v>
      </c>
      <c r="AN22" s="220">
        <f t="shared" si="2"/>
        <v>-72985</v>
      </c>
      <c r="AO22" s="220">
        <f t="shared" si="3"/>
        <v>14594756</v>
      </c>
      <c r="AP22" s="220">
        <f>ROUND(AO22/'8_2.1.18 SIS'!C22,0)</f>
        <v>2979</v>
      </c>
      <c r="AQ22" s="222">
        <f>[3]Summary!M22</f>
        <v>19290</v>
      </c>
      <c r="AR22" s="221">
        <f t="shared" si="7"/>
        <v>19290</v>
      </c>
      <c r="AS22" s="221">
        <f t="shared" si="8"/>
        <v>0</v>
      </c>
      <c r="AT22" s="221">
        <f>'[6]Oct_MidYear Adj'!$J22</f>
        <v>-229383</v>
      </c>
      <c r="AU22" s="221">
        <f>'[6]Feb_MidYear Adj'!$J22</f>
        <v>-40217</v>
      </c>
      <c r="AV22" s="222">
        <f t="shared" si="9"/>
        <v>-269600</v>
      </c>
      <c r="AW22" s="220">
        <f t="shared" si="10"/>
        <v>14344446</v>
      </c>
      <c r="AX22" s="221">
        <f>'4_Level 4'!E22</f>
        <v>0</v>
      </c>
      <c r="AY22" s="221">
        <f>'4_Level 4'!Q22</f>
        <v>125642</v>
      </c>
      <c r="AZ22" s="220">
        <f t="shared" si="4"/>
        <v>14470088</v>
      </c>
      <c r="BA22" s="221">
        <f>'[7]2_State Distrib and Adjs'!$BD22+'[8]2_State Distrib and Adjs'!$BD22+('[9]2_State Distrib and Adjs'!$BC22*4)+('[10]2_State Distrib and Adjs'!$BC22*2)+('[1]2_State Distrib and Adjs'!$BC22*2)+'[11]2_State Distrib and Adjs'!BC22</f>
        <v>13308546</v>
      </c>
      <c r="BB22" s="221">
        <f t="shared" si="11"/>
        <v>1161542</v>
      </c>
      <c r="BC22" s="221">
        <f t="shared" si="5"/>
        <v>1161542</v>
      </c>
      <c r="BD22" s="221">
        <f>'4_Level 4'!J22</f>
        <v>0</v>
      </c>
      <c r="BE22" s="221">
        <f>'4_Level 4'!L22</f>
        <v>192542</v>
      </c>
      <c r="BF22" s="221">
        <f>'4_Level 4'!M22</f>
        <v>85272</v>
      </c>
      <c r="BG22" s="220">
        <f t="shared" si="6"/>
        <v>14747902</v>
      </c>
      <c r="BH22" s="221">
        <v>0</v>
      </c>
    </row>
    <row r="23" spans="1:60" ht="15.6" customHeight="1" x14ac:dyDescent="0.2">
      <c r="A23" s="630">
        <v>17</v>
      </c>
      <c r="B23" s="631" t="s">
        <v>23</v>
      </c>
      <c r="C23" s="632">
        <f>'3_Levels 1&amp;2'!AP23</f>
        <v>172440286</v>
      </c>
      <c r="D23" s="632">
        <f>-'5B2_RSD LA'!I18</f>
        <v>-9295871</v>
      </c>
      <c r="E23" s="632">
        <f>-'5C1A_Madison'!$R23</f>
        <v>-2065452</v>
      </c>
      <c r="F23" s="632">
        <f>-'5C1B_DArbonne'!$R23</f>
        <v>0</v>
      </c>
      <c r="G23" s="632">
        <f>-'5C1C_Intl High'!$R23</f>
        <v>0</v>
      </c>
      <c r="H23" s="632">
        <f>-'5C1D_NOMMA'!$R23</f>
        <v>0</v>
      </c>
      <c r="I23" s="632">
        <f>-'5C1E_LFNO'!$R23</f>
        <v>-3603</v>
      </c>
      <c r="J23" s="632">
        <f>-'5C1F_L.C. Charter'!$R23</f>
        <v>0</v>
      </c>
      <c r="K23" s="632">
        <f>-'5C1G_JS Clark'!$R23</f>
        <v>0</v>
      </c>
      <c r="L23" s="632">
        <f>-'5C1H_Southwest'!$R23</f>
        <v>0</v>
      </c>
      <c r="M23" s="632">
        <f>-'5C1I_LA Key'!$R23</f>
        <v>-1131826</v>
      </c>
      <c r="N23" s="632">
        <f>-'5C1J_Jeff Chamber'!$R23</f>
        <v>0</v>
      </c>
      <c r="O23" s="632">
        <f>-Placeholder_Tallulah!$R23</f>
        <v>0</v>
      </c>
      <c r="P23" s="632">
        <f>-'5C1M_GEO Mid'!$R23</f>
        <v>-2587209</v>
      </c>
      <c r="Q23" s="632">
        <f>-'5C1N_Delta'!$R23</f>
        <v>-6475</v>
      </c>
      <c r="R23" s="632">
        <f>-'5C1O_Impact'!$R23</f>
        <v>-761691</v>
      </c>
      <c r="S23" s="632">
        <f>-'5C1P_Vision'!$R23</f>
        <v>0</v>
      </c>
      <c r="T23" s="632">
        <f>-'5C1Q_Advantage'!$R23</f>
        <v>-847623</v>
      </c>
      <c r="U23" s="632">
        <f>-'5C1R_Iberville'!$R23</f>
        <v>-3713</v>
      </c>
      <c r="V23" s="632">
        <f>-'5C1S_LC Col Prep'!$R23</f>
        <v>0</v>
      </c>
      <c r="W23" s="632">
        <f>-'5C1T_Northeast'!$R23</f>
        <v>0</v>
      </c>
      <c r="X23" s="632">
        <f>-'5C1U_Acadiana Ren'!$R23</f>
        <v>0</v>
      </c>
      <c r="Y23" s="632">
        <f>-'5C1V_Laf Ren'!$R23</f>
        <v>-3198</v>
      </c>
      <c r="Z23" s="632">
        <f>-'5C1W_Willow'!$R23</f>
        <v>-13570</v>
      </c>
      <c r="AA23" s="632">
        <f>-'5C1X_Tangi'!$R23</f>
        <v>0</v>
      </c>
      <c r="AB23" s="632">
        <f>-'5C1Y_GEO'!$R23</f>
        <v>-1023338</v>
      </c>
      <c r="AC23" s="632">
        <f>-'5C1Z_Lincoln Prep'!$R23</f>
        <v>0</v>
      </c>
      <c r="AD23" s="632">
        <f>-'5C1AA_Laurel'!$R23</f>
        <v>-267553</v>
      </c>
      <c r="AE23" s="632">
        <f>-'5C1AB_Apex'!$R23</f>
        <v>-379615</v>
      </c>
      <c r="AF23" s="632">
        <f>-'5C1AC_Smothers'!$R23</f>
        <v>0</v>
      </c>
      <c r="AG23" s="632">
        <f>-'5C1AD_Greater'!$R23</f>
        <v>0</v>
      </c>
      <c r="AH23" s="632">
        <f>-'5C1AE_Noble Minds'!$R23</f>
        <v>0</v>
      </c>
      <c r="AI23" s="632">
        <f>-'5C1AF_JCFA-Laf'!$R23</f>
        <v>0</v>
      </c>
      <c r="AJ23" s="632">
        <f>-'5C1AG_Collegiate'!$R23</f>
        <v>-479596</v>
      </c>
      <c r="AK23" s="632">
        <f>-'5C1AH_BRUP'!$R23</f>
        <v>-1032000</v>
      </c>
      <c r="AL23" s="632">
        <f>-('5C2_LAVCA'!$R23+'5C2_LAVCA'!$S23)</f>
        <v>-447201</v>
      </c>
      <c r="AM23" s="632">
        <f>-('5C3_UnvView'!$R23+'5C3_UnvView'!$S23)</f>
        <v>-824776</v>
      </c>
      <c r="AN23" s="633">
        <f t="shared" si="2"/>
        <v>-21174310</v>
      </c>
      <c r="AO23" s="633">
        <f t="shared" si="3"/>
        <v>151265976</v>
      </c>
      <c r="AP23" s="633">
        <f>ROUND(AO23/'8_2.1.18 SIS'!C23,0)</f>
        <v>3902</v>
      </c>
      <c r="AQ23" s="634">
        <f>[3]Summary!M23+VLOOKUP(A23,'[12]Audit Adjs'!$A$26:$E$31,5,FALSE)+[16]Sheet1!$D$3</f>
        <v>290057</v>
      </c>
      <c r="AR23" s="632">
        <f t="shared" si="7"/>
        <v>290057</v>
      </c>
      <c r="AS23" s="632">
        <f t="shared" si="8"/>
        <v>0</v>
      </c>
      <c r="AT23" s="632">
        <f>'[6]Oct_MidYear Adj'!$J23</f>
        <v>940382</v>
      </c>
      <c r="AU23" s="632">
        <f>'[6]Feb_MidYear Adj'!$J23</f>
        <v>343376</v>
      </c>
      <c r="AV23" s="634">
        <f t="shared" si="9"/>
        <v>1283758</v>
      </c>
      <c r="AW23" s="633">
        <f t="shared" si="10"/>
        <v>152839791</v>
      </c>
      <c r="AX23" s="632">
        <f>'4_Level 4'!E23</f>
        <v>336000</v>
      </c>
      <c r="AY23" s="632">
        <f>'4_Level 4'!Q23</f>
        <v>920828</v>
      </c>
      <c r="AZ23" s="633">
        <f t="shared" si="4"/>
        <v>154096619</v>
      </c>
      <c r="BA23" s="632">
        <f>'[7]2_State Distrib and Adjs'!$BD23+'[8]2_State Distrib and Adjs'!$BD23+('[9]2_State Distrib and Adjs'!$BC23*4)+('[10]2_State Distrib and Adjs'!$BC23*2)+('[1]2_State Distrib and Adjs'!$BC23*2)+'[11]2_State Distrib and Adjs'!BC23</f>
        <v>140783768</v>
      </c>
      <c r="BB23" s="632">
        <f t="shared" si="11"/>
        <v>13312851</v>
      </c>
      <c r="BC23" s="632">
        <f t="shared" si="5"/>
        <v>13312851</v>
      </c>
      <c r="BD23" s="632">
        <f>'4_Level 4'!J23</f>
        <v>78000</v>
      </c>
      <c r="BE23" s="632">
        <f>'4_Level 4'!L23</f>
        <v>492184</v>
      </c>
      <c r="BF23" s="632">
        <f>'4_Level 4'!M23</f>
        <v>180782</v>
      </c>
      <c r="BG23" s="633">
        <f t="shared" si="6"/>
        <v>154847585</v>
      </c>
      <c r="BH23" s="632">
        <v>0</v>
      </c>
    </row>
    <row r="24" spans="1:60" ht="15.6" customHeight="1" x14ac:dyDescent="0.2">
      <c r="A24" s="630">
        <v>18</v>
      </c>
      <c r="B24" s="631" t="s">
        <v>24</v>
      </c>
      <c r="C24" s="632">
        <f>'3_Levels 1&amp;2'!AP24</f>
        <v>6733625</v>
      </c>
      <c r="D24" s="632">
        <v>0</v>
      </c>
      <c r="E24" s="632">
        <f>-'5C1A_Madison'!$R24</f>
        <v>0</v>
      </c>
      <c r="F24" s="632">
        <f>-'5C1B_DArbonne'!$R24</f>
        <v>0</v>
      </c>
      <c r="G24" s="632">
        <f>-'5C1C_Intl High'!$R24</f>
        <v>0</v>
      </c>
      <c r="H24" s="632">
        <f>-'5C1D_NOMMA'!$R24</f>
        <v>0</v>
      </c>
      <c r="I24" s="632">
        <f>-'5C1E_LFNO'!$R24</f>
        <v>0</v>
      </c>
      <c r="J24" s="632">
        <f>-'5C1F_L.C. Charter'!$R24</f>
        <v>0</v>
      </c>
      <c r="K24" s="632">
        <f>-'5C1G_JS Clark'!$R24</f>
        <v>0</v>
      </c>
      <c r="L24" s="632">
        <f>-'5C1H_Southwest'!$R24</f>
        <v>0</v>
      </c>
      <c r="M24" s="632">
        <f>-'5C1I_LA Key'!$R24</f>
        <v>0</v>
      </c>
      <c r="N24" s="632">
        <f>-'5C1J_Jeff Chamber'!$R24</f>
        <v>0</v>
      </c>
      <c r="O24" s="632">
        <f>-Placeholder_Tallulah!$R24</f>
        <v>0</v>
      </c>
      <c r="P24" s="632">
        <f>-'5C1M_GEO Mid'!$R24</f>
        <v>0</v>
      </c>
      <c r="Q24" s="632">
        <f>-'5C1N_Delta'!$R24</f>
        <v>0</v>
      </c>
      <c r="R24" s="632">
        <f>-'5C1O_Impact'!$R24</f>
        <v>0</v>
      </c>
      <c r="S24" s="632">
        <f>-'5C1P_Vision'!$R24</f>
        <v>0</v>
      </c>
      <c r="T24" s="632">
        <f>-'5C1Q_Advantage'!$R24</f>
        <v>0</v>
      </c>
      <c r="U24" s="632">
        <f>-'5C1R_Iberville'!$R24</f>
        <v>0</v>
      </c>
      <c r="V24" s="632">
        <f>-'5C1S_LC Col Prep'!$R24</f>
        <v>0</v>
      </c>
      <c r="W24" s="632">
        <f>-'5C1T_Northeast'!$R24</f>
        <v>0</v>
      </c>
      <c r="X24" s="632">
        <f>-'5C1U_Acadiana Ren'!$R24</f>
        <v>0</v>
      </c>
      <c r="Y24" s="632">
        <f>-'5C1V_Laf Ren'!$R24</f>
        <v>0</v>
      </c>
      <c r="Z24" s="632">
        <f>-'5C1W_Willow'!$R24</f>
        <v>0</v>
      </c>
      <c r="AA24" s="632">
        <f>-'5C1X_Tangi'!$R24</f>
        <v>0</v>
      </c>
      <c r="AB24" s="632">
        <f>-'5C1Y_GEO'!$R24</f>
        <v>0</v>
      </c>
      <c r="AC24" s="632">
        <f>-'5C1Z_Lincoln Prep'!$R24</f>
        <v>0</v>
      </c>
      <c r="AD24" s="632">
        <f>-'5C1AA_Laurel'!$R24</f>
        <v>0</v>
      </c>
      <c r="AE24" s="632">
        <f>-'5C1AB_Apex'!$R24</f>
        <v>0</v>
      </c>
      <c r="AF24" s="632">
        <f>-'5C1AC_Smothers'!$R24</f>
        <v>0</v>
      </c>
      <c r="AG24" s="632">
        <f>-'5C1AD_Greater'!$R24</f>
        <v>0</v>
      </c>
      <c r="AH24" s="632">
        <f>-'5C1AE_Noble Minds'!$R24</f>
        <v>0</v>
      </c>
      <c r="AI24" s="632">
        <f>-'5C1AF_JCFA-Laf'!$R24</f>
        <v>0</v>
      </c>
      <c r="AJ24" s="632">
        <f>-'5C1AG_Collegiate'!$R24</f>
        <v>0</v>
      </c>
      <c r="AK24" s="632">
        <f>-'5C1AH_BRUP'!$R24</f>
        <v>0</v>
      </c>
      <c r="AL24" s="632">
        <f>-('5C2_LAVCA'!$R24+'5C2_LAVCA'!$S24)</f>
        <v>-16069</v>
      </c>
      <c r="AM24" s="632">
        <f>-('5C3_UnvView'!$R24+'5C3_UnvView'!$S24)</f>
        <v>-32729</v>
      </c>
      <c r="AN24" s="633">
        <f t="shared" si="2"/>
        <v>-48798</v>
      </c>
      <c r="AO24" s="633">
        <f t="shared" si="3"/>
        <v>6684827</v>
      </c>
      <c r="AP24" s="633">
        <f>ROUND(AO24/'8_2.1.18 SIS'!C24,0)</f>
        <v>6978</v>
      </c>
      <c r="AQ24" s="634">
        <f>[3]Summary!M24</f>
        <v>5809</v>
      </c>
      <c r="AR24" s="632">
        <f t="shared" si="7"/>
        <v>5809</v>
      </c>
      <c r="AS24" s="632">
        <f t="shared" si="8"/>
        <v>0</v>
      </c>
      <c r="AT24" s="632">
        <f>'[6]Oct_MidYear Adj'!$J24</f>
        <v>-460548</v>
      </c>
      <c r="AU24" s="632">
        <f>'[6]Feb_MidYear Adj'!$J24</f>
        <v>3489</v>
      </c>
      <c r="AV24" s="634">
        <f t="shared" si="9"/>
        <v>-457059</v>
      </c>
      <c r="AW24" s="633">
        <f t="shared" si="10"/>
        <v>6233577</v>
      </c>
      <c r="AX24" s="632">
        <f>'4_Level 4'!E24</f>
        <v>21000</v>
      </c>
      <c r="AY24" s="632">
        <f>'4_Level 4'!Q24</f>
        <v>78810</v>
      </c>
      <c r="AZ24" s="633">
        <f t="shared" si="4"/>
        <v>6333387</v>
      </c>
      <c r="BA24" s="632">
        <f>'[7]2_State Distrib and Adjs'!$BD24+'[8]2_State Distrib and Adjs'!$BD24+('[9]2_State Distrib and Adjs'!$BC24*4)+('[10]2_State Distrib and Adjs'!$BC24*2)+('[1]2_State Distrib and Adjs'!$BC24*2)+'[11]2_State Distrib and Adjs'!BC24</f>
        <v>5820353</v>
      </c>
      <c r="BB24" s="632">
        <f t="shared" si="11"/>
        <v>513034</v>
      </c>
      <c r="BC24" s="632">
        <f t="shared" si="5"/>
        <v>513034</v>
      </c>
      <c r="BD24" s="632">
        <f>'4_Level 4'!J24</f>
        <v>0</v>
      </c>
      <c r="BE24" s="632">
        <f>'4_Level 4'!L24</f>
        <v>39270</v>
      </c>
      <c r="BF24" s="632">
        <f>'4_Level 4'!M24</f>
        <v>0</v>
      </c>
      <c r="BG24" s="633">
        <f t="shared" si="6"/>
        <v>6372657</v>
      </c>
      <c r="BH24" s="632">
        <v>0</v>
      </c>
    </row>
    <row r="25" spans="1:60" ht="15.6" customHeight="1" x14ac:dyDescent="0.2">
      <c r="A25" s="630">
        <v>19</v>
      </c>
      <c r="B25" s="631" t="s">
        <v>25</v>
      </c>
      <c r="C25" s="632">
        <f>'3_Levels 1&amp;2'!AP25</f>
        <v>11428787</v>
      </c>
      <c r="D25" s="632">
        <v>0</v>
      </c>
      <c r="E25" s="632">
        <f>-'5C1A_Madison'!$R25</f>
        <v>0</v>
      </c>
      <c r="F25" s="632">
        <f>-'5C1B_DArbonne'!$R25</f>
        <v>0</v>
      </c>
      <c r="G25" s="632">
        <f>-'5C1C_Intl High'!$R25</f>
        <v>0</v>
      </c>
      <c r="H25" s="632">
        <f>-'5C1D_NOMMA'!$R25</f>
        <v>0</v>
      </c>
      <c r="I25" s="632">
        <f>-'5C1E_LFNO'!$R25</f>
        <v>0</v>
      </c>
      <c r="J25" s="632">
        <f>-'5C1F_L.C. Charter'!$R25</f>
        <v>0</v>
      </c>
      <c r="K25" s="632">
        <f>-'5C1G_JS Clark'!$R25</f>
        <v>0</v>
      </c>
      <c r="L25" s="632">
        <f>-'5C1H_Southwest'!$R25</f>
        <v>0</v>
      </c>
      <c r="M25" s="632">
        <f>-'5C1I_LA Key'!$R25</f>
        <v>-36777</v>
      </c>
      <c r="N25" s="632">
        <f>-'5C1J_Jeff Chamber'!$R25</f>
        <v>0</v>
      </c>
      <c r="O25" s="632">
        <f>-Placeholder_Tallulah!$R25</f>
        <v>0</v>
      </c>
      <c r="P25" s="632">
        <f>-'5C1M_GEO Mid'!$R25</f>
        <v>0</v>
      </c>
      <c r="Q25" s="632">
        <f>-'5C1N_Delta'!$R25</f>
        <v>0</v>
      </c>
      <c r="R25" s="632">
        <f>-'5C1O_Impact'!$R25</f>
        <v>-5124</v>
      </c>
      <c r="S25" s="632">
        <f>-'5C1P_Vision'!$R25</f>
        <v>0</v>
      </c>
      <c r="T25" s="632">
        <f>-'5C1Q_Advantage'!$R25</f>
        <v>-164164</v>
      </c>
      <c r="U25" s="632">
        <f>-'5C1R_Iberville'!$R25</f>
        <v>0</v>
      </c>
      <c r="V25" s="632">
        <f>-'5C1S_LC Col Prep'!$R25</f>
        <v>0</v>
      </c>
      <c r="W25" s="632">
        <f>-'5C1T_Northeast'!$R25</f>
        <v>0</v>
      </c>
      <c r="X25" s="632">
        <f>-'5C1U_Acadiana Ren'!$R25</f>
        <v>0</v>
      </c>
      <c r="Y25" s="632">
        <f>-'5C1V_Laf Ren'!$R25</f>
        <v>0</v>
      </c>
      <c r="Z25" s="632">
        <f>-'5C1W_Willow'!$R25</f>
        <v>0</v>
      </c>
      <c r="AA25" s="632">
        <f>-'5C1X_Tangi'!$R25</f>
        <v>0</v>
      </c>
      <c r="AB25" s="632">
        <f>-'5C1Y_GEO'!$R25</f>
        <v>0</v>
      </c>
      <c r="AC25" s="632">
        <f>-'5C1Z_Lincoln Prep'!$R25</f>
        <v>0</v>
      </c>
      <c r="AD25" s="632">
        <f>-'5C1AA_Laurel'!$R25</f>
        <v>0</v>
      </c>
      <c r="AE25" s="632">
        <f>-'5C1AB_Apex'!$R25</f>
        <v>-10247</v>
      </c>
      <c r="AF25" s="632">
        <f>-'5C1AC_Smothers'!$R25</f>
        <v>0</v>
      </c>
      <c r="AG25" s="632">
        <f>-'5C1AD_Greater'!$R25</f>
        <v>0</v>
      </c>
      <c r="AH25" s="632">
        <f>-'5C1AE_Noble Minds'!$R25</f>
        <v>0</v>
      </c>
      <c r="AI25" s="632">
        <f>-'5C1AF_JCFA-Laf'!$R25</f>
        <v>0</v>
      </c>
      <c r="AJ25" s="632">
        <f>-'5C1AG_Collegiate'!$R25</f>
        <v>0</v>
      </c>
      <c r="AK25" s="632">
        <f>-'5C1AH_BRUP'!$R25</f>
        <v>0</v>
      </c>
      <c r="AL25" s="632">
        <f>-('5C2_LAVCA'!$R25+'5C2_LAVCA'!$S25)</f>
        <v>-67392</v>
      </c>
      <c r="AM25" s="632">
        <f>-('5C3_UnvView'!$R25+'5C3_UnvView'!$S25)</f>
        <v>-134114</v>
      </c>
      <c r="AN25" s="633">
        <f t="shared" si="2"/>
        <v>-417818</v>
      </c>
      <c r="AO25" s="633">
        <f t="shared" si="3"/>
        <v>11010969</v>
      </c>
      <c r="AP25" s="633">
        <f>ROUND(AO25/'8_2.1.18 SIS'!C25,0)</f>
        <v>6027</v>
      </c>
      <c r="AQ25" s="634">
        <f>[3]Summary!M25</f>
        <v>13108</v>
      </c>
      <c r="AR25" s="632">
        <f t="shared" si="7"/>
        <v>13108</v>
      </c>
      <c r="AS25" s="632">
        <f t="shared" si="8"/>
        <v>0</v>
      </c>
      <c r="AT25" s="632">
        <f>'[6]Oct_MidYear Adj'!$J25</f>
        <v>-186837</v>
      </c>
      <c r="AU25" s="632">
        <f>'[6]Feb_MidYear Adj'!$J25</f>
        <v>-9041</v>
      </c>
      <c r="AV25" s="634">
        <f t="shared" si="9"/>
        <v>-195878</v>
      </c>
      <c r="AW25" s="633">
        <f t="shared" si="10"/>
        <v>10828199</v>
      </c>
      <c r="AX25" s="632">
        <f>'4_Level 4'!E25</f>
        <v>0</v>
      </c>
      <c r="AY25" s="632">
        <f>'4_Level 4'!Q25</f>
        <v>44860</v>
      </c>
      <c r="AZ25" s="633">
        <f t="shared" si="4"/>
        <v>10873059</v>
      </c>
      <c r="BA25" s="632">
        <f>'[7]2_State Distrib and Adjs'!$BD25+'[8]2_State Distrib and Adjs'!$BD25+('[9]2_State Distrib and Adjs'!$BC25*4)+('[10]2_State Distrib and Adjs'!$BC25*2)+('[1]2_State Distrib and Adjs'!$BC25*2)+'[11]2_State Distrib and Adjs'!BC25</f>
        <v>10000760</v>
      </c>
      <c r="BB25" s="632">
        <f t="shared" si="11"/>
        <v>872299</v>
      </c>
      <c r="BC25" s="632">
        <f t="shared" si="5"/>
        <v>872299</v>
      </c>
      <c r="BD25" s="632">
        <f>'4_Level 4'!J25</f>
        <v>0</v>
      </c>
      <c r="BE25" s="632">
        <f>'4_Level 4'!L25</f>
        <v>25000</v>
      </c>
      <c r="BF25" s="632">
        <f>'4_Level 4'!M25</f>
        <v>0</v>
      </c>
      <c r="BG25" s="633">
        <f t="shared" si="6"/>
        <v>10898059</v>
      </c>
      <c r="BH25" s="632">
        <v>0</v>
      </c>
    </row>
    <row r="26" spans="1:60" ht="15.6" customHeight="1" x14ac:dyDescent="0.2">
      <c r="A26" s="635">
        <v>20</v>
      </c>
      <c r="B26" s="636" t="s">
        <v>26</v>
      </c>
      <c r="C26" s="637">
        <f>'3_Levels 1&amp;2'!AP26</f>
        <v>35820482</v>
      </c>
      <c r="D26" s="637">
        <v>0</v>
      </c>
      <c r="E26" s="637">
        <f>-'5C1A_Madison'!$R26</f>
        <v>0</v>
      </c>
      <c r="F26" s="637">
        <f>-'5C1B_DArbonne'!$R26</f>
        <v>0</v>
      </c>
      <c r="G26" s="637">
        <f>-'5C1C_Intl High'!$R26</f>
        <v>0</v>
      </c>
      <c r="H26" s="637">
        <f>-'5C1D_NOMMA'!$R26</f>
        <v>0</v>
      </c>
      <c r="I26" s="637">
        <f>-'5C1E_LFNO'!$R26</f>
        <v>0</v>
      </c>
      <c r="J26" s="637">
        <f>-'5C1F_L.C. Charter'!$R26</f>
        <v>0</v>
      </c>
      <c r="K26" s="637">
        <f>-'5C1G_JS Clark'!$R26</f>
        <v>-15765</v>
      </c>
      <c r="L26" s="637">
        <f>-'5C1H_Southwest'!$R26</f>
        <v>0</v>
      </c>
      <c r="M26" s="637">
        <f>-'5C1I_LA Key'!$R26</f>
        <v>0</v>
      </c>
      <c r="N26" s="637">
        <f>-'5C1J_Jeff Chamber'!$R26</f>
        <v>0</v>
      </c>
      <c r="O26" s="637">
        <f>-Placeholder_Tallulah!$R26</f>
        <v>0</v>
      </c>
      <c r="P26" s="637">
        <f>-'5C1M_GEO Mid'!$R26</f>
        <v>0</v>
      </c>
      <c r="Q26" s="637">
        <f>-'5C1N_Delta'!$R26</f>
        <v>0</v>
      </c>
      <c r="R26" s="637">
        <f>-'5C1O_Impact'!$R26</f>
        <v>0</v>
      </c>
      <c r="S26" s="637">
        <f>-'5C1P_Vision'!$R26</f>
        <v>0</v>
      </c>
      <c r="T26" s="637">
        <f>-'5C1Q_Advantage'!$R26</f>
        <v>0</v>
      </c>
      <c r="U26" s="637">
        <f>-'5C1R_Iberville'!$R26</f>
        <v>0</v>
      </c>
      <c r="V26" s="637">
        <f>-'5C1S_LC Col Prep'!$R26</f>
        <v>0</v>
      </c>
      <c r="W26" s="637">
        <f>-'5C1T_Northeast'!$R26</f>
        <v>0</v>
      </c>
      <c r="X26" s="637">
        <f>-'5C1U_Acadiana Ren'!$R26</f>
        <v>0</v>
      </c>
      <c r="Y26" s="637">
        <f>-'5C1V_Laf Ren'!$R26</f>
        <v>0</v>
      </c>
      <c r="Z26" s="637">
        <f>-'5C1W_Willow'!$R26</f>
        <v>0</v>
      </c>
      <c r="AA26" s="637">
        <f>-'5C1X_Tangi'!$R26</f>
        <v>0</v>
      </c>
      <c r="AB26" s="637">
        <f>-'5C1Y_GEO'!$R26</f>
        <v>0</v>
      </c>
      <c r="AC26" s="637">
        <f>-'5C1Z_Lincoln Prep'!$R26</f>
        <v>0</v>
      </c>
      <c r="AD26" s="637">
        <f>-'5C1AA_Laurel'!$R26</f>
        <v>0</v>
      </c>
      <c r="AE26" s="637">
        <f>-'5C1AB_Apex'!$R26</f>
        <v>0</v>
      </c>
      <c r="AF26" s="637">
        <f>-'5C1AC_Smothers'!$R26</f>
        <v>0</v>
      </c>
      <c r="AG26" s="637">
        <f>-'5C1AD_Greater'!$R26</f>
        <v>0</v>
      </c>
      <c r="AH26" s="1034">
        <f>-'5C1AE_Noble Minds'!$R26</f>
        <v>0</v>
      </c>
      <c r="AI26" s="1034">
        <f>-'5C1AF_JCFA-Laf'!$R26</f>
        <v>0</v>
      </c>
      <c r="AJ26" s="1034">
        <f>-'5C1AG_Collegiate'!$R26</f>
        <v>0</v>
      </c>
      <c r="AK26" s="637">
        <f>-'5C1AH_BRUP'!$R26</f>
        <v>0</v>
      </c>
      <c r="AL26" s="637">
        <f>-('5C2_LAVCA'!$R26+'5C2_LAVCA'!$S26)</f>
        <v>-125124</v>
      </c>
      <c r="AM26" s="637">
        <f>-('5C3_UnvView'!$R26+'5C3_UnvView'!$S26)</f>
        <v>-91919</v>
      </c>
      <c r="AN26" s="638">
        <f t="shared" si="2"/>
        <v>-232808</v>
      </c>
      <c r="AO26" s="638">
        <f t="shared" si="3"/>
        <v>35587674</v>
      </c>
      <c r="AP26" s="638">
        <f>ROUND(AO26/'8_2.1.18 SIS'!C26,0)</f>
        <v>6259</v>
      </c>
      <c r="AQ26" s="639">
        <f>[3]Summary!M26</f>
        <v>-7834</v>
      </c>
      <c r="AR26" s="637">
        <f t="shared" si="7"/>
        <v>0</v>
      </c>
      <c r="AS26" s="637">
        <f t="shared" si="8"/>
        <v>-7834</v>
      </c>
      <c r="AT26" s="637">
        <f>'[6]Oct_MidYear Adj'!$J26</f>
        <v>-269137</v>
      </c>
      <c r="AU26" s="637">
        <f>'[6]Feb_MidYear Adj'!$J26</f>
        <v>-222195</v>
      </c>
      <c r="AV26" s="639">
        <f t="shared" si="9"/>
        <v>-491332</v>
      </c>
      <c r="AW26" s="638">
        <f t="shared" si="10"/>
        <v>35088508</v>
      </c>
      <c r="AX26" s="637">
        <f>'4_Level 4'!E26</f>
        <v>63000</v>
      </c>
      <c r="AY26" s="637">
        <f>'4_Level 4'!Q26</f>
        <v>89556</v>
      </c>
      <c r="AZ26" s="638">
        <f t="shared" si="4"/>
        <v>35241064</v>
      </c>
      <c r="BA26" s="637">
        <f>'[7]2_State Distrib and Adjs'!$BD26+'[8]2_State Distrib and Adjs'!$BD26+('[9]2_State Distrib and Adjs'!$BC26*4)+('[10]2_State Distrib and Adjs'!$BC26*2)+('[1]2_State Distrib and Adjs'!$BC26*2)+'[11]2_State Distrib and Adjs'!BC26</f>
        <v>32405443</v>
      </c>
      <c r="BB26" s="637">
        <f t="shared" si="11"/>
        <v>2835621</v>
      </c>
      <c r="BC26" s="637">
        <f t="shared" si="5"/>
        <v>2835621</v>
      </c>
      <c r="BD26" s="637">
        <f>'4_Level 4'!J26</f>
        <v>24000</v>
      </c>
      <c r="BE26" s="637">
        <f>'4_Level 4'!L26</f>
        <v>84014</v>
      </c>
      <c r="BF26" s="637">
        <f>'4_Level 4'!M26</f>
        <v>312203</v>
      </c>
      <c r="BG26" s="638">
        <f t="shared" si="6"/>
        <v>35661281</v>
      </c>
      <c r="BH26" s="637">
        <v>0</v>
      </c>
    </row>
    <row r="27" spans="1:60" ht="15.6" customHeight="1" x14ac:dyDescent="0.2">
      <c r="A27" s="628">
        <v>21</v>
      </c>
      <c r="B27" s="629" t="s">
        <v>27</v>
      </c>
      <c r="C27" s="221">
        <f>'3_Levels 1&amp;2'!AP27</f>
        <v>20433801</v>
      </c>
      <c r="D27" s="221">
        <v>0</v>
      </c>
      <c r="E27" s="221">
        <f>-'5C1A_Madison'!$R27</f>
        <v>0</v>
      </c>
      <c r="F27" s="221">
        <f>-'5C1B_DArbonne'!$R27</f>
        <v>0</v>
      </c>
      <c r="G27" s="221">
        <f>-'5C1C_Intl High'!$R27</f>
        <v>0</v>
      </c>
      <c r="H27" s="221">
        <f>-'5C1D_NOMMA'!$R27</f>
        <v>0</v>
      </c>
      <c r="I27" s="221">
        <f>-'5C1E_LFNO'!$R27</f>
        <v>0</v>
      </c>
      <c r="J27" s="221">
        <f>-'5C1F_L.C. Charter'!$R27</f>
        <v>0</v>
      </c>
      <c r="K27" s="221">
        <f>-'5C1G_JS Clark'!$R27</f>
        <v>0</v>
      </c>
      <c r="L27" s="221">
        <f>-'5C1H_Southwest'!$R27</f>
        <v>0</v>
      </c>
      <c r="M27" s="221">
        <f>-'5C1I_LA Key'!$R27</f>
        <v>0</v>
      </c>
      <c r="N27" s="221">
        <f>-'5C1J_Jeff Chamber'!$R27</f>
        <v>0</v>
      </c>
      <c r="O27" s="221">
        <f>-Placeholder_Tallulah!$R27</f>
        <v>-5669</v>
      </c>
      <c r="P27" s="221">
        <f>-'5C1M_GEO Mid'!$R27</f>
        <v>0</v>
      </c>
      <c r="Q27" s="221">
        <f>-'5C1N_Delta'!$R27</f>
        <v>-11723</v>
      </c>
      <c r="R27" s="221">
        <f>-'5C1O_Impact'!$R27</f>
        <v>0</v>
      </c>
      <c r="S27" s="221">
        <f>-'5C1P_Vision'!$R27</f>
        <v>0</v>
      </c>
      <c r="T27" s="221">
        <f>-'5C1Q_Advantage'!$R27</f>
        <v>0</v>
      </c>
      <c r="U27" s="221">
        <f>-'5C1R_Iberville'!$R27</f>
        <v>0</v>
      </c>
      <c r="V27" s="221">
        <f>-'5C1S_LC Col Prep'!$R27</f>
        <v>0</v>
      </c>
      <c r="W27" s="221">
        <f>-'5C1T_Northeast'!$R27</f>
        <v>0</v>
      </c>
      <c r="X27" s="221">
        <f>-'5C1U_Acadiana Ren'!$R27</f>
        <v>0</v>
      </c>
      <c r="Y27" s="221">
        <f>-'5C1V_Laf Ren'!$R27</f>
        <v>0</v>
      </c>
      <c r="Z27" s="221">
        <f>-'5C1W_Willow'!$R27</f>
        <v>0</v>
      </c>
      <c r="AA27" s="221">
        <f>-'5C1X_Tangi'!$R27</f>
        <v>0</v>
      </c>
      <c r="AB27" s="221">
        <f>-'5C1Y_GEO'!$R27</f>
        <v>0</v>
      </c>
      <c r="AC27" s="221">
        <f>-'5C1Z_Lincoln Prep'!$R27</f>
        <v>0</v>
      </c>
      <c r="AD27" s="221">
        <f>-'5C1AA_Laurel'!$R27</f>
        <v>0</v>
      </c>
      <c r="AE27" s="221">
        <f>-'5C1AB_Apex'!$R27</f>
        <v>0</v>
      </c>
      <c r="AF27" s="221">
        <f>-'5C1AC_Smothers'!$R27</f>
        <v>0</v>
      </c>
      <c r="AG27" s="221">
        <f>-'5C1AD_Greater'!$R27</f>
        <v>0</v>
      </c>
      <c r="AH27" s="221">
        <f>-'5C1AE_Noble Minds'!$R27</f>
        <v>0</v>
      </c>
      <c r="AI27" s="221">
        <f>-'5C1AF_JCFA-Laf'!$R27</f>
        <v>0</v>
      </c>
      <c r="AJ27" s="221">
        <f>-'5C1AG_Collegiate'!$R27</f>
        <v>0</v>
      </c>
      <c r="AK27" s="221">
        <f>-'5C1AH_BRUP'!$R27</f>
        <v>0</v>
      </c>
      <c r="AL27" s="221">
        <f>-('5C2_LAVCA'!$R27+'5C2_LAVCA'!$S27)</f>
        <v>-32448</v>
      </c>
      <c r="AM27" s="221">
        <f>-('5C3_UnvView'!$R27+'5C3_UnvView'!$S27)</f>
        <v>-48587</v>
      </c>
      <c r="AN27" s="220">
        <f t="shared" si="2"/>
        <v>-98427</v>
      </c>
      <c r="AO27" s="220">
        <f t="shared" si="3"/>
        <v>20335374</v>
      </c>
      <c r="AP27" s="220">
        <f>ROUND(AO27/'8_2.1.18 SIS'!C27,0)</f>
        <v>6847</v>
      </c>
      <c r="AQ27" s="222">
        <f>[3]Summary!M27</f>
        <v>3346</v>
      </c>
      <c r="AR27" s="221">
        <f t="shared" si="7"/>
        <v>3346</v>
      </c>
      <c r="AS27" s="221">
        <f t="shared" si="8"/>
        <v>0</v>
      </c>
      <c r="AT27" s="221">
        <f>'[6]Oct_MidYear Adj'!$J27</f>
        <v>-328656</v>
      </c>
      <c r="AU27" s="221">
        <f>'[6]Feb_MidYear Adj'!$J27</f>
        <v>17118</v>
      </c>
      <c r="AV27" s="222">
        <f t="shared" si="9"/>
        <v>-311538</v>
      </c>
      <c r="AW27" s="220">
        <f t="shared" si="10"/>
        <v>20027182</v>
      </c>
      <c r="AX27" s="221">
        <f>'4_Level 4'!E27</f>
        <v>0</v>
      </c>
      <c r="AY27" s="221">
        <f>'4_Level 4'!Q27</f>
        <v>37575</v>
      </c>
      <c r="AZ27" s="220">
        <f t="shared" si="4"/>
        <v>20064757</v>
      </c>
      <c r="BA27" s="221">
        <f>'[7]2_State Distrib and Adjs'!$BD27+'[8]2_State Distrib and Adjs'!$BD27+('[9]2_State Distrib and Adjs'!$BC27*4)+('[10]2_State Distrib and Adjs'!$BC27*2)+('[1]2_State Distrib and Adjs'!$BC27*2)+'[11]2_State Distrib and Adjs'!BC27</f>
        <v>18459107</v>
      </c>
      <c r="BB27" s="221">
        <f t="shared" si="11"/>
        <v>1605650</v>
      </c>
      <c r="BC27" s="221">
        <f t="shared" si="5"/>
        <v>1605650</v>
      </c>
      <c r="BD27" s="221">
        <f>'4_Level 4'!J27</f>
        <v>0</v>
      </c>
      <c r="BE27" s="221">
        <f>'4_Level 4'!L27</f>
        <v>25000</v>
      </c>
      <c r="BF27" s="221">
        <f>'4_Level 4'!M27</f>
        <v>0</v>
      </c>
      <c r="BG27" s="220">
        <f t="shared" si="6"/>
        <v>20089757</v>
      </c>
      <c r="BH27" s="221">
        <v>0</v>
      </c>
    </row>
    <row r="28" spans="1:60" ht="15.6" customHeight="1" x14ac:dyDescent="0.2">
      <c r="A28" s="630">
        <v>22</v>
      </c>
      <c r="B28" s="631" t="s">
        <v>28</v>
      </c>
      <c r="C28" s="632">
        <f>'3_Levels 1&amp;2'!AP28</f>
        <v>21754460</v>
      </c>
      <c r="D28" s="632">
        <v>0</v>
      </c>
      <c r="E28" s="632">
        <f>-'5C1A_Madison'!$R28</f>
        <v>0</v>
      </c>
      <c r="F28" s="632">
        <f>-'5C1B_DArbonne'!$R28</f>
        <v>0</v>
      </c>
      <c r="G28" s="632">
        <f>-'5C1C_Intl High'!$R28</f>
        <v>0</v>
      </c>
      <c r="H28" s="632">
        <f>-'5C1D_NOMMA'!$R28</f>
        <v>0</v>
      </c>
      <c r="I28" s="632">
        <f>-'5C1E_LFNO'!$R28</f>
        <v>0</v>
      </c>
      <c r="J28" s="632">
        <f>-'5C1F_L.C. Charter'!$R28</f>
        <v>0</v>
      </c>
      <c r="K28" s="632">
        <f>-'5C1G_JS Clark'!$R28</f>
        <v>0</v>
      </c>
      <c r="L28" s="632">
        <f>-'5C1H_Southwest'!$R28</f>
        <v>0</v>
      </c>
      <c r="M28" s="632">
        <f>-'5C1I_LA Key'!$R28</f>
        <v>0</v>
      </c>
      <c r="N28" s="632">
        <f>-'5C1J_Jeff Chamber'!$R28</f>
        <v>0</v>
      </c>
      <c r="O28" s="632">
        <f>-Placeholder_Tallulah!$R28</f>
        <v>0</v>
      </c>
      <c r="P28" s="632">
        <f>-'5C1M_GEO Mid'!$R28</f>
        <v>0</v>
      </c>
      <c r="Q28" s="632">
        <f>-'5C1N_Delta'!$R28</f>
        <v>0</v>
      </c>
      <c r="R28" s="632">
        <f>-'5C1O_Impact'!$R28</f>
        <v>0</v>
      </c>
      <c r="S28" s="632">
        <f>-'5C1P_Vision'!$R28</f>
        <v>0</v>
      </c>
      <c r="T28" s="632">
        <f>-'5C1Q_Advantage'!$R28</f>
        <v>0</v>
      </c>
      <c r="U28" s="632">
        <f>-'5C1R_Iberville'!$R28</f>
        <v>0</v>
      </c>
      <c r="V28" s="632">
        <f>-'5C1S_LC Col Prep'!$R28</f>
        <v>0</v>
      </c>
      <c r="W28" s="632">
        <f>-'5C1T_Northeast'!$R28</f>
        <v>0</v>
      </c>
      <c r="X28" s="632">
        <f>-'5C1U_Acadiana Ren'!$R28</f>
        <v>0</v>
      </c>
      <c r="Y28" s="632">
        <f>-'5C1V_Laf Ren'!$R28</f>
        <v>0</v>
      </c>
      <c r="Z28" s="632">
        <f>-'5C1W_Willow'!$R28</f>
        <v>0</v>
      </c>
      <c r="AA28" s="632">
        <f>-'5C1X_Tangi'!$R28</f>
        <v>0</v>
      </c>
      <c r="AB28" s="632">
        <f>-'5C1Y_GEO'!$R28</f>
        <v>0</v>
      </c>
      <c r="AC28" s="632">
        <f>-'5C1Z_Lincoln Prep'!$R28</f>
        <v>0</v>
      </c>
      <c r="AD28" s="632">
        <f>-'5C1AA_Laurel'!$R28</f>
        <v>0</v>
      </c>
      <c r="AE28" s="632">
        <f>-'5C1AB_Apex'!$R28</f>
        <v>0</v>
      </c>
      <c r="AF28" s="632">
        <f>-'5C1AC_Smothers'!$R28</f>
        <v>0</v>
      </c>
      <c r="AG28" s="632">
        <f>-'5C1AD_Greater'!$R28</f>
        <v>0</v>
      </c>
      <c r="AH28" s="632">
        <f>-'5C1AE_Noble Minds'!$R28</f>
        <v>0</v>
      </c>
      <c r="AI28" s="632">
        <f>-'5C1AF_JCFA-Laf'!$R28</f>
        <v>0</v>
      </c>
      <c r="AJ28" s="632">
        <f>-'5C1AG_Collegiate'!$R28</f>
        <v>0</v>
      </c>
      <c r="AK28" s="632">
        <f>-'5C1AH_BRUP'!$R28</f>
        <v>0</v>
      </c>
      <c r="AL28" s="632">
        <f>-('5C2_LAVCA'!$R28+'5C2_LAVCA'!$S28)</f>
        <v>-30688</v>
      </c>
      <c r="AM28" s="632">
        <f>-('5C3_UnvView'!$R28+'5C3_UnvView'!$S28)</f>
        <v>-79083</v>
      </c>
      <c r="AN28" s="633">
        <f t="shared" si="2"/>
        <v>-109771</v>
      </c>
      <c r="AO28" s="633">
        <f t="shared" si="3"/>
        <v>21644689</v>
      </c>
      <c r="AP28" s="633">
        <f>ROUND(AO28/'8_2.1.18 SIS'!C28,0)</f>
        <v>7448</v>
      </c>
      <c r="AQ28" s="634">
        <f>[3]Summary!M28</f>
        <v>53970</v>
      </c>
      <c r="AR28" s="632">
        <f t="shared" si="7"/>
        <v>53970</v>
      </c>
      <c r="AS28" s="632">
        <f t="shared" si="8"/>
        <v>0</v>
      </c>
      <c r="AT28" s="632">
        <f>'[6]Oct_MidYear Adj'!$J28</f>
        <v>357504</v>
      </c>
      <c r="AU28" s="632">
        <f>'[6]Feb_MidYear Adj'!$J28</f>
        <v>-234612</v>
      </c>
      <c r="AV28" s="634">
        <f t="shared" si="9"/>
        <v>122892</v>
      </c>
      <c r="AW28" s="633">
        <f t="shared" si="10"/>
        <v>21821551</v>
      </c>
      <c r="AX28" s="632">
        <f>'4_Level 4'!E28</f>
        <v>0</v>
      </c>
      <c r="AY28" s="632">
        <f>'4_Level 4'!Q28</f>
        <v>94512</v>
      </c>
      <c r="AZ28" s="633">
        <f t="shared" si="4"/>
        <v>21916063</v>
      </c>
      <c r="BA28" s="632">
        <f>'[7]2_State Distrib and Adjs'!$BD28+'[8]2_State Distrib and Adjs'!$BD28+('[9]2_State Distrib and Adjs'!$BC28*4)+('[10]2_State Distrib and Adjs'!$BC28*2)+('[1]2_State Distrib and Adjs'!$BC28*2)+'[11]2_State Distrib and Adjs'!BC28</f>
        <v>20054776</v>
      </c>
      <c r="BB28" s="632">
        <f t="shared" si="11"/>
        <v>1861287</v>
      </c>
      <c r="BC28" s="632">
        <f t="shared" si="5"/>
        <v>1861287</v>
      </c>
      <c r="BD28" s="632">
        <f>'4_Level 4'!J28</f>
        <v>0</v>
      </c>
      <c r="BE28" s="632">
        <f>'4_Level 4'!L28</f>
        <v>112812</v>
      </c>
      <c r="BF28" s="632">
        <f>'4_Level 4'!M28</f>
        <v>6281</v>
      </c>
      <c r="BG28" s="633">
        <f t="shared" si="6"/>
        <v>22035156</v>
      </c>
      <c r="BH28" s="632">
        <v>0</v>
      </c>
    </row>
    <row r="29" spans="1:60" ht="15.6" customHeight="1" x14ac:dyDescent="0.2">
      <c r="A29" s="630">
        <v>23</v>
      </c>
      <c r="B29" s="631" t="s">
        <v>29</v>
      </c>
      <c r="C29" s="632">
        <f>'3_Levels 1&amp;2'!AP29</f>
        <v>77672722</v>
      </c>
      <c r="D29" s="632">
        <v>0</v>
      </c>
      <c r="E29" s="632">
        <f>-'5C1A_Madison'!$R29</f>
        <v>0</v>
      </c>
      <c r="F29" s="632">
        <f>-'5C1B_DArbonne'!$R29</f>
        <v>0</v>
      </c>
      <c r="G29" s="632">
        <f>-'5C1C_Intl High'!$R29</f>
        <v>-9238</v>
      </c>
      <c r="H29" s="632">
        <f>-'5C1D_NOMMA'!$R29</f>
        <v>0</v>
      </c>
      <c r="I29" s="632">
        <f>-'5C1E_LFNO'!$R29</f>
        <v>0</v>
      </c>
      <c r="J29" s="632">
        <f>-'5C1F_L.C. Charter'!$R29</f>
        <v>0</v>
      </c>
      <c r="K29" s="632">
        <f>-'5C1G_JS Clark'!$R29</f>
        <v>0</v>
      </c>
      <c r="L29" s="632">
        <f>-'5C1H_Southwest'!$R29</f>
        <v>0</v>
      </c>
      <c r="M29" s="632">
        <f>-'5C1I_LA Key'!$R29</f>
        <v>0</v>
      </c>
      <c r="N29" s="632">
        <f>-'5C1J_Jeff Chamber'!$R29</f>
        <v>-5491</v>
      </c>
      <c r="O29" s="632">
        <f>-Placeholder_Tallulah!$R29</f>
        <v>0</v>
      </c>
      <c r="P29" s="632">
        <f>-'5C1M_GEO Mid'!$R29</f>
        <v>0</v>
      </c>
      <c r="Q29" s="632">
        <f>-'5C1N_Delta'!$R29</f>
        <v>-5491</v>
      </c>
      <c r="R29" s="632">
        <f>-'5C1O_Impact'!$R29</f>
        <v>0</v>
      </c>
      <c r="S29" s="632">
        <f>-'5C1P_Vision'!$R29</f>
        <v>0</v>
      </c>
      <c r="T29" s="632">
        <f>-'5C1Q_Advantage'!$R29</f>
        <v>-5491</v>
      </c>
      <c r="U29" s="632">
        <f>-'5C1R_Iberville'!$R29</f>
        <v>0</v>
      </c>
      <c r="V29" s="632">
        <f>-'5C1S_LC Col Prep'!$R29</f>
        <v>0</v>
      </c>
      <c r="W29" s="632">
        <f>-'5C1T_Northeast'!$R29</f>
        <v>0</v>
      </c>
      <c r="X29" s="632">
        <f>-'5C1U_Acadiana Ren'!$R29</f>
        <v>-399527</v>
      </c>
      <c r="Y29" s="632">
        <f>-'5C1V_Laf Ren'!$R29</f>
        <v>-14729</v>
      </c>
      <c r="Z29" s="632">
        <f>-'5C1W_Willow'!$R29</f>
        <v>-16474</v>
      </c>
      <c r="AA29" s="632">
        <f>-'5C1X_Tangi'!$R29</f>
        <v>0</v>
      </c>
      <c r="AB29" s="632">
        <f>-'5C1Y_GEO'!$R29</f>
        <v>0</v>
      </c>
      <c r="AC29" s="632">
        <f>-'5C1Z_Lincoln Prep'!$R29</f>
        <v>0</v>
      </c>
      <c r="AD29" s="632">
        <f>-'5C1AA_Laurel'!$R29</f>
        <v>0</v>
      </c>
      <c r="AE29" s="632">
        <f>-'5C1AB_Apex'!$R29</f>
        <v>0</v>
      </c>
      <c r="AF29" s="632">
        <f>-'5C1AC_Smothers'!$R29</f>
        <v>0</v>
      </c>
      <c r="AG29" s="632">
        <f>-'5C1AD_Greater'!$R29</f>
        <v>0</v>
      </c>
      <c r="AH29" s="632">
        <f>-'5C1AE_Noble Minds'!$R29</f>
        <v>0</v>
      </c>
      <c r="AI29" s="632">
        <f>-'5C1AF_JCFA-Laf'!$R29</f>
        <v>-5491</v>
      </c>
      <c r="AJ29" s="632">
        <f>-'5C1AG_Collegiate'!$R29</f>
        <v>0</v>
      </c>
      <c r="AK29" s="632">
        <f>-'5C1AH_BRUP'!$R29</f>
        <v>0</v>
      </c>
      <c r="AL29" s="632">
        <f>-('5C2_LAVCA'!$R29+'5C2_LAVCA'!$S29)</f>
        <v>-83446</v>
      </c>
      <c r="AM29" s="632">
        <f>-('5C3_UnvView'!$R29+'5C3_UnvView'!$S29)</f>
        <v>-201196</v>
      </c>
      <c r="AN29" s="633">
        <f t="shared" si="2"/>
        <v>-746574</v>
      </c>
      <c r="AO29" s="633">
        <f t="shared" si="3"/>
        <v>76926148</v>
      </c>
      <c r="AP29" s="633">
        <f>ROUND(AO29/'8_2.1.18 SIS'!C29,0)</f>
        <v>6114</v>
      </c>
      <c r="AQ29" s="634">
        <f>[3]Summary!M29</f>
        <v>29205</v>
      </c>
      <c r="AR29" s="632">
        <f t="shared" si="7"/>
        <v>29205</v>
      </c>
      <c r="AS29" s="632">
        <f t="shared" si="8"/>
        <v>0</v>
      </c>
      <c r="AT29" s="632">
        <f>'[6]Oct_MidYear Adj'!$J29</f>
        <v>-2201040</v>
      </c>
      <c r="AU29" s="632">
        <f>'[6]Feb_MidYear Adj'!$J29</f>
        <v>-360726</v>
      </c>
      <c r="AV29" s="634">
        <f t="shared" si="9"/>
        <v>-2561766</v>
      </c>
      <c r="AW29" s="633">
        <f t="shared" si="10"/>
        <v>74393587</v>
      </c>
      <c r="AX29" s="632">
        <f>'4_Level 4'!E29</f>
        <v>273000</v>
      </c>
      <c r="AY29" s="632">
        <f>'4_Level 4'!Q29</f>
        <v>250142</v>
      </c>
      <c r="AZ29" s="633">
        <f t="shared" si="4"/>
        <v>74916729</v>
      </c>
      <c r="BA29" s="632">
        <f>'[7]2_State Distrib and Adjs'!$BD29+'[8]2_State Distrib and Adjs'!$BD29+('[9]2_State Distrib and Adjs'!$BC29*4)+('[10]2_State Distrib and Adjs'!$BC29*2)+('[1]2_State Distrib and Adjs'!$BC29*2)+'[11]2_State Distrib and Adjs'!BC29</f>
        <v>69123828</v>
      </c>
      <c r="BB29" s="632">
        <f t="shared" si="11"/>
        <v>5792901</v>
      </c>
      <c r="BC29" s="632">
        <f t="shared" si="5"/>
        <v>5792901</v>
      </c>
      <c r="BD29" s="632">
        <f>'4_Level 4'!J29</f>
        <v>64000</v>
      </c>
      <c r="BE29" s="632">
        <f>'4_Level 4'!L29</f>
        <v>320110</v>
      </c>
      <c r="BF29" s="632">
        <f>'4_Level 4'!M29</f>
        <v>234747</v>
      </c>
      <c r="BG29" s="633">
        <f t="shared" si="6"/>
        <v>75535586</v>
      </c>
      <c r="BH29" s="632">
        <v>0</v>
      </c>
    </row>
    <row r="30" spans="1:60" ht="15.6" customHeight="1" x14ac:dyDescent="0.2">
      <c r="A30" s="630">
        <v>24</v>
      </c>
      <c r="B30" s="631" t="s">
        <v>30</v>
      </c>
      <c r="C30" s="632">
        <f>'3_Levels 1&amp;2'!AP30</f>
        <v>13467010</v>
      </c>
      <c r="D30" s="632">
        <v>0</v>
      </c>
      <c r="E30" s="632">
        <f>-'5C1A_Madison'!$R30</f>
        <v>-5353</v>
      </c>
      <c r="F30" s="632">
        <f>-'5C1B_DArbonne'!$R30</f>
        <v>0</v>
      </c>
      <c r="G30" s="632">
        <f>-'5C1C_Intl High'!$R30</f>
        <v>0</v>
      </c>
      <c r="H30" s="632">
        <f>-'5C1D_NOMMA'!$R30</f>
        <v>0</v>
      </c>
      <c r="I30" s="632">
        <f>-'5C1E_LFNO'!$R30</f>
        <v>0</v>
      </c>
      <c r="J30" s="632">
        <f>-'5C1F_L.C. Charter'!$R30</f>
        <v>0</v>
      </c>
      <c r="K30" s="632">
        <f>-'5C1G_JS Clark'!$R30</f>
        <v>0</v>
      </c>
      <c r="L30" s="632">
        <f>-'5C1H_Southwest'!$R30</f>
        <v>0</v>
      </c>
      <c r="M30" s="632">
        <f>-'5C1I_LA Key'!$R30</f>
        <v>-50153</v>
      </c>
      <c r="N30" s="632">
        <f>-'5C1J_Jeff Chamber'!$R30</f>
        <v>0</v>
      </c>
      <c r="O30" s="632">
        <f>-Placeholder_Tallulah!$R30</f>
        <v>0</v>
      </c>
      <c r="P30" s="632">
        <f>-'5C1M_GEO Mid'!$R30</f>
        <v>0</v>
      </c>
      <c r="Q30" s="632">
        <f>-'5C1N_Delta'!$R30</f>
        <v>0</v>
      </c>
      <c r="R30" s="632">
        <f>-'5C1O_Impact'!$R30</f>
        <v>0</v>
      </c>
      <c r="S30" s="632">
        <f>-'5C1P_Vision'!$R30</f>
        <v>0</v>
      </c>
      <c r="T30" s="632">
        <f>-'5C1Q_Advantage'!$R30</f>
        <v>-2612</v>
      </c>
      <c r="U30" s="632">
        <f>-'5C1R_Iberville'!$R30</f>
        <v>-517067</v>
      </c>
      <c r="V30" s="632">
        <f>-'5C1S_LC Col Prep'!$R30</f>
        <v>0</v>
      </c>
      <c r="W30" s="632">
        <f>-'5C1T_Northeast'!$R30</f>
        <v>0</v>
      </c>
      <c r="X30" s="632">
        <f>-'5C1U_Acadiana Ren'!$R30</f>
        <v>0</v>
      </c>
      <c r="Y30" s="632">
        <f>-'5C1V_Laf Ren'!$R30</f>
        <v>0</v>
      </c>
      <c r="Z30" s="632">
        <f>-'5C1W_Willow'!$R30</f>
        <v>0</v>
      </c>
      <c r="AA30" s="632">
        <f>-'5C1X_Tangi'!$R30</f>
        <v>0</v>
      </c>
      <c r="AB30" s="632">
        <f>-'5C1Y_GEO'!$R30</f>
        <v>0</v>
      </c>
      <c r="AC30" s="632">
        <f>-'5C1Z_Lincoln Prep'!$R30</f>
        <v>0</v>
      </c>
      <c r="AD30" s="632">
        <f>-'5C1AA_Laurel'!$R30</f>
        <v>0</v>
      </c>
      <c r="AE30" s="632">
        <f>-'5C1AB_Apex'!$R30</f>
        <v>0</v>
      </c>
      <c r="AF30" s="632">
        <f>-'5C1AC_Smothers'!$R30</f>
        <v>0</v>
      </c>
      <c r="AG30" s="632">
        <f>-'5C1AD_Greater'!$R30</f>
        <v>0</v>
      </c>
      <c r="AH30" s="632">
        <f>-'5C1AE_Noble Minds'!$R30</f>
        <v>0</v>
      </c>
      <c r="AI30" s="632">
        <f>-'5C1AF_JCFA-Laf'!$R30</f>
        <v>0</v>
      </c>
      <c r="AJ30" s="632">
        <f>-'5C1AG_Collegiate'!$R30</f>
        <v>0</v>
      </c>
      <c r="AK30" s="632">
        <f>-'5C1AH_BRUP'!$R30</f>
        <v>0</v>
      </c>
      <c r="AL30" s="632">
        <f>-('5C2_LAVCA'!$R30+'5C2_LAVCA'!$S30)</f>
        <v>-27558</v>
      </c>
      <c r="AM30" s="632">
        <f>-('5C3_UnvView'!$R30+'5C3_UnvView'!$S30)</f>
        <v>-24710</v>
      </c>
      <c r="AN30" s="633">
        <f t="shared" si="2"/>
        <v>-627453</v>
      </c>
      <c r="AO30" s="633">
        <f t="shared" si="3"/>
        <v>12839557</v>
      </c>
      <c r="AP30" s="633">
        <f>ROUND(AO30/'8_2.1.18 SIS'!C30,0)</f>
        <v>2857</v>
      </c>
      <c r="AQ30" s="634">
        <f>[3]Summary!M30</f>
        <v>16238</v>
      </c>
      <c r="AR30" s="632">
        <f t="shared" si="7"/>
        <v>16238</v>
      </c>
      <c r="AS30" s="632">
        <f t="shared" si="8"/>
        <v>0</v>
      </c>
      <c r="AT30" s="632">
        <f>'[6]Oct_MidYear Adj'!$J30</f>
        <v>-337126</v>
      </c>
      <c r="AU30" s="632">
        <f>'[6]Feb_MidYear Adj'!$J30</f>
        <v>-87139</v>
      </c>
      <c r="AV30" s="634">
        <f t="shared" si="9"/>
        <v>-424265</v>
      </c>
      <c r="AW30" s="633">
        <f t="shared" si="10"/>
        <v>12431530</v>
      </c>
      <c r="AX30" s="632">
        <f>'4_Level 4'!E30</f>
        <v>0</v>
      </c>
      <c r="AY30" s="632">
        <f>'4_Level 4'!Q30</f>
        <v>50750</v>
      </c>
      <c r="AZ30" s="633">
        <f t="shared" si="4"/>
        <v>12482280</v>
      </c>
      <c r="BA30" s="632">
        <f>'[7]2_State Distrib and Adjs'!$BD30+'[8]2_State Distrib and Adjs'!$BD30+('[9]2_State Distrib and Adjs'!$BC30*4)+('[10]2_State Distrib and Adjs'!$BC30*2)+('[1]2_State Distrib and Adjs'!$BC30*2)+'[11]2_State Distrib and Adjs'!BC30</f>
        <v>11541495</v>
      </c>
      <c r="BB30" s="632">
        <f t="shared" si="11"/>
        <v>940785</v>
      </c>
      <c r="BC30" s="632">
        <f t="shared" si="5"/>
        <v>940785</v>
      </c>
      <c r="BD30" s="632">
        <f>'4_Level 4'!J30</f>
        <v>0</v>
      </c>
      <c r="BE30" s="632">
        <f>'4_Level 4'!L30</f>
        <v>78778</v>
      </c>
      <c r="BF30" s="632">
        <f>'4_Level 4'!M30</f>
        <v>106126</v>
      </c>
      <c r="BG30" s="633">
        <f t="shared" si="6"/>
        <v>12667184</v>
      </c>
      <c r="BH30" s="632">
        <v>0</v>
      </c>
    </row>
    <row r="31" spans="1:60" ht="15.6" customHeight="1" x14ac:dyDescent="0.2">
      <c r="A31" s="635">
        <v>25</v>
      </c>
      <c r="B31" s="636" t="s">
        <v>31</v>
      </c>
      <c r="C31" s="637">
        <f>'3_Levels 1&amp;2'!AP31</f>
        <v>11810027</v>
      </c>
      <c r="D31" s="637">
        <v>0</v>
      </c>
      <c r="E31" s="637">
        <f>-'5C1A_Madison'!$R31</f>
        <v>0</v>
      </c>
      <c r="F31" s="637">
        <f>-'5C1B_DArbonne'!$R31</f>
        <v>0</v>
      </c>
      <c r="G31" s="637">
        <f>-'5C1C_Intl High'!$R31</f>
        <v>0</v>
      </c>
      <c r="H31" s="637">
        <f>-'5C1D_NOMMA'!$R31</f>
        <v>0</v>
      </c>
      <c r="I31" s="637">
        <f>-'5C1E_LFNO'!$R31</f>
        <v>0</v>
      </c>
      <c r="J31" s="637">
        <f>-'5C1F_L.C. Charter'!$R31</f>
        <v>0</v>
      </c>
      <c r="K31" s="637">
        <f>-'5C1G_JS Clark'!$R31</f>
        <v>0</v>
      </c>
      <c r="L31" s="637">
        <f>-'5C1H_Southwest'!$R31</f>
        <v>0</v>
      </c>
      <c r="M31" s="637">
        <f>-'5C1I_LA Key'!$R31</f>
        <v>0</v>
      </c>
      <c r="N31" s="637">
        <f>-'5C1J_Jeff Chamber'!$R31</f>
        <v>0</v>
      </c>
      <c r="O31" s="637">
        <f>-Placeholder_Tallulah!$R31</f>
        <v>0</v>
      </c>
      <c r="P31" s="637">
        <f>-'5C1M_GEO Mid'!$R31</f>
        <v>0</v>
      </c>
      <c r="Q31" s="637">
        <f>-'5C1N_Delta'!$R31</f>
        <v>0</v>
      </c>
      <c r="R31" s="637">
        <f>-'5C1O_Impact'!$R31</f>
        <v>0</v>
      </c>
      <c r="S31" s="637">
        <f>-'5C1P_Vision'!$R31</f>
        <v>0</v>
      </c>
      <c r="T31" s="637">
        <f>-'5C1Q_Advantage'!$R31</f>
        <v>0</v>
      </c>
      <c r="U31" s="637">
        <f>-'5C1R_Iberville'!$R31</f>
        <v>0</v>
      </c>
      <c r="V31" s="637">
        <f>-'5C1S_LC Col Prep'!$R31</f>
        <v>0</v>
      </c>
      <c r="W31" s="637">
        <f>-'5C1T_Northeast'!$R31</f>
        <v>0</v>
      </c>
      <c r="X31" s="637">
        <f>-'5C1U_Acadiana Ren'!$R31</f>
        <v>0</v>
      </c>
      <c r="Y31" s="637">
        <f>-'5C1V_Laf Ren'!$R31</f>
        <v>0</v>
      </c>
      <c r="Z31" s="637">
        <f>-'5C1W_Willow'!$R31</f>
        <v>0</v>
      </c>
      <c r="AA31" s="637">
        <f>-'5C1X_Tangi'!$R31</f>
        <v>0</v>
      </c>
      <c r="AB31" s="637">
        <f>-'5C1Y_GEO'!$R31</f>
        <v>0</v>
      </c>
      <c r="AC31" s="637">
        <f>-'5C1Z_Lincoln Prep'!$R31</f>
        <v>-81907</v>
      </c>
      <c r="AD31" s="637">
        <f>-'5C1AA_Laurel'!$R31</f>
        <v>0</v>
      </c>
      <c r="AE31" s="637">
        <f>-'5C1AB_Apex'!$R31</f>
        <v>0</v>
      </c>
      <c r="AF31" s="637">
        <f>-'5C1AC_Smothers'!$R31</f>
        <v>0</v>
      </c>
      <c r="AG31" s="637">
        <f>-'5C1AD_Greater'!$R31</f>
        <v>0</v>
      </c>
      <c r="AH31" s="1034">
        <f>-'5C1AE_Noble Minds'!$R31</f>
        <v>0</v>
      </c>
      <c r="AI31" s="1034">
        <f>-'5C1AF_JCFA-Laf'!$R31</f>
        <v>0</v>
      </c>
      <c r="AJ31" s="1034">
        <f>-'5C1AG_Collegiate'!$R31</f>
        <v>0</v>
      </c>
      <c r="AK31" s="637">
        <f>-'5C1AH_BRUP'!$R31</f>
        <v>0</v>
      </c>
      <c r="AL31" s="637">
        <f>-('5C2_LAVCA'!$R31+'5C2_LAVCA'!$S31)</f>
        <v>-44896</v>
      </c>
      <c r="AM31" s="637">
        <f>-('5C3_UnvView'!$R31+'5C3_UnvView'!$S31)</f>
        <v>-18140</v>
      </c>
      <c r="AN31" s="638">
        <f t="shared" si="2"/>
        <v>-144943</v>
      </c>
      <c r="AO31" s="638">
        <f t="shared" si="3"/>
        <v>11665084</v>
      </c>
      <c r="AP31" s="638">
        <f>ROUND(AO31/'8_2.1.18 SIS'!C31,0)</f>
        <v>5278</v>
      </c>
      <c r="AQ31" s="639">
        <f>[3]Summary!M31</f>
        <v>4820</v>
      </c>
      <c r="AR31" s="637">
        <f t="shared" si="7"/>
        <v>4820</v>
      </c>
      <c r="AS31" s="637">
        <f t="shared" si="8"/>
        <v>0</v>
      </c>
      <c r="AT31" s="637">
        <f>'[6]Oct_MidYear Adj'!$J31</f>
        <v>-36946</v>
      </c>
      <c r="AU31" s="637">
        <f>'[6]Feb_MidYear Adj'!$J31</f>
        <v>26390</v>
      </c>
      <c r="AV31" s="639">
        <f t="shared" si="9"/>
        <v>-10556</v>
      </c>
      <c r="AW31" s="638">
        <f t="shared" si="10"/>
        <v>11659348</v>
      </c>
      <c r="AX31" s="637">
        <f>'4_Level 4'!E31</f>
        <v>0</v>
      </c>
      <c r="AY31" s="637">
        <f>'4_Level 4'!Q31</f>
        <v>114621</v>
      </c>
      <c r="AZ31" s="638">
        <f t="shared" si="4"/>
        <v>11773969</v>
      </c>
      <c r="BA31" s="637">
        <f>'[7]2_State Distrib and Adjs'!$BD31+'[8]2_State Distrib and Adjs'!$BD31+('[9]2_State Distrib and Adjs'!$BC31*4)+('[10]2_State Distrib and Adjs'!$BC31*2)+('[1]2_State Distrib and Adjs'!$BC31*2)+'[11]2_State Distrib and Adjs'!BC31</f>
        <v>10770158</v>
      </c>
      <c r="BB31" s="637">
        <f t="shared" si="11"/>
        <v>1003811</v>
      </c>
      <c r="BC31" s="637">
        <f t="shared" si="5"/>
        <v>1003811</v>
      </c>
      <c r="BD31" s="637">
        <f>'4_Level 4'!J31</f>
        <v>0</v>
      </c>
      <c r="BE31" s="637">
        <f>'4_Level 4'!L31</f>
        <v>80920</v>
      </c>
      <c r="BF31" s="637">
        <f>'4_Level 4'!M31</f>
        <v>0</v>
      </c>
      <c r="BG31" s="638">
        <f t="shared" si="6"/>
        <v>11854889</v>
      </c>
      <c r="BH31" s="637">
        <v>0</v>
      </c>
    </row>
    <row r="32" spans="1:60" ht="15.6" customHeight="1" x14ac:dyDescent="0.2">
      <c r="A32" s="628">
        <v>26</v>
      </c>
      <c r="B32" s="629" t="s">
        <v>32</v>
      </c>
      <c r="C32" s="221">
        <f>'3_Levels 1&amp;2'!AP32</f>
        <v>228111839</v>
      </c>
      <c r="D32" s="221">
        <v>0</v>
      </c>
      <c r="E32" s="221">
        <f>-'5C1A_Madison'!$R32</f>
        <v>0</v>
      </c>
      <c r="F32" s="221">
        <f>-'5C1B_DArbonne'!$R32</f>
        <v>0</v>
      </c>
      <c r="G32" s="221">
        <f>-'5C1C_Intl High'!$R32</f>
        <v>-251625</v>
      </c>
      <c r="H32" s="221">
        <f>-'5C1D_NOMMA'!$R32</f>
        <v>-2131545</v>
      </c>
      <c r="I32" s="221">
        <f>-'5C1E_LFNO'!$R32</f>
        <v>-871003</v>
      </c>
      <c r="J32" s="221">
        <f>-'5C1F_L.C. Charter'!$R32</f>
        <v>0</v>
      </c>
      <c r="K32" s="221">
        <f>-'5C1G_JS Clark'!$R32</f>
        <v>0</v>
      </c>
      <c r="L32" s="221">
        <f>-'5C1H_Southwest'!$R32</f>
        <v>0</v>
      </c>
      <c r="M32" s="221">
        <f>-'5C1I_LA Key'!$R32</f>
        <v>0</v>
      </c>
      <c r="N32" s="221">
        <f>-'5C1J_Jeff Chamber'!$R32</f>
        <v>-898376</v>
      </c>
      <c r="O32" s="221">
        <f>-Placeholder_Tallulah!$R32</f>
        <v>0</v>
      </c>
      <c r="P32" s="221">
        <f>-'5C1M_GEO Mid'!$R32</f>
        <v>0</v>
      </c>
      <c r="Q32" s="221">
        <f>-'5C1N_Delta'!$R32</f>
        <v>0</v>
      </c>
      <c r="R32" s="221">
        <f>-'5C1O_Impact'!$R32</f>
        <v>0</v>
      </c>
      <c r="S32" s="221">
        <f>-'5C1P_Vision'!$R32</f>
        <v>0</v>
      </c>
      <c r="T32" s="221">
        <f>-'5C1Q_Advantage'!$R32</f>
        <v>0</v>
      </c>
      <c r="U32" s="221">
        <f>-'5C1R_Iberville'!$R32</f>
        <v>0</v>
      </c>
      <c r="V32" s="221">
        <f>-'5C1S_LC Col Prep'!$R32</f>
        <v>0</v>
      </c>
      <c r="W32" s="221">
        <f>-'5C1T_Northeast'!$R32</f>
        <v>0</v>
      </c>
      <c r="X32" s="221">
        <f>-'5C1U_Acadiana Ren'!$R32</f>
        <v>0</v>
      </c>
      <c r="Y32" s="221">
        <f>-'5C1V_Laf Ren'!$R32</f>
        <v>0</v>
      </c>
      <c r="Z32" s="221">
        <f>-'5C1W_Willow'!$R32</f>
        <v>0</v>
      </c>
      <c r="AA32" s="221">
        <f>-'5C1X_Tangi'!$R32</f>
        <v>0</v>
      </c>
      <c r="AB32" s="221">
        <f>-'5C1Y_GEO'!$R32</f>
        <v>0</v>
      </c>
      <c r="AC32" s="221">
        <f>-'5C1Z_Lincoln Prep'!$R32</f>
        <v>0</v>
      </c>
      <c r="AD32" s="221">
        <f>-'5C1AA_Laurel'!$R32</f>
        <v>0</v>
      </c>
      <c r="AE32" s="221">
        <f>-'5C1AB_Apex'!$R32</f>
        <v>0</v>
      </c>
      <c r="AF32" s="221">
        <f>-'5C1AC_Smothers'!$R32</f>
        <v>-1414589</v>
      </c>
      <c r="AG32" s="221">
        <f>-'5C1AD_Greater'!$R32</f>
        <v>0</v>
      </c>
      <c r="AH32" s="221">
        <f>-'5C1AE_Noble Minds'!$R32</f>
        <v>-23906</v>
      </c>
      <c r="AI32" s="221">
        <f>-'5C1AF_JCFA-Laf'!$R32</f>
        <v>0</v>
      </c>
      <c r="AJ32" s="221">
        <f>-'5C1AG_Collegiate'!$R32</f>
        <v>0</v>
      </c>
      <c r="AK32" s="221">
        <f>-'5C1AH_BRUP'!$R32</f>
        <v>0</v>
      </c>
      <c r="AL32" s="221">
        <f>-('5C2_LAVCA'!$R32+'5C2_LAVCA'!$S32)</f>
        <v>-864693</v>
      </c>
      <c r="AM32" s="221">
        <f>-('5C3_UnvView'!$R32+'5C3_UnvView'!$S32)</f>
        <v>-762253</v>
      </c>
      <c r="AN32" s="220">
        <f t="shared" si="2"/>
        <v>-7217990</v>
      </c>
      <c r="AO32" s="220">
        <f t="shared" si="3"/>
        <v>220893849</v>
      </c>
      <c r="AP32" s="220">
        <f>ROUND(AO32/'8_2.1.18 SIS'!C32,0)</f>
        <v>4676</v>
      </c>
      <c r="AQ32" s="222">
        <f>[3]Summary!M32+VLOOKUP(A32,'[12]Audit Adjs'!$A$26:$E$31,5,FALSE)</f>
        <v>363456</v>
      </c>
      <c r="AR32" s="221">
        <f t="shared" si="7"/>
        <v>363456</v>
      </c>
      <c r="AS32" s="221">
        <f t="shared" si="8"/>
        <v>0</v>
      </c>
      <c r="AT32" s="221">
        <f>'[6]Oct_MidYear Adj'!$J32</f>
        <v>-1239140</v>
      </c>
      <c r="AU32" s="221">
        <f>'[6]Feb_MidYear Adj'!$J32</f>
        <v>-135604</v>
      </c>
      <c r="AV32" s="222">
        <f t="shared" si="9"/>
        <v>-1374744</v>
      </c>
      <c r="AW32" s="220">
        <f t="shared" si="10"/>
        <v>219882561</v>
      </c>
      <c r="AX32" s="221">
        <f>'4_Level 4'!E32</f>
        <v>315000</v>
      </c>
      <c r="AY32" s="221">
        <f>'4_Level 4'!Q32</f>
        <v>1182339</v>
      </c>
      <c r="AZ32" s="220">
        <f t="shared" si="4"/>
        <v>221379900</v>
      </c>
      <c r="BA32" s="221">
        <f>'[7]2_State Distrib and Adjs'!$BD32+'[8]2_State Distrib and Adjs'!$BD32+('[9]2_State Distrib and Adjs'!$BC32*4)+('[10]2_State Distrib and Adjs'!$BC32*2)+('[1]2_State Distrib and Adjs'!$BC32*2)+'[11]2_State Distrib and Adjs'!BC32</f>
        <v>203104434</v>
      </c>
      <c r="BB32" s="221">
        <f t="shared" si="11"/>
        <v>18275466</v>
      </c>
      <c r="BC32" s="221">
        <f t="shared" si="5"/>
        <v>18275466</v>
      </c>
      <c r="BD32" s="221">
        <f>'4_Level 4'!J32</f>
        <v>86000</v>
      </c>
      <c r="BE32" s="221">
        <f>'4_Level 4'!L32</f>
        <v>604044</v>
      </c>
      <c r="BF32" s="221">
        <f>'4_Level 4'!M32</f>
        <v>248085</v>
      </c>
      <c r="BG32" s="220">
        <f t="shared" si="6"/>
        <v>222318029</v>
      </c>
      <c r="BH32" s="221">
        <v>0</v>
      </c>
    </row>
    <row r="33" spans="1:60" ht="15.6" customHeight="1" x14ac:dyDescent="0.2">
      <c r="A33" s="630">
        <v>27</v>
      </c>
      <c r="B33" s="631" t="s">
        <v>33</v>
      </c>
      <c r="C33" s="632">
        <f>'3_Levels 1&amp;2'!AP33</f>
        <v>37570335</v>
      </c>
      <c r="D33" s="632">
        <v>0</v>
      </c>
      <c r="E33" s="632">
        <f>-'5C1A_Madison'!$R33</f>
        <v>0</v>
      </c>
      <c r="F33" s="632">
        <f>-'5C1B_DArbonne'!$R33</f>
        <v>0</v>
      </c>
      <c r="G33" s="632">
        <f>-'5C1C_Intl High'!$R33</f>
        <v>0</v>
      </c>
      <c r="H33" s="632">
        <f>-'5C1D_NOMMA'!$R33</f>
        <v>0</v>
      </c>
      <c r="I33" s="632">
        <f>-'5C1E_LFNO'!$R33</f>
        <v>0</v>
      </c>
      <c r="J33" s="632">
        <f>-'5C1F_L.C. Charter'!$R33</f>
        <v>-17748</v>
      </c>
      <c r="K33" s="632">
        <f>-'5C1G_JS Clark'!$R33</f>
        <v>0</v>
      </c>
      <c r="L33" s="632">
        <f>-'5C1H_Southwest'!$R33</f>
        <v>0</v>
      </c>
      <c r="M33" s="632">
        <f>-'5C1I_LA Key'!$R33</f>
        <v>0</v>
      </c>
      <c r="N33" s="632">
        <f>-'5C1J_Jeff Chamber'!$R33</f>
        <v>0</v>
      </c>
      <c r="O33" s="632">
        <f>-Placeholder_Tallulah!$R33</f>
        <v>0</v>
      </c>
      <c r="P33" s="632">
        <f>-'5C1M_GEO Mid'!$R33</f>
        <v>0</v>
      </c>
      <c r="Q33" s="632">
        <f>-'5C1N_Delta'!$R33</f>
        <v>0</v>
      </c>
      <c r="R33" s="632">
        <f>-'5C1O_Impact'!$R33</f>
        <v>0</v>
      </c>
      <c r="S33" s="632">
        <f>-'5C1P_Vision'!$R33</f>
        <v>0</v>
      </c>
      <c r="T33" s="632">
        <f>-'5C1Q_Advantage'!$R33</f>
        <v>0</v>
      </c>
      <c r="U33" s="632">
        <f>-'5C1R_Iberville'!$R33</f>
        <v>0</v>
      </c>
      <c r="V33" s="632">
        <f>-'5C1S_LC Col Prep'!$R33</f>
        <v>-5916</v>
      </c>
      <c r="W33" s="632">
        <f>-'5C1T_Northeast'!$R33</f>
        <v>0</v>
      </c>
      <c r="X33" s="632">
        <f>-'5C1U_Acadiana Ren'!$R33</f>
        <v>0</v>
      </c>
      <c r="Y33" s="632">
        <f>-'5C1V_Laf Ren'!$R33</f>
        <v>0</v>
      </c>
      <c r="Z33" s="632">
        <f>-'5C1W_Willow'!$R33</f>
        <v>0</v>
      </c>
      <c r="AA33" s="632">
        <f>-'5C1X_Tangi'!$R33</f>
        <v>0</v>
      </c>
      <c r="AB33" s="632">
        <f>-'5C1Y_GEO'!$R33</f>
        <v>0</v>
      </c>
      <c r="AC33" s="632">
        <f>-'5C1Z_Lincoln Prep'!$R33</f>
        <v>0</v>
      </c>
      <c r="AD33" s="632">
        <f>-'5C1AA_Laurel'!$R33</f>
        <v>0</v>
      </c>
      <c r="AE33" s="632">
        <f>-'5C1AB_Apex'!$R33</f>
        <v>0</v>
      </c>
      <c r="AF33" s="632">
        <f>-'5C1AC_Smothers'!$R33</f>
        <v>0</v>
      </c>
      <c r="AG33" s="632">
        <f>-'5C1AD_Greater'!$R33</f>
        <v>0</v>
      </c>
      <c r="AH33" s="632">
        <f>-'5C1AE_Noble Minds'!$R33</f>
        <v>0</v>
      </c>
      <c r="AI33" s="632">
        <f>-'5C1AF_JCFA-Laf'!$R33</f>
        <v>0</v>
      </c>
      <c r="AJ33" s="632">
        <f>-'5C1AG_Collegiate'!$R33</f>
        <v>0</v>
      </c>
      <c r="AK33" s="632">
        <f>-'5C1AH_BRUP'!$R33</f>
        <v>0</v>
      </c>
      <c r="AL33" s="632">
        <f>-('5C2_LAVCA'!$R33+'5C2_LAVCA'!$S33)</f>
        <v>-86624</v>
      </c>
      <c r="AM33" s="632">
        <f>-('5C3_UnvView'!$R33+'5C3_UnvView'!$S33)</f>
        <v>-39037</v>
      </c>
      <c r="AN33" s="633">
        <f t="shared" si="2"/>
        <v>-149325</v>
      </c>
      <c r="AO33" s="633">
        <f t="shared" si="3"/>
        <v>37421010</v>
      </c>
      <c r="AP33" s="633">
        <f>ROUND(AO33/'8_2.1.18 SIS'!C33,0)</f>
        <v>6631</v>
      </c>
      <c r="AQ33" s="634">
        <f>[3]Summary!M33</f>
        <v>12948</v>
      </c>
      <c r="AR33" s="632">
        <f t="shared" si="7"/>
        <v>12948</v>
      </c>
      <c r="AS33" s="632">
        <f t="shared" si="8"/>
        <v>0</v>
      </c>
      <c r="AT33" s="632">
        <f>'[6]Oct_MidYear Adj'!$J33</f>
        <v>-888554</v>
      </c>
      <c r="AU33" s="632">
        <f>'[6]Feb_MidYear Adj'!$J33</f>
        <v>-13262</v>
      </c>
      <c r="AV33" s="634">
        <f t="shared" si="9"/>
        <v>-901816</v>
      </c>
      <c r="AW33" s="633">
        <f t="shared" si="10"/>
        <v>36532142</v>
      </c>
      <c r="AX33" s="632">
        <f>'4_Level 4'!E33</f>
        <v>0</v>
      </c>
      <c r="AY33" s="632">
        <f>'4_Level 4'!Q33</f>
        <v>150533</v>
      </c>
      <c r="AZ33" s="633">
        <f t="shared" si="4"/>
        <v>36682675</v>
      </c>
      <c r="BA33" s="632">
        <f>'[7]2_State Distrib and Adjs'!$BD33+'[8]2_State Distrib and Adjs'!$BD33+('[9]2_State Distrib and Adjs'!$BC33*4)+('[10]2_State Distrib and Adjs'!$BC33*2)+('[1]2_State Distrib and Adjs'!$BC33*2)+'[11]2_State Distrib and Adjs'!BC33</f>
        <v>33775352</v>
      </c>
      <c r="BB33" s="632">
        <f t="shared" si="11"/>
        <v>2907323</v>
      </c>
      <c r="BC33" s="632">
        <f t="shared" si="5"/>
        <v>2907323</v>
      </c>
      <c r="BD33" s="632">
        <f>'4_Level 4'!J33</f>
        <v>0</v>
      </c>
      <c r="BE33" s="632">
        <f>'4_Level 4'!L33</f>
        <v>125069</v>
      </c>
      <c r="BF33" s="632">
        <f>'4_Level 4'!M33</f>
        <v>0</v>
      </c>
      <c r="BG33" s="633">
        <f t="shared" si="6"/>
        <v>36807744</v>
      </c>
      <c r="BH33" s="632">
        <v>0</v>
      </c>
    </row>
    <row r="34" spans="1:60" ht="15.6" customHeight="1" x14ac:dyDescent="0.2">
      <c r="A34" s="630">
        <v>28</v>
      </c>
      <c r="B34" s="631" t="s">
        <v>34</v>
      </c>
      <c r="C34" s="632">
        <f>'3_Levels 1&amp;2'!AP34</f>
        <v>131494121</v>
      </c>
      <c r="D34" s="632">
        <v>0</v>
      </c>
      <c r="E34" s="632">
        <f>-'5C1A_Madison'!$R34</f>
        <v>0</v>
      </c>
      <c r="F34" s="632">
        <f>-'5C1B_DArbonne'!$R34</f>
        <v>-3875</v>
      </c>
      <c r="G34" s="632">
        <f>-'5C1C_Intl High'!$R34</f>
        <v>0</v>
      </c>
      <c r="H34" s="632">
        <f>-'5C1D_NOMMA'!$R34</f>
        <v>0</v>
      </c>
      <c r="I34" s="632">
        <f>-'5C1E_LFNO'!$R34</f>
        <v>0</v>
      </c>
      <c r="J34" s="632">
        <f>-'5C1F_L.C. Charter'!$R34</f>
        <v>0</v>
      </c>
      <c r="K34" s="632">
        <f>-'5C1G_JS Clark'!$R34</f>
        <v>-7876</v>
      </c>
      <c r="L34" s="632">
        <f>-'5C1H_Southwest'!$R34</f>
        <v>-3875</v>
      </c>
      <c r="M34" s="632">
        <f>-'5C1I_LA Key'!$R34</f>
        <v>0</v>
      </c>
      <c r="N34" s="632">
        <f>-'5C1J_Jeff Chamber'!$R34</f>
        <v>0</v>
      </c>
      <c r="O34" s="632">
        <f>-Placeholder_Tallulah!$R34</f>
        <v>0</v>
      </c>
      <c r="P34" s="632">
        <f>-'5C1M_GEO Mid'!$R34</f>
        <v>0</v>
      </c>
      <c r="Q34" s="632">
        <f>-'5C1N_Delta'!$R34</f>
        <v>0</v>
      </c>
      <c r="R34" s="632">
        <f>-'5C1O_Impact'!$R34</f>
        <v>0</v>
      </c>
      <c r="S34" s="632">
        <f>-'5C1P_Vision'!$R34</f>
        <v>0</v>
      </c>
      <c r="T34" s="632">
        <f>-'5C1Q_Advantage'!$R34</f>
        <v>0</v>
      </c>
      <c r="U34" s="632">
        <f>-'5C1R_Iberville'!$R34</f>
        <v>0</v>
      </c>
      <c r="V34" s="632">
        <f>-'5C1S_LC Col Prep'!$R34</f>
        <v>0</v>
      </c>
      <c r="W34" s="632">
        <f>-'5C1T_Northeast'!$R34</f>
        <v>0</v>
      </c>
      <c r="X34" s="632">
        <f>-'5C1U_Acadiana Ren'!$R34</f>
        <v>-2835306</v>
      </c>
      <c r="Y34" s="632">
        <f>-'5C1V_Laf Ren'!$R34</f>
        <v>-2603285</v>
      </c>
      <c r="Z34" s="632">
        <f>-'5C1W_Willow'!$R34</f>
        <v>-1663754</v>
      </c>
      <c r="AA34" s="632">
        <f>-'5C1X_Tangi'!$R34</f>
        <v>0</v>
      </c>
      <c r="AB34" s="632">
        <f>-'5C1Y_GEO'!$R34</f>
        <v>0</v>
      </c>
      <c r="AC34" s="632">
        <f>-'5C1Z_Lincoln Prep'!$R34</f>
        <v>0</v>
      </c>
      <c r="AD34" s="632">
        <f>-'5C1AA_Laurel'!$R34</f>
        <v>0</v>
      </c>
      <c r="AE34" s="632">
        <f>-'5C1AB_Apex'!$R34</f>
        <v>0</v>
      </c>
      <c r="AF34" s="632">
        <f>-'5C1AC_Smothers'!$R34</f>
        <v>0</v>
      </c>
      <c r="AG34" s="632">
        <f>-'5C1AD_Greater'!$R34</f>
        <v>0</v>
      </c>
      <c r="AH34" s="632">
        <f>-'5C1AE_Noble Minds'!$R34</f>
        <v>0</v>
      </c>
      <c r="AI34" s="632">
        <f>-'5C1AF_JCFA-Laf'!$R34</f>
        <v>-220102</v>
      </c>
      <c r="AJ34" s="632">
        <f>-'5C1AG_Collegiate'!$R34</f>
        <v>0</v>
      </c>
      <c r="AK34" s="632">
        <f>-'5C1AH_BRUP'!$R34</f>
        <v>0</v>
      </c>
      <c r="AL34" s="632">
        <f>-('5C2_LAVCA'!$R34+'5C2_LAVCA'!$S34)</f>
        <v>-292962</v>
      </c>
      <c r="AM34" s="632">
        <f>-('5C3_UnvView'!$R34+'5C3_UnvView'!$S34)</f>
        <v>-469532</v>
      </c>
      <c r="AN34" s="633">
        <f t="shared" si="2"/>
        <v>-8100567</v>
      </c>
      <c r="AO34" s="633">
        <f t="shared" si="3"/>
        <v>123393554</v>
      </c>
      <c r="AP34" s="633">
        <f>ROUND(AO34/'8_2.1.18 SIS'!C34,0)</f>
        <v>4123</v>
      </c>
      <c r="AQ34" s="634">
        <f>[3]Summary!M34</f>
        <v>57564</v>
      </c>
      <c r="AR34" s="632">
        <f t="shared" si="7"/>
        <v>57564</v>
      </c>
      <c r="AS34" s="632">
        <f t="shared" si="8"/>
        <v>0</v>
      </c>
      <c r="AT34" s="632">
        <f>'[6]Oct_MidYear Adj'!$J34</f>
        <v>1393574</v>
      </c>
      <c r="AU34" s="632">
        <f>'[6]Feb_MidYear Adj'!$J34</f>
        <v>164920</v>
      </c>
      <c r="AV34" s="634">
        <f t="shared" si="9"/>
        <v>1558494</v>
      </c>
      <c r="AW34" s="633">
        <f t="shared" si="10"/>
        <v>125009612</v>
      </c>
      <c r="AX34" s="632">
        <f>'4_Level 4'!E34</f>
        <v>924000</v>
      </c>
      <c r="AY34" s="632">
        <f>'4_Level 4'!Q34</f>
        <v>1057070</v>
      </c>
      <c r="AZ34" s="633">
        <f t="shared" si="4"/>
        <v>126990682</v>
      </c>
      <c r="BA34" s="632">
        <f>'[7]2_State Distrib and Adjs'!$BD34+'[8]2_State Distrib and Adjs'!$BD34+('[9]2_State Distrib and Adjs'!$BC34*4)+('[10]2_State Distrib and Adjs'!$BC34*2)+('[1]2_State Distrib and Adjs'!$BC34*2)+'[11]2_State Distrib and Adjs'!BC34</f>
        <v>116020520</v>
      </c>
      <c r="BB34" s="632">
        <f t="shared" si="11"/>
        <v>10970162</v>
      </c>
      <c r="BC34" s="632">
        <f t="shared" si="5"/>
        <v>10970162</v>
      </c>
      <c r="BD34" s="632">
        <f>'4_Level 4'!J34</f>
        <v>108000</v>
      </c>
      <c r="BE34" s="632">
        <f>'4_Level 4'!L34</f>
        <v>423878</v>
      </c>
      <c r="BF34" s="632">
        <f>'4_Level 4'!M34</f>
        <v>0</v>
      </c>
      <c r="BG34" s="633">
        <f t="shared" si="6"/>
        <v>127522560</v>
      </c>
      <c r="BH34" s="632">
        <v>0</v>
      </c>
    </row>
    <row r="35" spans="1:60" ht="15.6" customHeight="1" x14ac:dyDescent="0.2">
      <c r="A35" s="630">
        <v>29</v>
      </c>
      <c r="B35" s="631" t="s">
        <v>35</v>
      </c>
      <c r="C35" s="632">
        <f>'3_Levels 1&amp;2'!AP35</f>
        <v>69538502</v>
      </c>
      <c r="D35" s="632">
        <v>0</v>
      </c>
      <c r="E35" s="632">
        <f>-'5C1A_Madison'!$R35</f>
        <v>0</v>
      </c>
      <c r="F35" s="632">
        <f>-'5C1B_DArbonne'!$R35</f>
        <v>0</v>
      </c>
      <c r="G35" s="632">
        <f>-'5C1C_Intl High'!$R35</f>
        <v>0</v>
      </c>
      <c r="H35" s="632">
        <f>-'5C1D_NOMMA'!$R35</f>
        <v>0</v>
      </c>
      <c r="I35" s="632">
        <f>-'5C1E_LFNO'!$R35</f>
        <v>0</v>
      </c>
      <c r="J35" s="632">
        <f>-'5C1F_L.C. Charter'!$R35</f>
        <v>0</v>
      </c>
      <c r="K35" s="632">
        <f>-'5C1G_JS Clark'!$R35</f>
        <v>0</v>
      </c>
      <c r="L35" s="632">
        <f>-'5C1H_Southwest'!$R35</f>
        <v>0</v>
      </c>
      <c r="M35" s="632">
        <f>-'5C1I_LA Key'!$R35</f>
        <v>0</v>
      </c>
      <c r="N35" s="632">
        <f>-'5C1J_Jeff Chamber'!$R35</f>
        <v>0</v>
      </c>
      <c r="O35" s="632">
        <f>-Placeholder_Tallulah!$R35</f>
        <v>0</v>
      </c>
      <c r="P35" s="632">
        <f>-'5C1M_GEO Mid'!$R35</f>
        <v>0</v>
      </c>
      <c r="Q35" s="632">
        <f>-'5C1N_Delta'!$R35</f>
        <v>0</v>
      </c>
      <c r="R35" s="632">
        <f>-'5C1O_Impact'!$R35</f>
        <v>0</v>
      </c>
      <c r="S35" s="632">
        <f>-'5C1P_Vision'!$R35</f>
        <v>0</v>
      </c>
      <c r="T35" s="632">
        <f>-'5C1Q_Advantage'!$R35</f>
        <v>0</v>
      </c>
      <c r="U35" s="632">
        <f>-'5C1R_Iberville'!$R35</f>
        <v>0</v>
      </c>
      <c r="V35" s="632">
        <f>-'5C1S_LC Col Prep'!$R35</f>
        <v>0</v>
      </c>
      <c r="W35" s="632">
        <f>-'5C1T_Northeast'!$R35</f>
        <v>-8458</v>
      </c>
      <c r="X35" s="632">
        <f>-'5C1U_Acadiana Ren'!$R35</f>
        <v>0</v>
      </c>
      <c r="Y35" s="632">
        <f>-'5C1V_Laf Ren'!$R35</f>
        <v>0</v>
      </c>
      <c r="Z35" s="632">
        <f>-'5C1W_Willow'!$R35</f>
        <v>0</v>
      </c>
      <c r="AA35" s="632">
        <f>-'5C1X_Tangi'!$R35</f>
        <v>0</v>
      </c>
      <c r="AB35" s="632">
        <f>-'5C1Y_GEO'!$R35</f>
        <v>0</v>
      </c>
      <c r="AC35" s="632">
        <f>-'5C1Z_Lincoln Prep'!$R35</f>
        <v>0</v>
      </c>
      <c r="AD35" s="632">
        <f>-'5C1AA_Laurel'!$R35</f>
        <v>0</v>
      </c>
      <c r="AE35" s="632">
        <f>-'5C1AB_Apex'!$R35</f>
        <v>0</v>
      </c>
      <c r="AF35" s="632">
        <f>-'5C1AC_Smothers'!$R35</f>
        <v>0</v>
      </c>
      <c r="AG35" s="632">
        <f>-'5C1AD_Greater'!$R35</f>
        <v>-4674</v>
      </c>
      <c r="AH35" s="632">
        <f>-'5C1AE_Noble Minds'!$R35</f>
        <v>0</v>
      </c>
      <c r="AI35" s="632">
        <f>-'5C1AF_JCFA-Laf'!$R35</f>
        <v>0</v>
      </c>
      <c r="AJ35" s="632">
        <f>-'5C1AG_Collegiate'!$R35</f>
        <v>0</v>
      </c>
      <c r="AK35" s="632">
        <f>-'5C1AH_BRUP'!$R35</f>
        <v>0</v>
      </c>
      <c r="AL35" s="632">
        <f>-('5C2_LAVCA'!$R35+'5C2_LAVCA'!$S35)</f>
        <v>-180238</v>
      </c>
      <c r="AM35" s="632">
        <f>-('5C3_UnvView'!$R35+'5C3_UnvView'!$S35)</f>
        <v>-367849</v>
      </c>
      <c r="AN35" s="633">
        <f t="shared" si="2"/>
        <v>-561219</v>
      </c>
      <c r="AO35" s="633">
        <f t="shared" si="3"/>
        <v>68977283</v>
      </c>
      <c r="AP35" s="633">
        <f>ROUND(AO35/'8_2.1.18 SIS'!C35,0)</f>
        <v>4955</v>
      </c>
      <c r="AQ35" s="634">
        <f>[3]Summary!M35</f>
        <v>-3575</v>
      </c>
      <c r="AR35" s="632">
        <f t="shared" si="7"/>
        <v>0</v>
      </c>
      <c r="AS35" s="632">
        <f t="shared" si="8"/>
        <v>-3575</v>
      </c>
      <c r="AT35" s="632">
        <f>'[6]Oct_MidYear Adj'!$J35</f>
        <v>-312165</v>
      </c>
      <c r="AU35" s="632">
        <f>'[6]Feb_MidYear Adj'!$J35</f>
        <v>-121398</v>
      </c>
      <c r="AV35" s="634">
        <f t="shared" si="9"/>
        <v>-433563</v>
      </c>
      <c r="AW35" s="633">
        <f t="shared" si="10"/>
        <v>68540145</v>
      </c>
      <c r="AX35" s="632">
        <f>'4_Level 4'!E35</f>
        <v>336000</v>
      </c>
      <c r="AY35" s="632">
        <f>'4_Level 4'!Q35</f>
        <v>204103</v>
      </c>
      <c r="AZ35" s="633">
        <f t="shared" si="4"/>
        <v>69080248</v>
      </c>
      <c r="BA35" s="632">
        <f>'[7]2_State Distrib and Adjs'!$BD35+'[8]2_State Distrib and Adjs'!$BD35+('[9]2_State Distrib and Adjs'!$BC35*4)+('[10]2_State Distrib and Adjs'!$BC35*2)+('[1]2_State Distrib and Adjs'!$BC35*2)+'[11]2_State Distrib and Adjs'!BC35</f>
        <v>63461713</v>
      </c>
      <c r="BB35" s="632">
        <f t="shared" si="11"/>
        <v>5618535</v>
      </c>
      <c r="BC35" s="632">
        <f t="shared" si="5"/>
        <v>5618535</v>
      </c>
      <c r="BD35" s="632">
        <f>'4_Level 4'!J35</f>
        <v>46000</v>
      </c>
      <c r="BE35" s="632">
        <f>'4_Level 4'!L35</f>
        <v>283220</v>
      </c>
      <c r="BF35" s="632">
        <f>'4_Level 4'!M35</f>
        <v>0</v>
      </c>
      <c r="BG35" s="633">
        <f t="shared" si="6"/>
        <v>69409468</v>
      </c>
      <c r="BH35" s="632">
        <v>0</v>
      </c>
    </row>
    <row r="36" spans="1:60" ht="15.6" customHeight="1" x14ac:dyDescent="0.2">
      <c r="A36" s="635">
        <v>30</v>
      </c>
      <c r="B36" s="636" t="s">
        <v>36</v>
      </c>
      <c r="C36" s="637">
        <f>'3_Levels 1&amp;2'!AP36</f>
        <v>17369704</v>
      </c>
      <c r="D36" s="637">
        <v>0</v>
      </c>
      <c r="E36" s="637">
        <f>-'5C1A_Madison'!$R36</f>
        <v>0</v>
      </c>
      <c r="F36" s="637">
        <f>-'5C1B_DArbonne'!$R36</f>
        <v>0</v>
      </c>
      <c r="G36" s="637">
        <f>-'5C1C_Intl High'!$R36</f>
        <v>0</v>
      </c>
      <c r="H36" s="637">
        <f>-'5C1D_NOMMA'!$R36</f>
        <v>0</v>
      </c>
      <c r="I36" s="637">
        <f>-'5C1E_LFNO'!$R36</f>
        <v>0</v>
      </c>
      <c r="J36" s="637">
        <f>-'5C1F_L.C. Charter'!$R36</f>
        <v>0</v>
      </c>
      <c r="K36" s="637">
        <f>-'5C1G_JS Clark'!$R36</f>
        <v>0</v>
      </c>
      <c r="L36" s="637">
        <f>-'5C1H_Southwest'!$R36</f>
        <v>0</v>
      </c>
      <c r="M36" s="637">
        <f>-'5C1I_LA Key'!$R36</f>
        <v>0</v>
      </c>
      <c r="N36" s="637">
        <f>-'5C1J_Jeff Chamber'!$R36</f>
        <v>0</v>
      </c>
      <c r="O36" s="637">
        <f>-Placeholder_Tallulah!$R36</f>
        <v>0</v>
      </c>
      <c r="P36" s="637">
        <f>-'5C1M_GEO Mid'!$R36</f>
        <v>0</v>
      </c>
      <c r="Q36" s="637">
        <f>-'5C1N_Delta'!$R36</f>
        <v>0</v>
      </c>
      <c r="R36" s="637">
        <f>-'5C1O_Impact'!$R36</f>
        <v>0</v>
      </c>
      <c r="S36" s="637">
        <f>-'5C1P_Vision'!$R36</f>
        <v>0</v>
      </c>
      <c r="T36" s="637">
        <f>-'5C1Q_Advantage'!$R36</f>
        <v>0</v>
      </c>
      <c r="U36" s="637">
        <f>-'5C1R_Iberville'!$R36</f>
        <v>0</v>
      </c>
      <c r="V36" s="637">
        <f>-'5C1S_LC Col Prep'!$R36</f>
        <v>0</v>
      </c>
      <c r="W36" s="637">
        <f>-'5C1T_Northeast'!$R36</f>
        <v>0</v>
      </c>
      <c r="X36" s="637">
        <f>-'5C1U_Acadiana Ren'!$R36</f>
        <v>0</v>
      </c>
      <c r="Y36" s="637">
        <f>-'5C1V_Laf Ren'!$R36</f>
        <v>0</v>
      </c>
      <c r="Z36" s="637">
        <f>-'5C1W_Willow'!$R36</f>
        <v>0</v>
      </c>
      <c r="AA36" s="637">
        <f>-'5C1X_Tangi'!$R36</f>
        <v>0</v>
      </c>
      <c r="AB36" s="637">
        <f>-'5C1Y_GEO'!$R36</f>
        <v>0</v>
      </c>
      <c r="AC36" s="637">
        <f>-'5C1Z_Lincoln Prep'!$R36</f>
        <v>0</v>
      </c>
      <c r="AD36" s="637">
        <f>-'5C1AA_Laurel'!$R36</f>
        <v>0</v>
      </c>
      <c r="AE36" s="637">
        <f>-'5C1AB_Apex'!$R36</f>
        <v>0</v>
      </c>
      <c r="AF36" s="637">
        <f>-'5C1AC_Smothers'!$R36</f>
        <v>0</v>
      </c>
      <c r="AG36" s="637">
        <f>-'5C1AD_Greater'!$R36</f>
        <v>0</v>
      </c>
      <c r="AH36" s="1034">
        <f>-'5C1AE_Noble Minds'!$R36</f>
        <v>0</v>
      </c>
      <c r="AI36" s="1034">
        <f>-'5C1AF_JCFA-Laf'!$R36</f>
        <v>0</v>
      </c>
      <c r="AJ36" s="1034">
        <f>-'5C1AG_Collegiate'!$R36</f>
        <v>0</v>
      </c>
      <c r="AK36" s="637">
        <f>-'5C1AH_BRUP'!$R36</f>
        <v>0</v>
      </c>
      <c r="AL36" s="637">
        <f>-('5C2_LAVCA'!$R36+'5C2_LAVCA'!$S36)</f>
        <v>-12328</v>
      </c>
      <c r="AM36" s="637">
        <f>-('5C3_UnvView'!$R36+'5C3_UnvView'!$S36)</f>
        <v>-47780</v>
      </c>
      <c r="AN36" s="638">
        <f t="shared" si="2"/>
        <v>-60108</v>
      </c>
      <c r="AO36" s="638">
        <f t="shared" si="3"/>
        <v>17309596</v>
      </c>
      <c r="AP36" s="638">
        <f>ROUND(AO36/'8_2.1.18 SIS'!C36,0)</f>
        <v>6943</v>
      </c>
      <c r="AQ36" s="639">
        <f>[3]Summary!M36</f>
        <v>4023</v>
      </c>
      <c r="AR36" s="637">
        <f t="shared" si="7"/>
        <v>4023</v>
      </c>
      <c r="AS36" s="637">
        <f t="shared" si="8"/>
        <v>0</v>
      </c>
      <c r="AT36" s="637">
        <f>'[6]Oct_MidYear Adj'!$J36</f>
        <v>-34715</v>
      </c>
      <c r="AU36" s="637">
        <f>'[6]Feb_MidYear Adj'!$J36</f>
        <v>-69430</v>
      </c>
      <c r="AV36" s="639">
        <f t="shared" si="9"/>
        <v>-104145</v>
      </c>
      <c r="AW36" s="638">
        <f t="shared" si="10"/>
        <v>17209474</v>
      </c>
      <c r="AX36" s="637">
        <f>'4_Level 4'!E36</f>
        <v>0</v>
      </c>
      <c r="AY36" s="637">
        <f>'4_Level 4'!Q36</f>
        <v>38000</v>
      </c>
      <c r="AZ36" s="638">
        <f t="shared" si="4"/>
        <v>17247474</v>
      </c>
      <c r="BA36" s="637">
        <f>'[7]2_State Distrib and Adjs'!$BD36+'[8]2_State Distrib and Adjs'!$BD36+('[9]2_State Distrib and Adjs'!$BC36*4)+('[10]2_State Distrib and Adjs'!$BC36*2)+('[1]2_State Distrib and Adjs'!$BC36*2)+'[11]2_State Distrib and Adjs'!BC36</f>
        <v>15839306</v>
      </c>
      <c r="BB36" s="637">
        <f t="shared" si="11"/>
        <v>1408168</v>
      </c>
      <c r="BC36" s="637">
        <f t="shared" si="5"/>
        <v>1408168</v>
      </c>
      <c r="BD36" s="637">
        <f>'4_Level 4'!J36</f>
        <v>0</v>
      </c>
      <c r="BE36" s="637">
        <f>'4_Level 4'!L36</f>
        <v>43554</v>
      </c>
      <c r="BF36" s="637">
        <f>'4_Level 4'!M36</f>
        <v>0</v>
      </c>
      <c r="BG36" s="638">
        <f t="shared" si="6"/>
        <v>17291028</v>
      </c>
      <c r="BH36" s="637">
        <v>0</v>
      </c>
    </row>
    <row r="37" spans="1:60" ht="15.6" customHeight="1" x14ac:dyDescent="0.2">
      <c r="A37" s="628">
        <v>31</v>
      </c>
      <c r="B37" s="629" t="s">
        <v>37</v>
      </c>
      <c r="C37" s="221">
        <f>'3_Levels 1&amp;2'!AP37</f>
        <v>30395963</v>
      </c>
      <c r="D37" s="221">
        <v>0</v>
      </c>
      <c r="E37" s="221">
        <f>-'5C1A_Madison'!$R37</f>
        <v>0</v>
      </c>
      <c r="F37" s="221">
        <f>-'5C1B_DArbonne'!$R37</f>
        <v>-182212</v>
      </c>
      <c r="G37" s="221">
        <f>-'5C1C_Intl High'!$R37</f>
        <v>0</v>
      </c>
      <c r="H37" s="221">
        <f>-'5C1D_NOMMA'!$R37</f>
        <v>0</v>
      </c>
      <c r="I37" s="221">
        <f>-'5C1E_LFNO'!$R37</f>
        <v>0</v>
      </c>
      <c r="J37" s="221">
        <f>-'5C1F_L.C. Charter'!$R37</f>
        <v>0</v>
      </c>
      <c r="K37" s="221">
        <f>-'5C1G_JS Clark'!$R37</f>
        <v>0</v>
      </c>
      <c r="L37" s="221">
        <f>-'5C1H_Southwest'!$R37</f>
        <v>0</v>
      </c>
      <c r="M37" s="221">
        <f>-'5C1I_LA Key'!$R37</f>
        <v>0</v>
      </c>
      <c r="N37" s="221">
        <f>-'5C1J_Jeff Chamber'!$R37</f>
        <v>0</v>
      </c>
      <c r="O37" s="221">
        <f>-Placeholder_Tallulah!$R37</f>
        <v>0</v>
      </c>
      <c r="P37" s="221">
        <f>-'5C1M_GEO Mid'!$R37</f>
        <v>0</v>
      </c>
      <c r="Q37" s="221">
        <f>-'5C1N_Delta'!$R37</f>
        <v>0</v>
      </c>
      <c r="R37" s="221">
        <f>-'5C1O_Impact'!$R37</f>
        <v>0</v>
      </c>
      <c r="S37" s="221">
        <f>-'5C1P_Vision'!$R37</f>
        <v>0</v>
      </c>
      <c r="T37" s="221">
        <f>-'5C1Q_Advantage'!$R37</f>
        <v>0</v>
      </c>
      <c r="U37" s="221">
        <f>-'5C1R_Iberville'!$R37</f>
        <v>0</v>
      </c>
      <c r="V37" s="221">
        <f>-'5C1S_LC Col Prep'!$R37</f>
        <v>0</v>
      </c>
      <c r="W37" s="221">
        <f>-'5C1T_Northeast'!$R37</f>
        <v>-12219</v>
      </c>
      <c r="X37" s="221">
        <f>-'5C1U_Acadiana Ren'!$R37</f>
        <v>0</v>
      </c>
      <c r="Y37" s="221">
        <f>-'5C1V_Laf Ren'!$R37</f>
        <v>0</v>
      </c>
      <c r="Z37" s="221">
        <f>-'5C1W_Willow'!$R37</f>
        <v>0</v>
      </c>
      <c r="AA37" s="221">
        <f>-'5C1X_Tangi'!$R37</f>
        <v>0</v>
      </c>
      <c r="AB37" s="221">
        <f>-'5C1Y_GEO'!$R37</f>
        <v>0</v>
      </c>
      <c r="AC37" s="221">
        <f>-'5C1Z_Lincoln Prep'!$R37</f>
        <v>-1271885</v>
      </c>
      <c r="AD37" s="221">
        <f>-'5C1AA_Laurel'!$R37</f>
        <v>0</v>
      </c>
      <c r="AE37" s="221">
        <f>-'5C1AB_Apex'!$R37</f>
        <v>0</v>
      </c>
      <c r="AF37" s="221">
        <f>-'5C1AC_Smothers'!$R37</f>
        <v>0</v>
      </c>
      <c r="AG37" s="221">
        <f>-'5C1AD_Greater'!$R37</f>
        <v>0</v>
      </c>
      <c r="AH37" s="221">
        <f>-'5C1AE_Noble Minds'!$R37</f>
        <v>0</v>
      </c>
      <c r="AI37" s="221">
        <f>-'5C1AF_JCFA-Laf'!$R37</f>
        <v>0</v>
      </c>
      <c r="AJ37" s="221">
        <f>-'5C1AG_Collegiate'!$R37</f>
        <v>0</v>
      </c>
      <c r="AK37" s="221">
        <f>-'5C1AH_BRUP'!$R37</f>
        <v>0</v>
      </c>
      <c r="AL37" s="221">
        <f>-('5C2_LAVCA'!$R37+'5C2_LAVCA'!$S37)</f>
        <v>-40366</v>
      </c>
      <c r="AM37" s="221">
        <f>-('5C3_UnvView'!$R37+'5C3_UnvView'!$S37)</f>
        <v>-46929</v>
      </c>
      <c r="AN37" s="220">
        <f t="shared" si="2"/>
        <v>-1553611</v>
      </c>
      <c r="AO37" s="220">
        <f t="shared" si="3"/>
        <v>28842352</v>
      </c>
      <c r="AP37" s="220">
        <f>ROUND(AO37/'8_2.1.18 SIS'!C37,0)</f>
        <v>4903</v>
      </c>
      <c r="AQ37" s="222">
        <f>[3]Summary!M37</f>
        <v>-367</v>
      </c>
      <c r="AR37" s="221">
        <f t="shared" si="7"/>
        <v>0</v>
      </c>
      <c r="AS37" s="221">
        <f t="shared" si="8"/>
        <v>-367</v>
      </c>
      <c r="AT37" s="221">
        <f>'[6]Oct_MidYear Adj'!$J37</f>
        <v>-406949</v>
      </c>
      <c r="AU37" s="221">
        <f>'[6]Feb_MidYear Adj'!$J37</f>
        <v>53933</v>
      </c>
      <c r="AV37" s="222">
        <f t="shared" si="9"/>
        <v>-353016</v>
      </c>
      <c r="AW37" s="220">
        <f t="shared" si="10"/>
        <v>28488969</v>
      </c>
      <c r="AX37" s="221">
        <f>'4_Level 4'!E37</f>
        <v>0</v>
      </c>
      <c r="AY37" s="221">
        <f>'4_Level 4'!Q37</f>
        <v>148824</v>
      </c>
      <c r="AZ37" s="220">
        <f t="shared" si="4"/>
        <v>28637793</v>
      </c>
      <c r="BA37" s="221">
        <f>'[7]2_State Distrib and Adjs'!$BD37+'[8]2_State Distrib and Adjs'!$BD37+('[9]2_State Distrib and Adjs'!$BC37*4)+('[10]2_State Distrib and Adjs'!$BC37*2)+('[1]2_State Distrib and Adjs'!$BC37*2)+'[11]2_State Distrib and Adjs'!BC37</f>
        <v>26312066</v>
      </c>
      <c r="BB37" s="221">
        <f t="shared" si="11"/>
        <v>2325727</v>
      </c>
      <c r="BC37" s="221">
        <f t="shared" si="5"/>
        <v>2325727</v>
      </c>
      <c r="BD37" s="221">
        <f>'4_Level 4'!J37</f>
        <v>12000</v>
      </c>
      <c r="BE37" s="221">
        <f>'4_Level 4'!L37</f>
        <v>91868</v>
      </c>
      <c r="BF37" s="221">
        <f>'4_Level 4'!M37</f>
        <v>0</v>
      </c>
      <c r="BG37" s="220">
        <f t="shared" si="6"/>
        <v>28741661</v>
      </c>
      <c r="BH37" s="221">
        <v>0</v>
      </c>
    </row>
    <row r="38" spans="1:60" ht="15.6" customHeight="1" x14ac:dyDescent="0.2">
      <c r="A38" s="630">
        <v>32</v>
      </c>
      <c r="B38" s="631" t="s">
        <v>38</v>
      </c>
      <c r="C38" s="632">
        <f>'3_Levels 1&amp;2'!AP38</f>
        <v>159547361</v>
      </c>
      <c r="D38" s="632">
        <v>0</v>
      </c>
      <c r="E38" s="632">
        <f>-'5C1A_Madison'!$R38</f>
        <v>-23144</v>
      </c>
      <c r="F38" s="632">
        <f>-'5C1B_DArbonne'!$R38</f>
        <v>0</v>
      </c>
      <c r="G38" s="632">
        <f>-'5C1C_Intl High'!$R38</f>
        <v>0</v>
      </c>
      <c r="H38" s="632">
        <f>-'5C1D_NOMMA'!$R38</f>
        <v>0</v>
      </c>
      <c r="I38" s="632">
        <f>-'5C1E_LFNO'!$R38</f>
        <v>0</v>
      </c>
      <c r="J38" s="632">
        <f>-'5C1F_L.C. Charter'!$R38</f>
        <v>0</v>
      </c>
      <c r="K38" s="632">
        <f>-'5C1G_JS Clark'!$R38</f>
        <v>0</v>
      </c>
      <c r="L38" s="632">
        <f>-'5C1H_Southwest'!$R38</f>
        <v>0</v>
      </c>
      <c r="M38" s="632">
        <f>-'5C1I_LA Key'!$R38</f>
        <v>-124749</v>
      </c>
      <c r="N38" s="632">
        <f>-'5C1J_Jeff Chamber'!$R38</f>
        <v>0</v>
      </c>
      <c r="O38" s="632">
        <f>-Placeholder_Tallulah!$R38</f>
        <v>0</v>
      </c>
      <c r="P38" s="632">
        <f>-'5C1M_GEO Mid'!$R38</f>
        <v>-10783</v>
      </c>
      <c r="Q38" s="632">
        <f>-'5C1N_Delta'!$R38</f>
        <v>0</v>
      </c>
      <c r="R38" s="632">
        <f>-'5C1O_Impact'!$R38</f>
        <v>0</v>
      </c>
      <c r="S38" s="632">
        <f>-'5C1P_Vision'!$R38</f>
        <v>0</v>
      </c>
      <c r="T38" s="632">
        <f>-'5C1Q_Advantage'!$R38</f>
        <v>-33413</v>
      </c>
      <c r="U38" s="632">
        <f>-'5C1R_Iberville'!$R38</f>
        <v>0</v>
      </c>
      <c r="V38" s="632">
        <f>-'5C1S_LC Col Prep'!$R38</f>
        <v>0</v>
      </c>
      <c r="W38" s="632">
        <f>-'5C1T_Northeast'!$R38</f>
        <v>0</v>
      </c>
      <c r="X38" s="632">
        <f>-'5C1U_Acadiana Ren'!$R38</f>
        <v>0</v>
      </c>
      <c r="Y38" s="632">
        <f>-'5C1V_Laf Ren'!$R38</f>
        <v>0</v>
      </c>
      <c r="Z38" s="632">
        <f>-'5C1W_Willow'!$R38</f>
        <v>0</v>
      </c>
      <c r="AA38" s="632">
        <f>-'5C1X_Tangi'!$R38</f>
        <v>-40754</v>
      </c>
      <c r="AB38" s="632">
        <f>-'5C1Y_GEO'!$R38</f>
        <v>-16346</v>
      </c>
      <c r="AC38" s="632">
        <f>-'5C1Z_Lincoln Prep'!$R38</f>
        <v>0</v>
      </c>
      <c r="AD38" s="632">
        <f>-'5C1AA_Laurel'!$R38</f>
        <v>0</v>
      </c>
      <c r="AE38" s="632">
        <f>-'5C1AB_Apex'!$R38</f>
        <v>0</v>
      </c>
      <c r="AF38" s="632">
        <f>-'5C1AC_Smothers'!$R38</f>
        <v>0</v>
      </c>
      <c r="AG38" s="632">
        <f>-'5C1AD_Greater'!$R38</f>
        <v>0</v>
      </c>
      <c r="AH38" s="632">
        <f>-'5C1AE_Noble Minds'!$R38</f>
        <v>0</v>
      </c>
      <c r="AI38" s="632">
        <f>-'5C1AF_JCFA-Laf'!$R38</f>
        <v>0</v>
      </c>
      <c r="AJ38" s="632">
        <f>-'5C1AG_Collegiate'!$R38</f>
        <v>0</v>
      </c>
      <c r="AK38" s="632">
        <f>-'5C1AH_BRUP'!$R38</f>
        <v>0</v>
      </c>
      <c r="AL38" s="632">
        <f>-('5C2_LAVCA'!$R38+'5C2_LAVCA'!$S38)</f>
        <v>-543506</v>
      </c>
      <c r="AM38" s="632">
        <f>-('5C3_UnvView'!$R38+'5C3_UnvView'!$S38)</f>
        <v>-1126251</v>
      </c>
      <c r="AN38" s="633">
        <f t="shared" si="2"/>
        <v>-1918946</v>
      </c>
      <c r="AO38" s="633">
        <f t="shared" si="3"/>
        <v>157628415</v>
      </c>
      <c r="AP38" s="633">
        <f>ROUND(AO38/'8_2.1.18 SIS'!C38,0)</f>
        <v>6323</v>
      </c>
      <c r="AQ38" s="634">
        <f>[3]Summary!M38</f>
        <v>-78189</v>
      </c>
      <c r="AR38" s="632">
        <f t="shared" si="7"/>
        <v>0</v>
      </c>
      <c r="AS38" s="632">
        <f t="shared" si="8"/>
        <v>-78189</v>
      </c>
      <c r="AT38" s="632">
        <f>'[6]Oct_MidYear Adj'!$J38</f>
        <v>2149820</v>
      </c>
      <c r="AU38" s="632">
        <f>'[6]Feb_MidYear Adj'!$J38</f>
        <v>-379380</v>
      </c>
      <c r="AV38" s="634">
        <f t="shared" si="9"/>
        <v>1770440</v>
      </c>
      <c r="AW38" s="633">
        <f t="shared" si="10"/>
        <v>159320666</v>
      </c>
      <c r="AX38" s="632">
        <f>'4_Level 4'!E38</f>
        <v>0</v>
      </c>
      <c r="AY38" s="632">
        <f>'4_Level 4'!Q38</f>
        <v>650244</v>
      </c>
      <c r="AZ38" s="633">
        <f t="shared" si="4"/>
        <v>159970910</v>
      </c>
      <c r="BA38" s="632">
        <f>'[7]2_State Distrib and Adjs'!$BD38+'[8]2_State Distrib and Adjs'!$BD38+('[9]2_State Distrib and Adjs'!$BC38*4)+('[10]2_State Distrib and Adjs'!$BC38*2)+('[1]2_State Distrib and Adjs'!$BC38*2)+'[11]2_State Distrib and Adjs'!BC38</f>
        <v>146341191</v>
      </c>
      <c r="BB38" s="632">
        <f t="shared" si="11"/>
        <v>13629719</v>
      </c>
      <c r="BC38" s="632">
        <f t="shared" si="5"/>
        <v>13629719</v>
      </c>
      <c r="BD38" s="632">
        <f>'4_Level 4'!J38</f>
        <v>0</v>
      </c>
      <c r="BE38" s="632">
        <f>'4_Level 4'!L38</f>
        <v>877030</v>
      </c>
      <c r="BF38" s="632">
        <f>'4_Level 4'!M38</f>
        <v>127715</v>
      </c>
      <c r="BG38" s="633">
        <f t="shared" si="6"/>
        <v>160975655</v>
      </c>
      <c r="BH38" s="632">
        <v>0</v>
      </c>
    </row>
    <row r="39" spans="1:60" ht="15.6" customHeight="1" x14ac:dyDescent="0.2">
      <c r="A39" s="630">
        <v>33</v>
      </c>
      <c r="B39" s="631" t="s">
        <v>39</v>
      </c>
      <c r="C39" s="632">
        <f>'3_Levels 1&amp;2'!AP39</f>
        <v>10099136</v>
      </c>
      <c r="D39" s="632">
        <v>0</v>
      </c>
      <c r="E39" s="632">
        <f>-'5C1A_Madison'!$R39</f>
        <v>0</v>
      </c>
      <c r="F39" s="632">
        <f>-'5C1B_DArbonne'!$R39</f>
        <v>0</v>
      </c>
      <c r="G39" s="632">
        <f>-'5C1C_Intl High'!$R39</f>
        <v>0</v>
      </c>
      <c r="H39" s="632">
        <f>-'5C1D_NOMMA'!$R39</f>
        <v>0</v>
      </c>
      <c r="I39" s="632">
        <f>-'5C1E_LFNO'!$R39</f>
        <v>0</v>
      </c>
      <c r="J39" s="632">
        <f>-'5C1F_L.C. Charter'!$R39</f>
        <v>0</v>
      </c>
      <c r="K39" s="632">
        <f>-'5C1G_JS Clark'!$R39</f>
        <v>0</v>
      </c>
      <c r="L39" s="632">
        <f>-'5C1H_Southwest'!$R39</f>
        <v>0</v>
      </c>
      <c r="M39" s="632">
        <f>-'5C1I_LA Key'!$R39</f>
        <v>0</v>
      </c>
      <c r="N39" s="632">
        <f>-'5C1J_Jeff Chamber'!$R39</f>
        <v>0</v>
      </c>
      <c r="O39" s="632">
        <f>-Placeholder_Tallulah!$R39</f>
        <v>-2214824</v>
      </c>
      <c r="P39" s="632">
        <f>-'5C1M_GEO Mid'!$R39</f>
        <v>0</v>
      </c>
      <c r="Q39" s="632">
        <f>-'5C1N_Delta'!$R39</f>
        <v>0</v>
      </c>
      <c r="R39" s="632">
        <f>-'5C1O_Impact'!$R39</f>
        <v>0</v>
      </c>
      <c r="S39" s="632">
        <f>-'5C1P_Vision'!$R39</f>
        <v>0</v>
      </c>
      <c r="T39" s="632">
        <f>-'5C1Q_Advantage'!$R39</f>
        <v>0</v>
      </c>
      <c r="U39" s="632">
        <f>-'5C1R_Iberville'!$R39</f>
        <v>0</v>
      </c>
      <c r="V39" s="632">
        <f>-'5C1S_LC Col Prep'!$R39</f>
        <v>0</v>
      </c>
      <c r="W39" s="632">
        <f>-'5C1T_Northeast'!$R39</f>
        <v>0</v>
      </c>
      <c r="X39" s="632">
        <f>-'5C1U_Acadiana Ren'!$R39</f>
        <v>0</v>
      </c>
      <c r="Y39" s="632">
        <f>-'5C1V_Laf Ren'!$R39</f>
        <v>0</v>
      </c>
      <c r="Z39" s="632">
        <f>-'5C1W_Willow'!$R39</f>
        <v>0</v>
      </c>
      <c r="AA39" s="632">
        <f>-'5C1X_Tangi'!$R39</f>
        <v>0</v>
      </c>
      <c r="AB39" s="632">
        <f>-'5C1Y_GEO'!$R39</f>
        <v>0</v>
      </c>
      <c r="AC39" s="632">
        <f>-'5C1Z_Lincoln Prep'!$R39</f>
        <v>0</v>
      </c>
      <c r="AD39" s="632">
        <f>-'5C1AA_Laurel'!$R39</f>
        <v>0</v>
      </c>
      <c r="AE39" s="632">
        <f>-'5C1AB_Apex'!$R39</f>
        <v>0</v>
      </c>
      <c r="AF39" s="632">
        <f>-'5C1AC_Smothers'!$R39</f>
        <v>0</v>
      </c>
      <c r="AG39" s="632">
        <f>-'5C1AD_Greater'!$R39</f>
        <v>0</v>
      </c>
      <c r="AH39" s="632">
        <f>-'5C1AE_Noble Minds'!$R39</f>
        <v>0</v>
      </c>
      <c r="AI39" s="632">
        <f>-'5C1AF_JCFA-Laf'!$R39</f>
        <v>0</v>
      </c>
      <c r="AJ39" s="632">
        <f>-'5C1AG_Collegiate'!$R39</f>
        <v>0</v>
      </c>
      <c r="AK39" s="632">
        <f>-'5C1AH_BRUP'!$R39</f>
        <v>0</v>
      </c>
      <c r="AL39" s="632">
        <f>-('5C2_LAVCA'!$R39+'5C2_LAVCA'!$S39)</f>
        <v>-10651</v>
      </c>
      <c r="AM39" s="632">
        <f>-('5C3_UnvView'!$R39+'5C3_UnvView'!$S39)</f>
        <v>-4871</v>
      </c>
      <c r="AN39" s="633">
        <f t="shared" ref="AN39:AN70" si="12">SUM(D39:AM39)</f>
        <v>-2230346</v>
      </c>
      <c r="AO39" s="633">
        <f t="shared" ref="AO39:AO75" si="13">SUM(C39:AM39)</f>
        <v>7868790</v>
      </c>
      <c r="AP39" s="633">
        <f>ROUND(AO39/'8_2.1.18 SIS'!C39,0)</f>
        <v>6514</v>
      </c>
      <c r="AQ39" s="634">
        <f>[3]Summary!M39</f>
        <v>51183</v>
      </c>
      <c r="AR39" s="632">
        <f t="shared" si="7"/>
        <v>51183</v>
      </c>
      <c r="AS39" s="632">
        <f t="shared" si="8"/>
        <v>0</v>
      </c>
      <c r="AT39" s="632">
        <f>'[6]Oct_MidYear Adj'!$J39</f>
        <v>-267074</v>
      </c>
      <c r="AU39" s="632">
        <f>'[6]Feb_MidYear Adj'!$J39</f>
        <v>-6514</v>
      </c>
      <c r="AV39" s="634">
        <f t="shared" si="9"/>
        <v>-273588</v>
      </c>
      <c r="AW39" s="633">
        <f t="shared" si="10"/>
        <v>7646385</v>
      </c>
      <c r="AX39" s="632">
        <f>'4_Level 4'!E39</f>
        <v>0</v>
      </c>
      <c r="AY39" s="632">
        <f>'4_Level 4'!Q39</f>
        <v>8381</v>
      </c>
      <c r="AZ39" s="633">
        <f t="shared" ref="AZ39:AZ70" si="14">ROUND(SUM(AW39:AY39),0)</f>
        <v>7654766</v>
      </c>
      <c r="BA39" s="632">
        <f>'[7]2_State Distrib and Adjs'!$BD39+'[8]2_State Distrib and Adjs'!$BD39+('[9]2_State Distrib and Adjs'!$BC39*4)+('[10]2_State Distrib and Adjs'!$BC39*2)+('[1]2_State Distrib and Adjs'!$BC39*2)+'[11]2_State Distrib and Adjs'!BC39</f>
        <v>7053212</v>
      </c>
      <c r="BB39" s="632">
        <f t="shared" si="11"/>
        <v>601554</v>
      </c>
      <c r="BC39" s="632">
        <f t="shared" ref="BC39:BC70" si="15">ROUND(BB39/$BC$79,0)</f>
        <v>601554</v>
      </c>
      <c r="BD39" s="632">
        <f>'4_Level 4'!J39</f>
        <v>0</v>
      </c>
      <c r="BE39" s="632">
        <f>'4_Level 4'!L39</f>
        <v>29750</v>
      </c>
      <c r="BF39" s="632">
        <f>'4_Level 4'!M39</f>
        <v>0</v>
      </c>
      <c r="BG39" s="633">
        <f t="shared" ref="BG39:BG70" si="16">AZ39+BD39+BE39+BF39</f>
        <v>7684516</v>
      </c>
      <c r="BH39" s="632">
        <v>-3739</v>
      </c>
    </row>
    <row r="40" spans="1:60" ht="15.6" customHeight="1" x14ac:dyDescent="0.2">
      <c r="A40" s="630">
        <v>34</v>
      </c>
      <c r="B40" s="631" t="s">
        <v>40</v>
      </c>
      <c r="C40" s="632">
        <f>'3_Levels 1&amp;2'!AP40</f>
        <v>27448839</v>
      </c>
      <c r="D40" s="632">
        <v>0</v>
      </c>
      <c r="E40" s="632">
        <f>-'5C1A_Madison'!$R40</f>
        <v>0</v>
      </c>
      <c r="F40" s="632">
        <f>-'5C1B_DArbonne'!$R40</f>
        <v>0</v>
      </c>
      <c r="G40" s="632">
        <f>-'5C1C_Intl High'!$R40</f>
        <v>0</v>
      </c>
      <c r="H40" s="632">
        <f>-'5C1D_NOMMA'!$R40</f>
        <v>0</v>
      </c>
      <c r="I40" s="632">
        <f>-'5C1E_LFNO'!$R40</f>
        <v>0</v>
      </c>
      <c r="J40" s="632">
        <f>-'5C1F_L.C. Charter'!$R40</f>
        <v>0</v>
      </c>
      <c r="K40" s="632">
        <f>-'5C1G_JS Clark'!$R40</f>
        <v>0</v>
      </c>
      <c r="L40" s="632">
        <f>-'5C1H_Southwest'!$R40</f>
        <v>0</v>
      </c>
      <c r="M40" s="632">
        <f>-'5C1I_LA Key'!$R40</f>
        <v>0</v>
      </c>
      <c r="N40" s="632">
        <f>-'5C1J_Jeff Chamber'!$R40</f>
        <v>0</v>
      </c>
      <c r="O40" s="632">
        <f>-Placeholder_Tallulah!$R40</f>
        <v>-11101</v>
      </c>
      <c r="P40" s="632">
        <f>-'5C1M_GEO Mid'!$R40</f>
        <v>0</v>
      </c>
      <c r="Q40" s="632">
        <f>-'5C1N_Delta'!$R40</f>
        <v>0</v>
      </c>
      <c r="R40" s="632">
        <f>-'5C1O_Impact'!$R40</f>
        <v>0</v>
      </c>
      <c r="S40" s="632">
        <f>-'5C1P_Vision'!$R40</f>
        <v>-12741</v>
      </c>
      <c r="T40" s="632">
        <f>-'5C1Q_Advantage'!$R40</f>
        <v>0</v>
      </c>
      <c r="U40" s="632">
        <f>-'5C1R_Iberville'!$R40</f>
        <v>0</v>
      </c>
      <c r="V40" s="632">
        <f>-'5C1S_LC Col Prep'!$R40</f>
        <v>0</v>
      </c>
      <c r="W40" s="632">
        <f>-'5C1T_Northeast'!$R40</f>
        <v>0</v>
      </c>
      <c r="X40" s="632">
        <f>-'5C1U_Acadiana Ren'!$R40</f>
        <v>0</v>
      </c>
      <c r="Y40" s="632">
        <f>-'5C1V_Laf Ren'!$R40</f>
        <v>0</v>
      </c>
      <c r="Z40" s="632">
        <f>-'5C1W_Willow'!$R40</f>
        <v>0</v>
      </c>
      <c r="AA40" s="632">
        <f>-'5C1X_Tangi'!$R40</f>
        <v>0</v>
      </c>
      <c r="AB40" s="632">
        <f>-'5C1Y_GEO'!$R40</f>
        <v>0</v>
      </c>
      <c r="AC40" s="632">
        <f>-'5C1Z_Lincoln Prep'!$R40</f>
        <v>0</v>
      </c>
      <c r="AD40" s="632">
        <f>-'5C1AA_Laurel'!$R40</f>
        <v>0</v>
      </c>
      <c r="AE40" s="632">
        <f>-'5C1AB_Apex'!$R40</f>
        <v>0</v>
      </c>
      <c r="AF40" s="632">
        <f>-'5C1AC_Smothers'!$R40</f>
        <v>0</v>
      </c>
      <c r="AG40" s="632">
        <f>-'5C1AD_Greater'!$R40</f>
        <v>0</v>
      </c>
      <c r="AH40" s="632">
        <f>-'5C1AE_Noble Minds'!$R40</f>
        <v>0</v>
      </c>
      <c r="AI40" s="632">
        <f>-'5C1AF_JCFA-Laf'!$R40</f>
        <v>0</v>
      </c>
      <c r="AJ40" s="632">
        <f>-'5C1AG_Collegiate'!$R40</f>
        <v>0</v>
      </c>
      <c r="AK40" s="632">
        <f>-'5C1AH_BRUP'!$R40</f>
        <v>0</v>
      </c>
      <c r="AL40" s="632">
        <f>-('5C2_LAVCA'!$R40+'5C2_LAVCA'!$S40)</f>
        <v>-290154</v>
      </c>
      <c r="AM40" s="632">
        <f>-('5C3_UnvView'!$R40+'5C3_UnvView'!$S40)</f>
        <v>-120411</v>
      </c>
      <c r="AN40" s="633">
        <f t="shared" si="12"/>
        <v>-434407</v>
      </c>
      <c r="AO40" s="633">
        <f t="shared" si="13"/>
        <v>27014432</v>
      </c>
      <c r="AP40" s="633">
        <f>ROUND(AO40/'8_2.1.18 SIS'!C40,0)</f>
        <v>7057</v>
      </c>
      <c r="AQ40" s="634">
        <f>[3]Summary!M40</f>
        <v>64995</v>
      </c>
      <c r="AR40" s="632">
        <f t="shared" si="7"/>
        <v>64995</v>
      </c>
      <c r="AS40" s="632">
        <f t="shared" si="8"/>
        <v>0</v>
      </c>
      <c r="AT40" s="632">
        <f>'[6]Oct_MidYear Adj'!$J40</f>
        <v>-1072664</v>
      </c>
      <c r="AU40" s="632">
        <f>'[6]Feb_MidYear Adj'!$J40</f>
        <v>-158783</v>
      </c>
      <c r="AV40" s="634">
        <f t="shared" si="9"/>
        <v>-1231447</v>
      </c>
      <c r="AW40" s="633">
        <f t="shared" si="10"/>
        <v>25847980</v>
      </c>
      <c r="AX40" s="632">
        <f>'4_Level 4'!E40</f>
        <v>0</v>
      </c>
      <c r="AY40" s="632">
        <f>'4_Level 4'!Q40</f>
        <v>76619</v>
      </c>
      <c r="AZ40" s="633">
        <f t="shared" si="14"/>
        <v>25924599</v>
      </c>
      <c r="BA40" s="632">
        <f>'[7]2_State Distrib and Adjs'!$BD40+'[8]2_State Distrib and Adjs'!$BD40+('[9]2_State Distrib and Adjs'!$BC40*4)+('[10]2_State Distrib and Adjs'!$BC40*2)+('[1]2_State Distrib and Adjs'!$BC40*2)+'[11]2_State Distrib and Adjs'!BC40</f>
        <v>23879674</v>
      </c>
      <c r="BB40" s="632">
        <f t="shared" si="11"/>
        <v>2044925</v>
      </c>
      <c r="BC40" s="632">
        <f t="shared" si="15"/>
        <v>2044925</v>
      </c>
      <c r="BD40" s="632">
        <f>'4_Level 4'!J40</f>
        <v>0</v>
      </c>
      <c r="BE40" s="632">
        <f>'4_Level 4'!L40</f>
        <v>78302</v>
      </c>
      <c r="BF40" s="632">
        <f>'4_Level 4'!M40</f>
        <v>0</v>
      </c>
      <c r="BG40" s="633">
        <f t="shared" si="16"/>
        <v>26002901</v>
      </c>
      <c r="BH40" s="632">
        <v>0</v>
      </c>
    </row>
    <row r="41" spans="1:60" ht="15.6" customHeight="1" x14ac:dyDescent="0.2">
      <c r="A41" s="635">
        <v>35</v>
      </c>
      <c r="B41" s="636" t="s">
        <v>41</v>
      </c>
      <c r="C41" s="637">
        <f>'3_Levels 1&amp;2'!AP41</f>
        <v>33157166</v>
      </c>
      <c r="D41" s="637">
        <v>0</v>
      </c>
      <c r="E41" s="637">
        <f>-'5C1A_Madison'!$R41</f>
        <v>0</v>
      </c>
      <c r="F41" s="637">
        <f>-'5C1B_DArbonne'!$R41</f>
        <v>0</v>
      </c>
      <c r="G41" s="637">
        <f>-'5C1C_Intl High'!$R41</f>
        <v>0</v>
      </c>
      <c r="H41" s="637">
        <f>-'5C1D_NOMMA'!$R41</f>
        <v>0</v>
      </c>
      <c r="I41" s="637">
        <f>-'5C1E_LFNO'!$R41</f>
        <v>0</v>
      </c>
      <c r="J41" s="637">
        <f>-'5C1F_L.C. Charter'!$R41</f>
        <v>0</v>
      </c>
      <c r="K41" s="637">
        <f>-'5C1G_JS Clark'!$R41</f>
        <v>0</v>
      </c>
      <c r="L41" s="637">
        <f>-'5C1H_Southwest'!$R41</f>
        <v>0</v>
      </c>
      <c r="M41" s="637">
        <f>-'5C1I_LA Key'!$R41</f>
        <v>0</v>
      </c>
      <c r="N41" s="637">
        <f>-'5C1J_Jeff Chamber'!$R41</f>
        <v>0</v>
      </c>
      <c r="O41" s="637">
        <f>-Placeholder_Tallulah!$R41</f>
        <v>0</v>
      </c>
      <c r="P41" s="637">
        <f>-'5C1M_GEO Mid'!$R41</f>
        <v>0</v>
      </c>
      <c r="Q41" s="637">
        <f>-'5C1N_Delta'!$R41</f>
        <v>0</v>
      </c>
      <c r="R41" s="637">
        <f>-'5C1O_Impact'!$R41</f>
        <v>0</v>
      </c>
      <c r="S41" s="637">
        <f>-'5C1P_Vision'!$R41</f>
        <v>0</v>
      </c>
      <c r="T41" s="637">
        <f>-'5C1Q_Advantage'!$R41</f>
        <v>0</v>
      </c>
      <c r="U41" s="637">
        <f>-'5C1R_Iberville'!$R41</f>
        <v>0</v>
      </c>
      <c r="V41" s="637">
        <f>-'5C1S_LC Col Prep'!$R41</f>
        <v>0</v>
      </c>
      <c r="W41" s="637">
        <f>-'5C1T_Northeast'!$R41</f>
        <v>0</v>
      </c>
      <c r="X41" s="637">
        <f>-'5C1U_Acadiana Ren'!$R41</f>
        <v>0</v>
      </c>
      <c r="Y41" s="637">
        <f>-'5C1V_Laf Ren'!$R41</f>
        <v>0</v>
      </c>
      <c r="Z41" s="637">
        <f>-'5C1W_Willow'!$R41</f>
        <v>0</v>
      </c>
      <c r="AA41" s="637">
        <f>-'5C1X_Tangi'!$R41</f>
        <v>0</v>
      </c>
      <c r="AB41" s="637">
        <f>-'5C1Y_GEO'!$R41</f>
        <v>0</v>
      </c>
      <c r="AC41" s="637">
        <f>-'5C1Z_Lincoln Prep'!$R41</f>
        <v>0</v>
      </c>
      <c r="AD41" s="637">
        <f>-'5C1AA_Laurel'!$R41</f>
        <v>0</v>
      </c>
      <c r="AE41" s="637">
        <f>-'5C1AB_Apex'!$R41</f>
        <v>0</v>
      </c>
      <c r="AF41" s="637">
        <f>-'5C1AC_Smothers'!$R41</f>
        <v>0</v>
      </c>
      <c r="AG41" s="637">
        <f>-'5C1AD_Greater'!$R41</f>
        <v>0</v>
      </c>
      <c r="AH41" s="1034">
        <f>-'5C1AE_Noble Minds'!$R41</f>
        <v>0</v>
      </c>
      <c r="AI41" s="1034">
        <f>-'5C1AF_JCFA-Laf'!$R41</f>
        <v>0</v>
      </c>
      <c r="AJ41" s="1034">
        <f>-'5C1AG_Collegiate'!$R41</f>
        <v>0</v>
      </c>
      <c r="AK41" s="637">
        <f>-'5C1AH_BRUP'!$R41</f>
        <v>0</v>
      </c>
      <c r="AL41" s="637">
        <f>-('5C2_LAVCA'!$R41+'5C2_LAVCA'!$S41)</f>
        <v>-104811</v>
      </c>
      <c r="AM41" s="637">
        <f>-('5C3_UnvView'!$R41+'5C3_UnvView'!$S41)</f>
        <v>-90001</v>
      </c>
      <c r="AN41" s="638">
        <f t="shared" si="12"/>
        <v>-194812</v>
      </c>
      <c r="AO41" s="638">
        <f t="shared" si="13"/>
        <v>32962354</v>
      </c>
      <c r="AP41" s="638">
        <f>ROUND(AO41/'8_2.1.18 SIS'!C41,0)</f>
        <v>5581</v>
      </c>
      <c r="AQ41" s="639">
        <f>[3]Summary!M41</f>
        <v>74034</v>
      </c>
      <c r="AR41" s="637">
        <f t="shared" si="7"/>
        <v>74034</v>
      </c>
      <c r="AS41" s="637">
        <f t="shared" si="8"/>
        <v>0</v>
      </c>
      <c r="AT41" s="637">
        <f>'[6]Oct_MidYear Adj'!$J41</f>
        <v>-798083</v>
      </c>
      <c r="AU41" s="637">
        <f>'[6]Feb_MidYear Adj'!$J41</f>
        <v>0</v>
      </c>
      <c r="AV41" s="639">
        <f t="shared" si="9"/>
        <v>-798083</v>
      </c>
      <c r="AW41" s="638">
        <f t="shared" si="10"/>
        <v>32238305</v>
      </c>
      <c r="AX41" s="637">
        <f>'4_Level 4'!E41</f>
        <v>0</v>
      </c>
      <c r="AY41" s="637">
        <f>'4_Level 4'!Q41</f>
        <v>246007</v>
      </c>
      <c r="AZ41" s="638">
        <f t="shared" si="14"/>
        <v>32484312</v>
      </c>
      <c r="BA41" s="637">
        <f>'[7]2_State Distrib and Adjs'!$BD41+'[8]2_State Distrib and Adjs'!$BD41+('[9]2_State Distrib and Adjs'!$BC41*4)+('[10]2_State Distrib and Adjs'!$BC41*2)+('[1]2_State Distrib and Adjs'!$BC41*2)+'[11]2_State Distrib and Adjs'!BC41</f>
        <v>29863645</v>
      </c>
      <c r="BB41" s="637">
        <f t="shared" si="11"/>
        <v>2620667</v>
      </c>
      <c r="BC41" s="637">
        <f t="shared" si="15"/>
        <v>2620667</v>
      </c>
      <c r="BD41" s="637">
        <f>'4_Level 4'!J41</f>
        <v>0</v>
      </c>
      <c r="BE41" s="637">
        <f>'4_Level 4'!L41</f>
        <v>95676</v>
      </c>
      <c r="BF41" s="637">
        <f>'4_Level 4'!M41</f>
        <v>0</v>
      </c>
      <c r="BG41" s="638">
        <f t="shared" si="16"/>
        <v>32579988</v>
      </c>
      <c r="BH41" s="637">
        <v>0</v>
      </c>
    </row>
    <row r="42" spans="1:60" ht="15.6" customHeight="1" x14ac:dyDescent="0.2">
      <c r="A42" s="628">
        <v>36</v>
      </c>
      <c r="B42" s="629" t="s">
        <v>42</v>
      </c>
      <c r="C42" s="221">
        <f>'3_Levels 1&amp;2'!AP42</f>
        <v>199811901</v>
      </c>
      <c r="D42" s="221">
        <v>0</v>
      </c>
      <c r="E42" s="221">
        <f>-'5C1A_Madison'!$R42</f>
        <v>0</v>
      </c>
      <c r="F42" s="221">
        <f>-'5C1B_DArbonne'!$R42</f>
        <v>0</v>
      </c>
      <c r="G42" s="221">
        <f>-'5C1C_Intl High'!$R42</f>
        <v>-2049648</v>
      </c>
      <c r="H42" s="221">
        <f>-'5C1D_NOMMA'!$R42</f>
        <v>-1100042</v>
      </c>
      <c r="I42" s="221">
        <f>-'5C1E_LFNO'!$R42</f>
        <v>-2211366</v>
      </c>
      <c r="J42" s="221">
        <f>-'5C1F_L.C. Charter'!$R42</f>
        <v>0</v>
      </c>
      <c r="K42" s="221">
        <f>-'5C1G_JS Clark'!$R42</f>
        <v>0</v>
      </c>
      <c r="L42" s="221">
        <f>-'5C1H_Southwest'!$R42</f>
        <v>0</v>
      </c>
      <c r="M42" s="221">
        <f>-'5C1I_LA Key'!$R42</f>
        <v>0</v>
      </c>
      <c r="N42" s="221">
        <f>-'5C1J_Jeff Chamber'!$R42</f>
        <v>-264196</v>
      </c>
      <c r="O42" s="221">
        <f>-Placeholder_Tallulah!$R42</f>
        <v>0</v>
      </c>
      <c r="P42" s="221">
        <f>-'5C1M_GEO Mid'!$R42</f>
        <v>0</v>
      </c>
      <c r="Q42" s="221">
        <f>-'5C1N_Delta'!$R42</f>
        <v>0</v>
      </c>
      <c r="R42" s="221">
        <f>-'5C1O_Impact'!$R42</f>
        <v>0</v>
      </c>
      <c r="S42" s="221">
        <f>-'5C1P_Vision'!$R42</f>
        <v>0</v>
      </c>
      <c r="T42" s="221">
        <f>-'5C1Q_Advantage'!$R42</f>
        <v>0</v>
      </c>
      <c r="U42" s="221">
        <f>-'5C1R_Iberville'!$R42</f>
        <v>0</v>
      </c>
      <c r="V42" s="221">
        <f>-'5C1S_LC Col Prep'!$R42</f>
        <v>0</v>
      </c>
      <c r="W42" s="221">
        <f>-'5C1T_Northeast'!$R42</f>
        <v>0</v>
      </c>
      <c r="X42" s="221">
        <f>-'5C1U_Acadiana Ren'!$R42</f>
        <v>0</v>
      </c>
      <c r="Y42" s="221">
        <f>-'5C1V_Laf Ren'!$R42</f>
        <v>0</v>
      </c>
      <c r="Z42" s="221">
        <f>-'5C1W_Willow'!$R42</f>
        <v>0</v>
      </c>
      <c r="AA42" s="221">
        <f>-'5C1X_Tangi'!$R42</f>
        <v>0</v>
      </c>
      <c r="AB42" s="221">
        <f>-'5C1Y_GEO'!$R42</f>
        <v>0</v>
      </c>
      <c r="AC42" s="221">
        <f>-'5C1Z_Lincoln Prep'!$R42</f>
        <v>0</v>
      </c>
      <c r="AD42" s="221">
        <f>-'5C1AA_Laurel'!$R42</f>
        <v>0</v>
      </c>
      <c r="AE42" s="221">
        <f>-'5C1AB_Apex'!$R42</f>
        <v>0</v>
      </c>
      <c r="AF42" s="221">
        <f>-'5C1AC_Smothers'!$R42</f>
        <v>-383192</v>
      </c>
      <c r="AG42" s="221">
        <f>-'5C1AD_Greater'!$R42</f>
        <v>0</v>
      </c>
      <c r="AH42" s="221">
        <f>-'5C1AE_Noble Minds'!$R42</f>
        <v>-132680</v>
      </c>
      <c r="AI42" s="221">
        <f>-'5C1AF_JCFA-Laf'!$R42</f>
        <v>0</v>
      </c>
      <c r="AJ42" s="221">
        <f>-'5C1AG_Collegiate'!$R42</f>
        <v>0</v>
      </c>
      <c r="AK42" s="221">
        <f>-'5C1AH_BRUP'!$R42</f>
        <v>0</v>
      </c>
      <c r="AL42" s="221">
        <f>-('5C2_LAVCA'!$R42+'5C2_LAVCA'!$S42)</f>
        <v>-338440</v>
      </c>
      <c r="AM42" s="221">
        <f>-('5C3_UnvView'!$R42+'5C3_UnvView'!$S42)</f>
        <v>-328530</v>
      </c>
      <c r="AN42" s="220">
        <f t="shared" si="12"/>
        <v>-6808094</v>
      </c>
      <c r="AO42" s="220">
        <f t="shared" si="13"/>
        <v>193003807</v>
      </c>
      <c r="AP42" s="220">
        <f>ROUND(AO42/('8_2.1.18 SIS'!C42+'8_2.1.18 SIS'!D42+'8_2.1.18 SIS'!E42+'8_2.1.18 SIS'!F42),0)</f>
        <v>4326</v>
      </c>
      <c r="AQ42" s="222">
        <f>[3]Summary!M42</f>
        <v>-45201</v>
      </c>
      <c r="AR42" s="221">
        <f t="shared" si="7"/>
        <v>0</v>
      </c>
      <c r="AS42" s="221">
        <f t="shared" si="8"/>
        <v>-45201</v>
      </c>
      <c r="AT42" s="221">
        <f>'[6]Oct_MidYear Adj'!$J42</f>
        <v>-302820</v>
      </c>
      <c r="AU42" s="221">
        <f>'[6]Feb_MidYear Adj'!$J42</f>
        <v>196833</v>
      </c>
      <c r="AV42" s="222">
        <f t="shared" si="9"/>
        <v>-105987</v>
      </c>
      <c r="AW42" s="220">
        <f t="shared" si="10"/>
        <v>192852619</v>
      </c>
      <c r="AX42" s="221">
        <f>'4_Level 4'!E42</f>
        <v>630000</v>
      </c>
      <c r="AY42" s="221">
        <f>'4_Level 4'!Q42</f>
        <v>934545</v>
      </c>
      <c r="AZ42" s="220">
        <f t="shared" si="14"/>
        <v>194417164</v>
      </c>
      <c r="BA42" s="221">
        <f>'[7]2_State Distrib and Adjs'!$BD42+'[8]2_State Distrib and Adjs'!$BD42+('[9]2_State Distrib and Adjs'!$BC42*4)+('[10]2_State Distrib and Adjs'!$BC42*2)+('[1]2_State Distrib and Adjs'!$BC42*2)+'[11]2_State Distrib and Adjs'!BC42</f>
        <v>178473472</v>
      </c>
      <c r="BB42" s="221">
        <f t="shared" si="11"/>
        <v>15943692</v>
      </c>
      <c r="BC42" s="221">
        <f t="shared" si="15"/>
        <v>15943692</v>
      </c>
      <c r="BD42" s="221">
        <f>'4_Level 4'!J42</f>
        <v>90000</v>
      </c>
      <c r="BE42" s="221">
        <f>'4_Level 4'!L42</f>
        <v>477952</v>
      </c>
      <c r="BF42" s="221">
        <f>'4_Level 4'!M42</f>
        <v>4094773</v>
      </c>
      <c r="BG42" s="220">
        <f t="shared" si="16"/>
        <v>199079889</v>
      </c>
      <c r="BH42" s="221">
        <v>0</v>
      </c>
    </row>
    <row r="43" spans="1:60" ht="15.6" customHeight="1" x14ac:dyDescent="0.2">
      <c r="A43" s="630">
        <v>37</v>
      </c>
      <c r="B43" s="631" t="s">
        <v>43</v>
      </c>
      <c r="C43" s="632">
        <f>'3_Levels 1&amp;2'!AP43</f>
        <v>121218980</v>
      </c>
      <c r="D43" s="632">
        <v>0</v>
      </c>
      <c r="E43" s="632">
        <f>-'5C1A_Madison'!$R43</f>
        <v>0</v>
      </c>
      <c r="F43" s="632">
        <f>-'5C1B_DArbonne'!$R43</f>
        <v>-38013</v>
      </c>
      <c r="G43" s="632">
        <f>-'5C1C_Intl High'!$R43</f>
        <v>0</v>
      </c>
      <c r="H43" s="632">
        <f>-'5C1D_NOMMA'!$R43</f>
        <v>0</v>
      </c>
      <c r="I43" s="632">
        <f>-'5C1E_LFNO'!$R43</f>
        <v>0</v>
      </c>
      <c r="J43" s="632">
        <f>-'5C1F_L.C. Charter'!$R43</f>
        <v>0</v>
      </c>
      <c r="K43" s="632">
        <f>-'5C1G_JS Clark'!$R43</f>
        <v>0</v>
      </c>
      <c r="L43" s="632">
        <f>-'5C1H_Southwest'!$R43</f>
        <v>0</v>
      </c>
      <c r="M43" s="632">
        <f>-'5C1I_LA Key'!$R43</f>
        <v>0</v>
      </c>
      <c r="N43" s="632">
        <f>-'5C1J_Jeff Chamber'!$R43</f>
        <v>0</v>
      </c>
      <c r="O43" s="632">
        <f>-Placeholder_Tallulah!$R43</f>
        <v>-5799</v>
      </c>
      <c r="P43" s="632">
        <f>-'5C1M_GEO Mid'!$R43</f>
        <v>0</v>
      </c>
      <c r="Q43" s="632">
        <f>-'5C1N_Delta'!$R43</f>
        <v>-5115</v>
      </c>
      <c r="R43" s="632">
        <f>-'5C1O_Impact'!$R43</f>
        <v>0</v>
      </c>
      <c r="S43" s="632">
        <f>-'5C1P_Vision'!$R43</f>
        <v>-272121</v>
      </c>
      <c r="T43" s="632">
        <f>-'5C1Q_Advantage'!$R43</f>
        <v>0</v>
      </c>
      <c r="U43" s="632">
        <f>-'5C1R_Iberville'!$R43</f>
        <v>0</v>
      </c>
      <c r="V43" s="632">
        <f>-'5C1S_LC Col Prep'!$R43</f>
        <v>0</v>
      </c>
      <c r="W43" s="632">
        <f>-'5C1T_Northeast'!$R43</f>
        <v>0</v>
      </c>
      <c r="X43" s="632">
        <f>-'5C1U_Acadiana Ren'!$R43</f>
        <v>0</v>
      </c>
      <c r="Y43" s="632">
        <f>-'5C1V_Laf Ren'!$R43</f>
        <v>0</v>
      </c>
      <c r="Z43" s="632">
        <f>-'5C1W_Willow'!$R43</f>
        <v>0</v>
      </c>
      <c r="AA43" s="632">
        <f>-'5C1X_Tangi'!$R43</f>
        <v>0</v>
      </c>
      <c r="AB43" s="632">
        <f>-'5C1Y_GEO'!$R43</f>
        <v>0</v>
      </c>
      <c r="AC43" s="632">
        <f>-'5C1Z_Lincoln Prep'!$R43</f>
        <v>-82310</v>
      </c>
      <c r="AD43" s="632">
        <f>-'5C1AA_Laurel'!$R43</f>
        <v>0</v>
      </c>
      <c r="AE43" s="632">
        <f>-'5C1AB_Apex'!$R43</f>
        <v>0</v>
      </c>
      <c r="AF43" s="632">
        <f>-'5C1AC_Smothers'!$R43</f>
        <v>0</v>
      </c>
      <c r="AG43" s="632">
        <f>-'5C1AD_Greater'!$R43</f>
        <v>0</v>
      </c>
      <c r="AH43" s="632">
        <f>-'5C1AE_Noble Minds'!$R43</f>
        <v>0</v>
      </c>
      <c r="AI43" s="632">
        <f>-'5C1AF_JCFA-Laf'!$R43</f>
        <v>0</v>
      </c>
      <c r="AJ43" s="632">
        <f>-'5C1AG_Collegiate'!$R43</f>
        <v>0</v>
      </c>
      <c r="AK43" s="632">
        <f>-'5C1AH_BRUP'!$R43</f>
        <v>0</v>
      </c>
      <c r="AL43" s="632">
        <f>-('5C2_LAVCA'!$R43+'5C2_LAVCA'!$S43)</f>
        <v>-340559</v>
      </c>
      <c r="AM43" s="632">
        <f>-('5C3_UnvView'!$R43+'5C3_UnvView'!$S43)</f>
        <v>-292191</v>
      </c>
      <c r="AN43" s="633">
        <f t="shared" si="12"/>
        <v>-1036108</v>
      </c>
      <c r="AO43" s="633">
        <f t="shared" si="13"/>
        <v>120182872</v>
      </c>
      <c r="AP43" s="633">
        <f>ROUND(AO43/'8_2.1.18 SIS'!C43,0)</f>
        <v>6350</v>
      </c>
      <c r="AQ43" s="634">
        <f>[3]Summary!M43</f>
        <v>70752</v>
      </c>
      <c r="AR43" s="632">
        <f t="shared" si="7"/>
        <v>70752</v>
      </c>
      <c r="AS43" s="632">
        <f t="shared" si="8"/>
        <v>0</v>
      </c>
      <c r="AT43" s="632">
        <f>'[6]Oct_MidYear Adj'!$J43</f>
        <v>-1765300</v>
      </c>
      <c r="AU43" s="632">
        <f>'[6]Feb_MidYear Adj'!$J43</f>
        <v>38100</v>
      </c>
      <c r="AV43" s="634">
        <f t="shared" si="9"/>
        <v>-1727200</v>
      </c>
      <c r="AW43" s="633">
        <f t="shared" si="10"/>
        <v>118526424</v>
      </c>
      <c r="AX43" s="632">
        <f>'4_Level 4'!E43</f>
        <v>0</v>
      </c>
      <c r="AY43" s="632">
        <f>'4_Level 4'!Q43</f>
        <v>527254</v>
      </c>
      <c r="AZ43" s="633">
        <f t="shared" si="14"/>
        <v>119053678</v>
      </c>
      <c r="BA43" s="632">
        <f>'[7]2_State Distrib and Adjs'!$BD43+'[8]2_State Distrib and Adjs'!$BD43+('[9]2_State Distrib and Adjs'!$BC43*4)+('[10]2_State Distrib and Adjs'!$BC43*2)+('[1]2_State Distrib and Adjs'!$BC43*2)+'[11]2_State Distrib and Adjs'!BC43</f>
        <v>109389757</v>
      </c>
      <c r="BB43" s="632">
        <f t="shared" si="11"/>
        <v>9663921</v>
      </c>
      <c r="BC43" s="632">
        <f t="shared" si="15"/>
        <v>9663921</v>
      </c>
      <c r="BD43" s="632">
        <f>'4_Level 4'!J43</f>
        <v>0</v>
      </c>
      <c r="BE43" s="632">
        <f>'4_Level 4'!L43</f>
        <v>126140</v>
      </c>
      <c r="BF43" s="632">
        <f>'4_Level 4'!M43</f>
        <v>26469</v>
      </c>
      <c r="BG43" s="633">
        <f t="shared" si="16"/>
        <v>119206287</v>
      </c>
      <c r="BH43" s="632">
        <v>0</v>
      </c>
    </row>
    <row r="44" spans="1:60" ht="15.6" customHeight="1" x14ac:dyDescent="0.2">
      <c r="A44" s="630">
        <v>38</v>
      </c>
      <c r="B44" s="631" t="s">
        <v>44</v>
      </c>
      <c r="C44" s="632">
        <f>'3_Levels 1&amp;2'!AP44</f>
        <v>10780371</v>
      </c>
      <c r="D44" s="632">
        <v>0</v>
      </c>
      <c r="E44" s="632">
        <f>-'5C1A_Madison'!$R44</f>
        <v>0</v>
      </c>
      <c r="F44" s="632">
        <f>-'5C1B_DArbonne'!$R44</f>
        <v>0</v>
      </c>
      <c r="G44" s="632">
        <f>-'5C1C_Intl High'!$R44</f>
        <v>0</v>
      </c>
      <c r="H44" s="632">
        <f>-'5C1D_NOMMA'!$R44</f>
        <v>-35596</v>
      </c>
      <c r="I44" s="632">
        <f>-'5C1E_LFNO'!$R44</f>
        <v>-18669</v>
      </c>
      <c r="J44" s="632">
        <f>-'5C1F_L.C. Charter'!$R44</f>
        <v>0</v>
      </c>
      <c r="K44" s="632">
        <f>-'5C1G_JS Clark'!$R44</f>
        <v>0</v>
      </c>
      <c r="L44" s="632">
        <f>-'5C1H_Southwest'!$R44</f>
        <v>0</v>
      </c>
      <c r="M44" s="632">
        <f>-'5C1I_LA Key'!$R44</f>
        <v>0</v>
      </c>
      <c r="N44" s="632">
        <f>-'5C1J_Jeff Chamber'!$R44</f>
        <v>-4921</v>
      </c>
      <c r="O44" s="632">
        <f>-Placeholder_Tallulah!$R44</f>
        <v>0</v>
      </c>
      <c r="P44" s="632">
        <f>-'5C1M_GEO Mid'!$R44</f>
        <v>0</v>
      </c>
      <c r="Q44" s="632">
        <f>-'5C1N_Delta'!$R44</f>
        <v>-2243</v>
      </c>
      <c r="R44" s="632">
        <f>-'5C1O_Impact'!$R44</f>
        <v>0</v>
      </c>
      <c r="S44" s="632">
        <f>-'5C1P_Vision'!$R44</f>
        <v>0</v>
      </c>
      <c r="T44" s="632">
        <f>-'5C1Q_Advantage'!$R44</f>
        <v>0</v>
      </c>
      <c r="U44" s="632">
        <f>-'5C1R_Iberville'!$R44</f>
        <v>0</v>
      </c>
      <c r="V44" s="632">
        <f>-'5C1S_LC Col Prep'!$R44</f>
        <v>0</v>
      </c>
      <c r="W44" s="632">
        <f>-'5C1T_Northeast'!$R44</f>
        <v>0</v>
      </c>
      <c r="X44" s="632">
        <f>-'5C1U_Acadiana Ren'!$R44</f>
        <v>0</v>
      </c>
      <c r="Y44" s="632">
        <f>-'5C1V_Laf Ren'!$R44</f>
        <v>0</v>
      </c>
      <c r="Z44" s="632">
        <f>-'5C1W_Willow'!$R44</f>
        <v>0</v>
      </c>
      <c r="AA44" s="632">
        <f>-'5C1X_Tangi'!$R44</f>
        <v>0</v>
      </c>
      <c r="AB44" s="632">
        <f>-'5C1Y_GEO'!$R44</f>
        <v>0</v>
      </c>
      <c r="AC44" s="632">
        <f>-'5C1Z_Lincoln Prep'!$R44</f>
        <v>0</v>
      </c>
      <c r="AD44" s="632">
        <f>-'5C1AA_Laurel'!$R44</f>
        <v>0</v>
      </c>
      <c r="AE44" s="632">
        <f>-'5C1AB_Apex'!$R44</f>
        <v>0</v>
      </c>
      <c r="AF44" s="632">
        <f>-'5C1AC_Smothers'!$R44</f>
        <v>0</v>
      </c>
      <c r="AG44" s="632">
        <f>-'5C1AD_Greater'!$R44</f>
        <v>0</v>
      </c>
      <c r="AH44" s="632">
        <f>-'5C1AE_Noble Minds'!$R44</f>
        <v>0</v>
      </c>
      <c r="AI44" s="632">
        <f>-'5C1AF_JCFA-Laf'!$R44</f>
        <v>0</v>
      </c>
      <c r="AJ44" s="632">
        <f>-'5C1AG_Collegiate'!$R44</f>
        <v>0</v>
      </c>
      <c r="AK44" s="632">
        <f>-'5C1AH_BRUP'!$R44</f>
        <v>0</v>
      </c>
      <c r="AL44" s="632">
        <f>-('5C2_LAVCA'!$R44+'5C2_LAVCA'!$S44)</f>
        <v>-19614</v>
      </c>
      <c r="AM44" s="632">
        <f>-('5C3_UnvView'!$R44+'5C3_UnvView'!$S44)</f>
        <v>-30338</v>
      </c>
      <c r="AN44" s="633">
        <f t="shared" si="12"/>
        <v>-111381</v>
      </c>
      <c r="AO44" s="633">
        <f t="shared" si="13"/>
        <v>10668990</v>
      </c>
      <c r="AP44" s="633">
        <f>ROUND(AO44/'8_2.1.18 SIS'!C44,0)</f>
        <v>2766</v>
      </c>
      <c r="AQ44" s="634">
        <f>[3]Summary!M44</f>
        <v>6917</v>
      </c>
      <c r="AR44" s="632">
        <f t="shared" si="7"/>
        <v>6917</v>
      </c>
      <c r="AS44" s="632">
        <f t="shared" si="8"/>
        <v>0</v>
      </c>
      <c r="AT44" s="632">
        <f>'[6]Oct_MidYear Adj'!$J44</f>
        <v>-116172</v>
      </c>
      <c r="AU44" s="632">
        <f>'[6]Feb_MidYear Adj'!$J44</f>
        <v>23511</v>
      </c>
      <c r="AV44" s="634">
        <f t="shared" si="9"/>
        <v>-92661</v>
      </c>
      <c r="AW44" s="633">
        <f t="shared" si="10"/>
        <v>10583246</v>
      </c>
      <c r="AX44" s="632">
        <f>'4_Level 4'!E44</f>
        <v>0</v>
      </c>
      <c r="AY44" s="632">
        <f>'4_Level 4'!Q44</f>
        <v>81361</v>
      </c>
      <c r="AZ44" s="633">
        <f t="shared" si="14"/>
        <v>10664607</v>
      </c>
      <c r="BA44" s="632">
        <f>'[7]2_State Distrib and Adjs'!$BD44+'[8]2_State Distrib and Adjs'!$BD44+('[9]2_State Distrib and Adjs'!$BC44*4)+('[10]2_State Distrib and Adjs'!$BC44*2)+('[1]2_State Distrib and Adjs'!$BC44*2)+'[11]2_State Distrib and Adjs'!BC44</f>
        <v>9797053</v>
      </c>
      <c r="BB44" s="632">
        <f t="shared" si="11"/>
        <v>867554</v>
      </c>
      <c r="BC44" s="632">
        <f t="shared" si="15"/>
        <v>867554</v>
      </c>
      <c r="BD44" s="632">
        <f>'4_Level 4'!J44</f>
        <v>0</v>
      </c>
      <c r="BE44" s="632">
        <f>'4_Level 4'!L44</f>
        <v>25000</v>
      </c>
      <c r="BF44" s="632">
        <f>'4_Level 4'!M44</f>
        <v>47115</v>
      </c>
      <c r="BG44" s="633">
        <f t="shared" si="16"/>
        <v>10736722</v>
      </c>
      <c r="BH44" s="632">
        <v>0</v>
      </c>
    </row>
    <row r="45" spans="1:60" ht="15.6" customHeight="1" x14ac:dyDescent="0.2">
      <c r="A45" s="630">
        <v>39</v>
      </c>
      <c r="B45" s="631" t="s">
        <v>45</v>
      </c>
      <c r="C45" s="632">
        <f>'3_Levels 1&amp;2'!AP45</f>
        <v>10102184</v>
      </c>
      <c r="D45" s="632">
        <v>0</v>
      </c>
      <c r="E45" s="632">
        <f>-'5C1A_Madison'!$R45</f>
        <v>0</v>
      </c>
      <c r="F45" s="632">
        <f>-'5C1B_DArbonne'!$R45</f>
        <v>0</v>
      </c>
      <c r="G45" s="632">
        <f>-'5C1C_Intl High'!$R45</f>
        <v>0</v>
      </c>
      <c r="H45" s="632">
        <f>-'5C1D_NOMMA'!$R45</f>
        <v>0</v>
      </c>
      <c r="I45" s="632">
        <f>-'5C1E_LFNO'!$R45</f>
        <v>0</v>
      </c>
      <c r="J45" s="632">
        <f>-'5C1F_L.C. Charter'!$R45</f>
        <v>0</v>
      </c>
      <c r="K45" s="632">
        <f>-'5C1G_JS Clark'!$R45</f>
        <v>0</v>
      </c>
      <c r="L45" s="632">
        <f>-'5C1H_Southwest'!$R45</f>
        <v>0</v>
      </c>
      <c r="M45" s="632">
        <f>-'5C1I_LA Key'!$R45</f>
        <v>-66003</v>
      </c>
      <c r="N45" s="632">
        <f>-'5C1J_Jeff Chamber'!$R45</f>
        <v>0</v>
      </c>
      <c r="O45" s="632">
        <f>-Placeholder_Tallulah!$R45</f>
        <v>0</v>
      </c>
      <c r="P45" s="632">
        <f>-'5C1M_GEO Mid'!$R45</f>
        <v>0</v>
      </c>
      <c r="Q45" s="632">
        <f>-'5C1N_Delta'!$R45</f>
        <v>0</v>
      </c>
      <c r="R45" s="632">
        <f>-'5C1O_Impact'!$R45</f>
        <v>0</v>
      </c>
      <c r="S45" s="632">
        <f>-'5C1P_Vision'!$R45</f>
        <v>0</v>
      </c>
      <c r="T45" s="632">
        <f>-'5C1Q_Advantage'!$R45</f>
        <v>-2703</v>
      </c>
      <c r="U45" s="632">
        <f>-'5C1R_Iberville'!$R45</f>
        <v>0</v>
      </c>
      <c r="V45" s="632">
        <f>-'5C1S_LC Col Prep'!$R45</f>
        <v>0</v>
      </c>
      <c r="W45" s="632">
        <f>-'5C1T_Northeast'!$R45</f>
        <v>0</v>
      </c>
      <c r="X45" s="632">
        <f>-'5C1U_Acadiana Ren'!$R45</f>
        <v>0</v>
      </c>
      <c r="Y45" s="632">
        <f>-'5C1V_Laf Ren'!$R45</f>
        <v>0</v>
      </c>
      <c r="Z45" s="632">
        <f>-'5C1W_Willow'!$R45</f>
        <v>0</v>
      </c>
      <c r="AA45" s="632">
        <f>-'5C1X_Tangi'!$R45</f>
        <v>0</v>
      </c>
      <c r="AB45" s="632">
        <f>-'5C1Y_GEO'!$R45</f>
        <v>0</v>
      </c>
      <c r="AC45" s="632">
        <f>-'5C1Z_Lincoln Prep'!$R45</f>
        <v>0</v>
      </c>
      <c r="AD45" s="632">
        <f>-'5C1AA_Laurel'!$R45</f>
        <v>0</v>
      </c>
      <c r="AE45" s="632">
        <f>-'5C1AB_Apex'!$R45</f>
        <v>0</v>
      </c>
      <c r="AF45" s="632">
        <f>-'5C1AC_Smothers'!$R45</f>
        <v>0</v>
      </c>
      <c r="AG45" s="632">
        <f>-'5C1AD_Greater'!$R45</f>
        <v>0</v>
      </c>
      <c r="AH45" s="632">
        <f>-'5C1AE_Noble Minds'!$R45</f>
        <v>0</v>
      </c>
      <c r="AI45" s="632">
        <f>-'5C1AF_JCFA-Laf'!$R45</f>
        <v>0</v>
      </c>
      <c r="AJ45" s="632">
        <f>-'5C1AG_Collegiate'!$R45</f>
        <v>0</v>
      </c>
      <c r="AK45" s="632">
        <f>-'5C1AH_BRUP'!$R45</f>
        <v>0</v>
      </c>
      <c r="AL45" s="632">
        <f>-('5C2_LAVCA'!$R45+'5C2_LAVCA'!$S45)</f>
        <v>-41460</v>
      </c>
      <c r="AM45" s="632">
        <f>-('5C3_UnvView'!$R45+'5C3_UnvView'!$S45)</f>
        <v>-96010</v>
      </c>
      <c r="AN45" s="633">
        <f t="shared" si="12"/>
        <v>-206176</v>
      </c>
      <c r="AO45" s="633">
        <f t="shared" si="13"/>
        <v>9896008</v>
      </c>
      <c r="AP45" s="633">
        <f>ROUND(AO45/'8_2.1.18 SIS'!C45,0)</f>
        <v>3660</v>
      </c>
      <c r="AQ45" s="634">
        <f>[3]Summary!M45</f>
        <v>457</v>
      </c>
      <c r="AR45" s="632">
        <f t="shared" si="7"/>
        <v>457</v>
      </c>
      <c r="AS45" s="632">
        <f t="shared" si="8"/>
        <v>0</v>
      </c>
      <c r="AT45" s="632">
        <f>'[6]Oct_MidYear Adj'!$J45</f>
        <v>-376980</v>
      </c>
      <c r="AU45" s="632">
        <f>'[6]Feb_MidYear Adj'!$J45</f>
        <v>-38430</v>
      </c>
      <c r="AV45" s="634">
        <f t="shared" si="9"/>
        <v>-415410</v>
      </c>
      <c r="AW45" s="633">
        <f t="shared" si="10"/>
        <v>9481055</v>
      </c>
      <c r="AX45" s="632">
        <f>'4_Level 4'!E45</f>
        <v>63000</v>
      </c>
      <c r="AY45" s="632">
        <f>'4_Level 4'!Q45</f>
        <v>35494</v>
      </c>
      <c r="AZ45" s="633">
        <f t="shared" si="14"/>
        <v>9579549</v>
      </c>
      <c r="BA45" s="632">
        <f>'[7]2_State Distrib and Adjs'!$BD45+'[8]2_State Distrib and Adjs'!$BD45+('[9]2_State Distrib and Adjs'!$BC45*4)+('[10]2_State Distrib and Adjs'!$BC45*2)+('[1]2_State Distrib and Adjs'!$BC45*2)+'[11]2_State Distrib and Adjs'!BC45</f>
        <v>8863916</v>
      </c>
      <c r="BB45" s="632">
        <f t="shared" si="11"/>
        <v>715633</v>
      </c>
      <c r="BC45" s="632">
        <f t="shared" si="15"/>
        <v>715633</v>
      </c>
      <c r="BD45" s="632">
        <f>'4_Level 4'!J45</f>
        <v>12000</v>
      </c>
      <c r="BE45" s="632">
        <f>'4_Level 4'!L45</f>
        <v>110908</v>
      </c>
      <c r="BF45" s="632">
        <f>'4_Level 4'!M45</f>
        <v>19326</v>
      </c>
      <c r="BG45" s="633">
        <f t="shared" si="16"/>
        <v>9721783</v>
      </c>
      <c r="BH45" s="632">
        <v>0</v>
      </c>
    </row>
    <row r="46" spans="1:60" ht="15.6" customHeight="1" x14ac:dyDescent="0.2">
      <c r="A46" s="635">
        <v>40</v>
      </c>
      <c r="B46" s="636" t="s">
        <v>46</v>
      </c>
      <c r="C46" s="637">
        <f>'3_Levels 1&amp;2'!AP46</f>
        <v>134371721</v>
      </c>
      <c r="D46" s="637">
        <v>0</v>
      </c>
      <c r="E46" s="637">
        <f>-'5C1A_Madison'!$R46</f>
        <v>0</v>
      </c>
      <c r="F46" s="637">
        <f>-'5C1B_DArbonne'!$R46</f>
        <v>0</v>
      </c>
      <c r="G46" s="637">
        <f>-'5C1C_Intl High'!$R46</f>
        <v>0</v>
      </c>
      <c r="H46" s="637">
        <f>-'5C1D_NOMMA'!$R46</f>
        <v>0</v>
      </c>
      <c r="I46" s="637">
        <f>-'5C1E_LFNO'!$R46</f>
        <v>0</v>
      </c>
      <c r="J46" s="637">
        <f>-'5C1F_L.C. Charter'!$R46</f>
        <v>0</v>
      </c>
      <c r="K46" s="637">
        <f>-'5C1G_JS Clark'!$R46</f>
        <v>0</v>
      </c>
      <c r="L46" s="637">
        <f>-'5C1H_Southwest'!$R46</f>
        <v>0</v>
      </c>
      <c r="M46" s="637">
        <f>-'5C1I_LA Key'!$R46</f>
        <v>0</v>
      </c>
      <c r="N46" s="637">
        <f>-'5C1J_Jeff Chamber'!$R46</f>
        <v>0</v>
      </c>
      <c r="O46" s="637">
        <f>-Placeholder_Tallulah!$R46</f>
        <v>-16464</v>
      </c>
      <c r="P46" s="637">
        <f>-'5C1M_GEO Mid'!$R46</f>
        <v>0</v>
      </c>
      <c r="Q46" s="637">
        <f>-'5C1N_Delta'!$R46</f>
        <v>0</v>
      </c>
      <c r="R46" s="637">
        <f>-'5C1O_Impact'!$R46</f>
        <v>-5488</v>
      </c>
      <c r="S46" s="637">
        <f>-'5C1P_Vision'!$R46</f>
        <v>0</v>
      </c>
      <c r="T46" s="637">
        <f>-'5C1Q_Advantage'!$R46</f>
        <v>0</v>
      </c>
      <c r="U46" s="637">
        <f>-'5C1R_Iberville'!$R46</f>
        <v>0</v>
      </c>
      <c r="V46" s="637">
        <f>-'5C1S_LC Col Prep'!$R46</f>
        <v>0</v>
      </c>
      <c r="W46" s="637">
        <f>-'5C1T_Northeast'!$R46</f>
        <v>0</v>
      </c>
      <c r="X46" s="637">
        <f>-'5C1U_Acadiana Ren'!$R46</f>
        <v>0</v>
      </c>
      <c r="Y46" s="637">
        <f>-'5C1V_Laf Ren'!$R46</f>
        <v>0</v>
      </c>
      <c r="Z46" s="637">
        <f>-'5C1W_Willow'!$R46</f>
        <v>0</v>
      </c>
      <c r="AA46" s="637">
        <f>-'5C1X_Tangi'!$R46</f>
        <v>0</v>
      </c>
      <c r="AB46" s="637">
        <f>-'5C1Y_GEO'!$R46</f>
        <v>0</v>
      </c>
      <c r="AC46" s="637">
        <f>-'5C1Z_Lincoln Prep'!$R46</f>
        <v>0</v>
      </c>
      <c r="AD46" s="637">
        <f>-'5C1AA_Laurel'!$R46</f>
        <v>0</v>
      </c>
      <c r="AE46" s="637">
        <f>-'5C1AB_Apex'!$R46</f>
        <v>0</v>
      </c>
      <c r="AF46" s="637">
        <f>-'5C1AC_Smothers'!$R46</f>
        <v>0</v>
      </c>
      <c r="AG46" s="637">
        <f>-'5C1AD_Greater'!$R46</f>
        <v>0</v>
      </c>
      <c r="AH46" s="1034">
        <f>-'5C1AE_Noble Minds'!$R46</f>
        <v>0</v>
      </c>
      <c r="AI46" s="1034">
        <f>-'5C1AF_JCFA-Laf'!$R46</f>
        <v>0</v>
      </c>
      <c r="AJ46" s="1034">
        <f>-'5C1AG_Collegiate'!$R46</f>
        <v>0</v>
      </c>
      <c r="AK46" s="637">
        <f>-'5C1AH_BRUP'!$R46</f>
        <v>0</v>
      </c>
      <c r="AL46" s="637">
        <f>-('5C2_LAVCA'!$R46+'5C2_LAVCA'!$S46)</f>
        <v>-249563</v>
      </c>
      <c r="AM46" s="637">
        <f>-('5C3_UnvView'!$R46+'5C3_UnvView'!$S46)</f>
        <v>-360164</v>
      </c>
      <c r="AN46" s="638">
        <f t="shared" si="12"/>
        <v>-631679</v>
      </c>
      <c r="AO46" s="638">
        <f t="shared" si="13"/>
        <v>133740042</v>
      </c>
      <c r="AP46" s="638">
        <f>ROUND(AO46/'8_2.1.18 SIS'!C46,0)</f>
        <v>6033</v>
      </c>
      <c r="AQ46" s="639">
        <f>[3]Summary!M46</f>
        <v>94595</v>
      </c>
      <c r="AR46" s="637">
        <f t="shared" si="7"/>
        <v>94595</v>
      </c>
      <c r="AS46" s="637">
        <f t="shared" si="8"/>
        <v>0</v>
      </c>
      <c r="AT46" s="637">
        <f>'[6]Oct_MidYear Adj'!$J46</f>
        <v>-621399</v>
      </c>
      <c r="AU46" s="637">
        <f>'[6]Feb_MidYear Adj'!$J46</f>
        <v>-461525</v>
      </c>
      <c r="AV46" s="639">
        <f t="shared" si="9"/>
        <v>-1082924</v>
      </c>
      <c r="AW46" s="638">
        <f t="shared" si="10"/>
        <v>132751713</v>
      </c>
      <c r="AX46" s="637">
        <f>'4_Level 4'!E46</f>
        <v>0</v>
      </c>
      <c r="AY46" s="637">
        <f>'4_Level 4'!Q46</f>
        <v>574329</v>
      </c>
      <c r="AZ46" s="638">
        <f t="shared" si="14"/>
        <v>133326042</v>
      </c>
      <c r="BA46" s="637">
        <f>'[7]2_State Distrib and Adjs'!$BD46+'[8]2_State Distrib and Adjs'!$BD46+('[9]2_State Distrib and Adjs'!$BC46*4)+('[10]2_State Distrib and Adjs'!$BC46*2)+('[1]2_State Distrib and Adjs'!$BC46*2)+'[11]2_State Distrib and Adjs'!BC46</f>
        <v>122374052</v>
      </c>
      <c r="BB46" s="637">
        <f t="shared" si="11"/>
        <v>10951990</v>
      </c>
      <c r="BC46" s="637">
        <f t="shared" si="15"/>
        <v>10951990</v>
      </c>
      <c r="BD46" s="637">
        <f>'4_Level 4'!J46</f>
        <v>0</v>
      </c>
      <c r="BE46" s="637">
        <f>'4_Level 4'!L46</f>
        <v>406980</v>
      </c>
      <c r="BF46" s="637">
        <f>'4_Level 4'!M46</f>
        <v>92029</v>
      </c>
      <c r="BG46" s="638">
        <f t="shared" si="16"/>
        <v>133825051</v>
      </c>
      <c r="BH46" s="637">
        <v>0</v>
      </c>
    </row>
    <row r="47" spans="1:60" ht="15.6" customHeight="1" x14ac:dyDescent="0.2">
      <c r="A47" s="628">
        <v>41</v>
      </c>
      <c r="B47" s="629" t="s">
        <v>47</v>
      </c>
      <c r="C47" s="221">
        <f>'3_Levels 1&amp;2'!AP47</f>
        <v>5446486</v>
      </c>
      <c r="D47" s="221">
        <v>0</v>
      </c>
      <c r="E47" s="221">
        <f>-'5C1A_Madison'!$R47</f>
        <v>0</v>
      </c>
      <c r="F47" s="221">
        <f>-'5C1B_DArbonne'!$R47</f>
        <v>0</v>
      </c>
      <c r="G47" s="221">
        <f>-'5C1C_Intl High'!$R47</f>
        <v>0</v>
      </c>
      <c r="H47" s="221">
        <f>-'5C1D_NOMMA'!$R47</f>
        <v>0</v>
      </c>
      <c r="I47" s="221">
        <f>-'5C1E_LFNO'!$R47</f>
        <v>0</v>
      </c>
      <c r="J47" s="221">
        <f>-'5C1F_L.C. Charter'!$R47</f>
        <v>0</v>
      </c>
      <c r="K47" s="221">
        <f>-'5C1G_JS Clark'!$R47</f>
        <v>0</v>
      </c>
      <c r="L47" s="221">
        <f>-'5C1H_Southwest'!$R47</f>
        <v>0</v>
      </c>
      <c r="M47" s="221">
        <f>-'5C1I_LA Key'!$R47</f>
        <v>0</v>
      </c>
      <c r="N47" s="221">
        <f>-'5C1J_Jeff Chamber'!$R47</f>
        <v>0</v>
      </c>
      <c r="O47" s="221">
        <f>-Placeholder_Tallulah!$R47</f>
        <v>0</v>
      </c>
      <c r="P47" s="221">
        <f>-'5C1M_GEO Mid'!$R47</f>
        <v>0</v>
      </c>
      <c r="Q47" s="221">
        <f>-'5C1N_Delta'!$R47</f>
        <v>0</v>
      </c>
      <c r="R47" s="221">
        <f>-'5C1O_Impact'!$R47</f>
        <v>0</v>
      </c>
      <c r="S47" s="221">
        <f>-'5C1P_Vision'!$R47</f>
        <v>0</v>
      </c>
      <c r="T47" s="221">
        <f>-'5C1Q_Advantage'!$R47</f>
        <v>0</v>
      </c>
      <c r="U47" s="221">
        <f>-'5C1R_Iberville'!$R47</f>
        <v>0</v>
      </c>
      <c r="V47" s="221">
        <f>-'5C1S_LC Col Prep'!$R47</f>
        <v>0</v>
      </c>
      <c r="W47" s="221">
        <f>-'5C1T_Northeast'!$R47</f>
        <v>0</v>
      </c>
      <c r="X47" s="221">
        <f>-'5C1U_Acadiana Ren'!$R47</f>
        <v>0</v>
      </c>
      <c r="Y47" s="221">
        <f>-'5C1V_Laf Ren'!$R47</f>
        <v>0</v>
      </c>
      <c r="Z47" s="221">
        <f>-'5C1W_Willow'!$R47</f>
        <v>0</v>
      </c>
      <c r="AA47" s="221">
        <f>-'5C1X_Tangi'!$R47</f>
        <v>0</v>
      </c>
      <c r="AB47" s="221">
        <f>-'5C1Y_GEO'!$R47</f>
        <v>0</v>
      </c>
      <c r="AC47" s="221">
        <f>-'5C1Z_Lincoln Prep'!$R47</f>
        <v>0</v>
      </c>
      <c r="AD47" s="221">
        <f>-'5C1AA_Laurel'!$R47</f>
        <v>0</v>
      </c>
      <c r="AE47" s="221">
        <f>-'5C1AB_Apex'!$R47</f>
        <v>0</v>
      </c>
      <c r="AF47" s="221">
        <f>-'5C1AC_Smothers'!$R47</f>
        <v>0</v>
      </c>
      <c r="AG47" s="221">
        <f>-'5C1AD_Greater'!$R47</f>
        <v>0</v>
      </c>
      <c r="AH47" s="221">
        <f>-'5C1AE_Noble Minds'!$R47</f>
        <v>0</v>
      </c>
      <c r="AI47" s="221">
        <f>-'5C1AF_JCFA-Laf'!$R47</f>
        <v>0</v>
      </c>
      <c r="AJ47" s="221">
        <f>-'5C1AG_Collegiate'!$R47</f>
        <v>0</v>
      </c>
      <c r="AK47" s="221">
        <f>-'5C1AH_BRUP'!$R47</f>
        <v>0</v>
      </c>
      <c r="AL47" s="221">
        <f>-('5C2_LAVCA'!$R47+'5C2_LAVCA'!$S47)</f>
        <v>-14728</v>
      </c>
      <c r="AM47" s="221">
        <f>-('5C3_UnvView'!$R47+'5C3_UnvView'!$S47)</f>
        <v>-9088</v>
      </c>
      <c r="AN47" s="220">
        <f t="shared" si="12"/>
        <v>-23816</v>
      </c>
      <c r="AO47" s="220">
        <f t="shared" si="13"/>
        <v>5422670</v>
      </c>
      <c r="AP47" s="220">
        <f>ROUND(AO47/'8_2.1.18 SIS'!C47,0)</f>
        <v>3840</v>
      </c>
      <c r="AQ47" s="222">
        <f>[3]Summary!M47</f>
        <v>13103</v>
      </c>
      <c r="AR47" s="221">
        <f t="shared" si="7"/>
        <v>13103</v>
      </c>
      <c r="AS47" s="221">
        <f t="shared" si="8"/>
        <v>0</v>
      </c>
      <c r="AT47" s="221">
        <f>'[6]Oct_MidYear Adj'!$J47</f>
        <v>-161280</v>
      </c>
      <c r="AU47" s="221">
        <f>'[6]Feb_MidYear Adj'!$J47</f>
        <v>7680</v>
      </c>
      <c r="AV47" s="222">
        <f t="shared" si="9"/>
        <v>-153600</v>
      </c>
      <c r="AW47" s="220">
        <f t="shared" si="10"/>
        <v>5282173</v>
      </c>
      <c r="AX47" s="221">
        <f>'4_Level 4'!E47</f>
        <v>0</v>
      </c>
      <c r="AY47" s="221">
        <f>'4_Level 4'!Q47</f>
        <v>40717</v>
      </c>
      <c r="AZ47" s="220">
        <f t="shared" si="14"/>
        <v>5322890</v>
      </c>
      <c r="BA47" s="221">
        <f>'[7]2_State Distrib and Adjs'!$BD47+'[8]2_State Distrib and Adjs'!$BD47+('[9]2_State Distrib and Adjs'!$BC47*4)+('[10]2_State Distrib and Adjs'!$BC47*2)+('[1]2_State Distrib and Adjs'!$BC47*2)+'[11]2_State Distrib and Adjs'!BC47</f>
        <v>4902763</v>
      </c>
      <c r="BB47" s="221">
        <f t="shared" si="11"/>
        <v>420127</v>
      </c>
      <c r="BC47" s="221">
        <f t="shared" si="15"/>
        <v>420127</v>
      </c>
      <c r="BD47" s="221">
        <f>'4_Level 4'!J47</f>
        <v>0</v>
      </c>
      <c r="BE47" s="221">
        <f>'4_Level 4'!L47</f>
        <v>30940</v>
      </c>
      <c r="BF47" s="221">
        <f>'4_Level 4'!M47</f>
        <v>0</v>
      </c>
      <c r="BG47" s="220">
        <f t="shared" si="16"/>
        <v>5353830</v>
      </c>
      <c r="BH47" s="221">
        <v>0</v>
      </c>
    </row>
    <row r="48" spans="1:60" ht="15.6" customHeight="1" x14ac:dyDescent="0.2">
      <c r="A48" s="630">
        <v>42</v>
      </c>
      <c r="B48" s="631" t="s">
        <v>48</v>
      </c>
      <c r="C48" s="632">
        <f>'3_Levels 1&amp;2'!AP48</f>
        <v>16175855</v>
      </c>
      <c r="D48" s="632">
        <v>0</v>
      </c>
      <c r="E48" s="632">
        <f>-'5C1A_Madison'!$R48</f>
        <v>0</v>
      </c>
      <c r="F48" s="632">
        <f>-'5C1B_DArbonne'!$R48</f>
        <v>0</v>
      </c>
      <c r="G48" s="632">
        <f>-'5C1C_Intl High'!$R48</f>
        <v>0</v>
      </c>
      <c r="H48" s="632">
        <f>-'5C1D_NOMMA'!$R48</f>
        <v>0</v>
      </c>
      <c r="I48" s="632">
        <f>-'5C1E_LFNO'!$R48</f>
        <v>0</v>
      </c>
      <c r="J48" s="632">
        <f>-'5C1F_L.C. Charter'!$R48</f>
        <v>0</v>
      </c>
      <c r="K48" s="632">
        <f>-'5C1G_JS Clark'!$R48</f>
        <v>0</v>
      </c>
      <c r="L48" s="632">
        <f>-'5C1H_Southwest'!$R48</f>
        <v>0</v>
      </c>
      <c r="M48" s="632">
        <f>-'5C1I_LA Key'!$R48</f>
        <v>0</v>
      </c>
      <c r="N48" s="632">
        <f>-'5C1J_Jeff Chamber'!$R48</f>
        <v>0</v>
      </c>
      <c r="O48" s="632">
        <f>-Placeholder_Tallulah!$R48</f>
        <v>0</v>
      </c>
      <c r="P48" s="632">
        <f>-'5C1M_GEO Mid'!$R48</f>
        <v>0</v>
      </c>
      <c r="Q48" s="632">
        <f>-'5C1N_Delta'!$R48</f>
        <v>0</v>
      </c>
      <c r="R48" s="632">
        <f>-'5C1O_Impact'!$R48</f>
        <v>0</v>
      </c>
      <c r="S48" s="632">
        <f>-'5C1P_Vision'!$R48</f>
        <v>0</v>
      </c>
      <c r="T48" s="632">
        <f>-'5C1Q_Advantage'!$R48</f>
        <v>0</v>
      </c>
      <c r="U48" s="632">
        <f>-'5C1R_Iberville'!$R48</f>
        <v>0</v>
      </c>
      <c r="V48" s="632">
        <f>-'5C1S_LC Col Prep'!$R48</f>
        <v>0</v>
      </c>
      <c r="W48" s="632">
        <f>-'5C1T_Northeast'!$R48</f>
        <v>0</v>
      </c>
      <c r="X48" s="632">
        <f>-'5C1U_Acadiana Ren'!$R48</f>
        <v>0</v>
      </c>
      <c r="Y48" s="632">
        <f>-'5C1V_Laf Ren'!$R48</f>
        <v>0</v>
      </c>
      <c r="Z48" s="632">
        <f>-'5C1W_Willow'!$R48</f>
        <v>0</v>
      </c>
      <c r="AA48" s="632">
        <f>-'5C1X_Tangi'!$R48</f>
        <v>0</v>
      </c>
      <c r="AB48" s="632">
        <f>-'5C1Y_GEO'!$R48</f>
        <v>0</v>
      </c>
      <c r="AC48" s="632">
        <f>-'5C1Z_Lincoln Prep'!$R48</f>
        <v>0</v>
      </c>
      <c r="AD48" s="632">
        <f>-'5C1AA_Laurel'!$R48</f>
        <v>0</v>
      </c>
      <c r="AE48" s="632">
        <f>-'5C1AB_Apex'!$R48</f>
        <v>0</v>
      </c>
      <c r="AF48" s="632">
        <f>-'5C1AC_Smothers'!$R48</f>
        <v>0</v>
      </c>
      <c r="AG48" s="632">
        <f>-'5C1AD_Greater'!$R48</f>
        <v>0</v>
      </c>
      <c r="AH48" s="632">
        <f>-'5C1AE_Noble Minds'!$R48</f>
        <v>0</v>
      </c>
      <c r="AI48" s="632">
        <f>-'5C1AF_JCFA-Laf'!$R48</f>
        <v>0</v>
      </c>
      <c r="AJ48" s="632">
        <f>-'5C1AG_Collegiate'!$R48</f>
        <v>0</v>
      </c>
      <c r="AK48" s="632">
        <f>-'5C1AH_BRUP'!$R48</f>
        <v>0</v>
      </c>
      <c r="AL48" s="632">
        <f>-('5C2_LAVCA'!$R48+'5C2_LAVCA'!$S48)</f>
        <v>-57193</v>
      </c>
      <c r="AM48" s="632">
        <f>-('5C3_UnvView'!$R48+'5C3_UnvView'!$S48)</f>
        <v>-59936</v>
      </c>
      <c r="AN48" s="633">
        <f t="shared" si="12"/>
        <v>-117129</v>
      </c>
      <c r="AO48" s="633">
        <f t="shared" si="13"/>
        <v>16058726</v>
      </c>
      <c r="AP48" s="633">
        <f>ROUND(AO48/'8_2.1.18 SIS'!C48,0)</f>
        <v>5693</v>
      </c>
      <c r="AQ48" s="634">
        <f>[3]Summary!M48</f>
        <v>-9045</v>
      </c>
      <c r="AR48" s="632">
        <f t="shared" si="7"/>
        <v>0</v>
      </c>
      <c r="AS48" s="632">
        <f t="shared" si="8"/>
        <v>-9045</v>
      </c>
      <c r="AT48" s="632">
        <f>'[6]Oct_MidYear Adj'!$J48</f>
        <v>-483905</v>
      </c>
      <c r="AU48" s="632">
        <f>'[6]Feb_MidYear Adj'!$J48</f>
        <v>-62623</v>
      </c>
      <c r="AV48" s="634">
        <f t="shared" si="9"/>
        <v>-546528</v>
      </c>
      <c r="AW48" s="633">
        <f t="shared" si="10"/>
        <v>15503153</v>
      </c>
      <c r="AX48" s="632">
        <f>'4_Level 4'!E48</f>
        <v>0</v>
      </c>
      <c r="AY48" s="632">
        <f>'4_Level 4'!Q48</f>
        <v>129485</v>
      </c>
      <c r="AZ48" s="633">
        <f t="shared" si="14"/>
        <v>15632638</v>
      </c>
      <c r="BA48" s="632">
        <f>'[7]2_State Distrib and Adjs'!$BD48+'[8]2_State Distrib and Adjs'!$BD48+('[9]2_State Distrib and Adjs'!$BC48*4)+('[10]2_State Distrib and Adjs'!$BC48*2)+('[1]2_State Distrib and Adjs'!$BC48*2)+'[11]2_State Distrib and Adjs'!BC48</f>
        <v>14398475</v>
      </c>
      <c r="BB48" s="632">
        <f t="shared" si="11"/>
        <v>1234163</v>
      </c>
      <c r="BC48" s="632">
        <f t="shared" si="15"/>
        <v>1234163</v>
      </c>
      <c r="BD48" s="632">
        <f>'4_Level 4'!J48</f>
        <v>0</v>
      </c>
      <c r="BE48" s="632">
        <f>'4_Level 4'!L48</f>
        <v>82348</v>
      </c>
      <c r="BF48" s="632">
        <f>'4_Level 4'!M48</f>
        <v>0</v>
      </c>
      <c r="BG48" s="633">
        <f t="shared" si="16"/>
        <v>15714986</v>
      </c>
      <c r="BH48" s="632">
        <v>-1190</v>
      </c>
    </row>
    <row r="49" spans="1:60" ht="15.6" customHeight="1" x14ac:dyDescent="0.2">
      <c r="A49" s="630">
        <v>43</v>
      </c>
      <c r="B49" s="631" t="s">
        <v>49</v>
      </c>
      <c r="C49" s="632">
        <f>'3_Levels 1&amp;2'!AP49</f>
        <v>27927885</v>
      </c>
      <c r="D49" s="632">
        <v>0</v>
      </c>
      <c r="E49" s="632">
        <f>-'5C1A_Madison'!$R49</f>
        <v>0</v>
      </c>
      <c r="F49" s="632">
        <f>-'5C1B_DArbonne'!$R49</f>
        <v>0</v>
      </c>
      <c r="G49" s="632">
        <f>-'5C1C_Intl High'!$R49</f>
        <v>0</v>
      </c>
      <c r="H49" s="632">
        <f>-'5C1D_NOMMA'!$R49</f>
        <v>0</v>
      </c>
      <c r="I49" s="632">
        <f>-'5C1E_LFNO'!$R49</f>
        <v>0</v>
      </c>
      <c r="J49" s="632">
        <f>-'5C1F_L.C. Charter'!$R49</f>
        <v>0</v>
      </c>
      <c r="K49" s="632">
        <f>-'5C1G_JS Clark'!$R49</f>
        <v>0</v>
      </c>
      <c r="L49" s="632">
        <f>-'5C1H_Southwest'!$R49</f>
        <v>0</v>
      </c>
      <c r="M49" s="632">
        <f>-'5C1I_LA Key'!$R49</f>
        <v>0</v>
      </c>
      <c r="N49" s="632">
        <f>-'5C1J_Jeff Chamber'!$R49</f>
        <v>0</v>
      </c>
      <c r="O49" s="632">
        <f>-Placeholder_Tallulah!$R49</f>
        <v>0</v>
      </c>
      <c r="P49" s="632">
        <f>-'5C1M_GEO Mid'!$R49</f>
        <v>0</v>
      </c>
      <c r="Q49" s="632">
        <f>-'5C1N_Delta'!$R49</f>
        <v>0</v>
      </c>
      <c r="R49" s="632">
        <f>-'5C1O_Impact'!$R49</f>
        <v>0</v>
      </c>
      <c r="S49" s="632">
        <f>-'5C1P_Vision'!$R49</f>
        <v>0</v>
      </c>
      <c r="T49" s="632">
        <f>-'5C1Q_Advantage'!$R49</f>
        <v>0</v>
      </c>
      <c r="U49" s="632">
        <f>-'5C1R_Iberville'!$R49</f>
        <v>0</v>
      </c>
      <c r="V49" s="632">
        <f>-'5C1S_LC Col Prep'!$R49</f>
        <v>0</v>
      </c>
      <c r="W49" s="632">
        <f>-'5C1T_Northeast'!$R49</f>
        <v>0</v>
      </c>
      <c r="X49" s="632">
        <f>-'5C1U_Acadiana Ren'!$R49</f>
        <v>0</v>
      </c>
      <c r="Y49" s="632">
        <f>-'5C1V_Laf Ren'!$R49</f>
        <v>0</v>
      </c>
      <c r="Z49" s="632">
        <f>-'5C1W_Willow'!$R49</f>
        <v>0</v>
      </c>
      <c r="AA49" s="632">
        <f>-'5C1X_Tangi'!$R49</f>
        <v>0</v>
      </c>
      <c r="AB49" s="632">
        <f>-'5C1Y_GEO'!$R49</f>
        <v>0</v>
      </c>
      <c r="AC49" s="632">
        <f>-'5C1Z_Lincoln Prep'!$R49</f>
        <v>0</v>
      </c>
      <c r="AD49" s="632">
        <f>-'5C1AA_Laurel'!$R49</f>
        <v>0</v>
      </c>
      <c r="AE49" s="632">
        <f>-'5C1AB_Apex'!$R49</f>
        <v>0</v>
      </c>
      <c r="AF49" s="632">
        <f>-'5C1AC_Smothers'!$R49</f>
        <v>0</v>
      </c>
      <c r="AG49" s="632">
        <f>-'5C1AD_Greater'!$R49</f>
        <v>0</v>
      </c>
      <c r="AH49" s="632">
        <f>-'5C1AE_Noble Minds'!$R49</f>
        <v>0</v>
      </c>
      <c r="AI49" s="632">
        <f>-'5C1AF_JCFA-Laf'!$R49</f>
        <v>0</v>
      </c>
      <c r="AJ49" s="632">
        <f>-'5C1AG_Collegiate'!$R49</f>
        <v>0</v>
      </c>
      <c r="AK49" s="632">
        <f>-'5C1AH_BRUP'!$R49</f>
        <v>0</v>
      </c>
      <c r="AL49" s="632">
        <f>-('5C2_LAVCA'!$R49+'5C2_LAVCA'!$S49)</f>
        <v>-74983</v>
      </c>
      <c r="AM49" s="632">
        <f>-('5C3_UnvView'!$R49+'5C3_UnvView'!$S49)</f>
        <v>-56860</v>
      </c>
      <c r="AN49" s="633">
        <f t="shared" si="12"/>
        <v>-131843</v>
      </c>
      <c r="AO49" s="633">
        <f t="shared" si="13"/>
        <v>27796042</v>
      </c>
      <c r="AP49" s="633">
        <f>ROUND(AO49/'8_2.1.18 SIS'!C49,0)</f>
        <v>6793</v>
      </c>
      <c r="AQ49" s="634">
        <f>[3]Summary!M49</f>
        <v>26007</v>
      </c>
      <c r="AR49" s="632">
        <f t="shared" si="7"/>
        <v>26007</v>
      </c>
      <c r="AS49" s="632">
        <f t="shared" si="8"/>
        <v>0</v>
      </c>
      <c r="AT49" s="632">
        <f>'[6]Oct_MidYear Adj'!$J49</f>
        <v>-6793</v>
      </c>
      <c r="AU49" s="632">
        <f>'[6]Feb_MidYear Adj'!$J49</f>
        <v>-146050</v>
      </c>
      <c r="AV49" s="634">
        <f t="shared" si="9"/>
        <v>-152843</v>
      </c>
      <c r="AW49" s="633">
        <f t="shared" si="10"/>
        <v>27669206</v>
      </c>
      <c r="AX49" s="632">
        <f>'4_Level 4'!E49</f>
        <v>0</v>
      </c>
      <c r="AY49" s="632">
        <f>'4_Level 4'!Q49</f>
        <v>89104</v>
      </c>
      <c r="AZ49" s="633">
        <f t="shared" si="14"/>
        <v>27758310</v>
      </c>
      <c r="BA49" s="632">
        <f>'[7]2_State Distrib and Adjs'!$BD49+'[8]2_State Distrib and Adjs'!$BD49+('[9]2_State Distrib and Adjs'!$BC49*4)+('[10]2_State Distrib and Adjs'!$BC49*2)+('[1]2_State Distrib and Adjs'!$BC49*2)+'[11]2_State Distrib and Adjs'!BC49</f>
        <v>25473104</v>
      </c>
      <c r="BB49" s="632">
        <f t="shared" si="11"/>
        <v>2285206</v>
      </c>
      <c r="BC49" s="632">
        <f t="shared" si="15"/>
        <v>2285206</v>
      </c>
      <c r="BD49" s="632">
        <f>'4_Level 4'!J49</f>
        <v>0</v>
      </c>
      <c r="BE49" s="632">
        <f>'4_Level 4'!L49</f>
        <v>125664</v>
      </c>
      <c r="BF49" s="632">
        <f>'4_Level 4'!M49</f>
        <v>165742</v>
      </c>
      <c r="BG49" s="633">
        <f t="shared" si="16"/>
        <v>28049716</v>
      </c>
      <c r="BH49" s="632">
        <v>0</v>
      </c>
    </row>
    <row r="50" spans="1:60" ht="15.6" customHeight="1" x14ac:dyDescent="0.2">
      <c r="A50" s="630">
        <v>44</v>
      </c>
      <c r="B50" s="631" t="s">
        <v>50</v>
      </c>
      <c r="C50" s="632">
        <f>'3_Levels 1&amp;2'!AP50</f>
        <v>42983173</v>
      </c>
      <c r="D50" s="632">
        <v>0</v>
      </c>
      <c r="E50" s="632">
        <f>-'5C1A_Madison'!$R50</f>
        <v>0</v>
      </c>
      <c r="F50" s="632">
        <f>-'5C1B_DArbonne'!$R50</f>
        <v>0</v>
      </c>
      <c r="G50" s="632">
        <f>-'5C1C_Intl High'!$R50</f>
        <v>-9527</v>
      </c>
      <c r="H50" s="632">
        <f>-'5C1D_NOMMA'!$R50</f>
        <v>-22253</v>
      </c>
      <c r="I50" s="632">
        <f>-'5C1E_LFNO'!$R50</f>
        <v>-5403</v>
      </c>
      <c r="J50" s="632">
        <f>-'5C1F_L.C. Charter'!$R50</f>
        <v>0</v>
      </c>
      <c r="K50" s="632">
        <f>-'5C1G_JS Clark'!$R50</f>
        <v>0</v>
      </c>
      <c r="L50" s="632">
        <f>-'5C1H_Southwest'!$R50</f>
        <v>0</v>
      </c>
      <c r="M50" s="632">
        <f>-'5C1I_LA Key'!$R50</f>
        <v>0</v>
      </c>
      <c r="N50" s="632">
        <f>-'5C1J_Jeff Chamber'!$R50</f>
        <v>0</v>
      </c>
      <c r="O50" s="632">
        <f>-Placeholder_Tallulah!$R50</f>
        <v>0</v>
      </c>
      <c r="P50" s="632">
        <f>-'5C1M_GEO Mid'!$R50</f>
        <v>0</v>
      </c>
      <c r="Q50" s="632">
        <f>-'5C1N_Delta'!$R50</f>
        <v>0</v>
      </c>
      <c r="R50" s="632">
        <f>-'5C1O_Impact'!$R50</f>
        <v>0</v>
      </c>
      <c r="S50" s="632">
        <f>-'5C1P_Vision'!$R50</f>
        <v>0</v>
      </c>
      <c r="T50" s="632">
        <f>-'5C1Q_Advantage'!$R50</f>
        <v>0</v>
      </c>
      <c r="U50" s="632">
        <f>-'5C1R_Iberville'!$R50</f>
        <v>0</v>
      </c>
      <c r="V50" s="632">
        <f>-'5C1S_LC Col Prep'!$R50</f>
        <v>0</v>
      </c>
      <c r="W50" s="632">
        <f>-'5C1T_Northeast'!$R50</f>
        <v>0</v>
      </c>
      <c r="X50" s="632">
        <f>-'5C1U_Acadiana Ren'!$R50</f>
        <v>0</v>
      </c>
      <c r="Y50" s="632">
        <f>-'5C1V_Laf Ren'!$R50</f>
        <v>0</v>
      </c>
      <c r="Z50" s="632">
        <f>-'5C1W_Willow'!$R50</f>
        <v>0</v>
      </c>
      <c r="AA50" s="632">
        <f>-'5C1X_Tangi'!$R50</f>
        <v>0</v>
      </c>
      <c r="AB50" s="632">
        <f>-'5C1Y_GEO'!$R50</f>
        <v>0</v>
      </c>
      <c r="AC50" s="632">
        <f>-'5C1Z_Lincoln Prep'!$R50</f>
        <v>0</v>
      </c>
      <c r="AD50" s="632">
        <f>-'5C1AA_Laurel'!$R50</f>
        <v>0</v>
      </c>
      <c r="AE50" s="632">
        <f>-'5C1AB_Apex'!$R50</f>
        <v>0</v>
      </c>
      <c r="AF50" s="632">
        <f>-'5C1AC_Smothers'!$R50</f>
        <v>-20973</v>
      </c>
      <c r="AG50" s="632">
        <f>-'5C1AD_Greater'!$R50</f>
        <v>0</v>
      </c>
      <c r="AH50" s="632">
        <f>-'5C1AE_Noble Minds'!$R50</f>
        <v>-5403</v>
      </c>
      <c r="AI50" s="632">
        <f>-'5C1AF_JCFA-Laf'!$R50</f>
        <v>0</v>
      </c>
      <c r="AJ50" s="632">
        <f>-'5C1AG_Collegiate'!$R50</f>
        <v>0</v>
      </c>
      <c r="AK50" s="632">
        <f>-'5C1AH_BRUP'!$R50</f>
        <v>0</v>
      </c>
      <c r="AL50" s="632">
        <f>-('5C2_LAVCA'!$R50+'5C2_LAVCA'!$S50)</f>
        <v>-135410</v>
      </c>
      <c r="AM50" s="632">
        <f>-('5C3_UnvView'!$R50+'5C3_UnvView'!$S50)</f>
        <v>-90177</v>
      </c>
      <c r="AN50" s="633">
        <f t="shared" si="12"/>
        <v>-289146</v>
      </c>
      <c r="AO50" s="633">
        <f t="shared" si="13"/>
        <v>42694027</v>
      </c>
      <c r="AP50" s="633">
        <f>ROUND(AO50/'8_2.1.18 SIS'!C50,0)</f>
        <v>5919</v>
      </c>
      <c r="AQ50" s="634">
        <f>[3]Summary!M50</f>
        <v>6606</v>
      </c>
      <c r="AR50" s="632">
        <f t="shared" si="7"/>
        <v>6606</v>
      </c>
      <c r="AS50" s="632">
        <f t="shared" si="8"/>
        <v>0</v>
      </c>
      <c r="AT50" s="632">
        <f>'[6]Oct_MidYear Adj'!$J50</f>
        <v>899688</v>
      </c>
      <c r="AU50" s="632">
        <f>'[6]Feb_MidYear Adj'!$J50</f>
        <v>-17757</v>
      </c>
      <c r="AV50" s="634">
        <f t="shared" si="9"/>
        <v>881931</v>
      </c>
      <c r="AW50" s="633">
        <f t="shared" si="10"/>
        <v>43582564</v>
      </c>
      <c r="AX50" s="632">
        <f>'4_Level 4'!E50</f>
        <v>0</v>
      </c>
      <c r="AY50" s="632">
        <f>'4_Level 4'!Q50</f>
        <v>176732</v>
      </c>
      <c r="AZ50" s="633">
        <f t="shared" si="14"/>
        <v>43759296</v>
      </c>
      <c r="BA50" s="632">
        <f>'[7]2_State Distrib and Adjs'!$BD50+'[8]2_State Distrib and Adjs'!$BD50+('[9]2_State Distrib and Adjs'!$BC50*4)+('[10]2_State Distrib and Adjs'!$BC50*2)+('[1]2_State Distrib and Adjs'!$BC50*2)+'[11]2_State Distrib and Adjs'!BC50</f>
        <v>39960913</v>
      </c>
      <c r="BB50" s="632">
        <f t="shared" si="11"/>
        <v>3798383</v>
      </c>
      <c r="BC50" s="632">
        <f t="shared" si="15"/>
        <v>3798383</v>
      </c>
      <c r="BD50" s="632">
        <f>'4_Level 4'!J50</f>
        <v>0</v>
      </c>
      <c r="BE50" s="632">
        <f>'4_Level 4'!L50</f>
        <v>60690</v>
      </c>
      <c r="BF50" s="632">
        <f>'4_Level 4'!M50</f>
        <v>597707</v>
      </c>
      <c r="BG50" s="633">
        <f t="shared" si="16"/>
        <v>44417693</v>
      </c>
      <c r="BH50" s="632">
        <v>0</v>
      </c>
    </row>
    <row r="51" spans="1:60" ht="15.6" customHeight="1" x14ac:dyDescent="0.2">
      <c r="A51" s="635">
        <v>45</v>
      </c>
      <c r="B51" s="636" t="s">
        <v>51</v>
      </c>
      <c r="C51" s="637">
        <f>'3_Levels 1&amp;2'!AP51</f>
        <v>29982246</v>
      </c>
      <c r="D51" s="637">
        <v>0</v>
      </c>
      <c r="E51" s="637">
        <f>-'5C1A_Madison'!$R51</f>
        <v>0</v>
      </c>
      <c r="F51" s="637">
        <f>-'5C1B_DArbonne'!$R51</f>
        <v>0</v>
      </c>
      <c r="G51" s="637">
        <f>-'5C1C_Intl High'!$R51</f>
        <v>0</v>
      </c>
      <c r="H51" s="637">
        <f>-'5C1D_NOMMA'!$R51</f>
        <v>0</v>
      </c>
      <c r="I51" s="637">
        <f>-'5C1E_LFNO'!$R51</f>
        <v>-8359</v>
      </c>
      <c r="J51" s="637">
        <f>-'5C1F_L.C. Charter'!$R51</f>
        <v>-3008</v>
      </c>
      <c r="K51" s="637">
        <f>-'5C1G_JS Clark'!$R51</f>
        <v>0</v>
      </c>
      <c r="L51" s="637">
        <f>-'5C1H_Southwest'!$R51</f>
        <v>0</v>
      </c>
      <c r="M51" s="637">
        <f>-'5C1I_LA Key'!$R51</f>
        <v>0</v>
      </c>
      <c r="N51" s="637">
        <f>-'5C1J_Jeff Chamber'!$R51</f>
        <v>-3008</v>
      </c>
      <c r="O51" s="637">
        <f>-Placeholder_Tallulah!$R51</f>
        <v>0</v>
      </c>
      <c r="P51" s="637">
        <f>-'5C1M_GEO Mid'!$R51</f>
        <v>0</v>
      </c>
      <c r="Q51" s="637">
        <f>-'5C1N_Delta'!$R51</f>
        <v>0</v>
      </c>
      <c r="R51" s="637">
        <f>-'5C1O_Impact'!$R51</f>
        <v>0</v>
      </c>
      <c r="S51" s="637">
        <f>-'5C1P_Vision'!$R51</f>
        <v>0</v>
      </c>
      <c r="T51" s="637">
        <f>-'5C1Q_Advantage'!$R51</f>
        <v>0</v>
      </c>
      <c r="U51" s="637">
        <f>-'5C1R_Iberville'!$R51</f>
        <v>0</v>
      </c>
      <c r="V51" s="637">
        <f>-'5C1S_LC Col Prep'!$R51</f>
        <v>0</v>
      </c>
      <c r="W51" s="637">
        <f>-'5C1T_Northeast'!$R51</f>
        <v>0</v>
      </c>
      <c r="X51" s="637">
        <f>-'5C1U_Acadiana Ren'!$R51</f>
        <v>0</v>
      </c>
      <c r="Y51" s="637">
        <f>-'5C1V_Laf Ren'!$R51</f>
        <v>0</v>
      </c>
      <c r="Z51" s="637">
        <f>-'5C1W_Willow'!$R51</f>
        <v>0</v>
      </c>
      <c r="AA51" s="637">
        <f>-'5C1X_Tangi'!$R51</f>
        <v>0</v>
      </c>
      <c r="AB51" s="637">
        <f>-'5C1Y_GEO'!$R51</f>
        <v>0</v>
      </c>
      <c r="AC51" s="637">
        <f>-'5C1Z_Lincoln Prep'!$R51</f>
        <v>0</v>
      </c>
      <c r="AD51" s="637">
        <f>-'5C1AA_Laurel'!$R51</f>
        <v>0</v>
      </c>
      <c r="AE51" s="637">
        <f>-'5C1AB_Apex'!$R51</f>
        <v>0</v>
      </c>
      <c r="AF51" s="637">
        <f>-'5C1AC_Smothers'!$R51</f>
        <v>-5351</v>
      </c>
      <c r="AG51" s="637">
        <f>-'5C1AD_Greater'!$R51</f>
        <v>0</v>
      </c>
      <c r="AH51" s="1034">
        <f>-'5C1AE_Noble Minds'!$R51</f>
        <v>0</v>
      </c>
      <c r="AI51" s="1034">
        <f>-'5C1AF_JCFA-Laf'!$R51</f>
        <v>0</v>
      </c>
      <c r="AJ51" s="1034">
        <f>-'5C1AG_Collegiate'!$R51</f>
        <v>0</v>
      </c>
      <c r="AK51" s="637">
        <f>-'5C1AH_BRUP'!$R51</f>
        <v>0</v>
      </c>
      <c r="AL51" s="637">
        <f>-('5C2_LAVCA'!$R51+'5C2_LAVCA'!$S51)</f>
        <v>-49444</v>
      </c>
      <c r="AM51" s="637">
        <f>-('5C3_UnvView'!$R51+'5C3_UnvView'!$S51)</f>
        <v>-24609</v>
      </c>
      <c r="AN51" s="638">
        <f t="shared" si="12"/>
        <v>-93779</v>
      </c>
      <c r="AO51" s="638">
        <f t="shared" si="13"/>
        <v>29888467</v>
      </c>
      <c r="AP51" s="638">
        <f>ROUND(AO51/'8_2.1.18 SIS'!C51,0)</f>
        <v>3230</v>
      </c>
      <c r="AQ51" s="639">
        <f>[3]Summary!M51</f>
        <v>17622</v>
      </c>
      <c r="AR51" s="637">
        <f t="shared" si="7"/>
        <v>17622</v>
      </c>
      <c r="AS51" s="637">
        <f t="shared" si="8"/>
        <v>0</v>
      </c>
      <c r="AT51" s="637">
        <f>'[6]Oct_MidYear Adj'!$J51</f>
        <v>251940</v>
      </c>
      <c r="AU51" s="637">
        <f>'[6]Feb_MidYear Adj'!$J51</f>
        <v>-25840</v>
      </c>
      <c r="AV51" s="639">
        <f t="shared" si="9"/>
        <v>226100</v>
      </c>
      <c r="AW51" s="638">
        <f t="shared" si="10"/>
        <v>30132189</v>
      </c>
      <c r="AX51" s="637">
        <f>'4_Level 4'!E51</f>
        <v>0</v>
      </c>
      <c r="AY51" s="637">
        <f>'4_Level 4'!Q51</f>
        <v>172780</v>
      </c>
      <c r="AZ51" s="638">
        <f t="shared" si="14"/>
        <v>30304969</v>
      </c>
      <c r="BA51" s="637">
        <f>'[7]2_State Distrib and Adjs'!$BD51+'[8]2_State Distrib and Adjs'!$BD51+('[9]2_State Distrib and Adjs'!$BC51*4)+('[10]2_State Distrib and Adjs'!$BC51*2)+('[1]2_State Distrib and Adjs'!$BC51*2)+'[11]2_State Distrib and Adjs'!BC51</f>
        <v>27772909</v>
      </c>
      <c r="BB51" s="637">
        <f t="shared" si="11"/>
        <v>2532060</v>
      </c>
      <c r="BC51" s="637">
        <f t="shared" si="15"/>
        <v>2532060</v>
      </c>
      <c r="BD51" s="637">
        <f>'4_Level 4'!J51</f>
        <v>0</v>
      </c>
      <c r="BE51" s="637">
        <f>'4_Level 4'!L51</f>
        <v>145418</v>
      </c>
      <c r="BF51" s="637">
        <f>'4_Level 4'!M51</f>
        <v>65652</v>
      </c>
      <c r="BG51" s="638">
        <f t="shared" si="16"/>
        <v>30516039</v>
      </c>
      <c r="BH51" s="637">
        <v>0</v>
      </c>
    </row>
    <row r="52" spans="1:60" ht="15.6" customHeight="1" x14ac:dyDescent="0.2">
      <c r="A52" s="628">
        <v>46</v>
      </c>
      <c r="B52" s="629" t="s">
        <v>52</v>
      </c>
      <c r="C52" s="221">
        <f>'3_Levels 1&amp;2'!AP52</f>
        <v>8813010</v>
      </c>
      <c r="D52" s="221">
        <v>0</v>
      </c>
      <c r="E52" s="221">
        <f>-'5C1A_Madison'!$R52</f>
        <v>0</v>
      </c>
      <c r="F52" s="221">
        <f>-'5C1B_DArbonne'!$R52</f>
        <v>0</v>
      </c>
      <c r="G52" s="221">
        <f>-'5C1C_Intl High'!$R52</f>
        <v>0</v>
      </c>
      <c r="H52" s="221">
        <f>-'5C1D_NOMMA'!$R52</f>
        <v>0</v>
      </c>
      <c r="I52" s="221">
        <f>-'5C1E_LFNO'!$R52</f>
        <v>0</v>
      </c>
      <c r="J52" s="221">
        <f>-'5C1F_L.C. Charter'!$R52</f>
        <v>0</v>
      </c>
      <c r="K52" s="221">
        <f>-'5C1G_JS Clark'!$R52</f>
        <v>0</v>
      </c>
      <c r="L52" s="221">
        <f>-'5C1H_Southwest'!$R52</f>
        <v>0</v>
      </c>
      <c r="M52" s="221">
        <f>-'5C1I_LA Key'!$R52</f>
        <v>0</v>
      </c>
      <c r="N52" s="221">
        <f>-'5C1J_Jeff Chamber'!$R52</f>
        <v>0</v>
      </c>
      <c r="O52" s="221">
        <f>-Placeholder_Tallulah!$R52</f>
        <v>0</v>
      </c>
      <c r="P52" s="221">
        <f>-'5C1M_GEO Mid'!$R52</f>
        <v>0</v>
      </c>
      <c r="Q52" s="221">
        <f>-'5C1N_Delta'!$R52</f>
        <v>0</v>
      </c>
      <c r="R52" s="221">
        <f>-'5C1O_Impact'!$R52</f>
        <v>0</v>
      </c>
      <c r="S52" s="221">
        <f>-'5C1P_Vision'!$R52</f>
        <v>0</v>
      </c>
      <c r="T52" s="221">
        <f>-'5C1Q_Advantage'!$R52</f>
        <v>-22046</v>
      </c>
      <c r="U52" s="221">
        <f>-'5C1R_Iberville'!$R52</f>
        <v>0</v>
      </c>
      <c r="V52" s="221">
        <f>-'5C1S_LC Col Prep'!$R52</f>
        <v>0</v>
      </c>
      <c r="W52" s="221">
        <f>-'5C1T_Northeast'!$R52</f>
        <v>0</v>
      </c>
      <c r="X52" s="221">
        <f>-'5C1U_Acadiana Ren'!$R52</f>
        <v>0</v>
      </c>
      <c r="Y52" s="221">
        <f>-'5C1V_Laf Ren'!$R52</f>
        <v>0</v>
      </c>
      <c r="Z52" s="221">
        <f>-'5C1W_Willow'!$R52</f>
        <v>0</v>
      </c>
      <c r="AA52" s="221">
        <f>-'5C1X_Tangi'!$R52</f>
        <v>-24049</v>
      </c>
      <c r="AB52" s="221">
        <f>-'5C1Y_GEO'!$R52</f>
        <v>0</v>
      </c>
      <c r="AC52" s="221">
        <f>-'5C1Z_Lincoln Prep'!$R52</f>
        <v>0</v>
      </c>
      <c r="AD52" s="221">
        <f>-'5C1AA_Laurel'!$R52</f>
        <v>0</v>
      </c>
      <c r="AE52" s="221">
        <f>-'5C1AB_Apex'!$R52</f>
        <v>0</v>
      </c>
      <c r="AF52" s="221">
        <f>-'5C1AC_Smothers'!$R52</f>
        <v>0</v>
      </c>
      <c r="AG52" s="221">
        <f>-'5C1AD_Greater'!$R52</f>
        <v>0</v>
      </c>
      <c r="AH52" s="221">
        <f>-'5C1AE_Noble Minds'!$R52</f>
        <v>0</v>
      </c>
      <c r="AI52" s="221">
        <f>-'5C1AF_JCFA-Laf'!$R52</f>
        <v>0</v>
      </c>
      <c r="AJ52" s="221">
        <f>-'5C1AG_Collegiate'!$R52</f>
        <v>0</v>
      </c>
      <c r="AK52" s="221">
        <f>-'5C1AH_BRUP'!$R52</f>
        <v>0</v>
      </c>
      <c r="AL52" s="221">
        <f>-('5C2_LAVCA'!$R52+'5C2_LAVCA'!$S52)</f>
        <v>-116208</v>
      </c>
      <c r="AM52" s="221">
        <f>-('5C3_UnvView'!$R52+'5C3_UnvView'!$S52)</f>
        <v>-96708</v>
      </c>
      <c r="AN52" s="220">
        <f t="shared" si="12"/>
        <v>-259011</v>
      </c>
      <c r="AO52" s="220">
        <f t="shared" si="13"/>
        <v>8553999</v>
      </c>
      <c r="AP52" s="220">
        <f>ROUND(AO52/'8_2.1.18 SIS'!C52,0)</f>
        <v>7624</v>
      </c>
      <c r="AQ52" s="222">
        <f>[3]Summary!M52</f>
        <v>8286</v>
      </c>
      <c r="AR52" s="221">
        <f t="shared" si="7"/>
        <v>8286</v>
      </c>
      <c r="AS52" s="221">
        <f t="shared" si="8"/>
        <v>0</v>
      </c>
      <c r="AT52" s="221">
        <f>'[6]Oct_MidYear Adj'!$J52</f>
        <v>121984</v>
      </c>
      <c r="AU52" s="221">
        <f>'[6]Feb_MidYear Adj'!$J52</f>
        <v>72428</v>
      </c>
      <c r="AV52" s="222">
        <f t="shared" si="9"/>
        <v>194412</v>
      </c>
      <c r="AW52" s="220">
        <f t="shared" si="10"/>
        <v>8756697</v>
      </c>
      <c r="AX52" s="221">
        <f>'4_Level 4'!E52</f>
        <v>0</v>
      </c>
      <c r="AY52" s="221">
        <f>'4_Level 4'!Q52</f>
        <v>45320</v>
      </c>
      <c r="AZ52" s="220">
        <f t="shared" si="14"/>
        <v>8802017</v>
      </c>
      <c r="BA52" s="221">
        <f>'[7]2_State Distrib and Adjs'!$BD52+'[8]2_State Distrib and Adjs'!$BD52+('[9]2_State Distrib and Adjs'!$BC52*4)+('[10]2_State Distrib and Adjs'!$BC52*2)+('[1]2_State Distrib and Adjs'!$BC52*2)+'[11]2_State Distrib and Adjs'!BC52</f>
        <v>8027655</v>
      </c>
      <c r="BB52" s="221">
        <f t="shared" si="11"/>
        <v>774362</v>
      </c>
      <c r="BC52" s="221">
        <f t="shared" si="15"/>
        <v>774362</v>
      </c>
      <c r="BD52" s="221">
        <f>'4_Level 4'!J52</f>
        <v>0</v>
      </c>
      <c r="BE52" s="221">
        <f>'4_Level 4'!L52</f>
        <v>25000</v>
      </c>
      <c r="BF52" s="221">
        <f>'4_Level 4'!M52</f>
        <v>0</v>
      </c>
      <c r="BG52" s="220">
        <f t="shared" si="16"/>
        <v>8827017</v>
      </c>
      <c r="BH52" s="221">
        <v>0</v>
      </c>
    </row>
    <row r="53" spans="1:60" ht="15.6" customHeight="1" x14ac:dyDescent="0.2">
      <c r="A53" s="630">
        <v>47</v>
      </c>
      <c r="B53" s="631" t="s">
        <v>53</v>
      </c>
      <c r="C53" s="632">
        <f>'3_Levels 1&amp;2'!AP53</f>
        <v>13293004</v>
      </c>
      <c r="D53" s="632">
        <v>0</v>
      </c>
      <c r="E53" s="632">
        <f>-'5C1A_Madison'!$R53</f>
        <v>0</v>
      </c>
      <c r="F53" s="632">
        <f>-'5C1B_DArbonne'!$R53</f>
        <v>0</v>
      </c>
      <c r="G53" s="632">
        <f>-'5C1C_Intl High'!$R53</f>
        <v>0</v>
      </c>
      <c r="H53" s="632">
        <f>-'5C1D_NOMMA'!$R53</f>
        <v>0</v>
      </c>
      <c r="I53" s="632">
        <f>-'5C1E_LFNO'!$R53</f>
        <v>0</v>
      </c>
      <c r="J53" s="632">
        <f>-'5C1F_L.C. Charter'!$R53</f>
        <v>0</v>
      </c>
      <c r="K53" s="632">
        <f>-'5C1G_JS Clark'!$R53</f>
        <v>0</v>
      </c>
      <c r="L53" s="632">
        <f>-'5C1H_Southwest'!$R53</f>
        <v>0</v>
      </c>
      <c r="M53" s="632">
        <f>-'5C1I_LA Key'!$R53</f>
        <v>0</v>
      </c>
      <c r="N53" s="632">
        <f>-'5C1J_Jeff Chamber'!$R53</f>
        <v>0</v>
      </c>
      <c r="O53" s="632">
        <f>-Placeholder_Tallulah!$R53</f>
        <v>0</v>
      </c>
      <c r="P53" s="632">
        <f>-'5C1M_GEO Mid'!$R53</f>
        <v>0</v>
      </c>
      <c r="Q53" s="632">
        <f>-'5C1N_Delta'!$R53</f>
        <v>0</v>
      </c>
      <c r="R53" s="632">
        <f>-'5C1O_Impact'!$R53</f>
        <v>0</v>
      </c>
      <c r="S53" s="632">
        <f>-'5C1P_Vision'!$R53</f>
        <v>0</v>
      </c>
      <c r="T53" s="632">
        <f>-'5C1Q_Advantage'!$R53</f>
        <v>0</v>
      </c>
      <c r="U53" s="632">
        <f>-'5C1R_Iberville'!$R53</f>
        <v>0</v>
      </c>
      <c r="V53" s="632">
        <f>-'5C1S_LC Col Prep'!$R53</f>
        <v>0</v>
      </c>
      <c r="W53" s="632">
        <f>-'5C1T_Northeast'!$R53</f>
        <v>0</v>
      </c>
      <c r="X53" s="632">
        <f>-'5C1U_Acadiana Ren'!$R53</f>
        <v>0</v>
      </c>
      <c r="Y53" s="632">
        <f>-'5C1V_Laf Ren'!$R53</f>
        <v>0</v>
      </c>
      <c r="Z53" s="632">
        <f>-'5C1W_Willow'!$R53</f>
        <v>0</v>
      </c>
      <c r="AA53" s="632">
        <f>-'5C1X_Tangi'!$R53</f>
        <v>0</v>
      </c>
      <c r="AB53" s="632">
        <f>-'5C1Y_GEO'!$R53</f>
        <v>0</v>
      </c>
      <c r="AC53" s="632">
        <f>-'5C1Z_Lincoln Prep'!$R53</f>
        <v>0</v>
      </c>
      <c r="AD53" s="632">
        <f>-'5C1AA_Laurel'!$R53</f>
        <v>0</v>
      </c>
      <c r="AE53" s="632">
        <f>-'5C1AB_Apex'!$R53</f>
        <v>0</v>
      </c>
      <c r="AF53" s="632">
        <f>-'5C1AC_Smothers'!$R53</f>
        <v>0</v>
      </c>
      <c r="AG53" s="632">
        <f>-'5C1AD_Greater'!$R53</f>
        <v>-245651</v>
      </c>
      <c r="AH53" s="632">
        <f>-'5C1AE_Noble Minds'!$R53</f>
        <v>0</v>
      </c>
      <c r="AI53" s="632">
        <f>-'5C1AF_JCFA-Laf'!$R53</f>
        <v>0</v>
      </c>
      <c r="AJ53" s="632">
        <f>-'5C1AG_Collegiate'!$R53</f>
        <v>0</v>
      </c>
      <c r="AK53" s="632">
        <f>-'5C1AH_BRUP'!$R53</f>
        <v>0</v>
      </c>
      <c r="AL53" s="632">
        <f>-('5C2_LAVCA'!$R53+'5C2_LAVCA'!$S53)</f>
        <v>-6383</v>
      </c>
      <c r="AM53" s="632">
        <f>-('5C3_UnvView'!$R53+'5C3_UnvView'!$S53)</f>
        <v>-6136</v>
      </c>
      <c r="AN53" s="633">
        <f t="shared" si="12"/>
        <v>-258170</v>
      </c>
      <c r="AO53" s="633">
        <f t="shared" si="13"/>
        <v>13034834</v>
      </c>
      <c r="AP53" s="633">
        <f>ROUND(AO53/'8_2.1.18 SIS'!C53,0)</f>
        <v>3647</v>
      </c>
      <c r="AQ53" s="634">
        <f>[3]Summary!M53</f>
        <v>-17214</v>
      </c>
      <c r="AR53" s="632">
        <f t="shared" si="7"/>
        <v>0</v>
      </c>
      <c r="AS53" s="632">
        <f t="shared" si="8"/>
        <v>-17214</v>
      </c>
      <c r="AT53" s="632">
        <f>'[6]Oct_MidYear Adj'!$J53</f>
        <v>-313642</v>
      </c>
      <c r="AU53" s="632">
        <f>'[6]Feb_MidYear Adj'!$J53</f>
        <v>5471</v>
      </c>
      <c r="AV53" s="634">
        <f t="shared" si="9"/>
        <v>-308171</v>
      </c>
      <c r="AW53" s="633">
        <f t="shared" si="10"/>
        <v>12709449</v>
      </c>
      <c r="AX53" s="632">
        <f>'4_Level 4'!E53</f>
        <v>0</v>
      </c>
      <c r="AY53" s="632">
        <f>'4_Level 4'!Q53</f>
        <v>133353</v>
      </c>
      <c r="AZ53" s="633">
        <f t="shared" si="14"/>
        <v>12842802</v>
      </c>
      <c r="BA53" s="632">
        <f>'[7]2_State Distrib and Adjs'!$BD53+'[8]2_State Distrib and Adjs'!$BD53+('[9]2_State Distrib and Adjs'!$BC53*4)+('[10]2_State Distrib and Adjs'!$BC53*2)+('[1]2_State Distrib and Adjs'!$BC53*2)+'[11]2_State Distrib and Adjs'!BC53</f>
        <v>11807194</v>
      </c>
      <c r="BB53" s="632">
        <f t="shared" si="11"/>
        <v>1035608</v>
      </c>
      <c r="BC53" s="632">
        <f t="shared" si="15"/>
        <v>1035608</v>
      </c>
      <c r="BD53" s="632">
        <f>'4_Level 4'!J53</f>
        <v>0</v>
      </c>
      <c r="BE53" s="632">
        <f>'4_Level 4'!L53</f>
        <v>97104</v>
      </c>
      <c r="BF53" s="632">
        <f>'4_Level 4'!M53</f>
        <v>84647</v>
      </c>
      <c r="BG53" s="633">
        <f t="shared" si="16"/>
        <v>13024553</v>
      </c>
      <c r="BH53" s="632">
        <v>0</v>
      </c>
    </row>
    <row r="54" spans="1:60" ht="15.6" customHeight="1" x14ac:dyDescent="0.2">
      <c r="A54" s="630">
        <v>48</v>
      </c>
      <c r="B54" s="631" t="s">
        <v>91</v>
      </c>
      <c r="C54" s="632">
        <f>'3_Levels 1&amp;2'!AP54</f>
        <v>30555277</v>
      </c>
      <c r="D54" s="632">
        <v>0</v>
      </c>
      <c r="E54" s="632">
        <f>-'5C1A_Madison'!$R54</f>
        <v>0</v>
      </c>
      <c r="F54" s="632">
        <f>-'5C1B_DArbonne'!$R54</f>
        <v>0</v>
      </c>
      <c r="G54" s="632">
        <f>-'5C1C_Intl High'!$R54</f>
        <v>0</v>
      </c>
      <c r="H54" s="632">
        <f>-'5C1D_NOMMA'!$R54</f>
        <v>0</v>
      </c>
      <c r="I54" s="632">
        <f>-'5C1E_LFNO'!$R54</f>
        <v>-9023</v>
      </c>
      <c r="J54" s="632">
        <f>-'5C1F_L.C. Charter'!$R54</f>
        <v>0</v>
      </c>
      <c r="K54" s="632">
        <f>-'5C1G_JS Clark'!$R54</f>
        <v>0</v>
      </c>
      <c r="L54" s="632">
        <f>-'5C1H_Southwest'!$R54</f>
        <v>0</v>
      </c>
      <c r="M54" s="632">
        <f>-'5C1I_LA Key'!$R54</f>
        <v>0</v>
      </c>
      <c r="N54" s="632">
        <f>-'5C1J_Jeff Chamber'!$R54</f>
        <v>-17338</v>
      </c>
      <c r="O54" s="632">
        <f>-Placeholder_Tallulah!$R54</f>
        <v>0</v>
      </c>
      <c r="P54" s="632">
        <f>-'5C1M_GEO Mid'!$R54</f>
        <v>0</v>
      </c>
      <c r="Q54" s="632">
        <f>-'5C1N_Delta'!$R54</f>
        <v>0</v>
      </c>
      <c r="R54" s="632">
        <f>-'5C1O_Impact'!$R54</f>
        <v>0</v>
      </c>
      <c r="S54" s="632">
        <f>-'5C1P_Vision'!$R54</f>
        <v>0</v>
      </c>
      <c r="T54" s="632">
        <f>-'5C1Q_Advantage'!$R54</f>
        <v>0</v>
      </c>
      <c r="U54" s="632">
        <f>-'5C1R_Iberville'!$R54</f>
        <v>0</v>
      </c>
      <c r="V54" s="632">
        <f>-'5C1S_LC Col Prep'!$R54</f>
        <v>0</v>
      </c>
      <c r="W54" s="632">
        <f>-'5C1T_Northeast'!$R54</f>
        <v>0</v>
      </c>
      <c r="X54" s="632">
        <f>-'5C1U_Acadiana Ren'!$R54</f>
        <v>0</v>
      </c>
      <c r="Y54" s="632">
        <f>-'5C1V_Laf Ren'!$R54</f>
        <v>0</v>
      </c>
      <c r="Z54" s="632">
        <f>-'5C1W_Willow'!$R54</f>
        <v>0</v>
      </c>
      <c r="AA54" s="632">
        <f>-'5C1X_Tangi'!$R54</f>
        <v>0</v>
      </c>
      <c r="AB54" s="632">
        <f>-'5C1Y_GEO'!$R54</f>
        <v>0</v>
      </c>
      <c r="AC54" s="632">
        <f>-'5C1Z_Lincoln Prep'!$R54</f>
        <v>0</v>
      </c>
      <c r="AD54" s="632">
        <f>-'5C1AA_Laurel'!$R54</f>
        <v>0</v>
      </c>
      <c r="AE54" s="632">
        <f>-'5C1AB_Apex'!$R54</f>
        <v>0</v>
      </c>
      <c r="AF54" s="632">
        <f>-'5C1AC_Smothers'!$R54</f>
        <v>-26554</v>
      </c>
      <c r="AG54" s="632">
        <f>-'5C1AD_Greater'!$R54</f>
        <v>-51126</v>
      </c>
      <c r="AH54" s="632">
        <f>-'5C1AE_Noble Minds'!$R54</f>
        <v>0</v>
      </c>
      <c r="AI54" s="632">
        <f>-'5C1AF_JCFA-Laf'!$R54</f>
        <v>0</v>
      </c>
      <c r="AJ54" s="632">
        <f>-'5C1AG_Collegiate'!$R54</f>
        <v>0</v>
      </c>
      <c r="AK54" s="632">
        <f>-'5C1AH_BRUP'!$R54</f>
        <v>0</v>
      </c>
      <c r="AL54" s="632">
        <f>-('5C2_LAVCA'!$R54+'5C2_LAVCA'!$S54)</f>
        <v>-60736</v>
      </c>
      <c r="AM54" s="632">
        <f>-('5C3_UnvView'!$R54+'5C3_UnvView'!$S54)</f>
        <v>-200138</v>
      </c>
      <c r="AN54" s="633">
        <f t="shared" si="12"/>
        <v>-364915</v>
      </c>
      <c r="AO54" s="633">
        <f t="shared" si="13"/>
        <v>30190362</v>
      </c>
      <c r="AP54" s="633">
        <f>ROUND(AO54/'8_2.1.18 SIS'!C54,0)</f>
        <v>5190</v>
      </c>
      <c r="AQ54" s="634">
        <f>[3]Summary!M54</f>
        <v>-5870</v>
      </c>
      <c r="AR54" s="632">
        <f t="shared" si="7"/>
        <v>0</v>
      </c>
      <c r="AS54" s="632">
        <f t="shared" si="8"/>
        <v>-5870</v>
      </c>
      <c r="AT54" s="632">
        <f>'[6]Oct_MidYear Adj'!$J54</f>
        <v>-513810</v>
      </c>
      <c r="AU54" s="632">
        <f>'[6]Feb_MidYear Adj'!$J54</f>
        <v>80445</v>
      </c>
      <c r="AV54" s="634">
        <f t="shared" si="9"/>
        <v>-433365</v>
      </c>
      <c r="AW54" s="633">
        <f t="shared" si="10"/>
        <v>29751127</v>
      </c>
      <c r="AX54" s="632">
        <f>'4_Level 4'!E54</f>
        <v>0</v>
      </c>
      <c r="AY54" s="632">
        <f>'4_Level 4'!Q54</f>
        <v>96287</v>
      </c>
      <c r="AZ54" s="633">
        <f t="shared" si="14"/>
        <v>29847414</v>
      </c>
      <c r="BA54" s="632">
        <f>'[7]2_State Distrib and Adjs'!$BD54+'[8]2_State Distrib and Adjs'!$BD54+('[9]2_State Distrib and Adjs'!$BC54*4)+('[10]2_State Distrib and Adjs'!$BC54*2)+('[1]2_State Distrib and Adjs'!$BC54*2)+'[11]2_State Distrib and Adjs'!BC54</f>
        <v>27447528</v>
      </c>
      <c r="BB54" s="632">
        <f t="shared" si="11"/>
        <v>2399886</v>
      </c>
      <c r="BC54" s="632">
        <f t="shared" si="15"/>
        <v>2399886</v>
      </c>
      <c r="BD54" s="632">
        <f>'4_Level 4'!J54</f>
        <v>0</v>
      </c>
      <c r="BE54" s="632">
        <f>'4_Level 4'!L54</f>
        <v>143276</v>
      </c>
      <c r="BF54" s="632">
        <f>'4_Level 4'!M54</f>
        <v>12384</v>
      </c>
      <c r="BG54" s="633">
        <f t="shared" si="16"/>
        <v>30003074</v>
      </c>
      <c r="BH54" s="632">
        <v>0</v>
      </c>
    </row>
    <row r="55" spans="1:60" ht="15.6" customHeight="1" x14ac:dyDescent="0.2">
      <c r="A55" s="630">
        <v>49</v>
      </c>
      <c r="B55" s="631" t="s">
        <v>54</v>
      </c>
      <c r="C55" s="632">
        <f>'3_Levels 1&amp;2'!AP55</f>
        <v>78990980</v>
      </c>
      <c r="D55" s="632">
        <v>0</v>
      </c>
      <c r="E55" s="632">
        <f>-'5C1A_Madison'!$R55</f>
        <v>0</v>
      </c>
      <c r="F55" s="632">
        <f>-'5C1B_DArbonne'!$R55</f>
        <v>0</v>
      </c>
      <c r="G55" s="632">
        <f>-'5C1C_Intl High'!$R55</f>
        <v>0</v>
      </c>
      <c r="H55" s="632">
        <f>-'5C1D_NOMMA'!$R55</f>
        <v>0</v>
      </c>
      <c r="I55" s="632">
        <f>-'5C1E_LFNO'!$R55</f>
        <v>0</v>
      </c>
      <c r="J55" s="632">
        <f>-'5C1F_L.C. Charter'!$R55</f>
        <v>0</v>
      </c>
      <c r="K55" s="632">
        <f>-'5C1G_JS Clark'!$R55</f>
        <v>-1350574</v>
      </c>
      <c r="L55" s="632">
        <f>-'5C1H_Southwest'!$R55</f>
        <v>0</v>
      </c>
      <c r="M55" s="632">
        <f>-'5C1I_LA Key'!$R55</f>
        <v>0</v>
      </c>
      <c r="N55" s="632">
        <f>-'5C1J_Jeff Chamber'!$R55</f>
        <v>0</v>
      </c>
      <c r="O55" s="632">
        <f>-Placeholder_Tallulah!$R55</f>
        <v>0</v>
      </c>
      <c r="P55" s="632">
        <f>-'5C1M_GEO Mid'!$R55</f>
        <v>0</v>
      </c>
      <c r="Q55" s="632">
        <f>-'5C1N_Delta'!$R55</f>
        <v>0</v>
      </c>
      <c r="R55" s="632">
        <f>-'5C1O_Impact'!$R55</f>
        <v>0</v>
      </c>
      <c r="S55" s="632">
        <f>-'5C1P_Vision'!$R55</f>
        <v>0</v>
      </c>
      <c r="T55" s="632">
        <f>-'5C1Q_Advantage'!$R55</f>
        <v>0</v>
      </c>
      <c r="U55" s="632">
        <f>-'5C1R_Iberville'!$R55</f>
        <v>0</v>
      </c>
      <c r="V55" s="632">
        <f>-'5C1S_LC Col Prep'!$R55</f>
        <v>0</v>
      </c>
      <c r="W55" s="632">
        <f>-'5C1T_Northeast'!$R55</f>
        <v>0</v>
      </c>
      <c r="X55" s="632">
        <f>-'5C1U_Acadiana Ren'!$R55</f>
        <v>-4691</v>
      </c>
      <c r="Y55" s="632">
        <f>-'5C1V_Laf Ren'!$R55</f>
        <v>-594380</v>
      </c>
      <c r="Z55" s="632">
        <f>-'5C1W_Willow'!$R55</f>
        <v>-136497</v>
      </c>
      <c r="AA55" s="632">
        <f>-'5C1X_Tangi'!$R55</f>
        <v>0</v>
      </c>
      <c r="AB55" s="632">
        <f>-'5C1Y_GEO'!$R55</f>
        <v>0</v>
      </c>
      <c r="AC55" s="632">
        <f>-'5C1Z_Lincoln Prep'!$R55</f>
        <v>0</v>
      </c>
      <c r="AD55" s="632">
        <f>-'5C1AA_Laurel'!$R55</f>
        <v>0</v>
      </c>
      <c r="AE55" s="632">
        <f>-'5C1AB_Apex'!$R55</f>
        <v>0</v>
      </c>
      <c r="AF55" s="632">
        <f>-'5C1AC_Smothers'!$R55</f>
        <v>0</v>
      </c>
      <c r="AG55" s="632">
        <f>-'5C1AD_Greater'!$R55</f>
        <v>0</v>
      </c>
      <c r="AH55" s="632">
        <f>-'5C1AE_Noble Minds'!$R55</f>
        <v>0</v>
      </c>
      <c r="AI55" s="632">
        <f>-'5C1AF_JCFA-Laf'!$R55</f>
        <v>-5172</v>
      </c>
      <c r="AJ55" s="632">
        <f>-'5C1AG_Collegiate'!$R55</f>
        <v>0</v>
      </c>
      <c r="AK55" s="632">
        <f>-'5C1AH_BRUP'!$R55</f>
        <v>0</v>
      </c>
      <c r="AL55" s="632">
        <f>-('5C2_LAVCA'!$R55+'5C2_LAVCA'!$S55)</f>
        <v>-386819</v>
      </c>
      <c r="AM55" s="632">
        <f>-('5C3_UnvView'!$R55+'5C3_UnvView'!$S55)</f>
        <v>-206143</v>
      </c>
      <c r="AN55" s="633">
        <f t="shared" si="12"/>
        <v>-2684276</v>
      </c>
      <c r="AO55" s="633">
        <f t="shared" si="13"/>
        <v>76306704</v>
      </c>
      <c r="AP55" s="633">
        <f>ROUND(AO55/'8_2.1.18 SIS'!C55,0)</f>
        <v>5814</v>
      </c>
      <c r="AQ55" s="634">
        <f>[3]Summary!M55</f>
        <v>-28575</v>
      </c>
      <c r="AR55" s="632">
        <f t="shared" si="7"/>
        <v>0</v>
      </c>
      <c r="AS55" s="632">
        <f t="shared" si="8"/>
        <v>-28575</v>
      </c>
      <c r="AT55" s="632">
        <f>'[6]Oct_MidYear Adj'!$J55</f>
        <v>-1162800</v>
      </c>
      <c r="AU55" s="632">
        <f>'[6]Feb_MidYear Adj'!$J55</f>
        <v>-209304</v>
      </c>
      <c r="AV55" s="634">
        <f t="shared" si="9"/>
        <v>-1372104</v>
      </c>
      <c r="AW55" s="633">
        <f t="shared" si="10"/>
        <v>74906025</v>
      </c>
      <c r="AX55" s="632">
        <f>'4_Level 4'!E55</f>
        <v>63000</v>
      </c>
      <c r="AY55" s="632">
        <f>'4_Level 4'!Q55</f>
        <v>337260</v>
      </c>
      <c r="AZ55" s="633">
        <f t="shared" si="14"/>
        <v>75306285</v>
      </c>
      <c r="BA55" s="632">
        <f>'[7]2_State Distrib and Adjs'!$BD55+'[8]2_State Distrib and Adjs'!$BD55+('[9]2_State Distrib and Adjs'!$BC55*4)+('[10]2_State Distrib and Adjs'!$BC55*2)+('[1]2_State Distrib and Adjs'!$BC55*2)+'[11]2_State Distrib and Adjs'!BC55</f>
        <v>69236192</v>
      </c>
      <c r="BB55" s="632">
        <f t="shared" si="11"/>
        <v>6070093</v>
      </c>
      <c r="BC55" s="632">
        <f t="shared" si="15"/>
        <v>6070093</v>
      </c>
      <c r="BD55" s="632">
        <f>'4_Level 4'!J55</f>
        <v>0</v>
      </c>
      <c r="BE55" s="632">
        <f>'4_Level 4'!L55</f>
        <v>441966</v>
      </c>
      <c r="BF55" s="632">
        <f>'4_Level 4'!M55</f>
        <v>0</v>
      </c>
      <c r="BG55" s="633">
        <f t="shared" si="16"/>
        <v>75748251</v>
      </c>
      <c r="BH55" s="632">
        <v>0</v>
      </c>
    </row>
    <row r="56" spans="1:60" ht="15.6" customHeight="1" x14ac:dyDescent="0.2">
      <c r="A56" s="635">
        <v>50</v>
      </c>
      <c r="B56" s="636" t="s">
        <v>55</v>
      </c>
      <c r="C56" s="637">
        <f>'3_Levels 1&amp;2'!AP56</f>
        <v>45860584</v>
      </c>
      <c r="D56" s="637">
        <v>0</v>
      </c>
      <c r="E56" s="637">
        <f>-'5C1A_Madison'!$R56</f>
        <v>0</v>
      </c>
      <c r="F56" s="637">
        <f>-'5C1B_DArbonne'!$R56</f>
        <v>0</v>
      </c>
      <c r="G56" s="637">
        <f>-'5C1C_Intl High'!$R56</f>
        <v>0</v>
      </c>
      <c r="H56" s="637">
        <f>-'5C1D_NOMMA'!$R56</f>
        <v>0</v>
      </c>
      <c r="I56" s="637">
        <f>-'5C1E_LFNO'!$R56</f>
        <v>0</v>
      </c>
      <c r="J56" s="637">
        <f>-'5C1F_L.C. Charter'!$R56</f>
        <v>0</v>
      </c>
      <c r="K56" s="637">
        <f>-'5C1G_JS Clark'!$R56</f>
        <v>0</v>
      </c>
      <c r="L56" s="637">
        <f>-'5C1H_Southwest'!$R56</f>
        <v>0</v>
      </c>
      <c r="M56" s="637">
        <f>-'5C1I_LA Key'!$R56</f>
        <v>0</v>
      </c>
      <c r="N56" s="637">
        <f>-'5C1J_Jeff Chamber'!$R56</f>
        <v>0</v>
      </c>
      <c r="O56" s="637">
        <f>-Placeholder_Tallulah!$R56</f>
        <v>0</v>
      </c>
      <c r="P56" s="637">
        <f>-'5C1M_GEO Mid'!$R56</f>
        <v>0</v>
      </c>
      <c r="Q56" s="637">
        <f>-'5C1N_Delta'!$R56</f>
        <v>0</v>
      </c>
      <c r="R56" s="637">
        <f>-'5C1O_Impact'!$R56</f>
        <v>0</v>
      </c>
      <c r="S56" s="637">
        <f>-'5C1P_Vision'!$R56</f>
        <v>0</v>
      </c>
      <c r="T56" s="637">
        <f>-'5C1Q_Advantage'!$R56</f>
        <v>0</v>
      </c>
      <c r="U56" s="637">
        <f>-'5C1R_Iberville'!$R56</f>
        <v>0</v>
      </c>
      <c r="V56" s="637">
        <f>-'5C1S_LC Col Prep'!$R56</f>
        <v>0</v>
      </c>
      <c r="W56" s="637">
        <f>-'5C1T_Northeast'!$R56</f>
        <v>0</v>
      </c>
      <c r="X56" s="637">
        <f>-'5C1U_Acadiana Ren'!$R56</f>
        <v>-220475</v>
      </c>
      <c r="Y56" s="637">
        <f>-'5C1V_Laf Ren'!$R56</f>
        <v>-277630</v>
      </c>
      <c r="Z56" s="637">
        <f>-'5C1W_Willow'!$R56</f>
        <v>-209438</v>
      </c>
      <c r="AA56" s="637">
        <f>-'5C1X_Tangi'!$R56</f>
        <v>0</v>
      </c>
      <c r="AB56" s="637">
        <f>-'5C1Y_GEO'!$R56</f>
        <v>0</v>
      </c>
      <c r="AC56" s="637">
        <f>-'5C1Z_Lincoln Prep'!$R56</f>
        <v>0</v>
      </c>
      <c r="AD56" s="637">
        <f>-'5C1AA_Laurel'!$R56</f>
        <v>0</v>
      </c>
      <c r="AE56" s="637">
        <f>-'5C1AB_Apex'!$R56</f>
        <v>0</v>
      </c>
      <c r="AF56" s="637">
        <f>-'5C1AC_Smothers'!$R56</f>
        <v>0</v>
      </c>
      <c r="AG56" s="637">
        <f>-'5C1AD_Greater'!$R56</f>
        <v>0</v>
      </c>
      <c r="AH56" s="1034">
        <f>-'5C1AE_Noble Minds'!$R56</f>
        <v>0</v>
      </c>
      <c r="AI56" s="1034">
        <f>-'5C1AF_JCFA-Laf'!$R56</f>
        <v>-10116</v>
      </c>
      <c r="AJ56" s="1034">
        <f>-'5C1AG_Collegiate'!$R56</f>
        <v>0</v>
      </c>
      <c r="AK56" s="637">
        <f>-'5C1AH_BRUP'!$R56</f>
        <v>0</v>
      </c>
      <c r="AL56" s="637">
        <f>-('5C2_LAVCA'!$R56+'5C2_LAVCA'!$S56)</f>
        <v>-136934</v>
      </c>
      <c r="AM56" s="637">
        <f>-('5C3_UnvView'!$R56+'5C3_UnvView'!$S56)</f>
        <v>-104963</v>
      </c>
      <c r="AN56" s="638">
        <f t="shared" si="12"/>
        <v>-959556</v>
      </c>
      <c r="AO56" s="638">
        <f t="shared" si="13"/>
        <v>44901028</v>
      </c>
      <c r="AP56" s="638">
        <f>ROUND(AO56/'8_2.1.18 SIS'!C56,0)</f>
        <v>5951</v>
      </c>
      <c r="AQ56" s="639">
        <f>[3]Summary!M56</f>
        <v>31691</v>
      </c>
      <c r="AR56" s="637">
        <f t="shared" si="7"/>
        <v>31691</v>
      </c>
      <c r="AS56" s="637">
        <f t="shared" si="8"/>
        <v>0</v>
      </c>
      <c r="AT56" s="637">
        <f>'[6]Oct_MidYear Adj'!$J56</f>
        <v>-630806</v>
      </c>
      <c r="AU56" s="637">
        <f>'[6]Feb_MidYear Adj'!$J56</f>
        <v>-154726</v>
      </c>
      <c r="AV56" s="639">
        <f t="shared" si="9"/>
        <v>-785532</v>
      </c>
      <c r="AW56" s="638">
        <f t="shared" si="10"/>
        <v>44147187</v>
      </c>
      <c r="AX56" s="637">
        <f>'4_Level 4'!E56</f>
        <v>147000</v>
      </c>
      <c r="AY56" s="637">
        <f>'4_Level 4'!Q56</f>
        <v>170548</v>
      </c>
      <c r="AZ56" s="638">
        <f t="shared" si="14"/>
        <v>44464735</v>
      </c>
      <c r="BA56" s="637">
        <f>'[7]2_State Distrib and Adjs'!$BD56+'[8]2_State Distrib and Adjs'!$BD56+('[9]2_State Distrib and Adjs'!$BC56*4)+('[10]2_State Distrib and Adjs'!$BC56*2)+('[1]2_State Distrib and Adjs'!$BC56*2)+'[11]2_State Distrib and Adjs'!BC56</f>
        <v>40898326</v>
      </c>
      <c r="BB56" s="637">
        <f t="shared" si="11"/>
        <v>3566409</v>
      </c>
      <c r="BC56" s="637">
        <f t="shared" si="15"/>
        <v>3566409</v>
      </c>
      <c r="BD56" s="637">
        <f>'4_Level 4'!J56</f>
        <v>24000</v>
      </c>
      <c r="BE56" s="637">
        <f>'4_Level 4'!L56</f>
        <v>122332</v>
      </c>
      <c r="BF56" s="637">
        <f>'4_Level 4'!M56</f>
        <v>0</v>
      </c>
      <c r="BG56" s="638">
        <f t="shared" si="16"/>
        <v>44611067</v>
      </c>
      <c r="BH56" s="637">
        <v>0</v>
      </c>
    </row>
    <row r="57" spans="1:60" ht="15.6" customHeight="1" x14ac:dyDescent="0.2">
      <c r="A57" s="628">
        <v>51</v>
      </c>
      <c r="B57" s="629" t="s">
        <v>56</v>
      </c>
      <c r="C57" s="221">
        <f>'3_Levels 1&amp;2'!AP57</f>
        <v>45618332</v>
      </c>
      <c r="D57" s="221">
        <v>0</v>
      </c>
      <c r="E57" s="221">
        <f>-'5C1A_Madison'!$R57</f>
        <v>0</v>
      </c>
      <c r="F57" s="221">
        <f>-'5C1B_DArbonne'!$R57</f>
        <v>0</v>
      </c>
      <c r="G57" s="221">
        <f>-'5C1C_Intl High'!$R57</f>
        <v>0</v>
      </c>
      <c r="H57" s="221">
        <f>-'5C1D_NOMMA'!$R57</f>
        <v>0</v>
      </c>
      <c r="I57" s="221">
        <f>-'5C1E_LFNO'!$R57</f>
        <v>0</v>
      </c>
      <c r="J57" s="221">
        <f>-'5C1F_L.C. Charter'!$R57</f>
        <v>0</v>
      </c>
      <c r="K57" s="221">
        <f>-'5C1G_JS Clark'!$R57</f>
        <v>0</v>
      </c>
      <c r="L57" s="221">
        <f>-'5C1H_Southwest'!$R57</f>
        <v>0</v>
      </c>
      <c r="M57" s="221">
        <f>-'5C1I_LA Key'!$R57</f>
        <v>0</v>
      </c>
      <c r="N57" s="221">
        <f>-'5C1J_Jeff Chamber'!$R57</f>
        <v>0</v>
      </c>
      <c r="O57" s="221">
        <f>-Placeholder_Tallulah!$R57</f>
        <v>0</v>
      </c>
      <c r="P57" s="221">
        <f>-'5C1M_GEO Mid'!$R57</f>
        <v>0</v>
      </c>
      <c r="Q57" s="221">
        <f>-'5C1N_Delta'!$R57</f>
        <v>0</v>
      </c>
      <c r="R57" s="221">
        <f>-'5C1O_Impact'!$R57</f>
        <v>0</v>
      </c>
      <c r="S57" s="221">
        <f>-'5C1P_Vision'!$R57</f>
        <v>0</v>
      </c>
      <c r="T57" s="221">
        <f>-'5C1Q_Advantage'!$R57</f>
        <v>0</v>
      </c>
      <c r="U57" s="221">
        <f>-'5C1R_Iberville'!$R57</f>
        <v>0</v>
      </c>
      <c r="V57" s="221">
        <f>-'5C1S_LC Col Prep'!$R57</f>
        <v>0</v>
      </c>
      <c r="W57" s="221">
        <f>-'5C1T_Northeast'!$R57</f>
        <v>0</v>
      </c>
      <c r="X57" s="221">
        <f>-'5C1U_Acadiana Ren'!$R57</f>
        <v>-4853</v>
      </c>
      <c r="Y57" s="221">
        <f>-'5C1V_Laf Ren'!$R57</f>
        <v>0</v>
      </c>
      <c r="Z57" s="221">
        <f>-'5C1W_Willow'!$R57</f>
        <v>0</v>
      </c>
      <c r="AA57" s="221">
        <f>-'5C1X_Tangi'!$R57</f>
        <v>0</v>
      </c>
      <c r="AB57" s="221">
        <f>-'5C1Y_GEO'!$R57</f>
        <v>0</v>
      </c>
      <c r="AC57" s="221">
        <f>-'5C1Z_Lincoln Prep'!$R57</f>
        <v>0</v>
      </c>
      <c r="AD57" s="221">
        <f>-'5C1AA_Laurel'!$R57</f>
        <v>0</v>
      </c>
      <c r="AE57" s="221">
        <f>-'5C1AB_Apex'!$R57</f>
        <v>0</v>
      </c>
      <c r="AF57" s="221">
        <f>-'5C1AC_Smothers'!$R57</f>
        <v>0</v>
      </c>
      <c r="AG57" s="221">
        <f>-'5C1AD_Greater'!$R57</f>
        <v>0</v>
      </c>
      <c r="AH57" s="221">
        <f>-'5C1AE_Noble Minds'!$R57</f>
        <v>0</v>
      </c>
      <c r="AI57" s="221">
        <f>-'5C1AF_JCFA-Laf'!$R57</f>
        <v>-9134</v>
      </c>
      <c r="AJ57" s="221">
        <f>-'5C1AG_Collegiate'!$R57</f>
        <v>0</v>
      </c>
      <c r="AK57" s="221">
        <f>-'5C1AH_BRUP'!$R57</f>
        <v>0</v>
      </c>
      <c r="AL57" s="221">
        <f>-('5C2_LAVCA'!$R57+'5C2_LAVCA'!$S57)</f>
        <v>-38821</v>
      </c>
      <c r="AM57" s="221">
        <f>-('5C3_UnvView'!$R57+'5C3_UnvView'!$S57)</f>
        <v>-78811</v>
      </c>
      <c r="AN57" s="220">
        <f t="shared" si="12"/>
        <v>-131619</v>
      </c>
      <c r="AO57" s="220">
        <f t="shared" si="13"/>
        <v>45486713</v>
      </c>
      <c r="AP57" s="220">
        <f>ROUND(AO57/'8_2.1.18 SIS'!C57,0)</f>
        <v>5530</v>
      </c>
      <c r="AQ57" s="222">
        <f>[3]Summary!M57</f>
        <v>57760</v>
      </c>
      <c r="AR57" s="221">
        <f t="shared" si="7"/>
        <v>57760</v>
      </c>
      <c r="AS57" s="221">
        <f t="shared" si="8"/>
        <v>0</v>
      </c>
      <c r="AT57" s="221">
        <f>'[6]Oct_MidYear Adj'!$J57</f>
        <v>-11060</v>
      </c>
      <c r="AU57" s="221">
        <f>'[6]Feb_MidYear Adj'!$J57</f>
        <v>33180</v>
      </c>
      <c r="AV57" s="222">
        <f t="shared" si="9"/>
        <v>22120</v>
      </c>
      <c r="AW57" s="220">
        <f t="shared" si="10"/>
        <v>45566593</v>
      </c>
      <c r="AX57" s="221">
        <f>'4_Level 4'!E57</f>
        <v>0</v>
      </c>
      <c r="AY57" s="221">
        <f>'4_Level 4'!Q57</f>
        <v>199687</v>
      </c>
      <c r="AZ57" s="220">
        <f t="shared" si="14"/>
        <v>45766280</v>
      </c>
      <c r="BA57" s="221">
        <f>'[7]2_State Distrib and Adjs'!$BD57+'[8]2_State Distrib and Adjs'!$BD57+('[9]2_State Distrib and Adjs'!$BC57*4)+('[10]2_State Distrib and Adjs'!$BC57*2)+('[1]2_State Distrib and Adjs'!$BC57*2)+'[11]2_State Distrib and Adjs'!BC57</f>
        <v>41947366</v>
      </c>
      <c r="BB57" s="221">
        <f t="shared" si="11"/>
        <v>3818914</v>
      </c>
      <c r="BC57" s="221">
        <f t="shared" si="15"/>
        <v>3818914</v>
      </c>
      <c r="BD57" s="221">
        <f>'4_Level 4'!J57</f>
        <v>0</v>
      </c>
      <c r="BE57" s="221">
        <f>'4_Level 4'!L57</f>
        <v>211582</v>
      </c>
      <c r="BF57" s="221">
        <f>'4_Level 4'!M57</f>
        <v>26893</v>
      </c>
      <c r="BG57" s="220">
        <f t="shared" si="16"/>
        <v>46004755</v>
      </c>
      <c r="BH57" s="221">
        <v>0</v>
      </c>
    </row>
    <row r="58" spans="1:60" ht="15.6" customHeight="1" x14ac:dyDescent="0.2">
      <c r="A58" s="630">
        <v>52</v>
      </c>
      <c r="B58" s="631" t="s">
        <v>57</v>
      </c>
      <c r="C58" s="632">
        <f>'3_Levels 1&amp;2'!AP58</f>
        <v>216731679</v>
      </c>
      <c r="D58" s="632">
        <v>0</v>
      </c>
      <c r="E58" s="632">
        <f>-'5C1A_Madison'!$R58</f>
        <v>0</v>
      </c>
      <c r="F58" s="632">
        <f>-'5C1B_DArbonne'!$R58</f>
        <v>0</v>
      </c>
      <c r="G58" s="632">
        <f>-'5C1C_Intl High'!$R58</f>
        <v>-8956</v>
      </c>
      <c r="H58" s="632">
        <f>-'5C1D_NOMMA'!$R58</f>
        <v>-14970</v>
      </c>
      <c r="I58" s="632">
        <f>-'5C1E_LFNO'!$R58</f>
        <v>-19716</v>
      </c>
      <c r="J58" s="632">
        <f>-'5C1F_L.C. Charter'!$R58</f>
        <v>0</v>
      </c>
      <c r="K58" s="632">
        <f>-'5C1G_JS Clark'!$R58</f>
        <v>0</v>
      </c>
      <c r="L58" s="632">
        <f>-'5C1H_Southwest'!$R58</f>
        <v>0</v>
      </c>
      <c r="M58" s="632">
        <f>-'5C1I_LA Key'!$R58</f>
        <v>0</v>
      </c>
      <c r="N58" s="632">
        <f>-'5C1J_Jeff Chamber'!$R58</f>
        <v>-9557</v>
      </c>
      <c r="O58" s="632">
        <f>-Placeholder_Tallulah!$R58</f>
        <v>0</v>
      </c>
      <c r="P58" s="632">
        <f>-'5C1M_GEO Mid'!$R58</f>
        <v>0</v>
      </c>
      <c r="Q58" s="632">
        <f>-'5C1N_Delta'!$R58</f>
        <v>0</v>
      </c>
      <c r="R58" s="632">
        <f>-'5C1O_Impact'!$R58</f>
        <v>0</v>
      </c>
      <c r="S58" s="632">
        <f>-'5C1P_Vision'!$R58</f>
        <v>0</v>
      </c>
      <c r="T58" s="632">
        <f>-'5C1Q_Advantage'!$R58</f>
        <v>0</v>
      </c>
      <c r="U58" s="632">
        <f>-'5C1R_Iberville'!$R58</f>
        <v>0</v>
      </c>
      <c r="V58" s="632">
        <f>-'5C1S_LC Col Prep'!$R58</f>
        <v>0</v>
      </c>
      <c r="W58" s="632">
        <f>-'5C1T_Northeast'!$R58</f>
        <v>0</v>
      </c>
      <c r="X58" s="632">
        <f>-'5C1U_Acadiana Ren'!$R58</f>
        <v>0</v>
      </c>
      <c r="Y58" s="632">
        <f>-'5C1V_Laf Ren'!$R58</f>
        <v>0</v>
      </c>
      <c r="Z58" s="632">
        <f>-'5C1W_Willow'!$R58</f>
        <v>0</v>
      </c>
      <c r="AA58" s="632">
        <f>-'5C1X_Tangi'!$R58</f>
        <v>-8578</v>
      </c>
      <c r="AB58" s="632">
        <f>-'5C1Y_GEO'!$R58</f>
        <v>0</v>
      </c>
      <c r="AC58" s="632">
        <f>-'5C1Z_Lincoln Prep'!$R58</f>
        <v>0</v>
      </c>
      <c r="AD58" s="632">
        <f>-'5C1AA_Laurel'!$R58</f>
        <v>0</v>
      </c>
      <c r="AE58" s="632">
        <f>-'5C1AB_Apex'!$R58</f>
        <v>0</v>
      </c>
      <c r="AF58" s="632">
        <f>-'5C1AC_Smothers'!$R58</f>
        <v>-5079</v>
      </c>
      <c r="AG58" s="632">
        <f>-'5C1AD_Greater'!$R58</f>
        <v>0</v>
      </c>
      <c r="AH58" s="632">
        <f>-'5C1AE_Noble Minds'!$R58</f>
        <v>0</v>
      </c>
      <c r="AI58" s="632">
        <f>-'5C1AF_JCFA-Laf'!$R58</f>
        <v>0</v>
      </c>
      <c r="AJ58" s="632">
        <f>-'5C1AG_Collegiate'!$R58</f>
        <v>0</v>
      </c>
      <c r="AK58" s="632">
        <f>-'5C1AH_BRUP'!$R58</f>
        <v>0</v>
      </c>
      <c r="AL58" s="632">
        <f>-('5C2_LAVCA'!$R58+'5C2_LAVCA'!$S58)</f>
        <v>-640741</v>
      </c>
      <c r="AM58" s="632">
        <f>-('5C3_UnvView'!$R58+'5C3_UnvView'!$S58)</f>
        <v>-913867</v>
      </c>
      <c r="AN58" s="633">
        <f t="shared" si="12"/>
        <v>-1621464</v>
      </c>
      <c r="AO58" s="633">
        <f t="shared" si="13"/>
        <v>215110215</v>
      </c>
      <c r="AP58" s="633">
        <f>ROUND(AO58/'8_2.1.18 SIS'!C58,0)</f>
        <v>5729</v>
      </c>
      <c r="AQ58" s="634">
        <f>[3]Summary!M58</f>
        <v>179731</v>
      </c>
      <c r="AR58" s="632">
        <f t="shared" si="7"/>
        <v>179731</v>
      </c>
      <c r="AS58" s="632">
        <f t="shared" si="8"/>
        <v>0</v>
      </c>
      <c r="AT58" s="632">
        <f>'[6]Oct_MidYear Adj'!$J58</f>
        <v>-389572</v>
      </c>
      <c r="AU58" s="632">
        <f>'[6]Feb_MidYear Adj'!$J58</f>
        <v>-369521</v>
      </c>
      <c r="AV58" s="634">
        <f t="shared" si="9"/>
        <v>-759093</v>
      </c>
      <c r="AW58" s="633">
        <f t="shared" si="10"/>
        <v>214530853</v>
      </c>
      <c r="AX58" s="632">
        <f>'4_Level 4'!E58</f>
        <v>0</v>
      </c>
      <c r="AY58" s="632">
        <f>'4_Level 4'!Q58</f>
        <v>916733</v>
      </c>
      <c r="AZ58" s="633">
        <f t="shared" si="14"/>
        <v>215447586</v>
      </c>
      <c r="BA58" s="632">
        <f>'[7]2_State Distrib and Adjs'!$BD58+'[8]2_State Distrib and Adjs'!$BD58+('[9]2_State Distrib and Adjs'!$BC58*4)+('[10]2_State Distrib and Adjs'!$BC58*2)+('[1]2_State Distrib and Adjs'!$BC58*2)+'[11]2_State Distrib and Adjs'!BC58</f>
        <v>197633276</v>
      </c>
      <c r="BB58" s="632">
        <f t="shared" si="11"/>
        <v>17814310</v>
      </c>
      <c r="BC58" s="632">
        <f t="shared" si="15"/>
        <v>17814310</v>
      </c>
      <c r="BD58" s="632">
        <f>'4_Level 4'!J58</f>
        <v>0</v>
      </c>
      <c r="BE58" s="632">
        <f>'4_Level 4'!L58</f>
        <v>592858</v>
      </c>
      <c r="BF58" s="632">
        <f>'4_Level 4'!M58</f>
        <v>1637951</v>
      </c>
      <c r="BG58" s="633">
        <f t="shared" si="16"/>
        <v>217678395</v>
      </c>
      <c r="BH58" s="632">
        <v>0</v>
      </c>
    </row>
    <row r="59" spans="1:60" ht="15.6" customHeight="1" x14ac:dyDescent="0.2">
      <c r="A59" s="630">
        <v>53</v>
      </c>
      <c r="B59" s="631" t="s">
        <v>58</v>
      </c>
      <c r="C59" s="632">
        <f>'3_Levels 1&amp;2'!AP59</f>
        <v>112398461</v>
      </c>
      <c r="D59" s="632">
        <v>0</v>
      </c>
      <c r="E59" s="632">
        <f>-'5C1A_Madison'!$R59</f>
        <v>0</v>
      </c>
      <c r="F59" s="632">
        <f>-'5C1B_DArbonne'!$R59</f>
        <v>0</v>
      </c>
      <c r="G59" s="632">
        <f>-'5C1C_Intl High'!$R59</f>
        <v>0</v>
      </c>
      <c r="H59" s="632">
        <f>-'5C1D_NOMMA'!$R59</f>
        <v>0</v>
      </c>
      <c r="I59" s="632">
        <f>-'5C1E_LFNO'!$R59</f>
        <v>0</v>
      </c>
      <c r="J59" s="632">
        <f>-'5C1F_L.C. Charter'!$R59</f>
        <v>0</v>
      </c>
      <c r="K59" s="632">
        <f>-'5C1G_JS Clark'!$R59</f>
        <v>0</v>
      </c>
      <c r="L59" s="632">
        <f>-'5C1H_Southwest'!$R59</f>
        <v>0</v>
      </c>
      <c r="M59" s="632">
        <f>-'5C1I_LA Key'!$R59</f>
        <v>-9197</v>
      </c>
      <c r="N59" s="632">
        <f>-'5C1J_Jeff Chamber'!$R59</f>
        <v>0</v>
      </c>
      <c r="O59" s="632">
        <f>-Placeholder_Tallulah!$R59</f>
        <v>0</v>
      </c>
      <c r="P59" s="632">
        <f>-'5C1M_GEO Mid'!$R59</f>
        <v>0</v>
      </c>
      <c r="Q59" s="632">
        <f>-'5C1N_Delta'!$R59</f>
        <v>0</v>
      </c>
      <c r="R59" s="632">
        <f>-'5C1O_Impact'!$R59</f>
        <v>0</v>
      </c>
      <c r="S59" s="632">
        <f>-'5C1P_Vision'!$R59</f>
        <v>0</v>
      </c>
      <c r="T59" s="632">
        <f>-'5C1Q_Advantage'!$R59</f>
        <v>0</v>
      </c>
      <c r="U59" s="632">
        <f>-'5C1R_Iberville'!$R59</f>
        <v>0</v>
      </c>
      <c r="V59" s="632">
        <f>-'5C1S_LC Col Prep'!$R59</f>
        <v>0</v>
      </c>
      <c r="W59" s="632">
        <f>-'5C1T_Northeast'!$R59</f>
        <v>0</v>
      </c>
      <c r="X59" s="632">
        <f>-'5C1U_Acadiana Ren'!$R59</f>
        <v>0</v>
      </c>
      <c r="Y59" s="632">
        <f>-'5C1V_Laf Ren'!$R59</f>
        <v>0</v>
      </c>
      <c r="Z59" s="632">
        <f>-'5C1W_Willow'!$R59</f>
        <v>0</v>
      </c>
      <c r="AA59" s="632">
        <f>-'5C1X_Tangi'!$R59</f>
        <v>-1725756</v>
      </c>
      <c r="AB59" s="632">
        <f>-'5C1Y_GEO'!$R59</f>
        <v>0</v>
      </c>
      <c r="AC59" s="632">
        <f>-'5C1Z_Lincoln Prep'!$R59</f>
        <v>0</v>
      </c>
      <c r="AD59" s="632">
        <f>-'5C1AA_Laurel'!$R59</f>
        <v>0</v>
      </c>
      <c r="AE59" s="632">
        <f>-'5C1AB_Apex'!$R59</f>
        <v>0</v>
      </c>
      <c r="AF59" s="632">
        <f>-'5C1AC_Smothers'!$R59</f>
        <v>0</v>
      </c>
      <c r="AG59" s="632">
        <f>-'5C1AD_Greater'!$R59</f>
        <v>0</v>
      </c>
      <c r="AH59" s="632">
        <f>-'5C1AE_Noble Minds'!$R59</f>
        <v>0</v>
      </c>
      <c r="AI59" s="632">
        <f>-'5C1AF_JCFA-Laf'!$R59</f>
        <v>0</v>
      </c>
      <c r="AJ59" s="632">
        <f>-'5C1AG_Collegiate'!$R59</f>
        <v>0</v>
      </c>
      <c r="AK59" s="632">
        <f>-'5C1AH_BRUP'!$R59</f>
        <v>0</v>
      </c>
      <c r="AL59" s="632">
        <f>-('5C2_LAVCA'!$R59+'5C2_LAVCA'!$S59)</f>
        <v>-405989</v>
      </c>
      <c r="AM59" s="632">
        <f>-('5C3_UnvView'!$R59+'5C3_UnvView'!$S59)</f>
        <v>-904210</v>
      </c>
      <c r="AN59" s="633">
        <f t="shared" si="12"/>
        <v>-3045152</v>
      </c>
      <c r="AO59" s="633">
        <f t="shared" si="13"/>
        <v>109353309</v>
      </c>
      <c r="AP59" s="633">
        <f>ROUND(AO59/'8_2.1.18 SIS'!C59,0)</f>
        <v>5894</v>
      </c>
      <c r="AQ59" s="634">
        <f>[3]Summary!M59+'[4]Oct_MidYear Adj'!$H$18+VLOOKUP(A59,'[12]Audit Adjs'!$A$26:$E$31,5,FALSE)</f>
        <v>484429</v>
      </c>
      <c r="AR59" s="632">
        <f t="shared" si="7"/>
        <v>484429</v>
      </c>
      <c r="AS59" s="632">
        <f t="shared" si="8"/>
        <v>0</v>
      </c>
      <c r="AT59" s="632">
        <f>'[6]Oct_MidYear Adj'!$J59</f>
        <v>188608</v>
      </c>
      <c r="AU59" s="632">
        <f>'[6]Feb_MidYear Adj'!$J59</f>
        <v>1099231</v>
      </c>
      <c r="AV59" s="634">
        <f t="shared" si="9"/>
        <v>1287839</v>
      </c>
      <c r="AW59" s="633">
        <f t="shared" si="10"/>
        <v>111125577</v>
      </c>
      <c r="AX59" s="632">
        <f>'4_Level 4'!E59</f>
        <v>0</v>
      </c>
      <c r="AY59" s="632">
        <f>'4_Level 4'!Q59</f>
        <v>645903</v>
      </c>
      <c r="AZ59" s="633">
        <f t="shared" si="14"/>
        <v>111771480</v>
      </c>
      <c r="BA59" s="632">
        <f>'[7]2_State Distrib and Adjs'!$BD59+'[8]2_State Distrib and Adjs'!$BD59+('[9]2_State Distrib and Adjs'!$BC59*4)+('[10]2_State Distrib and Adjs'!$BC59*2)+('[1]2_State Distrib and Adjs'!$BC59*2)+'[11]2_State Distrib and Adjs'!BC59</f>
        <v>101972562</v>
      </c>
      <c r="BB59" s="632">
        <f t="shared" si="11"/>
        <v>9798918</v>
      </c>
      <c r="BC59" s="632">
        <f t="shared" si="15"/>
        <v>9798918</v>
      </c>
      <c r="BD59" s="632">
        <f>'4_Level 4'!J59</f>
        <v>0</v>
      </c>
      <c r="BE59" s="632">
        <f>'4_Level 4'!L59</f>
        <v>205394</v>
      </c>
      <c r="BF59" s="632">
        <f>'4_Level 4'!M59</f>
        <v>0</v>
      </c>
      <c r="BG59" s="633">
        <f t="shared" si="16"/>
        <v>111976874</v>
      </c>
      <c r="BH59" s="632">
        <v>-714</v>
      </c>
    </row>
    <row r="60" spans="1:60" ht="15.6" customHeight="1" x14ac:dyDescent="0.2">
      <c r="A60" s="630">
        <v>54</v>
      </c>
      <c r="B60" s="631" t="s">
        <v>59</v>
      </c>
      <c r="C60" s="632">
        <f>'3_Levels 1&amp;2'!AP60</f>
        <v>3600386</v>
      </c>
      <c r="D60" s="632">
        <v>0</v>
      </c>
      <c r="E60" s="632">
        <f>-'5C1A_Madison'!$R60</f>
        <v>0</v>
      </c>
      <c r="F60" s="632">
        <f>-'5C1B_DArbonne'!$R60</f>
        <v>0</v>
      </c>
      <c r="G60" s="632">
        <f>-'5C1C_Intl High'!$R60</f>
        <v>0</v>
      </c>
      <c r="H60" s="632">
        <f>-'5C1D_NOMMA'!$R60</f>
        <v>0</v>
      </c>
      <c r="I60" s="632">
        <f>-'5C1E_LFNO'!$R60</f>
        <v>0</v>
      </c>
      <c r="J60" s="632">
        <f>-'5C1F_L.C. Charter'!$R60</f>
        <v>0</v>
      </c>
      <c r="K60" s="632">
        <f>-'5C1G_JS Clark'!$R60</f>
        <v>0</v>
      </c>
      <c r="L60" s="632">
        <f>-'5C1H_Southwest'!$R60</f>
        <v>0</v>
      </c>
      <c r="M60" s="632">
        <f>-'5C1I_LA Key'!$R60</f>
        <v>0</v>
      </c>
      <c r="N60" s="632">
        <f>-'5C1J_Jeff Chamber'!$R60</f>
        <v>0</v>
      </c>
      <c r="O60" s="632">
        <f>-Placeholder_Tallulah!$R60</f>
        <v>-11055</v>
      </c>
      <c r="P60" s="632">
        <f>-'5C1M_GEO Mid'!$R60</f>
        <v>0</v>
      </c>
      <c r="Q60" s="632">
        <f>-'5C1N_Delta'!$R60</f>
        <v>-146023</v>
      </c>
      <c r="R60" s="632">
        <f>-'5C1O_Impact'!$R60</f>
        <v>0</v>
      </c>
      <c r="S60" s="632">
        <f>-'5C1P_Vision'!$R60</f>
        <v>0</v>
      </c>
      <c r="T60" s="632">
        <f>-'5C1Q_Advantage'!$R60</f>
        <v>0</v>
      </c>
      <c r="U60" s="632">
        <f>-'5C1R_Iberville'!$R60</f>
        <v>0</v>
      </c>
      <c r="V60" s="632">
        <f>-'5C1S_LC Col Prep'!$R60</f>
        <v>0</v>
      </c>
      <c r="W60" s="632">
        <f>-'5C1T_Northeast'!$R60</f>
        <v>0</v>
      </c>
      <c r="X60" s="632">
        <f>-'5C1U_Acadiana Ren'!$R60</f>
        <v>0</v>
      </c>
      <c r="Y60" s="632">
        <f>-'5C1V_Laf Ren'!$R60</f>
        <v>0</v>
      </c>
      <c r="Z60" s="632">
        <f>-'5C1W_Willow'!$R60</f>
        <v>0</v>
      </c>
      <c r="AA60" s="632">
        <f>-'5C1X_Tangi'!$R60</f>
        <v>0</v>
      </c>
      <c r="AB60" s="632">
        <f>-'5C1Y_GEO'!$R60</f>
        <v>0</v>
      </c>
      <c r="AC60" s="632">
        <f>-'5C1Z_Lincoln Prep'!$R60</f>
        <v>0</v>
      </c>
      <c r="AD60" s="632">
        <f>-'5C1AA_Laurel'!$R60</f>
        <v>0</v>
      </c>
      <c r="AE60" s="632">
        <f>-'5C1AB_Apex'!$R60</f>
        <v>0</v>
      </c>
      <c r="AF60" s="632">
        <f>-'5C1AC_Smothers'!$R60</f>
        <v>0</v>
      </c>
      <c r="AG60" s="632">
        <f>-'5C1AD_Greater'!$R60</f>
        <v>0</v>
      </c>
      <c r="AH60" s="632">
        <f>-'5C1AE_Noble Minds'!$R60</f>
        <v>0</v>
      </c>
      <c r="AI60" s="632">
        <f>-'5C1AF_JCFA-Laf'!$R60</f>
        <v>0</v>
      </c>
      <c r="AJ60" s="632">
        <f>-'5C1AG_Collegiate'!$R60</f>
        <v>0</v>
      </c>
      <c r="AK60" s="632">
        <f>-'5C1AH_BRUP'!$R60</f>
        <v>0</v>
      </c>
      <c r="AL60" s="632">
        <f>-('5C2_LAVCA'!$R60+'5C2_LAVCA'!$S60)</f>
        <v>-10817</v>
      </c>
      <c r="AM60" s="632">
        <f>-('5C3_UnvView'!$R60+'5C3_UnvView'!$S60)</f>
        <v>-25453</v>
      </c>
      <c r="AN60" s="633">
        <f t="shared" si="12"/>
        <v>-193348</v>
      </c>
      <c r="AO60" s="633">
        <f t="shared" si="13"/>
        <v>3407038</v>
      </c>
      <c r="AP60" s="633">
        <f>ROUND(AO60/'8_2.1.18 SIS'!C60,0)</f>
        <v>6773</v>
      </c>
      <c r="AQ60" s="634">
        <f>[3]Summary!M60</f>
        <v>-9809</v>
      </c>
      <c r="AR60" s="632">
        <f t="shared" si="7"/>
        <v>0</v>
      </c>
      <c r="AS60" s="632">
        <f t="shared" si="8"/>
        <v>-9809</v>
      </c>
      <c r="AT60" s="632">
        <f>'[6]Oct_MidYear Adj'!$J60</f>
        <v>-460564</v>
      </c>
      <c r="AU60" s="632">
        <f>'[6]Feb_MidYear Adj'!$J60</f>
        <v>-3387</v>
      </c>
      <c r="AV60" s="634">
        <f t="shared" si="9"/>
        <v>-463951</v>
      </c>
      <c r="AW60" s="633">
        <f t="shared" si="10"/>
        <v>2933278</v>
      </c>
      <c r="AX60" s="632">
        <f>'4_Level 4'!E60</f>
        <v>0</v>
      </c>
      <c r="AY60" s="632">
        <f>'4_Level 4'!Q60</f>
        <v>22109</v>
      </c>
      <c r="AZ60" s="633">
        <f t="shared" si="14"/>
        <v>2955387</v>
      </c>
      <c r="BA60" s="632">
        <f>'[7]2_State Distrib and Adjs'!$BD60+'[8]2_State Distrib and Adjs'!$BD60+('[9]2_State Distrib and Adjs'!$BC60*4)+('[10]2_State Distrib and Adjs'!$BC60*2)+('[1]2_State Distrib and Adjs'!$BC60*2)+'[11]2_State Distrib and Adjs'!BC60</f>
        <v>2741645</v>
      </c>
      <c r="BB60" s="632">
        <f t="shared" si="11"/>
        <v>213742</v>
      </c>
      <c r="BC60" s="632">
        <f t="shared" si="15"/>
        <v>213742</v>
      </c>
      <c r="BD60" s="632">
        <f>'4_Level 4'!J60</f>
        <v>0</v>
      </c>
      <c r="BE60" s="632">
        <f>'4_Level 4'!L60</f>
        <v>25000</v>
      </c>
      <c r="BF60" s="632">
        <f>'4_Level 4'!M60</f>
        <v>0</v>
      </c>
      <c r="BG60" s="633">
        <f t="shared" si="16"/>
        <v>2980387</v>
      </c>
      <c r="BH60" s="632">
        <v>0</v>
      </c>
    </row>
    <row r="61" spans="1:60" ht="15.6" customHeight="1" x14ac:dyDescent="0.2">
      <c r="A61" s="635">
        <v>55</v>
      </c>
      <c r="B61" s="636" t="s">
        <v>60</v>
      </c>
      <c r="C61" s="637">
        <f>'3_Levels 1&amp;2'!AP61</f>
        <v>94714355</v>
      </c>
      <c r="D61" s="637">
        <v>0</v>
      </c>
      <c r="E61" s="637">
        <f>-'5C1A_Madison'!$R61</f>
        <v>0</v>
      </c>
      <c r="F61" s="637">
        <f>-'5C1B_DArbonne'!$R61</f>
        <v>0</v>
      </c>
      <c r="G61" s="637">
        <f>-'5C1C_Intl High'!$R61</f>
        <v>0</v>
      </c>
      <c r="H61" s="637">
        <f>-'5C1D_NOMMA'!$R61</f>
        <v>0</v>
      </c>
      <c r="I61" s="637">
        <f>-'5C1E_LFNO'!$R61</f>
        <v>0</v>
      </c>
      <c r="J61" s="637">
        <f>-'5C1F_L.C. Charter'!$R61</f>
        <v>0</v>
      </c>
      <c r="K61" s="637">
        <f>-'5C1G_JS Clark'!$R61</f>
        <v>0</v>
      </c>
      <c r="L61" s="637">
        <f>-'5C1H_Southwest'!$R61</f>
        <v>0</v>
      </c>
      <c r="M61" s="637">
        <f>-'5C1I_LA Key'!$R61</f>
        <v>0</v>
      </c>
      <c r="N61" s="637">
        <f>-'5C1J_Jeff Chamber'!$R61</f>
        <v>0</v>
      </c>
      <c r="O61" s="637">
        <f>-Placeholder_Tallulah!$R61</f>
        <v>0</v>
      </c>
      <c r="P61" s="637">
        <f>-'5C1M_GEO Mid'!$R61</f>
        <v>0</v>
      </c>
      <c r="Q61" s="637">
        <f>-'5C1N_Delta'!$R61</f>
        <v>0</v>
      </c>
      <c r="R61" s="637">
        <f>-'5C1O_Impact'!$R61</f>
        <v>0</v>
      </c>
      <c r="S61" s="637">
        <f>-'5C1P_Vision'!$R61</f>
        <v>0</v>
      </c>
      <c r="T61" s="637">
        <f>-'5C1Q_Advantage'!$R61</f>
        <v>0</v>
      </c>
      <c r="U61" s="637">
        <f>-'5C1R_Iberville'!$R61</f>
        <v>0</v>
      </c>
      <c r="V61" s="637">
        <f>-'5C1S_LC Col Prep'!$R61</f>
        <v>0</v>
      </c>
      <c r="W61" s="637">
        <f>-'5C1T_Northeast'!$R61</f>
        <v>0</v>
      </c>
      <c r="X61" s="637">
        <f>-'5C1U_Acadiana Ren'!$R61</f>
        <v>0</v>
      </c>
      <c r="Y61" s="637">
        <f>-'5C1V_Laf Ren'!$R61</f>
        <v>0</v>
      </c>
      <c r="Z61" s="637">
        <f>-'5C1W_Willow'!$R61</f>
        <v>0</v>
      </c>
      <c r="AA61" s="637">
        <f>-'5C1X_Tangi'!$R61</f>
        <v>0</v>
      </c>
      <c r="AB61" s="637">
        <f>-'5C1Y_GEO'!$R61</f>
        <v>0</v>
      </c>
      <c r="AC61" s="637">
        <f>-'5C1Z_Lincoln Prep'!$R61</f>
        <v>0</v>
      </c>
      <c r="AD61" s="637">
        <f>-'5C1AA_Laurel'!$R61</f>
        <v>0</v>
      </c>
      <c r="AE61" s="637">
        <f>-'5C1AB_Apex'!$R61</f>
        <v>0</v>
      </c>
      <c r="AF61" s="637">
        <f>-'5C1AC_Smothers'!$R61</f>
        <v>0</v>
      </c>
      <c r="AG61" s="637">
        <f>-'5C1AD_Greater'!$R61</f>
        <v>0</v>
      </c>
      <c r="AH61" s="1034">
        <f>-'5C1AE_Noble Minds'!$R61</f>
        <v>0</v>
      </c>
      <c r="AI61" s="1034">
        <f>-'5C1AF_JCFA-Laf'!$R61</f>
        <v>0</v>
      </c>
      <c r="AJ61" s="1034">
        <f>-'5C1AG_Collegiate'!$R61</f>
        <v>0</v>
      </c>
      <c r="AK61" s="637">
        <f>-'5C1AH_BRUP'!$R61</f>
        <v>0</v>
      </c>
      <c r="AL61" s="637">
        <f>-('5C2_LAVCA'!$R61+'5C2_LAVCA'!$S61)</f>
        <v>-299454</v>
      </c>
      <c r="AM61" s="637">
        <f>-('5C3_UnvView'!$R61+'5C3_UnvView'!$S61)</f>
        <v>-561882</v>
      </c>
      <c r="AN61" s="638">
        <f t="shared" si="12"/>
        <v>-861336</v>
      </c>
      <c r="AO61" s="638">
        <f t="shared" si="13"/>
        <v>93853019</v>
      </c>
      <c r="AP61" s="638">
        <f>ROUND(AO61/'8_2.1.18 SIS'!C61,0)</f>
        <v>5534</v>
      </c>
      <c r="AQ61" s="639">
        <f>[3]Summary!M61</f>
        <v>27953</v>
      </c>
      <c r="AR61" s="637">
        <f t="shared" si="7"/>
        <v>27953</v>
      </c>
      <c r="AS61" s="637">
        <f t="shared" si="8"/>
        <v>0</v>
      </c>
      <c r="AT61" s="637">
        <f>'[6]Oct_MidYear Adj'!$J61</f>
        <v>-1654666</v>
      </c>
      <c r="AU61" s="637">
        <f>'[6]Feb_MidYear Adj'!$J61</f>
        <v>-290535</v>
      </c>
      <c r="AV61" s="639">
        <f t="shared" si="9"/>
        <v>-1945201</v>
      </c>
      <c r="AW61" s="638">
        <f t="shared" si="10"/>
        <v>91935771</v>
      </c>
      <c r="AX61" s="637">
        <f>'4_Level 4'!E61</f>
        <v>0</v>
      </c>
      <c r="AY61" s="637">
        <f>'4_Level 4'!Q61</f>
        <v>353558</v>
      </c>
      <c r="AZ61" s="638">
        <f t="shared" si="14"/>
        <v>92289329</v>
      </c>
      <c r="BA61" s="637">
        <f>'[7]2_State Distrib and Adjs'!$BD61+'[8]2_State Distrib and Adjs'!$BD61+('[9]2_State Distrib and Adjs'!$BC61*4)+('[10]2_State Distrib and Adjs'!$BC61*2)+('[1]2_State Distrib and Adjs'!$BC61*2)+'[11]2_State Distrib and Adjs'!BC61</f>
        <v>84951364</v>
      </c>
      <c r="BB61" s="637">
        <f t="shared" si="11"/>
        <v>7337965</v>
      </c>
      <c r="BC61" s="637">
        <f t="shared" si="15"/>
        <v>7337965</v>
      </c>
      <c r="BD61" s="637">
        <f>'4_Level 4'!J61</f>
        <v>0</v>
      </c>
      <c r="BE61" s="637">
        <f>'4_Level 4'!L61</f>
        <v>269892</v>
      </c>
      <c r="BF61" s="637">
        <f>'4_Level 4'!M61</f>
        <v>530802</v>
      </c>
      <c r="BG61" s="638">
        <f t="shared" si="16"/>
        <v>93090023</v>
      </c>
      <c r="BH61" s="637">
        <v>0</v>
      </c>
    </row>
    <row r="62" spans="1:60" ht="15.6" customHeight="1" x14ac:dyDescent="0.2">
      <c r="A62" s="628">
        <v>56</v>
      </c>
      <c r="B62" s="629" t="s">
        <v>61</v>
      </c>
      <c r="C62" s="221">
        <f>'3_Levels 1&amp;2'!AP62</f>
        <v>19970610</v>
      </c>
      <c r="D62" s="221">
        <v>0</v>
      </c>
      <c r="E62" s="221">
        <f>-'5C1A_Madison'!$R62</f>
        <v>0</v>
      </c>
      <c r="F62" s="221">
        <f>-'5C1B_DArbonne'!$R62</f>
        <v>-5202346</v>
      </c>
      <c r="G62" s="221">
        <f>-'5C1C_Intl High'!$R62</f>
        <v>0</v>
      </c>
      <c r="H62" s="221">
        <f>-'5C1D_NOMMA'!$R62</f>
        <v>0</v>
      </c>
      <c r="I62" s="221">
        <f>-'5C1E_LFNO'!$R62</f>
        <v>0</v>
      </c>
      <c r="J62" s="221">
        <f>-'5C1F_L.C. Charter'!$R62</f>
        <v>0</v>
      </c>
      <c r="K62" s="221">
        <f>-'5C1G_JS Clark'!$R62</f>
        <v>0</v>
      </c>
      <c r="L62" s="221">
        <f>-'5C1H_Southwest'!$R62</f>
        <v>0</v>
      </c>
      <c r="M62" s="221">
        <f>-'5C1I_LA Key'!$R62</f>
        <v>0</v>
      </c>
      <c r="N62" s="221">
        <f>-'5C1J_Jeff Chamber'!$R62</f>
        <v>0</v>
      </c>
      <c r="O62" s="221">
        <f>-Placeholder_Tallulah!$R62</f>
        <v>0</v>
      </c>
      <c r="P62" s="221">
        <f>-'5C1M_GEO Mid'!$R62</f>
        <v>0</v>
      </c>
      <c r="Q62" s="221">
        <f>-'5C1N_Delta'!$R62</f>
        <v>0</v>
      </c>
      <c r="R62" s="221">
        <f>-'5C1O_Impact'!$R62</f>
        <v>0</v>
      </c>
      <c r="S62" s="221">
        <f>-'5C1P_Vision'!$R62</f>
        <v>0</v>
      </c>
      <c r="T62" s="221">
        <f>-'5C1Q_Advantage'!$R62</f>
        <v>0</v>
      </c>
      <c r="U62" s="221">
        <f>-'5C1R_Iberville'!$R62</f>
        <v>0</v>
      </c>
      <c r="V62" s="221">
        <f>-'5C1S_LC Col Prep'!$R62</f>
        <v>0</v>
      </c>
      <c r="W62" s="221">
        <f>-'5C1T_Northeast'!$R62</f>
        <v>-814215</v>
      </c>
      <c r="X62" s="221">
        <f>-'5C1U_Acadiana Ren'!$R62</f>
        <v>0</v>
      </c>
      <c r="Y62" s="221">
        <f>-'5C1V_Laf Ren'!$R62</f>
        <v>0</v>
      </c>
      <c r="Z62" s="221">
        <f>-'5C1W_Willow'!$R62</f>
        <v>0</v>
      </c>
      <c r="AA62" s="221">
        <f>-'5C1X_Tangi'!$R62</f>
        <v>0</v>
      </c>
      <c r="AB62" s="221">
        <f>-'5C1Y_GEO'!$R62</f>
        <v>0</v>
      </c>
      <c r="AC62" s="221">
        <f>-'5C1Z_Lincoln Prep'!$R62</f>
        <v>-242872</v>
      </c>
      <c r="AD62" s="221">
        <f>-'5C1AA_Laurel'!$R62</f>
        <v>0</v>
      </c>
      <c r="AE62" s="221">
        <f>-'5C1AB_Apex'!$R62</f>
        <v>0</v>
      </c>
      <c r="AF62" s="221">
        <f>-'5C1AC_Smothers'!$R62</f>
        <v>0</v>
      </c>
      <c r="AG62" s="221">
        <f>-'5C1AD_Greater'!$R62</f>
        <v>0</v>
      </c>
      <c r="AH62" s="221">
        <f>-'5C1AE_Noble Minds'!$R62</f>
        <v>0</v>
      </c>
      <c r="AI62" s="221">
        <f>-'5C1AF_JCFA-Laf'!$R62</f>
        <v>0</v>
      </c>
      <c r="AJ62" s="221">
        <f>-'5C1AG_Collegiate'!$R62</f>
        <v>0</v>
      </c>
      <c r="AK62" s="221">
        <f>-'5C1AH_BRUP'!$R62</f>
        <v>0</v>
      </c>
      <c r="AL62" s="221">
        <f>-('5C2_LAVCA'!$R62+'5C2_LAVCA'!$S62)</f>
        <v>-42270</v>
      </c>
      <c r="AM62" s="221">
        <f>-('5C3_UnvView'!$R62+'5C3_UnvView'!$S62)</f>
        <v>-49991</v>
      </c>
      <c r="AN62" s="220">
        <f t="shared" si="12"/>
        <v>-6351694</v>
      </c>
      <c r="AO62" s="220">
        <f t="shared" si="13"/>
        <v>13618916</v>
      </c>
      <c r="AP62" s="220">
        <f>ROUND(AO62/'8_2.1.18 SIS'!C62,0)</f>
        <v>6899</v>
      </c>
      <c r="AQ62" s="222">
        <f>[3]Summary!M62</f>
        <v>4007</v>
      </c>
      <c r="AR62" s="221">
        <f t="shared" si="7"/>
        <v>4007</v>
      </c>
      <c r="AS62" s="221">
        <f t="shared" si="8"/>
        <v>0</v>
      </c>
      <c r="AT62" s="221">
        <f>'[6]Oct_MidYear Adj'!$J62</f>
        <v>-434637</v>
      </c>
      <c r="AU62" s="221">
        <f>'[6]Feb_MidYear Adj'!$J62</f>
        <v>-6899</v>
      </c>
      <c r="AV62" s="222">
        <f t="shared" si="9"/>
        <v>-441536</v>
      </c>
      <c r="AW62" s="220">
        <f t="shared" si="10"/>
        <v>13181387</v>
      </c>
      <c r="AX62" s="221">
        <f>'4_Level 4'!E62</f>
        <v>0</v>
      </c>
      <c r="AY62" s="221">
        <f>'4_Level 4'!Q62</f>
        <v>14250</v>
      </c>
      <c r="AZ62" s="220">
        <f t="shared" si="14"/>
        <v>13195637</v>
      </c>
      <c r="BA62" s="221">
        <f>'[7]2_State Distrib and Adjs'!$BD62+'[8]2_State Distrib and Adjs'!$BD62+('[9]2_State Distrib and Adjs'!$BC62*4)+('[10]2_State Distrib and Adjs'!$BC62*2)+('[1]2_State Distrib and Adjs'!$BC62*2)+'[11]2_State Distrib and Adjs'!BC62</f>
        <v>12183541</v>
      </c>
      <c r="BB62" s="221">
        <f t="shared" si="11"/>
        <v>1012096</v>
      </c>
      <c r="BC62" s="221">
        <f t="shared" si="15"/>
        <v>1012096</v>
      </c>
      <c r="BD62" s="221">
        <f>'4_Level 4'!J62</f>
        <v>0</v>
      </c>
      <c r="BE62" s="221">
        <f>'4_Level 4'!L62</f>
        <v>29512</v>
      </c>
      <c r="BF62" s="221">
        <f>'4_Level 4'!M62</f>
        <v>10168</v>
      </c>
      <c r="BG62" s="220">
        <f t="shared" si="16"/>
        <v>13235317</v>
      </c>
      <c r="BH62" s="221">
        <v>0</v>
      </c>
    </row>
    <row r="63" spans="1:60" ht="15.6" customHeight="1" x14ac:dyDescent="0.2">
      <c r="A63" s="630">
        <v>57</v>
      </c>
      <c r="B63" s="631" t="s">
        <v>62</v>
      </c>
      <c r="C63" s="632">
        <f>'3_Levels 1&amp;2'!AP63</f>
        <v>55762069</v>
      </c>
      <c r="D63" s="632">
        <v>0</v>
      </c>
      <c r="E63" s="632">
        <f>-'5C1A_Madison'!$R63</f>
        <v>0</v>
      </c>
      <c r="F63" s="632">
        <f>-'5C1B_DArbonne'!$R63</f>
        <v>0</v>
      </c>
      <c r="G63" s="632">
        <f>-'5C1C_Intl High'!$R63</f>
        <v>0</v>
      </c>
      <c r="H63" s="632">
        <f>-'5C1D_NOMMA'!$R63</f>
        <v>0</v>
      </c>
      <c r="I63" s="632">
        <f>-'5C1E_LFNO'!$R63</f>
        <v>0</v>
      </c>
      <c r="J63" s="632">
        <f>-'5C1F_L.C. Charter'!$R63</f>
        <v>0</v>
      </c>
      <c r="K63" s="632">
        <f>-'5C1G_JS Clark'!$R63</f>
        <v>0</v>
      </c>
      <c r="L63" s="632">
        <f>-'5C1H_Southwest'!$R63</f>
        <v>0</v>
      </c>
      <c r="M63" s="632">
        <f>-'5C1I_LA Key'!$R63</f>
        <v>0</v>
      </c>
      <c r="N63" s="632">
        <f>-'5C1J_Jeff Chamber'!$R63</f>
        <v>0</v>
      </c>
      <c r="O63" s="632">
        <f>-Placeholder_Tallulah!$R63</f>
        <v>-5478</v>
      </c>
      <c r="P63" s="632">
        <f>-'5C1M_GEO Mid'!$R63</f>
        <v>0</v>
      </c>
      <c r="Q63" s="632">
        <f>-'5C1N_Delta'!$R63</f>
        <v>0</v>
      </c>
      <c r="R63" s="632">
        <f>-'5C1O_Impact'!$R63</f>
        <v>0</v>
      </c>
      <c r="S63" s="632">
        <f>-'5C1P_Vision'!$R63</f>
        <v>0</v>
      </c>
      <c r="T63" s="632">
        <f>-'5C1Q_Advantage'!$R63</f>
        <v>0</v>
      </c>
      <c r="U63" s="632">
        <f>-'5C1R_Iberville'!$R63</f>
        <v>0</v>
      </c>
      <c r="V63" s="632">
        <f>-'5C1S_LC Col Prep'!$R63</f>
        <v>0</v>
      </c>
      <c r="W63" s="632">
        <f>-'5C1T_Northeast'!$R63</f>
        <v>0</v>
      </c>
      <c r="X63" s="632">
        <f>-'5C1U_Acadiana Ren'!$R63</f>
        <v>-128642</v>
      </c>
      <c r="Y63" s="632">
        <f>-'5C1V_Laf Ren'!$R63</f>
        <v>-21910</v>
      </c>
      <c r="Z63" s="632">
        <f>-'5C1W_Willow'!$R63</f>
        <v>0</v>
      </c>
      <c r="AA63" s="632">
        <f>-'5C1X_Tangi'!$R63</f>
        <v>0</v>
      </c>
      <c r="AB63" s="632">
        <f>-'5C1Y_GEO'!$R63</f>
        <v>0</v>
      </c>
      <c r="AC63" s="632">
        <f>-'5C1Z_Lincoln Prep'!$R63</f>
        <v>0</v>
      </c>
      <c r="AD63" s="632">
        <f>-'5C1AA_Laurel'!$R63</f>
        <v>0</v>
      </c>
      <c r="AE63" s="632">
        <f>-'5C1AB_Apex'!$R63</f>
        <v>0</v>
      </c>
      <c r="AF63" s="632">
        <f>-'5C1AC_Smothers'!$R63</f>
        <v>0</v>
      </c>
      <c r="AG63" s="632">
        <f>-'5C1AD_Greater'!$R63</f>
        <v>0</v>
      </c>
      <c r="AH63" s="632">
        <f>-'5C1AE_Noble Minds'!$R63</f>
        <v>0</v>
      </c>
      <c r="AI63" s="632">
        <f>-'5C1AF_JCFA-Laf'!$R63</f>
        <v>-5478</v>
      </c>
      <c r="AJ63" s="632">
        <f>-'5C1AG_Collegiate'!$R63</f>
        <v>0</v>
      </c>
      <c r="AK63" s="632">
        <f>-'5C1AH_BRUP'!$R63</f>
        <v>0</v>
      </c>
      <c r="AL63" s="632">
        <f>-('5C2_LAVCA'!$R63+'5C2_LAVCA'!$S63)</f>
        <v>-176621</v>
      </c>
      <c r="AM63" s="632">
        <f>-('5C3_UnvView'!$R63+'5C3_UnvView'!$S63)</f>
        <v>-135317</v>
      </c>
      <c r="AN63" s="633">
        <f t="shared" si="12"/>
        <v>-473446</v>
      </c>
      <c r="AO63" s="633">
        <f t="shared" si="13"/>
        <v>55288623</v>
      </c>
      <c r="AP63" s="633">
        <f>ROUND(AO63/'8_2.1.18 SIS'!C63,0)</f>
        <v>5909</v>
      </c>
      <c r="AQ63" s="634">
        <f>[3]Summary!M63</f>
        <v>902</v>
      </c>
      <c r="AR63" s="632">
        <f t="shared" si="7"/>
        <v>902</v>
      </c>
      <c r="AS63" s="632">
        <f t="shared" si="8"/>
        <v>0</v>
      </c>
      <c r="AT63" s="632">
        <f>'[6]Oct_MidYear Adj'!$J63</f>
        <v>-567264</v>
      </c>
      <c r="AU63" s="632">
        <f>'[6]Feb_MidYear Adj'!$J63</f>
        <v>-218633</v>
      </c>
      <c r="AV63" s="634">
        <f t="shared" si="9"/>
        <v>-785897</v>
      </c>
      <c r="AW63" s="633">
        <f t="shared" si="10"/>
        <v>54503628</v>
      </c>
      <c r="AX63" s="632">
        <f>'4_Level 4'!E63</f>
        <v>0</v>
      </c>
      <c r="AY63" s="632">
        <f>'4_Level 4'!Q63</f>
        <v>174290</v>
      </c>
      <c r="AZ63" s="633">
        <f t="shared" si="14"/>
        <v>54677918</v>
      </c>
      <c r="BA63" s="632">
        <f>'[7]2_State Distrib and Adjs'!$BD63+'[8]2_State Distrib and Adjs'!$BD63+('[9]2_State Distrib and Adjs'!$BC63*4)+('[10]2_State Distrib and Adjs'!$BC63*2)+('[1]2_State Distrib and Adjs'!$BC63*2)+'[11]2_State Distrib and Adjs'!BC63</f>
        <v>50277210</v>
      </c>
      <c r="BB63" s="632">
        <f t="shared" si="11"/>
        <v>4400708</v>
      </c>
      <c r="BC63" s="632">
        <f t="shared" si="15"/>
        <v>4400708</v>
      </c>
      <c r="BD63" s="632">
        <f>'4_Level 4'!J63</f>
        <v>0</v>
      </c>
      <c r="BE63" s="632">
        <f>'4_Level 4'!L63</f>
        <v>115430</v>
      </c>
      <c r="BF63" s="632">
        <f>'4_Level 4'!M63</f>
        <v>232620</v>
      </c>
      <c r="BG63" s="633">
        <f t="shared" si="16"/>
        <v>55025968</v>
      </c>
      <c r="BH63" s="632">
        <v>0</v>
      </c>
    </row>
    <row r="64" spans="1:60" ht="15.6" customHeight="1" x14ac:dyDescent="0.2">
      <c r="A64" s="630">
        <v>58</v>
      </c>
      <c r="B64" s="631" t="s">
        <v>63</v>
      </c>
      <c r="C64" s="632">
        <f>'3_Levels 1&amp;2'!AP64</f>
        <v>55292523</v>
      </c>
      <c r="D64" s="632">
        <v>0</v>
      </c>
      <c r="E64" s="632">
        <f>-'5C1A_Madison'!$R64</f>
        <v>0</v>
      </c>
      <c r="F64" s="632">
        <f>-'5C1B_DArbonne'!$R64</f>
        <v>0</v>
      </c>
      <c r="G64" s="632">
        <f>-'5C1C_Intl High'!$R64</f>
        <v>0</v>
      </c>
      <c r="H64" s="632">
        <f>-'5C1D_NOMMA'!$R64</f>
        <v>0</v>
      </c>
      <c r="I64" s="632">
        <f>-'5C1E_LFNO'!$R64</f>
        <v>0</v>
      </c>
      <c r="J64" s="632">
        <f>-'5C1F_L.C. Charter'!$R64</f>
        <v>0</v>
      </c>
      <c r="K64" s="632">
        <f>-'5C1G_JS Clark'!$R64</f>
        <v>0</v>
      </c>
      <c r="L64" s="632">
        <f>-'5C1H_Southwest'!$R64</f>
        <v>0</v>
      </c>
      <c r="M64" s="632">
        <f>-'5C1I_LA Key'!$R64</f>
        <v>0</v>
      </c>
      <c r="N64" s="632">
        <f>-'5C1J_Jeff Chamber'!$R64</f>
        <v>0</v>
      </c>
      <c r="O64" s="632">
        <f>-Placeholder_Tallulah!$R64</f>
        <v>0</v>
      </c>
      <c r="P64" s="632">
        <f>-'5C1M_GEO Mid'!$R64</f>
        <v>0</v>
      </c>
      <c r="Q64" s="632">
        <f>-'5C1N_Delta'!$R64</f>
        <v>0</v>
      </c>
      <c r="R64" s="632">
        <f>-'5C1O_Impact'!$R64</f>
        <v>0</v>
      </c>
      <c r="S64" s="632">
        <f>-'5C1P_Vision'!$R64</f>
        <v>0</v>
      </c>
      <c r="T64" s="632">
        <f>-'5C1Q_Advantage'!$R64</f>
        <v>0</v>
      </c>
      <c r="U64" s="632">
        <f>-'5C1R_Iberville'!$R64</f>
        <v>0</v>
      </c>
      <c r="V64" s="632">
        <f>-'5C1S_LC Col Prep'!$R64</f>
        <v>0</v>
      </c>
      <c r="W64" s="632">
        <f>-'5C1T_Northeast'!$R64</f>
        <v>0</v>
      </c>
      <c r="X64" s="632">
        <f>-'5C1U_Acadiana Ren'!$R64</f>
        <v>0</v>
      </c>
      <c r="Y64" s="632">
        <f>-'5C1V_Laf Ren'!$R64</f>
        <v>0</v>
      </c>
      <c r="Z64" s="632">
        <f>-'5C1W_Willow'!$R64</f>
        <v>0</v>
      </c>
      <c r="AA64" s="632">
        <f>-'5C1X_Tangi'!$R64</f>
        <v>0</v>
      </c>
      <c r="AB64" s="632">
        <f>-'5C1Y_GEO'!$R64</f>
        <v>0</v>
      </c>
      <c r="AC64" s="632">
        <f>-'5C1Z_Lincoln Prep'!$R64</f>
        <v>0</v>
      </c>
      <c r="AD64" s="632">
        <f>-'5C1AA_Laurel'!$R64</f>
        <v>0</v>
      </c>
      <c r="AE64" s="632">
        <f>-'5C1AB_Apex'!$R64</f>
        <v>0</v>
      </c>
      <c r="AF64" s="632">
        <f>-'5C1AC_Smothers'!$R64</f>
        <v>0</v>
      </c>
      <c r="AG64" s="632">
        <f>-'5C1AD_Greater'!$R64</f>
        <v>0</v>
      </c>
      <c r="AH64" s="632">
        <f>-'5C1AE_Noble Minds'!$R64</f>
        <v>0</v>
      </c>
      <c r="AI64" s="632">
        <f>-'5C1AF_JCFA-Laf'!$R64</f>
        <v>0</v>
      </c>
      <c r="AJ64" s="632">
        <f>-'5C1AG_Collegiate'!$R64</f>
        <v>0</v>
      </c>
      <c r="AK64" s="632">
        <f>-'5C1AH_BRUP'!$R64</f>
        <v>0</v>
      </c>
      <c r="AL64" s="632">
        <f>-('5C2_LAVCA'!$R64+'5C2_LAVCA'!$S64)</f>
        <v>-188394</v>
      </c>
      <c r="AM64" s="632">
        <f>-('5C3_UnvView'!$R64+'5C3_UnvView'!$S64)</f>
        <v>-90199</v>
      </c>
      <c r="AN64" s="633">
        <f t="shared" si="12"/>
        <v>-278593</v>
      </c>
      <c r="AO64" s="633">
        <f t="shared" si="13"/>
        <v>55013930</v>
      </c>
      <c r="AP64" s="633">
        <f>ROUND(AO64/'8_2.1.18 SIS'!C64,0)</f>
        <v>6628</v>
      </c>
      <c r="AQ64" s="634">
        <f>[3]Summary!M64</f>
        <v>17810</v>
      </c>
      <c r="AR64" s="632">
        <f t="shared" si="7"/>
        <v>17810</v>
      </c>
      <c r="AS64" s="632">
        <f t="shared" si="8"/>
        <v>0</v>
      </c>
      <c r="AT64" s="632">
        <f>'[6]Oct_MidYear Adj'!$J64</f>
        <v>-808616</v>
      </c>
      <c r="AU64" s="632">
        <f>'[6]Feb_MidYear Adj'!$J64</f>
        <v>-493786</v>
      </c>
      <c r="AV64" s="634">
        <f t="shared" si="9"/>
        <v>-1302402</v>
      </c>
      <c r="AW64" s="633">
        <f t="shared" si="10"/>
        <v>53729338</v>
      </c>
      <c r="AX64" s="632">
        <f>'4_Level 4'!E64</f>
        <v>0</v>
      </c>
      <c r="AY64" s="632">
        <f>'4_Level 4'!Q64</f>
        <v>154017</v>
      </c>
      <c r="AZ64" s="633">
        <f t="shared" si="14"/>
        <v>53883355</v>
      </c>
      <c r="BA64" s="632">
        <f>'[7]2_State Distrib and Adjs'!$BD64+'[8]2_State Distrib and Adjs'!$BD64+('[9]2_State Distrib and Adjs'!$BC64*4)+('[10]2_State Distrib and Adjs'!$BC64*2)+('[1]2_State Distrib and Adjs'!$BC64*2)+'[11]2_State Distrib and Adjs'!BC64</f>
        <v>49622829</v>
      </c>
      <c r="BB64" s="632">
        <f t="shared" si="11"/>
        <v>4260526</v>
      </c>
      <c r="BC64" s="632">
        <f t="shared" si="15"/>
        <v>4260526</v>
      </c>
      <c r="BD64" s="632">
        <f>'4_Level 4'!J64</f>
        <v>0</v>
      </c>
      <c r="BE64" s="632">
        <f>'4_Level 4'!L64</f>
        <v>117810</v>
      </c>
      <c r="BF64" s="632">
        <f>'4_Level 4'!M64</f>
        <v>52923</v>
      </c>
      <c r="BG64" s="633">
        <f t="shared" si="16"/>
        <v>54054088</v>
      </c>
      <c r="BH64" s="632">
        <v>0</v>
      </c>
    </row>
    <row r="65" spans="1:60" ht="15.6" customHeight="1" x14ac:dyDescent="0.2">
      <c r="A65" s="630">
        <v>59</v>
      </c>
      <c r="B65" s="631" t="s">
        <v>64</v>
      </c>
      <c r="C65" s="632">
        <f>'3_Levels 1&amp;2'!AP65</f>
        <v>36993832</v>
      </c>
      <c r="D65" s="632">
        <v>0</v>
      </c>
      <c r="E65" s="632">
        <f>-'5C1A_Madison'!$R65</f>
        <v>0</v>
      </c>
      <c r="F65" s="632">
        <f>-'5C1B_DArbonne'!$R65</f>
        <v>0</v>
      </c>
      <c r="G65" s="632">
        <f>-'5C1C_Intl High'!$R65</f>
        <v>0</v>
      </c>
      <c r="H65" s="632">
        <f>-'5C1D_NOMMA'!$R65</f>
        <v>0</v>
      </c>
      <c r="I65" s="632">
        <f>-'5C1E_LFNO'!$R65</f>
        <v>0</v>
      </c>
      <c r="J65" s="632">
        <f>-'5C1F_L.C. Charter'!$R65</f>
        <v>0</v>
      </c>
      <c r="K65" s="632">
        <f>-'5C1G_JS Clark'!$R65</f>
        <v>0</v>
      </c>
      <c r="L65" s="632">
        <f>-'5C1H_Southwest'!$R65</f>
        <v>0</v>
      </c>
      <c r="M65" s="632">
        <f>-'5C1I_LA Key'!$R65</f>
        <v>0</v>
      </c>
      <c r="N65" s="632">
        <f>-'5C1J_Jeff Chamber'!$R65</f>
        <v>0</v>
      </c>
      <c r="O65" s="632">
        <f>-Placeholder_Tallulah!$R65</f>
        <v>0</v>
      </c>
      <c r="P65" s="632">
        <f>-'5C1M_GEO Mid'!$R65</f>
        <v>0</v>
      </c>
      <c r="Q65" s="632">
        <f>-'5C1N_Delta'!$R65</f>
        <v>0</v>
      </c>
      <c r="R65" s="632">
        <f>-'5C1O_Impact'!$R65</f>
        <v>0</v>
      </c>
      <c r="S65" s="632">
        <f>-'5C1P_Vision'!$R65</f>
        <v>0</v>
      </c>
      <c r="T65" s="632">
        <f>-'5C1Q_Advantage'!$R65</f>
        <v>0</v>
      </c>
      <c r="U65" s="632">
        <f>-'5C1R_Iberville'!$R65</f>
        <v>0</v>
      </c>
      <c r="V65" s="632">
        <f>-'5C1S_LC Col Prep'!$R65</f>
        <v>0</v>
      </c>
      <c r="W65" s="632">
        <f>-'5C1T_Northeast'!$R65</f>
        <v>0</v>
      </c>
      <c r="X65" s="632">
        <f>-'5C1U_Acadiana Ren'!$R65</f>
        <v>0</v>
      </c>
      <c r="Y65" s="632">
        <f>-'5C1V_Laf Ren'!$R65</f>
        <v>0</v>
      </c>
      <c r="Z65" s="632">
        <f>-'5C1W_Willow'!$R65</f>
        <v>0</v>
      </c>
      <c r="AA65" s="632">
        <f>-'5C1X_Tangi'!$R65</f>
        <v>0</v>
      </c>
      <c r="AB65" s="632">
        <f>-'5C1Y_GEO'!$R65</f>
        <v>0</v>
      </c>
      <c r="AC65" s="632">
        <f>-'5C1Z_Lincoln Prep'!$R65</f>
        <v>0</v>
      </c>
      <c r="AD65" s="632">
        <f>-'5C1AA_Laurel'!$R65</f>
        <v>0</v>
      </c>
      <c r="AE65" s="632">
        <f>-'5C1AB_Apex'!$R65</f>
        <v>0</v>
      </c>
      <c r="AF65" s="632">
        <f>-'5C1AC_Smothers'!$R65</f>
        <v>0</v>
      </c>
      <c r="AG65" s="632">
        <f>-'5C1AD_Greater'!$R65</f>
        <v>0</v>
      </c>
      <c r="AH65" s="632">
        <f>-'5C1AE_Noble Minds'!$R65</f>
        <v>0</v>
      </c>
      <c r="AI65" s="632">
        <f>-'5C1AF_JCFA-Laf'!$R65</f>
        <v>0</v>
      </c>
      <c r="AJ65" s="632">
        <f>-'5C1AG_Collegiate'!$R65</f>
        <v>0</v>
      </c>
      <c r="AK65" s="632">
        <f>-'5C1AH_BRUP'!$R65</f>
        <v>0</v>
      </c>
      <c r="AL65" s="632">
        <f>-('5C2_LAVCA'!$R65+'5C2_LAVCA'!$S65)</f>
        <v>-117027</v>
      </c>
      <c r="AM65" s="632">
        <f>-('5C3_UnvView'!$R65+'5C3_UnvView'!$S65)</f>
        <v>-173523</v>
      </c>
      <c r="AN65" s="633">
        <f t="shared" si="12"/>
        <v>-290550</v>
      </c>
      <c r="AO65" s="633">
        <f t="shared" si="13"/>
        <v>36703282</v>
      </c>
      <c r="AP65" s="633">
        <f>ROUND(AO65/'8_2.1.18 SIS'!C65,0)</f>
        <v>7229</v>
      </c>
      <c r="AQ65" s="634">
        <f>[3]Summary!M65</f>
        <v>-644135</v>
      </c>
      <c r="AR65" s="632">
        <f t="shared" si="7"/>
        <v>0</v>
      </c>
      <c r="AS65" s="632">
        <f t="shared" si="8"/>
        <v>-644135</v>
      </c>
      <c r="AT65" s="632">
        <f>'[6]Oct_MidYear Adj'!$J65</f>
        <v>-448198</v>
      </c>
      <c r="AU65" s="632">
        <f>'[6]Feb_MidYear Adj'!$J65</f>
        <v>-79519</v>
      </c>
      <c r="AV65" s="634">
        <f t="shared" si="9"/>
        <v>-527717</v>
      </c>
      <c r="AW65" s="633">
        <f t="shared" si="10"/>
        <v>35531430</v>
      </c>
      <c r="AX65" s="632">
        <f>'4_Level 4'!E65</f>
        <v>0</v>
      </c>
      <c r="AY65" s="632">
        <f>'4_Level 4'!Q65</f>
        <v>266853</v>
      </c>
      <c r="AZ65" s="633">
        <f t="shared" si="14"/>
        <v>35798283</v>
      </c>
      <c r="BA65" s="632">
        <f>'[7]2_State Distrib and Adjs'!$BD65+'[8]2_State Distrib and Adjs'!$BD65+('[9]2_State Distrib and Adjs'!$BC65*4)+('[10]2_State Distrib and Adjs'!$BC65*2)+('[1]2_State Distrib and Adjs'!$BC65*2)+'[11]2_State Distrib and Adjs'!BC65</f>
        <v>32849406</v>
      </c>
      <c r="BB65" s="632">
        <f t="shared" si="11"/>
        <v>2948877</v>
      </c>
      <c r="BC65" s="632">
        <f t="shared" si="15"/>
        <v>2948877</v>
      </c>
      <c r="BD65" s="632">
        <f>'4_Level 4'!J65</f>
        <v>0</v>
      </c>
      <c r="BE65" s="632">
        <f>'4_Level 4'!L65</f>
        <v>93296</v>
      </c>
      <c r="BF65" s="632">
        <f>'4_Level 4'!M65</f>
        <v>0</v>
      </c>
      <c r="BG65" s="633">
        <f t="shared" si="16"/>
        <v>35891579</v>
      </c>
      <c r="BH65" s="632">
        <v>0</v>
      </c>
    </row>
    <row r="66" spans="1:60" ht="15.6" customHeight="1" x14ac:dyDescent="0.2">
      <c r="A66" s="635">
        <v>60</v>
      </c>
      <c r="B66" s="636" t="s">
        <v>65</v>
      </c>
      <c r="C66" s="637">
        <f>'3_Levels 1&amp;2'!AP66</f>
        <v>38018972</v>
      </c>
      <c r="D66" s="637">
        <v>0</v>
      </c>
      <c r="E66" s="637">
        <f>-'5C1A_Madison'!$R66</f>
        <v>0</v>
      </c>
      <c r="F66" s="637">
        <f>-'5C1B_DArbonne'!$R66</f>
        <v>0</v>
      </c>
      <c r="G66" s="637">
        <f>-'5C1C_Intl High'!$R66</f>
        <v>0</v>
      </c>
      <c r="H66" s="637">
        <f>-'5C1D_NOMMA'!$R66</f>
        <v>0</v>
      </c>
      <c r="I66" s="637">
        <f>-'5C1E_LFNO'!$R66</f>
        <v>0</v>
      </c>
      <c r="J66" s="637">
        <f>-'5C1F_L.C. Charter'!$R66</f>
        <v>0</v>
      </c>
      <c r="K66" s="637">
        <f>-'5C1G_JS Clark'!$R66</f>
        <v>0</v>
      </c>
      <c r="L66" s="637">
        <f>-'5C1H_Southwest'!$R66</f>
        <v>0</v>
      </c>
      <c r="M66" s="637">
        <f>-'5C1I_LA Key'!$R66</f>
        <v>0</v>
      </c>
      <c r="N66" s="637">
        <f>-'5C1J_Jeff Chamber'!$R66</f>
        <v>0</v>
      </c>
      <c r="O66" s="637">
        <f>-Placeholder_Tallulah!$R66</f>
        <v>0</v>
      </c>
      <c r="P66" s="637">
        <f>-'5C1M_GEO Mid'!$R66</f>
        <v>0</v>
      </c>
      <c r="Q66" s="637">
        <f>-'5C1N_Delta'!$R66</f>
        <v>0</v>
      </c>
      <c r="R66" s="637">
        <f>-'5C1O_Impact'!$R66</f>
        <v>0</v>
      </c>
      <c r="S66" s="637">
        <f>-'5C1P_Vision'!$R66</f>
        <v>0</v>
      </c>
      <c r="T66" s="637">
        <f>-'5C1Q_Advantage'!$R66</f>
        <v>0</v>
      </c>
      <c r="U66" s="637">
        <f>-'5C1R_Iberville'!$R66</f>
        <v>0</v>
      </c>
      <c r="V66" s="637">
        <f>-'5C1S_LC Col Prep'!$R66</f>
        <v>0</v>
      </c>
      <c r="W66" s="637">
        <f>-'5C1T_Northeast'!$R66</f>
        <v>0</v>
      </c>
      <c r="X66" s="637">
        <f>-'5C1U_Acadiana Ren'!$R66</f>
        <v>0</v>
      </c>
      <c r="Y66" s="637">
        <f>-'5C1V_Laf Ren'!$R66</f>
        <v>0</v>
      </c>
      <c r="Z66" s="637">
        <f>-'5C1W_Willow'!$R66</f>
        <v>0</v>
      </c>
      <c r="AA66" s="637">
        <f>-'5C1X_Tangi'!$R66</f>
        <v>0</v>
      </c>
      <c r="AB66" s="637">
        <f>-'5C1Y_GEO'!$R66</f>
        <v>0</v>
      </c>
      <c r="AC66" s="637">
        <f>-'5C1Z_Lincoln Prep'!$R66</f>
        <v>-26515</v>
      </c>
      <c r="AD66" s="637">
        <f>-'5C1AA_Laurel'!$R66</f>
        <v>0</v>
      </c>
      <c r="AE66" s="637">
        <f>-'5C1AB_Apex'!$R66</f>
        <v>0</v>
      </c>
      <c r="AF66" s="637">
        <f>-'5C1AC_Smothers'!$R66</f>
        <v>0</v>
      </c>
      <c r="AG66" s="637">
        <f>-'5C1AD_Greater'!$R66</f>
        <v>0</v>
      </c>
      <c r="AH66" s="1034">
        <f>-'5C1AE_Noble Minds'!$R66</f>
        <v>0</v>
      </c>
      <c r="AI66" s="1034">
        <f>-'5C1AF_JCFA-Laf'!$R66</f>
        <v>0</v>
      </c>
      <c r="AJ66" s="1034">
        <f>-'5C1AG_Collegiate'!$R66</f>
        <v>0</v>
      </c>
      <c r="AK66" s="637">
        <f>-'5C1AH_BRUP'!$R66</f>
        <v>0</v>
      </c>
      <c r="AL66" s="637">
        <f>-('5C2_LAVCA'!$R66+'5C2_LAVCA'!$S66)</f>
        <v>-85903</v>
      </c>
      <c r="AM66" s="637">
        <f>-('5C3_UnvView'!$R66+'5C3_UnvView'!$S66)</f>
        <v>-172921</v>
      </c>
      <c r="AN66" s="638">
        <f t="shared" si="12"/>
        <v>-285339</v>
      </c>
      <c r="AO66" s="638">
        <f t="shared" si="13"/>
        <v>37733633</v>
      </c>
      <c r="AP66" s="638">
        <f>ROUND(AO66/'8_2.1.18 SIS'!C66,0)</f>
        <v>6228</v>
      </c>
      <c r="AQ66" s="639">
        <f>[3]Summary!M66</f>
        <v>527</v>
      </c>
      <c r="AR66" s="637">
        <f t="shared" si="7"/>
        <v>527</v>
      </c>
      <c r="AS66" s="637">
        <f t="shared" si="8"/>
        <v>0</v>
      </c>
      <c r="AT66" s="637">
        <f>'[6]Oct_MidYear Adj'!$J66</f>
        <v>-398592</v>
      </c>
      <c r="AU66" s="637">
        <f>'[6]Feb_MidYear Adj'!$J66</f>
        <v>-211752</v>
      </c>
      <c r="AV66" s="639">
        <f t="shared" si="9"/>
        <v>-610344</v>
      </c>
      <c r="AW66" s="638">
        <f t="shared" si="10"/>
        <v>37123816</v>
      </c>
      <c r="AX66" s="637">
        <f>'4_Level 4'!E66</f>
        <v>0</v>
      </c>
      <c r="AY66" s="637">
        <f>'4_Level 4'!Q66</f>
        <v>153892</v>
      </c>
      <c r="AZ66" s="638">
        <f t="shared" si="14"/>
        <v>37277708</v>
      </c>
      <c r="BA66" s="637">
        <f>'[7]2_State Distrib and Adjs'!$BD66+'[8]2_State Distrib and Adjs'!$BD66+('[9]2_State Distrib and Adjs'!$BC66*4)+('[10]2_State Distrib and Adjs'!$BC66*2)+('[1]2_State Distrib and Adjs'!$BC66*2)+'[11]2_State Distrib and Adjs'!BC66</f>
        <v>34268146</v>
      </c>
      <c r="BB66" s="637">
        <f t="shared" si="11"/>
        <v>3009562</v>
      </c>
      <c r="BC66" s="637">
        <f t="shared" si="15"/>
        <v>3009562</v>
      </c>
      <c r="BD66" s="637">
        <f>'4_Level 4'!J66</f>
        <v>0</v>
      </c>
      <c r="BE66" s="637">
        <f>'4_Level 4'!L66</f>
        <v>62832</v>
      </c>
      <c r="BF66" s="637">
        <f>'4_Level 4'!M66</f>
        <v>0</v>
      </c>
      <c r="BG66" s="638">
        <f t="shared" si="16"/>
        <v>37340540</v>
      </c>
      <c r="BH66" s="637">
        <v>0</v>
      </c>
    </row>
    <row r="67" spans="1:60" ht="15.6" customHeight="1" x14ac:dyDescent="0.2">
      <c r="A67" s="628">
        <v>61</v>
      </c>
      <c r="B67" s="629" t="s">
        <v>66</v>
      </c>
      <c r="C67" s="221">
        <f>'3_Levels 1&amp;2'!AP67</f>
        <v>13442623</v>
      </c>
      <c r="D67" s="221">
        <v>0</v>
      </c>
      <c r="E67" s="221">
        <f>-'5C1A_Madison'!$R67</f>
        <v>-13195</v>
      </c>
      <c r="F67" s="221">
        <f>-'5C1B_DArbonne'!$R67</f>
        <v>0</v>
      </c>
      <c r="G67" s="221">
        <f>-'5C1C_Intl High'!$R67</f>
        <v>0</v>
      </c>
      <c r="H67" s="221">
        <f>-'5C1D_NOMMA'!$R67</f>
        <v>0</v>
      </c>
      <c r="I67" s="221">
        <f>-'5C1E_LFNO'!$R67</f>
        <v>0</v>
      </c>
      <c r="J67" s="221">
        <f>-'5C1F_L.C. Charter'!$R67</f>
        <v>0</v>
      </c>
      <c r="K67" s="221">
        <f>-'5C1G_JS Clark'!$R67</f>
        <v>0</v>
      </c>
      <c r="L67" s="221">
        <f>-'5C1H_Southwest'!$R67</f>
        <v>0</v>
      </c>
      <c r="M67" s="221">
        <f>-'5C1I_LA Key'!$R67</f>
        <v>-71137</v>
      </c>
      <c r="N67" s="221">
        <f>-'5C1J_Jeff Chamber'!$R67</f>
        <v>0</v>
      </c>
      <c r="O67" s="221">
        <f>-Placeholder_Tallulah!$R67</f>
        <v>0</v>
      </c>
      <c r="P67" s="221">
        <f>-'5C1M_GEO Mid'!$R67</f>
        <v>-3186</v>
      </c>
      <c r="Q67" s="221">
        <f>-'5C1N_Delta'!$R67</f>
        <v>0</v>
      </c>
      <c r="R67" s="221">
        <f>-'5C1O_Impact'!$R67</f>
        <v>0</v>
      </c>
      <c r="S67" s="221">
        <f>-'5C1P_Vision'!$R67</f>
        <v>0</v>
      </c>
      <c r="T67" s="221">
        <f>-'5C1Q_Advantage'!$R67</f>
        <v>-18456</v>
      </c>
      <c r="U67" s="221">
        <f>-'5C1R_Iberville'!$R67</f>
        <v>-166054</v>
      </c>
      <c r="V67" s="221">
        <f>-'5C1S_LC Col Prep'!$R67</f>
        <v>0</v>
      </c>
      <c r="W67" s="221">
        <f>-'5C1T_Northeast'!$R67</f>
        <v>0</v>
      </c>
      <c r="X67" s="221">
        <f>-'5C1U_Acadiana Ren'!$R67</f>
        <v>0</v>
      </c>
      <c r="Y67" s="221">
        <f>-'5C1V_Laf Ren'!$R67</f>
        <v>0</v>
      </c>
      <c r="Z67" s="221">
        <f>-'5C1W_Willow'!$R67</f>
        <v>0</v>
      </c>
      <c r="AA67" s="221">
        <f>-'5C1X_Tangi'!$R67</f>
        <v>0</v>
      </c>
      <c r="AB67" s="221">
        <f>-'5C1Y_GEO'!$R67</f>
        <v>-6372</v>
      </c>
      <c r="AC67" s="221">
        <f>-'5C1Z_Lincoln Prep'!$R67</f>
        <v>0</v>
      </c>
      <c r="AD67" s="221">
        <f>-'5C1AA_Laurel'!$R67</f>
        <v>0</v>
      </c>
      <c r="AE67" s="221">
        <f>-'5C1AB_Apex'!$R67</f>
        <v>-3186</v>
      </c>
      <c r="AF67" s="221">
        <f>-'5C1AC_Smothers'!$R67</f>
        <v>0</v>
      </c>
      <c r="AG67" s="221">
        <f>-'5C1AD_Greater'!$R67</f>
        <v>0</v>
      </c>
      <c r="AH67" s="221">
        <f>-'5C1AE_Noble Minds'!$R67</f>
        <v>0</v>
      </c>
      <c r="AI67" s="221">
        <f>-'5C1AF_JCFA-Laf'!$R67</f>
        <v>0</v>
      </c>
      <c r="AJ67" s="221">
        <f>-'5C1AG_Collegiate'!$R67</f>
        <v>0</v>
      </c>
      <c r="AK67" s="221">
        <f>-'5C1AH_BRUP'!$R67</f>
        <v>0</v>
      </c>
      <c r="AL67" s="221">
        <f>-('5C2_LAVCA'!$R67+'5C2_LAVCA'!$S67)</f>
        <v>-24394</v>
      </c>
      <c r="AM67" s="221">
        <f>-('5C3_UnvView'!$R67+'5C3_UnvView'!$S67)</f>
        <v>-41312</v>
      </c>
      <c r="AN67" s="220">
        <f t="shared" si="12"/>
        <v>-347292</v>
      </c>
      <c r="AO67" s="220">
        <f t="shared" si="13"/>
        <v>13095331</v>
      </c>
      <c r="AP67" s="220">
        <f>ROUND(AO67/'8_2.1.18 SIS'!C67,0)</f>
        <v>3660</v>
      </c>
      <c r="AQ67" s="222">
        <f>[3]Summary!M67</f>
        <v>33880</v>
      </c>
      <c r="AR67" s="221">
        <f t="shared" si="7"/>
        <v>33880</v>
      </c>
      <c r="AS67" s="221">
        <f t="shared" si="8"/>
        <v>0</v>
      </c>
      <c r="AT67" s="221">
        <f>'[6]Oct_MidYear Adj'!$J67</f>
        <v>-168360</v>
      </c>
      <c r="AU67" s="221">
        <f>'[6]Feb_MidYear Adj'!$J67</f>
        <v>-7320</v>
      </c>
      <c r="AV67" s="222">
        <f t="shared" si="9"/>
        <v>-175680</v>
      </c>
      <c r="AW67" s="220">
        <f t="shared" si="10"/>
        <v>12953531</v>
      </c>
      <c r="AX67" s="221">
        <f>'4_Level 4'!E67</f>
        <v>0</v>
      </c>
      <c r="AY67" s="221">
        <f>'4_Level 4'!Q67</f>
        <v>104985</v>
      </c>
      <c r="AZ67" s="220">
        <f t="shared" si="14"/>
        <v>13058516</v>
      </c>
      <c r="BA67" s="221">
        <f>'[7]2_State Distrib and Adjs'!$BD67+'[8]2_State Distrib and Adjs'!$BD67+('[9]2_State Distrib and Adjs'!$BC67*4)+('[10]2_State Distrib and Adjs'!$BC67*2)+('[1]2_State Distrib and Adjs'!$BC67*2)+'[11]2_State Distrib and Adjs'!BC67</f>
        <v>11992730</v>
      </c>
      <c r="BB67" s="221">
        <f t="shared" si="11"/>
        <v>1065786</v>
      </c>
      <c r="BC67" s="221">
        <f t="shared" si="15"/>
        <v>1065786</v>
      </c>
      <c r="BD67" s="221">
        <f>'4_Level 4'!J67</f>
        <v>0</v>
      </c>
      <c r="BE67" s="221">
        <f>'4_Level 4'!L67</f>
        <v>55216</v>
      </c>
      <c r="BF67" s="221">
        <f>'4_Level 4'!M67</f>
        <v>309377</v>
      </c>
      <c r="BG67" s="220">
        <f t="shared" si="16"/>
        <v>13423109</v>
      </c>
      <c r="BH67" s="221">
        <v>0</v>
      </c>
    </row>
    <row r="68" spans="1:60" ht="15.6" customHeight="1" x14ac:dyDescent="0.2">
      <c r="A68" s="630">
        <v>62</v>
      </c>
      <c r="B68" s="631" t="s">
        <v>67</v>
      </c>
      <c r="C68" s="632">
        <f>'3_Levels 1&amp;2'!AP68</f>
        <v>13499233</v>
      </c>
      <c r="D68" s="632">
        <v>0</v>
      </c>
      <c r="E68" s="632">
        <f>-'5C1A_Madison'!$R68</f>
        <v>0</v>
      </c>
      <c r="F68" s="632">
        <f>-'5C1B_DArbonne'!$R68</f>
        <v>0</v>
      </c>
      <c r="G68" s="632">
        <f>-'5C1C_Intl High'!$R68</f>
        <v>0</v>
      </c>
      <c r="H68" s="632">
        <f>-'5C1D_NOMMA'!$R68</f>
        <v>0</v>
      </c>
      <c r="I68" s="632">
        <f>-'5C1E_LFNO'!$R68</f>
        <v>0</v>
      </c>
      <c r="J68" s="632">
        <f>-'5C1F_L.C. Charter'!$R68</f>
        <v>0</v>
      </c>
      <c r="K68" s="632">
        <f>-'5C1G_JS Clark'!$R68</f>
        <v>0</v>
      </c>
      <c r="L68" s="632">
        <f>-'5C1H_Southwest'!$R68</f>
        <v>0</v>
      </c>
      <c r="M68" s="632">
        <f>-'5C1I_LA Key'!$R68</f>
        <v>0</v>
      </c>
      <c r="N68" s="632">
        <f>-'5C1J_Jeff Chamber'!$R68</f>
        <v>0</v>
      </c>
      <c r="O68" s="632">
        <f>-Placeholder_Tallulah!$R68</f>
        <v>0</v>
      </c>
      <c r="P68" s="632">
        <f>-'5C1M_GEO Mid'!$R68</f>
        <v>0</v>
      </c>
      <c r="Q68" s="632">
        <f>-'5C1N_Delta'!$R68</f>
        <v>0</v>
      </c>
      <c r="R68" s="632">
        <f>-'5C1O_Impact'!$R68</f>
        <v>0</v>
      </c>
      <c r="S68" s="632">
        <f>-'5C1P_Vision'!$R68</f>
        <v>0</v>
      </c>
      <c r="T68" s="632">
        <f>-'5C1Q_Advantage'!$R68</f>
        <v>0</v>
      </c>
      <c r="U68" s="632">
        <f>-'5C1R_Iberville'!$R68</f>
        <v>0</v>
      </c>
      <c r="V68" s="632">
        <f>-'5C1S_LC Col Prep'!$R68</f>
        <v>0</v>
      </c>
      <c r="W68" s="632">
        <f>-'5C1T_Northeast'!$R68</f>
        <v>0</v>
      </c>
      <c r="X68" s="632">
        <f>-'5C1U_Acadiana Ren'!$R68</f>
        <v>0</v>
      </c>
      <c r="Y68" s="632">
        <f>-'5C1V_Laf Ren'!$R68</f>
        <v>0</v>
      </c>
      <c r="Z68" s="632">
        <f>-'5C1W_Willow'!$R68</f>
        <v>0</v>
      </c>
      <c r="AA68" s="632">
        <f>-'5C1X_Tangi'!$R68</f>
        <v>0</v>
      </c>
      <c r="AB68" s="632">
        <f>-'5C1Y_GEO'!$R68</f>
        <v>0</v>
      </c>
      <c r="AC68" s="632">
        <f>-'5C1Z_Lincoln Prep'!$R68</f>
        <v>0</v>
      </c>
      <c r="AD68" s="632">
        <f>-'5C1AA_Laurel'!$R68</f>
        <v>0</v>
      </c>
      <c r="AE68" s="632">
        <f>-'5C1AB_Apex'!$R68</f>
        <v>0</v>
      </c>
      <c r="AF68" s="632">
        <f>-'5C1AC_Smothers'!$R68</f>
        <v>0</v>
      </c>
      <c r="AG68" s="632">
        <f>-'5C1AD_Greater'!$R68</f>
        <v>0</v>
      </c>
      <c r="AH68" s="632">
        <f>-'5C1AE_Noble Minds'!$R68</f>
        <v>0</v>
      </c>
      <c r="AI68" s="632">
        <f>-'5C1AF_JCFA-Laf'!$R68</f>
        <v>0</v>
      </c>
      <c r="AJ68" s="632">
        <f>-'5C1AG_Collegiate'!$R68</f>
        <v>0</v>
      </c>
      <c r="AK68" s="632">
        <f>-'5C1AH_BRUP'!$R68</f>
        <v>0</v>
      </c>
      <c r="AL68" s="632">
        <f>-('5C2_LAVCA'!$R68+'5C2_LAVCA'!$S68)</f>
        <v>-10503</v>
      </c>
      <c r="AM68" s="632">
        <f>-('5C3_UnvView'!$R68+'5C3_UnvView'!$S68)</f>
        <v>-42217</v>
      </c>
      <c r="AN68" s="633">
        <f t="shared" si="12"/>
        <v>-52720</v>
      </c>
      <c r="AO68" s="633">
        <f t="shared" si="13"/>
        <v>13446513</v>
      </c>
      <c r="AP68" s="633">
        <f>ROUND(AO68/'8_2.1.18 SIS'!C68,0)</f>
        <v>6760</v>
      </c>
      <c r="AQ68" s="634">
        <f>[3]Summary!M68</f>
        <v>8061</v>
      </c>
      <c r="AR68" s="632">
        <f t="shared" si="7"/>
        <v>8061</v>
      </c>
      <c r="AS68" s="632">
        <f t="shared" si="8"/>
        <v>0</v>
      </c>
      <c r="AT68" s="632">
        <f>'[6]Oct_MidYear Adj'!$J68</f>
        <v>-317720</v>
      </c>
      <c r="AU68" s="632">
        <f>'[6]Feb_MidYear Adj'!$J68</f>
        <v>57460</v>
      </c>
      <c r="AV68" s="634">
        <f t="shared" si="9"/>
        <v>-260260</v>
      </c>
      <c r="AW68" s="633">
        <f t="shared" si="10"/>
        <v>13194314</v>
      </c>
      <c r="AX68" s="632">
        <f>'4_Level 4'!E68</f>
        <v>0</v>
      </c>
      <c r="AY68" s="632">
        <f>'4_Level 4'!Q68</f>
        <v>134122</v>
      </c>
      <c r="AZ68" s="633">
        <f t="shared" si="14"/>
        <v>13328436</v>
      </c>
      <c r="BA68" s="632">
        <f>'[7]2_State Distrib and Adjs'!$BD68+'[8]2_State Distrib and Adjs'!$BD68+('[9]2_State Distrib and Adjs'!$BC68*4)+('[10]2_State Distrib and Adjs'!$BC68*2)+('[1]2_State Distrib and Adjs'!$BC68*2)+'[11]2_State Distrib and Adjs'!BC68</f>
        <v>12224597</v>
      </c>
      <c r="BB68" s="632">
        <f t="shared" si="11"/>
        <v>1103839</v>
      </c>
      <c r="BC68" s="632">
        <f t="shared" si="15"/>
        <v>1103839</v>
      </c>
      <c r="BD68" s="632">
        <f>'4_Level 4'!J68</f>
        <v>0</v>
      </c>
      <c r="BE68" s="632">
        <f>'4_Level 4'!L68</f>
        <v>43078</v>
      </c>
      <c r="BF68" s="632">
        <f>'4_Level 4'!M68</f>
        <v>0</v>
      </c>
      <c r="BG68" s="633">
        <f t="shared" si="16"/>
        <v>13371514</v>
      </c>
      <c r="BH68" s="632">
        <v>0</v>
      </c>
    </row>
    <row r="69" spans="1:60" ht="15.6" customHeight="1" x14ac:dyDescent="0.2">
      <c r="A69" s="630">
        <v>63</v>
      </c>
      <c r="B69" s="631" t="s">
        <v>68</v>
      </c>
      <c r="C69" s="632">
        <f>'3_Levels 1&amp;2'!AP69</f>
        <v>9946356</v>
      </c>
      <c r="D69" s="632">
        <v>0</v>
      </c>
      <c r="E69" s="632">
        <f>-'5C1A_Madison'!$R69</f>
        <v>0</v>
      </c>
      <c r="F69" s="632">
        <f>-'5C1B_DArbonne'!$R69</f>
        <v>0</v>
      </c>
      <c r="G69" s="632">
        <f>-'5C1C_Intl High'!$R69</f>
        <v>0</v>
      </c>
      <c r="H69" s="632">
        <f>-'5C1D_NOMMA'!$R69</f>
        <v>0</v>
      </c>
      <c r="I69" s="632">
        <f>-'5C1E_LFNO'!$R69</f>
        <v>0</v>
      </c>
      <c r="J69" s="632">
        <f>-'5C1F_L.C. Charter'!$R69</f>
        <v>0</v>
      </c>
      <c r="K69" s="632">
        <f>-'5C1G_JS Clark'!$R69</f>
        <v>0</v>
      </c>
      <c r="L69" s="632">
        <f>-'5C1H_Southwest'!$R69</f>
        <v>0</v>
      </c>
      <c r="M69" s="632">
        <f>-'5C1I_LA Key'!$R69</f>
        <v>0</v>
      </c>
      <c r="N69" s="632">
        <f>-'5C1J_Jeff Chamber'!$R69</f>
        <v>0</v>
      </c>
      <c r="O69" s="632">
        <f>-Placeholder_Tallulah!$R69</f>
        <v>0</v>
      </c>
      <c r="P69" s="632">
        <f>-'5C1M_GEO Mid'!$R69</f>
        <v>0</v>
      </c>
      <c r="Q69" s="632">
        <f>-'5C1N_Delta'!$R69</f>
        <v>0</v>
      </c>
      <c r="R69" s="632">
        <f>-'5C1O_Impact'!$R69</f>
        <v>0</v>
      </c>
      <c r="S69" s="632">
        <f>-'5C1P_Vision'!$R69</f>
        <v>0</v>
      </c>
      <c r="T69" s="632">
        <f>-'5C1Q_Advantage'!$R69</f>
        <v>-7177</v>
      </c>
      <c r="U69" s="632">
        <f>-'5C1R_Iberville'!$R69</f>
        <v>0</v>
      </c>
      <c r="V69" s="632">
        <f>-'5C1S_LC Col Prep'!$R69</f>
        <v>0</v>
      </c>
      <c r="W69" s="632">
        <f>-'5C1T_Northeast'!$R69</f>
        <v>0</v>
      </c>
      <c r="X69" s="632">
        <f>-'5C1U_Acadiana Ren'!$R69</f>
        <v>0</v>
      </c>
      <c r="Y69" s="632">
        <f>-'5C1V_Laf Ren'!$R69</f>
        <v>0</v>
      </c>
      <c r="Z69" s="632">
        <f>-'5C1W_Willow'!$R69</f>
        <v>0</v>
      </c>
      <c r="AA69" s="632">
        <f>-'5C1X_Tangi'!$R69</f>
        <v>0</v>
      </c>
      <c r="AB69" s="632">
        <f>-'5C1Y_GEO'!$R69</f>
        <v>0</v>
      </c>
      <c r="AC69" s="632">
        <f>-'5C1Z_Lincoln Prep'!$R69</f>
        <v>0</v>
      </c>
      <c r="AD69" s="632">
        <f>-'5C1AA_Laurel'!$R69</f>
        <v>0</v>
      </c>
      <c r="AE69" s="632">
        <f>-'5C1AB_Apex'!$R69</f>
        <v>0</v>
      </c>
      <c r="AF69" s="632">
        <f>-'5C1AC_Smothers'!$R69</f>
        <v>0</v>
      </c>
      <c r="AG69" s="632">
        <f>-'5C1AD_Greater'!$R69</f>
        <v>0</v>
      </c>
      <c r="AH69" s="632">
        <f>-'5C1AE_Noble Minds'!$R69</f>
        <v>0</v>
      </c>
      <c r="AI69" s="632">
        <f>-'5C1AF_JCFA-Laf'!$R69</f>
        <v>0</v>
      </c>
      <c r="AJ69" s="632">
        <f>-'5C1AG_Collegiate'!$R69</f>
        <v>0</v>
      </c>
      <c r="AK69" s="632">
        <f>-'5C1AH_BRUP'!$R69</f>
        <v>0</v>
      </c>
      <c r="AL69" s="632">
        <f>-('5C2_LAVCA'!$R69+'5C2_LAVCA'!$S69)</f>
        <v>-22621</v>
      </c>
      <c r="AM69" s="632">
        <f>-('5C3_UnvView'!$R69+'5C3_UnvView'!$S69)</f>
        <v>-16292</v>
      </c>
      <c r="AN69" s="633">
        <f t="shared" si="12"/>
        <v>-46090</v>
      </c>
      <c r="AO69" s="633">
        <f t="shared" si="13"/>
        <v>9900266</v>
      </c>
      <c r="AP69" s="633">
        <f>ROUND(AO69/'8_2.1.18 SIS'!C69,0)</f>
        <v>4726</v>
      </c>
      <c r="AQ69" s="634">
        <f>[3]Summary!M69</f>
        <v>4881</v>
      </c>
      <c r="AR69" s="632">
        <f t="shared" si="7"/>
        <v>4881</v>
      </c>
      <c r="AS69" s="632">
        <f t="shared" si="8"/>
        <v>0</v>
      </c>
      <c r="AT69" s="632">
        <f>'[6]Oct_MidYear Adj'!$J69</f>
        <v>89794</v>
      </c>
      <c r="AU69" s="632">
        <f>'[6]Feb_MidYear Adj'!$J69</f>
        <v>-25993</v>
      </c>
      <c r="AV69" s="634">
        <f t="shared" si="9"/>
        <v>63801</v>
      </c>
      <c r="AW69" s="633">
        <f t="shared" si="10"/>
        <v>9968948</v>
      </c>
      <c r="AX69" s="632">
        <f>'4_Level 4'!E69</f>
        <v>0</v>
      </c>
      <c r="AY69" s="632">
        <f>'4_Level 4'!Q69</f>
        <v>61043</v>
      </c>
      <c r="AZ69" s="633">
        <f t="shared" si="14"/>
        <v>10029991</v>
      </c>
      <c r="BA69" s="632">
        <f>'[7]2_State Distrib and Adjs'!$BD69+'[8]2_State Distrib and Adjs'!$BD69+('[9]2_State Distrib and Adjs'!$BC69*4)+('[10]2_State Distrib and Adjs'!$BC69*2)+('[1]2_State Distrib and Adjs'!$BC69*2)+'[11]2_State Distrib and Adjs'!BC69</f>
        <v>9181369</v>
      </c>
      <c r="BB69" s="632">
        <f t="shared" si="11"/>
        <v>848622</v>
      </c>
      <c r="BC69" s="632">
        <f t="shared" si="15"/>
        <v>848622</v>
      </c>
      <c r="BD69" s="632">
        <f>'4_Level 4'!J69</f>
        <v>0</v>
      </c>
      <c r="BE69" s="632">
        <f>'4_Level 4'!L69</f>
        <v>61642</v>
      </c>
      <c r="BF69" s="632">
        <f>'4_Level 4'!M69</f>
        <v>0</v>
      </c>
      <c r="BG69" s="633">
        <f t="shared" si="16"/>
        <v>10091633</v>
      </c>
      <c r="BH69" s="632">
        <v>0</v>
      </c>
    </row>
    <row r="70" spans="1:60" ht="15.6" customHeight="1" x14ac:dyDescent="0.2">
      <c r="A70" s="630">
        <v>64</v>
      </c>
      <c r="B70" s="631" t="s">
        <v>69</v>
      </c>
      <c r="C70" s="632">
        <f>'3_Levels 1&amp;2'!AP70</f>
        <v>15402012</v>
      </c>
      <c r="D70" s="632">
        <v>0</v>
      </c>
      <c r="E70" s="632">
        <f>-'5C1A_Madison'!$R70</f>
        <v>0</v>
      </c>
      <c r="F70" s="632">
        <f>-'5C1B_DArbonne'!$R70</f>
        <v>0</v>
      </c>
      <c r="G70" s="632">
        <f>-'5C1C_Intl High'!$R70</f>
        <v>0</v>
      </c>
      <c r="H70" s="632">
        <f>-'5C1D_NOMMA'!$R70</f>
        <v>0</v>
      </c>
      <c r="I70" s="632">
        <f>-'5C1E_LFNO'!$R70</f>
        <v>0</v>
      </c>
      <c r="J70" s="632">
        <f>-'5C1F_L.C. Charter'!$R70</f>
        <v>0</v>
      </c>
      <c r="K70" s="632">
        <f>-'5C1G_JS Clark'!$R70</f>
        <v>0</v>
      </c>
      <c r="L70" s="632">
        <f>-'5C1H_Southwest'!$R70</f>
        <v>0</v>
      </c>
      <c r="M70" s="632">
        <f>-'5C1I_LA Key'!$R70</f>
        <v>0</v>
      </c>
      <c r="N70" s="632">
        <f>-'5C1J_Jeff Chamber'!$R70</f>
        <v>0</v>
      </c>
      <c r="O70" s="632">
        <f>-Placeholder_Tallulah!$R70</f>
        <v>0</v>
      </c>
      <c r="P70" s="632">
        <f>-'5C1M_GEO Mid'!$R70</f>
        <v>0</v>
      </c>
      <c r="Q70" s="632">
        <f>-'5C1N_Delta'!$R70</f>
        <v>0</v>
      </c>
      <c r="R70" s="632">
        <f>-'5C1O_Impact'!$R70</f>
        <v>0</v>
      </c>
      <c r="S70" s="632">
        <f>-'5C1P_Vision'!$R70</f>
        <v>0</v>
      </c>
      <c r="T70" s="632">
        <f>-'5C1Q_Advantage'!$R70</f>
        <v>0</v>
      </c>
      <c r="U70" s="632">
        <f>-'5C1R_Iberville'!$R70</f>
        <v>0</v>
      </c>
      <c r="V70" s="632">
        <f>-'5C1S_LC Col Prep'!$R70</f>
        <v>0</v>
      </c>
      <c r="W70" s="632">
        <f>-'5C1T_Northeast'!$R70</f>
        <v>0</v>
      </c>
      <c r="X70" s="632">
        <f>-'5C1U_Acadiana Ren'!$R70</f>
        <v>0</v>
      </c>
      <c r="Y70" s="632">
        <f>-'5C1V_Laf Ren'!$R70</f>
        <v>0</v>
      </c>
      <c r="Z70" s="632">
        <f>-'5C1W_Willow'!$R70</f>
        <v>0</v>
      </c>
      <c r="AA70" s="632">
        <f>-'5C1X_Tangi'!$R70</f>
        <v>0</v>
      </c>
      <c r="AB70" s="632">
        <f>-'5C1Y_GEO'!$R70</f>
        <v>0</v>
      </c>
      <c r="AC70" s="632">
        <f>-'5C1Z_Lincoln Prep'!$R70</f>
        <v>0</v>
      </c>
      <c r="AD70" s="632">
        <f>-'5C1AA_Laurel'!$R70</f>
        <v>0</v>
      </c>
      <c r="AE70" s="632">
        <f>-'5C1AB_Apex'!$R70</f>
        <v>0</v>
      </c>
      <c r="AF70" s="632">
        <f>-'5C1AC_Smothers'!$R70</f>
        <v>0</v>
      </c>
      <c r="AG70" s="632">
        <f>-'5C1AD_Greater'!$R70</f>
        <v>0</v>
      </c>
      <c r="AH70" s="632">
        <f>-'5C1AE_Noble Minds'!$R70</f>
        <v>0</v>
      </c>
      <c r="AI70" s="632">
        <f>-'5C1AF_JCFA-Laf'!$R70</f>
        <v>0</v>
      </c>
      <c r="AJ70" s="632">
        <f>-'5C1AG_Collegiate'!$R70</f>
        <v>0</v>
      </c>
      <c r="AK70" s="632">
        <f>-'5C1AH_BRUP'!$R70</f>
        <v>0</v>
      </c>
      <c r="AL70" s="632">
        <f>-('5C2_LAVCA'!$R70+'5C2_LAVCA'!$S70)</f>
        <v>-5931</v>
      </c>
      <c r="AM70" s="632">
        <f>-('5C3_UnvView'!$R70+'5C3_UnvView'!$S70)</f>
        <v>0</v>
      </c>
      <c r="AN70" s="633">
        <f t="shared" si="12"/>
        <v>-5931</v>
      </c>
      <c r="AO70" s="633">
        <f t="shared" si="13"/>
        <v>15396081</v>
      </c>
      <c r="AP70" s="633">
        <f>ROUND(AO70/'8_2.1.18 SIS'!C70,0)</f>
        <v>7205</v>
      </c>
      <c r="AQ70" s="634">
        <f>[3]Summary!M70</f>
        <v>10977</v>
      </c>
      <c r="AR70" s="632">
        <f t="shared" si="7"/>
        <v>10977</v>
      </c>
      <c r="AS70" s="632">
        <f t="shared" si="8"/>
        <v>0</v>
      </c>
      <c r="AT70" s="632">
        <f>'[6]Oct_MidYear Adj'!$J70</f>
        <v>-353045</v>
      </c>
      <c r="AU70" s="632">
        <f>'[6]Feb_MidYear Adj'!$J70</f>
        <v>3603</v>
      </c>
      <c r="AV70" s="634">
        <f t="shared" si="9"/>
        <v>-349442</v>
      </c>
      <c r="AW70" s="633">
        <f t="shared" si="10"/>
        <v>15057616</v>
      </c>
      <c r="AX70" s="632">
        <f>'4_Level 4'!E70</f>
        <v>0</v>
      </c>
      <c r="AY70" s="632">
        <f>'4_Level 4'!Q70</f>
        <v>99587</v>
      </c>
      <c r="AZ70" s="633">
        <f t="shared" si="14"/>
        <v>15157203</v>
      </c>
      <c r="BA70" s="632">
        <f>'[7]2_State Distrib and Adjs'!$BD70+'[8]2_State Distrib and Adjs'!$BD70+('[9]2_State Distrib and Adjs'!$BC70*4)+('[10]2_State Distrib and Adjs'!$BC70*2)+('[1]2_State Distrib and Adjs'!$BC70*2)+'[11]2_State Distrib and Adjs'!BC70</f>
        <v>13934448</v>
      </c>
      <c r="BB70" s="632">
        <f t="shared" si="11"/>
        <v>1222755</v>
      </c>
      <c r="BC70" s="632">
        <f t="shared" si="15"/>
        <v>1222755</v>
      </c>
      <c r="BD70" s="632">
        <f>'4_Level 4'!J70</f>
        <v>0</v>
      </c>
      <c r="BE70" s="632">
        <f>'4_Level 4'!L70</f>
        <v>152796</v>
      </c>
      <c r="BF70" s="632">
        <f>'4_Level 4'!M70</f>
        <v>0</v>
      </c>
      <c r="BG70" s="633">
        <f t="shared" si="16"/>
        <v>15309999</v>
      </c>
      <c r="BH70" s="632">
        <v>0</v>
      </c>
    </row>
    <row r="71" spans="1:60" ht="15.6" customHeight="1" x14ac:dyDescent="0.2">
      <c r="A71" s="635">
        <v>65</v>
      </c>
      <c r="B71" s="636" t="s">
        <v>70</v>
      </c>
      <c r="C71" s="637">
        <f>'3_Levels 1&amp;2'!AP71</f>
        <v>45945082</v>
      </c>
      <c r="D71" s="637">
        <v>0</v>
      </c>
      <c r="E71" s="637">
        <f>-'5C1A_Madison'!$R71</f>
        <v>0</v>
      </c>
      <c r="F71" s="637">
        <f>-'5C1B_DArbonne'!$R71</f>
        <v>-15322</v>
      </c>
      <c r="G71" s="637">
        <f>-'5C1C_Intl High'!$R71</f>
        <v>0</v>
      </c>
      <c r="H71" s="637">
        <f>-'5C1D_NOMMA'!$R71</f>
        <v>0</v>
      </c>
      <c r="I71" s="637">
        <f>-'5C1E_LFNO'!$R71</f>
        <v>0</v>
      </c>
      <c r="J71" s="637">
        <f>-'5C1F_L.C. Charter'!$R71</f>
        <v>0</v>
      </c>
      <c r="K71" s="637">
        <f>-'5C1G_JS Clark'!$R71</f>
        <v>0</v>
      </c>
      <c r="L71" s="637">
        <f>-'5C1H_Southwest'!$R71</f>
        <v>0</v>
      </c>
      <c r="M71" s="637">
        <f>-'5C1I_LA Key'!$R71</f>
        <v>0</v>
      </c>
      <c r="N71" s="637">
        <f>-'5C1J_Jeff Chamber'!$R71</f>
        <v>0</v>
      </c>
      <c r="O71" s="637">
        <f>-Placeholder_Tallulah!$R71</f>
        <v>-9906</v>
      </c>
      <c r="P71" s="637">
        <f>-'5C1M_GEO Mid'!$R71</f>
        <v>0</v>
      </c>
      <c r="Q71" s="637">
        <f>-'5C1N_Delta'!$R71</f>
        <v>0</v>
      </c>
      <c r="R71" s="637">
        <f>-'5C1O_Impact'!$R71</f>
        <v>0</v>
      </c>
      <c r="S71" s="637">
        <f>-'5C1P_Vision'!$R71</f>
        <v>-478091</v>
      </c>
      <c r="T71" s="637">
        <f>-'5C1Q_Advantage'!$R71</f>
        <v>0</v>
      </c>
      <c r="U71" s="637">
        <f>-'5C1R_Iberville'!$R71</f>
        <v>0</v>
      </c>
      <c r="V71" s="637">
        <f>-'5C1S_LC Col Prep'!$R71</f>
        <v>0</v>
      </c>
      <c r="W71" s="637">
        <f>-'5C1T_Northeast'!$R71</f>
        <v>0</v>
      </c>
      <c r="X71" s="637">
        <f>-'5C1U_Acadiana Ren'!$R71</f>
        <v>0</v>
      </c>
      <c r="Y71" s="637">
        <f>-'5C1V_Laf Ren'!$R71</f>
        <v>0</v>
      </c>
      <c r="Z71" s="637">
        <f>-'5C1W_Willow'!$R71</f>
        <v>0</v>
      </c>
      <c r="AA71" s="637">
        <f>-'5C1X_Tangi'!$R71</f>
        <v>0</v>
      </c>
      <c r="AB71" s="637">
        <f>-'5C1Y_GEO'!$R71</f>
        <v>0</v>
      </c>
      <c r="AC71" s="637">
        <f>-'5C1Z_Lincoln Prep'!$R71</f>
        <v>0</v>
      </c>
      <c r="AD71" s="637">
        <f>-'5C1AA_Laurel'!$R71</f>
        <v>0</v>
      </c>
      <c r="AE71" s="637">
        <f>-'5C1AB_Apex'!$R71</f>
        <v>0</v>
      </c>
      <c r="AF71" s="637">
        <f>-'5C1AC_Smothers'!$R71</f>
        <v>0</v>
      </c>
      <c r="AG71" s="637">
        <f>-'5C1AD_Greater'!$R71</f>
        <v>0</v>
      </c>
      <c r="AH71" s="1034">
        <f>-'5C1AE_Noble Minds'!$R71</f>
        <v>0</v>
      </c>
      <c r="AI71" s="1034">
        <f>-'5C1AF_JCFA-Laf'!$R71</f>
        <v>0</v>
      </c>
      <c r="AJ71" s="1034">
        <f>-'5C1AG_Collegiate'!$R71</f>
        <v>0</v>
      </c>
      <c r="AK71" s="637">
        <f>-'5C1AH_BRUP'!$R71</f>
        <v>0</v>
      </c>
      <c r="AL71" s="637">
        <f>-('5C2_LAVCA'!$R71+'5C2_LAVCA'!$S71)</f>
        <v>-38044</v>
      </c>
      <c r="AM71" s="637">
        <f>-('5C3_UnvView'!$R71+'5C3_UnvView'!$S71)</f>
        <v>-34611</v>
      </c>
      <c r="AN71" s="638">
        <f>SUM(D71:AM71)</f>
        <v>-575974</v>
      </c>
      <c r="AO71" s="638">
        <f t="shared" si="13"/>
        <v>45369108</v>
      </c>
      <c r="AP71" s="638">
        <f>ROUND(AO71/'8_2.1.18 SIS'!C71,0)</f>
        <v>5708</v>
      </c>
      <c r="AQ71" s="639">
        <f>[3]Summary!M71</f>
        <v>28837</v>
      </c>
      <c r="AR71" s="637">
        <f t="shared" si="7"/>
        <v>28837</v>
      </c>
      <c r="AS71" s="637">
        <f t="shared" si="8"/>
        <v>0</v>
      </c>
      <c r="AT71" s="637">
        <f>'[6]Oct_MidYear Adj'!$J71</f>
        <v>-656420</v>
      </c>
      <c r="AU71" s="637">
        <f>'[6]Feb_MidYear Adj'!$J71</f>
        <v>-57080</v>
      </c>
      <c r="AV71" s="639">
        <f t="shared" si="9"/>
        <v>-713500</v>
      </c>
      <c r="AW71" s="638">
        <f t="shared" si="10"/>
        <v>44684445</v>
      </c>
      <c r="AX71" s="637">
        <f>'4_Level 4'!E71</f>
        <v>0</v>
      </c>
      <c r="AY71" s="637">
        <f>'4_Level 4'!Q71</f>
        <v>169594</v>
      </c>
      <c r="AZ71" s="638">
        <f>ROUND(SUM(AW71:AY71),0)</f>
        <v>44854039</v>
      </c>
      <c r="BA71" s="637">
        <f>'[7]2_State Distrib and Adjs'!$BD71+'[8]2_State Distrib and Adjs'!$BD71+('[9]2_State Distrib and Adjs'!$BC71*4)+('[10]2_State Distrib and Adjs'!$BC71*2)+('[1]2_State Distrib and Adjs'!$BC71*2)+'[11]2_State Distrib and Adjs'!BC71</f>
        <v>41236504</v>
      </c>
      <c r="BB71" s="637">
        <f t="shared" si="11"/>
        <v>3617535</v>
      </c>
      <c r="BC71" s="637">
        <f>ROUND(BB71/$BC$79,0)</f>
        <v>3617535</v>
      </c>
      <c r="BD71" s="637">
        <f>'4_Level 4'!J71</f>
        <v>0</v>
      </c>
      <c r="BE71" s="637">
        <f>'4_Level 4'!L71</f>
        <v>110908</v>
      </c>
      <c r="BF71" s="637">
        <f>'4_Level 4'!M71</f>
        <v>42221</v>
      </c>
      <c r="BG71" s="638">
        <f>AZ71+BD71+BE71+BF71</f>
        <v>45007168</v>
      </c>
      <c r="BH71" s="637">
        <v>0</v>
      </c>
    </row>
    <row r="72" spans="1:60" ht="15.6" customHeight="1" x14ac:dyDescent="0.2">
      <c r="A72" s="628">
        <v>66</v>
      </c>
      <c r="B72" s="629" t="s">
        <v>71</v>
      </c>
      <c r="C72" s="221">
        <f>'3_Levels 1&amp;2'!AP72</f>
        <v>14874614</v>
      </c>
      <c r="D72" s="221">
        <v>0</v>
      </c>
      <c r="E72" s="221">
        <f>-'5C1A_Madison'!$R72</f>
        <v>0</v>
      </c>
      <c r="F72" s="221">
        <f>-'5C1B_DArbonne'!$R72</f>
        <v>0</v>
      </c>
      <c r="G72" s="221">
        <f>-'5C1C_Intl High'!$R72</f>
        <v>0</v>
      </c>
      <c r="H72" s="221">
        <f>-'5C1D_NOMMA'!$R72</f>
        <v>0</v>
      </c>
      <c r="I72" s="221">
        <f>-'5C1E_LFNO'!$R72</f>
        <v>0</v>
      </c>
      <c r="J72" s="221">
        <f>-'5C1F_L.C. Charter'!$R72</f>
        <v>0</v>
      </c>
      <c r="K72" s="221">
        <f>-'5C1G_JS Clark'!$R72</f>
        <v>0</v>
      </c>
      <c r="L72" s="221">
        <f>-'5C1H_Southwest'!$R72</f>
        <v>0</v>
      </c>
      <c r="M72" s="221">
        <f>-'5C1I_LA Key'!$R72</f>
        <v>0</v>
      </c>
      <c r="N72" s="221">
        <f>-'5C1J_Jeff Chamber'!$R72</f>
        <v>0</v>
      </c>
      <c r="O72" s="221">
        <f>-Placeholder_Tallulah!$R72</f>
        <v>-5865</v>
      </c>
      <c r="P72" s="221">
        <f>-'5C1M_GEO Mid'!$R72</f>
        <v>0</v>
      </c>
      <c r="Q72" s="221">
        <f>-'5C1N_Delta'!$R72</f>
        <v>0</v>
      </c>
      <c r="R72" s="221">
        <f>-'5C1O_Impact'!$R72</f>
        <v>0</v>
      </c>
      <c r="S72" s="221">
        <f>-'5C1P_Vision'!$R72</f>
        <v>0</v>
      </c>
      <c r="T72" s="221">
        <f>-'5C1Q_Advantage'!$R72</f>
        <v>0</v>
      </c>
      <c r="U72" s="221">
        <f>-'5C1R_Iberville'!$R72</f>
        <v>0</v>
      </c>
      <c r="V72" s="221">
        <f>-'5C1S_LC Col Prep'!$R72</f>
        <v>0</v>
      </c>
      <c r="W72" s="221">
        <f>-'5C1T_Northeast'!$R72</f>
        <v>0</v>
      </c>
      <c r="X72" s="221">
        <f>-'5C1U_Acadiana Ren'!$R72</f>
        <v>0</v>
      </c>
      <c r="Y72" s="221">
        <f>-'5C1V_Laf Ren'!$R72</f>
        <v>0</v>
      </c>
      <c r="Z72" s="221">
        <f>-'5C1W_Willow'!$R72</f>
        <v>0</v>
      </c>
      <c r="AA72" s="221">
        <f>-'5C1X_Tangi'!$R72</f>
        <v>0</v>
      </c>
      <c r="AB72" s="221">
        <f>-'5C1Y_GEO'!$R72</f>
        <v>0</v>
      </c>
      <c r="AC72" s="221">
        <f>-'5C1Z_Lincoln Prep'!$R72</f>
        <v>0</v>
      </c>
      <c r="AD72" s="221">
        <f>-'5C1AA_Laurel'!$R72</f>
        <v>0</v>
      </c>
      <c r="AE72" s="221">
        <f>-'5C1AB_Apex'!$R72</f>
        <v>0</v>
      </c>
      <c r="AF72" s="221">
        <f>-'5C1AC_Smothers'!$R72</f>
        <v>0</v>
      </c>
      <c r="AG72" s="221">
        <f>-'5C1AD_Greater'!$R72</f>
        <v>0</v>
      </c>
      <c r="AH72" s="221">
        <f>-'5C1AE_Noble Minds'!$R72</f>
        <v>0</v>
      </c>
      <c r="AI72" s="221">
        <f>-'5C1AF_JCFA-Laf'!$R72</f>
        <v>0</v>
      </c>
      <c r="AJ72" s="221">
        <f>-'5C1AG_Collegiate'!$R72</f>
        <v>0</v>
      </c>
      <c r="AK72" s="221">
        <f>-'5C1AH_BRUP'!$R72</f>
        <v>0</v>
      </c>
      <c r="AL72" s="221">
        <f>-('5C2_LAVCA'!$R72+'5C2_LAVCA'!$S72)</f>
        <v>-57518</v>
      </c>
      <c r="AM72" s="221">
        <f>-('5C3_UnvView'!$R72+'5C3_UnvView'!$S72)</f>
        <v>-77499</v>
      </c>
      <c r="AN72" s="220">
        <f>SUM(D72:AM72)</f>
        <v>-140882</v>
      </c>
      <c r="AO72" s="220">
        <f t="shared" si="13"/>
        <v>14733732</v>
      </c>
      <c r="AP72" s="220">
        <f>ROUND(AO72/'8_2.1.18 SIS'!C72,0)</f>
        <v>7525</v>
      </c>
      <c r="AQ72" s="222">
        <f>[3]Summary!M72</f>
        <v>3557</v>
      </c>
      <c r="AR72" s="221">
        <f>IF(AQ72&gt;0,AQ72,0)</f>
        <v>3557</v>
      </c>
      <c r="AS72" s="221">
        <f>IF(AQ72&lt;0,AQ72,0)</f>
        <v>0</v>
      </c>
      <c r="AT72" s="221">
        <f>'[6]Oct_MidYear Adj'!$J72</f>
        <v>-564375</v>
      </c>
      <c r="AU72" s="221">
        <f>'[6]Feb_MidYear Adj'!$J72</f>
        <v>-22575</v>
      </c>
      <c r="AV72" s="222">
        <f>SUM(AT72:AU72)</f>
        <v>-586950</v>
      </c>
      <c r="AW72" s="220">
        <f>AO72+AQ72+AV72</f>
        <v>14150339</v>
      </c>
      <c r="AX72" s="221">
        <f>'4_Level 4'!E72</f>
        <v>0</v>
      </c>
      <c r="AY72" s="221">
        <f>'4_Level 4'!Q72</f>
        <v>65679</v>
      </c>
      <c r="AZ72" s="220">
        <f>ROUND(SUM(AW72:AY72),0)</f>
        <v>14216018</v>
      </c>
      <c r="BA72" s="221">
        <f>'[7]2_State Distrib and Adjs'!$BD72+'[8]2_State Distrib and Adjs'!$BD72+('[9]2_State Distrib and Adjs'!$BC72*4)+('[10]2_State Distrib and Adjs'!$BC72*2)+('[1]2_State Distrib and Adjs'!$BC72*2)+'[11]2_State Distrib and Adjs'!BC72</f>
        <v>13119325</v>
      </c>
      <c r="BB72" s="221">
        <f>AZ72-BA72</f>
        <v>1096693</v>
      </c>
      <c r="BC72" s="221">
        <f>ROUND(BB72/$BC$79,0)</f>
        <v>1096693</v>
      </c>
      <c r="BD72" s="221">
        <f>'4_Level 4'!J72</f>
        <v>0</v>
      </c>
      <c r="BE72" s="221">
        <f>'4_Level 4'!L72</f>
        <v>32844</v>
      </c>
      <c r="BF72" s="221">
        <f>'4_Level 4'!M72</f>
        <v>23134</v>
      </c>
      <c r="BG72" s="220">
        <f>AZ72+BD72+BE72+BF72</f>
        <v>14271996</v>
      </c>
      <c r="BH72" s="221">
        <v>0</v>
      </c>
    </row>
    <row r="73" spans="1:60" ht="15.6" customHeight="1" x14ac:dyDescent="0.2">
      <c r="A73" s="630">
        <v>67</v>
      </c>
      <c r="B73" s="631" t="s">
        <v>4</v>
      </c>
      <c r="C73" s="632">
        <f>'3_Levels 1&amp;2'!AP73</f>
        <v>31941690</v>
      </c>
      <c r="D73" s="632">
        <v>0</v>
      </c>
      <c r="E73" s="632">
        <f>-'5C1A_Madison'!$R73</f>
        <v>-16197</v>
      </c>
      <c r="F73" s="632">
        <f>-'5C1B_DArbonne'!$R73</f>
        <v>0</v>
      </c>
      <c r="G73" s="632">
        <f>-'5C1C_Intl High'!$R73</f>
        <v>0</v>
      </c>
      <c r="H73" s="632">
        <f>-'5C1D_NOMMA'!$R73</f>
        <v>0</v>
      </c>
      <c r="I73" s="632">
        <f>-'5C1E_LFNO'!$R73</f>
        <v>0</v>
      </c>
      <c r="J73" s="632">
        <f>-'5C1F_L.C. Charter'!$R73</f>
        <v>0</v>
      </c>
      <c r="K73" s="632">
        <f>-'5C1G_JS Clark'!$R73</f>
        <v>0</v>
      </c>
      <c r="L73" s="632">
        <f>-'5C1H_Southwest'!$R73</f>
        <v>0</v>
      </c>
      <c r="M73" s="632">
        <f>-'5C1I_LA Key'!$R73</f>
        <v>-48847</v>
      </c>
      <c r="N73" s="632">
        <f>-'5C1J_Jeff Chamber'!$R73</f>
        <v>0</v>
      </c>
      <c r="O73" s="632">
        <f>-Placeholder_Tallulah!$R73</f>
        <v>0</v>
      </c>
      <c r="P73" s="632">
        <f>-'5C1M_GEO Mid'!$R73</f>
        <v>-10200</v>
      </c>
      <c r="Q73" s="632">
        <f>-'5C1N_Delta'!$R73</f>
        <v>0</v>
      </c>
      <c r="R73" s="632">
        <f>-'5C1O_Impact'!$R73</f>
        <v>-62578</v>
      </c>
      <c r="S73" s="632">
        <f>-'5C1P_Vision'!$R73</f>
        <v>0</v>
      </c>
      <c r="T73" s="632">
        <f>-'5C1Q_Advantage'!$R73</f>
        <v>-86577</v>
      </c>
      <c r="U73" s="632">
        <f>-'5C1R_Iberville'!$R73</f>
        <v>0</v>
      </c>
      <c r="V73" s="632">
        <f>-'5C1S_LC Col Prep'!$R73</f>
        <v>0</v>
      </c>
      <c r="W73" s="632">
        <f>-'5C1T_Northeast'!$R73</f>
        <v>0</v>
      </c>
      <c r="X73" s="632">
        <f>-'5C1U_Acadiana Ren'!$R73</f>
        <v>0</v>
      </c>
      <c r="Y73" s="632">
        <f>-'5C1V_Laf Ren'!$R73</f>
        <v>0</v>
      </c>
      <c r="Z73" s="632">
        <f>-'5C1W_Willow'!$R73</f>
        <v>0</v>
      </c>
      <c r="AA73" s="632">
        <f>-'5C1X_Tangi'!$R73</f>
        <v>0</v>
      </c>
      <c r="AB73" s="632">
        <f>-'5C1Y_GEO'!$R73</f>
        <v>0</v>
      </c>
      <c r="AC73" s="632">
        <f>-'5C1Z_Lincoln Prep'!$R73</f>
        <v>0</v>
      </c>
      <c r="AD73" s="632">
        <f>-'5C1AA_Laurel'!$R73</f>
        <v>0</v>
      </c>
      <c r="AE73" s="632">
        <f>-'5C1AB_Apex'!$R73</f>
        <v>0</v>
      </c>
      <c r="AF73" s="632">
        <f>-'5C1AC_Smothers'!$R73</f>
        <v>0</v>
      </c>
      <c r="AG73" s="632">
        <f>-'5C1AD_Greater'!$R73</f>
        <v>0</v>
      </c>
      <c r="AH73" s="632">
        <f>-'5C1AE_Noble Minds'!$R73</f>
        <v>0</v>
      </c>
      <c r="AI73" s="632">
        <f>-'5C1AF_JCFA-Laf'!$R73</f>
        <v>0</v>
      </c>
      <c r="AJ73" s="632">
        <f>-'5C1AG_Collegiate'!$R73</f>
        <v>0</v>
      </c>
      <c r="AK73" s="632">
        <f>-'5C1AH_BRUP'!$R73</f>
        <v>0</v>
      </c>
      <c r="AL73" s="632">
        <f>-('5C2_LAVCA'!$R73+'5C2_LAVCA'!$S73)</f>
        <v>-31521</v>
      </c>
      <c r="AM73" s="632">
        <f>-('5C3_UnvView'!$R73+'5C3_UnvView'!$S73)</f>
        <v>-123313</v>
      </c>
      <c r="AN73" s="633">
        <f>SUM(D73:AM73)</f>
        <v>-379233</v>
      </c>
      <c r="AO73" s="633">
        <f t="shared" si="13"/>
        <v>31562457</v>
      </c>
      <c r="AP73" s="633">
        <f>ROUND(AO73/'8_2.1.18 SIS'!C73,0)</f>
        <v>5897</v>
      </c>
      <c r="AQ73" s="634">
        <f>[3]Summary!M73+VLOOKUP(A73,'[12]Audit Adjs'!$A$26:$E$31,5,FALSE)</f>
        <v>8793</v>
      </c>
      <c r="AR73" s="632">
        <f>IF(AQ73&gt;0,AQ73,0)</f>
        <v>8793</v>
      </c>
      <c r="AS73" s="632">
        <f>IF(AQ73&lt;0,AQ73,0)</f>
        <v>0</v>
      </c>
      <c r="AT73" s="632">
        <f>'[6]Oct_MidYear Adj'!$J73</f>
        <v>47176</v>
      </c>
      <c r="AU73" s="632">
        <f>'[6]Feb_MidYear Adj'!$J73</f>
        <v>-29485</v>
      </c>
      <c r="AV73" s="634">
        <f>SUM(AT73:AU73)</f>
        <v>17691</v>
      </c>
      <c r="AW73" s="633">
        <f>AO73+AQ73+AV73</f>
        <v>31588941</v>
      </c>
      <c r="AX73" s="632">
        <f>'4_Level 4'!E73</f>
        <v>0</v>
      </c>
      <c r="AY73" s="632">
        <f>'4_Level 4'!Q73</f>
        <v>139810</v>
      </c>
      <c r="AZ73" s="633">
        <f>ROUND(SUM(AW73:AY73),0)</f>
        <v>31728751</v>
      </c>
      <c r="BA73" s="632">
        <f>'[7]2_State Distrib and Adjs'!$BD73+'[8]2_State Distrib and Adjs'!$BD73+('[9]2_State Distrib and Adjs'!$BC73*4)+('[10]2_State Distrib and Adjs'!$BC73*2)+('[1]2_State Distrib and Adjs'!$BC73*2)+'[11]2_State Distrib and Adjs'!BC73</f>
        <v>29083083</v>
      </c>
      <c r="BB73" s="632">
        <f>AZ73-BA73</f>
        <v>2645668</v>
      </c>
      <c r="BC73" s="632">
        <f>ROUND(BB73/$BC$79,0)</f>
        <v>2645668</v>
      </c>
      <c r="BD73" s="632">
        <f>'4_Level 4'!J73</f>
        <v>0</v>
      </c>
      <c r="BE73" s="632">
        <f>'4_Level 4'!L73</f>
        <v>38080</v>
      </c>
      <c r="BF73" s="632">
        <f>'4_Level 4'!M73</f>
        <v>0</v>
      </c>
      <c r="BG73" s="633">
        <f>AZ73+BD73+BE73+BF73</f>
        <v>31766831</v>
      </c>
      <c r="BH73" s="632">
        <v>0</v>
      </c>
    </row>
    <row r="74" spans="1:60" ht="15.6" customHeight="1" x14ac:dyDescent="0.2">
      <c r="A74" s="630">
        <v>68</v>
      </c>
      <c r="B74" s="631" t="s">
        <v>3</v>
      </c>
      <c r="C74" s="632">
        <f>'3_Levels 1&amp;2'!AP74</f>
        <v>13831678</v>
      </c>
      <c r="D74" s="632">
        <v>0</v>
      </c>
      <c r="E74" s="632">
        <f>-'5C1A_Madison'!$R74</f>
        <v>-62917</v>
      </c>
      <c r="F74" s="632">
        <f>-'5C1B_DArbonne'!$R74</f>
        <v>0</v>
      </c>
      <c r="G74" s="632">
        <f>-'5C1C_Intl High'!$R74</f>
        <v>0</v>
      </c>
      <c r="H74" s="632">
        <f>-'5C1D_NOMMA'!$R74</f>
        <v>0</v>
      </c>
      <c r="I74" s="632">
        <f>-'5C1E_LFNO'!$R74</f>
        <v>0</v>
      </c>
      <c r="J74" s="632">
        <f>-'5C1F_L.C. Charter'!$R74</f>
        <v>0</v>
      </c>
      <c r="K74" s="632">
        <f>-'5C1G_JS Clark'!$R74</f>
        <v>0</v>
      </c>
      <c r="L74" s="632">
        <f>-'5C1H_Southwest'!$R74</f>
        <v>0</v>
      </c>
      <c r="M74" s="632">
        <f>-'5C1I_LA Key'!$R74</f>
        <v>-67637</v>
      </c>
      <c r="N74" s="632">
        <f>-'5C1J_Jeff Chamber'!$R74</f>
        <v>0</v>
      </c>
      <c r="O74" s="632">
        <f>-Placeholder_Tallulah!$R74</f>
        <v>0</v>
      </c>
      <c r="P74" s="632">
        <f>-'5C1M_GEO Mid'!$R74</f>
        <v>-54965</v>
      </c>
      <c r="Q74" s="632">
        <f>-'5C1N_Delta'!$R74</f>
        <v>0</v>
      </c>
      <c r="R74" s="632">
        <f>-'5C1O_Impact'!$R74</f>
        <v>-993760</v>
      </c>
      <c r="S74" s="632">
        <f>-'5C1P_Vision'!$R74</f>
        <v>0</v>
      </c>
      <c r="T74" s="632">
        <f>-'5C1Q_Advantage'!$R74</f>
        <v>-2152359</v>
      </c>
      <c r="U74" s="632">
        <f>-'5C1R_Iberville'!$R74</f>
        <v>0</v>
      </c>
      <c r="V74" s="632">
        <f>-'5C1S_LC Col Prep'!$R74</f>
        <v>0</v>
      </c>
      <c r="W74" s="632">
        <f>-'5C1T_Northeast'!$R74</f>
        <v>0</v>
      </c>
      <c r="X74" s="632">
        <f>-'5C1U_Acadiana Ren'!$R74</f>
        <v>0</v>
      </c>
      <c r="Y74" s="632">
        <f>-'5C1V_Laf Ren'!$R74</f>
        <v>0</v>
      </c>
      <c r="Z74" s="632">
        <f>-'5C1W_Willow'!$R74</f>
        <v>0</v>
      </c>
      <c r="AA74" s="632">
        <f>-'5C1X_Tangi'!$R74</f>
        <v>0</v>
      </c>
      <c r="AB74" s="632">
        <f>-'5C1Y_GEO'!$R74</f>
        <v>-92196</v>
      </c>
      <c r="AC74" s="632">
        <f>-'5C1Z_Lincoln Prep'!$R74</f>
        <v>0</v>
      </c>
      <c r="AD74" s="632">
        <f>-'5C1AA_Laurel'!$R74</f>
        <v>0</v>
      </c>
      <c r="AE74" s="632">
        <f>-'5C1AB_Apex'!$R74</f>
        <v>-48270</v>
      </c>
      <c r="AF74" s="632">
        <f>-'5C1AC_Smothers'!$R74</f>
        <v>0</v>
      </c>
      <c r="AG74" s="632">
        <f>-'5C1AD_Greater'!$R74</f>
        <v>0</v>
      </c>
      <c r="AH74" s="632">
        <f>-'5C1AE_Noble Minds'!$R74</f>
        <v>0</v>
      </c>
      <c r="AI74" s="632">
        <f>-'5C1AF_JCFA-Laf'!$R74</f>
        <v>0</v>
      </c>
      <c r="AJ74" s="632">
        <f>-'5C1AG_Collegiate'!$R74</f>
        <v>-51773</v>
      </c>
      <c r="AK74" s="632">
        <f>-'5C1AH_BRUP'!$R74</f>
        <v>-6201</v>
      </c>
      <c r="AL74" s="632">
        <f>-('5C2_LAVCA'!$R74+'5C2_LAVCA'!$S74)</f>
        <v>-31686</v>
      </c>
      <c r="AM74" s="632">
        <f>-('5C3_UnvView'!$R74+'5C3_UnvView'!$S74)</f>
        <v>-37076</v>
      </c>
      <c r="AN74" s="633">
        <f>SUM(D74:AM74)</f>
        <v>-3598840</v>
      </c>
      <c r="AO74" s="633">
        <f t="shared" si="13"/>
        <v>10232838</v>
      </c>
      <c r="AP74" s="633">
        <f>ROUND(AO74/'8_2.1.18 SIS'!C74,0)</f>
        <v>7546</v>
      </c>
      <c r="AQ74" s="634">
        <f>[3]Summary!M74</f>
        <v>-7843</v>
      </c>
      <c r="AR74" s="632">
        <f>IF(AQ74&gt;0,AQ74,0)</f>
        <v>0</v>
      </c>
      <c r="AS74" s="632">
        <f>IF(AQ74&lt;0,AQ74,0)</f>
        <v>-7843</v>
      </c>
      <c r="AT74" s="632">
        <f>'[6]Oct_MidYear Adj'!$J74</f>
        <v>-867790</v>
      </c>
      <c r="AU74" s="632">
        <f>'[6]Feb_MidYear Adj'!$J74</f>
        <v>83006</v>
      </c>
      <c r="AV74" s="634">
        <f>SUM(AT74:AU74)</f>
        <v>-784784</v>
      </c>
      <c r="AW74" s="633">
        <f>AO74+AQ74+AV74</f>
        <v>9440211</v>
      </c>
      <c r="AX74" s="632">
        <f>'4_Level 4'!E74</f>
        <v>0</v>
      </c>
      <c r="AY74" s="632">
        <f>'4_Level 4'!Q74</f>
        <v>84946</v>
      </c>
      <c r="AZ74" s="633">
        <f>ROUND(SUM(AW74:AY74),0)</f>
        <v>9525157</v>
      </c>
      <c r="BA74" s="632">
        <f>'[7]2_State Distrib and Adjs'!$BD74+'[8]2_State Distrib and Adjs'!$BD74+('[9]2_State Distrib and Adjs'!$BC74*4)+('[10]2_State Distrib and Adjs'!$BC74*2)+('[1]2_State Distrib and Adjs'!$BC74*2)+'[11]2_State Distrib and Adjs'!BC74</f>
        <v>8772321</v>
      </c>
      <c r="BB74" s="632">
        <f>AZ74-BA74</f>
        <v>752836</v>
      </c>
      <c r="BC74" s="632">
        <f>ROUND(BB74/$BC$79,0)</f>
        <v>752836</v>
      </c>
      <c r="BD74" s="632">
        <f>'4_Level 4'!J74</f>
        <v>0</v>
      </c>
      <c r="BE74" s="632">
        <f>'4_Level 4'!L74</f>
        <v>29036</v>
      </c>
      <c r="BF74" s="632">
        <f>'4_Level 4'!M74</f>
        <v>19802</v>
      </c>
      <c r="BG74" s="633">
        <f>AZ74+BD74+BE74+BF74</f>
        <v>9573995</v>
      </c>
      <c r="BH74" s="632">
        <v>-5950</v>
      </c>
    </row>
    <row r="75" spans="1:60" ht="15.6" customHeight="1" x14ac:dyDescent="0.2">
      <c r="A75" s="640">
        <v>69</v>
      </c>
      <c r="B75" s="641" t="s">
        <v>93</v>
      </c>
      <c r="C75" s="642">
        <f>'3_Levels 1&amp;2'!AP75</f>
        <v>29427219</v>
      </c>
      <c r="D75" s="643">
        <v>0</v>
      </c>
      <c r="E75" s="643">
        <f>-'5C1A_Madison'!$R75</f>
        <v>-16836</v>
      </c>
      <c r="F75" s="643">
        <f>-'5C1B_DArbonne'!$R75</f>
        <v>0</v>
      </c>
      <c r="G75" s="643">
        <f>-'5C1C_Intl High'!$R75</f>
        <v>0</v>
      </c>
      <c r="H75" s="643">
        <f>-'5C1D_NOMMA'!$R75</f>
        <v>0</v>
      </c>
      <c r="I75" s="643">
        <f>-'5C1E_LFNO'!$R75</f>
        <v>0</v>
      </c>
      <c r="J75" s="643">
        <f>-'5C1F_L.C. Charter'!$R75</f>
        <v>0</v>
      </c>
      <c r="K75" s="643">
        <f>-'5C1G_JS Clark'!$R75</f>
        <v>0</v>
      </c>
      <c r="L75" s="643">
        <f>-'5C1H_Southwest'!$R75</f>
        <v>0</v>
      </c>
      <c r="M75" s="643">
        <f>-'5C1I_LA Key'!$R75</f>
        <v>-87550</v>
      </c>
      <c r="N75" s="643">
        <f>-'5C1J_Jeff Chamber'!$R75</f>
        <v>0</v>
      </c>
      <c r="O75" s="643">
        <f>-Placeholder_Tallulah!$R75</f>
        <v>0</v>
      </c>
      <c r="P75" s="643">
        <f>-'5C1M_GEO Mid'!$R75</f>
        <v>-29965</v>
      </c>
      <c r="Q75" s="643">
        <f>-'5C1N_Delta'!$R75</f>
        <v>0</v>
      </c>
      <c r="R75" s="643">
        <f>-'5C1O_Impact'!$R75</f>
        <v>-5291</v>
      </c>
      <c r="S75" s="643">
        <f>-'5C1P_Vision'!$R75</f>
        <v>0</v>
      </c>
      <c r="T75" s="643">
        <f>-'5C1Q_Advantage'!$R75</f>
        <v>-10077</v>
      </c>
      <c r="U75" s="643">
        <f>-'5C1R_Iberville'!$R75</f>
        <v>0</v>
      </c>
      <c r="V75" s="643">
        <f>-'5C1S_LC Col Prep'!$R75</f>
        <v>0</v>
      </c>
      <c r="W75" s="643">
        <f>-'5C1T_Northeast'!$R75</f>
        <v>0</v>
      </c>
      <c r="X75" s="643">
        <f>-'5C1U_Acadiana Ren'!$R75</f>
        <v>0</v>
      </c>
      <c r="Y75" s="643">
        <f>-'5C1V_Laf Ren'!$R75</f>
        <v>0</v>
      </c>
      <c r="Z75" s="643">
        <f>-'5C1W_Willow'!$R75</f>
        <v>0</v>
      </c>
      <c r="AA75" s="643">
        <f>-'5C1X_Tangi'!$R75</f>
        <v>0</v>
      </c>
      <c r="AB75" s="643">
        <f>-'5C1Y_GEO'!$R75</f>
        <v>-46040</v>
      </c>
      <c r="AC75" s="643">
        <f>-'5C1Z_Lincoln Prep'!$R75</f>
        <v>0</v>
      </c>
      <c r="AD75" s="643">
        <f>-'5C1AA_Laurel'!$R75</f>
        <v>0</v>
      </c>
      <c r="AE75" s="643">
        <f>-'5C1AB_Apex'!$R75</f>
        <v>0</v>
      </c>
      <c r="AF75" s="643">
        <f>-'5C1AC_Smothers'!$R75</f>
        <v>0</v>
      </c>
      <c r="AG75" s="643">
        <f>-'5C1AD_Greater'!$R75</f>
        <v>0</v>
      </c>
      <c r="AH75" s="1010">
        <f>-'5C1AE_Noble Minds'!$R75</f>
        <v>0</v>
      </c>
      <c r="AI75" s="1010">
        <f>-'5C1AF_JCFA-Laf'!$R75</f>
        <v>0</v>
      </c>
      <c r="AJ75" s="1010">
        <f>-'5C1AG_Collegiate'!$R75</f>
        <v>0</v>
      </c>
      <c r="AK75" s="1010">
        <f>-'5C1AH_BRUP'!$R75</f>
        <v>0</v>
      </c>
      <c r="AL75" s="643">
        <f>-('5C2_LAVCA'!$R75+'5C2_LAVCA'!$S75)</f>
        <v>-62802</v>
      </c>
      <c r="AM75" s="643">
        <f>-('5C3_UnvView'!$R75+'5C3_UnvView'!$S75)</f>
        <v>-141041</v>
      </c>
      <c r="AN75" s="644">
        <f>SUM(D75:AM75)</f>
        <v>-399602</v>
      </c>
      <c r="AO75" s="644">
        <f t="shared" si="13"/>
        <v>29027617</v>
      </c>
      <c r="AP75" s="644">
        <f>ROUND(AO75/'8_2.1.18 SIS'!C75,0)</f>
        <v>6458</v>
      </c>
      <c r="AQ75" s="645">
        <f>[3]Summary!M75</f>
        <v>-4911</v>
      </c>
      <c r="AR75" s="642">
        <f>IF(AQ75&gt;0,AQ75,0)</f>
        <v>0</v>
      </c>
      <c r="AS75" s="642">
        <f>IF(AQ75&lt;0,AQ75,0)</f>
        <v>-4911</v>
      </c>
      <c r="AT75" s="643">
        <f>'[6]Oct_MidYear Adj'!$J75</f>
        <v>897662</v>
      </c>
      <c r="AU75" s="643">
        <f>'[6]Feb_MidYear Adj'!$J75</f>
        <v>58122</v>
      </c>
      <c r="AV75" s="646">
        <f>SUM(AT75:AU75)</f>
        <v>955784</v>
      </c>
      <c r="AW75" s="644">
        <f>AO75+AQ75+AV75</f>
        <v>29978490</v>
      </c>
      <c r="AX75" s="643">
        <f>'4_Level 4'!E75</f>
        <v>0</v>
      </c>
      <c r="AY75" s="643">
        <f>'4_Level 4'!Q75</f>
        <v>131213</v>
      </c>
      <c r="AZ75" s="644">
        <f>ROUND(SUM(AW75:AY75),0)</f>
        <v>30109703</v>
      </c>
      <c r="BA75" s="643">
        <f>'[7]2_State Distrib and Adjs'!$BD75+'[8]2_State Distrib and Adjs'!$BD75+('[9]2_State Distrib and Adjs'!$BC75*4)+('[10]2_State Distrib and Adjs'!$BC75*2)+('[1]2_State Distrib and Adjs'!$BC75*2)+'[11]2_State Distrib and Adjs'!BC75</f>
        <v>27436466</v>
      </c>
      <c r="BB75" s="643">
        <f>AZ75-BA75</f>
        <v>2673237</v>
      </c>
      <c r="BC75" s="643">
        <f>ROUND(BB75/$BC$79,0)</f>
        <v>2673237</v>
      </c>
      <c r="BD75" s="643">
        <f>'4_Level 4'!J75</f>
        <v>0</v>
      </c>
      <c r="BE75" s="643">
        <f>'4_Level 4'!L75</f>
        <v>203252</v>
      </c>
      <c r="BF75" s="643">
        <f>'4_Level 4'!M75</f>
        <v>0</v>
      </c>
      <c r="BG75" s="644">
        <f>AZ75+BD75+BE75+BF75</f>
        <v>30312955</v>
      </c>
      <c r="BH75" s="643">
        <v>0</v>
      </c>
    </row>
    <row r="76" spans="1:60" s="218" customFormat="1" ht="15.6" customHeight="1" thickBot="1" x14ac:dyDescent="0.25">
      <c r="A76" s="856"/>
      <c r="B76" s="857" t="s">
        <v>72</v>
      </c>
      <c r="C76" s="858">
        <f t="shared" ref="C76:BH76" si="17">SUM(C7:C75)</f>
        <v>3615283376</v>
      </c>
      <c r="D76" s="858">
        <f t="shared" si="17"/>
        <v>-14024955</v>
      </c>
      <c r="E76" s="858">
        <f t="shared" si="17"/>
        <v>-2214754</v>
      </c>
      <c r="F76" s="858">
        <f t="shared" si="17"/>
        <v>-5490272</v>
      </c>
      <c r="G76" s="858">
        <f t="shared" si="17"/>
        <v>-2328994</v>
      </c>
      <c r="H76" s="858">
        <f t="shared" si="17"/>
        <v>-3304406</v>
      </c>
      <c r="I76" s="858">
        <f t="shared" si="17"/>
        <v>-3147142</v>
      </c>
      <c r="J76" s="858">
        <f t="shared" si="17"/>
        <v>-3750130</v>
      </c>
      <c r="K76" s="858">
        <f t="shared" si="17"/>
        <v>-1376912</v>
      </c>
      <c r="L76" s="858">
        <f t="shared" si="17"/>
        <v>-2340370</v>
      </c>
      <c r="M76" s="858">
        <f>SUM(M7:M75)</f>
        <v>-1785675</v>
      </c>
      <c r="N76" s="858">
        <f t="shared" si="17"/>
        <v>-1202887</v>
      </c>
      <c r="O76" s="858">
        <f t="shared" si="17"/>
        <v>-2286161</v>
      </c>
      <c r="P76" s="858">
        <f t="shared" si="17"/>
        <v>-2700050</v>
      </c>
      <c r="Q76" s="858">
        <f t="shared" si="17"/>
        <v>-2792126</v>
      </c>
      <c r="R76" s="858">
        <f t="shared" si="17"/>
        <v>-1833932</v>
      </c>
      <c r="S76" s="858">
        <f t="shared" si="17"/>
        <v>-762953</v>
      </c>
      <c r="T76" s="858">
        <f t="shared" si="17"/>
        <v>-3352698</v>
      </c>
      <c r="U76" s="858">
        <f t="shared" si="17"/>
        <v>-726270</v>
      </c>
      <c r="V76" s="858">
        <f t="shared" si="17"/>
        <v>-1905033</v>
      </c>
      <c r="W76" s="858">
        <f t="shared" si="17"/>
        <v>-1124123</v>
      </c>
      <c r="X76" s="858">
        <f t="shared" si="17"/>
        <v>-3598151</v>
      </c>
      <c r="Y76" s="858">
        <f t="shared" si="17"/>
        <v>-3677750</v>
      </c>
      <c r="Z76" s="858">
        <f t="shared" si="17"/>
        <v>-2091408</v>
      </c>
      <c r="AA76" s="858">
        <f t="shared" si="17"/>
        <v>-1799137</v>
      </c>
      <c r="AB76" s="858">
        <f t="shared" si="17"/>
        <v>-1188034</v>
      </c>
      <c r="AC76" s="858">
        <f t="shared" si="17"/>
        <v>-2137763</v>
      </c>
      <c r="AD76" s="858">
        <f t="shared" si="17"/>
        <v>-267553</v>
      </c>
      <c r="AE76" s="858">
        <f t="shared" si="17"/>
        <v>-441318</v>
      </c>
      <c r="AF76" s="858">
        <f t="shared" si="17"/>
        <v>-1855738</v>
      </c>
      <c r="AG76" s="858">
        <f t="shared" si="17"/>
        <v>-318538</v>
      </c>
      <c r="AH76" s="858">
        <f t="shared" si="17"/>
        <v>-161989</v>
      </c>
      <c r="AI76" s="858">
        <f t="shared" si="17"/>
        <v>-265302</v>
      </c>
      <c r="AJ76" s="858">
        <f t="shared" si="17"/>
        <v>-531369</v>
      </c>
      <c r="AK76" s="1011">
        <f t="shared" si="17"/>
        <v>-1038201</v>
      </c>
      <c r="AL76" s="858">
        <f>SUM(AL7:AL75)</f>
        <v>-10052795</v>
      </c>
      <c r="AM76" s="858">
        <f t="shared" si="17"/>
        <v>-12265672</v>
      </c>
      <c r="AN76" s="859">
        <f t="shared" si="17"/>
        <v>-100140561</v>
      </c>
      <c r="AO76" s="859">
        <f t="shared" si="17"/>
        <v>3515142815</v>
      </c>
      <c r="AP76" s="859">
        <f>ROUND(AO76/'8_2.1.18 SIS'!C76,0)</f>
        <v>5642</v>
      </c>
      <c r="AQ76" s="860">
        <f t="shared" ref="AQ76:AY76" si="18">SUM(AQ7:AQ75)</f>
        <v>1213136</v>
      </c>
      <c r="AR76" s="858">
        <f t="shared" si="18"/>
        <v>2518413</v>
      </c>
      <c r="AS76" s="858">
        <f t="shared" si="18"/>
        <v>-1305277</v>
      </c>
      <c r="AT76" s="858">
        <f t="shared" si="18"/>
        <v>-22338234</v>
      </c>
      <c r="AU76" s="858">
        <f t="shared" si="18"/>
        <v>-4031337</v>
      </c>
      <c r="AV76" s="860">
        <f t="shared" si="18"/>
        <v>-26369571</v>
      </c>
      <c r="AW76" s="859">
        <f t="shared" si="18"/>
        <v>3489986380</v>
      </c>
      <c r="AX76" s="858">
        <f t="shared" si="18"/>
        <v>4389000</v>
      </c>
      <c r="AY76" s="858">
        <f t="shared" si="18"/>
        <v>17294378</v>
      </c>
      <c r="AZ76" s="859">
        <f>SUM(AZ7:AZ75)</f>
        <v>3511669758</v>
      </c>
      <c r="BA76" s="858">
        <f t="shared" si="17"/>
        <v>3222612851</v>
      </c>
      <c r="BB76" s="858">
        <f t="shared" si="17"/>
        <v>289056907</v>
      </c>
      <c r="BC76" s="858">
        <f t="shared" si="17"/>
        <v>289056907</v>
      </c>
      <c r="BD76" s="858">
        <f t="shared" si="17"/>
        <v>730000</v>
      </c>
      <c r="BE76" s="858">
        <f>SUM(BE7:BE75)</f>
        <v>10771403</v>
      </c>
      <c r="BF76" s="858">
        <f t="shared" si="17"/>
        <v>11704281</v>
      </c>
      <c r="BG76" s="859">
        <f t="shared" si="17"/>
        <v>3534875442</v>
      </c>
      <c r="BH76" s="858">
        <f t="shared" si="17"/>
        <v>-33192</v>
      </c>
    </row>
    <row r="77" spans="1:60" customFormat="1" ht="15.6" customHeight="1" thickTop="1" x14ac:dyDescent="0.2"/>
    <row r="78" spans="1:60" ht="15.6" customHeight="1" x14ac:dyDescent="0.2">
      <c r="B78" s="218"/>
      <c r="C78" s="1024"/>
      <c r="D78" s="1024"/>
      <c r="E78" s="1024"/>
      <c r="F78" s="1024"/>
      <c r="G78" s="1024"/>
      <c r="H78" s="1024"/>
      <c r="I78" s="1024"/>
      <c r="J78" s="1024"/>
      <c r="K78" s="1024"/>
      <c r="L78" s="1024"/>
      <c r="M78" s="1024"/>
      <c r="N78" s="1024"/>
      <c r="O78" s="1024"/>
      <c r="P78" s="1024"/>
      <c r="Q78" s="1024"/>
      <c r="R78" s="1024"/>
      <c r="S78" s="1024"/>
      <c r="T78" s="1024"/>
      <c r="U78" s="1024"/>
      <c r="V78" s="1024"/>
      <c r="W78" s="1024"/>
      <c r="X78" s="1024"/>
      <c r="Y78" s="1024"/>
      <c r="Z78" s="1024"/>
      <c r="AA78" s="1024"/>
      <c r="AB78" s="1024"/>
      <c r="AC78" s="1024"/>
      <c r="AD78" s="1024"/>
      <c r="AE78" s="1024"/>
      <c r="AF78" s="1024"/>
      <c r="AG78" s="1024"/>
      <c r="AH78" s="1024"/>
      <c r="AI78" s="1024"/>
      <c r="AJ78" s="1024"/>
      <c r="AK78" s="1024"/>
      <c r="AL78" s="1024"/>
      <c r="AM78" s="1024"/>
      <c r="AN78" s="1024"/>
      <c r="AO78" s="1024"/>
      <c r="AP78" s="1024"/>
      <c r="AQ78" s="1024"/>
      <c r="AR78" s="1024"/>
      <c r="AS78" s="1024"/>
      <c r="AT78" s="1024"/>
      <c r="AU78" s="1024"/>
      <c r="AV78" s="1024"/>
      <c r="AW78" s="1024"/>
      <c r="AX78" s="1024"/>
      <c r="AY78" s="1024"/>
      <c r="AZ78" s="1024"/>
      <c r="BA78" s="1024"/>
      <c r="BB78" s="1024"/>
      <c r="BC78" s="1024"/>
      <c r="BD78" s="1024"/>
      <c r="BE78" s="1024"/>
      <c r="BF78" s="1024"/>
      <c r="BG78" s="1024"/>
      <c r="BH78" s="1024"/>
    </row>
    <row r="79" spans="1:60" hidden="1" x14ac:dyDescent="0.2">
      <c r="D79" s="855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K79" s="1025"/>
      <c r="AM79"/>
      <c r="AN79"/>
      <c r="AO79"/>
      <c r="AP79"/>
      <c r="AQ79"/>
      <c r="BC79" s="112">
        <v>1</v>
      </c>
      <c r="BF79" s="218"/>
      <c r="BG79" s="647"/>
    </row>
    <row r="80" spans="1:60" ht="15.6" customHeight="1" x14ac:dyDescent="0.2">
      <c r="D80" s="855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 s="855"/>
      <c r="AM80" s="817"/>
      <c r="AN80"/>
      <c r="AO80"/>
      <c r="AP80"/>
      <c r="AQ80"/>
      <c r="AW80" s="647"/>
      <c r="AX80" s="648"/>
      <c r="AY80" s="648"/>
      <c r="AZ80" s="647"/>
      <c r="BA80" s="647"/>
      <c r="BC80" s="818"/>
      <c r="BF80" s="1026"/>
      <c r="BG80" s="647"/>
    </row>
  </sheetData>
  <mergeCells count="19">
    <mergeCell ref="BA1:BA2"/>
    <mergeCell ref="BB1:BB2"/>
    <mergeCell ref="BC1:BC2"/>
    <mergeCell ref="BG1:BG2"/>
    <mergeCell ref="BD1:BF1"/>
    <mergeCell ref="AZ1:AZ2"/>
    <mergeCell ref="AQ1:AS1"/>
    <mergeCell ref="AX1:AY1"/>
    <mergeCell ref="AT1:AV1"/>
    <mergeCell ref="AW1:AW2"/>
    <mergeCell ref="A1:B2"/>
    <mergeCell ref="C1:C2"/>
    <mergeCell ref="AO1:AO2"/>
    <mergeCell ref="AP1:AP2"/>
    <mergeCell ref="D1:J1"/>
    <mergeCell ref="T1:AB1"/>
    <mergeCell ref="K1:S1"/>
    <mergeCell ref="AC1:AK1"/>
    <mergeCell ref="AL1:AN1"/>
  </mergeCells>
  <phoneticPr fontId="42" type="noConversion"/>
  <printOptions horizontalCentered="1"/>
  <pageMargins left="0.35" right="0.35" top="1.1499999999999999" bottom="0.5" header="0.5" footer="0.25"/>
  <pageSetup paperSize="5" scale="72" firstPageNumber="3" fitToWidth="0" orientation="portrait" r:id="rId1"/>
  <headerFooter alignWithMargins="0">
    <oddHeader>&amp;L&amp;"Arial,Bold"&amp;18&amp;K000000Table 2:  FY2018-19 Budget Letter  &amp;"Arial,Regular"&amp;10
&amp;"Arial,Bold"&amp;18Distribution and Adjustments - June 2019</oddHeader>
    <oddFooter>&amp;R&amp;12&amp;P</oddFooter>
  </headerFooter>
  <colBreaks count="6" manualBreakCount="6">
    <brk id="10" max="75" man="1"/>
    <brk id="19" max="1048575" man="1"/>
    <brk id="28" max="1048575" man="1"/>
    <brk id="37" max="1048575" man="1"/>
    <brk id="45" max="1048575" man="1"/>
    <brk id="52" max="7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S95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2" customWidth="1"/>
    <col min="2" max="2" width="28.140625" style="112" customWidth="1"/>
    <col min="3" max="3" width="13.140625" style="112" customWidth="1"/>
    <col min="4" max="4" width="13.85546875" style="112" customWidth="1"/>
    <col min="5" max="5" width="12.42578125" style="112" customWidth="1"/>
    <col min="6" max="6" width="11.28515625" style="112" customWidth="1"/>
    <col min="7" max="7" width="9.28515625" style="112" customWidth="1"/>
    <col min="8" max="8" width="12.42578125" style="112" customWidth="1"/>
    <col min="9" max="9" width="11.28515625" style="112" customWidth="1"/>
    <col min="10" max="10" width="9.28515625" style="112" customWidth="1"/>
    <col min="11" max="11" width="12.42578125" style="112" customWidth="1"/>
    <col min="12" max="12" width="11.28515625" style="112" customWidth="1"/>
    <col min="13" max="13" width="9.28515625" style="112" customWidth="1"/>
    <col min="14" max="14" width="12.42578125" style="112" customWidth="1"/>
    <col min="15" max="15" width="11.28515625" style="112" customWidth="1"/>
    <col min="16" max="16" width="9.28515625" style="112" customWidth="1"/>
    <col min="17" max="17" width="12.42578125" style="112" customWidth="1"/>
    <col min="18" max="18" width="13.42578125" style="112" customWidth="1"/>
    <col min="19" max="21" width="13.85546875" style="112" customWidth="1"/>
    <col min="22" max="22" width="13.28515625" style="112" customWidth="1"/>
    <col min="23" max="23" width="11.140625" style="112" customWidth="1"/>
    <col min="24" max="24" width="13.28515625" style="112" customWidth="1"/>
    <col min="25" max="25" width="14.7109375" style="112" customWidth="1"/>
    <col min="26" max="26" width="17.5703125" style="112" customWidth="1"/>
    <col min="27" max="29" width="11.5703125" style="112" customWidth="1"/>
    <col min="30" max="30" width="16.42578125" style="112" customWidth="1"/>
    <col min="31" max="32" width="15.85546875" style="112" customWidth="1"/>
    <col min="33" max="37" width="15.7109375" style="112" customWidth="1"/>
    <col min="38" max="38" width="15.140625" style="112" customWidth="1"/>
    <col min="39" max="39" width="10.85546875" style="112" customWidth="1"/>
    <col min="40" max="40" width="15" style="112" customWidth="1"/>
    <col min="41" max="41" width="14.85546875" style="112" customWidth="1"/>
    <col min="42" max="42" width="15.7109375" style="112" customWidth="1"/>
    <col min="43" max="44" width="13.85546875" style="112" customWidth="1"/>
    <col min="45" max="45" width="15.7109375" style="112" customWidth="1"/>
    <col min="46" max="16384" width="8.85546875" style="112"/>
  </cols>
  <sheetData>
    <row r="1" spans="1:45" ht="19.899999999999999" customHeight="1" x14ac:dyDescent="0.2">
      <c r="A1" s="1799" t="s">
        <v>1241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</row>
    <row r="2" spans="1:45" ht="30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806" t="s">
        <v>1243</v>
      </c>
      <c r="T2" s="1807"/>
      <c r="U2" s="1808"/>
      <c r="V2" s="1598" t="s">
        <v>540</v>
      </c>
      <c r="W2" s="1598" t="s">
        <v>1369</v>
      </c>
      <c r="X2" s="1598" t="s">
        <v>541</v>
      </c>
      <c r="Y2" s="1621" t="s">
        <v>1484</v>
      </c>
      <c r="Z2" s="1598" t="s">
        <v>1313</v>
      </c>
      <c r="AA2" s="1598" t="s">
        <v>296</v>
      </c>
      <c r="AB2" s="1598" t="s">
        <v>297</v>
      </c>
      <c r="AC2" s="1598" t="s">
        <v>254</v>
      </c>
      <c r="AD2" s="1598" t="s">
        <v>1314</v>
      </c>
      <c r="AE2" s="1624" t="s">
        <v>1590</v>
      </c>
      <c r="AF2" s="1623" t="s">
        <v>1370</v>
      </c>
      <c r="AG2" s="1784" t="s">
        <v>1244</v>
      </c>
      <c r="AH2" s="1784"/>
      <c r="AI2" s="1784"/>
      <c r="AJ2" s="1784"/>
      <c r="AK2" s="1784"/>
      <c r="AL2" s="1623" t="s">
        <v>1371</v>
      </c>
      <c r="AM2" s="1623" t="s">
        <v>1375</v>
      </c>
      <c r="AN2" s="1623" t="s">
        <v>1372</v>
      </c>
      <c r="AO2" s="1621" t="s">
        <v>1484</v>
      </c>
      <c r="AP2" s="1623" t="s">
        <v>1373</v>
      </c>
      <c r="AQ2" s="1623" t="s">
        <v>356</v>
      </c>
      <c r="AR2" s="1623" t="s">
        <v>297</v>
      </c>
      <c r="AS2" s="1623" t="s">
        <v>1374</v>
      </c>
    </row>
    <row r="3" spans="1:45" ht="95.25" customHeight="1" x14ac:dyDescent="0.2">
      <c r="A3" s="1801"/>
      <c r="B3" s="1802"/>
      <c r="C3" s="1598"/>
      <c r="D3" s="1348" t="s">
        <v>692</v>
      </c>
      <c r="E3" s="1348" t="s">
        <v>397</v>
      </c>
      <c r="F3" s="1348" t="s">
        <v>1229</v>
      </c>
      <c r="G3" s="1348" t="s">
        <v>489</v>
      </c>
      <c r="H3" s="1348" t="s">
        <v>397</v>
      </c>
      <c r="I3" s="1348" t="s">
        <v>1228</v>
      </c>
      <c r="J3" s="1348" t="s">
        <v>489</v>
      </c>
      <c r="K3" s="1348" t="s">
        <v>397</v>
      </c>
      <c r="L3" s="1348" t="s">
        <v>1227</v>
      </c>
      <c r="M3" s="1348" t="s">
        <v>512</v>
      </c>
      <c r="N3" s="1348" t="s">
        <v>397</v>
      </c>
      <c r="O3" s="1348" t="s">
        <v>1227</v>
      </c>
      <c r="P3" s="1348" t="s">
        <v>512</v>
      </c>
      <c r="Q3" s="1348" t="s">
        <v>397</v>
      </c>
      <c r="R3" s="1598"/>
      <c r="S3" s="1103" t="s">
        <v>1623</v>
      </c>
      <c r="T3" s="1103" t="s">
        <v>1226</v>
      </c>
      <c r="U3" s="1103" t="s">
        <v>1367</v>
      </c>
      <c r="V3" s="1598"/>
      <c r="W3" s="1598"/>
      <c r="X3" s="1598"/>
      <c r="Y3" s="1621"/>
      <c r="Z3" s="1598"/>
      <c r="AA3" s="1598"/>
      <c r="AB3" s="1598"/>
      <c r="AC3" s="1598"/>
      <c r="AD3" s="1598"/>
      <c r="AE3" s="1625"/>
      <c r="AF3" s="1623"/>
      <c r="AG3" s="1103" t="s">
        <v>1624</v>
      </c>
      <c r="AH3" s="1103" t="s">
        <v>1245</v>
      </c>
      <c r="AI3" s="1103" t="s">
        <v>1233</v>
      </c>
      <c r="AJ3" s="1103" t="s">
        <v>1237</v>
      </c>
      <c r="AK3" s="1103" t="s">
        <v>1246</v>
      </c>
      <c r="AL3" s="1623"/>
      <c r="AM3" s="1623"/>
      <c r="AN3" s="1623"/>
      <c r="AO3" s="1621"/>
      <c r="AP3" s="1623"/>
      <c r="AQ3" s="1623"/>
      <c r="AR3" s="1623"/>
      <c r="AS3" s="1623"/>
    </row>
    <row r="4" spans="1:45" ht="14.25" customHeight="1" x14ac:dyDescent="0.2">
      <c r="A4" s="964"/>
      <c r="B4" s="965"/>
      <c r="C4" s="815">
        <v>1</v>
      </c>
      <c r="D4" s="815">
        <v>2</v>
      </c>
      <c r="E4" s="815">
        <v>3</v>
      </c>
      <c r="F4" s="815">
        <v>4</v>
      </c>
      <c r="G4" s="815">
        <v>5</v>
      </c>
      <c r="H4" s="815">
        <v>6</v>
      </c>
      <c r="I4" s="815">
        <v>7</v>
      </c>
      <c r="J4" s="815">
        <v>8</v>
      </c>
      <c r="K4" s="815">
        <v>9</v>
      </c>
      <c r="L4" s="815">
        <v>10</v>
      </c>
      <c r="M4" s="815">
        <v>11</v>
      </c>
      <c r="N4" s="815">
        <v>12</v>
      </c>
      <c r="O4" s="815">
        <v>13</v>
      </c>
      <c r="P4" s="815">
        <v>14</v>
      </c>
      <c r="Q4" s="815">
        <v>15</v>
      </c>
      <c r="R4" s="815">
        <v>16</v>
      </c>
      <c r="S4" s="815">
        <v>17</v>
      </c>
      <c r="T4" s="815">
        <v>18</v>
      </c>
      <c r="U4" s="815">
        <v>19</v>
      </c>
      <c r="V4" s="815">
        <v>20</v>
      </c>
      <c r="W4" s="815">
        <v>21</v>
      </c>
      <c r="X4" s="815">
        <v>22</v>
      </c>
      <c r="Y4" s="815">
        <v>23</v>
      </c>
      <c r="Z4" s="815">
        <v>24</v>
      </c>
      <c r="AA4" s="815">
        <v>25</v>
      </c>
      <c r="AB4" s="815">
        <v>26</v>
      </c>
      <c r="AC4" s="815">
        <v>27</v>
      </c>
      <c r="AD4" s="815">
        <v>28</v>
      </c>
      <c r="AE4" s="815">
        <v>29</v>
      </c>
      <c r="AF4" s="815">
        <v>30</v>
      </c>
      <c r="AG4" s="815">
        <v>31</v>
      </c>
      <c r="AH4" s="815">
        <v>32</v>
      </c>
      <c r="AI4" s="815">
        <v>33</v>
      </c>
      <c r="AJ4" s="815">
        <v>34</v>
      </c>
      <c r="AK4" s="815">
        <v>35</v>
      </c>
      <c r="AL4" s="815">
        <v>36</v>
      </c>
      <c r="AM4" s="815">
        <v>37</v>
      </c>
      <c r="AN4" s="815">
        <v>38</v>
      </c>
      <c r="AO4" s="815">
        <v>39</v>
      </c>
      <c r="AP4" s="815">
        <v>40</v>
      </c>
      <c r="AQ4" s="815">
        <v>41</v>
      </c>
      <c r="AR4" s="815">
        <v>42</v>
      </c>
      <c r="AS4" s="815">
        <v>43</v>
      </c>
    </row>
    <row r="5" spans="1:45" s="833" customFormat="1" ht="31.5" customHeight="1" x14ac:dyDescent="0.2">
      <c r="A5" s="1216"/>
      <c r="B5" s="1216"/>
      <c r="C5" s="1237" t="s">
        <v>1047</v>
      </c>
      <c r="D5" s="1020" t="s">
        <v>1115</v>
      </c>
      <c r="E5" s="1020" t="s">
        <v>1049</v>
      </c>
      <c r="F5" s="1237" t="s">
        <v>1303</v>
      </c>
      <c r="G5" s="1237" t="s">
        <v>1060</v>
      </c>
      <c r="H5" s="1237" t="s">
        <v>1116</v>
      </c>
      <c r="I5" s="1237" t="s">
        <v>1302</v>
      </c>
      <c r="J5" s="1237" t="s">
        <v>1062</v>
      </c>
      <c r="K5" s="1237" t="s">
        <v>1117</v>
      </c>
      <c r="L5" s="1237" t="s">
        <v>1300</v>
      </c>
      <c r="M5" s="1237" t="s">
        <v>1064</v>
      </c>
      <c r="N5" s="1237" t="s">
        <v>1118</v>
      </c>
      <c r="O5" s="1237" t="s">
        <v>1301</v>
      </c>
      <c r="P5" s="1237" t="s">
        <v>1066</v>
      </c>
      <c r="Q5" s="1237" t="s">
        <v>1119</v>
      </c>
      <c r="R5" s="1237" t="s">
        <v>1352</v>
      </c>
      <c r="S5" s="1237" t="s">
        <v>1294</v>
      </c>
      <c r="T5" s="1237" t="s">
        <v>1295</v>
      </c>
      <c r="U5" s="1237" t="s">
        <v>1121</v>
      </c>
      <c r="V5" s="1237" t="s">
        <v>1122</v>
      </c>
      <c r="W5" s="1237" t="s">
        <v>1123</v>
      </c>
      <c r="X5" s="1237" t="s">
        <v>1124</v>
      </c>
      <c r="Y5" s="1237" t="s">
        <v>1055</v>
      </c>
      <c r="Z5" s="1019" t="s">
        <v>1450</v>
      </c>
      <c r="AA5" s="1019" t="s">
        <v>1348</v>
      </c>
      <c r="AB5" s="1019" t="s">
        <v>1127</v>
      </c>
      <c r="AC5" s="1019" t="s">
        <v>1355</v>
      </c>
      <c r="AD5" s="1019" t="s">
        <v>1451</v>
      </c>
      <c r="AE5" s="1019" t="s">
        <v>1088</v>
      </c>
      <c r="AF5" s="1019" t="s">
        <v>1130</v>
      </c>
      <c r="AG5" s="1019" t="s">
        <v>1294</v>
      </c>
      <c r="AH5" s="1019" t="s">
        <v>1131</v>
      </c>
      <c r="AI5" s="1019" t="s">
        <v>1295</v>
      </c>
      <c r="AJ5" s="1019" t="s">
        <v>1132</v>
      </c>
      <c r="AK5" s="1019" t="s">
        <v>1133</v>
      </c>
      <c r="AL5" s="1019" t="s">
        <v>1134</v>
      </c>
      <c r="AM5" s="1019" t="s">
        <v>1135</v>
      </c>
      <c r="AN5" s="1019" t="s">
        <v>1136</v>
      </c>
      <c r="AO5" s="1019" t="s">
        <v>1055</v>
      </c>
      <c r="AP5" s="1019" t="s">
        <v>1106</v>
      </c>
      <c r="AQ5" s="1019" t="s">
        <v>1343</v>
      </c>
      <c r="AR5" s="1019" t="s">
        <v>1108</v>
      </c>
      <c r="AS5" s="1019" t="s">
        <v>1351</v>
      </c>
    </row>
    <row r="6" spans="1:45" s="833" customFormat="1" ht="31.5" hidden="1" customHeight="1" x14ac:dyDescent="0.2">
      <c r="A6" s="1216"/>
      <c r="B6" s="1216"/>
      <c r="C6" s="1022"/>
      <c r="D6" s="1022" t="s">
        <v>802</v>
      </c>
      <c r="E6" s="1022" t="s">
        <v>803</v>
      </c>
      <c r="F6" s="1022"/>
      <c r="G6" s="1022" t="s">
        <v>802</v>
      </c>
      <c r="H6" s="1022" t="s">
        <v>803</v>
      </c>
      <c r="I6" s="1022"/>
      <c r="J6" s="1022" t="s">
        <v>802</v>
      </c>
      <c r="K6" s="1022" t="s">
        <v>803</v>
      </c>
      <c r="L6" s="1022"/>
      <c r="M6" s="1022" t="s">
        <v>802</v>
      </c>
      <c r="N6" s="1022" t="s">
        <v>803</v>
      </c>
      <c r="O6" s="1022"/>
      <c r="P6" s="1022" t="s">
        <v>802</v>
      </c>
      <c r="Q6" s="1022" t="s">
        <v>803</v>
      </c>
      <c r="R6" s="1022" t="s">
        <v>803</v>
      </c>
      <c r="S6" s="1022" t="s">
        <v>1054</v>
      </c>
      <c r="T6" s="1022" t="s">
        <v>1054</v>
      </c>
      <c r="U6" s="1022" t="s">
        <v>803</v>
      </c>
      <c r="V6" s="1022" t="s">
        <v>803</v>
      </c>
      <c r="W6" s="1022" t="s">
        <v>803</v>
      </c>
      <c r="X6" s="1022" t="s">
        <v>803</v>
      </c>
      <c r="Y6" s="1022" t="s">
        <v>1055</v>
      </c>
      <c r="Z6" s="1022" t="s">
        <v>1076</v>
      </c>
      <c r="AA6" s="1022" t="s">
        <v>1086</v>
      </c>
      <c r="AB6" s="1022" t="s">
        <v>803</v>
      </c>
      <c r="AC6" s="1022" t="s">
        <v>803</v>
      </c>
      <c r="AD6" s="1022" t="s">
        <v>1077</v>
      </c>
      <c r="AE6" s="1022" t="s">
        <v>802</v>
      </c>
      <c r="AF6" s="1022" t="s">
        <v>803</v>
      </c>
      <c r="AG6" s="1022" t="s">
        <v>1054</v>
      </c>
      <c r="AH6" s="1022" t="s">
        <v>803</v>
      </c>
      <c r="AI6" s="1022" t="s">
        <v>1054</v>
      </c>
      <c r="AJ6" s="1022" t="s">
        <v>803</v>
      </c>
      <c r="AK6" s="1022" t="s">
        <v>803</v>
      </c>
      <c r="AL6" s="1022" t="s">
        <v>803</v>
      </c>
      <c r="AM6" s="1022" t="s">
        <v>803</v>
      </c>
      <c r="AN6" s="1022" t="s">
        <v>803</v>
      </c>
      <c r="AO6" s="1022" t="s">
        <v>1055</v>
      </c>
      <c r="AP6" s="1022" t="s">
        <v>803</v>
      </c>
      <c r="AQ6" s="1022" t="s">
        <v>1086</v>
      </c>
      <c r="AR6" s="1022" t="s">
        <v>803</v>
      </c>
      <c r="AS6" s="1022" t="s">
        <v>803</v>
      </c>
    </row>
    <row r="7" spans="1:45" ht="16.149999999999999" customHeight="1" x14ac:dyDescent="0.2">
      <c r="A7" s="685">
        <v>1</v>
      </c>
      <c r="B7" s="370" t="s">
        <v>7</v>
      </c>
      <c r="C7" s="371"/>
      <c r="D7" s="372"/>
      <c r="E7" s="373"/>
      <c r="F7" s="374"/>
      <c r="G7" s="372"/>
      <c r="H7" s="373"/>
      <c r="I7" s="374"/>
      <c r="J7" s="372"/>
      <c r="K7" s="373"/>
      <c r="L7" s="374"/>
      <c r="M7" s="372"/>
      <c r="N7" s="373"/>
      <c r="O7" s="374"/>
      <c r="P7" s="372"/>
      <c r="Q7" s="373"/>
      <c r="R7" s="375">
        <v>0</v>
      </c>
      <c r="S7" s="372"/>
      <c r="T7" s="372"/>
      <c r="U7" s="376"/>
      <c r="V7" s="375"/>
      <c r="W7" s="373"/>
      <c r="X7" s="375"/>
      <c r="Y7" s="372"/>
      <c r="Z7" s="375"/>
      <c r="AA7" s="372"/>
      <c r="AB7" s="372"/>
      <c r="AC7" s="375"/>
      <c r="AD7" s="377"/>
      <c r="AE7" s="378"/>
      <c r="AF7" s="379"/>
      <c r="AG7" s="371"/>
      <c r="AH7" s="378"/>
      <c r="AI7" s="371"/>
      <c r="AJ7" s="380"/>
      <c r="AK7" s="381"/>
      <c r="AL7" s="379">
        <v>0</v>
      </c>
      <c r="AM7" s="382"/>
      <c r="AN7" s="379"/>
      <c r="AO7" s="372"/>
      <c r="AP7" s="379"/>
      <c r="AQ7" s="380"/>
      <c r="AR7" s="380"/>
      <c r="AS7" s="379">
        <v>0</v>
      </c>
    </row>
    <row r="8" spans="1:45" ht="16.149999999999999" customHeight="1" x14ac:dyDescent="0.2">
      <c r="A8" s="690">
        <v>2</v>
      </c>
      <c r="B8" s="387" t="s">
        <v>8</v>
      </c>
      <c r="C8" s="388"/>
      <c r="D8" s="389"/>
      <c r="E8" s="390"/>
      <c r="F8" s="391"/>
      <c r="G8" s="389"/>
      <c r="H8" s="390"/>
      <c r="I8" s="391"/>
      <c r="J8" s="389"/>
      <c r="K8" s="390"/>
      <c r="L8" s="391"/>
      <c r="M8" s="389"/>
      <c r="N8" s="390"/>
      <c r="O8" s="391"/>
      <c r="P8" s="389"/>
      <c r="Q8" s="390"/>
      <c r="R8" s="392">
        <v>0</v>
      </c>
      <c r="S8" s="389"/>
      <c r="T8" s="389"/>
      <c r="U8" s="393"/>
      <c r="V8" s="392"/>
      <c r="W8" s="390"/>
      <c r="X8" s="392"/>
      <c r="Y8" s="389"/>
      <c r="Z8" s="392"/>
      <c r="AA8" s="389"/>
      <c r="AB8" s="389"/>
      <c r="AC8" s="392"/>
      <c r="AD8" s="395"/>
      <c r="AE8" s="396"/>
      <c r="AF8" s="397"/>
      <c r="AG8" s="388"/>
      <c r="AH8" s="396"/>
      <c r="AI8" s="388"/>
      <c r="AJ8" s="398"/>
      <c r="AK8" s="399"/>
      <c r="AL8" s="397">
        <v>0</v>
      </c>
      <c r="AM8" s="400"/>
      <c r="AN8" s="397"/>
      <c r="AO8" s="389"/>
      <c r="AP8" s="397"/>
      <c r="AQ8" s="398"/>
      <c r="AR8" s="398"/>
      <c r="AS8" s="397">
        <v>0</v>
      </c>
    </row>
    <row r="9" spans="1:45" ht="16.149999999999999" customHeight="1" x14ac:dyDescent="0.2">
      <c r="A9" s="690">
        <v>3</v>
      </c>
      <c r="B9" s="387" t="s">
        <v>9</v>
      </c>
      <c r="C9" s="388"/>
      <c r="D9" s="389"/>
      <c r="E9" s="390"/>
      <c r="F9" s="391"/>
      <c r="G9" s="389"/>
      <c r="H9" s="390"/>
      <c r="I9" s="391"/>
      <c r="J9" s="389"/>
      <c r="K9" s="390"/>
      <c r="L9" s="391"/>
      <c r="M9" s="389"/>
      <c r="N9" s="390"/>
      <c r="O9" s="391"/>
      <c r="P9" s="389"/>
      <c r="Q9" s="390"/>
      <c r="R9" s="392">
        <v>0</v>
      </c>
      <c r="S9" s="389"/>
      <c r="T9" s="389"/>
      <c r="U9" s="393"/>
      <c r="V9" s="392"/>
      <c r="W9" s="390"/>
      <c r="X9" s="392"/>
      <c r="Y9" s="389"/>
      <c r="Z9" s="392"/>
      <c r="AA9" s="389"/>
      <c r="AB9" s="389"/>
      <c r="AC9" s="392"/>
      <c r="AD9" s="395"/>
      <c r="AE9" s="396"/>
      <c r="AF9" s="397"/>
      <c r="AG9" s="388"/>
      <c r="AH9" s="396"/>
      <c r="AI9" s="388"/>
      <c r="AJ9" s="398"/>
      <c r="AK9" s="399"/>
      <c r="AL9" s="397">
        <v>0</v>
      </c>
      <c r="AM9" s="400"/>
      <c r="AN9" s="397"/>
      <c r="AO9" s="389"/>
      <c r="AP9" s="397"/>
      <c r="AQ9" s="398"/>
      <c r="AR9" s="398"/>
      <c r="AS9" s="397">
        <v>0</v>
      </c>
    </row>
    <row r="10" spans="1:45" ht="16.149999999999999" customHeight="1" x14ac:dyDescent="0.2">
      <c r="A10" s="690">
        <v>4</v>
      </c>
      <c r="B10" s="387" t="s">
        <v>10</v>
      </c>
      <c r="C10" s="388"/>
      <c r="D10" s="389"/>
      <c r="E10" s="390"/>
      <c r="F10" s="391"/>
      <c r="G10" s="389"/>
      <c r="H10" s="390"/>
      <c r="I10" s="391"/>
      <c r="J10" s="389"/>
      <c r="K10" s="390"/>
      <c r="L10" s="391"/>
      <c r="M10" s="389"/>
      <c r="N10" s="390"/>
      <c r="O10" s="391"/>
      <c r="P10" s="389"/>
      <c r="Q10" s="390"/>
      <c r="R10" s="392">
        <v>0</v>
      </c>
      <c r="S10" s="389"/>
      <c r="T10" s="389"/>
      <c r="U10" s="393"/>
      <c r="V10" s="392"/>
      <c r="W10" s="390"/>
      <c r="X10" s="392"/>
      <c r="Y10" s="389"/>
      <c r="Z10" s="392"/>
      <c r="AA10" s="389"/>
      <c r="AB10" s="389"/>
      <c r="AC10" s="392"/>
      <c r="AD10" s="395"/>
      <c r="AE10" s="396"/>
      <c r="AF10" s="397"/>
      <c r="AG10" s="388"/>
      <c r="AH10" s="396"/>
      <c r="AI10" s="388"/>
      <c r="AJ10" s="398"/>
      <c r="AK10" s="399"/>
      <c r="AL10" s="397">
        <v>0</v>
      </c>
      <c r="AM10" s="400"/>
      <c r="AN10" s="397"/>
      <c r="AO10" s="389"/>
      <c r="AP10" s="397"/>
      <c r="AQ10" s="398"/>
      <c r="AR10" s="398"/>
      <c r="AS10" s="397">
        <v>0</v>
      </c>
    </row>
    <row r="11" spans="1:45" ht="16.149999999999999" customHeight="1" x14ac:dyDescent="0.2">
      <c r="A11" s="695">
        <v>5</v>
      </c>
      <c r="B11" s="401" t="s">
        <v>11</v>
      </c>
      <c r="C11" s="402"/>
      <c r="D11" s="403"/>
      <c r="E11" s="404"/>
      <c r="F11" s="405"/>
      <c r="G11" s="403"/>
      <c r="H11" s="404"/>
      <c r="I11" s="405"/>
      <c r="J11" s="403"/>
      <c r="K11" s="404"/>
      <c r="L11" s="405"/>
      <c r="M11" s="403"/>
      <c r="N11" s="404"/>
      <c r="O11" s="405"/>
      <c r="P11" s="403"/>
      <c r="Q11" s="404"/>
      <c r="R11" s="406">
        <v>0</v>
      </c>
      <c r="S11" s="403"/>
      <c r="T11" s="403"/>
      <c r="U11" s="407"/>
      <c r="V11" s="406"/>
      <c r="W11" s="404"/>
      <c r="X11" s="406"/>
      <c r="Y11" s="403"/>
      <c r="Z11" s="406"/>
      <c r="AA11" s="409"/>
      <c r="AB11" s="403"/>
      <c r="AC11" s="410"/>
      <c r="AD11" s="410"/>
      <c r="AE11" s="411"/>
      <c r="AF11" s="412"/>
      <c r="AG11" s="402"/>
      <c r="AH11" s="411"/>
      <c r="AI11" s="402"/>
      <c r="AJ11" s="413"/>
      <c r="AK11" s="414"/>
      <c r="AL11" s="412">
        <v>0</v>
      </c>
      <c r="AM11" s="415"/>
      <c r="AN11" s="412"/>
      <c r="AO11" s="403"/>
      <c r="AP11" s="412"/>
      <c r="AQ11" s="413"/>
      <c r="AR11" s="413"/>
      <c r="AS11" s="412">
        <v>0</v>
      </c>
    </row>
    <row r="12" spans="1:45" ht="16.149999999999999" customHeight="1" x14ac:dyDescent="0.2">
      <c r="A12" s="685">
        <v>6</v>
      </c>
      <c r="B12" s="370" t="s">
        <v>12</v>
      </c>
      <c r="C12" s="371"/>
      <c r="D12" s="372"/>
      <c r="E12" s="373"/>
      <c r="F12" s="374"/>
      <c r="G12" s="372"/>
      <c r="H12" s="373"/>
      <c r="I12" s="374"/>
      <c r="J12" s="372"/>
      <c r="K12" s="373"/>
      <c r="L12" s="374"/>
      <c r="M12" s="372"/>
      <c r="N12" s="373"/>
      <c r="O12" s="374"/>
      <c r="P12" s="372"/>
      <c r="Q12" s="373"/>
      <c r="R12" s="375">
        <v>0</v>
      </c>
      <c r="S12" s="372"/>
      <c r="T12" s="372"/>
      <c r="U12" s="376"/>
      <c r="V12" s="375"/>
      <c r="W12" s="373"/>
      <c r="X12" s="375"/>
      <c r="Y12" s="372"/>
      <c r="Z12" s="375"/>
      <c r="AA12" s="372"/>
      <c r="AB12" s="372"/>
      <c r="AC12" s="375"/>
      <c r="AD12" s="377"/>
      <c r="AE12" s="378"/>
      <c r="AF12" s="379"/>
      <c r="AG12" s="371"/>
      <c r="AH12" s="378"/>
      <c r="AI12" s="371"/>
      <c r="AJ12" s="380"/>
      <c r="AK12" s="381"/>
      <c r="AL12" s="379">
        <v>0</v>
      </c>
      <c r="AM12" s="382"/>
      <c r="AN12" s="379"/>
      <c r="AO12" s="372"/>
      <c r="AP12" s="379"/>
      <c r="AQ12" s="380"/>
      <c r="AR12" s="380"/>
      <c r="AS12" s="379">
        <v>0</v>
      </c>
    </row>
    <row r="13" spans="1:45" ht="16.149999999999999" customHeight="1" x14ac:dyDescent="0.2">
      <c r="A13" s="690">
        <v>7</v>
      </c>
      <c r="B13" s="387" t="s">
        <v>13</v>
      </c>
      <c r="C13" s="388"/>
      <c r="D13" s="389"/>
      <c r="E13" s="390"/>
      <c r="F13" s="391"/>
      <c r="G13" s="389"/>
      <c r="H13" s="390"/>
      <c r="I13" s="391"/>
      <c r="J13" s="389"/>
      <c r="K13" s="390"/>
      <c r="L13" s="391"/>
      <c r="M13" s="389"/>
      <c r="N13" s="390"/>
      <c r="O13" s="391"/>
      <c r="P13" s="389"/>
      <c r="Q13" s="390"/>
      <c r="R13" s="392">
        <v>0</v>
      </c>
      <c r="S13" s="389"/>
      <c r="T13" s="389"/>
      <c r="U13" s="393"/>
      <c r="V13" s="392"/>
      <c r="W13" s="390"/>
      <c r="X13" s="392"/>
      <c r="Y13" s="389"/>
      <c r="Z13" s="392"/>
      <c r="AA13" s="389"/>
      <c r="AB13" s="389"/>
      <c r="AC13" s="392"/>
      <c r="AD13" s="395"/>
      <c r="AE13" s="396"/>
      <c r="AF13" s="397"/>
      <c r="AG13" s="388"/>
      <c r="AH13" s="396"/>
      <c r="AI13" s="388"/>
      <c r="AJ13" s="398"/>
      <c r="AK13" s="399"/>
      <c r="AL13" s="397">
        <v>0</v>
      </c>
      <c r="AM13" s="400"/>
      <c r="AN13" s="397"/>
      <c r="AO13" s="389"/>
      <c r="AP13" s="397"/>
      <c r="AQ13" s="398"/>
      <c r="AR13" s="398"/>
      <c r="AS13" s="397">
        <v>0</v>
      </c>
    </row>
    <row r="14" spans="1:45" ht="16.149999999999999" customHeight="1" x14ac:dyDescent="0.2">
      <c r="A14" s="690">
        <v>8</v>
      </c>
      <c r="B14" s="387" t="s">
        <v>14</v>
      </c>
      <c r="C14" s="388"/>
      <c r="D14" s="389"/>
      <c r="E14" s="390"/>
      <c r="F14" s="391"/>
      <c r="G14" s="389"/>
      <c r="H14" s="390"/>
      <c r="I14" s="391"/>
      <c r="J14" s="389"/>
      <c r="K14" s="390"/>
      <c r="L14" s="391"/>
      <c r="M14" s="389"/>
      <c r="N14" s="390"/>
      <c r="O14" s="391"/>
      <c r="P14" s="389"/>
      <c r="Q14" s="390"/>
      <c r="R14" s="392">
        <v>0</v>
      </c>
      <c r="S14" s="389"/>
      <c r="T14" s="389"/>
      <c r="U14" s="393"/>
      <c r="V14" s="392"/>
      <c r="W14" s="390"/>
      <c r="X14" s="392"/>
      <c r="Y14" s="389"/>
      <c r="Z14" s="392"/>
      <c r="AA14" s="389"/>
      <c r="AB14" s="389"/>
      <c r="AC14" s="392"/>
      <c r="AD14" s="395"/>
      <c r="AE14" s="396"/>
      <c r="AF14" s="397"/>
      <c r="AG14" s="388"/>
      <c r="AH14" s="396"/>
      <c r="AI14" s="388"/>
      <c r="AJ14" s="398"/>
      <c r="AK14" s="399"/>
      <c r="AL14" s="397">
        <v>0</v>
      </c>
      <c r="AM14" s="400"/>
      <c r="AN14" s="397"/>
      <c r="AO14" s="389"/>
      <c r="AP14" s="397"/>
      <c r="AQ14" s="398"/>
      <c r="AR14" s="398"/>
      <c r="AS14" s="397">
        <v>0</v>
      </c>
    </row>
    <row r="15" spans="1:45" ht="16.149999999999999" customHeight="1" x14ac:dyDescent="0.2">
      <c r="A15" s="690">
        <v>9</v>
      </c>
      <c r="B15" s="387" t="s">
        <v>15</v>
      </c>
      <c r="C15" s="388"/>
      <c r="D15" s="389"/>
      <c r="E15" s="390"/>
      <c r="F15" s="391"/>
      <c r="G15" s="389"/>
      <c r="H15" s="390"/>
      <c r="I15" s="391"/>
      <c r="J15" s="389"/>
      <c r="K15" s="390"/>
      <c r="L15" s="391"/>
      <c r="M15" s="389"/>
      <c r="N15" s="390"/>
      <c r="O15" s="391"/>
      <c r="P15" s="389"/>
      <c r="Q15" s="390"/>
      <c r="R15" s="392">
        <v>0</v>
      </c>
      <c r="S15" s="389"/>
      <c r="T15" s="389"/>
      <c r="U15" s="393"/>
      <c r="V15" s="392"/>
      <c r="W15" s="390"/>
      <c r="X15" s="392"/>
      <c r="Y15" s="389"/>
      <c r="Z15" s="392"/>
      <c r="AA15" s="389"/>
      <c r="AB15" s="389"/>
      <c r="AC15" s="392"/>
      <c r="AD15" s="395"/>
      <c r="AE15" s="396"/>
      <c r="AF15" s="397"/>
      <c r="AG15" s="388"/>
      <c r="AH15" s="396"/>
      <c r="AI15" s="388"/>
      <c r="AJ15" s="398"/>
      <c r="AK15" s="399"/>
      <c r="AL15" s="397">
        <v>0</v>
      </c>
      <c r="AM15" s="400"/>
      <c r="AN15" s="397"/>
      <c r="AO15" s="389"/>
      <c r="AP15" s="397"/>
      <c r="AQ15" s="398"/>
      <c r="AR15" s="398"/>
      <c r="AS15" s="397">
        <v>0</v>
      </c>
    </row>
    <row r="16" spans="1:45" ht="16.149999999999999" customHeight="1" x14ac:dyDescent="0.2">
      <c r="A16" s="695">
        <v>10</v>
      </c>
      <c r="B16" s="401" t="s">
        <v>16</v>
      </c>
      <c r="C16" s="402"/>
      <c r="D16" s="403"/>
      <c r="E16" s="404"/>
      <c r="F16" s="405"/>
      <c r="G16" s="403"/>
      <c r="H16" s="404"/>
      <c r="I16" s="405"/>
      <c r="J16" s="403"/>
      <c r="K16" s="404"/>
      <c r="L16" s="405"/>
      <c r="M16" s="403"/>
      <c r="N16" s="404"/>
      <c r="O16" s="405"/>
      <c r="P16" s="403"/>
      <c r="Q16" s="404"/>
      <c r="R16" s="406">
        <v>0</v>
      </c>
      <c r="S16" s="403"/>
      <c r="T16" s="403"/>
      <c r="U16" s="407"/>
      <c r="V16" s="406"/>
      <c r="W16" s="404"/>
      <c r="X16" s="406"/>
      <c r="Y16" s="403"/>
      <c r="Z16" s="406"/>
      <c r="AA16" s="409"/>
      <c r="AB16" s="403"/>
      <c r="AC16" s="410"/>
      <c r="AD16" s="410"/>
      <c r="AE16" s="411"/>
      <c r="AF16" s="412"/>
      <c r="AG16" s="402"/>
      <c r="AH16" s="411"/>
      <c r="AI16" s="402"/>
      <c r="AJ16" s="413"/>
      <c r="AK16" s="414"/>
      <c r="AL16" s="412">
        <v>0</v>
      </c>
      <c r="AM16" s="415"/>
      <c r="AN16" s="412"/>
      <c r="AO16" s="403"/>
      <c r="AP16" s="412"/>
      <c r="AQ16" s="413"/>
      <c r="AR16" s="413"/>
      <c r="AS16" s="412">
        <v>0</v>
      </c>
    </row>
    <row r="17" spans="1:45" ht="16.149999999999999" customHeight="1" x14ac:dyDescent="0.2">
      <c r="A17" s="685">
        <v>11</v>
      </c>
      <c r="B17" s="370" t="s">
        <v>17</v>
      </c>
      <c r="C17" s="371"/>
      <c r="D17" s="372"/>
      <c r="E17" s="373"/>
      <c r="F17" s="374"/>
      <c r="G17" s="372"/>
      <c r="H17" s="373"/>
      <c r="I17" s="374"/>
      <c r="J17" s="372"/>
      <c r="K17" s="373"/>
      <c r="L17" s="374"/>
      <c r="M17" s="372"/>
      <c r="N17" s="373"/>
      <c r="O17" s="374"/>
      <c r="P17" s="372"/>
      <c r="Q17" s="373"/>
      <c r="R17" s="375">
        <v>0</v>
      </c>
      <c r="S17" s="372"/>
      <c r="T17" s="372"/>
      <c r="U17" s="376"/>
      <c r="V17" s="375"/>
      <c r="W17" s="373"/>
      <c r="X17" s="375"/>
      <c r="Y17" s="372"/>
      <c r="Z17" s="375"/>
      <c r="AA17" s="372"/>
      <c r="AB17" s="372"/>
      <c r="AC17" s="375"/>
      <c r="AD17" s="377"/>
      <c r="AE17" s="378"/>
      <c r="AF17" s="379"/>
      <c r="AG17" s="371"/>
      <c r="AH17" s="378"/>
      <c r="AI17" s="371"/>
      <c r="AJ17" s="380"/>
      <c r="AK17" s="381"/>
      <c r="AL17" s="379">
        <v>0</v>
      </c>
      <c r="AM17" s="382"/>
      <c r="AN17" s="379"/>
      <c r="AO17" s="372"/>
      <c r="AP17" s="379"/>
      <c r="AQ17" s="380"/>
      <c r="AR17" s="380"/>
      <c r="AS17" s="379">
        <v>0</v>
      </c>
    </row>
    <row r="18" spans="1:45" ht="16.149999999999999" customHeight="1" x14ac:dyDescent="0.2">
      <c r="A18" s="690">
        <v>12</v>
      </c>
      <c r="B18" s="387" t="s">
        <v>18</v>
      </c>
      <c r="C18" s="388"/>
      <c r="D18" s="389"/>
      <c r="E18" s="390"/>
      <c r="F18" s="391"/>
      <c r="G18" s="389"/>
      <c r="H18" s="390"/>
      <c r="I18" s="391"/>
      <c r="J18" s="389"/>
      <c r="K18" s="390"/>
      <c r="L18" s="391"/>
      <c r="M18" s="389"/>
      <c r="N18" s="390"/>
      <c r="O18" s="391"/>
      <c r="P18" s="389"/>
      <c r="Q18" s="390"/>
      <c r="R18" s="392">
        <v>0</v>
      </c>
      <c r="S18" s="389"/>
      <c r="T18" s="389"/>
      <c r="U18" s="393"/>
      <c r="V18" s="392"/>
      <c r="W18" s="390"/>
      <c r="X18" s="392"/>
      <c r="Y18" s="389"/>
      <c r="Z18" s="392"/>
      <c r="AA18" s="389"/>
      <c r="AB18" s="389"/>
      <c r="AC18" s="392"/>
      <c r="AD18" s="395"/>
      <c r="AE18" s="396"/>
      <c r="AF18" s="397"/>
      <c r="AG18" s="388"/>
      <c r="AH18" s="396"/>
      <c r="AI18" s="388"/>
      <c r="AJ18" s="398"/>
      <c r="AK18" s="399"/>
      <c r="AL18" s="397">
        <v>0</v>
      </c>
      <c r="AM18" s="400"/>
      <c r="AN18" s="397"/>
      <c r="AO18" s="389"/>
      <c r="AP18" s="397"/>
      <c r="AQ18" s="398"/>
      <c r="AR18" s="398"/>
      <c r="AS18" s="397">
        <v>0</v>
      </c>
    </row>
    <row r="19" spans="1:45" ht="16.149999999999999" customHeight="1" x14ac:dyDescent="0.2">
      <c r="A19" s="690">
        <v>13</v>
      </c>
      <c r="B19" s="387" t="s">
        <v>19</v>
      </c>
      <c r="C19" s="388"/>
      <c r="D19" s="389"/>
      <c r="E19" s="390"/>
      <c r="F19" s="391"/>
      <c r="G19" s="389"/>
      <c r="H19" s="390"/>
      <c r="I19" s="391"/>
      <c r="J19" s="389"/>
      <c r="K19" s="390"/>
      <c r="L19" s="391"/>
      <c r="M19" s="389"/>
      <c r="N19" s="390"/>
      <c r="O19" s="391"/>
      <c r="P19" s="389"/>
      <c r="Q19" s="390"/>
      <c r="R19" s="392">
        <v>0</v>
      </c>
      <c r="S19" s="389"/>
      <c r="T19" s="389"/>
      <c r="U19" s="393"/>
      <c r="V19" s="392"/>
      <c r="W19" s="390"/>
      <c r="X19" s="392"/>
      <c r="Y19" s="389"/>
      <c r="Z19" s="392"/>
      <c r="AA19" s="389"/>
      <c r="AB19" s="389"/>
      <c r="AC19" s="392"/>
      <c r="AD19" s="395"/>
      <c r="AE19" s="396"/>
      <c r="AF19" s="397"/>
      <c r="AG19" s="388"/>
      <c r="AH19" s="396"/>
      <c r="AI19" s="388"/>
      <c r="AJ19" s="398"/>
      <c r="AK19" s="399"/>
      <c r="AL19" s="397">
        <v>0</v>
      </c>
      <c r="AM19" s="400"/>
      <c r="AN19" s="397"/>
      <c r="AO19" s="389"/>
      <c r="AP19" s="397"/>
      <c r="AQ19" s="398"/>
      <c r="AR19" s="398"/>
      <c r="AS19" s="397">
        <v>0</v>
      </c>
    </row>
    <row r="20" spans="1:45" ht="16.149999999999999" customHeight="1" x14ac:dyDescent="0.2">
      <c r="A20" s="690">
        <v>14</v>
      </c>
      <c r="B20" s="387" t="s">
        <v>20</v>
      </c>
      <c r="C20" s="388"/>
      <c r="D20" s="389"/>
      <c r="E20" s="390"/>
      <c r="F20" s="391"/>
      <c r="G20" s="389"/>
      <c r="H20" s="390"/>
      <c r="I20" s="391"/>
      <c r="J20" s="389"/>
      <c r="K20" s="390"/>
      <c r="L20" s="391"/>
      <c r="M20" s="389"/>
      <c r="N20" s="390"/>
      <c r="O20" s="391"/>
      <c r="P20" s="389"/>
      <c r="Q20" s="390"/>
      <c r="R20" s="392">
        <v>0</v>
      </c>
      <c r="S20" s="389"/>
      <c r="T20" s="389"/>
      <c r="U20" s="393"/>
      <c r="V20" s="392"/>
      <c r="W20" s="390"/>
      <c r="X20" s="392"/>
      <c r="Y20" s="389"/>
      <c r="Z20" s="392"/>
      <c r="AA20" s="389"/>
      <c r="AB20" s="389"/>
      <c r="AC20" s="392"/>
      <c r="AD20" s="395"/>
      <c r="AE20" s="396"/>
      <c r="AF20" s="397"/>
      <c r="AG20" s="388"/>
      <c r="AH20" s="396"/>
      <c r="AI20" s="388"/>
      <c r="AJ20" s="398"/>
      <c r="AK20" s="399"/>
      <c r="AL20" s="397">
        <v>0</v>
      </c>
      <c r="AM20" s="400"/>
      <c r="AN20" s="397"/>
      <c r="AO20" s="389"/>
      <c r="AP20" s="397"/>
      <c r="AQ20" s="398"/>
      <c r="AR20" s="398"/>
      <c r="AS20" s="397">
        <v>0</v>
      </c>
    </row>
    <row r="21" spans="1:45" ht="16.149999999999999" customHeight="1" x14ac:dyDescent="0.2">
      <c r="A21" s="695">
        <v>15</v>
      </c>
      <c r="B21" s="401" t="s">
        <v>21</v>
      </c>
      <c r="C21" s="402"/>
      <c r="D21" s="403"/>
      <c r="E21" s="404"/>
      <c r="F21" s="405"/>
      <c r="G21" s="403"/>
      <c r="H21" s="404"/>
      <c r="I21" s="405"/>
      <c r="J21" s="403"/>
      <c r="K21" s="404"/>
      <c r="L21" s="405"/>
      <c r="M21" s="403"/>
      <c r="N21" s="404"/>
      <c r="O21" s="405"/>
      <c r="P21" s="403"/>
      <c r="Q21" s="404"/>
      <c r="R21" s="406">
        <v>0</v>
      </c>
      <c r="S21" s="403"/>
      <c r="T21" s="403"/>
      <c r="U21" s="407"/>
      <c r="V21" s="406"/>
      <c r="W21" s="404"/>
      <c r="X21" s="406"/>
      <c r="Y21" s="403"/>
      <c r="Z21" s="406"/>
      <c r="AA21" s="409"/>
      <c r="AB21" s="403"/>
      <c r="AC21" s="410"/>
      <c r="AD21" s="410"/>
      <c r="AE21" s="411"/>
      <c r="AF21" s="412"/>
      <c r="AG21" s="402"/>
      <c r="AH21" s="411"/>
      <c r="AI21" s="402"/>
      <c r="AJ21" s="413"/>
      <c r="AK21" s="414"/>
      <c r="AL21" s="412">
        <v>0</v>
      </c>
      <c r="AM21" s="415"/>
      <c r="AN21" s="412"/>
      <c r="AO21" s="403"/>
      <c r="AP21" s="412"/>
      <c r="AQ21" s="413"/>
      <c r="AR21" s="413"/>
      <c r="AS21" s="412">
        <v>0</v>
      </c>
    </row>
    <row r="22" spans="1:45" ht="16.149999999999999" customHeight="1" x14ac:dyDescent="0.2">
      <c r="A22" s="685">
        <v>16</v>
      </c>
      <c r="B22" s="370" t="s">
        <v>22</v>
      </c>
      <c r="C22" s="371"/>
      <c r="D22" s="372"/>
      <c r="E22" s="373"/>
      <c r="F22" s="374"/>
      <c r="G22" s="372"/>
      <c r="H22" s="373"/>
      <c r="I22" s="374"/>
      <c r="J22" s="372"/>
      <c r="K22" s="373"/>
      <c r="L22" s="374"/>
      <c r="M22" s="372"/>
      <c r="N22" s="373"/>
      <c r="O22" s="374"/>
      <c r="P22" s="372"/>
      <c r="Q22" s="373"/>
      <c r="R22" s="375">
        <v>0</v>
      </c>
      <c r="S22" s="372"/>
      <c r="T22" s="372"/>
      <c r="U22" s="376"/>
      <c r="V22" s="375"/>
      <c r="W22" s="373"/>
      <c r="X22" s="375"/>
      <c r="Y22" s="372"/>
      <c r="Z22" s="375"/>
      <c r="AA22" s="372"/>
      <c r="AB22" s="372"/>
      <c r="AC22" s="375"/>
      <c r="AD22" s="377"/>
      <c r="AE22" s="378"/>
      <c r="AF22" s="379"/>
      <c r="AG22" s="371"/>
      <c r="AH22" s="378"/>
      <c r="AI22" s="371"/>
      <c r="AJ22" s="380"/>
      <c r="AK22" s="381"/>
      <c r="AL22" s="379">
        <v>0</v>
      </c>
      <c r="AM22" s="382"/>
      <c r="AN22" s="379"/>
      <c r="AO22" s="372"/>
      <c r="AP22" s="379"/>
      <c r="AQ22" s="380"/>
      <c r="AR22" s="380"/>
      <c r="AS22" s="379">
        <v>0</v>
      </c>
    </row>
    <row r="23" spans="1:45" ht="16.149999999999999" customHeight="1" x14ac:dyDescent="0.2">
      <c r="A23" s="690">
        <v>17</v>
      </c>
      <c r="B23" s="387" t="s">
        <v>23</v>
      </c>
      <c r="C23" s="388"/>
      <c r="D23" s="389"/>
      <c r="E23" s="390"/>
      <c r="F23" s="391"/>
      <c r="G23" s="389"/>
      <c r="H23" s="390"/>
      <c r="I23" s="391"/>
      <c r="J23" s="389"/>
      <c r="K23" s="390"/>
      <c r="L23" s="391"/>
      <c r="M23" s="389"/>
      <c r="N23" s="390"/>
      <c r="O23" s="391"/>
      <c r="P23" s="389"/>
      <c r="Q23" s="390"/>
      <c r="R23" s="392">
        <v>0</v>
      </c>
      <c r="S23" s="389"/>
      <c r="T23" s="389"/>
      <c r="U23" s="393"/>
      <c r="V23" s="392"/>
      <c r="W23" s="390"/>
      <c r="X23" s="392"/>
      <c r="Y23" s="389"/>
      <c r="Z23" s="392"/>
      <c r="AA23" s="389"/>
      <c r="AB23" s="389"/>
      <c r="AC23" s="392"/>
      <c r="AD23" s="395"/>
      <c r="AE23" s="396"/>
      <c r="AF23" s="397"/>
      <c r="AG23" s="388"/>
      <c r="AH23" s="396"/>
      <c r="AI23" s="388"/>
      <c r="AJ23" s="398"/>
      <c r="AK23" s="399"/>
      <c r="AL23" s="397">
        <v>0</v>
      </c>
      <c r="AM23" s="400"/>
      <c r="AN23" s="397"/>
      <c r="AO23" s="389"/>
      <c r="AP23" s="397"/>
      <c r="AQ23" s="398"/>
      <c r="AR23" s="398"/>
      <c r="AS23" s="397">
        <v>0</v>
      </c>
    </row>
    <row r="24" spans="1:45" ht="16.149999999999999" customHeight="1" x14ac:dyDescent="0.2">
      <c r="A24" s="690">
        <v>18</v>
      </c>
      <c r="B24" s="387" t="s">
        <v>24</v>
      </c>
      <c r="C24" s="388"/>
      <c r="D24" s="389"/>
      <c r="E24" s="390"/>
      <c r="F24" s="391"/>
      <c r="G24" s="389"/>
      <c r="H24" s="390"/>
      <c r="I24" s="391"/>
      <c r="J24" s="389"/>
      <c r="K24" s="390"/>
      <c r="L24" s="391"/>
      <c r="M24" s="389"/>
      <c r="N24" s="390"/>
      <c r="O24" s="391"/>
      <c r="P24" s="389"/>
      <c r="Q24" s="390"/>
      <c r="R24" s="392">
        <v>0</v>
      </c>
      <c r="S24" s="389"/>
      <c r="T24" s="389"/>
      <c r="U24" s="393"/>
      <c r="V24" s="392"/>
      <c r="W24" s="390"/>
      <c r="X24" s="392"/>
      <c r="Y24" s="389"/>
      <c r="Z24" s="392"/>
      <c r="AA24" s="389"/>
      <c r="AB24" s="389"/>
      <c r="AC24" s="392"/>
      <c r="AD24" s="395"/>
      <c r="AE24" s="396"/>
      <c r="AF24" s="397"/>
      <c r="AG24" s="388"/>
      <c r="AH24" s="396"/>
      <c r="AI24" s="388"/>
      <c r="AJ24" s="398"/>
      <c r="AK24" s="399"/>
      <c r="AL24" s="397">
        <v>0</v>
      </c>
      <c r="AM24" s="400"/>
      <c r="AN24" s="397"/>
      <c r="AO24" s="389"/>
      <c r="AP24" s="397"/>
      <c r="AQ24" s="398"/>
      <c r="AR24" s="398"/>
      <c r="AS24" s="397">
        <v>0</v>
      </c>
    </row>
    <row r="25" spans="1:45" ht="16.149999999999999" customHeight="1" x14ac:dyDescent="0.2">
      <c r="A25" s="690">
        <v>19</v>
      </c>
      <c r="B25" s="387" t="s">
        <v>25</v>
      </c>
      <c r="C25" s="388"/>
      <c r="D25" s="389"/>
      <c r="E25" s="390"/>
      <c r="F25" s="391"/>
      <c r="G25" s="389"/>
      <c r="H25" s="390"/>
      <c r="I25" s="391"/>
      <c r="J25" s="389"/>
      <c r="K25" s="390"/>
      <c r="L25" s="391"/>
      <c r="M25" s="389"/>
      <c r="N25" s="390"/>
      <c r="O25" s="391"/>
      <c r="P25" s="389"/>
      <c r="Q25" s="390"/>
      <c r="R25" s="392">
        <v>0</v>
      </c>
      <c r="S25" s="389"/>
      <c r="T25" s="389"/>
      <c r="U25" s="393"/>
      <c r="V25" s="392"/>
      <c r="W25" s="390"/>
      <c r="X25" s="392"/>
      <c r="Y25" s="389"/>
      <c r="Z25" s="392"/>
      <c r="AA25" s="389"/>
      <c r="AB25" s="389"/>
      <c r="AC25" s="392"/>
      <c r="AD25" s="395"/>
      <c r="AE25" s="396"/>
      <c r="AF25" s="397"/>
      <c r="AG25" s="388"/>
      <c r="AH25" s="396"/>
      <c r="AI25" s="388"/>
      <c r="AJ25" s="398"/>
      <c r="AK25" s="399"/>
      <c r="AL25" s="397">
        <v>0</v>
      </c>
      <c r="AM25" s="400"/>
      <c r="AN25" s="397"/>
      <c r="AO25" s="389"/>
      <c r="AP25" s="397"/>
      <c r="AQ25" s="398"/>
      <c r="AR25" s="398"/>
      <c r="AS25" s="397">
        <v>0</v>
      </c>
    </row>
    <row r="26" spans="1:45" ht="16.149999999999999" customHeight="1" x14ac:dyDescent="0.2">
      <c r="A26" s="695">
        <v>20</v>
      </c>
      <c r="B26" s="401" t="s">
        <v>26</v>
      </c>
      <c r="C26" s="402"/>
      <c r="D26" s="403"/>
      <c r="E26" s="404"/>
      <c r="F26" s="405"/>
      <c r="G26" s="403"/>
      <c r="H26" s="404"/>
      <c r="I26" s="405"/>
      <c r="J26" s="403"/>
      <c r="K26" s="404"/>
      <c r="L26" s="405"/>
      <c r="M26" s="403"/>
      <c r="N26" s="404"/>
      <c r="O26" s="405"/>
      <c r="P26" s="403"/>
      <c r="Q26" s="404"/>
      <c r="R26" s="406">
        <v>0</v>
      </c>
      <c r="S26" s="403"/>
      <c r="T26" s="403"/>
      <c r="U26" s="407"/>
      <c r="V26" s="406"/>
      <c r="W26" s="404"/>
      <c r="X26" s="406"/>
      <c r="Y26" s="403"/>
      <c r="Z26" s="406"/>
      <c r="AA26" s="409"/>
      <c r="AB26" s="403"/>
      <c r="AC26" s="410"/>
      <c r="AD26" s="410"/>
      <c r="AE26" s="411"/>
      <c r="AF26" s="412"/>
      <c r="AG26" s="402"/>
      <c r="AH26" s="411"/>
      <c r="AI26" s="402"/>
      <c r="AJ26" s="413"/>
      <c r="AK26" s="414"/>
      <c r="AL26" s="412">
        <v>0</v>
      </c>
      <c r="AM26" s="415"/>
      <c r="AN26" s="412"/>
      <c r="AO26" s="403"/>
      <c r="AP26" s="412"/>
      <c r="AQ26" s="413"/>
      <c r="AR26" s="413"/>
      <c r="AS26" s="412">
        <v>0</v>
      </c>
    </row>
    <row r="27" spans="1:45" ht="16.149999999999999" customHeight="1" x14ac:dyDescent="0.2">
      <c r="A27" s="685">
        <v>21</v>
      </c>
      <c r="B27" s="370" t="s">
        <v>27</v>
      </c>
      <c r="C27" s="371"/>
      <c r="D27" s="372"/>
      <c r="E27" s="373"/>
      <c r="F27" s="374"/>
      <c r="G27" s="372"/>
      <c r="H27" s="373"/>
      <c r="I27" s="374"/>
      <c r="J27" s="372"/>
      <c r="K27" s="373"/>
      <c r="L27" s="374"/>
      <c r="M27" s="372"/>
      <c r="N27" s="373"/>
      <c r="O27" s="374"/>
      <c r="P27" s="372"/>
      <c r="Q27" s="373"/>
      <c r="R27" s="375">
        <v>0</v>
      </c>
      <c r="S27" s="372"/>
      <c r="T27" s="372"/>
      <c r="U27" s="376"/>
      <c r="V27" s="375"/>
      <c r="W27" s="373"/>
      <c r="X27" s="375"/>
      <c r="Y27" s="372"/>
      <c r="Z27" s="375"/>
      <c r="AA27" s="372"/>
      <c r="AB27" s="372"/>
      <c r="AC27" s="375"/>
      <c r="AD27" s="377"/>
      <c r="AE27" s="378"/>
      <c r="AF27" s="379"/>
      <c r="AG27" s="371"/>
      <c r="AH27" s="378"/>
      <c r="AI27" s="371"/>
      <c r="AJ27" s="380"/>
      <c r="AK27" s="381"/>
      <c r="AL27" s="379">
        <v>0</v>
      </c>
      <c r="AM27" s="382"/>
      <c r="AN27" s="379"/>
      <c r="AO27" s="372"/>
      <c r="AP27" s="379"/>
      <c r="AQ27" s="380"/>
      <c r="AR27" s="380"/>
      <c r="AS27" s="379">
        <v>0</v>
      </c>
    </row>
    <row r="28" spans="1:45" ht="16.149999999999999" customHeight="1" x14ac:dyDescent="0.2">
      <c r="A28" s="690">
        <v>22</v>
      </c>
      <c r="B28" s="387" t="s">
        <v>28</v>
      </c>
      <c r="C28" s="388"/>
      <c r="D28" s="389"/>
      <c r="E28" s="390"/>
      <c r="F28" s="391"/>
      <c r="G28" s="389"/>
      <c r="H28" s="390"/>
      <c r="I28" s="391"/>
      <c r="J28" s="389"/>
      <c r="K28" s="390"/>
      <c r="L28" s="391"/>
      <c r="M28" s="389"/>
      <c r="N28" s="390"/>
      <c r="O28" s="391"/>
      <c r="P28" s="389"/>
      <c r="Q28" s="390"/>
      <c r="R28" s="392">
        <v>0</v>
      </c>
      <c r="S28" s="389"/>
      <c r="T28" s="389"/>
      <c r="U28" s="393"/>
      <c r="V28" s="392"/>
      <c r="W28" s="390"/>
      <c r="X28" s="392"/>
      <c r="Y28" s="389"/>
      <c r="Z28" s="392"/>
      <c r="AA28" s="389"/>
      <c r="AB28" s="389"/>
      <c r="AC28" s="392"/>
      <c r="AD28" s="395"/>
      <c r="AE28" s="396"/>
      <c r="AF28" s="397"/>
      <c r="AG28" s="388"/>
      <c r="AH28" s="396"/>
      <c r="AI28" s="388"/>
      <c r="AJ28" s="398"/>
      <c r="AK28" s="399"/>
      <c r="AL28" s="397">
        <v>0</v>
      </c>
      <c r="AM28" s="400"/>
      <c r="AN28" s="397"/>
      <c r="AO28" s="389"/>
      <c r="AP28" s="397"/>
      <c r="AQ28" s="398"/>
      <c r="AR28" s="398"/>
      <c r="AS28" s="397">
        <v>0</v>
      </c>
    </row>
    <row r="29" spans="1:45" ht="16.149999999999999" customHeight="1" x14ac:dyDescent="0.2">
      <c r="A29" s="690">
        <v>23</v>
      </c>
      <c r="B29" s="387" t="s">
        <v>29</v>
      </c>
      <c r="C29" s="388"/>
      <c r="D29" s="389"/>
      <c r="E29" s="390"/>
      <c r="F29" s="391"/>
      <c r="G29" s="389"/>
      <c r="H29" s="390"/>
      <c r="I29" s="391"/>
      <c r="J29" s="389"/>
      <c r="K29" s="390"/>
      <c r="L29" s="391"/>
      <c r="M29" s="389"/>
      <c r="N29" s="390"/>
      <c r="O29" s="391"/>
      <c r="P29" s="389"/>
      <c r="Q29" s="390"/>
      <c r="R29" s="392">
        <v>0</v>
      </c>
      <c r="S29" s="389"/>
      <c r="T29" s="389"/>
      <c r="U29" s="393"/>
      <c r="V29" s="392"/>
      <c r="W29" s="390"/>
      <c r="X29" s="392"/>
      <c r="Y29" s="389"/>
      <c r="Z29" s="392"/>
      <c r="AA29" s="389"/>
      <c r="AB29" s="389"/>
      <c r="AC29" s="392"/>
      <c r="AD29" s="395"/>
      <c r="AE29" s="396"/>
      <c r="AF29" s="397"/>
      <c r="AG29" s="388"/>
      <c r="AH29" s="396"/>
      <c r="AI29" s="388"/>
      <c r="AJ29" s="398"/>
      <c r="AK29" s="399"/>
      <c r="AL29" s="397">
        <v>0</v>
      </c>
      <c r="AM29" s="400"/>
      <c r="AN29" s="397"/>
      <c r="AO29" s="389"/>
      <c r="AP29" s="397"/>
      <c r="AQ29" s="398"/>
      <c r="AR29" s="398"/>
      <c r="AS29" s="397">
        <v>0</v>
      </c>
    </row>
    <row r="30" spans="1:45" ht="16.149999999999999" customHeight="1" x14ac:dyDescent="0.2">
      <c r="A30" s="690">
        <v>24</v>
      </c>
      <c r="B30" s="387" t="s">
        <v>30</v>
      </c>
      <c r="C30" s="388"/>
      <c r="D30" s="389"/>
      <c r="E30" s="390"/>
      <c r="F30" s="391"/>
      <c r="G30" s="389"/>
      <c r="H30" s="390"/>
      <c r="I30" s="391"/>
      <c r="J30" s="389"/>
      <c r="K30" s="390"/>
      <c r="L30" s="391"/>
      <c r="M30" s="389"/>
      <c r="N30" s="390"/>
      <c r="O30" s="391"/>
      <c r="P30" s="389"/>
      <c r="Q30" s="390"/>
      <c r="R30" s="392">
        <v>0</v>
      </c>
      <c r="S30" s="389"/>
      <c r="T30" s="389"/>
      <c r="U30" s="393"/>
      <c r="V30" s="392"/>
      <c r="W30" s="390"/>
      <c r="X30" s="392"/>
      <c r="Y30" s="389"/>
      <c r="Z30" s="392"/>
      <c r="AA30" s="389"/>
      <c r="AB30" s="389"/>
      <c r="AC30" s="392"/>
      <c r="AD30" s="395"/>
      <c r="AE30" s="396"/>
      <c r="AF30" s="397"/>
      <c r="AG30" s="388"/>
      <c r="AH30" s="396"/>
      <c r="AI30" s="388"/>
      <c r="AJ30" s="398"/>
      <c r="AK30" s="399"/>
      <c r="AL30" s="397">
        <v>0</v>
      </c>
      <c r="AM30" s="400"/>
      <c r="AN30" s="397"/>
      <c r="AO30" s="389"/>
      <c r="AP30" s="397"/>
      <c r="AQ30" s="398"/>
      <c r="AR30" s="398"/>
      <c r="AS30" s="397">
        <v>0</v>
      </c>
    </row>
    <row r="31" spans="1:45" ht="16.149999999999999" customHeight="1" x14ac:dyDescent="0.2">
      <c r="A31" s="695">
        <v>25</v>
      </c>
      <c r="B31" s="401" t="s">
        <v>31</v>
      </c>
      <c r="C31" s="402"/>
      <c r="D31" s="403"/>
      <c r="E31" s="404"/>
      <c r="F31" s="405"/>
      <c r="G31" s="403"/>
      <c r="H31" s="404"/>
      <c r="I31" s="405"/>
      <c r="J31" s="403"/>
      <c r="K31" s="404"/>
      <c r="L31" s="405"/>
      <c r="M31" s="403"/>
      <c r="N31" s="404"/>
      <c r="O31" s="405"/>
      <c r="P31" s="403"/>
      <c r="Q31" s="404"/>
      <c r="R31" s="406">
        <v>0</v>
      </c>
      <c r="S31" s="403"/>
      <c r="T31" s="403"/>
      <c r="U31" s="407"/>
      <c r="V31" s="406"/>
      <c r="W31" s="404"/>
      <c r="X31" s="406"/>
      <c r="Y31" s="403"/>
      <c r="Z31" s="406"/>
      <c r="AA31" s="409"/>
      <c r="AB31" s="403"/>
      <c r="AC31" s="410"/>
      <c r="AD31" s="410"/>
      <c r="AE31" s="411"/>
      <c r="AF31" s="412"/>
      <c r="AG31" s="402"/>
      <c r="AH31" s="411"/>
      <c r="AI31" s="402"/>
      <c r="AJ31" s="413"/>
      <c r="AK31" s="414"/>
      <c r="AL31" s="412">
        <v>0</v>
      </c>
      <c r="AM31" s="415"/>
      <c r="AN31" s="412"/>
      <c r="AO31" s="403"/>
      <c r="AP31" s="412"/>
      <c r="AQ31" s="413"/>
      <c r="AR31" s="413"/>
      <c r="AS31" s="412">
        <v>0</v>
      </c>
    </row>
    <row r="32" spans="1:45" ht="16.149999999999999" customHeight="1" x14ac:dyDescent="0.2">
      <c r="A32" s="685">
        <v>26</v>
      </c>
      <c r="B32" s="370" t="s">
        <v>32</v>
      </c>
      <c r="C32" s="371"/>
      <c r="D32" s="372"/>
      <c r="E32" s="373"/>
      <c r="F32" s="374"/>
      <c r="G32" s="372"/>
      <c r="H32" s="373"/>
      <c r="I32" s="374"/>
      <c r="J32" s="372"/>
      <c r="K32" s="373"/>
      <c r="L32" s="374"/>
      <c r="M32" s="372"/>
      <c r="N32" s="373"/>
      <c r="O32" s="374"/>
      <c r="P32" s="372"/>
      <c r="Q32" s="373"/>
      <c r="R32" s="375">
        <v>0</v>
      </c>
      <c r="S32" s="372"/>
      <c r="T32" s="372"/>
      <c r="U32" s="376"/>
      <c r="V32" s="375"/>
      <c r="W32" s="373"/>
      <c r="X32" s="375"/>
      <c r="Y32" s="372"/>
      <c r="Z32" s="375"/>
      <c r="AA32" s="372"/>
      <c r="AB32" s="372"/>
      <c r="AC32" s="375"/>
      <c r="AD32" s="377"/>
      <c r="AE32" s="378"/>
      <c r="AF32" s="379"/>
      <c r="AG32" s="371"/>
      <c r="AH32" s="378"/>
      <c r="AI32" s="371"/>
      <c r="AJ32" s="380"/>
      <c r="AK32" s="381"/>
      <c r="AL32" s="379">
        <v>4786699</v>
      </c>
      <c r="AM32" s="382"/>
      <c r="AN32" s="379"/>
      <c r="AO32" s="372"/>
      <c r="AP32" s="379"/>
      <c r="AQ32" s="380"/>
      <c r="AR32" s="380"/>
      <c r="AS32" s="379">
        <v>419912</v>
      </c>
    </row>
    <row r="33" spans="1:45" ht="16.149999999999999" customHeight="1" x14ac:dyDescent="0.2">
      <c r="A33" s="690">
        <v>27</v>
      </c>
      <c r="B33" s="387" t="s">
        <v>33</v>
      </c>
      <c r="C33" s="388"/>
      <c r="D33" s="389"/>
      <c r="E33" s="390"/>
      <c r="F33" s="391"/>
      <c r="G33" s="389"/>
      <c r="H33" s="390"/>
      <c r="I33" s="391"/>
      <c r="J33" s="389"/>
      <c r="K33" s="390"/>
      <c r="L33" s="391"/>
      <c r="M33" s="389"/>
      <c r="N33" s="390"/>
      <c r="O33" s="391"/>
      <c r="P33" s="389"/>
      <c r="Q33" s="390"/>
      <c r="R33" s="392">
        <v>0</v>
      </c>
      <c r="S33" s="389"/>
      <c r="T33" s="389"/>
      <c r="U33" s="393"/>
      <c r="V33" s="392"/>
      <c r="W33" s="390"/>
      <c r="X33" s="392"/>
      <c r="Y33" s="389"/>
      <c r="Z33" s="392"/>
      <c r="AA33" s="389"/>
      <c r="AB33" s="389"/>
      <c r="AC33" s="392"/>
      <c r="AD33" s="395"/>
      <c r="AE33" s="396"/>
      <c r="AF33" s="397"/>
      <c r="AG33" s="388"/>
      <c r="AH33" s="396"/>
      <c r="AI33" s="388"/>
      <c r="AJ33" s="398"/>
      <c r="AK33" s="399"/>
      <c r="AL33" s="397">
        <v>0</v>
      </c>
      <c r="AM33" s="400"/>
      <c r="AN33" s="397"/>
      <c r="AO33" s="389"/>
      <c r="AP33" s="397"/>
      <c r="AQ33" s="398"/>
      <c r="AR33" s="398"/>
      <c r="AS33" s="397">
        <v>0</v>
      </c>
    </row>
    <row r="34" spans="1:45" ht="16.149999999999999" customHeight="1" x14ac:dyDescent="0.2">
      <c r="A34" s="690">
        <v>28</v>
      </c>
      <c r="B34" s="387" t="s">
        <v>34</v>
      </c>
      <c r="C34" s="388"/>
      <c r="D34" s="389"/>
      <c r="E34" s="390"/>
      <c r="F34" s="391"/>
      <c r="G34" s="389"/>
      <c r="H34" s="390"/>
      <c r="I34" s="391"/>
      <c r="J34" s="389"/>
      <c r="K34" s="390"/>
      <c r="L34" s="391"/>
      <c r="M34" s="389"/>
      <c r="N34" s="390"/>
      <c r="O34" s="391"/>
      <c r="P34" s="389"/>
      <c r="Q34" s="390"/>
      <c r="R34" s="392">
        <v>0</v>
      </c>
      <c r="S34" s="389"/>
      <c r="T34" s="389"/>
      <c r="U34" s="393"/>
      <c r="V34" s="392"/>
      <c r="W34" s="390"/>
      <c r="X34" s="392"/>
      <c r="Y34" s="389"/>
      <c r="Z34" s="392"/>
      <c r="AA34" s="389"/>
      <c r="AB34" s="389"/>
      <c r="AC34" s="392"/>
      <c r="AD34" s="395"/>
      <c r="AE34" s="396"/>
      <c r="AF34" s="397"/>
      <c r="AG34" s="388"/>
      <c r="AH34" s="396"/>
      <c r="AI34" s="388"/>
      <c r="AJ34" s="398"/>
      <c r="AK34" s="399"/>
      <c r="AL34" s="397">
        <v>0</v>
      </c>
      <c r="AM34" s="400"/>
      <c r="AN34" s="397"/>
      <c r="AO34" s="389"/>
      <c r="AP34" s="397"/>
      <c r="AQ34" s="398"/>
      <c r="AR34" s="398"/>
      <c r="AS34" s="397">
        <v>0</v>
      </c>
    </row>
    <row r="35" spans="1:45" ht="16.149999999999999" customHeight="1" x14ac:dyDescent="0.2">
      <c r="A35" s="690">
        <v>29</v>
      </c>
      <c r="B35" s="387" t="s">
        <v>35</v>
      </c>
      <c r="C35" s="388"/>
      <c r="D35" s="389"/>
      <c r="E35" s="390"/>
      <c r="F35" s="391"/>
      <c r="G35" s="389"/>
      <c r="H35" s="390"/>
      <c r="I35" s="391"/>
      <c r="J35" s="389"/>
      <c r="K35" s="390"/>
      <c r="L35" s="391"/>
      <c r="M35" s="389"/>
      <c r="N35" s="390"/>
      <c r="O35" s="391"/>
      <c r="P35" s="389"/>
      <c r="Q35" s="390"/>
      <c r="R35" s="392">
        <v>0</v>
      </c>
      <c r="S35" s="389"/>
      <c r="T35" s="389"/>
      <c r="U35" s="393"/>
      <c r="V35" s="392"/>
      <c r="W35" s="390"/>
      <c r="X35" s="392"/>
      <c r="Y35" s="389"/>
      <c r="Z35" s="392"/>
      <c r="AA35" s="389"/>
      <c r="AB35" s="389"/>
      <c r="AC35" s="392"/>
      <c r="AD35" s="395"/>
      <c r="AE35" s="396"/>
      <c r="AF35" s="397"/>
      <c r="AG35" s="388"/>
      <c r="AH35" s="396"/>
      <c r="AI35" s="388"/>
      <c r="AJ35" s="398"/>
      <c r="AK35" s="399"/>
      <c r="AL35" s="397">
        <v>0</v>
      </c>
      <c r="AM35" s="400"/>
      <c r="AN35" s="397"/>
      <c r="AO35" s="389"/>
      <c r="AP35" s="397"/>
      <c r="AQ35" s="398"/>
      <c r="AR35" s="398"/>
      <c r="AS35" s="397">
        <v>0</v>
      </c>
    </row>
    <row r="36" spans="1:45" ht="16.149999999999999" customHeight="1" x14ac:dyDescent="0.2">
      <c r="A36" s="695">
        <v>30</v>
      </c>
      <c r="B36" s="401" t="s">
        <v>36</v>
      </c>
      <c r="C36" s="402"/>
      <c r="D36" s="403"/>
      <c r="E36" s="404"/>
      <c r="F36" s="405"/>
      <c r="G36" s="403"/>
      <c r="H36" s="404"/>
      <c r="I36" s="405"/>
      <c r="J36" s="403"/>
      <c r="K36" s="404"/>
      <c r="L36" s="405"/>
      <c r="M36" s="403"/>
      <c r="N36" s="404"/>
      <c r="O36" s="405"/>
      <c r="P36" s="403"/>
      <c r="Q36" s="404"/>
      <c r="R36" s="406">
        <v>0</v>
      </c>
      <c r="S36" s="403"/>
      <c r="T36" s="403"/>
      <c r="U36" s="407"/>
      <c r="V36" s="406"/>
      <c r="W36" s="404"/>
      <c r="X36" s="406"/>
      <c r="Y36" s="403"/>
      <c r="Z36" s="406"/>
      <c r="AA36" s="409"/>
      <c r="AB36" s="403"/>
      <c r="AC36" s="410"/>
      <c r="AD36" s="410"/>
      <c r="AE36" s="411"/>
      <c r="AF36" s="412"/>
      <c r="AG36" s="402"/>
      <c r="AH36" s="411"/>
      <c r="AI36" s="402"/>
      <c r="AJ36" s="413"/>
      <c r="AK36" s="414"/>
      <c r="AL36" s="412">
        <v>0</v>
      </c>
      <c r="AM36" s="415"/>
      <c r="AN36" s="412"/>
      <c r="AO36" s="403"/>
      <c r="AP36" s="412"/>
      <c r="AQ36" s="413"/>
      <c r="AR36" s="413"/>
      <c r="AS36" s="412">
        <v>0</v>
      </c>
    </row>
    <row r="37" spans="1:45" ht="16.149999999999999" customHeight="1" x14ac:dyDescent="0.2">
      <c r="A37" s="685">
        <v>31</v>
      </c>
      <c r="B37" s="370" t="s">
        <v>37</v>
      </c>
      <c r="C37" s="371"/>
      <c r="D37" s="372"/>
      <c r="E37" s="373"/>
      <c r="F37" s="374"/>
      <c r="G37" s="372"/>
      <c r="H37" s="373"/>
      <c r="I37" s="374"/>
      <c r="J37" s="372"/>
      <c r="K37" s="373"/>
      <c r="L37" s="374"/>
      <c r="M37" s="372"/>
      <c r="N37" s="373"/>
      <c r="O37" s="374"/>
      <c r="P37" s="372"/>
      <c r="Q37" s="373"/>
      <c r="R37" s="375">
        <v>0</v>
      </c>
      <c r="S37" s="372"/>
      <c r="T37" s="372"/>
      <c r="U37" s="376"/>
      <c r="V37" s="375"/>
      <c r="W37" s="373"/>
      <c r="X37" s="375"/>
      <c r="Y37" s="372"/>
      <c r="Z37" s="375"/>
      <c r="AA37" s="372"/>
      <c r="AB37" s="372"/>
      <c r="AC37" s="375"/>
      <c r="AD37" s="377"/>
      <c r="AE37" s="378"/>
      <c r="AF37" s="379"/>
      <c r="AG37" s="371"/>
      <c r="AH37" s="378"/>
      <c r="AI37" s="371"/>
      <c r="AJ37" s="380"/>
      <c r="AK37" s="381"/>
      <c r="AL37" s="379">
        <v>0</v>
      </c>
      <c r="AM37" s="382"/>
      <c r="AN37" s="379"/>
      <c r="AO37" s="372"/>
      <c r="AP37" s="379"/>
      <c r="AQ37" s="380"/>
      <c r="AR37" s="380"/>
      <c r="AS37" s="379">
        <v>0</v>
      </c>
    </row>
    <row r="38" spans="1:45" ht="16.149999999999999" customHeight="1" x14ac:dyDescent="0.2">
      <c r="A38" s="690">
        <v>32</v>
      </c>
      <c r="B38" s="387" t="s">
        <v>38</v>
      </c>
      <c r="C38" s="388"/>
      <c r="D38" s="389"/>
      <c r="E38" s="390"/>
      <c r="F38" s="391"/>
      <c r="G38" s="389"/>
      <c r="H38" s="390"/>
      <c r="I38" s="391"/>
      <c r="J38" s="389"/>
      <c r="K38" s="390"/>
      <c r="L38" s="391"/>
      <c r="M38" s="389"/>
      <c r="N38" s="390"/>
      <c r="O38" s="391"/>
      <c r="P38" s="389"/>
      <c r="Q38" s="390"/>
      <c r="R38" s="392">
        <v>0</v>
      </c>
      <c r="S38" s="389"/>
      <c r="T38" s="389"/>
      <c r="U38" s="393"/>
      <c r="V38" s="392"/>
      <c r="W38" s="390"/>
      <c r="X38" s="392"/>
      <c r="Y38" s="389"/>
      <c r="Z38" s="392"/>
      <c r="AA38" s="389"/>
      <c r="AB38" s="389"/>
      <c r="AC38" s="392"/>
      <c r="AD38" s="395"/>
      <c r="AE38" s="396"/>
      <c r="AF38" s="397"/>
      <c r="AG38" s="388"/>
      <c r="AH38" s="396"/>
      <c r="AI38" s="388"/>
      <c r="AJ38" s="398"/>
      <c r="AK38" s="399"/>
      <c r="AL38" s="397">
        <v>0</v>
      </c>
      <c r="AM38" s="400"/>
      <c r="AN38" s="397"/>
      <c r="AO38" s="389"/>
      <c r="AP38" s="397"/>
      <c r="AQ38" s="398"/>
      <c r="AR38" s="398"/>
      <c r="AS38" s="397">
        <v>0</v>
      </c>
    </row>
    <row r="39" spans="1:45" ht="16.149999999999999" customHeight="1" x14ac:dyDescent="0.2">
      <c r="A39" s="690">
        <v>33</v>
      </c>
      <c r="B39" s="387" t="s">
        <v>39</v>
      </c>
      <c r="C39" s="388"/>
      <c r="D39" s="389"/>
      <c r="E39" s="390"/>
      <c r="F39" s="391"/>
      <c r="G39" s="389"/>
      <c r="H39" s="390"/>
      <c r="I39" s="391"/>
      <c r="J39" s="389"/>
      <c r="K39" s="390"/>
      <c r="L39" s="391"/>
      <c r="M39" s="389"/>
      <c r="N39" s="390"/>
      <c r="O39" s="391"/>
      <c r="P39" s="389"/>
      <c r="Q39" s="390"/>
      <c r="R39" s="392">
        <v>0</v>
      </c>
      <c r="S39" s="389"/>
      <c r="T39" s="389"/>
      <c r="U39" s="393"/>
      <c r="V39" s="392"/>
      <c r="W39" s="390"/>
      <c r="X39" s="392"/>
      <c r="Y39" s="389"/>
      <c r="Z39" s="392"/>
      <c r="AA39" s="389"/>
      <c r="AB39" s="389"/>
      <c r="AC39" s="392"/>
      <c r="AD39" s="395"/>
      <c r="AE39" s="396"/>
      <c r="AF39" s="397"/>
      <c r="AG39" s="388"/>
      <c r="AH39" s="396"/>
      <c r="AI39" s="388"/>
      <c r="AJ39" s="398"/>
      <c r="AK39" s="399"/>
      <c r="AL39" s="397">
        <v>0</v>
      </c>
      <c r="AM39" s="400"/>
      <c r="AN39" s="397"/>
      <c r="AO39" s="389"/>
      <c r="AP39" s="397"/>
      <c r="AQ39" s="398"/>
      <c r="AR39" s="398"/>
      <c r="AS39" s="397">
        <v>0</v>
      </c>
    </row>
    <row r="40" spans="1:45" ht="16.149999999999999" customHeight="1" x14ac:dyDescent="0.2">
      <c r="A40" s="690">
        <v>34</v>
      </c>
      <c r="B40" s="387" t="s">
        <v>40</v>
      </c>
      <c r="C40" s="388"/>
      <c r="D40" s="389"/>
      <c r="E40" s="390"/>
      <c r="F40" s="391"/>
      <c r="G40" s="389"/>
      <c r="H40" s="390"/>
      <c r="I40" s="391"/>
      <c r="J40" s="389"/>
      <c r="K40" s="390"/>
      <c r="L40" s="391"/>
      <c r="M40" s="389"/>
      <c r="N40" s="390"/>
      <c r="O40" s="391"/>
      <c r="P40" s="389"/>
      <c r="Q40" s="390"/>
      <c r="R40" s="392">
        <v>0</v>
      </c>
      <c r="S40" s="389"/>
      <c r="T40" s="389"/>
      <c r="U40" s="393"/>
      <c r="V40" s="392"/>
      <c r="W40" s="390"/>
      <c r="X40" s="392"/>
      <c r="Y40" s="389"/>
      <c r="Z40" s="392"/>
      <c r="AA40" s="389"/>
      <c r="AB40" s="389"/>
      <c r="AC40" s="392"/>
      <c r="AD40" s="395"/>
      <c r="AE40" s="396"/>
      <c r="AF40" s="397"/>
      <c r="AG40" s="388"/>
      <c r="AH40" s="396"/>
      <c r="AI40" s="388"/>
      <c r="AJ40" s="398"/>
      <c r="AK40" s="399"/>
      <c r="AL40" s="397">
        <v>0</v>
      </c>
      <c r="AM40" s="400"/>
      <c r="AN40" s="397"/>
      <c r="AO40" s="389"/>
      <c r="AP40" s="397"/>
      <c r="AQ40" s="398"/>
      <c r="AR40" s="398"/>
      <c r="AS40" s="397">
        <v>0</v>
      </c>
    </row>
    <row r="41" spans="1:45" ht="16.149999999999999" customHeight="1" x14ac:dyDescent="0.2">
      <c r="A41" s="695">
        <v>35</v>
      </c>
      <c r="B41" s="401" t="s">
        <v>41</v>
      </c>
      <c r="C41" s="402"/>
      <c r="D41" s="403"/>
      <c r="E41" s="404"/>
      <c r="F41" s="405"/>
      <c r="G41" s="403"/>
      <c r="H41" s="404"/>
      <c r="I41" s="405"/>
      <c r="J41" s="403"/>
      <c r="K41" s="404"/>
      <c r="L41" s="405"/>
      <c r="M41" s="403"/>
      <c r="N41" s="404"/>
      <c r="O41" s="405"/>
      <c r="P41" s="403"/>
      <c r="Q41" s="404"/>
      <c r="R41" s="406">
        <v>0</v>
      </c>
      <c r="S41" s="403"/>
      <c r="T41" s="403"/>
      <c r="U41" s="407"/>
      <c r="V41" s="406"/>
      <c r="W41" s="404"/>
      <c r="X41" s="406"/>
      <c r="Y41" s="403"/>
      <c r="Z41" s="406"/>
      <c r="AA41" s="409"/>
      <c r="AB41" s="403"/>
      <c r="AC41" s="410"/>
      <c r="AD41" s="410"/>
      <c r="AE41" s="411"/>
      <c r="AF41" s="412"/>
      <c r="AG41" s="402"/>
      <c r="AH41" s="411"/>
      <c r="AI41" s="402"/>
      <c r="AJ41" s="413"/>
      <c r="AK41" s="414"/>
      <c r="AL41" s="412">
        <v>0</v>
      </c>
      <c r="AM41" s="415"/>
      <c r="AN41" s="412"/>
      <c r="AO41" s="403"/>
      <c r="AP41" s="412"/>
      <c r="AQ41" s="413"/>
      <c r="AR41" s="413"/>
      <c r="AS41" s="412">
        <v>0</v>
      </c>
    </row>
    <row r="42" spans="1:45" ht="16.149999999999999" customHeight="1" x14ac:dyDescent="0.2">
      <c r="A42" s="685">
        <v>36</v>
      </c>
      <c r="B42" s="370" t="s">
        <v>42</v>
      </c>
      <c r="C42" s="371"/>
      <c r="D42" s="372"/>
      <c r="E42" s="373"/>
      <c r="F42" s="374"/>
      <c r="G42" s="372"/>
      <c r="H42" s="373"/>
      <c r="I42" s="374"/>
      <c r="J42" s="372"/>
      <c r="K42" s="373"/>
      <c r="L42" s="374"/>
      <c r="M42" s="372"/>
      <c r="N42" s="373"/>
      <c r="O42" s="374"/>
      <c r="P42" s="372"/>
      <c r="Q42" s="373"/>
      <c r="R42" s="375">
        <v>0</v>
      </c>
      <c r="S42" s="372"/>
      <c r="T42" s="372"/>
      <c r="U42" s="376"/>
      <c r="V42" s="375"/>
      <c r="W42" s="373"/>
      <c r="X42" s="375"/>
      <c r="Y42" s="372"/>
      <c r="Z42" s="375"/>
      <c r="AA42" s="372"/>
      <c r="AB42" s="372"/>
      <c r="AC42" s="375"/>
      <c r="AD42" s="377"/>
      <c r="AE42" s="378"/>
      <c r="AF42" s="379"/>
      <c r="AG42" s="371"/>
      <c r="AH42" s="378"/>
      <c r="AI42" s="371"/>
      <c r="AJ42" s="380"/>
      <c r="AK42" s="381"/>
      <c r="AL42" s="379">
        <v>329961</v>
      </c>
      <c r="AM42" s="382"/>
      <c r="AN42" s="379"/>
      <c r="AO42" s="372"/>
      <c r="AP42" s="379"/>
      <c r="AQ42" s="380"/>
      <c r="AR42" s="380"/>
      <c r="AS42" s="379">
        <v>27724</v>
      </c>
    </row>
    <row r="43" spans="1:45" ht="16.149999999999999" customHeight="1" x14ac:dyDescent="0.2">
      <c r="A43" s="690">
        <v>37</v>
      </c>
      <c r="B43" s="387" t="s">
        <v>43</v>
      </c>
      <c r="C43" s="388"/>
      <c r="D43" s="389"/>
      <c r="E43" s="390"/>
      <c r="F43" s="391"/>
      <c r="G43" s="389"/>
      <c r="H43" s="390"/>
      <c r="I43" s="391"/>
      <c r="J43" s="389"/>
      <c r="K43" s="390"/>
      <c r="L43" s="391"/>
      <c r="M43" s="389"/>
      <c r="N43" s="390"/>
      <c r="O43" s="391"/>
      <c r="P43" s="389"/>
      <c r="Q43" s="390"/>
      <c r="R43" s="392">
        <v>0</v>
      </c>
      <c r="S43" s="389"/>
      <c r="T43" s="389"/>
      <c r="U43" s="393"/>
      <c r="V43" s="392"/>
      <c r="W43" s="390"/>
      <c r="X43" s="392"/>
      <c r="Y43" s="389"/>
      <c r="Z43" s="392"/>
      <c r="AA43" s="389"/>
      <c r="AB43" s="389"/>
      <c r="AC43" s="392"/>
      <c r="AD43" s="395"/>
      <c r="AE43" s="396"/>
      <c r="AF43" s="397"/>
      <c r="AG43" s="388"/>
      <c r="AH43" s="396"/>
      <c r="AI43" s="388"/>
      <c r="AJ43" s="398"/>
      <c r="AK43" s="399"/>
      <c r="AL43" s="397">
        <v>0</v>
      </c>
      <c r="AM43" s="400"/>
      <c r="AN43" s="397"/>
      <c r="AO43" s="389"/>
      <c r="AP43" s="397"/>
      <c r="AQ43" s="398"/>
      <c r="AR43" s="398"/>
      <c r="AS43" s="397">
        <v>0</v>
      </c>
    </row>
    <row r="44" spans="1:45" ht="16.149999999999999" customHeight="1" x14ac:dyDescent="0.2">
      <c r="A44" s="690">
        <v>38</v>
      </c>
      <c r="B44" s="387" t="s">
        <v>44</v>
      </c>
      <c r="C44" s="388"/>
      <c r="D44" s="389"/>
      <c r="E44" s="390"/>
      <c r="F44" s="391"/>
      <c r="G44" s="389"/>
      <c r="H44" s="390"/>
      <c r="I44" s="391"/>
      <c r="J44" s="389"/>
      <c r="K44" s="390"/>
      <c r="L44" s="391"/>
      <c r="M44" s="389"/>
      <c r="N44" s="390"/>
      <c r="O44" s="391"/>
      <c r="P44" s="389"/>
      <c r="Q44" s="390"/>
      <c r="R44" s="392">
        <v>0</v>
      </c>
      <c r="S44" s="389"/>
      <c r="T44" s="389"/>
      <c r="U44" s="393"/>
      <c r="V44" s="392"/>
      <c r="W44" s="390"/>
      <c r="X44" s="392"/>
      <c r="Y44" s="389"/>
      <c r="Z44" s="392"/>
      <c r="AA44" s="389"/>
      <c r="AB44" s="389"/>
      <c r="AC44" s="392"/>
      <c r="AD44" s="395"/>
      <c r="AE44" s="396"/>
      <c r="AF44" s="397"/>
      <c r="AG44" s="388"/>
      <c r="AH44" s="396"/>
      <c r="AI44" s="388"/>
      <c r="AJ44" s="398"/>
      <c r="AK44" s="399"/>
      <c r="AL44" s="397">
        <v>107141</v>
      </c>
      <c r="AM44" s="400"/>
      <c r="AN44" s="397"/>
      <c r="AO44" s="389"/>
      <c r="AP44" s="397"/>
      <c r="AQ44" s="398"/>
      <c r="AR44" s="398"/>
      <c r="AS44" s="397">
        <v>7985</v>
      </c>
    </row>
    <row r="45" spans="1:45" ht="16.149999999999999" customHeight="1" x14ac:dyDescent="0.2">
      <c r="A45" s="690">
        <v>39</v>
      </c>
      <c r="B45" s="387" t="s">
        <v>45</v>
      </c>
      <c r="C45" s="388"/>
      <c r="D45" s="389"/>
      <c r="E45" s="390"/>
      <c r="F45" s="391"/>
      <c r="G45" s="389"/>
      <c r="H45" s="390"/>
      <c r="I45" s="391"/>
      <c r="J45" s="389"/>
      <c r="K45" s="390"/>
      <c r="L45" s="391"/>
      <c r="M45" s="389"/>
      <c r="N45" s="390"/>
      <c r="O45" s="391"/>
      <c r="P45" s="389"/>
      <c r="Q45" s="390"/>
      <c r="R45" s="392">
        <v>0</v>
      </c>
      <c r="S45" s="389"/>
      <c r="T45" s="389"/>
      <c r="U45" s="393"/>
      <c r="V45" s="392"/>
      <c r="W45" s="390"/>
      <c r="X45" s="392"/>
      <c r="Y45" s="389"/>
      <c r="Z45" s="392"/>
      <c r="AA45" s="389"/>
      <c r="AB45" s="389"/>
      <c r="AC45" s="392"/>
      <c r="AD45" s="395"/>
      <c r="AE45" s="396"/>
      <c r="AF45" s="397"/>
      <c r="AG45" s="388"/>
      <c r="AH45" s="396"/>
      <c r="AI45" s="388"/>
      <c r="AJ45" s="398"/>
      <c r="AK45" s="399"/>
      <c r="AL45" s="397">
        <v>0</v>
      </c>
      <c r="AM45" s="400"/>
      <c r="AN45" s="397"/>
      <c r="AO45" s="389"/>
      <c r="AP45" s="397"/>
      <c r="AQ45" s="398"/>
      <c r="AR45" s="398"/>
      <c r="AS45" s="397">
        <v>0</v>
      </c>
    </row>
    <row r="46" spans="1:45" ht="16.149999999999999" customHeight="1" x14ac:dyDescent="0.2">
      <c r="A46" s="695">
        <v>40</v>
      </c>
      <c r="B46" s="401" t="s">
        <v>46</v>
      </c>
      <c r="C46" s="402"/>
      <c r="D46" s="403"/>
      <c r="E46" s="404"/>
      <c r="F46" s="405"/>
      <c r="G46" s="403"/>
      <c r="H46" s="404"/>
      <c r="I46" s="405"/>
      <c r="J46" s="403"/>
      <c r="K46" s="404"/>
      <c r="L46" s="405"/>
      <c r="M46" s="403"/>
      <c r="N46" s="404"/>
      <c r="O46" s="405"/>
      <c r="P46" s="403"/>
      <c r="Q46" s="404"/>
      <c r="R46" s="406">
        <v>0</v>
      </c>
      <c r="S46" s="403"/>
      <c r="T46" s="403"/>
      <c r="U46" s="407"/>
      <c r="V46" s="406"/>
      <c r="W46" s="404"/>
      <c r="X46" s="406"/>
      <c r="Y46" s="403"/>
      <c r="Z46" s="406"/>
      <c r="AA46" s="409"/>
      <c r="AB46" s="403"/>
      <c r="AC46" s="410"/>
      <c r="AD46" s="410"/>
      <c r="AE46" s="411"/>
      <c r="AF46" s="412"/>
      <c r="AG46" s="402"/>
      <c r="AH46" s="411"/>
      <c r="AI46" s="402"/>
      <c r="AJ46" s="413"/>
      <c r="AK46" s="414"/>
      <c r="AL46" s="412">
        <v>0</v>
      </c>
      <c r="AM46" s="415"/>
      <c r="AN46" s="412"/>
      <c r="AO46" s="403"/>
      <c r="AP46" s="412"/>
      <c r="AQ46" s="413"/>
      <c r="AR46" s="413"/>
      <c r="AS46" s="412">
        <v>0</v>
      </c>
    </row>
    <row r="47" spans="1:45" ht="16.149999999999999" customHeight="1" x14ac:dyDescent="0.2">
      <c r="A47" s="685">
        <v>41</v>
      </c>
      <c r="B47" s="370" t="s">
        <v>47</v>
      </c>
      <c r="C47" s="371"/>
      <c r="D47" s="372"/>
      <c r="E47" s="373"/>
      <c r="F47" s="374"/>
      <c r="G47" s="372"/>
      <c r="H47" s="373"/>
      <c r="I47" s="374"/>
      <c r="J47" s="372"/>
      <c r="K47" s="373"/>
      <c r="L47" s="374"/>
      <c r="M47" s="372"/>
      <c r="N47" s="373"/>
      <c r="O47" s="374"/>
      <c r="P47" s="372"/>
      <c r="Q47" s="373"/>
      <c r="R47" s="375">
        <v>0</v>
      </c>
      <c r="S47" s="372"/>
      <c r="T47" s="372"/>
      <c r="U47" s="376"/>
      <c r="V47" s="375"/>
      <c r="W47" s="373"/>
      <c r="X47" s="375"/>
      <c r="Y47" s="372"/>
      <c r="Z47" s="375"/>
      <c r="AA47" s="372"/>
      <c r="AB47" s="372"/>
      <c r="AC47" s="375"/>
      <c r="AD47" s="377"/>
      <c r="AE47" s="378"/>
      <c r="AF47" s="379"/>
      <c r="AG47" s="371"/>
      <c r="AH47" s="378"/>
      <c r="AI47" s="371"/>
      <c r="AJ47" s="380"/>
      <c r="AK47" s="381"/>
      <c r="AL47" s="379">
        <v>0</v>
      </c>
      <c r="AM47" s="382"/>
      <c r="AN47" s="379"/>
      <c r="AO47" s="372"/>
      <c r="AP47" s="379"/>
      <c r="AQ47" s="380"/>
      <c r="AR47" s="380"/>
      <c r="AS47" s="379">
        <v>0</v>
      </c>
    </row>
    <row r="48" spans="1:45" ht="16.149999999999999" customHeight="1" x14ac:dyDescent="0.2">
      <c r="A48" s="690">
        <v>42</v>
      </c>
      <c r="B48" s="387" t="s">
        <v>48</v>
      </c>
      <c r="C48" s="388"/>
      <c r="D48" s="389"/>
      <c r="E48" s="390"/>
      <c r="F48" s="391"/>
      <c r="G48" s="389"/>
      <c r="H48" s="390"/>
      <c r="I48" s="391"/>
      <c r="J48" s="389"/>
      <c r="K48" s="390"/>
      <c r="L48" s="391"/>
      <c r="M48" s="389"/>
      <c r="N48" s="390"/>
      <c r="O48" s="391"/>
      <c r="P48" s="389"/>
      <c r="Q48" s="390"/>
      <c r="R48" s="392">
        <v>0</v>
      </c>
      <c r="S48" s="389"/>
      <c r="T48" s="389"/>
      <c r="U48" s="393"/>
      <c r="V48" s="392"/>
      <c r="W48" s="390"/>
      <c r="X48" s="392"/>
      <c r="Y48" s="389"/>
      <c r="Z48" s="392"/>
      <c r="AA48" s="389"/>
      <c r="AB48" s="389"/>
      <c r="AC48" s="392"/>
      <c r="AD48" s="395"/>
      <c r="AE48" s="396"/>
      <c r="AF48" s="397"/>
      <c r="AG48" s="388"/>
      <c r="AH48" s="396"/>
      <c r="AI48" s="388"/>
      <c r="AJ48" s="398"/>
      <c r="AK48" s="399"/>
      <c r="AL48" s="397">
        <v>0</v>
      </c>
      <c r="AM48" s="400"/>
      <c r="AN48" s="397"/>
      <c r="AO48" s="389"/>
      <c r="AP48" s="397"/>
      <c r="AQ48" s="398"/>
      <c r="AR48" s="398"/>
      <c r="AS48" s="397">
        <v>0</v>
      </c>
    </row>
    <row r="49" spans="1:45" ht="16.149999999999999" customHeight="1" x14ac:dyDescent="0.2">
      <c r="A49" s="690">
        <v>43</v>
      </c>
      <c r="B49" s="387" t="s">
        <v>49</v>
      </c>
      <c r="C49" s="388"/>
      <c r="D49" s="389"/>
      <c r="E49" s="390"/>
      <c r="F49" s="391"/>
      <c r="G49" s="389"/>
      <c r="H49" s="390"/>
      <c r="I49" s="391"/>
      <c r="J49" s="389"/>
      <c r="K49" s="390"/>
      <c r="L49" s="391"/>
      <c r="M49" s="389"/>
      <c r="N49" s="390"/>
      <c r="O49" s="391"/>
      <c r="P49" s="389"/>
      <c r="Q49" s="390"/>
      <c r="R49" s="392">
        <v>0</v>
      </c>
      <c r="S49" s="389"/>
      <c r="T49" s="389"/>
      <c r="U49" s="393"/>
      <c r="V49" s="392"/>
      <c r="W49" s="390"/>
      <c r="X49" s="392"/>
      <c r="Y49" s="389"/>
      <c r="Z49" s="392"/>
      <c r="AA49" s="389"/>
      <c r="AB49" s="389"/>
      <c r="AC49" s="392"/>
      <c r="AD49" s="395"/>
      <c r="AE49" s="396"/>
      <c r="AF49" s="397"/>
      <c r="AG49" s="388"/>
      <c r="AH49" s="396"/>
      <c r="AI49" s="388"/>
      <c r="AJ49" s="398"/>
      <c r="AK49" s="399"/>
      <c r="AL49" s="397">
        <v>0</v>
      </c>
      <c r="AM49" s="400"/>
      <c r="AN49" s="397"/>
      <c r="AO49" s="389"/>
      <c r="AP49" s="397"/>
      <c r="AQ49" s="398"/>
      <c r="AR49" s="398"/>
      <c r="AS49" s="397">
        <v>0</v>
      </c>
    </row>
    <row r="50" spans="1:45" ht="16.149999999999999" customHeight="1" x14ac:dyDescent="0.2">
      <c r="A50" s="690">
        <v>44</v>
      </c>
      <c r="B50" s="387" t="s">
        <v>50</v>
      </c>
      <c r="C50" s="388"/>
      <c r="D50" s="389"/>
      <c r="E50" s="390"/>
      <c r="F50" s="391"/>
      <c r="G50" s="389"/>
      <c r="H50" s="390"/>
      <c r="I50" s="391"/>
      <c r="J50" s="389"/>
      <c r="K50" s="390"/>
      <c r="L50" s="391"/>
      <c r="M50" s="389"/>
      <c r="N50" s="390"/>
      <c r="O50" s="391"/>
      <c r="P50" s="389"/>
      <c r="Q50" s="390"/>
      <c r="R50" s="392">
        <v>0</v>
      </c>
      <c r="S50" s="389"/>
      <c r="T50" s="389"/>
      <c r="U50" s="393"/>
      <c r="V50" s="392"/>
      <c r="W50" s="390"/>
      <c r="X50" s="392"/>
      <c r="Y50" s="389"/>
      <c r="Z50" s="392"/>
      <c r="AA50" s="389"/>
      <c r="AB50" s="389"/>
      <c r="AC50" s="392"/>
      <c r="AD50" s="395"/>
      <c r="AE50" s="396"/>
      <c r="AF50" s="397"/>
      <c r="AG50" s="388"/>
      <c r="AH50" s="396"/>
      <c r="AI50" s="388"/>
      <c r="AJ50" s="398"/>
      <c r="AK50" s="399"/>
      <c r="AL50" s="397">
        <v>3803</v>
      </c>
      <c r="AM50" s="400"/>
      <c r="AN50" s="397"/>
      <c r="AO50" s="389"/>
      <c r="AP50" s="397"/>
      <c r="AQ50" s="398"/>
      <c r="AR50" s="398"/>
      <c r="AS50" s="397">
        <v>288</v>
      </c>
    </row>
    <row r="51" spans="1:45" ht="16.149999999999999" customHeight="1" x14ac:dyDescent="0.2">
      <c r="A51" s="695">
        <v>45</v>
      </c>
      <c r="B51" s="401" t="s">
        <v>51</v>
      </c>
      <c r="C51" s="402"/>
      <c r="D51" s="403"/>
      <c r="E51" s="404"/>
      <c r="F51" s="405"/>
      <c r="G51" s="403"/>
      <c r="H51" s="404"/>
      <c r="I51" s="405"/>
      <c r="J51" s="403"/>
      <c r="K51" s="404"/>
      <c r="L51" s="405"/>
      <c r="M51" s="403"/>
      <c r="N51" s="404"/>
      <c r="O51" s="405"/>
      <c r="P51" s="403"/>
      <c r="Q51" s="404"/>
      <c r="R51" s="406">
        <v>0</v>
      </c>
      <c r="S51" s="403"/>
      <c r="T51" s="403"/>
      <c r="U51" s="407"/>
      <c r="V51" s="406"/>
      <c r="W51" s="404"/>
      <c r="X51" s="406"/>
      <c r="Y51" s="403"/>
      <c r="Z51" s="406"/>
      <c r="AA51" s="409"/>
      <c r="AB51" s="403"/>
      <c r="AC51" s="410"/>
      <c r="AD51" s="410"/>
      <c r="AE51" s="411"/>
      <c r="AF51" s="412"/>
      <c r="AG51" s="402"/>
      <c r="AH51" s="411"/>
      <c r="AI51" s="402"/>
      <c r="AJ51" s="413"/>
      <c r="AK51" s="414"/>
      <c r="AL51" s="412">
        <v>0</v>
      </c>
      <c r="AM51" s="415"/>
      <c r="AN51" s="412"/>
      <c r="AO51" s="403"/>
      <c r="AP51" s="412"/>
      <c r="AQ51" s="413"/>
      <c r="AR51" s="413"/>
      <c r="AS51" s="412">
        <v>-2676</v>
      </c>
    </row>
    <row r="52" spans="1:45" ht="16.149999999999999" customHeight="1" x14ac:dyDescent="0.2">
      <c r="A52" s="685">
        <v>46</v>
      </c>
      <c r="B52" s="370" t="s">
        <v>52</v>
      </c>
      <c r="C52" s="371"/>
      <c r="D52" s="372"/>
      <c r="E52" s="373"/>
      <c r="F52" s="374"/>
      <c r="G52" s="372"/>
      <c r="H52" s="373"/>
      <c r="I52" s="374"/>
      <c r="J52" s="372"/>
      <c r="K52" s="373"/>
      <c r="L52" s="374"/>
      <c r="M52" s="372"/>
      <c r="N52" s="373"/>
      <c r="O52" s="374"/>
      <c r="P52" s="372"/>
      <c r="Q52" s="373"/>
      <c r="R52" s="375">
        <v>0</v>
      </c>
      <c r="S52" s="372"/>
      <c r="T52" s="372"/>
      <c r="U52" s="376"/>
      <c r="V52" s="375"/>
      <c r="W52" s="373"/>
      <c r="X52" s="375"/>
      <c r="Y52" s="372"/>
      <c r="Z52" s="375"/>
      <c r="AA52" s="372"/>
      <c r="AB52" s="372"/>
      <c r="AC52" s="375"/>
      <c r="AD52" s="377"/>
      <c r="AE52" s="378"/>
      <c r="AF52" s="379"/>
      <c r="AG52" s="371"/>
      <c r="AH52" s="378"/>
      <c r="AI52" s="371"/>
      <c r="AJ52" s="380"/>
      <c r="AK52" s="381"/>
      <c r="AL52" s="379">
        <v>0</v>
      </c>
      <c r="AM52" s="382"/>
      <c r="AN52" s="379"/>
      <c r="AO52" s="372"/>
      <c r="AP52" s="379"/>
      <c r="AQ52" s="380"/>
      <c r="AR52" s="380"/>
      <c r="AS52" s="379">
        <v>0</v>
      </c>
    </row>
    <row r="53" spans="1:45" ht="16.149999999999999" customHeight="1" x14ac:dyDescent="0.2">
      <c r="A53" s="690">
        <v>47</v>
      </c>
      <c r="B53" s="387" t="s">
        <v>53</v>
      </c>
      <c r="C53" s="388"/>
      <c r="D53" s="389"/>
      <c r="E53" s="390"/>
      <c r="F53" s="391"/>
      <c r="G53" s="389"/>
      <c r="H53" s="390"/>
      <c r="I53" s="391"/>
      <c r="J53" s="389"/>
      <c r="K53" s="390"/>
      <c r="L53" s="391"/>
      <c r="M53" s="389"/>
      <c r="N53" s="390"/>
      <c r="O53" s="391"/>
      <c r="P53" s="389"/>
      <c r="Q53" s="390"/>
      <c r="R53" s="392">
        <v>0</v>
      </c>
      <c r="S53" s="389"/>
      <c r="T53" s="389"/>
      <c r="U53" s="393"/>
      <c r="V53" s="392"/>
      <c r="W53" s="390"/>
      <c r="X53" s="392"/>
      <c r="Y53" s="389"/>
      <c r="Z53" s="392"/>
      <c r="AA53" s="389"/>
      <c r="AB53" s="389"/>
      <c r="AC53" s="392"/>
      <c r="AD53" s="395"/>
      <c r="AE53" s="396"/>
      <c r="AF53" s="397"/>
      <c r="AG53" s="388"/>
      <c r="AH53" s="396"/>
      <c r="AI53" s="388"/>
      <c r="AJ53" s="398"/>
      <c r="AK53" s="399"/>
      <c r="AL53" s="397">
        <v>0</v>
      </c>
      <c r="AM53" s="400"/>
      <c r="AN53" s="397"/>
      <c r="AO53" s="389"/>
      <c r="AP53" s="397"/>
      <c r="AQ53" s="398"/>
      <c r="AR53" s="398"/>
      <c r="AS53" s="397">
        <v>0</v>
      </c>
    </row>
    <row r="54" spans="1:45" ht="16.149999999999999" customHeight="1" x14ac:dyDescent="0.2">
      <c r="A54" s="690">
        <v>48</v>
      </c>
      <c r="B54" s="387" t="s">
        <v>91</v>
      </c>
      <c r="C54" s="388"/>
      <c r="D54" s="389"/>
      <c r="E54" s="390"/>
      <c r="F54" s="391"/>
      <c r="G54" s="389"/>
      <c r="H54" s="390"/>
      <c r="I54" s="391"/>
      <c r="J54" s="389"/>
      <c r="K54" s="390"/>
      <c r="L54" s="391"/>
      <c r="M54" s="389"/>
      <c r="N54" s="390"/>
      <c r="O54" s="391"/>
      <c r="P54" s="389"/>
      <c r="Q54" s="390"/>
      <c r="R54" s="392">
        <v>0</v>
      </c>
      <c r="S54" s="389"/>
      <c r="T54" s="389"/>
      <c r="U54" s="393"/>
      <c r="V54" s="392"/>
      <c r="W54" s="390"/>
      <c r="X54" s="392"/>
      <c r="Y54" s="389"/>
      <c r="Z54" s="392"/>
      <c r="AA54" s="389"/>
      <c r="AB54" s="389"/>
      <c r="AC54" s="392"/>
      <c r="AD54" s="395"/>
      <c r="AE54" s="396"/>
      <c r="AF54" s="397"/>
      <c r="AG54" s="388"/>
      <c r="AH54" s="396"/>
      <c r="AI54" s="388"/>
      <c r="AJ54" s="398"/>
      <c r="AK54" s="399"/>
      <c r="AL54" s="397">
        <v>0</v>
      </c>
      <c r="AM54" s="400"/>
      <c r="AN54" s="397"/>
      <c r="AO54" s="389"/>
      <c r="AP54" s="397"/>
      <c r="AQ54" s="398"/>
      <c r="AR54" s="398"/>
      <c r="AS54" s="397">
        <v>0</v>
      </c>
    </row>
    <row r="55" spans="1:45" ht="16.149999999999999" customHeight="1" x14ac:dyDescent="0.2">
      <c r="A55" s="690">
        <v>49</v>
      </c>
      <c r="B55" s="387" t="s">
        <v>54</v>
      </c>
      <c r="C55" s="388"/>
      <c r="D55" s="389"/>
      <c r="E55" s="390"/>
      <c r="F55" s="391"/>
      <c r="G55" s="389"/>
      <c r="H55" s="390"/>
      <c r="I55" s="391"/>
      <c r="J55" s="389"/>
      <c r="K55" s="390"/>
      <c r="L55" s="391"/>
      <c r="M55" s="389"/>
      <c r="N55" s="390"/>
      <c r="O55" s="391"/>
      <c r="P55" s="389"/>
      <c r="Q55" s="390"/>
      <c r="R55" s="392">
        <v>0</v>
      </c>
      <c r="S55" s="389"/>
      <c r="T55" s="389"/>
      <c r="U55" s="393"/>
      <c r="V55" s="392"/>
      <c r="W55" s="390"/>
      <c r="X55" s="392"/>
      <c r="Y55" s="389"/>
      <c r="Z55" s="392"/>
      <c r="AA55" s="389"/>
      <c r="AB55" s="389"/>
      <c r="AC55" s="392"/>
      <c r="AD55" s="395"/>
      <c r="AE55" s="396"/>
      <c r="AF55" s="397"/>
      <c r="AG55" s="388"/>
      <c r="AH55" s="396"/>
      <c r="AI55" s="388"/>
      <c r="AJ55" s="398"/>
      <c r="AK55" s="399"/>
      <c r="AL55" s="397">
        <v>0</v>
      </c>
      <c r="AM55" s="400"/>
      <c r="AN55" s="397"/>
      <c r="AO55" s="389"/>
      <c r="AP55" s="397"/>
      <c r="AQ55" s="398"/>
      <c r="AR55" s="398"/>
      <c r="AS55" s="397">
        <v>0</v>
      </c>
    </row>
    <row r="56" spans="1:45" ht="16.149999999999999" customHeight="1" x14ac:dyDescent="0.2">
      <c r="A56" s="695">
        <v>50</v>
      </c>
      <c r="B56" s="401" t="s">
        <v>55</v>
      </c>
      <c r="C56" s="402"/>
      <c r="D56" s="403"/>
      <c r="E56" s="404"/>
      <c r="F56" s="405"/>
      <c r="G56" s="403"/>
      <c r="H56" s="404"/>
      <c r="I56" s="405"/>
      <c r="J56" s="403"/>
      <c r="K56" s="404"/>
      <c r="L56" s="405"/>
      <c r="M56" s="403"/>
      <c r="N56" s="404"/>
      <c r="O56" s="405"/>
      <c r="P56" s="403"/>
      <c r="Q56" s="404"/>
      <c r="R56" s="406">
        <v>0</v>
      </c>
      <c r="S56" s="403"/>
      <c r="T56" s="403"/>
      <c r="U56" s="407"/>
      <c r="V56" s="406"/>
      <c r="W56" s="404"/>
      <c r="X56" s="406"/>
      <c r="Y56" s="403"/>
      <c r="Z56" s="406"/>
      <c r="AA56" s="409"/>
      <c r="AB56" s="403"/>
      <c r="AC56" s="410"/>
      <c r="AD56" s="410"/>
      <c r="AE56" s="411"/>
      <c r="AF56" s="412"/>
      <c r="AG56" s="402"/>
      <c r="AH56" s="411"/>
      <c r="AI56" s="402"/>
      <c r="AJ56" s="413"/>
      <c r="AK56" s="414"/>
      <c r="AL56" s="412">
        <v>0</v>
      </c>
      <c r="AM56" s="415"/>
      <c r="AN56" s="412"/>
      <c r="AO56" s="403"/>
      <c r="AP56" s="412"/>
      <c r="AQ56" s="413"/>
      <c r="AR56" s="413"/>
      <c r="AS56" s="412">
        <v>0</v>
      </c>
    </row>
    <row r="57" spans="1:45" ht="16.149999999999999" customHeight="1" x14ac:dyDescent="0.2">
      <c r="A57" s="685">
        <v>51</v>
      </c>
      <c r="B57" s="370" t="s">
        <v>56</v>
      </c>
      <c r="C57" s="371"/>
      <c r="D57" s="372"/>
      <c r="E57" s="373"/>
      <c r="F57" s="374"/>
      <c r="G57" s="372"/>
      <c r="H57" s="373"/>
      <c r="I57" s="374"/>
      <c r="J57" s="372"/>
      <c r="K57" s="373"/>
      <c r="L57" s="374"/>
      <c r="M57" s="372"/>
      <c r="N57" s="373"/>
      <c r="O57" s="374"/>
      <c r="P57" s="372"/>
      <c r="Q57" s="373"/>
      <c r="R57" s="375">
        <v>0</v>
      </c>
      <c r="S57" s="372"/>
      <c r="T57" s="372"/>
      <c r="U57" s="376"/>
      <c r="V57" s="375"/>
      <c r="W57" s="373"/>
      <c r="X57" s="375"/>
      <c r="Y57" s="372"/>
      <c r="Z57" s="375"/>
      <c r="AA57" s="372"/>
      <c r="AB57" s="372"/>
      <c r="AC57" s="375"/>
      <c r="AD57" s="377"/>
      <c r="AE57" s="378"/>
      <c r="AF57" s="379"/>
      <c r="AG57" s="371"/>
      <c r="AH57" s="378"/>
      <c r="AI57" s="371"/>
      <c r="AJ57" s="380"/>
      <c r="AK57" s="381"/>
      <c r="AL57" s="379">
        <v>0</v>
      </c>
      <c r="AM57" s="382"/>
      <c r="AN57" s="379"/>
      <c r="AO57" s="372"/>
      <c r="AP57" s="379"/>
      <c r="AQ57" s="380"/>
      <c r="AR57" s="380"/>
      <c r="AS57" s="379">
        <v>0</v>
      </c>
    </row>
    <row r="58" spans="1:45" ht="16.149999999999999" customHeight="1" x14ac:dyDescent="0.2">
      <c r="A58" s="690">
        <v>52</v>
      </c>
      <c r="B58" s="387" t="s">
        <v>57</v>
      </c>
      <c r="C58" s="388"/>
      <c r="D58" s="389"/>
      <c r="E58" s="390"/>
      <c r="F58" s="391"/>
      <c r="G58" s="389"/>
      <c r="H58" s="390"/>
      <c r="I58" s="391"/>
      <c r="J58" s="389"/>
      <c r="K58" s="390"/>
      <c r="L58" s="391"/>
      <c r="M58" s="389"/>
      <c r="N58" s="390"/>
      <c r="O58" s="391"/>
      <c r="P58" s="389"/>
      <c r="Q58" s="390"/>
      <c r="R58" s="392">
        <v>0</v>
      </c>
      <c r="S58" s="389"/>
      <c r="T58" s="389"/>
      <c r="U58" s="393"/>
      <c r="V58" s="392"/>
      <c r="W58" s="390"/>
      <c r="X58" s="392"/>
      <c r="Y58" s="389"/>
      <c r="Z58" s="392"/>
      <c r="AA58" s="389"/>
      <c r="AB58" s="389"/>
      <c r="AC58" s="392"/>
      <c r="AD58" s="395"/>
      <c r="AE58" s="396"/>
      <c r="AF58" s="397"/>
      <c r="AG58" s="388"/>
      <c r="AH58" s="396"/>
      <c r="AI58" s="388"/>
      <c r="AJ58" s="398"/>
      <c r="AK58" s="399"/>
      <c r="AL58" s="397">
        <v>0</v>
      </c>
      <c r="AM58" s="400"/>
      <c r="AN58" s="397"/>
      <c r="AO58" s="389"/>
      <c r="AP58" s="397"/>
      <c r="AQ58" s="398"/>
      <c r="AR58" s="398"/>
      <c r="AS58" s="397">
        <v>0</v>
      </c>
    </row>
    <row r="59" spans="1:45" ht="16.149999999999999" customHeight="1" x14ac:dyDescent="0.2">
      <c r="A59" s="690">
        <v>53</v>
      </c>
      <c r="B59" s="387" t="s">
        <v>58</v>
      </c>
      <c r="C59" s="388"/>
      <c r="D59" s="389"/>
      <c r="E59" s="390"/>
      <c r="F59" s="391"/>
      <c r="G59" s="389"/>
      <c r="H59" s="390"/>
      <c r="I59" s="391"/>
      <c r="J59" s="389"/>
      <c r="K59" s="390"/>
      <c r="L59" s="391"/>
      <c r="M59" s="389"/>
      <c r="N59" s="390"/>
      <c r="O59" s="391"/>
      <c r="P59" s="389"/>
      <c r="Q59" s="390"/>
      <c r="R59" s="392">
        <v>0</v>
      </c>
      <c r="S59" s="389"/>
      <c r="T59" s="389"/>
      <c r="U59" s="393"/>
      <c r="V59" s="392"/>
      <c r="W59" s="390"/>
      <c r="X59" s="392"/>
      <c r="Y59" s="389"/>
      <c r="Z59" s="392"/>
      <c r="AA59" s="389"/>
      <c r="AB59" s="389"/>
      <c r="AC59" s="392"/>
      <c r="AD59" s="395"/>
      <c r="AE59" s="396"/>
      <c r="AF59" s="397"/>
      <c r="AG59" s="388"/>
      <c r="AH59" s="396"/>
      <c r="AI59" s="388"/>
      <c r="AJ59" s="398"/>
      <c r="AK59" s="399"/>
      <c r="AL59" s="397">
        <v>0</v>
      </c>
      <c r="AM59" s="400"/>
      <c r="AN59" s="397"/>
      <c r="AO59" s="389"/>
      <c r="AP59" s="397"/>
      <c r="AQ59" s="398"/>
      <c r="AR59" s="398"/>
      <c r="AS59" s="397">
        <v>0</v>
      </c>
    </row>
    <row r="60" spans="1:45" ht="16.149999999999999" customHeight="1" x14ac:dyDescent="0.2">
      <c r="A60" s="690">
        <v>54</v>
      </c>
      <c r="B60" s="387" t="s">
        <v>59</v>
      </c>
      <c r="C60" s="388"/>
      <c r="D60" s="389"/>
      <c r="E60" s="390"/>
      <c r="F60" s="391"/>
      <c r="G60" s="389"/>
      <c r="H60" s="390"/>
      <c r="I60" s="391"/>
      <c r="J60" s="389"/>
      <c r="K60" s="390"/>
      <c r="L60" s="391"/>
      <c r="M60" s="389"/>
      <c r="N60" s="390"/>
      <c r="O60" s="391"/>
      <c r="P60" s="389"/>
      <c r="Q60" s="390"/>
      <c r="R60" s="392">
        <v>0</v>
      </c>
      <c r="S60" s="389"/>
      <c r="T60" s="389"/>
      <c r="U60" s="393"/>
      <c r="V60" s="392"/>
      <c r="W60" s="390"/>
      <c r="X60" s="392"/>
      <c r="Y60" s="389"/>
      <c r="Z60" s="392"/>
      <c r="AA60" s="389"/>
      <c r="AB60" s="389"/>
      <c r="AC60" s="392"/>
      <c r="AD60" s="395"/>
      <c r="AE60" s="396"/>
      <c r="AF60" s="397"/>
      <c r="AG60" s="388"/>
      <c r="AH60" s="396"/>
      <c r="AI60" s="388"/>
      <c r="AJ60" s="398"/>
      <c r="AK60" s="399"/>
      <c r="AL60" s="397">
        <v>0</v>
      </c>
      <c r="AM60" s="400"/>
      <c r="AN60" s="397"/>
      <c r="AO60" s="389"/>
      <c r="AP60" s="397"/>
      <c r="AQ60" s="398"/>
      <c r="AR60" s="398"/>
      <c r="AS60" s="397">
        <v>0</v>
      </c>
    </row>
    <row r="61" spans="1:45" ht="16.149999999999999" customHeight="1" x14ac:dyDescent="0.2">
      <c r="A61" s="695">
        <v>55</v>
      </c>
      <c r="B61" s="401" t="s">
        <v>60</v>
      </c>
      <c r="C61" s="402"/>
      <c r="D61" s="403"/>
      <c r="E61" s="404"/>
      <c r="F61" s="405"/>
      <c r="G61" s="403"/>
      <c r="H61" s="404"/>
      <c r="I61" s="405"/>
      <c r="J61" s="403"/>
      <c r="K61" s="404"/>
      <c r="L61" s="405"/>
      <c r="M61" s="403"/>
      <c r="N61" s="404"/>
      <c r="O61" s="405"/>
      <c r="P61" s="403"/>
      <c r="Q61" s="404"/>
      <c r="R61" s="406">
        <v>0</v>
      </c>
      <c r="S61" s="403"/>
      <c r="T61" s="403"/>
      <c r="U61" s="407"/>
      <c r="V61" s="406"/>
      <c r="W61" s="404"/>
      <c r="X61" s="406"/>
      <c r="Y61" s="403"/>
      <c r="Z61" s="406"/>
      <c r="AA61" s="409"/>
      <c r="AB61" s="403"/>
      <c r="AC61" s="410"/>
      <c r="AD61" s="410"/>
      <c r="AE61" s="411"/>
      <c r="AF61" s="412"/>
      <c r="AG61" s="402"/>
      <c r="AH61" s="411"/>
      <c r="AI61" s="402"/>
      <c r="AJ61" s="413"/>
      <c r="AK61" s="414"/>
      <c r="AL61" s="412">
        <v>0</v>
      </c>
      <c r="AM61" s="415"/>
      <c r="AN61" s="412"/>
      <c r="AO61" s="403"/>
      <c r="AP61" s="412"/>
      <c r="AQ61" s="413"/>
      <c r="AR61" s="413"/>
      <c r="AS61" s="412">
        <v>0</v>
      </c>
    </row>
    <row r="62" spans="1:45" ht="16.149999999999999" customHeight="1" x14ac:dyDescent="0.2">
      <c r="A62" s="685">
        <v>56</v>
      </c>
      <c r="B62" s="370" t="s">
        <v>61</v>
      </c>
      <c r="C62" s="371"/>
      <c r="D62" s="372"/>
      <c r="E62" s="373"/>
      <c r="F62" s="374"/>
      <c r="G62" s="372"/>
      <c r="H62" s="373"/>
      <c r="I62" s="374"/>
      <c r="J62" s="372"/>
      <c r="K62" s="373"/>
      <c r="L62" s="374"/>
      <c r="M62" s="372"/>
      <c r="N62" s="373"/>
      <c r="O62" s="374"/>
      <c r="P62" s="372"/>
      <c r="Q62" s="373"/>
      <c r="R62" s="375">
        <v>0</v>
      </c>
      <c r="S62" s="372"/>
      <c r="T62" s="372"/>
      <c r="U62" s="376"/>
      <c r="V62" s="375"/>
      <c r="W62" s="373"/>
      <c r="X62" s="375"/>
      <c r="Y62" s="372"/>
      <c r="Z62" s="375"/>
      <c r="AA62" s="372"/>
      <c r="AB62" s="372"/>
      <c r="AC62" s="375"/>
      <c r="AD62" s="377"/>
      <c r="AE62" s="378"/>
      <c r="AF62" s="379"/>
      <c r="AG62" s="371"/>
      <c r="AH62" s="378"/>
      <c r="AI62" s="371"/>
      <c r="AJ62" s="380"/>
      <c r="AK62" s="381"/>
      <c r="AL62" s="379">
        <v>0</v>
      </c>
      <c r="AM62" s="382"/>
      <c r="AN62" s="379"/>
      <c r="AO62" s="372"/>
      <c r="AP62" s="379"/>
      <c r="AQ62" s="380"/>
      <c r="AR62" s="380"/>
      <c r="AS62" s="379">
        <v>0</v>
      </c>
    </row>
    <row r="63" spans="1:45" ht="16.149999999999999" customHeight="1" x14ac:dyDescent="0.2">
      <c r="A63" s="690">
        <v>57</v>
      </c>
      <c r="B63" s="387" t="s">
        <v>62</v>
      </c>
      <c r="C63" s="388"/>
      <c r="D63" s="389"/>
      <c r="E63" s="390"/>
      <c r="F63" s="391"/>
      <c r="G63" s="389"/>
      <c r="H63" s="390"/>
      <c r="I63" s="391"/>
      <c r="J63" s="389"/>
      <c r="K63" s="390"/>
      <c r="L63" s="391"/>
      <c r="M63" s="389"/>
      <c r="N63" s="390"/>
      <c r="O63" s="391"/>
      <c r="P63" s="389"/>
      <c r="Q63" s="390"/>
      <c r="R63" s="392">
        <v>0</v>
      </c>
      <c r="S63" s="389"/>
      <c r="T63" s="389"/>
      <c r="U63" s="393"/>
      <c r="V63" s="392"/>
      <c r="W63" s="390"/>
      <c r="X63" s="392"/>
      <c r="Y63" s="389"/>
      <c r="Z63" s="392"/>
      <c r="AA63" s="389"/>
      <c r="AB63" s="389"/>
      <c r="AC63" s="392"/>
      <c r="AD63" s="395"/>
      <c r="AE63" s="396"/>
      <c r="AF63" s="397"/>
      <c r="AG63" s="388"/>
      <c r="AH63" s="396"/>
      <c r="AI63" s="388"/>
      <c r="AJ63" s="398"/>
      <c r="AK63" s="399"/>
      <c r="AL63" s="397">
        <v>0</v>
      </c>
      <c r="AM63" s="400"/>
      <c r="AN63" s="397"/>
      <c r="AO63" s="389"/>
      <c r="AP63" s="397"/>
      <c r="AQ63" s="398"/>
      <c r="AR63" s="398"/>
      <c r="AS63" s="397">
        <v>0</v>
      </c>
    </row>
    <row r="64" spans="1:45" ht="16.149999999999999" customHeight="1" x14ac:dyDescent="0.2">
      <c r="A64" s="690">
        <v>58</v>
      </c>
      <c r="B64" s="387" t="s">
        <v>63</v>
      </c>
      <c r="C64" s="388"/>
      <c r="D64" s="389"/>
      <c r="E64" s="390"/>
      <c r="F64" s="391"/>
      <c r="G64" s="389"/>
      <c r="H64" s="390"/>
      <c r="I64" s="391"/>
      <c r="J64" s="389"/>
      <c r="K64" s="390"/>
      <c r="L64" s="391"/>
      <c r="M64" s="389"/>
      <c r="N64" s="390"/>
      <c r="O64" s="391"/>
      <c r="P64" s="389"/>
      <c r="Q64" s="390"/>
      <c r="R64" s="392">
        <v>0</v>
      </c>
      <c r="S64" s="389"/>
      <c r="T64" s="389"/>
      <c r="U64" s="393"/>
      <c r="V64" s="392"/>
      <c r="W64" s="390"/>
      <c r="X64" s="392"/>
      <c r="Y64" s="389"/>
      <c r="Z64" s="392"/>
      <c r="AA64" s="389"/>
      <c r="AB64" s="389"/>
      <c r="AC64" s="392"/>
      <c r="AD64" s="395"/>
      <c r="AE64" s="396"/>
      <c r="AF64" s="397"/>
      <c r="AG64" s="388"/>
      <c r="AH64" s="396"/>
      <c r="AI64" s="388"/>
      <c r="AJ64" s="398"/>
      <c r="AK64" s="399"/>
      <c r="AL64" s="397">
        <v>0</v>
      </c>
      <c r="AM64" s="400"/>
      <c r="AN64" s="397"/>
      <c r="AO64" s="389"/>
      <c r="AP64" s="397"/>
      <c r="AQ64" s="398"/>
      <c r="AR64" s="398"/>
      <c r="AS64" s="397">
        <v>0</v>
      </c>
    </row>
    <row r="65" spans="1:45" ht="16.149999999999999" customHeight="1" x14ac:dyDescent="0.2">
      <c r="A65" s="690">
        <v>59</v>
      </c>
      <c r="B65" s="387" t="s">
        <v>64</v>
      </c>
      <c r="C65" s="388"/>
      <c r="D65" s="389"/>
      <c r="E65" s="390"/>
      <c r="F65" s="391"/>
      <c r="G65" s="389"/>
      <c r="H65" s="390"/>
      <c r="I65" s="391"/>
      <c r="J65" s="389"/>
      <c r="K65" s="390"/>
      <c r="L65" s="391"/>
      <c r="M65" s="389"/>
      <c r="N65" s="390"/>
      <c r="O65" s="391"/>
      <c r="P65" s="389"/>
      <c r="Q65" s="390"/>
      <c r="R65" s="392">
        <v>0</v>
      </c>
      <c r="S65" s="389"/>
      <c r="T65" s="389"/>
      <c r="U65" s="393"/>
      <c r="V65" s="392"/>
      <c r="W65" s="390"/>
      <c r="X65" s="392"/>
      <c r="Y65" s="389"/>
      <c r="Z65" s="392"/>
      <c r="AA65" s="389"/>
      <c r="AB65" s="389"/>
      <c r="AC65" s="392"/>
      <c r="AD65" s="395"/>
      <c r="AE65" s="396"/>
      <c r="AF65" s="397"/>
      <c r="AG65" s="388"/>
      <c r="AH65" s="396"/>
      <c r="AI65" s="388"/>
      <c r="AJ65" s="398"/>
      <c r="AK65" s="399"/>
      <c r="AL65" s="397">
        <v>0</v>
      </c>
      <c r="AM65" s="400"/>
      <c r="AN65" s="397"/>
      <c r="AO65" s="389"/>
      <c r="AP65" s="397"/>
      <c r="AQ65" s="398"/>
      <c r="AR65" s="398"/>
      <c r="AS65" s="397">
        <v>0</v>
      </c>
    </row>
    <row r="66" spans="1:45" ht="16.149999999999999" customHeight="1" x14ac:dyDescent="0.2">
      <c r="A66" s="695">
        <v>60</v>
      </c>
      <c r="B66" s="401" t="s">
        <v>65</v>
      </c>
      <c r="C66" s="402"/>
      <c r="D66" s="403"/>
      <c r="E66" s="404"/>
      <c r="F66" s="405"/>
      <c r="G66" s="403"/>
      <c r="H66" s="404"/>
      <c r="I66" s="405"/>
      <c r="J66" s="403"/>
      <c r="K66" s="404"/>
      <c r="L66" s="405"/>
      <c r="M66" s="403"/>
      <c r="N66" s="404"/>
      <c r="O66" s="405"/>
      <c r="P66" s="403"/>
      <c r="Q66" s="404"/>
      <c r="R66" s="406">
        <v>0</v>
      </c>
      <c r="S66" s="403"/>
      <c r="T66" s="403"/>
      <c r="U66" s="407"/>
      <c r="V66" s="406"/>
      <c r="W66" s="404"/>
      <c r="X66" s="406"/>
      <c r="Y66" s="403"/>
      <c r="Z66" s="406"/>
      <c r="AA66" s="409"/>
      <c r="AB66" s="403"/>
      <c r="AC66" s="410"/>
      <c r="AD66" s="410"/>
      <c r="AE66" s="411"/>
      <c r="AF66" s="412"/>
      <c r="AG66" s="402"/>
      <c r="AH66" s="411"/>
      <c r="AI66" s="402"/>
      <c r="AJ66" s="413"/>
      <c r="AK66" s="414"/>
      <c r="AL66" s="412">
        <v>0</v>
      </c>
      <c r="AM66" s="415"/>
      <c r="AN66" s="412"/>
      <c r="AO66" s="403"/>
      <c r="AP66" s="412"/>
      <c r="AQ66" s="413"/>
      <c r="AR66" s="413"/>
      <c r="AS66" s="412">
        <v>0</v>
      </c>
    </row>
    <row r="67" spans="1:45" ht="16.149999999999999" customHeight="1" x14ac:dyDescent="0.2">
      <c r="A67" s="685">
        <v>61</v>
      </c>
      <c r="B67" s="370" t="s">
        <v>66</v>
      </c>
      <c r="C67" s="371"/>
      <c r="D67" s="372"/>
      <c r="E67" s="373"/>
      <c r="F67" s="374"/>
      <c r="G67" s="372"/>
      <c r="H67" s="373"/>
      <c r="I67" s="374"/>
      <c r="J67" s="372"/>
      <c r="K67" s="373"/>
      <c r="L67" s="374"/>
      <c r="M67" s="372"/>
      <c r="N67" s="373"/>
      <c r="O67" s="374"/>
      <c r="P67" s="372"/>
      <c r="Q67" s="373"/>
      <c r="R67" s="375">
        <v>0</v>
      </c>
      <c r="S67" s="372"/>
      <c r="T67" s="372"/>
      <c r="U67" s="376"/>
      <c r="V67" s="375"/>
      <c r="W67" s="373"/>
      <c r="X67" s="375"/>
      <c r="Y67" s="372"/>
      <c r="Z67" s="375"/>
      <c r="AA67" s="372"/>
      <c r="AB67" s="372"/>
      <c r="AC67" s="375"/>
      <c r="AD67" s="377"/>
      <c r="AE67" s="378"/>
      <c r="AF67" s="379"/>
      <c r="AG67" s="371"/>
      <c r="AH67" s="378"/>
      <c r="AI67" s="371"/>
      <c r="AJ67" s="380"/>
      <c r="AK67" s="381"/>
      <c r="AL67" s="379">
        <v>0</v>
      </c>
      <c r="AM67" s="382"/>
      <c r="AN67" s="379"/>
      <c r="AO67" s="372"/>
      <c r="AP67" s="379"/>
      <c r="AQ67" s="380"/>
      <c r="AR67" s="380"/>
      <c r="AS67" s="379">
        <v>0</v>
      </c>
    </row>
    <row r="68" spans="1:45" ht="16.149999999999999" customHeight="1" x14ac:dyDescent="0.2">
      <c r="A68" s="690">
        <v>62</v>
      </c>
      <c r="B68" s="387" t="s">
        <v>67</v>
      </c>
      <c r="C68" s="388"/>
      <c r="D68" s="389"/>
      <c r="E68" s="390"/>
      <c r="F68" s="391"/>
      <c r="G68" s="389"/>
      <c r="H68" s="390"/>
      <c r="I68" s="391"/>
      <c r="J68" s="389"/>
      <c r="K68" s="390"/>
      <c r="L68" s="391"/>
      <c r="M68" s="389"/>
      <c r="N68" s="390"/>
      <c r="O68" s="391"/>
      <c r="P68" s="389"/>
      <c r="Q68" s="390"/>
      <c r="R68" s="392">
        <v>0</v>
      </c>
      <c r="S68" s="389"/>
      <c r="T68" s="389"/>
      <c r="U68" s="393"/>
      <c r="V68" s="392"/>
      <c r="W68" s="390"/>
      <c r="X68" s="392"/>
      <c r="Y68" s="389"/>
      <c r="Z68" s="392"/>
      <c r="AA68" s="389"/>
      <c r="AB68" s="389"/>
      <c r="AC68" s="392"/>
      <c r="AD68" s="395"/>
      <c r="AE68" s="396"/>
      <c r="AF68" s="397"/>
      <c r="AG68" s="388"/>
      <c r="AH68" s="396"/>
      <c r="AI68" s="388"/>
      <c r="AJ68" s="398"/>
      <c r="AK68" s="399"/>
      <c r="AL68" s="397">
        <v>0</v>
      </c>
      <c r="AM68" s="400"/>
      <c r="AN68" s="397"/>
      <c r="AO68" s="389"/>
      <c r="AP68" s="397"/>
      <c r="AQ68" s="398"/>
      <c r="AR68" s="398"/>
      <c r="AS68" s="397">
        <v>0</v>
      </c>
    </row>
    <row r="69" spans="1:45" ht="16.149999999999999" customHeight="1" x14ac:dyDescent="0.2">
      <c r="A69" s="690">
        <v>63</v>
      </c>
      <c r="B69" s="387" t="s">
        <v>68</v>
      </c>
      <c r="C69" s="388"/>
      <c r="D69" s="389"/>
      <c r="E69" s="390"/>
      <c r="F69" s="391"/>
      <c r="G69" s="389"/>
      <c r="H69" s="390"/>
      <c r="I69" s="391"/>
      <c r="J69" s="389"/>
      <c r="K69" s="390"/>
      <c r="L69" s="391"/>
      <c r="M69" s="389"/>
      <c r="N69" s="390"/>
      <c r="O69" s="391"/>
      <c r="P69" s="389"/>
      <c r="Q69" s="390"/>
      <c r="R69" s="392">
        <v>0</v>
      </c>
      <c r="S69" s="389"/>
      <c r="T69" s="389"/>
      <c r="U69" s="393"/>
      <c r="V69" s="392"/>
      <c r="W69" s="390"/>
      <c r="X69" s="392"/>
      <c r="Y69" s="389"/>
      <c r="Z69" s="392"/>
      <c r="AA69" s="389"/>
      <c r="AB69" s="389"/>
      <c r="AC69" s="392"/>
      <c r="AD69" s="395"/>
      <c r="AE69" s="396"/>
      <c r="AF69" s="397"/>
      <c r="AG69" s="388"/>
      <c r="AH69" s="396"/>
      <c r="AI69" s="388"/>
      <c r="AJ69" s="398"/>
      <c r="AK69" s="399"/>
      <c r="AL69" s="397">
        <v>0</v>
      </c>
      <c r="AM69" s="400"/>
      <c r="AN69" s="397"/>
      <c r="AO69" s="389"/>
      <c r="AP69" s="397"/>
      <c r="AQ69" s="398"/>
      <c r="AR69" s="398"/>
      <c r="AS69" s="397">
        <v>0</v>
      </c>
    </row>
    <row r="70" spans="1:45" ht="16.149999999999999" customHeight="1" x14ac:dyDescent="0.2">
      <c r="A70" s="690">
        <v>64</v>
      </c>
      <c r="B70" s="387" t="s">
        <v>69</v>
      </c>
      <c r="C70" s="388"/>
      <c r="D70" s="389"/>
      <c r="E70" s="390"/>
      <c r="F70" s="391"/>
      <c r="G70" s="389"/>
      <c r="H70" s="390"/>
      <c r="I70" s="391"/>
      <c r="J70" s="389"/>
      <c r="K70" s="390"/>
      <c r="L70" s="391"/>
      <c r="M70" s="389"/>
      <c r="N70" s="390"/>
      <c r="O70" s="391"/>
      <c r="P70" s="389"/>
      <c r="Q70" s="390"/>
      <c r="R70" s="392">
        <v>0</v>
      </c>
      <c r="S70" s="389"/>
      <c r="T70" s="389"/>
      <c r="U70" s="393"/>
      <c r="V70" s="392"/>
      <c r="W70" s="390"/>
      <c r="X70" s="392"/>
      <c r="Y70" s="389"/>
      <c r="Z70" s="392"/>
      <c r="AA70" s="389"/>
      <c r="AB70" s="389"/>
      <c r="AC70" s="392"/>
      <c r="AD70" s="395"/>
      <c r="AE70" s="396"/>
      <c r="AF70" s="397"/>
      <c r="AG70" s="388"/>
      <c r="AH70" s="396"/>
      <c r="AI70" s="388"/>
      <c r="AJ70" s="398"/>
      <c r="AK70" s="399"/>
      <c r="AL70" s="397">
        <v>0</v>
      </c>
      <c r="AM70" s="400"/>
      <c r="AN70" s="397"/>
      <c r="AO70" s="389"/>
      <c r="AP70" s="397"/>
      <c r="AQ70" s="398"/>
      <c r="AR70" s="398"/>
      <c r="AS70" s="397">
        <v>0</v>
      </c>
    </row>
    <row r="71" spans="1:45" ht="16.149999999999999" customHeight="1" x14ac:dyDescent="0.2">
      <c r="A71" s="695">
        <v>65</v>
      </c>
      <c r="B71" s="401" t="s">
        <v>70</v>
      </c>
      <c r="C71" s="402"/>
      <c r="D71" s="403"/>
      <c r="E71" s="404"/>
      <c r="F71" s="405"/>
      <c r="G71" s="403"/>
      <c r="H71" s="404"/>
      <c r="I71" s="405"/>
      <c r="J71" s="403"/>
      <c r="K71" s="404"/>
      <c r="L71" s="405"/>
      <c r="M71" s="403"/>
      <c r="N71" s="404"/>
      <c r="O71" s="405"/>
      <c r="P71" s="403"/>
      <c r="Q71" s="404"/>
      <c r="R71" s="406">
        <v>0</v>
      </c>
      <c r="S71" s="403"/>
      <c r="T71" s="403"/>
      <c r="U71" s="407"/>
      <c r="V71" s="406"/>
      <c r="W71" s="404"/>
      <c r="X71" s="406"/>
      <c r="Y71" s="403"/>
      <c r="Z71" s="406"/>
      <c r="AA71" s="409"/>
      <c r="AB71" s="403"/>
      <c r="AC71" s="410"/>
      <c r="AD71" s="410"/>
      <c r="AE71" s="411"/>
      <c r="AF71" s="412"/>
      <c r="AG71" s="402"/>
      <c r="AH71" s="411"/>
      <c r="AI71" s="402"/>
      <c r="AJ71" s="413"/>
      <c r="AK71" s="414"/>
      <c r="AL71" s="412">
        <v>0</v>
      </c>
      <c r="AM71" s="415"/>
      <c r="AN71" s="412"/>
      <c r="AO71" s="403"/>
      <c r="AP71" s="412"/>
      <c r="AQ71" s="413"/>
      <c r="AR71" s="413"/>
      <c r="AS71" s="412">
        <v>0</v>
      </c>
    </row>
    <row r="72" spans="1:45" ht="16.149999999999999" customHeight="1" x14ac:dyDescent="0.2">
      <c r="A72" s="685">
        <v>66</v>
      </c>
      <c r="B72" s="370" t="s">
        <v>71</v>
      </c>
      <c r="C72" s="371"/>
      <c r="D72" s="372"/>
      <c r="E72" s="373"/>
      <c r="F72" s="374"/>
      <c r="G72" s="372"/>
      <c r="H72" s="373"/>
      <c r="I72" s="374"/>
      <c r="J72" s="372"/>
      <c r="K72" s="373"/>
      <c r="L72" s="374"/>
      <c r="M72" s="372"/>
      <c r="N72" s="373"/>
      <c r="O72" s="374"/>
      <c r="P72" s="372"/>
      <c r="Q72" s="373"/>
      <c r="R72" s="375">
        <v>0</v>
      </c>
      <c r="S72" s="372"/>
      <c r="T72" s="372"/>
      <c r="U72" s="376"/>
      <c r="V72" s="375"/>
      <c r="W72" s="373"/>
      <c r="X72" s="375"/>
      <c r="Y72" s="372"/>
      <c r="Z72" s="375"/>
      <c r="AA72" s="372"/>
      <c r="AB72" s="372"/>
      <c r="AC72" s="375"/>
      <c r="AD72" s="377"/>
      <c r="AE72" s="378"/>
      <c r="AF72" s="379"/>
      <c r="AG72" s="371"/>
      <c r="AH72" s="378"/>
      <c r="AI72" s="371"/>
      <c r="AJ72" s="380"/>
      <c r="AK72" s="381"/>
      <c r="AL72" s="379">
        <v>0</v>
      </c>
      <c r="AM72" s="382"/>
      <c r="AN72" s="379"/>
      <c r="AO72" s="372"/>
      <c r="AP72" s="379"/>
      <c r="AQ72" s="380"/>
      <c r="AR72" s="380"/>
      <c r="AS72" s="379">
        <v>0</v>
      </c>
    </row>
    <row r="73" spans="1:45" ht="16.149999999999999" customHeight="1" x14ac:dyDescent="0.2">
      <c r="A73" s="690">
        <v>67</v>
      </c>
      <c r="B73" s="387" t="s">
        <v>4</v>
      </c>
      <c r="C73" s="388"/>
      <c r="D73" s="389"/>
      <c r="E73" s="390"/>
      <c r="F73" s="391"/>
      <c r="G73" s="389"/>
      <c r="H73" s="390"/>
      <c r="I73" s="391"/>
      <c r="J73" s="389"/>
      <c r="K73" s="390"/>
      <c r="L73" s="391"/>
      <c r="M73" s="389"/>
      <c r="N73" s="390"/>
      <c r="O73" s="391"/>
      <c r="P73" s="389"/>
      <c r="Q73" s="390"/>
      <c r="R73" s="392">
        <v>0</v>
      </c>
      <c r="S73" s="389"/>
      <c r="T73" s="389"/>
      <c r="U73" s="393"/>
      <c r="V73" s="392"/>
      <c r="W73" s="390"/>
      <c r="X73" s="392"/>
      <c r="Y73" s="389"/>
      <c r="Z73" s="392"/>
      <c r="AA73" s="389"/>
      <c r="AB73" s="389"/>
      <c r="AC73" s="392"/>
      <c r="AD73" s="395"/>
      <c r="AE73" s="396"/>
      <c r="AF73" s="397"/>
      <c r="AG73" s="388"/>
      <c r="AH73" s="396"/>
      <c r="AI73" s="388"/>
      <c r="AJ73" s="398"/>
      <c r="AK73" s="399"/>
      <c r="AL73" s="397">
        <v>0</v>
      </c>
      <c r="AM73" s="400"/>
      <c r="AN73" s="397"/>
      <c r="AO73" s="389"/>
      <c r="AP73" s="397"/>
      <c r="AQ73" s="398"/>
      <c r="AR73" s="398"/>
      <c r="AS73" s="397">
        <v>0</v>
      </c>
    </row>
    <row r="74" spans="1:45" ht="16.149999999999999" customHeight="1" x14ac:dyDescent="0.2">
      <c r="A74" s="690">
        <v>68</v>
      </c>
      <c r="B74" s="387" t="s">
        <v>3</v>
      </c>
      <c r="C74" s="388"/>
      <c r="D74" s="389"/>
      <c r="E74" s="390"/>
      <c r="F74" s="391"/>
      <c r="G74" s="389"/>
      <c r="H74" s="390"/>
      <c r="I74" s="391"/>
      <c r="J74" s="389"/>
      <c r="K74" s="390"/>
      <c r="L74" s="391"/>
      <c r="M74" s="389"/>
      <c r="N74" s="390"/>
      <c r="O74" s="391"/>
      <c r="P74" s="389"/>
      <c r="Q74" s="390"/>
      <c r="R74" s="392">
        <v>0</v>
      </c>
      <c r="S74" s="389"/>
      <c r="T74" s="389"/>
      <c r="U74" s="393"/>
      <c r="V74" s="392"/>
      <c r="W74" s="390"/>
      <c r="X74" s="392"/>
      <c r="Y74" s="389"/>
      <c r="Z74" s="392"/>
      <c r="AA74" s="389"/>
      <c r="AB74" s="389"/>
      <c r="AC74" s="392"/>
      <c r="AD74" s="395"/>
      <c r="AE74" s="396"/>
      <c r="AF74" s="397"/>
      <c r="AG74" s="388"/>
      <c r="AH74" s="396"/>
      <c r="AI74" s="388"/>
      <c r="AJ74" s="398"/>
      <c r="AK74" s="399"/>
      <c r="AL74" s="397">
        <v>0</v>
      </c>
      <c r="AM74" s="400"/>
      <c r="AN74" s="397"/>
      <c r="AO74" s="389"/>
      <c r="AP74" s="397"/>
      <c r="AQ74" s="398"/>
      <c r="AR74" s="398"/>
      <c r="AS74" s="397">
        <v>0</v>
      </c>
    </row>
    <row r="75" spans="1:45" ht="16.149999999999999" customHeight="1" x14ac:dyDescent="0.2">
      <c r="A75" s="690">
        <v>69</v>
      </c>
      <c r="B75" s="387" t="s">
        <v>93</v>
      </c>
      <c r="C75" s="388"/>
      <c r="D75" s="389"/>
      <c r="E75" s="390"/>
      <c r="F75" s="391"/>
      <c r="G75" s="389"/>
      <c r="H75" s="390"/>
      <c r="I75" s="391"/>
      <c r="J75" s="389"/>
      <c r="K75" s="390"/>
      <c r="L75" s="391"/>
      <c r="M75" s="389"/>
      <c r="N75" s="390"/>
      <c r="O75" s="391"/>
      <c r="P75" s="389"/>
      <c r="Q75" s="390"/>
      <c r="R75" s="392">
        <v>0</v>
      </c>
      <c r="S75" s="389"/>
      <c r="T75" s="389"/>
      <c r="U75" s="393"/>
      <c r="V75" s="392"/>
      <c r="W75" s="390"/>
      <c r="X75" s="392"/>
      <c r="Y75" s="389"/>
      <c r="Z75" s="392"/>
      <c r="AA75" s="389"/>
      <c r="AB75" s="389"/>
      <c r="AC75" s="392"/>
      <c r="AD75" s="395"/>
      <c r="AE75" s="396"/>
      <c r="AF75" s="397"/>
      <c r="AG75" s="388"/>
      <c r="AH75" s="396"/>
      <c r="AI75" s="388"/>
      <c r="AJ75" s="398"/>
      <c r="AK75" s="399"/>
      <c r="AL75" s="397">
        <v>0</v>
      </c>
      <c r="AM75" s="400"/>
      <c r="AN75" s="397"/>
      <c r="AO75" s="389"/>
      <c r="AP75" s="397"/>
      <c r="AQ75" s="398"/>
      <c r="AR75" s="398"/>
      <c r="AS75" s="397">
        <v>0</v>
      </c>
    </row>
    <row r="76" spans="1:45" s="218" customFormat="1" ht="16.149999999999999" customHeight="1" thickBot="1" x14ac:dyDescent="0.25">
      <c r="A76" s="1732" t="s">
        <v>494</v>
      </c>
      <c r="B76" s="1733"/>
      <c r="C76" s="416">
        <v>0</v>
      </c>
      <c r="D76" s="417"/>
      <c r="E76" s="418">
        <v>0</v>
      </c>
      <c r="F76" s="416">
        <v>0</v>
      </c>
      <c r="G76" s="417"/>
      <c r="H76" s="418">
        <v>0</v>
      </c>
      <c r="I76" s="416">
        <v>0</v>
      </c>
      <c r="J76" s="417"/>
      <c r="K76" s="418">
        <v>0</v>
      </c>
      <c r="L76" s="416">
        <v>0</v>
      </c>
      <c r="M76" s="417"/>
      <c r="N76" s="418">
        <v>0</v>
      </c>
      <c r="O76" s="416">
        <v>0</v>
      </c>
      <c r="P76" s="417"/>
      <c r="Q76" s="418">
        <v>0</v>
      </c>
      <c r="R76" s="419">
        <v>0</v>
      </c>
      <c r="S76" s="417">
        <v>4278768</v>
      </c>
      <c r="T76" s="417">
        <v>51730</v>
      </c>
      <c r="U76" s="420">
        <v>4330498</v>
      </c>
      <c r="V76" s="419">
        <v>4330498</v>
      </c>
      <c r="W76" s="418">
        <v>-10826</v>
      </c>
      <c r="X76" s="419">
        <v>4319672</v>
      </c>
      <c r="Y76" s="418">
        <v>0</v>
      </c>
      <c r="Z76" s="419">
        <v>4319672</v>
      </c>
      <c r="AA76" s="417">
        <v>3955638</v>
      </c>
      <c r="AB76" s="417">
        <v>364034</v>
      </c>
      <c r="AC76" s="419">
        <v>364034</v>
      </c>
      <c r="AD76" s="422">
        <v>4319672</v>
      </c>
      <c r="AE76" s="423">
        <v>5302</v>
      </c>
      <c r="AF76" s="424">
        <v>0</v>
      </c>
      <c r="AG76" s="416">
        <v>969</v>
      </c>
      <c r="AH76" s="423">
        <v>5216881</v>
      </c>
      <c r="AI76" s="416">
        <v>5</v>
      </c>
      <c r="AJ76" s="425">
        <v>10723</v>
      </c>
      <c r="AK76" s="426">
        <v>5227604</v>
      </c>
      <c r="AL76" s="424">
        <v>5227604</v>
      </c>
      <c r="AM76" s="427">
        <v>-13070</v>
      </c>
      <c r="AN76" s="424">
        <v>5214534</v>
      </c>
      <c r="AO76" s="418">
        <v>0</v>
      </c>
      <c r="AP76" s="424">
        <v>5214534</v>
      </c>
      <c r="AQ76" s="425">
        <v>4761301</v>
      </c>
      <c r="AR76" s="425">
        <v>453233</v>
      </c>
      <c r="AS76" s="424">
        <v>453233</v>
      </c>
    </row>
    <row r="77" spans="1:45" s="218" customFormat="1" ht="16.149999999999999" customHeight="1" thickTop="1" x14ac:dyDescent="0.2">
      <c r="A77" s="1765" t="s">
        <v>447</v>
      </c>
      <c r="B77" s="1809"/>
      <c r="C77" s="1256"/>
      <c r="D77" s="1257"/>
      <c r="E77" s="1257"/>
      <c r="F77" s="1256"/>
      <c r="G77" s="1257"/>
      <c r="H77" s="1257"/>
      <c r="I77" s="1256"/>
      <c r="J77" s="1257"/>
      <c r="K77" s="1257"/>
      <c r="L77" s="1256"/>
      <c r="M77" s="1257"/>
      <c r="N77" s="1257"/>
      <c r="O77" s="1256"/>
      <c r="P77" s="1257"/>
      <c r="Q77" s="1257"/>
      <c r="R77" s="1257"/>
      <c r="S77" s="1257"/>
      <c r="T77" s="1257"/>
      <c r="U77" s="1257"/>
      <c r="V77" s="1257"/>
      <c r="W77" s="1257"/>
      <c r="X77" s="1257"/>
      <c r="Y77" s="1257"/>
      <c r="Z77" s="1257"/>
      <c r="AA77" s="1257"/>
      <c r="AB77" s="1257"/>
      <c r="AC77" s="1257"/>
      <c r="AD77" s="1257"/>
      <c r="AE77" s="1258"/>
      <c r="AF77" s="1257"/>
      <c r="AG77" s="1256"/>
      <c r="AH77" s="1258"/>
      <c r="AI77" s="1256"/>
      <c r="AJ77" s="1257"/>
      <c r="AK77" s="1257"/>
      <c r="AL77" s="1257"/>
      <c r="AM77" s="1257"/>
      <c r="AN77" s="1257"/>
      <c r="AO77" s="1257"/>
      <c r="AP77" s="1257"/>
      <c r="AQ77" s="1257"/>
      <c r="AR77" s="1257"/>
      <c r="AS77" s="1257"/>
    </row>
    <row r="78" spans="1:45" s="218" customFormat="1" ht="16.149999999999999" customHeight="1" x14ac:dyDescent="0.2">
      <c r="A78" s="1773" t="s">
        <v>448</v>
      </c>
      <c r="B78" s="1774"/>
      <c r="C78" s="1259"/>
      <c r="D78" s="1260"/>
      <c r="E78" s="1260"/>
      <c r="F78" s="1259"/>
      <c r="G78" s="1260"/>
      <c r="H78" s="1260"/>
      <c r="I78" s="1259"/>
      <c r="J78" s="1260"/>
      <c r="K78" s="1260"/>
      <c r="L78" s="1259"/>
      <c r="M78" s="1260"/>
      <c r="N78" s="1260"/>
      <c r="O78" s="1259"/>
      <c r="P78" s="1260"/>
      <c r="Q78" s="1260"/>
      <c r="R78" s="1260"/>
      <c r="S78" s="1260"/>
      <c r="T78" s="1260"/>
      <c r="U78" s="1260"/>
      <c r="V78" s="1260"/>
      <c r="W78" s="1260"/>
      <c r="X78" s="1260"/>
      <c r="Y78" s="1260"/>
      <c r="Z78" s="395">
        <v>0</v>
      </c>
      <c r="AA78" s="1261">
        <v>0</v>
      </c>
      <c r="AB78" s="1260">
        <v>0</v>
      </c>
      <c r="AC78" s="395">
        <v>0</v>
      </c>
      <c r="AD78" s="395">
        <v>0</v>
      </c>
      <c r="AE78" s="1260"/>
      <c r="AF78" s="1260"/>
      <c r="AG78" s="1259"/>
      <c r="AH78" s="1260"/>
      <c r="AI78" s="1259"/>
      <c r="AJ78" s="1260"/>
      <c r="AK78" s="1260"/>
      <c r="AL78" s="1260"/>
      <c r="AM78" s="1260"/>
      <c r="AN78" s="1260"/>
      <c r="AO78" s="1260"/>
      <c r="AP78" s="1260"/>
      <c r="AQ78" s="1260"/>
      <c r="AR78" s="1260"/>
      <c r="AS78" s="1260"/>
    </row>
    <row r="79" spans="1:45" s="218" customFormat="1" ht="16.149999999999999" customHeight="1" x14ac:dyDescent="0.2">
      <c r="A79" s="1771" t="s">
        <v>466</v>
      </c>
      <c r="B79" s="1772"/>
      <c r="C79" s="1259"/>
      <c r="D79" s="1260"/>
      <c r="E79" s="1260"/>
      <c r="F79" s="1259"/>
      <c r="G79" s="1260"/>
      <c r="H79" s="1260"/>
      <c r="I79" s="1259"/>
      <c r="J79" s="1260"/>
      <c r="K79" s="1260"/>
      <c r="L79" s="1259"/>
      <c r="M79" s="1260"/>
      <c r="N79" s="1260"/>
      <c r="O79" s="1259"/>
      <c r="P79" s="1260"/>
      <c r="Q79" s="1260"/>
      <c r="R79" s="1260"/>
      <c r="S79" s="1260"/>
      <c r="T79" s="1260"/>
      <c r="U79" s="1260"/>
      <c r="V79" s="1260"/>
      <c r="W79" s="1260"/>
      <c r="X79" s="1260"/>
      <c r="Y79" s="1260"/>
      <c r="Z79" s="1262"/>
      <c r="AA79" s="1261"/>
      <c r="AB79" s="1260"/>
      <c r="AC79" s="1262"/>
      <c r="AD79" s="395">
        <v>0</v>
      </c>
      <c r="AE79" s="1260"/>
      <c r="AF79" s="1260"/>
      <c r="AG79" s="1259"/>
      <c r="AH79" s="1260"/>
      <c r="AI79" s="1259"/>
      <c r="AJ79" s="1260"/>
      <c r="AK79" s="1260"/>
      <c r="AL79" s="1260"/>
      <c r="AM79" s="1260"/>
      <c r="AN79" s="1260"/>
      <c r="AO79" s="1260"/>
      <c r="AP79" s="1260"/>
      <c r="AQ79" s="1260"/>
      <c r="AR79" s="1260"/>
      <c r="AS79" s="1260"/>
    </row>
    <row r="80" spans="1:45" ht="16.149999999999999" customHeight="1" x14ac:dyDescent="0.2">
      <c r="A80" s="1767" t="s">
        <v>547</v>
      </c>
      <c r="B80" s="1768"/>
      <c r="C80" s="1259"/>
      <c r="D80" s="1260"/>
      <c r="E80" s="1260"/>
      <c r="F80" s="1259"/>
      <c r="G80" s="1260"/>
      <c r="H80" s="1260"/>
      <c r="I80" s="1259"/>
      <c r="J80" s="1260"/>
      <c r="K80" s="1260"/>
      <c r="L80" s="1259"/>
      <c r="M80" s="1260"/>
      <c r="N80" s="1260"/>
      <c r="O80" s="1259"/>
      <c r="P80" s="1260"/>
      <c r="Q80" s="1260"/>
      <c r="R80" s="1260"/>
      <c r="S80" s="1260"/>
      <c r="T80" s="1260"/>
      <c r="U80" s="1260"/>
      <c r="V80" s="1260"/>
      <c r="W80" s="1260"/>
      <c r="X80" s="1260"/>
      <c r="Y80" s="1260"/>
      <c r="Z80" s="1261"/>
      <c r="AA80" s="1261">
        <v>0</v>
      </c>
      <c r="AB80" s="1260">
        <v>0</v>
      </c>
      <c r="AC80" s="395">
        <v>0</v>
      </c>
      <c r="AD80" s="395">
        <v>0</v>
      </c>
      <c r="AE80" s="1260"/>
      <c r="AF80" s="1260"/>
      <c r="AG80" s="1259"/>
      <c r="AH80" s="1260"/>
      <c r="AI80" s="1259"/>
      <c r="AJ80" s="1260"/>
      <c r="AK80" s="1260"/>
      <c r="AL80" s="1260"/>
      <c r="AM80" s="1260"/>
      <c r="AN80" s="1260"/>
      <c r="AO80" s="1260"/>
      <c r="AP80" s="1260"/>
      <c r="AQ80" s="1260"/>
      <c r="AR80" s="1260"/>
      <c r="AS80" s="1260"/>
    </row>
    <row r="81" spans="1:45" s="218" customFormat="1" ht="16.149999999999999" customHeight="1" x14ac:dyDescent="0.2">
      <c r="A81" s="1767" t="s">
        <v>465</v>
      </c>
      <c r="B81" s="1768"/>
      <c r="C81" s="1259"/>
      <c r="D81" s="1260"/>
      <c r="E81" s="1260"/>
      <c r="F81" s="1259"/>
      <c r="G81" s="1260"/>
      <c r="H81" s="1260"/>
      <c r="I81" s="1259"/>
      <c r="J81" s="1260"/>
      <c r="K81" s="1260"/>
      <c r="L81" s="1259"/>
      <c r="M81" s="1260"/>
      <c r="N81" s="1260"/>
      <c r="O81" s="1259"/>
      <c r="P81" s="1260"/>
      <c r="Q81" s="1260"/>
      <c r="R81" s="1260"/>
      <c r="S81" s="1260"/>
      <c r="T81" s="1260"/>
      <c r="U81" s="1260"/>
      <c r="V81" s="1260"/>
      <c r="W81" s="1260"/>
      <c r="X81" s="1260"/>
      <c r="Y81" s="1260"/>
      <c r="Z81" s="1262"/>
      <c r="AA81" s="1261"/>
      <c r="AB81" s="1260"/>
      <c r="AC81" s="1262"/>
      <c r="AD81" s="395">
        <v>0</v>
      </c>
      <c r="AE81" s="1260"/>
      <c r="AF81" s="1260"/>
      <c r="AG81" s="1259"/>
      <c r="AH81" s="1260"/>
      <c r="AI81" s="1259"/>
      <c r="AJ81" s="1260"/>
      <c r="AK81" s="1260"/>
      <c r="AL81" s="1260"/>
      <c r="AM81" s="1260"/>
      <c r="AN81" s="1260"/>
      <c r="AO81" s="1260"/>
      <c r="AP81" s="1260"/>
      <c r="AQ81" s="1260"/>
      <c r="AR81" s="1260"/>
      <c r="AS81" s="1260"/>
    </row>
    <row r="82" spans="1:45" s="218" customFormat="1" ht="16.149999999999999" customHeight="1" x14ac:dyDescent="0.2">
      <c r="A82" s="1769" t="s">
        <v>1638</v>
      </c>
      <c r="B82" s="1770"/>
      <c r="C82" s="1263"/>
      <c r="D82" s="1264"/>
      <c r="E82" s="1264"/>
      <c r="F82" s="1263"/>
      <c r="G82" s="1264"/>
      <c r="H82" s="1264"/>
      <c r="I82" s="1263"/>
      <c r="J82" s="1264"/>
      <c r="K82" s="1264"/>
      <c r="L82" s="1263"/>
      <c r="M82" s="1264"/>
      <c r="N82" s="1264"/>
      <c r="O82" s="1263"/>
      <c r="P82" s="1264"/>
      <c r="Q82" s="1264"/>
      <c r="R82" s="1264"/>
      <c r="S82" s="1264"/>
      <c r="T82" s="1264"/>
      <c r="U82" s="1264"/>
      <c r="V82" s="1264"/>
      <c r="W82" s="1264"/>
      <c r="X82" s="1264"/>
      <c r="Y82" s="1264"/>
      <c r="Z82" s="410">
        <v>0</v>
      </c>
      <c r="AA82" s="409">
        <v>0</v>
      </c>
      <c r="AB82" s="1264">
        <v>0</v>
      </c>
      <c r="AC82" s="410">
        <v>0</v>
      </c>
      <c r="AD82" s="410">
        <v>0</v>
      </c>
      <c r="AE82" s="1264"/>
      <c r="AF82" s="1264"/>
      <c r="AG82" s="1263"/>
      <c r="AH82" s="1264"/>
      <c r="AI82" s="1263"/>
      <c r="AJ82" s="1264"/>
      <c r="AK82" s="1264"/>
      <c r="AL82" s="1264"/>
      <c r="AM82" s="1264"/>
      <c r="AN82" s="1264"/>
      <c r="AO82" s="1264"/>
      <c r="AP82" s="1264"/>
      <c r="AQ82" s="1264"/>
      <c r="AR82" s="1264"/>
      <c r="AS82" s="1264"/>
    </row>
    <row r="83" spans="1:45" s="218" customFormat="1" ht="16.149999999999999" customHeight="1" x14ac:dyDescent="0.2">
      <c r="A83" s="1769" t="s">
        <v>1368</v>
      </c>
      <c r="B83" s="1770"/>
      <c r="C83" s="1265"/>
      <c r="D83" s="1266"/>
      <c r="E83" s="1266"/>
      <c r="F83" s="1265"/>
      <c r="G83" s="1266"/>
      <c r="H83" s="1266"/>
      <c r="I83" s="1265"/>
      <c r="J83" s="1266"/>
      <c r="K83" s="1266"/>
      <c r="L83" s="1265"/>
      <c r="M83" s="1266"/>
      <c r="N83" s="1266"/>
      <c r="O83" s="1265"/>
      <c r="P83" s="1266"/>
      <c r="Q83" s="1266"/>
      <c r="R83" s="1266"/>
      <c r="S83" s="1266"/>
      <c r="T83" s="1266"/>
      <c r="U83" s="1266"/>
      <c r="V83" s="1266"/>
      <c r="W83" s="1266"/>
      <c r="X83" s="1266"/>
      <c r="Y83" s="1266">
        <v>0</v>
      </c>
      <c r="Z83" s="1135">
        <v>0</v>
      </c>
      <c r="AA83" s="1267">
        <v>0</v>
      </c>
      <c r="AB83" s="1266">
        <v>0</v>
      </c>
      <c r="AC83" s="1135">
        <v>0</v>
      </c>
      <c r="AD83" s="1135">
        <v>0</v>
      </c>
      <c r="AE83" s="1266"/>
      <c r="AF83" s="1266"/>
      <c r="AG83" s="1265"/>
      <c r="AH83" s="1266"/>
      <c r="AI83" s="1265"/>
      <c r="AJ83" s="1266"/>
      <c r="AK83" s="1266"/>
      <c r="AL83" s="1266"/>
      <c r="AM83" s="1266"/>
      <c r="AN83" s="1266"/>
      <c r="AO83" s="1266"/>
      <c r="AP83" s="1266"/>
      <c r="AQ83" s="1266"/>
      <c r="AR83" s="1266"/>
      <c r="AS83" s="1266"/>
    </row>
    <row r="84" spans="1:45" s="218" customFormat="1" ht="16.149999999999999" customHeight="1" thickBot="1" x14ac:dyDescent="0.25">
      <c r="A84" s="1732" t="s">
        <v>495</v>
      </c>
      <c r="B84" s="1764"/>
      <c r="C84" s="1268">
        <v>0</v>
      </c>
      <c r="D84" s="1269"/>
      <c r="E84" s="1270">
        <v>0</v>
      </c>
      <c r="F84" s="1268">
        <v>0</v>
      </c>
      <c r="G84" s="1269"/>
      <c r="H84" s="1270">
        <v>0</v>
      </c>
      <c r="I84" s="1268">
        <v>0</v>
      </c>
      <c r="J84" s="1269"/>
      <c r="K84" s="1270">
        <v>0</v>
      </c>
      <c r="L84" s="1268">
        <v>0</v>
      </c>
      <c r="M84" s="1269"/>
      <c r="N84" s="1270">
        <v>0</v>
      </c>
      <c r="O84" s="1268">
        <v>0</v>
      </c>
      <c r="P84" s="1269"/>
      <c r="Q84" s="1270">
        <v>0</v>
      </c>
      <c r="R84" s="1269">
        <v>0</v>
      </c>
      <c r="S84" s="1269">
        <v>4278768</v>
      </c>
      <c r="T84" s="1269">
        <v>51730</v>
      </c>
      <c r="U84" s="1269">
        <v>4330498</v>
      </c>
      <c r="V84" s="1269">
        <v>4330498</v>
      </c>
      <c r="W84" s="1269">
        <v>-10826</v>
      </c>
      <c r="X84" s="1269">
        <v>4319672</v>
      </c>
      <c r="Y84" s="1270">
        <v>0</v>
      </c>
      <c r="Z84" s="422">
        <v>4319672</v>
      </c>
      <c r="AA84" s="1269">
        <v>3955638</v>
      </c>
      <c r="AB84" s="1269">
        <v>364034</v>
      </c>
      <c r="AC84" s="422">
        <v>364034</v>
      </c>
      <c r="AD84" s="422">
        <v>4319672</v>
      </c>
      <c r="AE84" s="1271"/>
      <c r="AF84" s="1269">
        <v>0</v>
      </c>
      <c r="AG84" s="1268">
        <v>969</v>
      </c>
      <c r="AH84" s="1271">
        <v>5216881</v>
      </c>
      <c r="AI84" s="1268">
        <v>5</v>
      </c>
      <c r="AJ84" s="1269">
        <v>10723</v>
      </c>
      <c r="AK84" s="1269">
        <v>5227604</v>
      </c>
      <c r="AL84" s="1269">
        <v>5227604</v>
      </c>
      <c r="AM84" s="1269">
        <v>-13070</v>
      </c>
      <c r="AN84" s="1269">
        <v>5214534</v>
      </c>
      <c r="AO84" s="1269">
        <v>0</v>
      </c>
      <c r="AP84" s="1269">
        <v>5214534</v>
      </c>
      <c r="AQ84" s="1269">
        <v>4761301</v>
      </c>
      <c r="AR84" s="1269">
        <v>453233</v>
      </c>
      <c r="AS84" s="1269">
        <v>453233</v>
      </c>
    </row>
    <row r="85" spans="1:45" ht="16.149999999999999" customHeight="1" thickTop="1" x14ac:dyDescent="0.2">
      <c r="D85" s="647"/>
      <c r="E85" s="647"/>
      <c r="F85" s="647"/>
      <c r="G85" s="647"/>
      <c r="H85" s="647"/>
      <c r="I85" s="647"/>
      <c r="J85" s="647"/>
      <c r="K85" s="647"/>
      <c r="L85" s="647"/>
      <c r="M85" s="647"/>
      <c r="N85" s="647"/>
      <c r="O85" s="647"/>
      <c r="P85" s="647"/>
      <c r="Q85" s="647"/>
      <c r="R85" s="647"/>
      <c r="S85" s="647"/>
      <c r="T85" s="647"/>
      <c r="U85" s="647"/>
      <c r="V85" s="647"/>
      <c r="W85" s="647"/>
      <c r="X85" s="866"/>
      <c r="Y85" s="647"/>
      <c r="Z85" s="647"/>
      <c r="AB85" s="647"/>
      <c r="AC85" s="647"/>
      <c r="AD85" s="647"/>
      <c r="AE85" s="647"/>
      <c r="AF85" s="647"/>
    </row>
    <row r="86" spans="1:45" ht="16.149999999999999" customHeight="1" x14ac:dyDescent="0.2">
      <c r="C86" s="832"/>
      <c r="D86" s="647"/>
      <c r="E86" s="647"/>
      <c r="F86" s="577"/>
      <c r="G86" s="647"/>
      <c r="H86" s="1133"/>
      <c r="I86" s="1133"/>
      <c r="J86" s="1133"/>
      <c r="K86" s="1133"/>
      <c r="L86" s="1329"/>
      <c r="M86" s="1133"/>
      <c r="N86" s="1133"/>
      <c r="O86" s="1330"/>
      <c r="P86" s="1133"/>
      <c r="Q86" s="1133"/>
      <c r="R86" s="647"/>
      <c r="S86" s="647"/>
      <c r="T86" s="647"/>
      <c r="U86" s="647"/>
      <c r="V86" s="647"/>
      <c r="W86" s="647"/>
      <c r="X86" s="866"/>
      <c r="Y86" s="647"/>
      <c r="Z86" s="647"/>
      <c r="AA86" s="866"/>
      <c r="AB86" s="647"/>
      <c r="AC86" s="647"/>
      <c r="AD86" s="647"/>
      <c r="AE86" s="647"/>
      <c r="AF86" s="647"/>
      <c r="AQ86" s="866"/>
      <c r="AS86" s="866"/>
    </row>
    <row r="87" spans="1:45" ht="16.149999999999999" customHeight="1" x14ac:dyDescent="0.2">
      <c r="H87" s="147"/>
      <c r="I87" s="147"/>
      <c r="J87" s="1632"/>
      <c r="K87" s="1126"/>
      <c r="L87" s="1126"/>
      <c r="M87" s="1632"/>
      <c r="N87" s="1126"/>
      <c r="O87" s="1126"/>
      <c r="P87" s="1632"/>
      <c r="Q87" s="1126"/>
    </row>
    <row r="88" spans="1:45" x14ac:dyDescent="0.2">
      <c r="A88" s="112" t="s">
        <v>1583</v>
      </c>
      <c r="B88" s="112" t="s">
        <v>1583</v>
      </c>
      <c r="C88" s="112" t="s">
        <v>1583</v>
      </c>
      <c r="D88" s="112" t="s">
        <v>1583</v>
      </c>
      <c r="E88" s="112" t="s">
        <v>1583</v>
      </c>
      <c r="H88" s="147"/>
      <c r="I88" s="147"/>
      <c r="J88" s="1632"/>
      <c r="K88" s="1126"/>
      <c r="L88" s="1126"/>
      <c r="M88" s="1632"/>
      <c r="N88" s="1126"/>
      <c r="O88" s="1126"/>
      <c r="P88" s="1632"/>
      <c r="Q88" s="1126"/>
      <c r="AC88" s="112">
        <v>1</v>
      </c>
      <c r="AS88" s="112">
        <v>1</v>
      </c>
    </row>
    <row r="89" spans="1:45" x14ac:dyDescent="0.2">
      <c r="C89"/>
      <c r="D89"/>
      <c r="E89"/>
      <c r="F89"/>
      <c r="G89"/>
      <c r="H89" s="147"/>
      <c r="I89" s="147"/>
      <c r="J89" s="147"/>
      <c r="K89" s="147"/>
      <c r="L89" s="147"/>
      <c r="M89" s="147"/>
      <c r="N89" s="147"/>
      <c r="O89" s="147"/>
      <c r="P89" s="147"/>
      <c r="Q89" s="147"/>
    </row>
    <row r="90" spans="1:45" x14ac:dyDescent="0.2">
      <c r="B90" s="1352"/>
      <c r="C90"/>
      <c r="D90"/>
      <c r="E90"/>
      <c r="F90"/>
      <c r="G90"/>
    </row>
    <row r="91" spans="1:45" x14ac:dyDescent="0.2">
      <c r="B91" s="1353"/>
      <c r="C91"/>
      <c r="D91"/>
      <c r="E91"/>
      <c r="F91"/>
      <c r="G91"/>
    </row>
    <row r="92" spans="1:45" x14ac:dyDescent="0.2">
      <c r="B92" s="1353"/>
      <c r="C92"/>
      <c r="D92"/>
      <c r="E92"/>
      <c r="F92"/>
      <c r="G92"/>
    </row>
    <row r="93" spans="1:45" x14ac:dyDescent="0.2">
      <c r="B93" s="1354"/>
      <c r="C93"/>
      <c r="D93"/>
      <c r="E93"/>
      <c r="F93"/>
      <c r="G93"/>
    </row>
    <row r="94" spans="1:45" x14ac:dyDescent="0.2">
      <c r="A94"/>
      <c r="B94"/>
      <c r="C94"/>
      <c r="D94"/>
      <c r="E94"/>
      <c r="F94"/>
      <c r="G94"/>
    </row>
    <row r="95" spans="1:45" x14ac:dyDescent="0.2">
      <c r="C95"/>
      <c r="D95"/>
      <c r="E95"/>
      <c r="F95"/>
      <c r="G95"/>
    </row>
  </sheetData>
  <mergeCells count="46">
    <mergeCell ref="C1:K1"/>
    <mergeCell ref="L1:U1"/>
    <mergeCell ref="C2:C3"/>
    <mergeCell ref="D2:E2"/>
    <mergeCell ref="F2:H2"/>
    <mergeCell ref="I2:K2"/>
    <mergeCell ref="L2:N2"/>
    <mergeCell ref="V1:AD1"/>
    <mergeCell ref="AE1:AK1"/>
    <mergeCell ref="AL1:AS1"/>
    <mergeCell ref="V2:V3"/>
    <mergeCell ref="A77:B77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AR2:AR3"/>
    <mergeCell ref="AS2:AS3"/>
    <mergeCell ref="A76:B76"/>
    <mergeCell ref="AN2:AN3"/>
    <mergeCell ref="AO2:AO3"/>
    <mergeCell ref="W2:W3"/>
    <mergeCell ref="X2:X3"/>
    <mergeCell ref="Y2:Y3"/>
    <mergeCell ref="AP2:AP3"/>
    <mergeCell ref="AQ2:AQ3"/>
    <mergeCell ref="O2:Q2"/>
    <mergeCell ref="R2:R3"/>
    <mergeCell ref="S2:U2"/>
    <mergeCell ref="J87:J88"/>
    <mergeCell ref="M87:M88"/>
    <mergeCell ref="P87:P88"/>
    <mergeCell ref="A78:B78"/>
    <mergeCell ref="A79:B79"/>
    <mergeCell ref="A80:B80"/>
    <mergeCell ref="A81:B81"/>
    <mergeCell ref="A82:B82"/>
    <mergeCell ref="A84:B84"/>
    <mergeCell ref="A83:B83"/>
  </mergeCells>
  <printOptions horizontalCentered="1"/>
  <pageMargins left="0.3" right="0.3" top="0.6" bottom="0.5" header="0.3" footer="0.3"/>
  <pageSetup paperSize="5" scale="64" firstPageNumber="50" fitToWidth="0" fitToHeight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U93"/>
  <sheetViews>
    <sheetView view="pageBreakPreview" zoomScaleNormal="100" zoomScaleSheetLayoutView="100" workbookViewId="0">
      <pane xSplit="2" ySplit="6" topLeftCell="C70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6.140625" style="110" customWidth="1"/>
    <col min="3" max="3" width="13.140625" style="110" customWidth="1"/>
    <col min="4" max="4" width="14.7109375" style="110" customWidth="1"/>
    <col min="5" max="5" width="12.42578125" style="110" customWidth="1"/>
    <col min="6" max="6" width="11.28515625" style="110" customWidth="1"/>
    <col min="7" max="7" width="9.7109375" style="110" customWidth="1"/>
    <col min="8" max="8" width="10.7109375" style="110" customWidth="1"/>
    <col min="9" max="9" width="11.28515625" style="110" customWidth="1"/>
    <col min="10" max="10" width="9.7109375" style="110" customWidth="1"/>
    <col min="11" max="11" width="10.7109375" style="110" customWidth="1"/>
    <col min="12" max="12" width="11.28515625" style="110" customWidth="1"/>
    <col min="13" max="13" width="9.140625" style="110" customWidth="1"/>
    <col min="14" max="14" width="10.28515625" style="110" bestFit="1" customWidth="1"/>
    <col min="15" max="15" width="11.28515625" style="110" customWidth="1"/>
    <col min="16" max="16" width="9.140625" style="110" bestFit="1" customWidth="1"/>
    <col min="17" max="17" width="10.28515625" style="110" bestFit="1" customWidth="1"/>
    <col min="18" max="18" width="11.7109375" style="110" customWidth="1"/>
    <col min="19" max="19" width="12.42578125" style="110" bestFit="1" customWidth="1"/>
    <col min="20" max="22" width="12.140625" style="110" customWidth="1"/>
    <col min="23" max="23" width="12.5703125" style="110" customWidth="1"/>
    <col min="24" max="24" width="11.7109375" style="110" customWidth="1"/>
    <col min="25" max="25" width="13" style="110" customWidth="1"/>
    <col min="26" max="26" width="14.140625" style="110" customWidth="1"/>
    <col min="27" max="27" width="18" style="110" customWidth="1"/>
    <col min="28" max="29" width="11.7109375" style="110" customWidth="1"/>
    <col min="30" max="30" width="11.28515625" style="110" customWidth="1"/>
    <col min="31" max="31" width="16.5703125" style="110" customWidth="1"/>
    <col min="32" max="32" width="15.85546875" style="110" customWidth="1"/>
    <col min="33" max="33" width="16.85546875" style="110" customWidth="1"/>
    <col min="34" max="38" width="16.28515625" style="110" customWidth="1"/>
    <col min="39" max="39" width="16.140625" style="110" customWidth="1"/>
    <col min="40" max="40" width="12" style="110" customWidth="1"/>
    <col min="41" max="41" width="16.140625" style="110" customWidth="1"/>
    <col min="42" max="42" width="14.42578125" style="110" customWidth="1"/>
    <col min="43" max="46" width="16.140625" style="110" customWidth="1"/>
    <col min="47" max="16384" width="8.85546875" style="110"/>
  </cols>
  <sheetData>
    <row r="1" spans="1:47" ht="19.899999999999999" customHeight="1" x14ac:dyDescent="0.2">
      <c r="A1" s="1591" t="s">
        <v>635</v>
      </c>
      <c r="B1" s="1591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6"/>
      <c r="V1" s="1597"/>
      <c r="W1" s="1592" t="s">
        <v>378</v>
      </c>
      <c r="X1" s="1593"/>
      <c r="Y1" s="1593"/>
      <c r="Z1" s="1593"/>
      <c r="AA1" s="1593"/>
      <c r="AB1" s="1593"/>
      <c r="AC1" s="1593"/>
      <c r="AD1" s="1593"/>
      <c r="AE1" s="1594"/>
      <c r="AF1" s="1810" t="s">
        <v>485</v>
      </c>
      <c r="AG1" s="1811"/>
      <c r="AH1" s="1811"/>
      <c r="AI1" s="1811"/>
      <c r="AJ1" s="1811"/>
      <c r="AK1" s="1811"/>
      <c r="AL1" s="1812"/>
      <c r="AM1" s="1810" t="s">
        <v>485</v>
      </c>
      <c r="AN1" s="1811"/>
      <c r="AO1" s="1811"/>
      <c r="AP1" s="1811"/>
      <c r="AQ1" s="1811"/>
      <c r="AR1" s="1811"/>
      <c r="AS1" s="1811"/>
      <c r="AT1" s="1812"/>
    </row>
    <row r="2" spans="1:47" ht="30" customHeight="1" x14ac:dyDescent="0.2">
      <c r="A2" s="1591"/>
      <c r="B2" s="1591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598" t="s">
        <v>492</v>
      </c>
      <c r="T2" s="1605" t="s">
        <v>251</v>
      </c>
      <c r="U2" s="1605"/>
      <c r="V2" s="1605"/>
      <c r="W2" s="1598" t="s">
        <v>540</v>
      </c>
      <c r="X2" s="1598" t="s">
        <v>487</v>
      </c>
      <c r="Y2" s="1598" t="s">
        <v>541</v>
      </c>
      <c r="Z2" s="1621" t="s">
        <v>1484</v>
      </c>
      <c r="AA2" s="1598" t="s">
        <v>1313</v>
      </c>
      <c r="AB2" s="1598" t="s">
        <v>296</v>
      </c>
      <c r="AC2" s="1598" t="s">
        <v>297</v>
      </c>
      <c r="AD2" s="1598" t="s">
        <v>254</v>
      </c>
      <c r="AE2" s="1598" t="s">
        <v>1314</v>
      </c>
      <c r="AF2" s="1624" t="s">
        <v>1589</v>
      </c>
      <c r="AG2" s="1623" t="s">
        <v>1370</v>
      </c>
      <c r="AH2" s="1631" t="s">
        <v>251</v>
      </c>
      <c r="AI2" s="1631"/>
      <c r="AJ2" s="1631"/>
      <c r="AK2" s="1631"/>
      <c r="AL2" s="1631"/>
      <c r="AM2" s="1623" t="s">
        <v>1371</v>
      </c>
      <c r="AN2" s="1623" t="s">
        <v>1375</v>
      </c>
      <c r="AO2" s="1623" t="s">
        <v>1372</v>
      </c>
      <c r="AP2" s="1621" t="s">
        <v>1484</v>
      </c>
      <c r="AQ2" s="1623" t="s">
        <v>1373</v>
      </c>
      <c r="AR2" s="1623" t="s">
        <v>356</v>
      </c>
      <c r="AS2" s="1623" t="s">
        <v>297</v>
      </c>
      <c r="AT2" s="1623" t="s">
        <v>535</v>
      </c>
    </row>
    <row r="3" spans="1:47" ht="95.25" customHeight="1" x14ac:dyDescent="0.2">
      <c r="A3" s="1591"/>
      <c r="B3" s="1591"/>
      <c r="C3" s="1598"/>
      <c r="D3" s="814" t="s">
        <v>715</v>
      </c>
      <c r="E3" s="813" t="s">
        <v>397</v>
      </c>
      <c r="F3" s="813" t="s">
        <v>1229</v>
      </c>
      <c r="G3" s="814" t="s">
        <v>714</v>
      </c>
      <c r="H3" s="813" t="s">
        <v>397</v>
      </c>
      <c r="I3" s="813" t="s">
        <v>1228</v>
      </c>
      <c r="J3" s="814" t="s">
        <v>714</v>
      </c>
      <c r="K3" s="813" t="s">
        <v>397</v>
      </c>
      <c r="L3" s="813" t="s">
        <v>1227</v>
      </c>
      <c r="M3" s="814" t="s">
        <v>714</v>
      </c>
      <c r="N3" s="813" t="s">
        <v>397</v>
      </c>
      <c r="O3" s="813" t="s">
        <v>1227</v>
      </c>
      <c r="P3" s="814" t="s">
        <v>714</v>
      </c>
      <c r="Q3" s="813" t="s">
        <v>397</v>
      </c>
      <c r="R3" s="1598"/>
      <c r="S3" s="1598"/>
      <c r="T3" s="821" t="s">
        <v>1225</v>
      </c>
      <c r="U3" s="821" t="s">
        <v>1226</v>
      </c>
      <c r="V3" s="821" t="s">
        <v>253</v>
      </c>
      <c r="W3" s="1598"/>
      <c r="X3" s="1598"/>
      <c r="Y3" s="1598"/>
      <c r="Z3" s="1621"/>
      <c r="AA3" s="1598"/>
      <c r="AB3" s="1598"/>
      <c r="AC3" s="1598"/>
      <c r="AD3" s="1598"/>
      <c r="AE3" s="1598"/>
      <c r="AF3" s="1625"/>
      <c r="AG3" s="1623"/>
      <c r="AH3" s="1125" t="s">
        <v>1234</v>
      </c>
      <c r="AI3" s="1125" t="s">
        <v>1235</v>
      </c>
      <c r="AJ3" s="1125" t="s">
        <v>1233</v>
      </c>
      <c r="AK3" s="1125" t="s">
        <v>1237</v>
      </c>
      <c r="AL3" s="1125" t="s">
        <v>253</v>
      </c>
      <c r="AM3" s="1623"/>
      <c r="AN3" s="1623"/>
      <c r="AO3" s="1623"/>
      <c r="AP3" s="1621"/>
      <c r="AQ3" s="1623"/>
      <c r="AR3" s="1623"/>
      <c r="AS3" s="1623"/>
      <c r="AT3" s="1623"/>
    </row>
    <row r="4" spans="1:47" ht="14.25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  <c r="AT4" s="352">
        <v>44</v>
      </c>
    </row>
    <row r="5" spans="1:47" ht="33.75" x14ac:dyDescent="0.2">
      <c r="A5" s="350"/>
      <c r="B5" s="351"/>
      <c r="C5" s="1237" t="s">
        <v>1047</v>
      </c>
      <c r="D5" s="1020" t="s">
        <v>1356</v>
      </c>
      <c r="E5" s="1020" t="s">
        <v>1049</v>
      </c>
      <c r="F5" s="1237" t="s">
        <v>1303</v>
      </c>
      <c r="G5" s="1237" t="s">
        <v>1357</v>
      </c>
      <c r="H5" s="1237" t="s">
        <v>1116</v>
      </c>
      <c r="I5" s="1237" t="s">
        <v>1302</v>
      </c>
      <c r="J5" s="1237" t="s">
        <v>1358</v>
      </c>
      <c r="K5" s="1237" t="s">
        <v>1117</v>
      </c>
      <c r="L5" s="1237" t="s">
        <v>1300</v>
      </c>
      <c r="M5" s="1237" t="s">
        <v>1359</v>
      </c>
      <c r="N5" s="1237" t="s">
        <v>1118</v>
      </c>
      <c r="O5" s="1237" t="s">
        <v>1301</v>
      </c>
      <c r="P5" s="1237" t="s">
        <v>1360</v>
      </c>
      <c r="Q5" s="1237" t="s">
        <v>1119</v>
      </c>
      <c r="R5" s="1237" t="s">
        <v>1352</v>
      </c>
      <c r="S5" s="1237"/>
      <c r="T5" s="1237" t="s">
        <v>1294</v>
      </c>
      <c r="U5" s="1237" t="s">
        <v>1295</v>
      </c>
      <c r="V5" s="1237" t="s">
        <v>1144</v>
      </c>
      <c r="W5" s="1237" t="s">
        <v>1145</v>
      </c>
      <c r="X5" s="1237" t="s">
        <v>1146</v>
      </c>
      <c r="Y5" s="1237" t="s">
        <v>1147</v>
      </c>
      <c r="Z5" s="1237" t="s">
        <v>1055</v>
      </c>
      <c r="AA5" s="1019" t="s">
        <v>1452</v>
      </c>
      <c r="AB5" s="1019" t="s">
        <v>1362</v>
      </c>
      <c r="AC5" s="1019" t="s">
        <v>1148</v>
      </c>
      <c r="AD5" s="1019" t="s">
        <v>1363</v>
      </c>
      <c r="AE5" s="1019" t="s">
        <v>1453</v>
      </c>
      <c r="AF5" s="1019" t="s">
        <v>1361</v>
      </c>
      <c r="AG5" s="1019" t="s">
        <v>1149</v>
      </c>
      <c r="AH5" s="1019" t="s">
        <v>1294</v>
      </c>
      <c r="AI5" s="1019" t="s">
        <v>1150</v>
      </c>
      <c r="AJ5" s="1019" t="s">
        <v>1295</v>
      </c>
      <c r="AK5" s="1019" t="s">
        <v>1151</v>
      </c>
      <c r="AL5" s="1019" t="s">
        <v>1152</v>
      </c>
      <c r="AM5" s="1019" t="s">
        <v>1153</v>
      </c>
      <c r="AN5" s="1019" t="s">
        <v>1154</v>
      </c>
      <c r="AO5" s="1019" t="s">
        <v>1155</v>
      </c>
      <c r="AP5" s="1019" t="s">
        <v>1055</v>
      </c>
      <c r="AQ5" s="1019" t="s">
        <v>1091</v>
      </c>
      <c r="AR5" s="1019" t="s">
        <v>1364</v>
      </c>
      <c r="AS5" s="1019" t="s">
        <v>1156</v>
      </c>
      <c r="AT5" s="1019" t="s">
        <v>1365</v>
      </c>
      <c r="AU5" s="236"/>
    </row>
    <row r="6" spans="1:47" ht="51" hidden="1" x14ac:dyDescent="0.2">
      <c r="A6" s="353"/>
      <c r="B6" s="346"/>
      <c r="C6" s="954" t="s">
        <v>802</v>
      </c>
      <c r="D6" s="954" t="s">
        <v>802</v>
      </c>
      <c r="E6" s="954" t="s">
        <v>803</v>
      </c>
      <c r="F6" s="954" t="s">
        <v>910</v>
      </c>
      <c r="G6" s="954" t="s">
        <v>802</v>
      </c>
      <c r="H6" s="954" t="s">
        <v>803</v>
      </c>
      <c r="I6" s="954" t="s">
        <v>910</v>
      </c>
      <c r="J6" s="954" t="s">
        <v>802</v>
      </c>
      <c r="K6" s="954" t="s">
        <v>803</v>
      </c>
      <c r="L6" s="954" t="s">
        <v>910</v>
      </c>
      <c r="M6" s="954" t="s">
        <v>802</v>
      </c>
      <c r="N6" s="954" t="s">
        <v>803</v>
      </c>
      <c r="O6" s="954" t="s">
        <v>910</v>
      </c>
      <c r="P6" s="954" t="s">
        <v>802</v>
      </c>
      <c r="Q6" s="954" t="s">
        <v>803</v>
      </c>
      <c r="R6" s="954" t="s">
        <v>803</v>
      </c>
      <c r="S6" s="346"/>
      <c r="T6" s="954" t="s">
        <v>1054</v>
      </c>
      <c r="U6" s="954" t="s">
        <v>1054</v>
      </c>
      <c r="V6" s="954" t="s">
        <v>803</v>
      </c>
      <c r="W6" s="954" t="s">
        <v>803</v>
      </c>
      <c r="X6" s="954" t="s">
        <v>803</v>
      </c>
      <c r="Y6" s="954" t="s">
        <v>803</v>
      </c>
      <c r="Z6" s="954" t="s">
        <v>1055</v>
      </c>
      <c r="AA6" s="954" t="s">
        <v>1076</v>
      </c>
      <c r="AB6" s="954" t="s">
        <v>1086</v>
      </c>
      <c r="AC6" s="954" t="s">
        <v>803</v>
      </c>
      <c r="AD6" s="954" t="s">
        <v>803</v>
      </c>
      <c r="AE6" s="954" t="s">
        <v>1077</v>
      </c>
      <c r="AF6" s="954" t="s">
        <v>802</v>
      </c>
      <c r="AG6" s="954" t="s">
        <v>803</v>
      </c>
      <c r="AH6" s="954" t="s">
        <v>1054</v>
      </c>
      <c r="AI6" s="954" t="s">
        <v>803</v>
      </c>
      <c r="AJ6" s="954" t="s">
        <v>1054</v>
      </c>
      <c r="AK6" s="954" t="s">
        <v>803</v>
      </c>
      <c r="AL6" s="954" t="s">
        <v>803</v>
      </c>
      <c r="AM6" s="954" t="s">
        <v>803</v>
      </c>
      <c r="AN6" s="954" t="s">
        <v>803</v>
      </c>
      <c r="AO6" s="954" t="s">
        <v>803</v>
      </c>
      <c r="AP6" s="954" t="s">
        <v>1055</v>
      </c>
      <c r="AQ6" s="954" t="s">
        <v>803</v>
      </c>
      <c r="AR6" s="954" t="s">
        <v>1086</v>
      </c>
      <c r="AS6" s="954" t="s">
        <v>803</v>
      </c>
      <c r="AT6" s="954" t="s">
        <v>803</v>
      </c>
    </row>
    <row r="7" spans="1:47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161059</v>
      </c>
      <c r="S7" s="93">
        <v>17895</v>
      </c>
      <c r="T7" s="61"/>
      <c r="U7" s="61"/>
      <c r="V7" s="62"/>
      <c r="W7" s="93"/>
      <c r="X7" s="66"/>
      <c r="Y7" s="93"/>
      <c r="Z7" s="61"/>
      <c r="AA7" s="93"/>
      <c r="AB7" s="61"/>
      <c r="AC7" s="61"/>
      <c r="AD7" s="93"/>
      <c r="AE7" s="97"/>
      <c r="AF7" s="67"/>
      <c r="AG7" s="90"/>
      <c r="AH7" s="335"/>
      <c r="AI7" s="67"/>
      <c r="AJ7" s="335"/>
      <c r="AK7" s="69"/>
      <c r="AL7" s="68"/>
      <c r="AM7" s="90">
        <v>84129</v>
      </c>
      <c r="AN7" s="71"/>
      <c r="AO7" s="90"/>
      <c r="AP7" s="69">
        <v>2629</v>
      </c>
      <c r="AQ7" s="90"/>
      <c r="AR7" s="69"/>
      <c r="AS7" s="69"/>
      <c r="AT7" s="90">
        <v>10013</v>
      </c>
    </row>
    <row r="8" spans="1:47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72467</v>
      </c>
      <c r="S8" s="94">
        <v>8052</v>
      </c>
      <c r="T8" s="57"/>
      <c r="U8" s="57"/>
      <c r="V8" s="58"/>
      <c r="W8" s="94"/>
      <c r="X8" s="75"/>
      <c r="Y8" s="94"/>
      <c r="Z8" s="57"/>
      <c r="AA8" s="94"/>
      <c r="AB8" s="57"/>
      <c r="AC8" s="57"/>
      <c r="AD8" s="94"/>
      <c r="AE8" s="98"/>
      <c r="AF8" s="76"/>
      <c r="AG8" s="91"/>
      <c r="AH8" s="336"/>
      <c r="AI8" s="76"/>
      <c r="AJ8" s="336"/>
      <c r="AK8" s="78"/>
      <c r="AL8" s="77"/>
      <c r="AM8" s="91">
        <v>23141</v>
      </c>
      <c r="AN8" s="80"/>
      <c r="AO8" s="91"/>
      <c r="AP8" s="78">
        <v>0</v>
      </c>
      <c r="AQ8" s="91"/>
      <c r="AR8" s="78"/>
      <c r="AS8" s="78"/>
      <c r="AT8" s="91">
        <v>1024</v>
      </c>
    </row>
    <row r="9" spans="1:47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193105</v>
      </c>
      <c r="S9" s="94">
        <v>21456</v>
      </c>
      <c r="T9" s="57"/>
      <c r="U9" s="57"/>
      <c r="V9" s="58"/>
      <c r="W9" s="94"/>
      <c r="X9" s="75"/>
      <c r="Y9" s="94"/>
      <c r="Z9" s="57"/>
      <c r="AA9" s="94"/>
      <c r="AB9" s="57"/>
      <c r="AC9" s="57"/>
      <c r="AD9" s="94"/>
      <c r="AE9" s="98"/>
      <c r="AF9" s="76"/>
      <c r="AG9" s="91"/>
      <c r="AH9" s="336"/>
      <c r="AI9" s="76"/>
      <c r="AJ9" s="336"/>
      <c r="AK9" s="78"/>
      <c r="AL9" s="77"/>
      <c r="AM9" s="91">
        <v>238972</v>
      </c>
      <c r="AN9" s="80"/>
      <c r="AO9" s="91"/>
      <c r="AP9" s="78">
        <v>-2760</v>
      </c>
      <c r="AQ9" s="91"/>
      <c r="AR9" s="78"/>
      <c r="AS9" s="78"/>
      <c r="AT9" s="91">
        <v>12823</v>
      </c>
    </row>
    <row r="10" spans="1:47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60225</v>
      </c>
      <c r="S10" s="94">
        <v>6692</v>
      </c>
      <c r="T10" s="57"/>
      <c r="U10" s="57"/>
      <c r="V10" s="58"/>
      <c r="W10" s="94"/>
      <c r="X10" s="75"/>
      <c r="Y10" s="94"/>
      <c r="Z10" s="57"/>
      <c r="AA10" s="94"/>
      <c r="AB10" s="57"/>
      <c r="AC10" s="57"/>
      <c r="AD10" s="94"/>
      <c r="AE10" s="98"/>
      <c r="AF10" s="76"/>
      <c r="AG10" s="91"/>
      <c r="AH10" s="336"/>
      <c r="AI10" s="76"/>
      <c r="AJ10" s="336"/>
      <c r="AK10" s="78"/>
      <c r="AL10" s="77"/>
      <c r="AM10" s="91">
        <v>38655</v>
      </c>
      <c r="AN10" s="80"/>
      <c r="AO10" s="91"/>
      <c r="AP10" s="78">
        <v>-1917</v>
      </c>
      <c r="AQ10" s="91"/>
      <c r="AR10" s="78"/>
      <c r="AS10" s="78"/>
      <c r="AT10" s="91">
        <v>3522</v>
      </c>
    </row>
    <row r="11" spans="1:47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160470</v>
      </c>
      <c r="S11" s="95">
        <v>17830</v>
      </c>
      <c r="T11" s="52"/>
      <c r="U11" s="52"/>
      <c r="V11" s="53"/>
      <c r="W11" s="95"/>
      <c r="X11" s="81"/>
      <c r="Y11" s="95"/>
      <c r="Z11" s="52"/>
      <c r="AA11" s="95"/>
      <c r="AB11" s="54"/>
      <c r="AC11" s="52"/>
      <c r="AD11" s="96"/>
      <c r="AE11" s="96"/>
      <c r="AF11" s="72"/>
      <c r="AG11" s="92"/>
      <c r="AH11" s="337"/>
      <c r="AI11" s="72"/>
      <c r="AJ11" s="337"/>
      <c r="AK11" s="73"/>
      <c r="AL11" s="74"/>
      <c r="AM11" s="92">
        <v>58569</v>
      </c>
      <c r="AN11" s="83"/>
      <c r="AO11" s="92"/>
      <c r="AP11" s="73">
        <v>1104</v>
      </c>
      <c r="AQ11" s="92"/>
      <c r="AR11" s="73"/>
      <c r="AS11" s="73"/>
      <c r="AT11" s="92">
        <v>4755</v>
      </c>
    </row>
    <row r="12" spans="1:47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123351</v>
      </c>
      <c r="S12" s="93">
        <v>13706</v>
      </c>
      <c r="T12" s="61"/>
      <c r="U12" s="61"/>
      <c r="V12" s="62"/>
      <c r="W12" s="93"/>
      <c r="X12" s="66"/>
      <c r="Y12" s="93"/>
      <c r="Z12" s="61"/>
      <c r="AA12" s="93"/>
      <c r="AB12" s="61"/>
      <c r="AC12" s="61"/>
      <c r="AD12" s="93"/>
      <c r="AE12" s="97"/>
      <c r="AF12" s="67"/>
      <c r="AG12" s="90"/>
      <c r="AH12" s="335"/>
      <c r="AI12" s="67"/>
      <c r="AJ12" s="335"/>
      <c r="AK12" s="69"/>
      <c r="AL12" s="68"/>
      <c r="AM12" s="90">
        <v>55367</v>
      </c>
      <c r="AN12" s="71"/>
      <c r="AO12" s="90"/>
      <c r="AP12" s="69">
        <v>0</v>
      </c>
      <c r="AQ12" s="90"/>
      <c r="AR12" s="69"/>
      <c r="AS12" s="69"/>
      <c r="AT12" s="90">
        <v>1619</v>
      </c>
    </row>
    <row r="13" spans="1:47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29361</v>
      </c>
      <c r="S13" s="94">
        <v>3262</v>
      </c>
      <c r="T13" s="57"/>
      <c r="U13" s="57"/>
      <c r="V13" s="58"/>
      <c r="W13" s="94"/>
      <c r="X13" s="75"/>
      <c r="Y13" s="94"/>
      <c r="Z13" s="57"/>
      <c r="AA13" s="94"/>
      <c r="AB13" s="57"/>
      <c r="AC13" s="57"/>
      <c r="AD13" s="94"/>
      <c r="AE13" s="98"/>
      <c r="AF13" s="76"/>
      <c r="AG13" s="91"/>
      <c r="AH13" s="336"/>
      <c r="AI13" s="76"/>
      <c r="AJ13" s="336"/>
      <c r="AK13" s="78"/>
      <c r="AL13" s="77"/>
      <c r="AM13" s="91">
        <v>109809</v>
      </c>
      <c r="AN13" s="80"/>
      <c r="AO13" s="91"/>
      <c r="AP13" s="78">
        <v>0</v>
      </c>
      <c r="AQ13" s="91"/>
      <c r="AR13" s="78"/>
      <c r="AS13" s="78"/>
      <c r="AT13" s="91">
        <v>13211</v>
      </c>
    </row>
    <row r="14" spans="1:47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272538</v>
      </c>
      <c r="S14" s="94">
        <v>30282</v>
      </c>
      <c r="T14" s="57"/>
      <c r="U14" s="57"/>
      <c r="V14" s="58"/>
      <c r="W14" s="94"/>
      <c r="X14" s="75"/>
      <c r="Y14" s="94"/>
      <c r="Z14" s="57"/>
      <c r="AA14" s="94"/>
      <c r="AB14" s="57"/>
      <c r="AC14" s="57"/>
      <c r="AD14" s="94"/>
      <c r="AE14" s="98"/>
      <c r="AF14" s="76"/>
      <c r="AG14" s="91"/>
      <c r="AH14" s="336"/>
      <c r="AI14" s="76"/>
      <c r="AJ14" s="336"/>
      <c r="AK14" s="78"/>
      <c r="AL14" s="77"/>
      <c r="AM14" s="91">
        <v>292221</v>
      </c>
      <c r="AN14" s="80"/>
      <c r="AO14" s="91"/>
      <c r="AP14" s="78">
        <v>4483</v>
      </c>
      <c r="AQ14" s="91"/>
      <c r="AR14" s="78"/>
      <c r="AS14" s="78"/>
      <c r="AT14" s="91">
        <v>40023</v>
      </c>
    </row>
    <row r="15" spans="1:47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563051</v>
      </c>
      <c r="S15" s="94">
        <v>62561</v>
      </c>
      <c r="T15" s="57"/>
      <c r="U15" s="57"/>
      <c r="V15" s="58"/>
      <c r="W15" s="94"/>
      <c r="X15" s="75"/>
      <c r="Y15" s="94"/>
      <c r="Z15" s="57"/>
      <c r="AA15" s="94"/>
      <c r="AB15" s="57"/>
      <c r="AC15" s="57"/>
      <c r="AD15" s="94"/>
      <c r="AE15" s="98"/>
      <c r="AF15" s="76"/>
      <c r="AG15" s="91"/>
      <c r="AH15" s="336"/>
      <c r="AI15" s="76"/>
      <c r="AJ15" s="336"/>
      <c r="AK15" s="78"/>
      <c r="AL15" s="77"/>
      <c r="AM15" s="91">
        <v>497485</v>
      </c>
      <c r="AN15" s="80"/>
      <c r="AO15" s="91"/>
      <c r="AP15" s="78">
        <v>2205</v>
      </c>
      <c r="AQ15" s="91"/>
      <c r="AR15" s="78"/>
      <c r="AS15" s="78"/>
      <c r="AT15" s="91">
        <v>36959</v>
      </c>
    </row>
    <row r="16" spans="1:47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362366</v>
      </c>
      <c r="S16" s="95">
        <v>40263</v>
      </c>
      <c r="T16" s="52"/>
      <c r="U16" s="52"/>
      <c r="V16" s="53"/>
      <c r="W16" s="95"/>
      <c r="X16" s="81"/>
      <c r="Y16" s="95"/>
      <c r="Z16" s="52"/>
      <c r="AA16" s="95"/>
      <c r="AB16" s="54"/>
      <c r="AC16" s="52"/>
      <c r="AD16" s="96"/>
      <c r="AE16" s="96"/>
      <c r="AF16" s="72"/>
      <c r="AG16" s="92"/>
      <c r="AH16" s="337"/>
      <c r="AI16" s="72"/>
      <c r="AJ16" s="337"/>
      <c r="AK16" s="73"/>
      <c r="AL16" s="74"/>
      <c r="AM16" s="92">
        <v>664496</v>
      </c>
      <c r="AN16" s="83"/>
      <c r="AO16" s="92"/>
      <c r="AP16" s="73">
        <v>14153</v>
      </c>
      <c r="AQ16" s="92"/>
      <c r="AR16" s="73"/>
      <c r="AS16" s="73"/>
      <c r="AT16" s="92">
        <v>60967</v>
      </c>
    </row>
    <row r="17" spans="1:46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10742</v>
      </c>
      <c r="S17" s="93">
        <v>1194</v>
      </c>
      <c r="T17" s="61"/>
      <c r="U17" s="61"/>
      <c r="V17" s="62"/>
      <c r="W17" s="93"/>
      <c r="X17" s="66"/>
      <c r="Y17" s="93"/>
      <c r="Z17" s="61"/>
      <c r="AA17" s="93"/>
      <c r="AB17" s="61"/>
      <c r="AC17" s="61"/>
      <c r="AD17" s="93"/>
      <c r="AE17" s="97"/>
      <c r="AF17" s="67"/>
      <c r="AG17" s="90"/>
      <c r="AH17" s="335"/>
      <c r="AI17" s="67"/>
      <c r="AJ17" s="335"/>
      <c r="AK17" s="69"/>
      <c r="AL17" s="68"/>
      <c r="AM17" s="90">
        <v>4774</v>
      </c>
      <c r="AN17" s="71"/>
      <c r="AO17" s="90"/>
      <c r="AP17" s="69">
        <v>0</v>
      </c>
      <c r="AQ17" s="90"/>
      <c r="AR17" s="69"/>
      <c r="AS17" s="69"/>
      <c r="AT17" s="90">
        <v>694</v>
      </c>
    </row>
    <row r="18" spans="1:46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3010</v>
      </c>
      <c r="S18" s="94">
        <v>334</v>
      </c>
      <c r="T18" s="57"/>
      <c r="U18" s="57"/>
      <c r="V18" s="58"/>
      <c r="W18" s="94"/>
      <c r="X18" s="75"/>
      <c r="Y18" s="94"/>
      <c r="Z18" s="57"/>
      <c r="AA18" s="94"/>
      <c r="AB18" s="57"/>
      <c r="AC18" s="57"/>
      <c r="AD18" s="94"/>
      <c r="AE18" s="98"/>
      <c r="AF18" s="76"/>
      <c r="AG18" s="91"/>
      <c r="AH18" s="336"/>
      <c r="AI18" s="76"/>
      <c r="AJ18" s="336"/>
      <c r="AK18" s="78"/>
      <c r="AL18" s="77"/>
      <c r="AM18" s="91">
        <v>6212</v>
      </c>
      <c r="AN18" s="80"/>
      <c r="AO18" s="91"/>
      <c r="AP18" s="78">
        <v>0</v>
      </c>
      <c r="AQ18" s="91"/>
      <c r="AR18" s="78"/>
      <c r="AS18" s="78"/>
      <c r="AT18" s="91">
        <v>589</v>
      </c>
    </row>
    <row r="19" spans="1:46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52743</v>
      </c>
      <c r="S19" s="94">
        <v>5860</v>
      </c>
      <c r="T19" s="57"/>
      <c r="U19" s="57"/>
      <c r="V19" s="58"/>
      <c r="W19" s="94"/>
      <c r="X19" s="75"/>
      <c r="Y19" s="94"/>
      <c r="Z19" s="57"/>
      <c r="AA19" s="94"/>
      <c r="AB19" s="57"/>
      <c r="AC19" s="57"/>
      <c r="AD19" s="94"/>
      <c r="AE19" s="98"/>
      <c r="AF19" s="76"/>
      <c r="AG19" s="91"/>
      <c r="AH19" s="336"/>
      <c r="AI19" s="76"/>
      <c r="AJ19" s="336"/>
      <c r="AK19" s="78"/>
      <c r="AL19" s="77"/>
      <c r="AM19" s="91">
        <v>16637</v>
      </c>
      <c r="AN19" s="80"/>
      <c r="AO19" s="91"/>
      <c r="AP19" s="78">
        <v>0</v>
      </c>
      <c r="AQ19" s="91"/>
      <c r="AR19" s="78"/>
      <c r="AS19" s="78"/>
      <c r="AT19" s="91">
        <v>1244</v>
      </c>
    </row>
    <row r="20" spans="1:46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40593</v>
      </c>
      <c r="S20" s="94">
        <v>4510</v>
      </c>
      <c r="T20" s="57"/>
      <c r="U20" s="57"/>
      <c r="V20" s="58"/>
      <c r="W20" s="94"/>
      <c r="X20" s="75"/>
      <c r="Y20" s="94"/>
      <c r="Z20" s="57"/>
      <c r="AA20" s="94"/>
      <c r="AB20" s="57"/>
      <c r="AC20" s="57"/>
      <c r="AD20" s="94"/>
      <c r="AE20" s="98"/>
      <c r="AF20" s="76"/>
      <c r="AG20" s="91"/>
      <c r="AH20" s="336"/>
      <c r="AI20" s="76"/>
      <c r="AJ20" s="336"/>
      <c r="AK20" s="78"/>
      <c r="AL20" s="77"/>
      <c r="AM20" s="91">
        <v>21055</v>
      </c>
      <c r="AN20" s="80"/>
      <c r="AO20" s="91"/>
      <c r="AP20" s="78">
        <v>0</v>
      </c>
      <c r="AQ20" s="91"/>
      <c r="AR20" s="78"/>
      <c r="AS20" s="78"/>
      <c r="AT20" s="91">
        <v>1891</v>
      </c>
    </row>
    <row r="21" spans="1:46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46801</v>
      </c>
      <c r="S21" s="95">
        <v>5200</v>
      </c>
      <c r="T21" s="52"/>
      <c r="U21" s="52"/>
      <c r="V21" s="53"/>
      <c r="W21" s="95"/>
      <c r="X21" s="81"/>
      <c r="Y21" s="95"/>
      <c r="Z21" s="52"/>
      <c r="AA21" s="95"/>
      <c r="AB21" s="54"/>
      <c r="AC21" s="52"/>
      <c r="AD21" s="96"/>
      <c r="AE21" s="96"/>
      <c r="AF21" s="72"/>
      <c r="AG21" s="92"/>
      <c r="AH21" s="337"/>
      <c r="AI21" s="72"/>
      <c r="AJ21" s="337"/>
      <c r="AK21" s="73"/>
      <c r="AL21" s="74"/>
      <c r="AM21" s="92">
        <v>30636</v>
      </c>
      <c r="AN21" s="83"/>
      <c r="AO21" s="92"/>
      <c r="AP21" s="73">
        <v>0</v>
      </c>
      <c r="AQ21" s="92"/>
      <c r="AR21" s="73"/>
      <c r="AS21" s="73"/>
      <c r="AT21" s="92">
        <v>3739</v>
      </c>
    </row>
    <row r="22" spans="1:46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37017</v>
      </c>
      <c r="S22" s="93">
        <v>4113</v>
      </c>
      <c r="T22" s="61"/>
      <c r="U22" s="61"/>
      <c r="V22" s="62"/>
      <c r="W22" s="93"/>
      <c r="X22" s="66"/>
      <c r="Y22" s="93"/>
      <c r="Z22" s="61"/>
      <c r="AA22" s="93"/>
      <c r="AB22" s="61"/>
      <c r="AC22" s="61"/>
      <c r="AD22" s="93"/>
      <c r="AE22" s="97"/>
      <c r="AF22" s="67"/>
      <c r="AG22" s="90"/>
      <c r="AH22" s="335"/>
      <c r="AI22" s="67"/>
      <c r="AJ22" s="335"/>
      <c r="AK22" s="69"/>
      <c r="AL22" s="68"/>
      <c r="AM22" s="90">
        <v>239712</v>
      </c>
      <c r="AN22" s="71"/>
      <c r="AO22" s="90"/>
      <c r="AP22" s="69">
        <v>0</v>
      </c>
      <c r="AQ22" s="90"/>
      <c r="AR22" s="69"/>
      <c r="AS22" s="69"/>
      <c r="AT22" s="90">
        <v>34729</v>
      </c>
    </row>
    <row r="23" spans="1:46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402481</v>
      </c>
      <c r="S23" s="94">
        <v>44720</v>
      </c>
      <c r="T23" s="57"/>
      <c r="U23" s="57"/>
      <c r="V23" s="58"/>
      <c r="W23" s="94"/>
      <c r="X23" s="75"/>
      <c r="Y23" s="94"/>
      <c r="Z23" s="57"/>
      <c r="AA23" s="94"/>
      <c r="AB23" s="57"/>
      <c r="AC23" s="57"/>
      <c r="AD23" s="94"/>
      <c r="AE23" s="98"/>
      <c r="AF23" s="76"/>
      <c r="AG23" s="91"/>
      <c r="AH23" s="336"/>
      <c r="AI23" s="76"/>
      <c r="AJ23" s="336"/>
      <c r="AK23" s="78"/>
      <c r="AL23" s="77"/>
      <c r="AM23" s="91">
        <v>772459</v>
      </c>
      <c r="AN23" s="80"/>
      <c r="AO23" s="91"/>
      <c r="AP23" s="78">
        <v>3288</v>
      </c>
      <c r="AQ23" s="91"/>
      <c r="AR23" s="78"/>
      <c r="AS23" s="78"/>
      <c r="AT23" s="91">
        <v>59834</v>
      </c>
    </row>
    <row r="24" spans="1:46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14462</v>
      </c>
      <c r="S24" s="94">
        <v>1607</v>
      </c>
      <c r="T24" s="57"/>
      <c r="U24" s="57"/>
      <c r="V24" s="58"/>
      <c r="W24" s="94"/>
      <c r="X24" s="75"/>
      <c r="Y24" s="94"/>
      <c r="Z24" s="57"/>
      <c r="AA24" s="94"/>
      <c r="AB24" s="57"/>
      <c r="AC24" s="57"/>
      <c r="AD24" s="94"/>
      <c r="AE24" s="98"/>
      <c r="AF24" s="76"/>
      <c r="AG24" s="91"/>
      <c r="AH24" s="336"/>
      <c r="AI24" s="76"/>
      <c r="AJ24" s="336"/>
      <c r="AK24" s="78"/>
      <c r="AL24" s="77"/>
      <c r="AM24" s="91">
        <v>10530</v>
      </c>
      <c r="AN24" s="80"/>
      <c r="AO24" s="91"/>
      <c r="AP24" s="78">
        <v>0</v>
      </c>
      <c r="AQ24" s="91"/>
      <c r="AR24" s="78"/>
      <c r="AS24" s="78"/>
      <c r="AT24" s="91">
        <v>1078</v>
      </c>
    </row>
    <row r="25" spans="1:46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60653</v>
      </c>
      <c r="S25" s="94">
        <v>6739</v>
      </c>
      <c r="T25" s="57"/>
      <c r="U25" s="57"/>
      <c r="V25" s="58"/>
      <c r="W25" s="94"/>
      <c r="X25" s="75"/>
      <c r="Y25" s="94"/>
      <c r="Z25" s="57"/>
      <c r="AA25" s="94"/>
      <c r="AB25" s="57"/>
      <c r="AC25" s="57"/>
      <c r="AD25" s="94"/>
      <c r="AE25" s="98"/>
      <c r="AF25" s="76"/>
      <c r="AG25" s="91"/>
      <c r="AH25" s="336"/>
      <c r="AI25" s="76"/>
      <c r="AJ25" s="336"/>
      <c r="AK25" s="78"/>
      <c r="AL25" s="77"/>
      <c r="AM25" s="91">
        <v>37549</v>
      </c>
      <c r="AN25" s="80"/>
      <c r="AO25" s="91"/>
      <c r="AP25" s="78">
        <v>0</v>
      </c>
      <c r="AQ25" s="91"/>
      <c r="AR25" s="78"/>
      <c r="AS25" s="78"/>
      <c r="AT25" s="91">
        <v>3291</v>
      </c>
    </row>
    <row r="26" spans="1:46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112612</v>
      </c>
      <c r="S26" s="95">
        <v>12512</v>
      </c>
      <c r="T26" s="52"/>
      <c r="U26" s="52"/>
      <c r="V26" s="53"/>
      <c r="W26" s="95"/>
      <c r="X26" s="81"/>
      <c r="Y26" s="95"/>
      <c r="Z26" s="52"/>
      <c r="AA26" s="95"/>
      <c r="AB26" s="54"/>
      <c r="AC26" s="52"/>
      <c r="AD26" s="96"/>
      <c r="AE26" s="96"/>
      <c r="AF26" s="72"/>
      <c r="AG26" s="92"/>
      <c r="AH26" s="337"/>
      <c r="AI26" s="72"/>
      <c r="AJ26" s="337"/>
      <c r="AK26" s="73"/>
      <c r="AL26" s="74"/>
      <c r="AM26" s="92">
        <v>41297</v>
      </c>
      <c r="AN26" s="83"/>
      <c r="AO26" s="92"/>
      <c r="AP26" s="73">
        <v>0</v>
      </c>
      <c r="AQ26" s="92"/>
      <c r="AR26" s="73"/>
      <c r="AS26" s="73"/>
      <c r="AT26" s="92">
        <v>2528</v>
      </c>
    </row>
    <row r="27" spans="1:46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29203</v>
      </c>
      <c r="S27" s="93">
        <v>3245</v>
      </c>
      <c r="T27" s="61"/>
      <c r="U27" s="61"/>
      <c r="V27" s="62"/>
      <c r="W27" s="93"/>
      <c r="X27" s="66"/>
      <c r="Y27" s="93"/>
      <c r="Z27" s="61"/>
      <c r="AA27" s="93"/>
      <c r="AB27" s="61"/>
      <c r="AC27" s="61"/>
      <c r="AD27" s="93"/>
      <c r="AE27" s="97"/>
      <c r="AF27" s="67"/>
      <c r="AG27" s="90"/>
      <c r="AH27" s="335"/>
      <c r="AI27" s="67"/>
      <c r="AJ27" s="335"/>
      <c r="AK27" s="69"/>
      <c r="AL27" s="68"/>
      <c r="AM27" s="90">
        <v>35907</v>
      </c>
      <c r="AN27" s="71"/>
      <c r="AO27" s="90"/>
      <c r="AP27" s="69">
        <v>0</v>
      </c>
      <c r="AQ27" s="90"/>
      <c r="AR27" s="69"/>
      <c r="AS27" s="69"/>
      <c r="AT27" s="90">
        <v>7068</v>
      </c>
    </row>
    <row r="28" spans="1:46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27619</v>
      </c>
      <c r="S28" s="94">
        <v>3069</v>
      </c>
      <c r="T28" s="57"/>
      <c r="U28" s="57"/>
      <c r="V28" s="58"/>
      <c r="W28" s="94"/>
      <c r="X28" s="75"/>
      <c r="Y28" s="94"/>
      <c r="Z28" s="57"/>
      <c r="AA28" s="94"/>
      <c r="AB28" s="57"/>
      <c r="AC28" s="57"/>
      <c r="AD28" s="94"/>
      <c r="AE28" s="98"/>
      <c r="AF28" s="76"/>
      <c r="AG28" s="91"/>
      <c r="AH28" s="336"/>
      <c r="AI28" s="76"/>
      <c r="AJ28" s="336"/>
      <c r="AK28" s="78"/>
      <c r="AL28" s="77"/>
      <c r="AM28" s="91">
        <v>7250</v>
      </c>
      <c r="AN28" s="80"/>
      <c r="AO28" s="91"/>
      <c r="AP28" s="78">
        <v>0</v>
      </c>
      <c r="AQ28" s="91"/>
      <c r="AR28" s="78"/>
      <c r="AS28" s="78"/>
      <c r="AT28" s="91">
        <v>474</v>
      </c>
    </row>
    <row r="29" spans="1:46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75101</v>
      </c>
      <c r="S29" s="94">
        <v>8345</v>
      </c>
      <c r="T29" s="57"/>
      <c r="U29" s="57"/>
      <c r="V29" s="58"/>
      <c r="W29" s="94"/>
      <c r="X29" s="75"/>
      <c r="Y29" s="94"/>
      <c r="Z29" s="57"/>
      <c r="AA29" s="94"/>
      <c r="AB29" s="57"/>
      <c r="AC29" s="57"/>
      <c r="AD29" s="94"/>
      <c r="AE29" s="98"/>
      <c r="AF29" s="76"/>
      <c r="AG29" s="91"/>
      <c r="AH29" s="336"/>
      <c r="AI29" s="76"/>
      <c r="AJ29" s="336"/>
      <c r="AK29" s="78"/>
      <c r="AL29" s="77"/>
      <c r="AM29" s="91">
        <v>96562</v>
      </c>
      <c r="AN29" s="80"/>
      <c r="AO29" s="91"/>
      <c r="AP29" s="78">
        <v>0</v>
      </c>
      <c r="AQ29" s="91"/>
      <c r="AR29" s="78"/>
      <c r="AS29" s="78"/>
      <c r="AT29" s="91">
        <v>17523</v>
      </c>
    </row>
    <row r="30" spans="1:46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24802</v>
      </c>
      <c r="S30" s="94">
        <v>2756</v>
      </c>
      <c r="T30" s="57"/>
      <c r="U30" s="57"/>
      <c r="V30" s="58"/>
      <c r="W30" s="94"/>
      <c r="X30" s="75"/>
      <c r="Y30" s="94"/>
      <c r="Z30" s="57"/>
      <c r="AA30" s="94"/>
      <c r="AB30" s="57"/>
      <c r="AC30" s="57"/>
      <c r="AD30" s="94"/>
      <c r="AE30" s="98"/>
      <c r="AF30" s="76"/>
      <c r="AG30" s="91"/>
      <c r="AH30" s="336"/>
      <c r="AI30" s="76"/>
      <c r="AJ30" s="336"/>
      <c r="AK30" s="78"/>
      <c r="AL30" s="77"/>
      <c r="AM30" s="91">
        <v>87538</v>
      </c>
      <c r="AN30" s="80"/>
      <c r="AO30" s="91"/>
      <c r="AP30" s="78">
        <v>0</v>
      </c>
      <c r="AQ30" s="91"/>
      <c r="AR30" s="78"/>
      <c r="AS30" s="78"/>
      <c r="AT30" s="91">
        <v>4397</v>
      </c>
    </row>
    <row r="31" spans="1:46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40406</v>
      </c>
      <c r="S31" s="95">
        <v>4490</v>
      </c>
      <c r="T31" s="52"/>
      <c r="U31" s="52"/>
      <c r="V31" s="53"/>
      <c r="W31" s="95"/>
      <c r="X31" s="81"/>
      <c r="Y31" s="95"/>
      <c r="Z31" s="52"/>
      <c r="AA31" s="95"/>
      <c r="AB31" s="54"/>
      <c r="AC31" s="52"/>
      <c r="AD31" s="96"/>
      <c r="AE31" s="96"/>
      <c r="AF31" s="72"/>
      <c r="AG31" s="92"/>
      <c r="AH31" s="337"/>
      <c r="AI31" s="72"/>
      <c r="AJ31" s="337"/>
      <c r="AK31" s="73"/>
      <c r="AL31" s="74"/>
      <c r="AM31" s="92">
        <v>39949</v>
      </c>
      <c r="AN31" s="83"/>
      <c r="AO31" s="92"/>
      <c r="AP31" s="73">
        <v>0</v>
      </c>
      <c r="AQ31" s="92"/>
      <c r="AR31" s="73"/>
      <c r="AS31" s="73"/>
      <c r="AT31" s="92">
        <v>3670</v>
      </c>
    </row>
    <row r="32" spans="1:46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778224</v>
      </c>
      <c r="S32" s="93">
        <v>86469</v>
      </c>
      <c r="T32" s="61"/>
      <c r="U32" s="61"/>
      <c r="V32" s="62"/>
      <c r="W32" s="93"/>
      <c r="X32" s="66"/>
      <c r="Y32" s="93"/>
      <c r="Z32" s="61"/>
      <c r="AA32" s="93"/>
      <c r="AB32" s="61"/>
      <c r="AC32" s="61"/>
      <c r="AD32" s="93"/>
      <c r="AE32" s="97"/>
      <c r="AF32" s="67"/>
      <c r="AG32" s="90"/>
      <c r="AH32" s="335"/>
      <c r="AI32" s="67"/>
      <c r="AJ32" s="335"/>
      <c r="AK32" s="69"/>
      <c r="AL32" s="68"/>
      <c r="AM32" s="90">
        <v>876290</v>
      </c>
      <c r="AN32" s="71"/>
      <c r="AO32" s="90"/>
      <c r="AP32" s="69">
        <v>-5765</v>
      </c>
      <c r="AQ32" s="90"/>
      <c r="AR32" s="69"/>
      <c r="AS32" s="69"/>
      <c r="AT32" s="90">
        <v>65891</v>
      </c>
    </row>
    <row r="33" spans="1:46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77962</v>
      </c>
      <c r="S33" s="94">
        <v>8662</v>
      </c>
      <c r="T33" s="57"/>
      <c r="U33" s="57"/>
      <c r="V33" s="58"/>
      <c r="W33" s="94"/>
      <c r="X33" s="75"/>
      <c r="Y33" s="94"/>
      <c r="Z33" s="57"/>
      <c r="AA33" s="94"/>
      <c r="AB33" s="57"/>
      <c r="AC33" s="57"/>
      <c r="AD33" s="94"/>
      <c r="AE33" s="98"/>
      <c r="AF33" s="76"/>
      <c r="AG33" s="91"/>
      <c r="AH33" s="336"/>
      <c r="AI33" s="76"/>
      <c r="AJ33" s="336"/>
      <c r="AK33" s="78"/>
      <c r="AL33" s="77"/>
      <c r="AM33" s="91">
        <v>45650</v>
      </c>
      <c r="AN33" s="80"/>
      <c r="AO33" s="91"/>
      <c r="AP33" s="78">
        <v>1217</v>
      </c>
      <c r="AQ33" s="91"/>
      <c r="AR33" s="78"/>
      <c r="AS33" s="78"/>
      <c r="AT33" s="91">
        <v>5052</v>
      </c>
    </row>
    <row r="34" spans="1:46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263666</v>
      </c>
      <c r="S34" s="94">
        <v>29296</v>
      </c>
      <c r="T34" s="57"/>
      <c r="U34" s="57"/>
      <c r="V34" s="58"/>
      <c r="W34" s="94"/>
      <c r="X34" s="75"/>
      <c r="Y34" s="94"/>
      <c r="Z34" s="57"/>
      <c r="AA34" s="94"/>
      <c r="AB34" s="57"/>
      <c r="AC34" s="57"/>
      <c r="AD34" s="94"/>
      <c r="AE34" s="98"/>
      <c r="AF34" s="76"/>
      <c r="AG34" s="91"/>
      <c r="AH34" s="336"/>
      <c r="AI34" s="76"/>
      <c r="AJ34" s="336"/>
      <c r="AK34" s="78"/>
      <c r="AL34" s="77"/>
      <c r="AM34" s="91">
        <v>291981</v>
      </c>
      <c r="AN34" s="80"/>
      <c r="AO34" s="91"/>
      <c r="AP34" s="78">
        <v>0</v>
      </c>
      <c r="AQ34" s="91"/>
      <c r="AR34" s="78"/>
      <c r="AS34" s="78"/>
      <c r="AT34" s="91">
        <v>11668</v>
      </c>
    </row>
    <row r="35" spans="1:46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162214</v>
      </c>
      <c r="S35" s="94">
        <v>18024</v>
      </c>
      <c r="T35" s="57"/>
      <c r="U35" s="57"/>
      <c r="V35" s="58"/>
      <c r="W35" s="94"/>
      <c r="X35" s="75"/>
      <c r="Y35" s="94"/>
      <c r="Z35" s="57"/>
      <c r="AA35" s="94"/>
      <c r="AB35" s="57"/>
      <c r="AC35" s="57"/>
      <c r="AD35" s="94"/>
      <c r="AE35" s="98"/>
      <c r="AF35" s="76"/>
      <c r="AG35" s="91"/>
      <c r="AH35" s="336"/>
      <c r="AI35" s="76"/>
      <c r="AJ35" s="336"/>
      <c r="AK35" s="78"/>
      <c r="AL35" s="77"/>
      <c r="AM35" s="91">
        <v>130046</v>
      </c>
      <c r="AN35" s="80"/>
      <c r="AO35" s="91"/>
      <c r="AP35" s="78">
        <v>2271</v>
      </c>
      <c r="AQ35" s="91"/>
      <c r="AR35" s="78"/>
      <c r="AS35" s="78"/>
      <c r="AT35" s="91">
        <v>6820</v>
      </c>
    </row>
    <row r="36" spans="1:46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11095</v>
      </c>
      <c r="S36" s="95">
        <v>1233</v>
      </c>
      <c r="T36" s="52"/>
      <c r="U36" s="52"/>
      <c r="V36" s="53"/>
      <c r="W36" s="95"/>
      <c r="X36" s="81"/>
      <c r="Y36" s="95"/>
      <c r="Z36" s="52"/>
      <c r="AA36" s="95"/>
      <c r="AB36" s="54"/>
      <c r="AC36" s="52"/>
      <c r="AD36" s="96"/>
      <c r="AE36" s="96"/>
      <c r="AF36" s="72"/>
      <c r="AG36" s="92"/>
      <c r="AH36" s="337"/>
      <c r="AI36" s="72"/>
      <c r="AJ36" s="337"/>
      <c r="AK36" s="73"/>
      <c r="AL36" s="74"/>
      <c r="AM36" s="92">
        <v>0</v>
      </c>
      <c r="AN36" s="83"/>
      <c r="AO36" s="92"/>
      <c r="AP36" s="73">
        <v>1800</v>
      </c>
      <c r="AQ36" s="92"/>
      <c r="AR36" s="73"/>
      <c r="AS36" s="73"/>
      <c r="AT36" s="92">
        <v>-712</v>
      </c>
    </row>
    <row r="37" spans="1:46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36329</v>
      </c>
      <c r="S37" s="93">
        <v>4037</v>
      </c>
      <c r="T37" s="61"/>
      <c r="U37" s="61"/>
      <c r="V37" s="62"/>
      <c r="W37" s="93"/>
      <c r="X37" s="66"/>
      <c r="Y37" s="93"/>
      <c r="Z37" s="61"/>
      <c r="AA37" s="93"/>
      <c r="AB37" s="61"/>
      <c r="AC37" s="61"/>
      <c r="AD37" s="93"/>
      <c r="AE37" s="97"/>
      <c r="AF37" s="67"/>
      <c r="AG37" s="90"/>
      <c r="AH37" s="335"/>
      <c r="AI37" s="67"/>
      <c r="AJ37" s="335"/>
      <c r="AK37" s="69"/>
      <c r="AL37" s="68"/>
      <c r="AM37" s="90">
        <v>71112</v>
      </c>
      <c r="AN37" s="71"/>
      <c r="AO37" s="90"/>
      <c r="AP37" s="69">
        <v>0</v>
      </c>
      <c r="AQ37" s="90"/>
      <c r="AR37" s="69"/>
      <c r="AS37" s="69"/>
      <c r="AT37" s="90">
        <v>10237</v>
      </c>
    </row>
    <row r="38" spans="1:46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489155</v>
      </c>
      <c r="S38" s="94">
        <v>54351</v>
      </c>
      <c r="T38" s="57"/>
      <c r="U38" s="57"/>
      <c r="V38" s="58"/>
      <c r="W38" s="94"/>
      <c r="X38" s="75"/>
      <c r="Y38" s="94"/>
      <c r="Z38" s="57"/>
      <c r="AA38" s="94"/>
      <c r="AB38" s="57"/>
      <c r="AC38" s="57"/>
      <c r="AD38" s="94"/>
      <c r="AE38" s="98"/>
      <c r="AF38" s="76"/>
      <c r="AG38" s="91"/>
      <c r="AH38" s="336"/>
      <c r="AI38" s="76"/>
      <c r="AJ38" s="336"/>
      <c r="AK38" s="78"/>
      <c r="AL38" s="77"/>
      <c r="AM38" s="91">
        <v>215149</v>
      </c>
      <c r="AN38" s="80"/>
      <c r="AO38" s="91"/>
      <c r="AP38" s="78">
        <v>1909</v>
      </c>
      <c r="AQ38" s="91"/>
      <c r="AR38" s="78"/>
      <c r="AS38" s="78"/>
      <c r="AT38" s="91">
        <v>21820</v>
      </c>
    </row>
    <row r="39" spans="1:46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9586</v>
      </c>
      <c r="S39" s="94">
        <v>1065</v>
      </c>
      <c r="T39" s="57"/>
      <c r="U39" s="57"/>
      <c r="V39" s="58"/>
      <c r="W39" s="94"/>
      <c r="X39" s="75"/>
      <c r="Y39" s="94"/>
      <c r="Z39" s="57"/>
      <c r="AA39" s="94"/>
      <c r="AB39" s="57"/>
      <c r="AC39" s="57"/>
      <c r="AD39" s="94"/>
      <c r="AE39" s="98"/>
      <c r="AF39" s="76"/>
      <c r="AG39" s="91"/>
      <c r="AH39" s="336"/>
      <c r="AI39" s="76"/>
      <c r="AJ39" s="336"/>
      <c r="AK39" s="78"/>
      <c r="AL39" s="77"/>
      <c r="AM39" s="91">
        <v>6752</v>
      </c>
      <c r="AN39" s="80"/>
      <c r="AO39" s="91"/>
      <c r="AP39" s="78">
        <v>0</v>
      </c>
      <c r="AQ39" s="91"/>
      <c r="AR39" s="78"/>
      <c r="AS39" s="78"/>
      <c r="AT39" s="91">
        <v>659</v>
      </c>
    </row>
    <row r="40" spans="1:46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261139</v>
      </c>
      <c r="S40" s="94">
        <v>29015</v>
      </c>
      <c r="T40" s="57"/>
      <c r="U40" s="57"/>
      <c r="V40" s="58"/>
      <c r="W40" s="94"/>
      <c r="X40" s="75"/>
      <c r="Y40" s="94"/>
      <c r="Z40" s="57"/>
      <c r="AA40" s="94"/>
      <c r="AB40" s="57"/>
      <c r="AC40" s="57"/>
      <c r="AD40" s="94"/>
      <c r="AE40" s="98"/>
      <c r="AF40" s="76"/>
      <c r="AG40" s="91"/>
      <c r="AH40" s="336"/>
      <c r="AI40" s="76"/>
      <c r="AJ40" s="336"/>
      <c r="AK40" s="78"/>
      <c r="AL40" s="77"/>
      <c r="AM40" s="91">
        <v>125185</v>
      </c>
      <c r="AN40" s="80"/>
      <c r="AO40" s="91"/>
      <c r="AP40" s="78">
        <v>0</v>
      </c>
      <c r="AQ40" s="91"/>
      <c r="AR40" s="78"/>
      <c r="AS40" s="78"/>
      <c r="AT40" s="91">
        <v>20166</v>
      </c>
    </row>
    <row r="41" spans="1:46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94330</v>
      </c>
      <c r="S41" s="95">
        <v>10481</v>
      </c>
      <c r="T41" s="52"/>
      <c r="U41" s="52"/>
      <c r="V41" s="53"/>
      <c r="W41" s="95"/>
      <c r="X41" s="81"/>
      <c r="Y41" s="95"/>
      <c r="Z41" s="52"/>
      <c r="AA41" s="95"/>
      <c r="AB41" s="54"/>
      <c r="AC41" s="52"/>
      <c r="AD41" s="96"/>
      <c r="AE41" s="96"/>
      <c r="AF41" s="72"/>
      <c r="AG41" s="92"/>
      <c r="AH41" s="337"/>
      <c r="AI41" s="72"/>
      <c r="AJ41" s="337"/>
      <c r="AK41" s="73"/>
      <c r="AL41" s="74"/>
      <c r="AM41" s="92">
        <v>68582</v>
      </c>
      <c r="AN41" s="83"/>
      <c r="AO41" s="92"/>
      <c r="AP41" s="73">
        <v>0</v>
      </c>
      <c r="AQ41" s="92"/>
      <c r="AR41" s="73"/>
      <c r="AS41" s="73"/>
      <c r="AT41" s="92">
        <v>7194</v>
      </c>
    </row>
    <row r="42" spans="1:46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304596</v>
      </c>
      <c r="S42" s="93">
        <v>33844</v>
      </c>
      <c r="T42" s="61"/>
      <c r="U42" s="61"/>
      <c r="V42" s="62"/>
      <c r="W42" s="93"/>
      <c r="X42" s="66"/>
      <c r="Y42" s="93"/>
      <c r="Z42" s="61"/>
      <c r="AA42" s="93"/>
      <c r="AB42" s="61"/>
      <c r="AC42" s="61"/>
      <c r="AD42" s="93"/>
      <c r="AE42" s="97"/>
      <c r="AF42" s="67"/>
      <c r="AG42" s="90"/>
      <c r="AH42" s="335"/>
      <c r="AI42" s="67"/>
      <c r="AJ42" s="335"/>
      <c r="AK42" s="69"/>
      <c r="AL42" s="68"/>
      <c r="AM42" s="90">
        <v>337329</v>
      </c>
      <c r="AN42" s="71"/>
      <c r="AO42" s="90"/>
      <c r="AP42" s="69">
        <v>6881</v>
      </c>
      <c r="AQ42" s="90"/>
      <c r="AR42" s="69"/>
      <c r="AS42" s="69"/>
      <c r="AT42" s="90">
        <v>8397</v>
      </c>
    </row>
    <row r="43" spans="1:46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306503</v>
      </c>
      <c r="S43" s="94">
        <v>34056</v>
      </c>
      <c r="T43" s="57"/>
      <c r="U43" s="57"/>
      <c r="V43" s="58"/>
      <c r="W43" s="94"/>
      <c r="X43" s="75"/>
      <c r="Y43" s="94"/>
      <c r="Z43" s="57"/>
      <c r="AA43" s="94"/>
      <c r="AB43" s="57"/>
      <c r="AC43" s="57"/>
      <c r="AD43" s="94"/>
      <c r="AE43" s="98"/>
      <c r="AF43" s="76"/>
      <c r="AG43" s="91"/>
      <c r="AH43" s="336"/>
      <c r="AI43" s="76"/>
      <c r="AJ43" s="336"/>
      <c r="AK43" s="78"/>
      <c r="AL43" s="77"/>
      <c r="AM43" s="91">
        <v>186123</v>
      </c>
      <c r="AN43" s="80"/>
      <c r="AO43" s="91"/>
      <c r="AP43" s="78">
        <v>-1624</v>
      </c>
      <c r="AQ43" s="91"/>
      <c r="AR43" s="78"/>
      <c r="AS43" s="78"/>
      <c r="AT43" s="91">
        <v>16430</v>
      </c>
    </row>
    <row r="44" spans="1:46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17653</v>
      </c>
      <c r="S44" s="94">
        <v>1961</v>
      </c>
      <c r="T44" s="57"/>
      <c r="U44" s="57"/>
      <c r="V44" s="58"/>
      <c r="W44" s="94"/>
      <c r="X44" s="75"/>
      <c r="Y44" s="94"/>
      <c r="Z44" s="57"/>
      <c r="AA44" s="94"/>
      <c r="AB44" s="57"/>
      <c r="AC44" s="57"/>
      <c r="AD44" s="94"/>
      <c r="AE44" s="98"/>
      <c r="AF44" s="76"/>
      <c r="AG44" s="91"/>
      <c r="AH44" s="336"/>
      <c r="AI44" s="76"/>
      <c r="AJ44" s="336"/>
      <c r="AK44" s="78"/>
      <c r="AL44" s="77"/>
      <c r="AM44" s="91">
        <v>76126</v>
      </c>
      <c r="AN44" s="80"/>
      <c r="AO44" s="91"/>
      <c r="AP44" s="78">
        <v>0</v>
      </c>
      <c r="AQ44" s="91"/>
      <c r="AR44" s="78"/>
      <c r="AS44" s="78"/>
      <c r="AT44" s="91">
        <v>5496</v>
      </c>
    </row>
    <row r="45" spans="1:46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37314</v>
      </c>
      <c r="S45" s="94">
        <v>4146</v>
      </c>
      <c r="T45" s="57"/>
      <c r="U45" s="57"/>
      <c r="V45" s="58"/>
      <c r="W45" s="94"/>
      <c r="X45" s="75"/>
      <c r="Y45" s="94"/>
      <c r="Z45" s="57"/>
      <c r="AA45" s="94"/>
      <c r="AB45" s="57"/>
      <c r="AC45" s="57"/>
      <c r="AD45" s="94"/>
      <c r="AE45" s="98"/>
      <c r="AF45" s="76"/>
      <c r="AG45" s="91"/>
      <c r="AH45" s="336"/>
      <c r="AI45" s="76"/>
      <c r="AJ45" s="336"/>
      <c r="AK45" s="78"/>
      <c r="AL45" s="77"/>
      <c r="AM45" s="91">
        <v>47409</v>
      </c>
      <c r="AN45" s="80"/>
      <c r="AO45" s="91"/>
      <c r="AP45" s="78">
        <v>0</v>
      </c>
      <c r="AQ45" s="91"/>
      <c r="AR45" s="78"/>
      <c r="AS45" s="78"/>
      <c r="AT45" s="91">
        <v>2560</v>
      </c>
    </row>
    <row r="46" spans="1:46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224607</v>
      </c>
      <c r="S46" s="95">
        <v>24956</v>
      </c>
      <c r="T46" s="52"/>
      <c r="U46" s="52"/>
      <c r="V46" s="53"/>
      <c r="W46" s="95"/>
      <c r="X46" s="81"/>
      <c r="Y46" s="95"/>
      <c r="Z46" s="52"/>
      <c r="AA46" s="95"/>
      <c r="AB46" s="54"/>
      <c r="AC46" s="52"/>
      <c r="AD46" s="96"/>
      <c r="AE46" s="96"/>
      <c r="AF46" s="72"/>
      <c r="AG46" s="92"/>
      <c r="AH46" s="337"/>
      <c r="AI46" s="72"/>
      <c r="AJ46" s="337"/>
      <c r="AK46" s="73"/>
      <c r="AL46" s="74"/>
      <c r="AM46" s="92">
        <v>198800</v>
      </c>
      <c r="AN46" s="83"/>
      <c r="AO46" s="92"/>
      <c r="AP46" s="73">
        <v>0</v>
      </c>
      <c r="AQ46" s="92"/>
      <c r="AR46" s="73"/>
      <c r="AS46" s="73"/>
      <c r="AT46" s="92">
        <v>23209</v>
      </c>
    </row>
    <row r="47" spans="1:46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13255</v>
      </c>
      <c r="S47" s="93">
        <v>1473</v>
      </c>
      <c r="T47" s="61"/>
      <c r="U47" s="61"/>
      <c r="V47" s="62"/>
      <c r="W47" s="93"/>
      <c r="X47" s="66"/>
      <c r="Y47" s="93"/>
      <c r="Z47" s="61"/>
      <c r="AA47" s="93"/>
      <c r="AB47" s="61"/>
      <c r="AC47" s="61"/>
      <c r="AD47" s="93"/>
      <c r="AE47" s="97"/>
      <c r="AF47" s="67"/>
      <c r="AG47" s="90"/>
      <c r="AH47" s="335"/>
      <c r="AI47" s="67"/>
      <c r="AJ47" s="335"/>
      <c r="AK47" s="69"/>
      <c r="AL47" s="68"/>
      <c r="AM47" s="90">
        <v>44347</v>
      </c>
      <c r="AN47" s="71"/>
      <c r="AO47" s="90"/>
      <c r="AP47" s="69">
        <v>0</v>
      </c>
      <c r="AQ47" s="90"/>
      <c r="AR47" s="69"/>
      <c r="AS47" s="69"/>
      <c r="AT47" s="90">
        <v>5345</v>
      </c>
    </row>
    <row r="48" spans="1:46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51474</v>
      </c>
      <c r="S48" s="94">
        <v>5719</v>
      </c>
      <c r="T48" s="57"/>
      <c r="U48" s="57"/>
      <c r="V48" s="58"/>
      <c r="W48" s="94"/>
      <c r="X48" s="75"/>
      <c r="Y48" s="94"/>
      <c r="Z48" s="57"/>
      <c r="AA48" s="94"/>
      <c r="AB48" s="57"/>
      <c r="AC48" s="57"/>
      <c r="AD48" s="94"/>
      <c r="AE48" s="98"/>
      <c r="AF48" s="76"/>
      <c r="AG48" s="91"/>
      <c r="AH48" s="336"/>
      <c r="AI48" s="76"/>
      <c r="AJ48" s="336"/>
      <c r="AK48" s="78"/>
      <c r="AL48" s="77"/>
      <c r="AM48" s="91">
        <v>34050</v>
      </c>
      <c r="AN48" s="80"/>
      <c r="AO48" s="91"/>
      <c r="AP48" s="78">
        <v>0</v>
      </c>
      <c r="AQ48" s="91"/>
      <c r="AR48" s="78"/>
      <c r="AS48" s="78"/>
      <c r="AT48" s="91">
        <v>1357</v>
      </c>
    </row>
    <row r="49" spans="1:46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67485</v>
      </c>
      <c r="S49" s="94">
        <v>7498</v>
      </c>
      <c r="T49" s="57"/>
      <c r="U49" s="57"/>
      <c r="V49" s="58"/>
      <c r="W49" s="94"/>
      <c r="X49" s="75"/>
      <c r="Y49" s="94"/>
      <c r="Z49" s="57"/>
      <c r="AA49" s="94"/>
      <c r="AB49" s="57"/>
      <c r="AC49" s="57"/>
      <c r="AD49" s="94"/>
      <c r="AE49" s="98"/>
      <c r="AF49" s="76"/>
      <c r="AG49" s="91"/>
      <c r="AH49" s="336"/>
      <c r="AI49" s="76"/>
      <c r="AJ49" s="336"/>
      <c r="AK49" s="78"/>
      <c r="AL49" s="77"/>
      <c r="AM49" s="91">
        <v>27626</v>
      </c>
      <c r="AN49" s="80"/>
      <c r="AO49" s="91"/>
      <c r="AP49" s="78">
        <v>0</v>
      </c>
      <c r="AQ49" s="91"/>
      <c r="AR49" s="78"/>
      <c r="AS49" s="78"/>
      <c r="AT49" s="91">
        <v>-194</v>
      </c>
    </row>
    <row r="50" spans="1:46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121869</v>
      </c>
      <c r="S50" s="94">
        <v>13541</v>
      </c>
      <c r="T50" s="57"/>
      <c r="U50" s="57"/>
      <c r="V50" s="58"/>
      <c r="W50" s="94"/>
      <c r="X50" s="75"/>
      <c r="Y50" s="94"/>
      <c r="Z50" s="57"/>
      <c r="AA50" s="94"/>
      <c r="AB50" s="57"/>
      <c r="AC50" s="57"/>
      <c r="AD50" s="94"/>
      <c r="AE50" s="98"/>
      <c r="AF50" s="76"/>
      <c r="AG50" s="91"/>
      <c r="AH50" s="336"/>
      <c r="AI50" s="76"/>
      <c r="AJ50" s="336"/>
      <c r="AK50" s="78"/>
      <c r="AL50" s="77"/>
      <c r="AM50" s="91">
        <v>78723</v>
      </c>
      <c r="AN50" s="80"/>
      <c r="AO50" s="91"/>
      <c r="AP50" s="78">
        <v>0</v>
      </c>
      <c r="AQ50" s="91"/>
      <c r="AR50" s="78"/>
      <c r="AS50" s="78"/>
      <c r="AT50" s="91">
        <v>5379</v>
      </c>
    </row>
    <row r="51" spans="1:46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44500</v>
      </c>
      <c r="S51" s="95">
        <v>4944</v>
      </c>
      <c r="T51" s="52"/>
      <c r="U51" s="52"/>
      <c r="V51" s="53"/>
      <c r="W51" s="95"/>
      <c r="X51" s="81"/>
      <c r="Y51" s="95"/>
      <c r="Z51" s="52"/>
      <c r="AA51" s="95"/>
      <c r="AB51" s="54"/>
      <c r="AC51" s="52"/>
      <c r="AD51" s="96"/>
      <c r="AE51" s="96"/>
      <c r="AF51" s="72"/>
      <c r="AG51" s="92"/>
      <c r="AH51" s="337"/>
      <c r="AI51" s="72"/>
      <c r="AJ51" s="337"/>
      <c r="AK51" s="73"/>
      <c r="AL51" s="74"/>
      <c r="AM51" s="92">
        <v>214796</v>
      </c>
      <c r="AN51" s="83"/>
      <c r="AO51" s="92"/>
      <c r="AP51" s="73">
        <v>5460</v>
      </c>
      <c r="AQ51" s="92"/>
      <c r="AR51" s="73"/>
      <c r="AS51" s="73"/>
      <c r="AT51" s="92">
        <v>22811</v>
      </c>
    </row>
    <row r="52" spans="1:46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104587</v>
      </c>
      <c r="S52" s="93">
        <v>11621</v>
      </c>
      <c r="T52" s="61"/>
      <c r="U52" s="61"/>
      <c r="V52" s="62"/>
      <c r="W52" s="93"/>
      <c r="X52" s="66"/>
      <c r="Y52" s="93"/>
      <c r="Z52" s="61"/>
      <c r="AA52" s="93"/>
      <c r="AB52" s="61"/>
      <c r="AC52" s="61"/>
      <c r="AD52" s="93"/>
      <c r="AE52" s="97"/>
      <c r="AF52" s="67"/>
      <c r="AG52" s="90"/>
      <c r="AH52" s="335"/>
      <c r="AI52" s="67"/>
      <c r="AJ52" s="335"/>
      <c r="AK52" s="69"/>
      <c r="AL52" s="68"/>
      <c r="AM52" s="90">
        <v>33266</v>
      </c>
      <c r="AN52" s="71"/>
      <c r="AO52" s="90"/>
      <c r="AP52" s="69">
        <v>0</v>
      </c>
      <c r="AQ52" s="90"/>
      <c r="AR52" s="69"/>
      <c r="AS52" s="69"/>
      <c r="AT52" s="90">
        <v>687</v>
      </c>
    </row>
    <row r="53" spans="1:46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5745</v>
      </c>
      <c r="S53" s="94">
        <v>638</v>
      </c>
      <c r="T53" s="57"/>
      <c r="U53" s="57"/>
      <c r="V53" s="58"/>
      <c r="W53" s="94"/>
      <c r="X53" s="75"/>
      <c r="Y53" s="94"/>
      <c r="Z53" s="57"/>
      <c r="AA53" s="94"/>
      <c r="AB53" s="57"/>
      <c r="AC53" s="57"/>
      <c r="AD53" s="94"/>
      <c r="AE53" s="98"/>
      <c r="AF53" s="76"/>
      <c r="AG53" s="91"/>
      <c r="AH53" s="336"/>
      <c r="AI53" s="76"/>
      <c r="AJ53" s="336"/>
      <c r="AK53" s="78"/>
      <c r="AL53" s="77"/>
      <c r="AM53" s="91">
        <v>17138</v>
      </c>
      <c r="AN53" s="80"/>
      <c r="AO53" s="91"/>
      <c r="AP53" s="78">
        <v>0</v>
      </c>
      <c r="AQ53" s="91"/>
      <c r="AR53" s="78"/>
      <c r="AS53" s="78"/>
      <c r="AT53" s="91">
        <v>371</v>
      </c>
    </row>
    <row r="54" spans="1:46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54662</v>
      </c>
      <c r="S54" s="94">
        <v>6074</v>
      </c>
      <c r="T54" s="57"/>
      <c r="U54" s="57"/>
      <c r="V54" s="58"/>
      <c r="W54" s="94"/>
      <c r="X54" s="75"/>
      <c r="Y54" s="94"/>
      <c r="Z54" s="57"/>
      <c r="AA54" s="94"/>
      <c r="AB54" s="57"/>
      <c r="AC54" s="57"/>
      <c r="AD54" s="94"/>
      <c r="AE54" s="98"/>
      <c r="AF54" s="76"/>
      <c r="AG54" s="91"/>
      <c r="AH54" s="336"/>
      <c r="AI54" s="76"/>
      <c r="AJ54" s="336"/>
      <c r="AK54" s="78"/>
      <c r="AL54" s="77"/>
      <c r="AM54" s="91">
        <v>124038</v>
      </c>
      <c r="AN54" s="80"/>
      <c r="AO54" s="91"/>
      <c r="AP54" s="78">
        <v>0</v>
      </c>
      <c r="AQ54" s="91"/>
      <c r="AR54" s="78"/>
      <c r="AS54" s="78"/>
      <c r="AT54" s="91">
        <v>21670</v>
      </c>
    </row>
    <row r="55" spans="1:46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348137</v>
      </c>
      <c r="S55" s="94">
        <v>38682</v>
      </c>
      <c r="T55" s="57"/>
      <c r="U55" s="57"/>
      <c r="V55" s="58"/>
      <c r="W55" s="94"/>
      <c r="X55" s="75"/>
      <c r="Y55" s="94"/>
      <c r="Z55" s="57"/>
      <c r="AA55" s="94"/>
      <c r="AB55" s="57"/>
      <c r="AC55" s="57"/>
      <c r="AD55" s="94"/>
      <c r="AE55" s="98"/>
      <c r="AF55" s="76"/>
      <c r="AG55" s="91"/>
      <c r="AH55" s="336"/>
      <c r="AI55" s="76"/>
      <c r="AJ55" s="336"/>
      <c r="AK55" s="78"/>
      <c r="AL55" s="77"/>
      <c r="AM55" s="91">
        <v>157664</v>
      </c>
      <c r="AN55" s="80"/>
      <c r="AO55" s="91"/>
      <c r="AP55" s="78">
        <v>5101</v>
      </c>
      <c r="AQ55" s="91"/>
      <c r="AR55" s="78"/>
      <c r="AS55" s="78"/>
      <c r="AT55" s="91">
        <v>11592</v>
      </c>
    </row>
    <row r="56" spans="1:46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123241</v>
      </c>
      <c r="S56" s="95">
        <v>13693</v>
      </c>
      <c r="T56" s="52"/>
      <c r="U56" s="52"/>
      <c r="V56" s="53"/>
      <c r="W56" s="95"/>
      <c r="X56" s="81"/>
      <c r="Y56" s="95"/>
      <c r="Z56" s="52"/>
      <c r="AA56" s="95"/>
      <c r="AB56" s="54"/>
      <c r="AC56" s="52"/>
      <c r="AD56" s="96"/>
      <c r="AE56" s="96"/>
      <c r="AF56" s="72"/>
      <c r="AG56" s="92"/>
      <c r="AH56" s="337"/>
      <c r="AI56" s="72"/>
      <c r="AJ56" s="337"/>
      <c r="AK56" s="73"/>
      <c r="AL56" s="74"/>
      <c r="AM56" s="92">
        <v>102281</v>
      </c>
      <c r="AN56" s="83"/>
      <c r="AO56" s="92"/>
      <c r="AP56" s="73">
        <v>0</v>
      </c>
      <c r="AQ56" s="92"/>
      <c r="AR56" s="73"/>
      <c r="AS56" s="73"/>
      <c r="AT56" s="92">
        <v>12974</v>
      </c>
    </row>
    <row r="57" spans="1:46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34939</v>
      </c>
      <c r="S57" s="93">
        <v>3882</v>
      </c>
      <c r="T57" s="61"/>
      <c r="U57" s="61"/>
      <c r="V57" s="62"/>
      <c r="W57" s="93"/>
      <c r="X57" s="66"/>
      <c r="Y57" s="93"/>
      <c r="Z57" s="61"/>
      <c r="AA57" s="93"/>
      <c r="AB57" s="61"/>
      <c r="AC57" s="61"/>
      <c r="AD57" s="93"/>
      <c r="AE57" s="97"/>
      <c r="AF57" s="67"/>
      <c r="AG57" s="90"/>
      <c r="AH57" s="335"/>
      <c r="AI57" s="67"/>
      <c r="AJ57" s="335"/>
      <c r="AK57" s="69"/>
      <c r="AL57" s="68"/>
      <c r="AM57" s="90">
        <v>55267</v>
      </c>
      <c r="AN57" s="71"/>
      <c r="AO57" s="90"/>
      <c r="AP57" s="69">
        <v>0</v>
      </c>
      <c r="AQ57" s="90"/>
      <c r="AR57" s="69"/>
      <c r="AS57" s="69"/>
      <c r="AT57" s="90">
        <v>8672</v>
      </c>
    </row>
    <row r="58" spans="1:46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576667</v>
      </c>
      <c r="S58" s="94">
        <v>64074</v>
      </c>
      <c r="T58" s="57"/>
      <c r="U58" s="57"/>
      <c r="V58" s="58"/>
      <c r="W58" s="94"/>
      <c r="X58" s="75"/>
      <c r="Y58" s="94"/>
      <c r="Z58" s="57"/>
      <c r="AA58" s="94"/>
      <c r="AB58" s="57"/>
      <c r="AC58" s="57"/>
      <c r="AD58" s="94"/>
      <c r="AE58" s="98"/>
      <c r="AF58" s="76"/>
      <c r="AG58" s="91"/>
      <c r="AH58" s="336"/>
      <c r="AI58" s="76"/>
      <c r="AJ58" s="336"/>
      <c r="AK58" s="78"/>
      <c r="AL58" s="77"/>
      <c r="AM58" s="91">
        <v>555454</v>
      </c>
      <c r="AN58" s="80"/>
      <c r="AO58" s="91"/>
      <c r="AP58" s="78">
        <v>6037</v>
      </c>
      <c r="AQ58" s="91"/>
      <c r="AR58" s="78"/>
      <c r="AS58" s="78"/>
      <c r="AT58" s="91">
        <v>35433</v>
      </c>
    </row>
    <row r="59" spans="1:46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365390</v>
      </c>
      <c r="S59" s="94">
        <v>40599</v>
      </c>
      <c r="T59" s="57"/>
      <c r="U59" s="57"/>
      <c r="V59" s="58"/>
      <c r="W59" s="94"/>
      <c r="X59" s="75"/>
      <c r="Y59" s="94"/>
      <c r="Z59" s="57"/>
      <c r="AA59" s="94"/>
      <c r="AB59" s="57"/>
      <c r="AC59" s="57"/>
      <c r="AD59" s="94"/>
      <c r="AE59" s="98"/>
      <c r="AF59" s="76"/>
      <c r="AG59" s="91"/>
      <c r="AH59" s="336"/>
      <c r="AI59" s="76"/>
      <c r="AJ59" s="336"/>
      <c r="AK59" s="78"/>
      <c r="AL59" s="77"/>
      <c r="AM59" s="91">
        <v>173102</v>
      </c>
      <c r="AN59" s="80"/>
      <c r="AO59" s="91"/>
      <c r="AP59" s="78">
        <v>1365</v>
      </c>
      <c r="AQ59" s="91"/>
      <c r="AR59" s="78"/>
      <c r="AS59" s="78"/>
      <c r="AT59" s="91">
        <v>15543</v>
      </c>
    </row>
    <row r="60" spans="1:46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9735</v>
      </c>
      <c r="S60" s="94">
        <v>1082</v>
      </c>
      <c r="T60" s="57"/>
      <c r="U60" s="57"/>
      <c r="V60" s="58"/>
      <c r="W60" s="94"/>
      <c r="X60" s="75"/>
      <c r="Y60" s="94"/>
      <c r="Z60" s="57"/>
      <c r="AA60" s="94"/>
      <c r="AB60" s="57"/>
      <c r="AC60" s="57"/>
      <c r="AD60" s="94"/>
      <c r="AE60" s="98"/>
      <c r="AF60" s="76"/>
      <c r="AG60" s="91"/>
      <c r="AH60" s="336"/>
      <c r="AI60" s="76"/>
      <c r="AJ60" s="336"/>
      <c r="AK60" s="78"/>
      <c r="AL60" s="77"/>
      <c r="AM60" s="91">
        <v>13055</v>
      </c>
      <c r="AN60" s="80"/>
      <c r="AO60" s="91"/>
      <c r="AP60" s="78">
        <v>0</v>
      </c>
      <c r="AQ60" s="91"/>
      <c r="AR60" s="78"/>
      <c r="AS60" s="78"/>
      <c r="AT60" s="91">
        <v>1717</v>
      </c>
    </row>
    <row r="61" spans="1:46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269509</v>
      </c>
      <c r="S61" s="95">
        <v>29945</v>
      </c>
      <c r="T61" s="52"/>
      <c r="U61" s="52"/>
      <c r="V61" s="53"/>
      <c r="W61" s="95"/>
      <c r="X61" s="81"/>
      <c r="Y61" s="95"/>
      <c r="Z61" s="52"/>
      <c r="AA61" s="95"/>
      <c r="AB61" s="54"/>
      <c r="AC61" s="52"/>
      <c r="AD61" s="96"/>
      <c r="AE61" s="96"/>
      <c r="AF61" s="72"/>
      <c r="AG61" s="92"/>
      <c r="AH61" s="337"/>
      <c r="AI61" s="72"/>
      <c r="AJ61" s="337"/>
      <c r="AK61" s="73"/>
      <c r="AL61" s="74"/>
      <c r="AM61" s="92">
        <v>206489</v>
      </c>
      <c r="AN61" s="83"/>
      <c r="AO61" s="92"/>
      <c r="AP61" s="73">
        <v>0</v>
      </c>
      <c r="AQ61" s="92"/>
      <c r="AR61" s="73"/>
      <c r="AS61" s="73"/>
      <c r="AT61" s="92">
        <v>22681</v>
      </c>
    </row>
    <row r="62" spans="1:46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38043</v>
      </c>
      <c r="S62" s="93">
        <v>4227</v>
      </c>
      <c r="T62" s="61"/>
      <c r="U62" s="61"/>
      <c r="V62" s="62"/>
      <c r="W62" s="93"/>
      <c r="X62" s="66"/>
      <c r="Y62" s="93"/>
      <c r="Z62" s="61"/>
      <c r="AA62" s="93"/>
      <c r="AB62" s="61"/>
      <c r="AC62" s="61"/>
      <c r="AD62" s="93"/>
      <c r="AE62" s="97"/>
      <c r="AF62" s="67"/>
      <c r="AG62" s="90"/>
      <c r="AH62" s="335"/>
      <c r="AI62" s="67"/>
      <c r="AJ62" s="335"/>
      <c r="AK62" s="69"/>
      <c r="AL62" s="68"/>
      <c r="AM62" s="90">
        <v>44668</v>
      </c>
      <c r="AN62" s="71"/>
      <c r="AO62" s="90"/>
      <c r="AP62" s="69">
        <v>0</v>
      </c>
      <c r="AQ62" s="90"/>
      <c r="AR62" s="69"/>
      <c r="AS62" s="69"/>
      <c r="AT62" s="90">
        <v>6737</v>
      </c>
    </row>
    <row r="63" spans="1:46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158959</v>
      </c>
      <c r="S63" s="94">
        <v>17662</v>
      </c>
      <c r="T63" s="57"/>
      <c r="U63" s="57"/>
      <c r="V63" s="58"/>
      <c r="W63" s="94"/>
      <c r="X63" s="75"/>
      <c r="Y63" s="94"/>
      <c r="Z63" s="57"/>
      <c r="AA63" s="94"/>
      <c r="AB63" s="57"/>
      <c r="AC63" s="57"/>
      <c r="AD63" s="94"/>
      <c r="AE63" s="98"/>
      <c r="AF63" s="76"/>
      <c r="AG63" s="91"/>
      <c r="AH63" s="336"/>
      <c r="AI63" s="76"/>
      <c r="AJ63" s="336"/>
      <c r="AK63" s="78"/>
      <c r="AL63" s="77"/>
      <c r="AM63" s="91">
        <v>65683</v>
      </c>
      <c r="AN63" s="80"/>
      <c r="AO63" s="91"/>
      <c r="AP63" s="78">
        <v>0</v>
      </c>
      <c r="AQ63" s="91"/>
      <c r="AR63" s="78"/>
      <c r="AS63" s="78"/>
      <c r="AT63" s="91">
        <v>4619</v>
      </c>
    </row>
    <row r="64" spans="1:46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169555</v>
      </c>
      <c r="S64" s="94">
        <v>18839</v>
      </c>
      <c r="T64" s="57"/>
      <c r="U64" s="57"/>
      <c r="V64" s="58"/>
      <c r="W64" s="94"/>
      <c r="X64" s="75"/>
      <c r="Y64" s="94"/>
      <c r="Z64" s="57"/>
      <c r="AA64" s="94"/>
      <c r="AB64" s="57"/>
      <c r="AC64" s="57"/>
      <c r="AD64" s="94"/>
      <c r="AE64" s="98"/>
      <c r="AF64" s="76"/>
      <c r="AG64" s="91"/>
      <c r="AH64" s="336"/>
      <c r="AI64" s="76"/>
      <c r="AJ64" s="336"/>
      <c r="AK64" s="78"/>
      <c r="AL64" s="77"/>
      <c r="AM64" s="91">
        <v>67865</v>
      </c>
      <c r="AN64" s="80"/>
      <c r="AO64" s="91"/>
      <c r="AP64" s="78">
        <v>0</v>
      </c>
      <c r="AQ64" s="91"/>
      <c r="AR64" s="78"/>
      <c r="AS64" s="78"/>
      <c r="AT64" s="91">
        <v>6981</v>
      </c>
    </row>
    <row r="65" spans="1:46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105324</v>
      </c>
      <c r="S65" s="94">
        <v>11703</v>
      </c>
      <c r="T65" s="57"/>
      <c r="U65" s="57"/>
      <c r="V65" s="58"/>
      <c r="W65" s="94"/>
      <c r="X65" s="75"/>
      <c r="Y65" s="94"/>
      <c r="Z65" s="57"/>
      <c r="AA65" s="94"/>
      <c r="AB65" s="57"/>
      <c r="AC65" s="57"/>
      <c r="AD65" s="94"/>
      <c r="AE65" s="98"/>
      <c r="AF65" s="76"/>
      <c r="AG65" s="91"/>
      <c r="AH65" s="336"/>
      <c r="AI65" s="76"/>
      <c r="AJ65" s="336"/>
      <c r="AK65" s="78"/>
      <c r="AL65" s="77"/>
      <c r="AM65" s="91">
        <v>15157</v>
      </c>
      <c r="AN65" s="80"/>
      <c r="AO65" s="91"/>
      <c r="AP65" s="78">
        <v>0</v>
      </c>
      <c r="AQ65" s="91"/>
      <c r="AR65" s="78"/>
      <c r="AS65" s="78"/>
      <c r="AT65" s="91">
        <v>-228</v>
      </c>
    </row>
    <row r="66" spans="1:46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77313</v>
      </c>
      <c r="S66" s="95">
        <v>8590</v>
      </c>
      <c r="T66" s="52"/>
      <c r="U66" s="52"/>
      <c r="V66" s="53"/>
      <c r="W66" s="95"/>
      <c r="X66" s="81"/>
      <c r="Y66" s="95"/>
      <c r="Z66" s="52"/>
      <c r="AA66" s="95"/>
      <c r="AB66" s="54"/>
      <c r="AC66" s="52"/>
      <c r="AD66" s="96"/>
      <c r="AE66" s="96"/>
      <c r="AF66" s="72"/>
      <c r="AG66" s="92"/>
      <c r="AH66" s="337"/>
      <c r="AI66" s="72"/>
      <c r="AJ66" s="337"/>
      <c r="AK66" s="73"/>
      <c r="AL66" s="74"/>
      <c r="AM66" s="92">
        <v>45846</v>
      </c>
      <c r="AN66" s="83"/>
      <c r="AO66" s="92"/>
      <c r="AP66" s="73">
        <v>0</v>
      </c>
      <c r="AQ66" s="92"/>
      <c r="AR66" s="73"/>
      <c r="AS66" s="73"/>
      <c r="AT66" s="92">
        <v>2958</v>
      </c>
    </row>
    <row r="67" spans="1:46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21955</v>
      </c>
      <c r="S67" s="93">
        <v>2439</v>
      </c>
      <c r="T67" s="61"/>
      <c r="U67" s="61"/>
      <c r="V67" s="62"/>
      <c r="W67" s="93"/>
      <c r="X67" s="66"/>
      <c r="Y67" s="93"/>
      <c r="Z67" s="61"/>
      <c r="AA67" s="93"/>
      <c r="AB67" s="61"/>
      <c r="AC67" s="61"/>
      <c r="AD67" s="93"/>
      <c r="AE67" s="97"/>
      <c r="AF67" s="67"/>
      <c r="AG67" s="90"/>
      <c r="AH67" s="335"/>
      <c r="AI67" s="67"/>
      <c r="AJ67" s="335"/>
      <c r="AK67" s="69"/>
      <c r="AL67" s="68"/>
      <c r="AM67" s="90">
        <v>94745</v>
      </c>
      <c r="AN67" s="71"/>
      <c r="AO67" s="90"/>
      <c r="AP67" s="69">
        <v>3528</v>
      </c>
      <c r="AQ67" s="90"/>
      <c r="AR67" s="69"/>
      <c r="AS67" s="69"/>
      <c r="AT67" s="90">
        <v>12459</v>
      </c>
    </row>
    <row r="68" spans="1:46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9453</v>
      </c>
      <c r="S68" s="94">
        <v>1050</v>
      </c>
      <c r="T68" s="57"/>
      <c r="U68" s="57"/>
      <c r="V68" s="58"/>
      <c r="W68" s="94"/>
      <c r="X68" s="75"/>
      <c r="Y68" s="94"/>
      <c r="Z68" s="57"/>
      <c r="AA68" s="94"/>
      <c r="AB68" s="57"/>
      <c r="AC68" s="57"/>
      <c r="AD68" s="94"/>
      <c r="AE68" s="98"/>
      <c r="AF68" s="76"/>
      <c r="AG68" s="91"/>
      <c r="AH68" s="336"/>
      <c r="AI68" s="76"/>
      <c r="AJ68" s="336"/>
      <c r="AK68" s="78"/>
      <c r="AL68" s="77"/>
      <c r="AM68" s="91">
        <v>996</v>
      </c>
      <c r="AN68" s="80"/>
      <c r="AO68" s="91"/>
      <c r="AP68" s="78">
        <v>0</v>
      </c>
      <c r="AQ68" s="91"/>
      <c r="AR68" s="78"/>
      <c r="AS68" s="78"/>
      <c r="AT68" s="91">
        <v>-349</v>
      </c>
    </row>
    <row r="69" spans="1:46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20359</v>
      </c>
      <c r="S69" s="94">
        <v>2262</v>
      </c>
      <c r="T69" s="57"/>
      <c r="U69" s="57"/>
      <c r="V69" s="58"/>
      <c r="W69" s="94"/>
      <c r="X69" s="75"/>
      <c r="Y69" s="94"/>
      <c r="Z69" s="57"/>
      <c r="AA69" s="94"/>
      <c r="AB69" s="57"/>
      <c r="AC69" s="57"/>
      <c r="AD69" s="94"/>
      <c r="AE69" s="98"/>
      <c r="AF69" s="76"/>
      <c r="AG69" s="91"/>
      <c r="AH69" s="336"/>
      <c r="AI69" s="76"/>
      <c r="AJ69" s="336"/>
      <c r="AK69" s="78"/>
      <c r="AL69" s="77"/>
      <c r="AM69" s="91">
        <v>29642</v>
      </c>
      <c r="AN69" s="80"/>
      <c r="AO69" s="91"/>
      <c r="AP69" s="78">
        <v>0</v>
      </c>
      <c r="AQ69" s="91"/>
      <c r="AR69" s="78"/>
      <c r="AS69" s="78"/>
      <c r="AT69" s="91">
        <v>1736</v>
      </c>
    </row>
    <row r="70" spans="1:46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5338</v>
      </c>
      <c r="S70" s="94">
        <v>593</v>
      </c>
      <c r="T70" s="57"/>
      <c r="U70" s="57"/>
      <c r="V70" s="58"/>
      <c r="W70" s="94"/>
      <c r="X70" s="75"/>
      <c r="Y70" s="94"/>
      <c r="Z70" s="57"/>
      <c r="AA70" s="94"/>
      <c r="AB70" s="57"/>
      <c r="AC70" s="57"/>
      <c r="AD70" s="94"/>
      <c r="AE70" s="98"/>
      <c r="AF70" s="76"/>
      <c r="AG70" s="91"/>
      <c r="AH70" s="336"/>
      <c r="AI70" s="76"/>
      <c r="AJ70" s="336"/>
      <c r="AK70" s="78"/>
      <c r="AL70" s="77"/>
      <c r="AM70" s="91">
        <v>11067</v>
      </c>
      <c r="AN70" s="80"/>
      <c r="AO70" s="91"/>
      <c r="AP70" s="78">
        <v>0</v>
      </c>
      <c r="AQ70" s="91"/>
      <c r="AR70" s="78"/>
      <c r="AS70" s="78"/>
      <c r="AT70" s="91">
        <v>2311</v>
      </c>
    </row>
    <row r="71" spans="1:46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34240</v>
      </c>
      <c r="S71" s="95">
        <v>3804</v>
      </c>
      <c r="T71" s="52"/>
      <c r="U71" s="52"/>
      <c r="V71" s="53"/>
      <c r="W71" s="95"/>
      <c r="X71" s="81"/>
      <c r="Y71" s="95"/>
      <c r="Z71" s="52"/>
      <c r="AA71" s="95"/>
      <c r="AB71" s="54"/>
      <c r="AC71" s="52"/>
      <c r="AD71" s="96"/>
      <c r="AE71" s="96"/>
      <c r="AF71" s="72"/>
      <c r="AG71" s="92"/>
      <c r="AH71" s="337"/>
      <c r="AI71" s="72"/>
      <c r="AJ71" s="337"/>
      <c r="AK71" s="73"/>
      <c r="AL71" s="74"/>
      <c r="AM71" s="92">
        <v>35135</v>
      </c>
      <c r="AN71" s="83"/>
      <c r="AO71" s="92"/>
      <c r="AP71" s="73">
        <v>5268</v>
      </c>
      <c r="AQ71" s="92"/>
      <c r="AR71" s="73"/>
      <c r="AS71" s="73"/>
      <c r="AT71" s="92">
        <v>4596</v>
      </c>
    </row>
    <row r="72" spans="1:46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51766</v>
      </c>
      <c r="S72" s="93">
        <v>5752</v>
      </c>
      <c r="T72" s="61"/>
      <c r="U72" s="61"/>
      <c r="V72" s="62"/>
      <c r="W72" s="93"/>
      <c r="X72" s="66"/>
      <c r="Y72" s="93"/>
      <c r="Z72" s="61"/>
      <c r="AA72" s="93"/>
      <c r="AB72" s="61"/>
      <c r="AC72" s="61"/>
      <c r="AD72" s="93"/>
      <c r="AE72" s="97"/>
      <c r="AF72" s="67"/>
      <c r="AG72" s="90"/>
      <c r="AH72" s="335"/>
      <c r="AI72" s="67"/>
      <c r="AJ72" s="335"/>
      <c r="AK72" s="69"/>
      <c r="AL72" s="68"/>
      <c r="AM72" s="90">
        <v>39227</v>
      </c>
      <c r="AN72" s="71"/>
      <c r="AO72" s="90"/>
      <c r="AP72" s="69">
        <v>0</v>
      </c>
      <c r="AQ72" s="90"/>
      <c r="AR72" s="69"/>
      <c r="AS72" s="69"/>
      <c r="AT72" s="90">
        <v>4444</v>
      </c>
    </row>
    <row r="73" spans="1:46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28369</v>
      </c>
      <c r="S73" s="94">
        <v>3152</v>
      </c>
      <c r="T73" s="57"/>
      <c r="U73" s="57"/>
      <c r="V73" s="58"/>
      <c r="W73" s="94"/>
      <c r="X73" s="75"/>
      <c r="Y73" s="94"/>
      <c r="Z73" s="57"/>
      <c r="AA73" s="94"/>
      <c r="AB73" s="57"/>
      <c r="AC73" s="57"/>
      <c r="AD73" s="94"/>
      <c r="AE73" s="98"/>
      <c r="AF73" s="76"/>
      <c r="AG73" s="91"/>
      <c r="AH73" s="336"/>
      <c r="AI73" s="76"/>
      <c r="AJ73" s="336"/>
      <c r="AK73" s="78"/>
      <c r="AL73" s="77"/>
      <c r="AM73" s="91">
        <v>46842</v>
      </c>
      <c r="AN73" s="80"/>
      <c r="AO73" s="91"/>
      <c r="AP73" s="78">
        <v>0</v>
      </c>
      <c r="AQ73" s="91"/>
      <c r="AR73" s="78"/>
      <c r="AS73" s="78"/>
      <c r="AT73" s="91">
        <v>7485</v>
      </c>
    </row>
    <row r="74" spans="1:46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28517</v>
      </c>
      <c r="S74" s="94">
        <v>3169</v>
      </c>
      <c r="T74" s="57"/>
      <c r="U74" s="57"/>
      <c r="V74" s="58"/>
      <c r="W74" s="94"/>
      <c r="X74" s="75"/>
      <c r="Y74" s="94"/>
      <c r="Z74" s="57"/>
      <c r="AA74" s="94"/>
      <c r="AB74" s="57"/>
      <c r="AC74" s="57"/>
      <c r="AD74" s="94"/>
      <c r="AE74" s="98"/>
      <c r="AF74" s="76"/>
      <c r="AG74" s="91"/>
      <c r="AH74" s="336"/>
      <c r="AI74" s="76"/>
      <c r="AJ74" s="336"/>
      <c r="AK74" s="78"/>
      <c r="AL74" s="77"/>
      <c r="AM74" s="91">
        <v>17252</v>
      </c>
      <c r="AN74" s="80"/>
      <c r="AO74" s="91"/>
      <c r="AP74" s="78">
        <v>0</v>
      </c>
      <c r="AQ74" s="91"/>
      <c r="AR74" s="78"/>
      <c r="AS74" s="78"/>
      <c r="AT74" s="91">
        <v>2212</v>
      </c>
    </row>
    <row r="75" spans="1:46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56522</v>
      </c>
      <c r="S75" s="94">
        <v>6280</v>
      </c>
      <c r="T75" s="57"/>
      <c r="U75" s="57"/>
      <c r="V75" s="58"/>
      <c r="W75" s="94"/>
      <c r="X75" s="75"/>
      <c r="Y75" s="94"/>
      <c r="Z75" s="57"/>
      <c r="AA75" s="94"/>
      <c r="AB75" s="57"/>
      <c r="AC75" s="57"/>
      <c r="AD75" s="94"/>
      <c r="AE75" s="98"/>
      <c r="AF75" s="76"/>
      <c r="AG75" s="91"/>
      <c r="AH75" s="336"/>
      <c r="AI75" s="76"/>
      <c r="AJ75" s="336"/>
      <c r="AK75" s="78"/>
      <c r="AL75" s="77"/>
      <c r="AM75" s="91">
        <v>27281</v>
      </c>
      <c r="AN75" s="80"/>
      <c r="AO75" s="91"/>
      <c r="AP75" s="78">
        <v>0</v>
      </c>
      <c r="AQ75" s="91"/>
      <c r="AR75" s="78"/>
      <c r="AS75" s="78"/>
      <c r="AT75" s="91">
        <v>1119</v>
      </c>
    </row>
    <row r="76" spans="1:46" s="199" customFormat="1" ht="16.149999999999999" customHeight="1" thickBot="1" x14ac:dyDescent="0.25">
      <c r="A76" s="1610" t="s">
        <v>494</v>
      </c>
      <c r="B76" s="1612"/>
      <c r="C76" s="357">
        <v>1911</v>
      </c>
      <c r="D76" s="330"/>
      <c r="E76" s="347">
        <v>7351620.4729285343</v>
      </c>
      <c r="F76" s="357">
        <v>1486</v>
      </c>
      <c r="G76" s="330"/>
      <c r="H76" s="347">
        <v>773465.23992418963</v>
      </c>
      <c r="I76" s="357">
        <v>211.5</v>
      </c>
      <c r="J76" s="330"/>
      <c r="K76" s="347">
        <v>29201.70818271294</v>
      </c>
      <c r="L76" s="357">
        <v>228</v>
      </c>
      <c r="M76" s="330"/>
      <c r="N76" s="347">
        <v>822300.9814492726</v>
      </c>
      <c r="O76" s="357">
        <v>49</v>
      </c>
      <c r="P76" s="330"/>
      <c r="Q76" s="347">
        <v>70931.306238748759</v>
      </c>
      <c r="R76" s="358">
        <v>9047519</v>
      </c>
      <c r="S76" s="358">
        <v>1005276</v>
      </c>
      <c r="T76" s="330">
        <v>308206</v>
      </c>
      <c r="U76" s="330">
        <v>-39851</v>
      </c>
      <c r="V76" s="359">
        <v>268355</v>
      </c>
      <c r="W76" s="358">
        <v>9315874</v>
      </c>
      <c r="X76" s="347">
        <v>-23291</v>
      </c>
      <c r="Y76" s="358">
        <v>9292583</v>
      </c>
      <c r="Z76" s="347">
        <v>83527</v>
      </c>
      <c r="AA76" s="358">
        <v>9376110</v>
      </c>
      <c r="AB76" s="330">
        <v>8537048</v>
      </c>
      <c r="AC76" s="330">
        <v>839062</v>
      </c>
      <c r="AD76" s="358">
        <v>839062</v>
      </c>
      <c r="AE76" s="327">
        <v>9376110</v>
      </c>
      <c r="AF76" s="360">
        <v>4771.8</v>
      </c>
      <c r="AG76" s="361">
        <v>8610521</v>
      </c>
      <c r="AH76" s="357">
        <v>4</v>
      </c>
      <c r="AI76" s="360">
        <v>-19226</v>
      </c>
      <c r="AJ76" s="357">
        <v>-4</v>
      </c>
      <c r="AK76" s="362">
        <v>-25148</v>
      </c>
      <c r="AL76" s="363">
        <v>-44374</v>
      </c>
      <c r="AM76" s="361">
        <v>8566147</v>
      </c>
      <c r="AN76" s="364">
        <v>-21417</v>
      </c>
      <c r="AO76" s="361">
        <v>8544730</v>
      </c>
      <c r="AP76" s="362">
        <v>56633</v>
      </c>
      <c r="AQ76" s="361">
        <v>8601363</v>
      </c>
      <c r="AR76" s="362">
        <v>7845693</v>
      </c>
      <c r="AS76" s="362">
        <v>755670</v>
      </c>
      <c r="AT76" s="361">
        <v>755670</v>
      </c>
    </row>
    <row r="77" spans="1:46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44"/>
      <c r="AF77" s="367"/>
      <c r="AG77" s="344"/>
      <c r="AH77" s="366"/>
      <c r="AI77" s="367"/>
      <c r="AJ77" s="366"/>
      <c r="AK77" s="344"/>
      <c r="AL77" s="344"/>
      <c r="AM77" s="344"/>
      <c r="AN77" s="344"/>
      <c r="AO77" s="344"/>
      <c r="AP77" s="344"/>
      <c r="AQ77" s="344"/>
      <c r="AR77" s="344"/>
      <c r="AS77" s="344"/>
      <c r="AT77" s="344"/>
    </row>
    <row r="78" spans="1:46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246"/>
      <c r="AA78" s="98">
        <v>0</v>
      </c>
      <c r="AB78" s="251">
        <v>0</v>
      </c>
      <c r="AC78" s="246">
        <v>0</v>
      </c>
      <c r="AD78" s="98">
        <v>0</v>
      </c>
      <c r="AE78" s="98">
        <v>0</v>
      </c>
      <c r="AF78" s="246"/>
      <c r="AG78" s="246"/>
      <c r="AH78" s="248"/>
      <c r="AI78" s="246"/>
      <c r="AJ78" s="248"/>
      <c r="AK78" s="246"/>
      <c r="AL78" s="246"/>
      <c r="AM78" s="246"/>
      <c r="AN78" s="246"/>
      <c r="AO78" s="246"/>
      <c r="AP78" s="246"/>
      <c r="AQ78" s="246"/>
      <c r="AR78" s="246"/>
      <c r="AS78" s="246"/>
      <c r="AT78" s="246"/>
    </row>
    <row r="79" spans="1:46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46"/>
      <c r="AA79" s="250"/>
      <c r="AB79" s="251"/>
      <c r="AC79" s="246"/>
      <c r="AD79" s="250"/>
      <c r="AE79" s="98">
        <v>0</v>
      </c>
      <c r="AF79" s="246"/>
      <c r="AG79" s="246"/>
      <c r="AH79" s="248"/>
      <c r="AI79" s="246"/>
      <c r="AJ79" s="248"/>
      <c r="AK79" s="246"/>
      <c r="AL79" s="246"/>
      <c r="AM79" s="246"/>
      <c r="AN79" s="246"/>
      <c r="AO79" s="246"/>
      <c r="AP79" s="246"/>
      <c r="AQ79" s="246"/>
      <c r="AR79" s="246"/>
      <c r="AS79" s="246"/>
      <c r="AT79" s="246"/>
    </row>
    <row r="80" spans="1:46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46"/>
      <c r="AA80" s="251"/>
      <c r="AB80" s="251">
        <v>166</v>
      </c>
      <c r="AC80" s="246">
        <v>-166</v>
      </c>
      <c r="AD80" s="98">
        <v>-166</v>
      </c>
      <c r="AE80" s="98">
        <v>10000</v>
      </c>
      <c r="AF80" s="246"/>
      <c r="AG80" s="246"/>
      <c r="AH80" s="248"/>
      <c r="AI80" s="246"/>
      <c r="AJ80" s="248"/>
      <c r="AK80" s="246"/>
      <c r="AL80" s="246"/>
      <c r="AM80" s="246"/>
      <c r="AN80" s="246"/>
      <c r="AO80" s="246"/>
      <c r="AP80" s="246"/>
      <c r="AQ80" s="246"/>
      <c r="AR80" s="246"/>
      <c r="AS80" s="246"/>
      <c r="AT80" s="246"/>
    </row>
    <row r="81" spans="1:46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46"/>
      <c r="AA81" s="250"/>
      <c r="AB81" s="251"/>
      <c r="AC81" s="246"/>
      <c r="AD81" s="250"/>
      <c r="AE81" s="98">
        <v>0</v>
      </c>
      <c r="AF81" s="246"/>
      <c r="AG81" s="246"/>
      <c r="AH81" s="248"/>
      <c r="AI81" s="246"/>
      <c r="AJ81" s="248"/>
      <c r="AK81" s="246"/>
      <c r="AL81" s="246"/>
      <c r="AM81" s="246"/>
      <c r="AN81" s="246"/>
      <c r="AO81" s="246"/>
      <c r="AP81" s="246"/>
      <c r="AQ81" s="246"/>
      <c r="AR81" s="246"/>
      <c r="AS81" s="246"/>
      <c r="AT81" s="246"/>
    </row>
    <row r="82" spans="1:46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96">
        <v>14566</v>
      </c>
      <c r="AB82" s="54">
        <v>32998</v>
      </c>
      <c r="AC82" s="247">
        <v>-18432</v>
      </c>
      <c r="AD82" s="96">
        <v>-18432</v>
      </c>
      <c r="AE82" s="96">
        <v>14566</v>
      </c>
      <c r="AF82" s="247"/>
      <c r="AG82" s="247"/>
      <c r="AH82" s="249"/>
      <c r="AI82" s="247"/>
      <c r="AJ82" s="249"/>
      <c r="AK82" s="247"/>
      <c r="AL82" s="247"/>
      <c r="AM82" s="247"/>
      <c r="AN82" s="247"/>
      <c r="AO82" s="247"/>
      <c r="AP82" s="247"/>
      <c r="AQ82" s="247"/>
      <c r="AR82" s="247"/>
      <c r="AS82" s="247"/>
      <c r="AT82" s="247"/>
    </row>
    <row r="83" spans="1:46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/>
      <c r="Z83" s="1129">
        <v>0</v>
      </c>
      <c r="AA83" s="1130">
        <v>0</v>
      </c>
      <c r="AB83" s="1131">
        <v>0</v>
      </c>
      <c r="AC83" s="1129">
        <v>0</v>
      </c>
      <c r="AD83" s="1130">
        <v>0</v>
      </c>
      <c r="AE83" s="1130">
        <v>0</v>
      </c>
      <c r="AF83" s="1129"/>
      <c r="AG83" s="1129"/>
      <c r="AH83" s="1128"/>
      <c r="AI83" s="1129"/>
      <c r="AJ83" s="1128"/>
      <c r="AK83" s="1129"/>
      <c r="AL83" s="1129"/>
      <c r="AM83" s="1129"/>
      <c r="AN83" s="1129"/>
      <c r="AO83" s="1129"/>
      <c r="AP83" s="1129"/>
      <c r="AQ83" s="1129"/>
      <c r="AR83" s="1129"/>
      <c r="AS83" s="1129"/>
      <c r="AT83" s="1129"/>
    </row>
    <row r="84" spans="1:46" s="199" customFormat="1" ht="16.149999999999999" customHeight="1" thickBot="1" x14ac:dyDescent="0.25">
      <c r="A84" s="1610" t="s">
        <v>495</v>
      </c>
      <c r="B84" s="1611"/>
      <c r="C84" s="326">
        <v>1911</v>
      </c>
      <c r="D84" s="325"/>
      <c r="E84" s="338">
        <v>7351620.4729285343</v>
      </c>
      <c r="F84" s="326">
        <v>1486</v>
      </c>
      <c r="G84" s="325"/>
      <c r="H84" s="338">
        <v>773465.23992418963</v>
      </c>
      <c r="I84" s="326">
        <v>211.5</v>
      </c>
      <c r="J84" s="325"/>
      <c r="K84" s="338">
        <v>29201.70818271294</v>
      </c>
      <c r="L84" s="326">
        <v>228</v>
      </c>
      <c r="M84" s="325"/>
      <c r="N84" s="338">
        <v>822300.9814492726</v>
      </c>
      <c r="O84" s="326">
        <v>49</v>
      </c>
      <c r="P84" s="325"/>
      <c r="Q84" s="338">
        <v>70931.306238748759</v>
      </c>
      <c r="R84" s="325">
        <v>9047519</v>
      </c>
      <c r="S84" s="325">
        <v>1005276</v>
      </c>
      <c r="T84" s="325">
        <v>308206</v>
      </c>
      <c r="U84" s="325">
        <v>-39851</v>
      </c>
      <c r="V84" s="325">
        <v>268355</v>
      </c>
      <c r="W84" s="325">
        <v>9315874</v>
      </c>
      <c r="X84" s="325">
        <v>-23291</v>
      </c>
      <c r="Y84" s="325">
        <v>9292583</v>
      </c>
      <c r="Z84" s="338">
        <v>83527</v>
      </c>
      <c r="AA84" s="327">
        <v>9390676</v>
      </c>
      <c r="AB84" s="325">
        <v>8570212</v>
      </c>
      <c r="AC84" s="325">
        <v>820464</v>
      </c>
      <c r="AD84" s="327">
        <v>820464</v>
      </c>
      <c r="AE84" s="327">
        <v>9400676</v>
      </c>
      <c r="AF84" s="252"/>
      <c r="AG84" s="325">
        <v>8610521</v>
      </c>
      <c r="AH84" s="326">
        <v>4</v>
      </c>
      <c r="AI84" s="252">
        <v>-19226</v>
      </c>
      <c r="AJ84" s="326">
        <v>-4</v>
      </c>
      <c r="AK84" s="325">
        <v>-25148</v>
      </c>
      <c r="AL84" s="325">
        <v>-44374</v>
      </c>
      <c r="AM84" s="325">
        <v>8566147</v>
      </c>
      <c r="AN84" s="325">
        <v>-21417</v>
      </c>
      <c r="AO84" s="325">
        <v>8544730</v>
      </c>
      <c r="AP84" s="325">
        <v>56633</v>
      </c>
      <c r="AQ84" s="325">
        <v>8601363</v>
      </c>
      <c r="AR84" s="325">
        <v>7845693</v>
      </c>
      <c r="AS84" s="325">
        <v>755670</v>
      </c>
      <c r="AT84" s="325">
        <v>755670</v>
      </c>
    </row>
    <row r="85" spans="1:46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192"/>
      <c r="Y85" s="339"/>
      <c r="Z85" s="192"/>
      <c r="AA85" s="192"/>
      <c r="AB85" s="192"/>
      <c r="AC85" s="192"/>
      <c r="AD85" s="192"/>
      <c r="AE85" s="192"/>
      <c r="AF85" s="192"/>
      <c r="AG85" s="192"/>
    </row>
    <row r="86" spans="1:46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192"/>
      <c r="Y86" s="339"/>
      <c r="Z86" s="192"/>
      <c r="AA86" s="192"/>
      <c r="AB86" s="192"/>
      <c r="AC86" s="192"/>
      <c r="AD86" s="192"/>
      <c r="AE86" s="192"/>
      <c r="AF86" s="192"/>
      <c r="AG86" s="192"/>
    </row>
    <row r="87" spans="1:46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6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D88" s="110">
        <v>1</v>
      </c>
      <c r="AT88" s="110">
        <v>1</v>
      </c>
    </row>
    <row r="89" spans="1:46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6" x14ac:dyDescent="0.2">
      <c r="B90" s="1352"/>
    </row>
    <row r="91" spans="1:46" x14ac:dyDescent="0.2">
      <c r="B91" s="1351"/>
    </row>
    <row r="92" spans="1:46" x14ac:dyDescent="0.2">
      <c r="B92" s="1351"/>
    </row>
    <row r="93" spans="1:46" x14ac:dyDescent="0.2">
      <c r="B93" s="1351"/>
    </row>
  </sheetData>
  <mergeCells count="47">
    <mergeCell ref="A76:B76"/>
    <mergeCell ref="A77:B77"/>
    <mergeCell ref="AF1:AL1"/>
    <mergeCell ref="AM1:AT1"/>
    <mergeCell ref="AS2:AS3"/>
    <mergeCell ref="AT2:AT3"/>
    <mergeCell ref="AO2:AO3"/>
    <mergeCell ref="AP2:AP3"/>
    <mergeCell ref="AQ2:AQ3"/>
    <mergeCell ref="AR2:AR3"/>
    <mergeCell ref="AH2:AL2"/>
    <mergeCell ref="AF2:AF3"/>
    <mergeCell ref="AG2:AG3"/>
    <mergeCell ref="AM2:AM3"/>
    <mergeCell ref="AN2:AN3"/>
    <mergeCell ref="AC2:AC3"/>
    <mergeCell ref="AD2:AD3"/>
    <mergeCell ref="A84:B84"/>
    <mergeCell ref="J87:J88"/>
    <mergeCell ref="P87:P88"/>
    <mergeCell ref="M87:M88"/>
    <mergeCell ref="F2:H2"/>
    <mergeCell ref="I2:K2"/>
    <mergeCell ref="L2:N2"/>
    <mergeCell ref="A81:B81"/>
    <mergeCell ref="A82:B82"/>
    <mergeCell ref="A83:B83"/>
    <mergeCell ref="A80:B80"/>
    <mergeCell ref="A79:B79"/>
    <mergeCell ref="A1:B3"/>
    <mergeCell ref="L1:V1"/>
    <mergeCell ref="W1:AE1"/>
    <mergeCell ref="R2:R3"/>
    <mergeCell ref="A78:B78"/>
    <mergeCell ref="S2:S3"/>
    <mergeCell ref="O2:Q2"/>
    <mergeCell ref="C1:K1"/>
    <mergeCell ref="C2:C3"/>
    <mergeCell ref="D2:E2"/>
    <mergeCell ref="T2:V2"/>
    <mergeCell ref="W2:W3"/>
    <mergeCell ref="X2:X3"/>
    <mergeCell ref="AE2:AE3"/>
    <mergeCell ref="Z2:Z3"/>
    <mergeCell ref="Y2:Y3"/>
    <mergeCell ref="AA2:AA3"/>
    <mergeCell ref="AB2:AB3"/>
  </mergeCells>
  <printOptions horizontalCentered="1"/>
  <pageMargins left="0.3" right="0.3" top="0.6" bottom="0.5" header="0.3" footer="0.3"/>
  <pageSetup paperSize="5" scale="64" firstPageNumber="50" fitToWidth="0" fitToHeight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2" max="1048575" man="1"/>
    <brk id="31" max="1048575" man="1"/>
    <brk id="38" max="104857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U93"/>
  <sheetViews>
    <sheetView view="pageBreakPreview" zoomScaleNormal="100" zoomScaleSheetLayoutView="100" workbookViewId="0">
      <pane xSplit="2" ySplit="6" topLeftCell="C7" activePane="bottomRight" state="frozen"/>
      <selection activeCell="B90" sqref="B90:B94"/>
      <selection pane="topRight" activeCell="B90" sqref="B90:B94"/>
      <selection pane="bottomLeft" activeCell="B90" sqref="B90:B94"/>
      <selection pane="bottomRight" activeCell="B90" sqref="B90:B94"/>
    </sheetView>
  </sheetViews>
  <sheetFormatPr defaultColWidth="8.85546875" defaultRowHeight="12.75" x14ac:dyDescent="0.2"/>
  <cols>
    <col min="1" max="1" width="5" style="110" customWidth="1"/>
    <col min="2" max="2" width="26.140625" style="110" customWidth="1"/>
    <col min="3" max="3" width="13.140625" style="110" customWidth="1"/>
    <col min="4" max="4" width="14.7109375" style="110" customWidth="1"/>
    <col min="5" max="5" width="12.42578125" style="110" customWidth="1"/>
    <col min="6" max="6" width="11.28515625" style="110" customWidth="1"/>
    <col min="7" max="7" width="9.7109375" style="110" customWidth="1"/>
    <col min="8" max="8" width="10.7109375" style="110" customWidth="1"/>
    <col min="9" max="9" width="11.28515625" style="110" customWidth="1"/>
    <col min="10" max="10" width="9.7109375" style="110" customWidth="1"/>
    <col min="11" max="11" width="10.7109375" style="110" customWidth="1"/>
    <col min="12" max="12" width="11.28515625" style="110" customWidth="1"/>
    <col min="13" max="13" width="9.140625" style="110" customWidth="1"/>
    <col min="14" max="14" width="10.28515625" style="110" bestFit="1" customWidth="1"/>
    <col min="15" max="15" width="11.28515625" style="110" customWidth="1"/>
    <col min="16" max="16" width="9.140625" style="110" bestFit="1" customWidth="1"/>
    <col min="17" max="17" width="10.28515625" style="110" bestFit="1" customWidth="1"/>
    <col min="18" max="18" width="11.7109375" style="110" customWidth="1"/>
    <col min="19" max="19" width="12.42578125" style="110" bestFit="1" customWidth="1"/>
    <col min="20" max="22" width="12.140625" style="110" customWidth="1"/>
    <col min="23" max="23" width="12.5703125" style="110" customWidth="1"/>
    <col min="24" max="24" width="11.7109375" style="110" customWidth="1"/>
    <col min="25" max="25" width="13" style="110" customWidth="1"/>
    <col min="26" max="26" width="14.140625" style="110" customWidth="1"/>
    <col min="27" max="27" width="18" style="110" customWidth="1"/>
    <col min="28" max="29" width="11.7109375" style="110" customWidth="1"/>
    <col min="30" max="30" width="11.28515625" style="110" customWidth="1"/>
    <col min="31" max="31" width="16.5703125" style="110" customWidth="1"/>
    <col min="32" max="32" width="15.85546875" style="110" customWidth="1"/>
    <col min="33" max="33" width="16.85546875" style="110" customWidth="1"/>
    <col min="34" max="38" width="16.28515625" style="110" customWidth="1"/>
    <col min="39" max="39" width="16.140625" style="110" customWidth="1"/>
    <col min="40" max="40" width="12" style="110" customWidth="1"/>
    <col min="41" max="41" width="16.140625" style="110" customWidth="1"/>
    <col min="42" max="42" width="14.42578125" style="110" customWidth="1"/>
    <col min="43" max="46" width="16.140625" style="110" customWidth="1"/>
    <col min="47" max="16384" width="8.85546875" style="110"/>
  </cols>
  <sheetData>
    <row r="1" spans="1:47" ht="19.899999999999999" customHeight="1" x14ac:dyDescent="0.2">
      <c r="A1" s="1591" t="s">
        <v>1485</v>
      </c>
      <c r="B1" s="1591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6"/>
      <c r="V1" s="1597"/>
      <c r="W1" s="1592" t="s">
        <v>378</v>
      </c>
      <c r="X1" s="1593"/>
      <c r="Y1" s="1593"/>
      <c r="Z1" s="1593"/>
      <c r="AA1" s="1593"/>
      <c r="AB1" s="1593"/>
      <c r="AC1" s="1593"/>
      <c r="AD1" s="1593"/>
      <c r="AE1" s="1594"/>
      <c r="AF1" s="1810" t="s">
        <v>485</v>
      </c>
      <c r="AG1" s="1811"/>
      <c r="AH1" s="1811"/>
      <c r="AI1" s="1811"/>
      <c r="AJ1" s="1811"/>
      <c r="AK1" s="1811"/>
      <c r="AL1" s="1812"/>
      <c r="AM1" s="1810" t="s">
        <v>485</v>
      </c>
      <c r="AN1" s="1811"/>
      <c r="AO1" s="1811"/>
      <c r="AP1" s="1811"/>
      <c r="AQ1" s="1811"/>
      <c r="AR1" s="1811"/>
      <c r="AS1" s="1811"/>
      <c r="AT1" s="1812"/>
    </row>
    <row r="2" spans="1:47" ht="30" customHeight="1" x14ac:dyDescent="0.2">
      <c r="A2" s="1591"/>
      <c r="B2" s="1591"/>
      <c r="C2" s="1598" t="s">
        <v>1230</v>
      </c>
      <c r="D2" s="1626" t="s">
        <v>713</v>
      </c>
      <c r="E2" s="1626"/>
      <c r="F2" s="1600" t="s">
        <v>1307</v>
      </c>
      <c r="G2" s="1603"/>
      <c r="H2" s="1604"/>
      <c r="I2" s="1627" t="s">
        <v>1304</v>
      </c>
      <c r="J2" s="1627"/>
      <c r="K2" s="1627"/>
      <c r="L2" s="1627" t="s">
        <v>1305</v>
      </c>
      <c r="M2" s="1627"/>
      <c r="N2" s="1627"/>
      <c r="O2" s="1627" t="s">
        <v>1306</v>
      </c>
      <c r="P2" s="1627"/>
      <c r="Q2" s="1627"/>
      <c r="R2" s="1598" t="s">
        <v>539</v>
      </c>
      <c r="S2" s="1598" t="s">
        <v>492</v>
      </c>
      <c r="T2" s="1605" t="s">
        <v>251</v>
      </c>
      <c r="U2" s="1605"/>
      <c r="V2" s="1605"/>
      <c r="W2" s="1598" t="s">
        <v>540</v>
      </c>
      <c r="X2" s="1598" t="s">
        <v>487</v>
      </c>
      <c r="Y2" s="1598" t="s">
        <v>541</v>
      </c>
      <c r="Z2" s="1621" t="s">
        <v>1484</v>
      </c>
      <c r="AA2" s="1598" t="s">
        <v>1313</v>
      </c>
      <c r="AB2" s="1598" t="s">
        <v>296</v>
      </c>
      <c r="AC2" s="1598" t="s">
        <v>297</v>
      </c>
      <c r="AD2" s="1598" t="s">
        <v>254</v>
      </c>
      <c r="AE2" s="1598" t="s">
        <v>1314</v>
      </c>
      <c r="AF2" s="1624" t="s">
        <v>1589</v>
      </c>
      <c r="AG2" s="1623" t="s">
        <v>1370</v>
      </c>
      <c r="AH2" s="1631" t="s">
        <v>251</v>
      </c>
      <c r="AI2" s="1631"/>
      <c r="AJ2" s="1631"/>
      <c r="AK2" s="1631"/>
      <c r="AL2" s="1631"/>
      <c r="AM2" s="1623" t="s">
        <v>1371</v>
      </c>
      <c r="AN2" s="1623" t="s">
        <v>1375</v>
      </c>
      <c r="AO2" s="1623" t="s">
        <v>1372</v>
      </c>
      <c r="AP2" s="1621" t="s">
        <v>1484</v>
      </c>
      <c r="AQ2" s="1623" t="s">
        <v>1373</v>
      </c>
      <c r="AR2" s="1623" t="s">
        <v>356</v>
      </c>
      <c r="AS2" s="1623" t="s">
        <v>297</v>
      </c>
      <c r="AT2" s="1623" t="s">
        <v>535</v>
      </c>
    </row>
    <row r="3" spans="1:47" ht="95.25" customHeight="1" x14ac:dyDescent="0.2">
      <c r="A3" s="1591"/>
      <c r="B3" s="1591"/>
      <c r="C3" s="1598"/>
      <c r="D3" s="814" t="s">
        <v>715</v>
      </c>
      <c r="E3" s="814" t="s">
        <v>397</v>
      </c>
      <c r="F3" s="1097" t="s">
        <v>1229</v>
      </c>
      <c r="G3" s="814" t="s">
        <v>714</v>
      </c>
      <c r="H3" s="814" t="s">
        <v>397</v>
      </c>
      <c r="I3" s="1097" t="s">
        <v>1228</v>
      </c>
      <c r="J3" s="814" t="s">
        <v>714</v>
      </c>
      <c r="K3" s="814" t="s">
        <v>397</v>
      </c>
      <c r="L3" s="1097" t="s">
        <v>1227</v>
      </c>
      <c r="M3" s="814" t="s">
        <v>714</v>
      </c>
      <c r="N3" s="814" t="s">
        <v>397</v>
      </c>
      <c r="O3" s="1097" t="s">
        <v>1227</v>
      </c>
      <c r="P3" s="814" t="s">
        <v>714</v>
      </c>
      <c r="Q3" s="814" t="s">
        <v>397</v>
      </c>
      <c r="R3" s="1598"/>
      <c r="S3" s="1598"/>
      <c r="T3" s="1347" t="s">
        <v>1225</v>
      </c>
      <c r="U3" s="1347" t="s">
        <v>1226</v>
      </c>
      <c r="V3" s="1347" t="s">
        <v>253</v>
      </c>
      <c r="W3" s="1598"/>
      <c r="X3" s="1598"/>
      <c r="Y3" s="1598"/>
      <c r="Z3" s="1621"/>
      <c r="AA3" s="1598"/>
      <c r="AB3" s="1598"/>
      <c r="AC3" s="1598"/>
      <c r="AD3" s="1598"/>
      <c r="AE3" s="1598"/>
      <c r="AF3" s="1625"/>
      <c r="AG3" s="1623"/>
      <c r="AH3" s="1347" t="s">
        <v>1234</v>
      </c>
      <c r="AI3" s="1347" t="s">
        <v>1235</v>
      </c>
      <c r="AJ3" s="1347" t="s">
        <v>1233</v>
      </c>
      <c r="AK3" s="1347" t="s">
        <v>1237</v>
      </c>
      <c r="AL3" s="1347" t="s">
        <v>253</v>
      </c>
      <c r="AM3" s="1623"/>
      <c r="AN3" s="1623"/>
      <c r="AO3" s="1623"/>
      <c r="AP3" s="1621"/>
      <c r="AQ3" s="1623"/>
      <c r="AR3" s="1623"/>
      <c r="AS3" s="1623"/>
      <c r="AT3" s="1623"/>
    </row>
    <row r="4" spans="1:47" ht="14.25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  <c r="AT4" s="352">
        <v>44</v>
      </c>
    </row>
    <row r="5" spans="1:47" ht="33.75" x14ac:dyDescent="0.2">
      <c r="A5" s="350"/>
      <c r="B5" s="351"/>
      <c r="C5" s="1237" t="s">
        <v>1047</v>
      </c>
      <c r="D5" s="1020" t="s">
        <v>1356</v>
      </c>
      <c r="E5" s="1020" t="s">
        <v>1049</v>
      </c>
      <c r="F5" s="1237" t="s">
        <v>1303</v>
      </c>
      <c r="G5" s="1237" t="s">
        <v>1357</v>
      </c>
      <c r="H5" s="1237" t="s">
        <v>1116</v>
      </c>
      <c r="I5" s="1237" t="s">
        <v>1302</v>
      </c>
      <c r="J5" s="1237" t="s">
        <v>1358</v>
      </c>
      <c r="K5" s="1237" t="s">
        <v>1117</v>
      </c>
      <c r="L5" s="1237" t="s">
        <v>1300</v>
      </c>
      <c r="M5" s="1237" t="s">
        <v>1359</v>
      </c>
      <c r="N5" s="1237" t="s">
        <v>1118</v>
      </c>
      <c r="O5" s="1237" t="s">
        <v>1301</v>
      </c>
      <c r="P5" s="1237" t="s">
        <v>1360</v>
      </c>
      <c r="Q5" s="1237" t="s">
        <v>1119</v>
      </c>
      <c r="R5" s="1237" t="s">
        <v>1352</v>
      </c>
      <c r="S5" s="1237"/>
      <c r="T5" s="1237" t="s">
        <v>1294</v>
      </c>
      <c r="U5" s="1237" t="s">
        <v>1295</v>
      </c>
      <c r="V5" s="1237" t="s">
        <v>1144</v>
      </c>
      <c r="W5" s="1237" t="s">
        <v>1145</v>
      </c>
      <c r="X5" s="1237" t="s">
        <v>1146</v>
      </c>
      <c r="Y5" s="1237" t="s">
        <v>1147</v>
      </c>
      <c r="Z5" s="1237" t="s">
        <v>1055</v>
      </c>
      <c r="AA5" s="1019" t="s">
        <v>1452</v>
      </c>
      <c r="AB5" s="1019" t="s">
        <v>1362</v>
      </c>
      <c r="AC5" s="1019" t="s">
        <v>1148</v>
      </c>
      <c r="AD5" s="1019" t="s">
        <v>1363</v>
      </c>
      <c r="AE5" s="1019" t="s">
        <v>1453</v>
      </c>
      <c r="AF5" s="1019" t="s">
        <v>1361</v>
      </c>
      <c r="AG5" s="1019" t="s">
        <v>1149</v>
      </c>
      <c r="AH5" s="1019" t="s">
        <v>1294</v>
      </c>
      <c r="AI5" s="1019" t="s">
        <v>1150</v>
      </c>
      <c r="AJ5" s="1019" t="s">
        <v>1295</v>
      </c>
      <c r="AK5" s="1019" t="s">
        <v>1151</v>
      </c>
      <c r="AL5" s="1019" t="s">
        <v>1152</v>
      </c>
      <c r="AM5" s="1019" t="s">
        <v>1153</v>
      </c>
      <c r="AN5" s="1019" t="s">
        <v>1154</v>
      </c>
      <c r="AO5" s="1019" t="s">
        <v>1155</v>
      </c>
      <c r="AP5" s="1019" t="s">
        <v>1055</v>
      </c>
      <c r="AQ5" s="1019" t="s">
        <v>1091</v>
      </c>
      <c r="AR5" s="1019" t="s">
        <v>1364</v>
      </c>
      <c r="AS5" s="1019" t="s">
        <v>1156</v>
      </c>
      <c r="AT5" s="1019" t="s">
        <v>1365</v>
      </c>
      <c r="AU5" s="236"/>
    </row>
    <row r="6" spans="1:47" ht="51" hidden="1" x14ac:dyDescent="0.2">
      <c r="A6" s="353"/>
      <c r="B6" s="346"/>
      <c r="C6" s="954" t="s">
        <v>802</v>
      </c>
      <c r="D6" s="954" t="s">
        <v>802</v>
      </c>
      <c r="E6" s="954" t="s">
        <v>803</v>
      </c>
      <c r="F6" s="954" t="s">
        <v>910</v>
      </c>
      <c r="G6" s="954" t="s">
        <v>802</v>
      </c>
      <c r="H6" s="954" t="s">
        <v>803</v>
      </c>
      <c r="I6" s="954" t="s">
        <v>910</v>
      </c>
      <c r="J6" s="954" t="s">
        <v>802</v>
      </c>
      <c r="K6" s="954" t="s">
        <v>803</v>
      </c>
      <c r="L6" s="954" t="s">
        <v>910</v>
      </c>
      <c r="M6" s="954" t="s">
        <v>802</v>
      </c>
      <c r="N6" s="954" t="s">
        <v>803</v>
      </c>
      <c r="O6" s="954" t="s">
        <v>910</v>
      </c>
      <c r="P6" s="954" t="s">
        <v>802</v>
      </c>
      <c r="Q6" s="954" t="s">
        <v>803</v>
      </c>
      <c r="R6" s="954" t="s">
        <v>803</v>
      </c>
      <c r="S6" s="346"/>
      <c r="T6" s="954" t="s">
        <v>1054</v>
      </c>
      <c r="U6" s="954" t="s">
        <v>1054</v>
      </c>
      <c r="V6" s="954" t="s">
        <v>803</v>
      </c>
      <c r="W6" s="954" t="s">
        <v>803</v>
      </c>
      <c r="X6" s="954" t="s">
        <v>803</v>
      </c>
      <c r="Y6" s="954" t="s">
        <v>803</v>
      </c>
      <c r="Z6" s="954" t="s">
        <v>1055</v>
      </c>
      <c r="AA6" s="954" t="s">
        <v>1076</v>
      </c>
      <c r="AB6" s="954" t="s">
        <v>1086</v>
      </c>
      <c r="AC6" s="954" t="s">
        <v>803</v>
      </c>
      <c r="AD6" s="954" t="s">
        <v>803</v>
      </c>
      <c r="AE6" s="954" t="s">
        <v>1077</v>
      </c>
      <c r="AF6" s="954" t="s">
        <v>802</v>
      </c>
      <c r="AG6" s="954" t="s">
        <v>803</v>
      </c>
      <c r="AH6" s="954" t="s">
        <v>1054</v>
      </c>
      <c r="AI6" s="954" t="s">
        <v>803</v>
      </c>
      <c r="AJ6" s="954" t="s">
        <v>1054</v>
      </c>
      <c r="AK6" s="954" t="s">
        <v>803</v>
      </c>
      <c r="AL6" s="954" t="s">
        <v>803</v>
      </c>
      <c r="AM6" s="954" t="s">
        <v>803</v>
      </c>
      <c r="AN6" s="954" t="s">
        <v>803</v>
      </c>
      <c r="AO6" s="954" t="s">
        <v>803</v>
      </c>
      <c r="AP6" s="954" t="s">
        <v>1055</v>
      </c>
      <c r="AQ6" s="954" t="s">
        <v>803</v>
      </c>
      <c r="AR6" s="954" t="s">
        <v>1086</v>
      </c>
      <c r="AS6" s="954" t="s">
        <v>803</v>
      </c>
      <c r="AT6" s="954" t="s">
        <v>803</v>
      </c>
    </row>
    <row r="7" spans="1:47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206383</v>
      </c>
      <c r="S7" s="93">
        <v>22931</v>
      </c>
      <c r="T7" s="61"/>
      <c r="U7" s="61"/>
      <c r="V7" s="62"/>
      <c r="W7" s="93"/>
      <c r="X7" s="66"/>
      <c r="Y7" s="93"/>
      <c r="Z7" s="61"/>
      <c r="AA7" s="93"/>
      <c r="AB7" s="61"/>
      <c r="AC7" s="61"/>
      <c r="AD7" s="93"/>
      <c r="AE7" s="97"/>
      <c r="AF7" s="67"/>
      <c r="AG7" s="90"/>
      <c r="AH7" s="335"/>
      <c r="AI7" s="67"/>
      <c r="AJ7" s="335"/>
      <c r="AK7" s="69"/>
      <c r="AL7" s="68"/>
      <c r="AM7" s="90">
        <v>76061</v>
      </c>
      <c r="AN7" s="71"/>
      <c r="AO7" s="90"/>
      <c r="AP7" s="69">
        <v>0</v>
      </c>
      <c r="AQ7" s="90"/>
      <c r="AR7" s="69"/>
      <c r="AS7" s="69"/>
      <c r="AT7" s="90">
        <v>5394</v>
      </c>
    </row>
    <row r="8" spans="1:47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42429</v>
      </c>
      <c r="S8" s="94">
        <v>4714</v>
      </c>
      <c r="T8" s="57"/>
      <c r="U8" s="57"/>
      <c r="V8" s="58"/>
      <c r="W8" s="94"/>
      <c r="X8" s="75"/>
      <c r="Y8" s="94"/>
      <c r="Z8" s="57"/>
      <c r="AA8" s="94"/>
      <c r="AB8" s="57"/>
      <c r="AC8" s="57"/>
      <c r="AD8" s="94"/>
      <c r="AE8" s="98"/>
      <c r="AF8" s="76"/>
      <c r="AG8" s="91"/>
      <c r="AH8" s="336"/>
      <c r="AI8" s="76"/>
      <c r="AJ8" s="336"/>
      <c r="AK8" s="78"/>
      <c r="AL8" s="77"/>
      <c r="AM8" s="91">
        <v>20420</v>
      </c>
      <c r="AN8" s="80"/>
      <c r="AO8" s="91"/>
      <c r="AP8" s="78">
        <v>0</v>
      </c>
      <c r="AQ8" s="91"/>
      <c r="AR8" s="78"/>
      <c r="AS8" s="78"/>
      <c r="AT8" s="91">
        <v>1770</v>
      </c>
    </row>
    <row r="9" spans="1:47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229492</v>
      </c>
      <c r="S9" s="94">
        <v>25499</v>
      </c>
      <c r="T9" s="57"/>
      <c r="U9" s="57"/>
      <c r="V9" s="58"/>
      <c r="W9" s="94"/>
      <c r="X9" s="75"/>
      <c r="Y9" s="94"/>
      <c r="Z9" s="57"/>
      <c r="AA9" s="94"/>
      <c r="AB9" s="57"/>
      <c r="AC9" s="57"/>
      <c r="AD9" s="94"/>
      <c r="AE9" s="98"/>
      <c r="AF9" s="76"/>
      <c r="AG9" s="91"/>
      <c r="AH9" s="336"/>
      <c r="AI9" s="76"/>
      <c r="AJ9" s="336"/>
      <c r="AK9" s="78"/>
      <c r="AL9" s="77"/>
      <c r="AM9" s="91">
        <v>541857</v>
      </c>
      <c r="AN9" s="80"/>
      <c r="AO9" s="91"/>
      <c r="AP9" s="78">
        <v>0</v>
      </c>
      <c r="AQ9" s="91"/>
      <c r="AR9" s="78"/>
      <c r="AS9" s="78"/>
      <c r="AT9" s="91">
        <v>45129</v>
      </c>
    </row>
    <row r="10" spans="1:47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48216</v>
      </c>
      <c r="S10" s="94">
        <v>5357</v>
      </c>
      <c r="T10" s="57"/>
      <c r="U10" s="57"/>
      <c r="V10" s="58"/>
      <c r="W10" s="94"/>
      <c r="X10" s="75"/>
      <c r="Y10" s="94"/>
      <c r="Z10" s="57"/>
      <c r="AA10" s="94"/>
      <c r="AB10" s="57"/>
      <c r="AC10" s="57"/>
      <c r="AD10" s="94"/>
      <c r="AE10" s="98"/>
      <c r="AF10" s="76"/>
      <c r="AG10" s="91"/>
      <c r="AH10" s="336"/>
      <c r="AI10" s="76"/>
      <c r="AJ10" s="336"/>
      <c r="AK10" s="78"/>
      <c r="AL10" s="77"/>
      <c r="AM10" s="91">
        <v>59916</v>
      </c>
      <c r="AN10" s="80"/>
      <c r="AO10" s="91"/>
      <c r="AP10" s="78">
        <v>0</v>
      </c>
      <c r="AQ10" s="91"/>
      <c r="AR10" s="78"/>
      <c r="AS10" s="78"/>
      <c r="AT10" s="91">
        <v>5680</v>
      </c>
    </row>
    <row r="11" spans="1:47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250588</v>
      </c>
      <c r="S11" s="95">
        <v>27843</v>
      </c>
      <c r="T11" s="52"/>
      <c r="U11" s="52"/>
      <c r="V11" s="53"/>
      <c r="W11" s="95"/>
      <c r="X11" s="81"/>
      <c r="Y11" s="95"/>
      <c r="Z11" s="52"/>
      <c r="AA11" s="95"/>
      <c r="AB11" s="54"/>
      <c r="AC11" s="52"/>
      <c r="AD11" s="96"/>
      <c r="AE11" s="96"/>
      <c r="AF11" s="72"/>
      <c r="AG11" s="92"/>
      <c r="AH11" s="337"/>
      <c r="AI11" s="72"/>
      <c r="AJ11" s="337"/>
      <c r="AK11" s="73"/>
      <c r="AL11" s="74"/>
      <c r="AM11" s="92">
        <v>81401</v>
      </c>
      <c r="AN11" s="83"/>
      <c r="AO11" s="92"/>
      <c r="AP11" s="73">
        <v>0</v>
      </c>
      <c r="AQ11" s="92"/>
      <c r="AR11" s="73"/>
      <c r="AS11" s="73"/>
      <c r="AT11" s="92">
        <v>6754</v>
      </c>
    </row>
    <row r="12" spans="1:47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38890</v>
      </c>
      <c r="S12" s="93">
        <v>4321</v>
      </c>
      <c r="T12" s="61"/>
      <c r="U12" s="61"/>
      <c r="V12" s="62"/>
      <c r="W12" s="93"/>
      <c r="X12" s="66"/>
      <c r="Y12" s="93"/>
      <c r="Z12" s="61"/>
      <c r="AA12" s="93"/>
      <c r="AB12" s="61"/>
      <c r="AC12" s="61"/>
      <c r="AD12" s="93"/>
      <c r="AE12" s="97"/>
      <c r="AF12" s="67"/>
      <c r="AG12" s="90"/>
      <c r="AH12" s="335"/>
      <c r="AI12" s="67"/>
      <c r="AJ12" s="335"/>
      <c r="AK12" s="69"/>
      <c r="AL12" s="68"/>
      <c r="AM12" s="90">
        <v>30363</v>
      </c>
      <c r="AN12" s="71"/>
      <c r="AO12" s="90"/>
      <c r="AP12" s="69">
        <v>95</v>
      </c>
      <c r="AQ12" s="90"/>
      <c r="AR12" s="69"/>
      <c r="AS12" s="69"/>
      <c r="AT12" s="90">
        <v>1485</v>
      </c>
    </row>
    <row r="13" spans="1:47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11502</v>
      </c>
      <c r="S13" s="94">
        <v>1278</v>
      </c>
      <c r="T13" s="57"/>
      <c r="U13" s="57"/>
      <c r="V13" s="58"/>
      <c r="W13" s="94"/>
      <c r="X13" s="75"/>
      <c r="Y13" s="94"/>
      <c r="Z13" s="57"/>
      <c r="AA13" s="94"/>
      <c r="AB13" s="57"/>
      <c r="AC13" s="57"/>
      <c r="AD13" s="94"/>
      <c r="AE13" s="98"/>
      <c r="AF13" s="76"/>
      <c r="AG13" s="91"/>
      <c r="AH13" s="336"/>
      <c r="AI13" s="76"/>
      <c r="AJ13" s="336"/>
      <c r="AK13" s="78"/>
      <c r="AL13" s="77"/>
      <c r="AM13" s="91">
        <v>10981</v>
      </c>
      <c r="AN13" s="80"/>
      <c r="AO13" s="91"/>
      <c r="AP13" s="78">
        <v>-9878</v>
      </c>
      <c r="AQ13" s="91"/>
      <c r="AR13" s="78"/>
      <c r="AS13" s="78"/>
      <c r="AT13" s="91">
        <v>1207</v>
      </c>
    </row>
    <row r="14" spans="1:47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319488</v>
      </c>
      <c r="S14" s="94">
        <v>35499</v>
      </c>
      <c r="T14" s="57"/>
      <c r="U14" s="57"/>
      <c r="V14" s="58"/>
      <c r="W14" s="94"/>
      <c r="X14" s="75"/>
      <c r="Y14" s="94"/>
      <c r="Z14" s="57"/>
      <c r="AA14" s="94"/>
      <c r="AB14" s="57"/>
      <c r="AC14" s="57"/>
      <c r="AD14" s="94"/>
      <c r="AE14" s="98"/>
      <c r="AF14" s="76"/>
      <c r="AG14" s="91"/>
      <c r="AH14" s="336"/>
      <c r="AI14" s="76"/>
      <c r="AJ14" s="336"/>
      <c r="AK14" s="78"/>
      <c r="AL14" s="77"/>
      <c r="AM14" s="91">
        <v>209034</v>
      </c>
      <c r="AN14" s="80"/>
      <c r="AO14" s="91"/>
      <c r="AP14" s="78">
        <v>-4235</v>
      </c>
      <c r="AQ14" s="91"/>
      <c r="AR14" s="78"/>
      <c r="AS14" s="78"/>
      <c r="AT14" s="91">
        <v>19030</v>
      </c>
    </row>
    <row r="15" spans="1:47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344412</v>
      </c>
      <c r="S15" s="94">
        <v>38268</v>
      </c>
      <c r="T15" s="57"/>
      <c r="U15" s="57"/>
      <c r="V15" s="58"/>
      <c r="W15" s="94"/>
      <c r="X15" s="75"/>
      <c r="Y15" s="94"/>
      <c r="Z15" s="57"/>
      <c r="AA15" s="94"/>
      <c r="AB15" s="57"/>
      <c r="AC15" s="57"/>
      <c r="AD15" s="94"/>
      <c r="AE15" s="98"/>
      <c r="AF15" s="76"/>
      <c r="AG15" s="91"/>
      <c r="AH15" s="336"/>
      <c r="AI15" s="76"/>
      <c r="AJ15" s="336"/>
      <c r="AK15" s="78"/>
      <c r="AL15" s="77"/>
      <c r="AM15" s="91">
        <v>325278</v>
      </c>
      <c r="AN15" s="80"/>
      <c r="AO15" s="91"/>
      <c r="AP15" s="78">
        <v>-6207</v>
      </c>
      <c r="AQ15" s="91"/>
      <c r="AR15" s="78"/>
      <c r="AS15" s="78"/>
      <c r="AT15" s="91">
        <v>29996</v>
      </c>
    </row>
    <row r="16" spans="1:47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278839</v>
      </c>
      <c r="S16" s="95">
        <v>30982</v>
      </c>
      <c r="T16" s="52"/>
      <c r="U16" s="52"/>
      <c r="V16" s="53"/>
      <c r="W16" s="95"/>
      <c r="X16" s="81"/>
      <c r="Y16" s="95"/>
      <c r="Z16" s="52"/>
      <c r="AA16" s="95"/>
      <c r="AB16" s="54"/>
      <c r="AC16" s="52"/>
      <c r="AD16" s="96"/>
      <c r="AE16" s="96"/>
      <c r="AF16" s="72"/>
      <c r="AG16" s="92"/>
      <c r="AH16" s="337"/>
      <c r="AI16" s="72"/>
      <c r="AJ16" s="337"/>
      <c r="AK16" s="73"/>
      <c r="AL16" s="74"/>
      <c r="AM16" s="92">
        <v>580115</v>
      </c>
      <c r="AN16" s="83"/>
      <c r="AO16" s="92"/>
      <c r="AP16" s="73">
        <v>193</v>
      </c>
      <c r="AQ16" s="92"/>
      <c r="AR16" s="73"/>
      <c r="AS16" s="73"/>
      <c r="AT16" s="92">
        <v>52527</v>
      </c>
    </row>
    <row r="17" spans="1:46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49547</v>
      </c>
      <c r="S17" s="93">
        <v>5505</v>
      </c>
      <c r="T17" s="61"/>
      <c r="U17" s="61"/>
      <c r="V17" s="62"/>
      <c r="W17" s="93"/>
      <c r="X17" s="66"/>
      <c r="Y17" s="93"/>
      <c r="Z17" s="61"/>
      <c r="AA17" s="93"/>
      <c r="AB17" s="61"/>
      <c r="AC17" s="61"/>
      <c r="AD17" s="93"/>
      <c r="AE17" s="97"/>
      <c r="AF17" s="67"/>
      <c r="AG17" s="90"/>
      <c r="AH17" s="335"/>
      <c r="AI17" s="67"/>
      <c r="AJ17" s="335"/>
      <c r="AK17" s="69"/>
      <c r="AL17" s="68"/>
      <c r="AM17" s="90">
        <v>14324</v>
      </c>
      <c r="AN17" s="71"/>
      <c r="AO17" s="90"/>
      <c r="AP17" s="69">
        <v>0</v>
      </c>
      <c r="AQ17" s="90"/>
      <c r="AR17" s="69"/>
      <c r="AS17" s="69"/>
      <c r="AT17" s="90">
        <v>946</v>
      </c>
    </row>
    <row r="18" spans="1:46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94">
        <v>0</v>
      </c>
      <c r="T18" s="57"/>
      <c r="U18" s="57"/>
      <c r="V18" s="58"/>
      <c r="W18" s="94"/>
      <c r="X18" s="75"/>
      <c r="Y18" s="94"/>
      <c r="Z18" s="57"/>
      <c r="AA18" s="94"/>
      <c r="AB18" s="57"/>
      <c r="AC18" s="57"/>
      <c r="AD18" s="94"/>
      <c r="AE18" s="98"/>
      <c r="AF18" s="76"/>
      <c r="AG18" s="91"/>
      <c r="AH18" s="336"/>
      <c r="AI18" s="76"/>
      <c r="AJ18" s="336"/>
      <c r="AK18" s="78"/>
      <c r="AL18" s="77"/>
      <c r="AM18" s="91">
        <v>3106</v>
      </c>
      <c r="AN18" s="80"/>
      <c r="AO18" s="91"/>
      <c r="AP18" s="78">
        <v>0</v>
      </c>
      <c r="AQ18" s="91"/>
      <c r="AR18" s="78"/>
      <c r="AS18" s="78"/>
      <c r="AT18" s="91">
        <v>774</v>
      </c>
    </row>
    <row r="19" spans="1:46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25551</v>
      </c>
      <c r="S19" s="94">
        <v>2839</v>
      </c>
      <c r="T19" s="57"/>
      <c r="U19" s="57"/>
      <c r="V19" s="58"/>
      <c r="W19" s="94"/>
      <c r="X19" s="75"/>
      <c r="Y19" s="94"/>
      <c r="Z19" s="57"/>
      <c r="AA19" s="94"/>
      <c r="AB19" s="57"/>
      <c r="AC19" s="57"/>
      <c r="AD19" s="94"/>
      <c r="AE19" s="98"/>
      <c r="AF19" s="76"/>
      <c r="AG19" s="91"/>
      <c r="AH19" s="336"/>
      <c r="AI19" s="76"/>
      <c r="AJ19" s="336"/>
      <c r="AK19" s="78"/>
      <c r="AL19" s="77"/>
      <c r="AM19" s="91">
        <v>10238</v>
      </c>
      <c r="AN19" s="80"/>
      <c r="AO19" s="91"/>
      <c r="AP19" s="78">
        <v>0</v>
      </c>
      <c r="AQ19" s="91"/>
      <c r="AR19" s="78"/>
      <c r="AS19" s="78"/>
      <c r="AT19" s="91">
        <v>519</v>
      </c>
    </row>
    <row r="20" spans="1:46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47875</v>
      </c>
      <c r="S20" s="94">
        <v>5319</v>
      </c>
      <c r="T20" s="57"/>
      <c r="U20" s="57"/>
      <c r="V20" s="58"/>
      <c r="W20" s="94"/>
      <c r="X20" s="75"/>
      <c r="Y20" s="94"/>
      <c r="Z20" s="57"/>
      <c r="AA20" s="94"/>
      <c r="AB20" s="57"/>
      <c r="AC20" s="57"/>
      <c r="AD20" s="94"/>
      <c r="AE20" s="98"/>
      <c r="AF20" s="76"/>
      <c r="AG20" s="91"/>
      <c r="AH20" s="336"/>
      <c r="AI20" s="76"/>
      <c r="AJ20" s="336"/>
      <c r="AK20" s="78"/>
      <c r="AL20" s="77"/>
      <c r="AM20" s="91">
        <v>15039</v>
      </c>
      <c r="AN20" s="80"/>
      <c r="AO20" s="91"/>
      <c r="AP20" s="78">
        <v>0</v>
      </c>
      <c r="AQ20" s="91"/>
      <c r="AR20" s="78"/>
      <c r="AS20" s="78"/>
      <c r="AT20" s="91">
        <v>1254</v>
      </c>
    </row>
    <row r="21" spans="1:46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19128</v>
      </c>
      <c r="S21" s="95">
        <v>2125</v>
      </c>
      <c r="T21" s="52"/>
      <c r="U21" s="52"/>
      <c r="V21" s="53"/>
      <c r="W21" s="95"/>
      <c r="X21" s="81"/>
      <c r="Y21" s="95"/>
      <c r="Z21" s="52"/>
      <c r="AA21" s="95"/>
      <c r="AB21" s="54"/>
      <c r="AC21" s="52"/>
      <c r="AD21" s="96"/>
      <c r="AE21" s="96"/>
      <c r="AF21" s="72"/>
      <c r="AG21" s="92"/>
      <c r="AH21" s="337"/>
      <c r="AI21" s="72"/>
      <c r="AJ21" s="337"/>
      <c r="AK21" s="73"/>
      <c r="AL21" s="74"/>
      <c r="AM21" s="92">
        <v>5328</v>
      </c>
      <c r="AN21" s="83"/>
      <c r="AO21" s="92"/>
      <c r="AP21" s="73">
        <v>0</v>
      </c>
      <c r="AQ21" s="92"/>
      <c r="AR21" s="73"/>
      <c r="AS21" s="73"/>
      <c r="AT21" s="92">
        <v>418</v>
      </c>
    </row>
    <row r="22" spans="1:46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26242</v>
      </c>
      <c r="S22" s="93">
        <v>2916</v>
      </c>
      <c r="T22" s="61"/>
      <c r="U22" s="61"/>
      <c r="V22" s="62"/>
      <c r="W22" s="93"/>
      <c r="X22" s="66"/>
      <c r="Y22" s="93"/>
      <c r="Z22" s="61"/>
      <c r="AA22" s="93"/>
      <c r="AB22" s="61"/>
      <c r="AC22" s="61"/>
      <c r="AD22" s="93"/>
      <c r="AE22" s="97"/>
      <c r="AF22" s="67"/>
      <c r="AG22" s="90"/>
      <c r="AH22" s="335"/>
      <c r="AI22" s="67"/>
      <c r="AJ22" s="335"/>
      <c r="AK22" s="69"/>
      <c r="AL22" s="68"/>
      <c r="AM22" s="90">
        <v>159807</v>
      </c>
      <c r="AN22" s="71"/>
      <c r="AO22" s="90"/>
      <c r="AP22" s="69">
        <v>0</v>
      </c>
      <c r="AQ22" s="90"/>
      <c r="AR22" s="69"/>
      <c r="AS22" s="69"/>
      <c r="AT22" s="90">
        <v>18560</v>
      </c>
    </row>
    <row r="23" spans="1:46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742298</v>
      </c>
      <c r="S23" s="94">
        <v>82478</v>
      </c>
      <c r="T23" s="57"/>
      <c r="U23" s="57"/>
      <c r="V23" s="58"/>
      <c r="W23" s="94"/>
      <c r="X23" s="75"/>
      <c r="Y23" s="94"/>
      <c r="Z23" s="57"/>
      <c r="AA23" s="94"/>
      <c r="AB23" s="57"/>
      <c r="AC23" s="57"/>
      <c r="AD23" s="94"/>
      <c r="AE23" s="98"/>
      <c r="AF23" s="76"/>
      <c r="AG23" s="91"/>
      <c r="AH23" s="336"/>
      <c r="AI23" s="76"/>
      <c r="AJ23" s="336"/>
      <c r="AK23" s="78"/>
      <c r="AL23" s="77"/>
      <c r="AM23" s="91">
        <v>1589154</v>
      </c>
      <c r="AN23" s="80"/>
      <c r="AO23" s="91"/>
      <c r="AP23" s="78">
        <v>6417</v>
      </c>
      <c r="AQ23" s="91"/>
      <c r="AR23" s="78"/>
      <c r="AS23" s="78"/>
      <c r="AT23" s="91">
        <v>111016</v>
      </c>
    </row>
    <row r="24" spans="1:46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29456</v>
      </c>
      <c r="S24" s="94">
        <v>3273</v>
      </c>
      <c r="T24" s="57"/>
      <c r="U24" s="57"/>
      <c r="V24" s="58"/>
      <c r="W24" s="94"/>
      <c r="X24" s="75"/>
      <c r="Y24" s="94"/>
      <c r="Z24" s="57"/>
      <c r="AA24" s="94"/>
      <c r="AB24" s="57"/>
      <c r="AC24" s="57"/>
      <c r="AD24" s="94"/>
      <c r="AE24" s="98"/>
      <c r="AF24" s="76"/>
      <c r="AG24" s="91"/>
      <c r="AH24" s="336"/>
      <c r="AI24" s="76"/>
      <c r="AJ24" s="336"/>
      <c r="AK24" s="78"/>
      <c r="AL24" s="77"/>
      <c r="AM24" s="91">
        <v>8775</v>
      </c>
      <c r="AN24" s="80"/>
      <c r="AO24" s="91"/>
      <c r="AP24" s="78">
        <v>0</v>
      </c>
      <c r="AQ24" s="91"/>
      <c r="AR24" s="78"/>
      <c r="AS24" s="78"/>
      <c r="AT24" s="91">
        <v>589</v>
      </c>
    </row>
    <row r="25" spans="1:46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120703</v>
      </c>
      <c r="S25" s="94">
        <v>13411</v>
      </c>
      <c r="T25" s="57"/>
      <c r="U25" s="57"/>
      <c r="V25" s="58"/>
      <c r="W25" s="94"/>
      <c r="X25" s="75"/>
      <c r="Y25" s="94"/>
      <c r="Z25" s="57"/>
      <c r="AA25" s="94"/>
      <c r="AB25" s="57"/>
      <c r="AC25" s="57"/>
      <c r="AD25" s="94"/>
      <c r="AE25" s="98"/>
      <c r="AF25" s="76"/>
      <c r="AG25" s="91"/>
      <c r="AH25" s="336"/>
      <c r="AI25" s="76"/>
      <c r="AJ25" s="336"/>
      <c r="AK25" s="78"/>
      <c r="AL25" s="77"/>
      <c r="AM25" s="91">
        <v>88161</v>
      </c>
      <c r="AN25" s="80"/>
      <c r="AO25" s="91"/>
      <c r="AP25" s="78">
        <v>0</v>
      </c>
      <c r="AQ25" s="91"/>
      <c r="AR25" s="78"/>
      <c r="AS25" s="78"/>
      <c r="AT25" s="91">
        <v>8068</v>
      </c>
    </row>
    <row r="26" spans="1:46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82727</v>
      </c>
      <c r="S26" s="95">
        <v>9192</v>
      </c>
      <c r="T26" s="52"/>
      <c r="U26" s="52"/>
      <c r="V26" s="53"/>
      <c r="W26" s="95"/>
      <c r="X26" s="81"/>
      <c r="Y26" s="95"/>
      <c r="Z26" s="52"/>
      <c r="AA26" s="95"/>
      <c r="AB26" s="54"/>
      <c r="AC26" s="52"/>
      <c r="AD26" s="96"/>
      <c r="AE26" s="96"/>
      <c r="AF26" s="72"/>
      <c r="AG26" s="92"/>
      <c r="AH26" s="337"/>
      <c r="AI26" s="72"/>
      <c r="AJ26" s="337"/>
      <c r="AK26" s="73"/>
      <c r="AL26" s="74"/>
      <c r="AM26" s="92">
        <v>38937</v>
      </c>
      <c r="AN26" s="83"/>
      <c r="AO26" s="92"/>
      <c r="AP26" s="73">
        <v>0</v>
      </c>
      <c r="AQ26" s="92"/>
      <c r="AR26" s="73"/>
      <c r="AS26" s="73"/>
      <c r="AT26" s="92">
        <v>4197</v>
      </c>
    </row>
    <row r="27" spans="1:46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43728</v>
      </c>
      <c r="S27" s="93">
        <v>4859</v>
      </c>
      <c r="T27" s="61"/>
      <c r="U27" s="61"/>
      <c r="V27" s="62"/>
      <c r="W27" s="93"/>
      <c r="X27" s="66"/>
      <c r="Y27" s="93"/>
      <c r="Z27" s="61"/>
      <c r="AA27" s="93"/>
      <c r="AB27" s="61"/>
      <c r="AC27" s="61"/>
      <c r="AD27" s="93"/>
      <c r="AE27" s="97"/>
      <c r="AF27" s="67"/>
      <c r="AG27" s="90"/>
      <c r="AH27" s="335"/>
      <c r="AI27" s="67"/>
      <c r="AJ27" s="335"/>
      <c r="AK27" s="69"/>
      <c r="AL27" s="68"/>
      <c r="AM27" s="90">
        <v>26640</v>
      </c>
      <c r="AN27" s="71"/>
      <c r="AO27" s="90"/>
      <c r="AP27" s="69">
        <v>0</v>
      </c>
      <c r="AQ27" s="90"/>
      <c r="AR27" s="69"/>
      <c r="AS27" s="69"/>
      <c r="AT27" s="90">
        <v>2229</v>
      </c>
    </row>
    <row r="28" spans="1:46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71175</v>
      </c>
      <c r="S28" s="94">
        <v>7908</v>
      </c>
      <c r="T28" s="57"/>
      <c r="U28" s="57"/>
      <c r="V28" s="58"/>
      <c r="W28" s="94"/>
      <c r="X28" s="75"/>
      <c r="Y28" s="94"/>
      <c r="Z28" s="57"/>
      <c r="AA28" s="94"/>
      <c r="AB28" s="57"/>
      <c r="AC28" s="57"/>
      <c r="AD28" s="94"/>
      <c r="AE28" s="98"/>
      <c r="AF28" s="76"/>
      <c r="AG28" s="91"/>
      <c r="AH28" s="336"/>
      <c r="AI28" s="76"/>
      <c r="AJ28" s="336"/>
      <c r="AK28" s="78"/>
      <c r="AL28" s="77"/>
      <c r="AM28" s="91">
        <v>28998</v>
      </c>
      <c r="AN28" s="80"/>
      <c r="AO28" s="91"/>
      <c r="AP28" s="78">
        <v>0</v>
      </c>
      <c r="AQ28" s="91"/>
      <c r="AR28" s="78"/>
      <c r="AS28" s="78"/>
      <c r="AT28" s="91">
        <v>1391</v>
      </c>
    </row>
    <row r="29" spans="1:46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181076</v>
      </c>
      <c r="S29" s="94">
        <v>20120</v>
      </c>
      <c r="T29" s="57"/>
      <c r="U29" s="57"/>
      <c r="V29" s="58"/>
      <c r="W29" s="94"/>
      <c r="X29" s="75"/>
      <c r="Y29" s="94"/>
      <c r="Z29" s="57"/>
      <c r="AA29" s="94"/>
      <c r="AB29" s="57"/>
      <c r="AC29" s="57"/>
      <c r="AD29" s="94"/>
      <c r="AE29" s="98"/>
      <c r="AF29" s="76"/>
      <c r="AG29" s="91"/>
      <c r="AH29" s="336"/>
      <c r="AI29" s="76"/>
      <c r="AJ29" s="336"/>
      <c r="AK29" s="78"/>
      <c r="AL29" s="77"/>
      <c r="AM29" s="91">
        <v>95004</v>
      </c>
      <c r="AN29" s="80"/>
      <c r="AO29" s="91"/>
      <c r="AP29" s="78">
        <v>1085</v>
      </c>
      <c r="AQ29" s="91"/>
      <c r="AR29" s="78"/>
      <c r="AS29" s="78"/>
      <c r="AT29" s="91">
        <v>8781</v>
      </c>
    </row>
    <row r="30" spans="1:46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22239</v>
      </c>
      <c r="S30" s="94">
        <v>2471</v>
      </c>
      <c r="T30" s="57"/>
      <c r="U30" s="57"/>
      <c r="V30" s="58"/>
      <c r="W30" s="94"/>
      <c r="X30" s="75"/>
      <c r="Y30" s="94"/>
      <c r="Z30" s="57"/>
      <c r="AA30" s="94"/>
      <c r="AB30" s="57"/>
      <c r="AC30" s="57"/>
      <c r="AD30" s="94"/>
      <c r="AE30" s="98"/>
      <c r="AF30" s="76"/>
      <c r="AG30" s="91"/>
      <c r="AH30" s="336"/>
      <c r="AI30" s="76"/>
      <c r="AJ30" s="336"/>
      <c r="AK30" s="78"/>
      <c r="AL30" s="77"/>
      <c r="AM30" s="91">
        <v>114893</v>
      </c>
      <c r="AN30" s="80"/>
      <c r="AO30" s="91"/>
      <c r="AP30" s="78">
        <v>0</v>
      </c>
      <c r="AQ30" s="91"/>
      <c r="AR30" s="78"/>
      <c r="AS30" s="78"/>
      <c r="AT30" s="91">
        <v>11394</v>
      </c>
    </row>
    <row r="31" spans="1:46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16326</v>
      </c>
      <c r="S31" s="95">
        <v>1814</v>
      </c>
      <c r="T31" s="52"/>
      <c r="U31" s="52"/>
      <c r="V31" s="53"/>
      <c r="W31" s="95"/>
      <c r="X31" s="81"/>
      <c r="Y31" s="95"/>
      <c r="Z31" s="52"/>
      <c r="AA31" s="95"/>
      <c r="AB31" s="54"/>
      <c r="AC31" s="52"/>
      <c r="AD31" s="96"/>
      <c r="AE31" s="96"/>
      <c r="AF31" s="72"/>
      <c r="AG31" s="92"/>
      <c r="AH31" s="337"/>
      <c r="AI31" s="72"/>
      <c r="AJ31" s="337"/>
      <c r="AK31" s="73"/>
      <c r="AL31" s="74"/>
      <c r="AM31" s="92">
        <v>17755</v>
      </c>
      <c r="AN31" s="83"/>
      <c r="AO31" s="92"/>
      <c r="AP31" s="73">
        <v>0</v>
      </c>
      <c r="AQ31" s="92"/>
      <c r="AR31" s="73"/>
      <c r="AS31" s="73"/>
      <c r="AT31" s="92">
        <v>3518</v>
      </c>
    </row>
    <row r="32" spans="1:46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686028</v>
      </c>
      <c r="S32" s="93">
        <v>76225</v>
      </c>
      <c r="T32" s="61"/>
      <c r="U32" s="61"/>
      <c r="V32" s="62"/>
      <c r="W32" s="93"/>
      <c r="X32" s="66"/>
      <c r="Y32" s="93"/>
      <c r="Z32" s="61"/>
      <c r="AA32" s="93"/>
      <c r="AB32" s="61"/>
      <c r="AC32" s="61"/>
      <c r="AD32" s="93"/>
      <c r="AE32" s="97"/>
      <c r="AF32" s="67"/>
      <c r="AG32" s="90"/>
      <c r="AH32" s="335"/>
      <c r="AI32" s="67"/>
      <c r="AJ32" s="335"/>
      <c r="AK32" s="69"/>
      <c r="AL32" s="68"/>
      <c r="AM32" s="90">
        <v>786292</v>
      </c>
      <c r="AN32" s="71"/>
      <c r="AO32" s="90"/>
      <c r="AP32" s="69">
        <v>2332</v>
      </c>
      <c r="AQ32" s="90"/>
      <c r="AR32" s="69"/>
      <c r="AS32" s="69"/>
      <c r="AT32" s="90">
        <v>70568</v>
      </c>
    </row>
    <row r="33" spans="1:46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35133</v>
      </c>
      <c r="S33" s="94">
        <v>3904</v>
      </c>
      <c r="T33" s="57"/>
      <c r="U33" s="57"/>
      <c r="V33" s="58"/>
      <c r="W33" s="94"/>
      <c r="X33" s="75"/>
      <c r="Y33" s="94"/>
      <c r="Z33" s="57"/>
      <c r="AA33" s="94"/>
      <c r="AB33" s="57"/>
      <c r="AC33" s="57"/>
      <c r="AD33" s="94"/>
      <c r="AE33" s="98"/>
      <c r="AF33" s="76"/>
      <c r="AG33" s="91"/>
      <c r="AH33" s="336"/>
      <c r="AI33" s="76"/>
      <c r="AJ33" s="336"/>
      <c r="AK33" s="78"/>
      <c r="AL33" s="77"/>
      <c r="AM33" s="91">
        <v>22825</v>
      </c>
      <c r="AN33" s="80"/>
      <c r="AO33" s="91"/>
      <c r="AP33" s="78">
        <v>0</v>
      </c>
      <c r="AQ33" s="91"/>
      <c r="AR33" s="78"/>
      <c r="AS33" s="78"/>
      <c r="AT33" s="91">
        <v>3037</v>
      </c>
    </row>
    <row r="34" spans="1:46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422579</v>
      </c>
      <c r="S34" s="94">
        <v>46953</v>
      </c>
      <c r="T34" s="57"/>
      <c r="U34" s="57"/>
      <c r="V34" s="58"/>
      <c r="W34" s="94"/>
      <c r="X34" s="75"/>
      <c r="Y34" s="94"/>
      <c r="Z34" s="57"/>
      <c r="AA34" s="94"/>
      <c r="AB34" s="57"/>
      <c r="AC34" s="57"/>
      <c r="AD34" s="94"/>
      <c r="AE34" s="98"/>
      <c r="AF34" s="76"/>
      <c r="AG34" s="91"/>
      <c r="AH34" s="336"/>
      <c r="AI34" s="76"/>
      <c r="AJ34" s="336"/>
      <c r="AK34" s="78"/>
      <c r="AL34" s="77"/>
      <c r="AM34" s="91">
        <v>552955</v>
      </c>
      <c r="AN34" s="80"/>
      <c r="AO34" s="91"/>
      <c r="AP34" s="78">
        <v>5175</v>
      </c>
      <c r="AQ34" s="91"/>
      <c r="AR34" s="78"/>
      <c r="AS34" s="78"/>
      <c r="AT34" s="91">
        <v>51064</v>
      </c>
    </row>
    <row r="35" spans="1:46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331064</v>
      </c>
      <c r="S35" s="94">
        <v>36785</v>
      </c>
      <c r="T35" s="57"/>
      <c r="U35" s="57"/>
      <c r="V35" s="58"/>
      <c r="W35" s="94"/>
      <c r="X35" s="75"/>
      <c r="Y35" s="94"/>
      <c r="Z35" s="57"/>
      <c r="AA35" s="94"/>
      <c r="AB35" s="57"/>
      <c r="AC35" s="57"/>
      <c r="AD35" s="94"/>
      <c r="AE35" s="98"/>
      <c r="AF35" s="76"/>
      <c r="AG35" s="91"/>
      <c r="AH35" s="336"/>
      <c r="AI35" s="76"/>
      <c r="AJ35" s="336"/>
      <c r="AK35" s="78"/>
      <c r="AL35" s="77"/>
      <c r="AM35" s="91">
        <v>451737</v>
      </c>
      <c r="AN35" s="80"/>
      <c r="AO35" s="91"/>
      <c r="AP35" s="78">
        <v>0</v>
      </c>
      <c r="AQ35" s="91"/>
      <c r="AR35" s="78"/>
      <c r="AS35" s="78"/>
      <c r="AT35" s="91">
        <v>40516</v>
      </c>
    </row>
    <row r="36" spans="1:46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43002</v>
      </c>
      <c r="S36" s="95">
        <v>4778</v>
      </c>
      <c r="T36" s="52"/>
      <c r="U36" s="52"/>
      <c r="V36" s="53"/>
      <c r="W36" s="95"/>
      <c r="X36" s="81"/>
      <c r="Y36" s="95"/>
      <c r="Z36" s="52"/>
      <c r="AA36" s="95"/>
      <c r="AB36" s="54"/>
      <c r="AC36" s="52"/>
      <c r="AD36" s="96"/>
      <c r="AE36" s="96"/>
      <c r="AF36" s="72"/>
      <c r="AG36" s="92"/>
      <c r="AH36" s="337"/>
      <c r="AI36" s="72"/>
      <c r="AJ36" s="337"/>
      <c r="AK36" s="73"/>
      <c r="AL36" s="74"/>
      <c r="AM36" s="92">
        <v>35551</v>
      </c>
      <c r="AN36" s="83"/>
      <c r="AO36" s="92"/>
      <c r="AP36" s="73">
        <v>0</v>
      </c>
      <c r="AQ36" s="92"/>
      <c r="AR36" s="73"/>
      <c r="AS36" s="73"/>
      <c r="AT36" s="92">
        <v>3693</v>
      </c>
    </row>
    <row r="37" spans="1:46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42236</v>
      </c>
      <c r="S37" s="93">
        <v>4693</v>
      </c>
      <c r="T37" s="61"/>
      <c r="U37" s="61"/>
      <c r="V37" s="62"/>
      <c r="W37" s="93"/>
      <c r="X37" s="66"/>
      <c r="Y37" s="93"/>
      <c r="Z37" s="61"/>
      <c r="AA37" s="93"/>
      <c r="AB37" s="61"/>
      <c r="AC37" s="61"/>
      <c r="AD37" s="93"/>
      <c r="AE37" s="97"/>
      <c r="AF37" s="67"/>
      <c r="AG37" s="90"/>
      <c r="AH37" s="335"/>
      <c r="AI37" s="67"/>
      <c r="AJ37" s="335"/>
      <c r="AK37" s="69"/>
      <c r="AL37" s="68"/>
      <c r="AM37" s="90">
        <v>39822</v>
      </c>
      <c r="AN37" s="71"/>
      <c r="AO37" s="90"/>
      <c r="AP37" s="69">
        <v>0</v>
      </c>
      <c r="AQ37" s="90"/>
      <c r="AR37" s="69"/>
      <c r="AS37" s="69"/>
      <c r="AT37" s="90">
        <v>1600</v>
      </c>
    </row>
    <row r="38" spans="1:46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1013626</v>
      </c>
      <c r="S38" s="94">
        <v>112625</v>
      </c>
      <c r="T38" s="57"/>
      <c r="U38" s="57"/>
      <c r="V38" s="58"/>
      <c r="W38" s="94"/>
      <c r="X38" s="75"/>
      <c r="Y38" s="94"/>
      <c r="Z38" s="57"/>
      <c r="AA38" s="94"/>
      <c r="AB38" s="57"/>
      <c r="AC38" s="57"/>
      <c r="AD38" s="94"/>
      <c r="AE38" s="98"/>
      <c r="AF38" s="76"/>
      <c r="AG38" s="91"/>
      <c r="AH38" s="336"/>
      <c r="AI38" s="76"/>
      <c r="AJ38" s="336"/>
      <c r="AK38" s="78"/>
      <c r="AL38" s="77"/>
      <c r="AM38" s="91">
        <v>478377</v>
      </c>
      <c r="AN38" s="80"/>
      <c r="AO38" s="91"/>
      <c r="AP38" s="78">
        <v>1430</v>
      </c>
      <c r="AQ38" s="91"/>
      <c r="AR38" s="78"/>
      <c r="AS38" s="78"/>
      <c r="AT38" s="91">
        <v>44773</v>
      </c>
    </row>
    <row r="39" spans="1:46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4384</v>
      </c>
      <c r="S39" s="94">
        <v>487</v>
      </c>
      <c r="T39" s="57"/>
      <c r="U39" s="57"/>
      <c r="V39" s="58"/>
      <c r="W39" s="94"/>
      <c r="X39" s="75"/>
      <c r="Y39" s="94"/>
      <c r="Z39" s="57"/>
      <c r="AA39" s="94"/>
      <c r="AB39" s="57"/>
      <c r="AC39" s="57"/>
      <c r="AD39" s="94"/>
      <c r="AE39" s="98"/>
      <c r="AF39" s="76"/>
      <c r="AG39" s="91"/>
      <c r="AH39" s="336"/>
      <c r="AI39" s="76"/>
      <c r="AJ39" s="336"/>
      <c r="AK39" s="78"/>
      <c r="AL39" s="77"/>
      <c r="AM39" s="91">
        <v>1237268</v>
      </c>
      <c r="AN39" s="80"/>
      <c r="AO39" s="91"/>
      <c r="AP39" s="78">
        <v>0</v>
      </c>
      <c r="AQ39" s="91"/>
      <c r="AR39" s="78"/>
      <c r="AS39" s="78"/>
      <c r="AT39" s="91">
        <v>128010</v>
      </c>
    </row>
    <row r="40" spans="1:46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108370</v>
      </c>
      <c r="S40" s="94">
        <v>12041</v>
      </c>
      <c r="T40" s="57"/>
      <c r="U40" s="57"/>
      <c r="V40" s="58"/>
      <c r="W40" s="94"/>
      <c r="X40" s="75"/>
      <c r="Y40" s="94"/>
      <c r="Z40" s="57"/>
      <c r="AA40" s="94"/>
      <c r="AB40" s="57"/>
      <c r="AC40" s="57"/>
      <c r="AD40" s="94"/>
      <c r="AE40" s="98"/>
      <c r="AF40" s="76"/>
      <c r="AG40" s="91"/>
      <c r="AH40" s="336"/>
      <c r="AI40" s="76"/>
      <c r="AJ40" s="336"/>
      <c r="AK40" s="78"/>
      <c r="AL40" s="77"/>
      <c r="AM40" s="91">
        <v>59153</v>
      </c>
      <c r="AN40" s="80"/>
      <c r="AO40" s="91"/>
      <c r="AP40" s="78">
        <v>0</v>
      </c>
      <c r="AQ40" s="91"/>
      <c r="AR40" s="78"/>
      <c r="AS40" s="78"/>
      <c r="AT40" s="91">
        <v>9139</v>
      </c>
    </row>
    <row r="41" spans="1:46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81001</v>
      </c>
      <c r="S41" s="95">
        <v>9000</v>
      </c>
      <c r="T41" s="52"/>
      <c r="U41" s="52"/>
      <c r="V41" s="53"/>
      <c r="W41" s="95"/>
      <c r="X41" s="81"/>
      <c r="Y41" s="95"/>
      <c r="Z41" s="52"/>
      <c r="AA41" s="95"/>
      <c r="AB41" s="54"/>
      <c r="AC41" s="52"/>
      <c r="AD41" s="96"/>
      <c r="AE41" s="96"/>
      <c r="AF41" s="72"/>
      <c r="AG41" s="92"/>
      <c r="AH41" s="337"/>
      <c r="AI41" s="72"/>
      <c r="AJ41" s="337"/>
      <c r="AK41" s="73"/>
      <c r="AL41" s="74"/>
      <c r="AM41" s="92">
        <v>70435</v>
      </c>
      <c r="AN41" s="83"/>
      <c r="AO41" s="92"/>
      <c r="AP41" s="73">
        <v>0</v>
      </c>
      <c r="AQ41" s="92"/>
      <c r="AR41" s="73"/>
      <c r="AS41" s="73"/>
      <c r="AT41" s="92">
        <v>7711</v>
      </c>
    </row>
    <row r="42" spans="1:46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295677</v>
      </c>
      <c r="S42" s="93">
        <v>32853</v>
      </c>
      <c r="T42" s="61"/>
      <c r="U42" s="61"/>
      <c r="V42" s="62"/>
      <c r="W42" s="93"/>
      <c r="X42" s="66"/>
      <c r="Y42" s="93"/>
      <c r="Z42" s="61"/>
      <c r="AA42" s="93"/>
      <c r="AB42" s="61"/>
      <c r="AC42" s="61"/>
      <c r="AD42" s="93"/>
      <c r="AE42" s="97"/>
      <c r="AF42" s="67"/>
      <c r="AG42" s="90"/>
      <c r="AH42" s="335"/>
      <c r="AI42" s="67"/>
      <c r="AJ42" s="335"/>
      <c r="AK42" s="69"/>
      <c r="AL42" s="68"/>
      <c r="AM42" s="90">
        <v>441122</v>
      </c>
      <c r="AN42" s="71"/>
      <c r="AO42" s="90"/>
      <c r="AP42" s="69">
        <v>-6010</v>
      </c>
      <c r="AQ42" s="90"/>
      <c r="AR42" s="69"/>
      <c r="AS42" s="69"/>
      <c r="AT42" s="90">
        <v>31323</v>
      </c>
    </row>
    <row r="43" spans="1:46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262972</v>
      </c>
      <c r="S43" s="94">
        <v>29219</v>
      </c>
      <c r="T43" s="57"/>
      <c r="U43" s="57"/>
      <c r="V43" s="58"/>
      <c r="W43" s="94"/>
      <c r="X43" s="75"/>
      <c r="Y43" s="94"/>
      <c r="Z43" s="57"/>
      <c r="AA43" s="94"/>
      <c r="AB43" s="57"/>
      <c r="AC43" s="57"/>
      <c r="AD43" s="94"/>
      <c r="AE43" s="98"/>
      <c r="AF43" s="76"/>
      <c r="AG43" s="91"/>
      <c r="AH43" s="336"/>
      <c r="AI43" s="76"/>
      <c r="AJ43" s="336"/>
      <c r="AK43" s="78"/>
      <c r="AL43" s="77"/>
      <c r="AM43" s="91">
        <v>168227</v>
      </c>
      <c r="AN43" s="80"/>
      <c r="AO43" s="91"/>
      <c r="AP43" s="78">
        <v>2003</v>
      </c>
      <c r="AQ43" s="91"/>
      <c r="AR43" s="78"/>
      <c r="AS43" s="78"/>
      <c r="AT43" s="91">
        <v>15716</v>
      </c>
    </row>
    <row r="44" spans="1:46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27304</v>
      </c>
      <c r="S44" s="94">
        <v>3034</v>
      </c>
      <c r="T44" s="57"/>
      <c r="U44" s="57"/>
      <c r="V44" s="58"/>
      <c r="W44" s="94"/>
      <c r="X44" s="75"/>
      <c r="Y44" s="94"/>
      <c r="Z44" s="57"/>
      <c r="AA44" s="94"/>
      <c r="AB44" s="57"/>
      <c r="AC44" s="57"/>
      <c r="AD44" s="94"/>
      <c r="AE44" s="98"/>
      <c r="AF44" s="76"/>
      <c r="AG44" s="91"/>
      <c r="AH44" s="336"/>
      <c r="AI44" s="76"/>
      <c r="AJ44" s="336"/>
      <c r="AK44" s="78"/>
      <c r="AL44" s="77"/>
      <c r="AM44" s="91">
        <v>157328</v>
      </c>
      <c r="AN44" s="80"/>
      <c r="AO44" s="91"/>
      <c r="AP44" s="78">
        <v>0</v>
      </c>
      <c r="AQ44" s="91"/>
      <c r="AR44" s="78"/>
      <c r="AS44" s="78"/>
      <c r="AT44" s="91">
        <v>14449</v>
      </c>
    </row>
    <row r="45" spans="1:46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86409</v>
      </c>
      <c r="S45" s="94">
        <v>9601</v>
      </c>
      <c r="T45" s="57"/>
      <c r="U45" s="57"/>
      <c r="V45" s="58"/>
      <c r="W45" s="94"/>
      <c r="X45" s="75"/>
      <c r="Y45" s="94"/>
      <c r="Z45" s="57"/>
      <c r="AA45" s="94"/>
      <c r="AB45" s="57"/>
      <c r="AC45" s="57"/>
      <c r="AD45" s="94"/>
      <c r="AE45" s="98"/>
      <c r="AF45" s="76"/>
      <c r="AG45" s="91"/>
      <c r="AH45" s="336"/>
      <c r="AI45" s="76"/>
      <c r="AJ45" s="336"/>
      <c r="AK45" s="78"/>
      <c r="AL45" s="77"/>
      <c r="AM45" s="91">
        <v>99811</v>
      </c>
      <c r="AN45" s="80"/>
      <c r="AO45" s="91"/>
      <c r="AP45" s="78">
        <v>0</v>
      </c>
      <c r="AQ45" s="91"/>
      <c r="AR45" s="78"/>
      <c r="AS45" s="78"/>
      <c r="AT45" s="91">
        <v>8065</v>
      </c>
    </row>
    <row r="46" spans="1:46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324148</v>
      </c>
      <c r="S46" s="95">
        <v>36016</v>
      </c>
      <c r="T46" s="52"/>
      <c r="U46" s="52"/>
      <c r="V46" s="53"/>
      <c r="W46" s="95"/>
      <c r="X46" s="81"/>
      <c r="Y46" s="95"/>
      <c r="Z46" s="52"/>
      <c r="AA46" s="95"/>
      <c r="AB46" s="54"/>
      <c r="AC46" s="52"/>
      <c r="AD46" s="96"/>
      <c r="AE46" s="96"/>
      <c r="AF46" s="72"/>
      <c r="AG46" s="92"/>
      <c r="AH46" s="337"/>
      <c r="AI46" s="72"/>
      <c r="AJ46" s="337"/>
      <c r="AK46" s="73"/>
      <c r="AL46" s="74"/>
      <c r="AM46" s="92">
        <v>200623</v>
      </c>
      <c r="AN46" s="83"/>
      <c r="AO46" s="92"/>
      <c r="AP46" s="73">
        <v>2960</v>
      </c>
      <c r="AQ46" s="92"/>
      <c r="AR46" s="73"/>
      <c r="AS46" s="73"/>
      <c r="AT46" s="92">
        <v>13961</v>
      </c>
    </row>
    <row r="47" spans="1:46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8179</v>
      </c>
      <c r="S47" s="93">
        <v>909</v>
      </c>
      <c r="T47" s="61"/>
      <c r="U47" s="61"/>
      <c r="V47" s="62"/>
      <c r="W47" s="93"/>
      <c r="X47" s="66"/>
      <c r="Y47" s="93"/>
      <c r="Z47" s="61"/>
      <c r="AA47" s="93"/>
      <c r="AB47" s="61"/>
      <c r="AC47" s="61"/>
      <c r="AD47" s="93"/>
      <c r="AE47" s="97"/>
      <c r="AF47" s="67"/>
      <c r="AG47" s="90"/>
      <c r="AH47" s="335"/>
      <c r="AI47" s="67"/>
      <c r="AJ47" s="335"/>
      <c r="AK47" s="69"/>
      <c r="AL47" s="68"/>
      <c r="AM47" s="90">
        <v>49275</v>
      </c>
      <c r="AN47" s="71"/>
      <c r="AO47" s="90"/>
      <c r="AP47" s="69">
        <v>0</v>
      </c>
      <c r="AQ47" s="90"/>
      <c r="AR47" s="69"/>
      <c r="AS47" s="69"/>
      <c r="AT47" s="90">
        <v>9287</v>
      </c>
    </row>
    <row r="48" spans="1:46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53942</v>
      </c>
      <c r="S48" s="94">
        <v>5994</v>
      </c>
      <c r="T48" s="57"/>
      <c r="U48" s="57"/>
      <c r="V48" s="58"/>
      <c r="W48" s="94"/>
      <c r="X48" s="75"/>
      <c r="Y48" s="94"/>
      <c r="Z48" s="57"/>
      <c r="AA48" s="94"/>
      <c r="AB48" s="57"/>
      <c r="AC48" s="57"/>
      <c r="AD48" s="94"/>
      <c r="AE48" s="98"/>
      <c r="AF48" s="76"/>
      <c r="AG48" s="91"/>
      <c r="AH48" s="336"/>
      <c r="AI48" s="76"/>
      <c r="AJ48" s="336"/>
      <c r="AK48" s="78"/>
      <c r="AL48" s="77"/>
      <c r="AM48" s="91">
        <v>108159</v>
      </c>
      <c r="AN48" s="80"/>
      <c r="AO48" s="91"/>
      <c r="AP48" s="78">
        <v>0</v>
      </c>
      <c r="AQ48" s="91"/>
      <c r="AR48" s="78"/>
      <c r="AS48" s="78"/>
      <c r="AT48" s="91">
        <v>10500</v>
      </c>
    </row>
    <row r="49" spans="1:46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51174</v>
      </c>
      <c r="S49" s="94">
        <v>5686</v>
      </c>
      <c r="T49" s="57"/>
      <c r="U49" s="57"/>
      <c r="V49" s="58"/>
      <c r="W49" s="94"/>
      <c r="X49" s="75"/>
      <c r="Y49" s="94"/>
      <c r="Z49" s="57"/>
      <c r="AA49" s="94"/>
      <c r="AB49" s="57"/>
      <c r="AC49" s="57"/>
      <c r="AD49" s="94"/>
      <c r="AE49" s="98"/>
      <c r="AF49" s="76"/>
      <c r="AG49" s="91"/>
      <c r="AH49" s="336"/>
      <c r="AI49" s="76"/>
      <c r="AJ49" s="336"/>
      <c r="AK49" s="78"/>
      <c r="AL49" s="77"/>
      <c r="AM49" s="91">
        <v>17267</v>
      </c>
      <c r="AN49" s="80"/>
      <c r="AO49" s="91"/>
      <c r="AP49" s="78">
        <v>0</v>
      </c>
      <c r="AQ49" s="91"/>
      <c r="AR49" s="78"/>
      <c r="AS49" s="78"/>
      <c r="AT49" s="91">
        <v>1854</v>
      </c>
    </row>
    <row r="50" spans="1:46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81159</v>
      </c>
      <c r="S50" s="94">
        <v>9018</v>
      </c>
      <c r="T50" s="57"/>
      <c r="U50" s="57"/>
      <c r="V50" s="58"/>
      <c r="W50" s="94"/>
      <c r="X50" s="75"/>
      <c r="Y50" s="94"/>
      <c r="Z50" s="57"/>
      <c r="AA50" s="94"/>
      <c r="AB50" s="57"/>
      <c r="AC50" s="57"/>
      <c r="AD50" s="94"/>
      <c r="AE50" s="98"/>
      <c r="AF50" s="76"/>
      <c r="AG50" s="91"/>
      <c r="AH50" s="336"/>
      <c r="AI50" s="76"/>
      <c r="AJ50" s="336"/>
      <c r="AK50" s="78"/>
      <c r="AL50" s="77"/>
      <c r="AM50" s="91">
        <v>68454</v>
      </c>
      <c r="AN50" s="80"/>
      <c r="AO50" s="91"/>
      <c r="AP50" s="78">
        <v>0</v>
      </c>
      <c r="AQ50" s="91"/>
      <c r="AR50" s="78"/>
      <c r="AS50" s="78"/>
      <c r="AT50" s="91">
        <v>7568</v>
      </c>
    </row>
    <row r="51" spans="1:46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22148</v>
      </c>
      <c r="S51" s="95">
        <v>2461</v>
      </c>
      <c r="T51" s="52"/>
      <c r="U51" s="52"/>
      <c r="V51" s="53"/>
      <c r="W51" s="95"/>
      <c r="X51" s="81"/>
      <c r="Y51" s="95"/>
      <c r="Z51" s="52"/>
      <c r="AA51" s="95"/>
      <c r="AB51" s="54"/>
      <c r="AC51" s="52"/>
      <c r="AD51" s="96"/>
      <c r="AE51" s="96"/>
      <c r="AF51" s="72"/>
      <c r="AG51" s="92"/>
      <c r="AH51" s="337"/>
      <c r="AI51" s="72"/>
      <c r="AJ51" s="337"/>
      <c r="AK51" s="73"/>
      <c r="AL51" s="74"/>
      <c r="AM51" s="92">
        <v>190930</v>
      </c>
      <c r="AN51" s="83"/>
      <c r="AO51" s="92"/>
      <c r="AP51" s="73">
        <v>0</v>
      </c>
      <c r="AQ51" s="92"/>
      <c r="AR51" s="73"/>
      <c r="AS51" s="73"/>
      <c r="AT51" s="92">
        <v>17100</v>
      </c>
    </row>
    <row r="52" spans="1:46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87037</v>
      </c>
      <c r="S52" s="93">
        <v>9671</v>
      </c>
      <c r="T52" s="61"/>
      <c r="U52" s="61"/>
      <c r="V52" s="62"/>
      <c r="W52" s="93"/>
      <c r="X52" s="66"/>
      <c r="Y52" s="93"/>
      <c r="Z52" s="61"/>
      <c r="AA52" s="93"/>
      <c r="AB52" s="61"/>
      <c r="AC52" s="61"/>
      <c r="AD52" s="93"/>
      <c r="AE52" s="97"/>
      <c r="AF52" s="67"/>
      <c r="AG52" s="90"/>
      <c r="AH52" s="335"/>
      <c r="AI52" s="67"/>
      <c r="AJ52" s="335"/>
      <c r="AK52" s="69"/>
      <c r="AL52" s="68"/>
      <c r="AM52" s="90">
        <v>57218</v>
      </c>
      <c r="AN52" s="71"/>
      <c r="AO52" s="90"/>
      <c r="AP52" s="69">
        <v>0</v>
      </c>
      <c r="AQ52" s="90"/>
      <c r="AR52" s="69"/>
      <c r="AS52" s="69"/>
      <c r="AT52" s="90">
        <v>5138</v>
      </c>
    </row>
    <row r="53" spans="1:46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5522</v>
      </c>
      <c r="S53" s="94">
        <v>614</v>
      </c>
      <c r="T53" s="57"/>
      <c r="U53" s="57"/>
      <c r="V53" s="58"/>
      <c r="W53" s="94"/>
      <c r="X53" s="75"/>
      <c r="Y53" s="94"/>
      <c r="Z53" s="57"/>
      <c r="AA53" s="94"/>
      <c r="AB53" s="57"/>
      <c r="AC53" s="57"/>
      <c r="AD53" s="94"/>
      <c r="AE53" s="98"/>
      <c r="AF53" s="76"/>
      <c r="AG53" s="91"/>
      <c r="AH53" s="336"/>
      <c r="AI53" s="76"/>
      <c r="AJ53" s="336"/>
      <c r="AK53" s="78"/>
      <c r="AL53" s="77"/>
      <c r="AM53" s="91">
        <v>79978</v>
      </c>
      <c r="AN53" s="80"/>
      <c r="AO53" s="91"/>
      <c r="AP53" s="78">
        <v>-5099</v>
      </c>
      <c r="AQ53" s="91"/>
      <c r="AR53" s="78"/>
      <c r="AS53" s="78"/>
      <c r="AT53" s="91">
        <v>8591</v>
      </c>
    </row>
    <row r="54" spans="1:46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180124</v>
      </c>
      <c r="S54" s="94">
        <v>20014</v>
      </c>
      <c r="T54" s="57"/>
      <c r="U54" s="57"/>
      <c r="V54" s="58"/>
      <c r="W54" s="94"/>
      <c r="X54" s="75"/>
      <c r="Y54" s="94"/>
      <c r="Z54" s="57"/>
      <c r="AA54" s="94"/>
      <c r="AB54" s="57"/>
      <c r="AC54" s="57"/>
      <c r="AD54" s="94"/>
      <c r="AE54" s="98"/>
      <c r="AF54" s="76"/>
      <c r="AG54" s="91"/>
      <c r="AH54" s="336"/>
      <c r="AI54" s="76"/>
      <c r="AJ54" s="336"/>
      <c r="AK54" s="78"/>
      <c r="AL54" s="77"/>
      <c r="AM54" s="91">
        <v>241874</v>
      </c>
      <c r="AN54" s="80"/>
      <c r="AO54" s="91"/>
      <c r="AP54" s="78">
        <v>0</v>
      </c>
      <c r="AQ54" s="91"/>
      <c r="AR54" s="78"/>
      <c r="AS54" s="78"/>
      <c r="AT54" s="91">
        <v>28752</v>
      </c>
    </row>
    <row r="55" spans="1:46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185529</v>
      </c>
      <c r="S55" s="94">
        <v>20614</v>
      </c>
      <c r="T55" s="57"/>
      <c r="U55" s="57"/>
      <c r="V55" s="58"/>
      <c r="W55" s="94"/>
      <c r="X55" s="75"/>
      <c r="Y55" s="94"/>
      <c r="Z55" s="57"/>
      <c r="AA55" s="94"/>
      <c r="AB55" s="57"/>
      <c r="AC55" s="57"/>
      <c r="AD55" s="94"/>
      <c r="AE55" s="98"/>
      <c r="AF55" s="76"/>
      <c r="AG55" s="91"/>
      <c r="AH55" s="336"/>
      <c r="AI55" s="76"/>
      <c r="AJ55" s="336"/>
      <c r="AK55" s="78"/>
      <c r="AL55" s="77"/>
      <c r="AM55" s="91">
        <v>139331</v>
      </c>
      <c r="AN55" s="80"/>
      <c r="AO55" s="91"/>
      <c r="AP55" s="78">
        <v>-1113</v>
      </c>
      <c r="AQ55" s="91"/>
      <c r="AR55" s="78"/>
      <c r="AS55" s="78"/>
      <c r="AT55" s="91">
        <v>12724</v>
      </c>
    </row>
    <row r="56" spans="1:46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94467</v>
      </c>
      <c r="S56" s="95">
        <v>10496</v>
      </c>
      <c r="T56" s="52"/>
      <c r="U56" s="52"/>
      <c r="V56" s="53"/>
      <c r="W56" s="95"/>
      <c r="X56" s="81"/>
      <c r="Y56" s="95"/>
      <c r="Z56" s="52"/>
      <c r="AA56" s="95"/>
      <c r="AB56" s="54"/>
      <c r="AC56" s="52"/>
      <c r="AD56" s="96"/>
      <c r="AE56" s="96"/>
      <c r="AF56" s="72"/>
      <c r="AG56" s="92"/>
      <c r="AH56" s="337"/>
      <c r="AI56" s="72"/>
      <c r="AJ56" s="337"/>
      <c r="AK56" s="73"/>
      <c r="AL56" s="74"/>
      <c r="AM56" s="92">
        <v>57740</v>
      </c>
      <c r="AN56" s="83"/>
      <c r="AO56" s="92"/>
      <c r="AP56" s="73">
        <v>0</v>
      </c>
      <c r="AQ56" s="92"/>
      <c r="AR56" s="73"/>
      <c r="AS56" s="73"/>
      <c r="AT56" s="92">
        <v>4477</v>
      </c>
    </row>
    <row r="57" spans="1:46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70930</v>
      </c>
      <c r="S57" s="93">
        <v>7881</v>
      </c>
      <c r="T57" s="61"/>
      <c r="U57" s="61"/>
      <c r="V57" s="62"/>
      <c r="W57" s="93"/>
      <c r="X57" s="66"/>
      <c r="Y57" s="93"/>
      <c r="Z57" s="61"/>
      <c r="AA57" s="93"/>
      <c r="AB57" s="61"/>
      <c r="AC57" s="61"/>
      <c r="AD57" s="93"/>
      <c r="AE57" s="97"/>
      <c r="AF57" s="67"/>
      <c r="AG57" s="90"/>
      <c r="AH57" s="335"/>
      <c r="AI57" s="67"/>
      <c r="AJ57" s="335"/>
      <c r="AK57" s="69"/>
      <c r="AL57" s="68"/>
      <c r="AM57" s="90">
        <v>66702</v>
      </c>
      <c r="AN57" s="71"/>
      <c r="AO57" s="90"/>
      <c r="AP57" s="69">
        <v>2481</v>
      </c>
      <c r="AQ57" s="90"/>
      <c r="AR57" s="69"/>
      <c r="AS57" s="69"/>
      <c r="AT57" s="90">
        <v>7675</v>
      </c>
    </row>
    <row r="58" spans="1:46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822480</v>
      </c>
      <c r="S58" s="94">
        <v>91387</v>
      </c>
      <c r="T58" s="57"/>
      <c r="U58" s="57"/>
      <c r="V58" s="58"/>
      <c r="W58" s="94"/>
      <c r="X58" s="75"/>
      <c r="Y58" s="94"/>
      <c r="Z58" s="57"/>
      <c r="AA58" s="94"/>
      <c r="AB58" s="57"/>
      <c r="AC58" s="57"/>
      <c r="AD58" s="94"/>
      <c r="AE58" s="98"/>
      <c r="AF58" s="76"/>
      <c r="AG58" s="91"/>
      <c r="AH58" s="336"/>
      <c r="AI58" s="76"/>
      <c r="AJ58" s="336"/>
      <c r="AK58" s="78"/>
      <c r="AL58" s="77"/>
      <c r="AM58" s="91">
        <v>1274591</v>
      </c>
      <c r="AN58" s="80"/>
      <c r="AO58" s="91"/>
      <c r="AP58" s="78">
        <v>-638</v>
      </c>
      <c r="AQ58" s="91"/>
      <c r="AR58" s="78"/>
      <c r="AS58" s="78"/>
      <c r="AT58" s="91">
        <v>124550</v>
      </c>
    </row>
    <row r="59" spans="1:46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813789</v>
      </c>
      <c r="S59" s="94">
        <v>90421</v>
      </c>
      <c r="T59" s="57"/>
      <c r="U59" s="57"/>
      <c r="V59" s="58"/>
      <c r="W59" s="94"/>
      <c r="X59" s="75"/>
      <c r="Y59" s="94"/>
      <c r="Z59" s="57"/>
      <c r="AA59" s="94"/>
      <c r="AB59" s="57"/>
      <c r="AC59" s="57"/>
      <c r="AD59" s="94"/>
      <c r="AE59" s="98"/>
      <c r="AF59" s="76"/>
      <c r="AG59" s="91"/>
      <c r="AH59" s="336"/>
      <c r="AI59" s="76"/>
      <c r="AJ59" s="336"/>
      <c r="AK59" s="78"/>
      <c r="AL59" s="77"/>
      <c r="AM59" s="91">
        <v>412781</v>
      </c>
      <c r="AN59" s="80"/>
      <c r="AO59" s="91"/>
      <c r="AP59" s="78">
        <v>1138</v>
      </c>
      <c r="AQ59" s="91"/>
      <c r="AR59" s="78"/>
      <c r="AS59" s="78"/>
      <c r="AT59" s="91">
        <v>35076</v>
      </c>
    </row>
    <row r="60" spans="1:46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22908</v>
      </c>
      <c r="S60" s="94">
        <v>2545</v>
      </c>
      <c r="T60" s="57"/>
      <c r="U60" s="57"/>
      <c r="V60" s="58"/>
      <c r="W60" s="94"/>
      <c r="X60" s="75"/>
      <c r="Y60" s="94"/>
      <c r="Z60" s="57"/>
      <c r="AA60" s="94"/>
      <c r="AB60" s="57"/>
      <c r="AC60" s="57"/>
      <c r="AD60" s="94"/>
      <c r="AE60" s="98"/>
      <c r="AF60" s="76"/>
      <c r="AG60" s="91"/>
      <c r="AH60" s="336"/>
      <c r="AI60" s="76"/>
      <c r="AJ60" s="336"/>
      <c r="AK60" s="78"/>
      <c r="AL60" s="77"/>
      <c r="AM60" s="91">
        <v>36552</v>
      </c>
      <c r="AN60" s="80"/>
      <c r="AO60" s="91"/>
      <c r="AP60" s="78">
        <v>0</v>
      </c>
      <c r="AQ60" s="91"/>
      <c r="AR60" s="78"/>
      <c r="AS60" s="78"/>
      <c r="AT60" s="91">
        <v>3268</v>
      </c>
    </row>
    <row r="61" spans="1:46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505694</v>
      </c>
      <c r="S61" s="95">
        <v>56188</v>
      </c>
      <c r="T61" s="52"/>
      <c r="U61" s="52"/>
      <c r="V61" s="53"/>
      <c r="W61" s="95"/>
      <c r="X61" s="81"/>
      <c r="Y61" s="95"/>
      <c r="Z61" s="52"/>
      <c r="AA61" s="95"/>
      <c r="AB61" s="54"/>
      <c r="AC61" s="52"/>
      <c r="AD61" s="96"/>
      <c r="AE61" s="96"/>
      <c r="AF61" s="72"/>
      <c r="AG61" s="92"/>
      <c r="AH61" s="337"/>
      <c r="AI61" s="72"/>
      <c r="AJ61" s="337"/>
      <c r="AK61" s="73"/>
      <c r="AL61" s="74"/>
      <c r="AM61" s="92">
        <v>449416</v>
      </c>
      <c r="AN61" s="83"/>
      <c r="AO61" s="92"/>
      <c r="AP61" s="73">
        <v>0</v>
      </c>
      <c r="AQ61" s="92"/>
      <c r="AR61" s="73"/>
      <c r="AS61" s="73"/>
      <c r="AT61" s="92">
        <v>53231</v>
      </c>
    </row>
    <row r="62" spans="1:46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44992</v>
      </c>
      <c r="S62" s="93">
        <v>4999</v>
      </c>
      <c r="T62" s="61"/>
      <c r="U62" s="61"/>
      <c r="V62" s="62"/>
      <c r="W62" s="93"/>
      <c r="X62" s="66"/>
      <c r="Y62" s="93"/>
      <c r="Z62" s="61"/>
      <c r="AA62" s="93"/>
      <c r="AB62" s="61"/>
      <c r="AC62" s="61"/>
      <c r="AD62" s="93"/>
      <c r="AE62" s="97"/>
      <c r="AF62" s="67"/>
      <c r="AG62" s="90"/>
      <c r="AH62" s="335"/>
      <c r="AI62" s="67"/>
      <c r="AJ62" s="335"/>
      <c r="AK62" s="69"/>
      <c r="AL62" s="68"/>
      <c r="AM62" s="90">
        <v>31905</v>
      </c>
      <c r="AN62" s="71"/>
      <c r="AO62" s="90"/>
      <c r="AP62" s="69">
        <v>0</v>
      </c>
      <c r="AQ62" s="90"/>
      <c r="AR62" s="69"/>
      <c r="AS62" s="69"/>
      <c r="AT62" s="90">
        <v>1730</v>
      </c>
    </row>
    <row r="63" spans="1:46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121785</v>
      </c>
      <c r="S63" s="94">
        <v>13532</v>
      </c>
      <c r="T63" s="57"/>
      <c r="U63" s="57"/>
      <c r="V63" s="58"/>
      <c r="W63" s="94"/>
      <c r="X63" s="75"/>
      <c r="Y63" s="94"/>
      <c r="Z63" s="57"/>
      <c r="AA63" s="94"/>
      <c r="AB63" s="57"/>
      <c r="AC63" s="57"/>
      <c r="AD63" s="94"/>
      <c r="AE63" s="98"/>
      <c r="AF63" s="76"/>
      <c r="AG63" s="91"/>
      <c r="AH63" s="336"/>
      <c r="AI63" s="76"/>
      <c r="AJ63" s="336"/>
      <c r="AK63" s="78"/>
      <c r="AL63" s="77"/>
      <c r="AM63" s="91">
        <v>42573</v>
      </c>
      <c r="AN63" s="80"/>
      <c r="AO63" s="91"/>
      <c r="AP63" s="78">
        <v>0</v>
      </c>
      <c r="AQ63" s="91"/>
      <c r="AR63" s="78"/>
      <c r="AS63" s="78"/>
      <c r="AT63" s="91">
        <v>3796</v>
      </c>
    </row>
    <row r="64" spans="1:46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81179</v>
      </c>
      <c r="S64" s="94">
        <v>9020</v>
      </c>
      <c r="T64" s="57"/>
      <c r="U64" s="57"/>
      <c r="V64" s="58"/>
      <c r="W64" s="94"/>
      <c r="X64" s="75"/>
      <c r="Y64" s="94"/>
      <c r="Z64" s="57"/>
      <c r="AA64" s="94"/>
      <c r="AB64" s="57"/>
      <c r="AC64" s="57"/>
      <c r="AD64" s="94"/>
      <c r="AE64" s="98"/>
      <c r="AF64" s="76"/>
      <c r="AG64" s="91"/>
      <c r="AH64" s="336"/>
      <c r="AI64" s="76"/>
      <c r="AJ64" s="336"/>
      <c r="AK64" s="78"/>
      <c r="AL64" s="77"/>
      <c r="AM64" s="91">
        <v>31877</v>
      </c>
      <c r="AN64" s="80"/>
      <c r="AO64" s="91"/>
      <c r="AP64" s="78">
        <v>0</v>
      </c>
      <c r="AQ64" s="91"/>
      <c r="AR64" s="78"/>
      <c r="AS64" s="78"/>
      <c r="AT64" s="91">
        <v>3939</v>
      </c>
    </row>
    <row r="65" spans="1:46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156171</v>
      </c>
      <c r="S65" s="94">
        <v>17352</v>
      </c>
      <c r="T65" s="57"/>
      <c r="U65" s="57"/>
      <c r="V65" s="58"/>
      <c r="W65" s="94"/>
      <c r="X65" s="75"/>
      <c r="Y65" s="94"/>
      <c r="Z65" s="57"/>
      <c r="AA65" s="94"/>
      <c r="AB65" s="57"/>
      <c r="AC65" s="57"/>
      <c r="AD65" s="94"/>
      <c r="AE65" s="98"/>
      <c r="AF65" s="76"/>
      <c r="AG65" s="91"/>
      <c r="AH65" s="336"/>
      <c r="AI65" s="76"/>
      <c r="AJ65" s="336"/>
      <c r="AK65" s="78"/>
      <c r="AL65" s="77"/>
      <c r="AM65" s="91">
        <v>39270</v>
      </c>
      <c r="AN65" s="80"/>
      <c r="AO65" s="91"/>
      <c r="AP65" s="78">
        <v>0</v>
      </c>
      <c r="AQ65" s="91"/>
      <c r="AR65" s="78"/>
      <c r="AS65" s="78"/>
      <c r="AT65" s="91">
        <v>1042</v>
      </c>
    </row>
    <row r="66" spans="1:46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155629</v>
      </c>
      <c r="S66" s="95">
        <v>17292</v>
      </c>
      <c r="T66" s="52"/>
      <c r="U66" s="52"/>
      <c r="V66" s="53"/>
      <c r="W66" s="95"/>
      <c r="X66" s="81"/>
      <c r="Y66" s="95"/>
      <c r="Z66" s="52"/>
      <c r="AA66" s="95"/>
      <c r="AB66" s="54"/>
      <c r="AC66" s="52"/>
      <c r="AD66" s="96"/>
      <c r="AE66" s="96"/>
      <c r="AF66" s="72"/>
      <c r="AG66" s="92"/>
      <c r="AH66" s="337"/>
      <c r="AI66" s="72"/>
      <c r="AJ66" s="337"/>
      <c r="AK66" s="73"/>
      <c r="AL66" s="74"/>
      <c r="AM66" s="92">
        <v>108885</v>
      </c>
      <c r="AN66" s="83"/>
      <c r="AO66" s="92"/>
      <c r="AP66" s="73">
        <v>0</v>
      </c>
      <c r="AQ66" s="92"/>
      <c r="AR66" s="73"/>
      <c r="AS66" s="73"/>
      <c r="AT66" s="92">
        <v>9601</v>
      </c>
    </row>
    <row r="67" spans="1:46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37181</v>
      </c>
      <c r="S67" s="93">
        <v>4131</v>
      </c>
      <c r="T67" s="61"/>
      <c r="U67" s="61"/>
      <c r="V67" s="62"/>
      <c r="W67" s="93"/>
      <c r="X67" s="66"/>
      <c r="Y67" s="93"/>
      <c r="Z67" s="61"/>
      <c r="AA67" s="93"/>
      <c r="AB67" s="61"/>
      <c r="AC67" s="61"/>
      <c r="AD67" s="93"/>
      <c r="AE67" s="97"/>
      <c r="AF67" s="67"/>
      <c r="AG67" s="90"/>
      <c r="AH67" s="335"/>
      <c r="AI67" s="67"/>
      <c r="AJ67" s="335"/>
      <c r="AK67" s="69"/>
      <c r="AL67" s="68"/>
      <c r="AM67" s="90">
        <v>135351</v>
      </c>
      <c r="AN67" s="71"/>
      <c r="AO67" s="90"/>
      <c r="AP67" s="69">
        <v>0</v>
      </c>
      <c r="AQ67" s="90"/>
      <c r="AR67" s="69"/>
      <c r="AS67" s="69"/>
      <c r="AT67" s="90">
        <v>8678</v>
      </c>
    </row>
    <row r="68" spans="1:46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37995</v>
      </c>
      <c r="S68" s="94">
        <v>4222</v>
      </c>
      <c r="T68" s="57"/>
      <c r="U68" s="57"/>
      <c r="V68" s="58"/>
      <c r="W68" s="94"/>
      <c r="X68" s="75"/>
      <c r="Y68" s="94"/>
      <c r="Z68" s="57"/>
      <c r="AA68" s="94"/>
      <c r="AB68" s="57"/>
      <c r="AC68" s="57"/>
      <c r="AD68" s="94"/>
      <c r="AE68" s="98"/>
      <c r="AF68" s="76"/>
      <c r="AG68" s="91"/>
      <c r="AH68" s="336"/>
      <c r="AI68" s="76"/>
      <c r="AJ68" s="336"/>
      <c r="AK68" s="78"/>
      <c r="AL68" s="77"/>
      <c r="AM68" s="91">
        <v>19917</v>
      </c>
      <c r="AN68" s="80"/>
      <c r="AO68" s="91"/>
      <c r="AP68" s="78">
        <v>0</v>
      </c>
      <c r="AQ68" s="91"/>
      <c r="AR68" s="78"/>
      <c r="AS68" s="78"/>
      <c r="AT68" s="91">
        <v>2874</v>
      </c>
    </row>
    <row r="69" spans="1:46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14663</v>
      </c>
      <c r="S69" s="94">
        <v>1629</v>
      </c>
      <c r="T69" s="57"/>
      <c r="U69" s="57"/>
      <c r="V69" s="58"/>
      <c r="W69" s="94"/>
      <c r="X69" s="75"/>
      <c r="Y69" s="94"/>
      <c r="Z69" s="57"/>
      <c r="AA69" s="94"/>
      <c r="AB69" s="57"/>
      <c r="AC69" s="57"/>
      <c r="AD69" s="94"/>
      <c r="AE69" s="98"/>
      <c r="AF69" s="76"/>
      <c r="AG69" s="91"/>
      <c r="AH69" s="336"/>
      <c r="AI69" s="76"/>
      <c r="AJ69" s="336"/>
      <c r="AK69" s="78"/>
      <c r="AL69" s="77"/>
      <c r="AM69" s="91">
        <v>44463</v>
      </c>
      <c r="AN69" s="80"/>
      <c r="AO69" s="91"/>
      <c r="AP69" s="78">
        <v>0</v>
      </c>
      <c r="AQ69" s="91"/>
      <c r="AR69" s="78"/>
      <c r="AS69" s="78"/>
      <c r="AT69" s="91">
        <v>6564</v>
      </c>
    </row>
    <row r="70" spans="1:46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94">
        <v>0</v>
      </c>
      <c r="T70" s="57"/>
      <c r="U70" s="57"/>
      <c r="V70" s="58"/>
      <c r="W70" s="94"/>
      <c r="X70" s="75"/>
      <c r="Y70" s="94"/>
      <c r="Z70" s="57"/>
      <c r="AA70" s="94"/>
      <c r="AB70" s="57"/>
      <c r="AC70" s="57"/>
      <c r="AD70" s="94"/>
      <c r="AE70" s="98"/>
      <c r="AF70" s="76"/>
      <c r="AG70" s="91"/>
      <c r="AH70" s="336"/>
      <c r="AI70" s="76"/>
      <c r="AJ70" s="336"/>
      <c r="AK70" s="78"/>
      <c r="AL70" s="77"/>
      <c r="AM70" s="91">
        <v>0</v>
      </c>
      <c r="AN70" s="80"/>
      <c r="AO70" s="91"/>
      <c r="AP70" s="78">
        <v>0</v>
      </c>
      <c r="AQ70" s="91"/>
      <c r="AR70" s="78"/>
      <c r="AS70" s="78"/>
      <c r="AT70" s="91">
        <v>0</v>
      </c>
    </row>
    <row r="71" spans="1:46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31150</v>
      </c>
      <c r="S71" s="95">
        <v>3461</v>
      </c>
      <c r="T71" s="52"/>
      <c r="U71" s="52"/>
      <c r="V71" s="53"/>
      <c r="W71" s="95"/>
      <c r="X71" s="81"/>
      <c r="Y71" s="95"/>
      <c r="Z71" s="52"/>
      <c r="AA71" s="95"/>
      <c r="AB71" s="54"/>
      <c r="AC71" s="52"/>
      <c r="AD71" s="96"/>
      <c r="AE71" s="96"/>
      <c r="AF71" s="72"/>
      <c r="AG71" s="92"/>
      <c r="AH71" s="337"/>
      <c r="AI71" s="72"/>
      <c r="AJ71" s="337"/>
      <c r="AK71" s="73"/>
      <c r="AL71" s="74"/>
      <c r="AM71" s="92">
        <v>35135</v>
      </c>
      <c r="AN71" s="83"/>
      <c r="AO71" s="92"/>
      <c r="AP71" s="73">
        <v>0</v>
      </c>
      <c r="AQ71" s="92"/>
      <c r="AR71" s="73"/>
      <c r="AS71" s="73"/>
      <c r="AT71" s="92">
        <v>6882</v>
      </c>
    </row>
    <row r="72" spans="1:46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69749</v>
      </c>
      <c r="S72" s="93">
        <v>7750</v>
      </c>
      <c r="T72" s="61"/>
      <c r="U72" s="61"/>
      <c r="V72" s="62"/>
      <c r="W72" s="93"/>
      <c r="X72" s="66"/>
      <c r="Y72" s="93"/>
      <c r="Z72" s="61"/>
      <c r="AA72" s="93"/>
      <c r="AB72" s="61"/>
      <c r="AC72" s="61"/>
      <c r="AD72" s="93"/>
      <c r="AE72" s="97"/>
      <c r="AF72" s="67"/>
      <c r="AG72" s="90"/>
      <c r="AH72" s="335"/>
      <c r="AI72" s="67"/>
      <c r="AJ72" s="335"/>
      <c r="AK72" s="69"/>
      <c r="AL72" s="68"/>
      <c r="AM72" s="90">
        <v>59775</v>
      </c>
      <c r="AN72" s="71"/>
      <c r="AO72" s="90"/>
      <c r="AP72" s="69">
        <v>0</v>
      </c>
      <c r="AQ72" s="90"/>
      <c r="AR72" s="69"/>
      <c r="AS72" s="69"/>
      <c r="AT72" s="90">
        <v>10517</v>
      </c>
    </row>
    <row r="73" spans="1:46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110982</v>
      </c>
      <c r="S73" s="94">
        <v>12331</v>
      </c>
      <c r="T73" s="57"/>
      <c r="U73" s="57"/>
      <c r="V73" s="58"/>
      <c r="W73" s="94"/>
      <c r="X73" s="75"/>
      <c r="Y73" s="94"/>
      <c r="Z73" s="57"/>
      <c r="AA73" s="94"/>
      <c r="AB73" s="57"/>
      <c r="AC73" s="57"/>
      <c r="AD73" s="94"/>
      <c r="AE73" s="98"/>
      <c r="AF73" s="76"/>
      <c r="AG73" s="91"/>
      <c r="AH73" s="336"/>
      <c r="AI73" s="76"/>
      <c r="AJ73" s="336"/>
      <c r="AK73" s="78"/>
      <c r="AL73" s="77"/>
      <c r="AM73" s="91">
        <v>109298</v>
      </c>
      <c r="AN73" s="80"/>
      <c r="AO73" s="91"/>
      <c r="AP73" s="78">
        <v>0</v>
      </c>
      <c r="AQ73" s="91"/>
      <c r="AR73" s="78"/>
      <c r="AS73" s="78"/>
      <c r="AT73" s="91">
        <v>11817</v>
      </c>
    </row>
    <row r="74" spans="1:46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33368</v>
      </c>
      <c r="S74" s="94">
        <v>3708</v>
      </c>
      <c r="T74" s="57"/>
      <c r="U74" s="57"/>
      <c r="V74" s="58"/>
      <c r="W74" s="94"/>
      <c r="X74" s="75"/>
      <c r="Y74" s="94"/>
      <c r="Z74" s="57"/>
      <c r="AA74" s="94"/>
      <c r="AB74" s="57"/>
      <c r="AC74" s="57"/>
      <c r="AD74" s="94"/>
      <c r="AE74" s="98"/>
      <c r="AF74" s="76"/>
      <c r="AG74" s="91"/>
      <c r="AH74" s="336"/>
      <c r="AI74" s="76"/>
      <c r="AJ74" s="336"/>
      <c r="AK74" s="78"/>
      <c r="AL74" s="77"/>
      <c r="AM74" s="91">
        <v>23887</v>
      </c>
      <c r="AN74" s="80"/>
      <c r="AO74" s="91"/>
      <c r="AP74" s="78">
        <v>0</v>
      </c>
      <c r="AQ74" s="91"/>
      <c r="AR74" s="78"/>
      <c r="AS74" s="78"/>
      <c r="AT74" s="91">
        <v>3825</v>
      </c>
    </row>
    <row r="75" spans="1:46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126937</v>
      </c>
      <c r="S75" s="94">
        <v>14104</v>
      </c>
      <c r="T75" s="57"/>
      <c r="U75" s="57"/>
      <c r="V75" s="58"/>
      <c r="W75" s="94"/>
      <c r="X75" s="75"/>
      <c r="Y75" s="94"/>
      <c r="Z75" s="57"/>
      <c r="AA75" s="94"/>
      <c r="AB75" s="57"/>
      <c r="AC75" s="57"/>
      <c r="AD75" s="94"/>
      <c r="AE75" s="98"/>
      <c r="AF75" s="76"/>
      <c r="AG75" s="91"/>
      <c r="AH75" s="336"/>
      <c r="AI75" s="76"/>
      <c r="AJ75" s="336"/>
      <c r="AK75" s="78"/>
      <c r="AL75" s="77"/>
      <c r="AM75" s="91">
        <v>76727</v>
      </c>
      <c r="AN75" s="80"/>
      <c r="AO75" s="91"/>
      <c r="AP75" s="78">
        <v>-3587</v>
      </c>
      <c r="AQ75" s="91"/>
      <c r="AR75" s="78"/>
      <c r="AS75" s="78"/>
      <c r="AT75" s="91">
        <v>8947</v>
      </c>
    </row>
    <row r="76" spans="1:46" s="199" customFormat="1" ht="16.149999999999999" customHeight="1" thickBot="1" x14ac:dyDescent="0.25">
      <c r="A76" s="1610" t="s">
        <v>494</v>
      </c>
      <c r="B76" s="1612"/>
      <c r="C76" s="357">
        <v>2358</v>
      </c>
      <c r="D76" s="330"/>
      <c r="E76" s="347">
        <v>9067358.3675694019</v>
      </c>
      <c r="F76" s="357">
        <v>1330</v>
      </c>
      <c r="G76" s="330"/>
      <c r="H76" s="347">
        <v>696185.79851678188</v>
      </c>
      <c r="I76" s="357">
        <v>2082</v>
      </c>
      <c r="J76" s="330"/>
      <c r="K76" s="347">
        <v>294688.20356035751</v>
      </c>
      <c r="L76" s="357">
        <v>248</v>
      </c>
      <c r="M76" s="330"/>
      <c r="N76" s="347">
        <v>889189.12584781658</v>
      </c>
      <c r="O76" s="357">
        <v>67</v>
      </c>
      <c r="P76" s="330"/>
      <c r="Q76" s="347">
        <v>91685.66230101281</v>
      </c>
      <c r="R76" s="358">
        <v>11039106</v>
      </c>
      <c r="S76" s="358">
        <v>1226566</v>
      </c>
      <c r="T76" s="330">
        <v>2959030</v>
      </c>
      <c r="U76" s="330">
        <v>178928</v>
      </c>
      <c r="V76" s="359">
        <v>3137958</v>
      </c>
      <c r="W76" s="358">
        <v>14177064</v>
      </c>
      <c r="X76" s="347">
        <v>-35444</v>
      </c>
      <c r="Y76" s="358">
        <v>14141620</v>
      </c>
      <c r="Z76" s="347">
        <v>13485</v>
      </c>
      <c r="AA76" s="358">
        <v>14155105</v>
      </c>
      <c r="AB76" s="330">
        <v>12840044</v>
      </c>
      <c r="AC76" s="330">
        <v>1315061</v>
      </c>
      <c r="AD76" s="358">
        <v>1315061</v>
      </c>
      <c r="AE76" s="327">
        <v>14155105</v>
      </c>
      <c r="AF76" s="360">
        <v>4771.8</v>
      </c>
      <c r="AG76" s="361">
        <v>10430642</v>
      </c>
      <c r="AH76" s="357">
        <v>611</v>
      </c>
      <c r="AI76" s="360">
        <v>2429214</v>
      </c>
      <c r="AJ76" s="357">
        <v>31</v>
      </c>
      <c r="AK76" s="362">
        <v>102586</v>
      </c>
      <c r="AL76" s="363">
        <v>2531800</v>
      </c>
      <c r="AM76" s="361">
        <v>12962442</v>
      </c>
      <c r="AN76" s="364">
        <v>-32406</v>
      </c>
      <c r="AO76" s="361">
        <v>12930036</v>
      </c>
      <c r="AP76" s="362">
        <v>-11458</v>
      </c>
      <c r="AQ76" s="361">
        <v>12918578</v>
      </c>
      <c r="AR76" s="362">
        <v>11722324</v>
      </c>
      <c r="AS76" s="362">
        <v>1196254</v>
      </c>
      <c r="AT76" s="361">
        <v>1196254</v>
      </c>
    </row>
    <row r="77" spans="1:46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44"/>
      <c r="AF77" s="367"/>
      <c r="AG77" s="344"/>
      <c r="AH77" s="366"/>
      <c r="AI77" s="367"/>
      <c r="AJ77" s="366"/>
      <c r="AK77" s="344"/>
      <c r="AL77" s="344"/>
      <c r="AM77" s="344"/>
      <c r="AN77" s="344"/>
      <c r="AO77" s="344"/>
      <c r="AP77" s="344"/>
      <c r="AQ77" s="344"/>
      <c r="AR77" s="344"/>
      <c r="AS77" s="344"/>
      <c r="AT77" s="344"/>
    </row>
    <row r="78" spans="1:46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246"/>
      <c r="AA78" s="98">
        <v>0</v>
      </c>
      <c r="AB78" s="251">
        <v>0</v>
      </c>
      <c r="AC78" s="246">
        <v>0</v>
      </c>
      <c r="AD78" s="98">
        <v>0</v>
      </c>
      <c r="AE78" s="98">
        <v>0</v>
      </c>
      <c r="AF78" s="246"/>
      <c r="AG78" s="246"/>
      <c r="AH78" s="248"/>
      <c r="AI78" s="246"/>
      <c r="AJ78" s="248"/>
      <c r="AK78" s="246"/>
      <c r="AL78" s="246"/>
      <c r="AM78" s="246"/>
      <c r="AN78" s="246"/>
      <c r="AO78" s="246"/>
      <c r="AP78" s="246"/>
      <c r="AQ78" s="246"/>
      <c r="AR78" s="246"/>
      <c r="AS78" s="246"/>
      <c r="AT78" s="246"/>
    </row>
    <row r="79" spans="1:46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46"/>
      <c r="AA79" s="250"/>
      <c r="AB79" s="251"/>
      <c r="AC79" s="246"/>
      <c r="AD79" s="250"/>
      <c r="AE79" s="98">
        <v>0</v>
      </c>
      <c r="AF79" s="246"/>
      <c r="AG79" s="246"/>
      <c r="AH79" s="248"/>
      <c r="AI79" s="246"/>
      <c r="AJ79" s="248"/>
      <c r="AK79" s="246"/>
      <c r="AL79" s="246"/>
      <c r="AM79" s="246"/>
      <c r="AN79" s="246"/>
      <c r="AO79" s="246"/>
      <c r="AP79" s="246"/>
      <c r="AQ79" s="246"/>
      <c r="AR79" s="246"/>
      <c r="AS79" s="246"/>
      <c r="AT79" s="246"/>
    </row>
    <row r="80" spans="1:46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246"/>
      <c r="AA80" s="251"/>
      <c r="AB80" s="251">
        <v>291</v>
      </c>
      <c r="AC80" s="246">
        <v>-291</v>
      </c>
      <c r="AD80" s="98">
        <v>-291</v>
      </c>
      <c r="AE80" s="98">
        <v>37842</v>
      </c>
      <c r="AF80" s="246"/>
      <c r="AG80" s="246"/>
      <c r="AH80" s="248"/>
      <c r="AI80" s="246"/>
      <c r="AJ80" s="248"/>
      <c r="AK80" s="246"/>
      <c r="AL80" s="246"/>
      <c r="AM80" s="246"/>
      <c r="AN80" s="246"/>
      <c r="AO80" s="246"/>
      <c r="AP80" s="246"/>
      <c r="AQ80" s="246"/>
      <c r="AR80" s="246"/>
      <c r="AS80" s="246"/>
      <c r="AT80" s="246"/>
    </row>
    <row r="81" spans="1:46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46"/>
      <c r="AA81" s="250"/>
      <c r="AB81" s="251"/>
      <c r="AC81" s="246"/>
      <c r="AD81" s="250"/>
      <c r="AE81" s="98">
        <v>0</v>
      </c>
      <c r="AF81" s="246"/>
      <c r="AG81" s="246"/>
      <c r="AH81" s="248"/>
      <c r="AI81" s="246"/>
      <c r="AJ81" s="248"/>
      <c r="AK81" s="246"/>
      <c r="AL81" s="246"/>
      <c r="AM81" s="246"/>
      <c r="AN81" s="246"/>
      <c r="AO81" s="246"/>
      <c r="AP81" s="246"/>
      <c r="AQ81" s="246"/>
      <c r="AR81" s="246"/>
      <c r="AS81" s="246"/>
      <c r="AT81" s="246"/>
    </row>
    <row r="82" spans="1:46" s="199" customFormat="1" ht="16.149999999999999" customHeight="1" x14ac:dyDescent="0.2">
      <c r="A82" s="1608" t="s">
        <v>1638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96">
        <v>119364</v>
      </c>
      <c r="AB82" s="54">
        <v>98942</v>
      </c>
      <c r="AC82" s="247">
        <v>20422</v>
      </c>
      <c r="AD82" s="96">
        <v>20422</v>
      </c>
      <c r="AE82" s="96">
        <v>119364</v>
      </c>
      <c r="AF82" s="247"/>
      <c r="AG82" s="247"/>
      <c r="AH82" s="249"/>
      <c r="AI82" s="247"/>
      <c r="AJ82" s="249"/>
      <c r="AK82" s="247"/>
      <c r="AL82" s="247"/>
      <c r="AM82" s="247"/>
      <c r="AN82" s="247"/>
      <c r="AO82" s="247"/>
      <c r="AP82" s="247"/>
      <c r="AQ82" s="247"/>
      <c r="AR82" s="247"/>
      <c r="AS82" s="247"/>
      <c r="AT82" s="247"/>
    </row>
    <row r="83" spans="1:46" s="199" customFormat="1" ht="16.149999999999999" customHeight="1" x14ac:dyDescent="0.2">
      <c r="A83" s="1608" t="s">
        <v>1368</v>
      </c>
      <c r="B83" s="1609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/>
      <c r="Z83" s="1129">
        <v>0</v>
      </c>
      <c r="AA83" s="1130">
        <v>0</v>
      </c>
      <c r="AB83" s="1131">
        <v>0</v>
      </c>
      <c r="AC83" s="1129">
        <v>0</v>
      </c>
      <c r="AD83" s="1130">
        <v>0</v>
      </c>
      <c r="AE83" s="1130">
        <v>0</v>
      </c>
      <c r="AF83" s="1129"/>
      <c r="AG83" s="1129"/>
      <c r="AH83" s="1128"/>
      <c r="AI83" s="1129"/>
      <c r="AJ83" s="1128"/>
      <c r="AK83" s="1129"/>
      <c r="AL83" s="1129"/>
      <c r="AM83" s="1129"/>
      <c r="AN83" s="1129"/>
      <c r="AO83" s="1129"/>
      <c r="AP83" s="1129"/>
      <c r="AQ83" s="1129"/>
      <c r="AR83" s="1129"/>
      <c r="AS83" s="1129"/>
      <c r="AT83" s="1129"/>
    </row>
    <row r="84" spans="1:46" s="199" customFormat="1" ht="16.149999999999999" customHeight="1" thickBot="1" x14ac:dyDescent="0.25">
      <c r="A84" s="1610" t="s">
        <v>495</v>
      </c>
      <c r="B84" s="1611"/>
      <c r="C84" s="326">
        <v>2358</v>
      </c>
      <c r="D84" s="325"/>
      <c r="E84" s="338">
        <v>9067358.3675694019</v>
      </c>
      <c r="F84" s="326">
        <v>1330</v>
      </c>
      <c r="G84" s="325"/>
      <c r="H84" s="338">
        <v>696185.79851678188</v>
      </c>
      <c r="I84" s="326">
        <v>2082</v>
      </c>
      <c r="J84" s="325"/>
      <c r="K84" s="338">
        <v>294688.20356035751</v>
      </c>
      <c r="L84" s="326">
        <v>248</v>
      </c>
      <c r="M84" s="325"/>
      <c r="N84" s="338">
        <v>889189.12584781658</v>
      </c>
      <c r="O84" s="326">
        <v>67</v>
      </c>
      <c r="P84" s="325"/>
      <c r="Q84" s="338">
        <v>91685.66230101281</v>
      </c>
      <c r="R84" s="325">
        <v>11039106</v>
      </c>
      <c r="S84" s="325">
        <v>1226566</v>
      </c>
      <c r="T84" s="325">
        <v>2959030</v>
      </c>
      <c r="U84" s="325">
        <v>178928</v>
      </c>
      <c r="V84" s="325">
        <v>3137958</v>
      </c>
      <c r="W84" s="325">
        <v>14177064</v>
      </c>
      <c r="X84" s="325">
        <v>-35444</v>
      </c>
      <c r="Y84" s="325">
        <v>14141620</v>
      </c>
      <c r="Z84" s="338">
        <v>13485</v>
      </c>
      <c r="AA84" s="327">
        <v>14274469</v>
      </c>
      <c r="AB84" s="325">
        <v>12939277</v>
      </c>
      <c r="AC84" s="325">
        <v>1335192</v>
      </c>
      <c r="AD84" s="327">
        <v>1335192</v>
      </c>
      <c r="AE84" s="327">
        <v>14312311</v>
      </c>
      <c r="AF84" s="252"/>
      <c r="AG84" s="325">
        <v>10430642</v>
      </c>
      <c r="AH84" s="326">
        <v>611</v>
      </c>
      <c r="AI84" s="252">
        <v>2429214</v>
      </c>
      <c r="AJ84" s="326">
        <v>31</v>
      </c>
      <c r="AK84" s="325">
        <v>102586</v>
      </c>
      <c r="AL84" s="325">
        <v>2531800</v>
      </c>
      <c r="AM84" s="325">
        <v>12962442</v>
      </c>
      <c r="AN84" s="325">
        <v>-32406</v>
      </c>
      <c r="AO84" s="325">
        <v>12930036</v>
      </c>
      <c r="AP84" s="325">
        <v>-11458</v>
      </c>
      <c r="AQ84" s="325">
        <v>12918578</v>
      </c>
      <c r="AR84" s="325">
        <v>11722324</v>
      </c>
      <c r="AS84" s="325">
        <v>1196254</v>
      </c>
      <c r="AT84" s="325">
        <v>1196254</v>
      </c>
    </row>
    <row r="85" spans="1:46" ht="16.149999999999999" customHeight="1" thickTop="1" x14ac:dyDescent="0.2">
      <c r="A85" s="110" t="s">
        <v>1548</v>
      </c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192"/>
      <c r="Y85" s="339"/>
      <c r="Z85" s="192"/>
      <c r="AA85" s="192"/>
      <c r="AB85" s="192"/>
      <c r="AC85" s="192"/>
      <c r="AD85" s="192"/>
      <c r="AE85" s="192"/>
      <c r="AF85" s="192"/>
      <c r="AG85" s="192"/>
    </row>
    <row r="86" spans="1:46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192"/>
      <c r="Y86" s="339"/>
      <c r="Z86" s="192"/>
      <c r="AA86" s="192"/>
      <c r="AB86" s="192"/>
      <c r="AC86" s="192"/>
      <c r="AD86" s="192"/>
      <c r="AE86" s="192"/>
      <c r="AF86" s="192"/>
      <c r="AG86" s="192"/>
    </row>
    <row r="87" spans="1:46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46" x14ac:dyDescent="0.2">
      <c r="A88" s="110" t="s">
        <v>1583</v>
      </c>
      <c r="B88" s="110" t="s">
        <v>1583</v>
      </c>
      <c r="C88" s="110" t="s">
        <v>1583</v>
      </c>
      <c r="D88" s="110" t="s">
        <v>1583</v>
      </c>
      <c r="E88" s="110" t="s">
        <v>1583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D88" s="110">
        <v>1</v>
      </c>
      <c r="AT88" s="110">
        <v>1</v>
      </c>
    </row>
    <row r="89" spans="1:46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  <row r="90" spans="1:46" x14ac:dyDescent="0.2">
      <c r="B90" s="1352"/>
    </row>
    <row r="91" spans="1:46" x14ac:dyDescent="0.2">
      <c r="B91" s="1351"/>
    </row>
    <row r="92" spans="1:46" x14ac:dyDescent="0.2">
      <c r="B92" s="1351"/>
    </row>
    <row r="93" spans="1:46" x14ac:dyDescent="0.2">
      <c r="B93" s="1351"/>
    </row>
  </sheetData>
  <mergeCells count="47">
    <mergeCell ref="A78:B78"/>
    <mergeCell ref="AH2:AL2"/>
    <mergeCell ref="AM2:AM3"/>
    <mergeCell ref="AN2:AN3"/>
    <mergeCell ref="AO2:AO3"/>
    <mergeCell ref="AB2:AB3"/>
    <mergeCell ref="AC2:AC3"/>
    <mergeCell ref="AD2:AD3"/>
    <mergeCell ref="AE2:AE3"/>
    <mergeCell ref="AF2:AF3"/>
    <mergeCell ref="AG2:AG3"/>
    <mergeCell ref="W2:W3"/>
    <mergeCell ref="X2:X3"/>
    <mergeCell ref="Y2:Y3"/>
    <mergeCell ref="Z2:Z3"/>
    <mergeCell ref="O2:Q2"/>
    <mergeCell ref="AF1:AL1"/>
    <mergeCell ref="W1:AE1"/>
    <mergeCell ref="AM1:AT1"/>
    <mergeCell ref="AT2:AT3"/>
    <mergeCell ref="C1:K1"/>
    <mergeCell ref="C2:C3"/>
    <mergeCell ref="D2:E2"/>
    <mergeCell ref="F2:H2"/>
    <mergeCell ref="I2:K2"/>
    <mergeCell ref="L2:N2"/>
    <mergeCell ref="A1:B3"/>
    <mergeCell ref="S2:S3"/>
    <mergeCell ref="L1:V1"/>
    <mergeCell ref="R2:R3"/>
    <mergeCell ref="T2:V2"/>
    <mergeCell ref="M87:M88"/>
    <mergeCell ref="P87:P88"/>
    <mergeCell ref="AR2:AR3"/>
    <mergeCell ref="AS2:AS3"/>
    <mergeCell ref="A79:B79"/>
    <mergeCell ref="A80:B80"/>
    <mergeCell ref="A81:B81"/>
    <mergeCell ref="A82:B82"/>
    <mergeCell ref="A84:B84"/>
    <mergeCell ref="A83:B83"/>
    <mergeCell ref="J87:J88"/>
    <mergeCell ref="A76:B76"/>
    <mergeCell ref="A77:B77"/>
    <mergeCell ref="AP2:AP3"/>
    <mergeCell ref="AQ2:AQ3"/>
    <mergeCell ref="AA2:AA3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June 2019</oddHeader>
    <oddFooter>&amp;R&amp;P</oddFooter>
  </headerFooter>
  <colBreaks count="4" manualBreakCount="4">
    <brk id="11" max="1048575" man="1"/>
    <brk id="22" max="1048575" man="1"/>
    <brk id="31" max="1048575" man="1"/>
    <brk id="38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M82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.7109375" style="112" customWidth="1"/>
    <col min="2" max="2" width="18.5703125" style="112" customWidth="1"/>
    <col min="3" max="4" width="16" style="112" customWidth="1"/>
    <col min="5" max="5" width="13.7109375" style="112" customWidth="1"/>
    <col min="6" max="7" width="16" style="112" customWidth="1"/>
    <col min="8" max="8" width="13.7109375" style="112" bestFit="1" customWidth="1"/>
    <col min="9" max="9" width="13.85546875" style="112" customWidth="1"/>
    <col min="10" max="10" width="15.5703125" style="112" bestFit="1" customWidth="1"/>
    <col min="11" max="11" width="13.7109375" style="112" customWidth="1"/>
    <col min="12" max="12" width="8.85546875" style="112"/>
    <col min="13" max="13" width="12.7109375" style="112" customWidth="1"/>
    <col min="14" max="16384" width="8.85546875" style="112"/>
  </cols>
  <sheetData>
    <row r="1" spans="1:13" ht="18.600000000000001" customHeight="1" x14ac:dyDescent="0.2">
      <c r="A1" s="1687" t="s">
        <v>1</v>
      </c>
      <c r="B1" s="1688"/>
      <c r="C1" s="1815" t="s">
        <v>383</v>
      </c>
      <c r="D1" s="1816"/>
      <c r="E1" s="1817"/>
      <c r="F1" s="1820" t="s">
        <v>384</v>
      </c>
      <c r="G1" s="1821"/>
      <c r="H1" s="1822"/>
      <c r="I1" s="1823" t="s">
        <v>331</v>
      </c>
      <c r="J1" s="1813" t="s">
        <v>1469</v>
      </c>
    </row>
    <row r="2" spans="1:13" ht="72.599999999999994" customHeight="1" x14ac:dyDescent="0.2">
      <c r="A2" s="1673"/>
      <c r="B2" s="1674"/>
      <c r="C2" s="1818" t="s">
        <v>1203</v>
      </c>
      <c r="D2" s="1818" t="s">
        <v>1201</v>
      </c>
      <c r="E2" s="194" t="s">
        <v>333</v>
      </c>
      <c r="F2" s="1819" t="s">
        <v>1204</v>
      </c>
      <c r="G2" s="1819" t="s">
        <v>1202</v>
      </c>
      <c r="H2" s="195" t="s">
        <v>332</v>
      </c>
      <c r="I2" s="1824"/>
      <c r="J2" s="1814"/>
    </row>
    <row r="3" spans="1:13" ht="15.75" customHeight="1" x14ac:dyDescent="0.2">
      <c r="A3" s="1689"/>
      <c r="B3" s="1690"/>
      <c r="C3" s="1818"/>
      <c r="D3" s="1818"/>
      <c r="E3" s="569">
        <f>'7_Local Revenue'!AD76*J78</f>
        <v>15.0479</v>
      </c>
      <c r="F3" s="1819"/>
      <c r="G3" s="1819"/>
      <c r="H3" s="570">
        <f>'7_Local Revenue'!AF76*J78</f>
        <v>7.5109999999999994E-3</v>
      </c>
      <c r="I3" s="1825"/>
      <c r="J3" s="1696"/>
    </row>
    <row r="4" spans="1:13" x14ac:dyDescent="0.2">
      <c r="A4" s="571"/>
      <c r="B4" s="571"/>
      <c r="C4" s="572">
        <v>1</v>
      </c>
      <c r="D4" s="573">
        <f t="shared" ref="D4:J4" si="0">1+C4</f>
        <v>2</v>
      </c>
      <c r="E4" s="573">
        <f t="shared" si="0"/>
        <v>3</v>
      </c>
      <c r="F4" s="573">
        <f t="shared" si="0"/>
        <v>4</v>
      </c>
      <c r="G4" s="573">
        <f t="shared" si="0"/>
        <v>5</v>
      </c>
      <c r="H4" s="573">
        <f t="shared" si="0"/>
        <v>6</v>
      </c>
      <c r="I4" s="574">
        <f t="shared" si="0"/>
        <v>7</v>
      </c>
      <c r="J4" s="573">
        <f t="shared" si="0"/>
        <v>8</v>
      </c>
    </row>
    <row r="5" spans="1:13" s="833" customFormat="1" ht="14.25" customHeight="1" x14ac:dyDescent="0.2">
      <c r="A5" s="1310"/>
      <c r="B5" s="1310"/>
      <c r="C5" s="1311" t="s">
        <v>268</v>
      </c>
      <c r="D5" s="1312" t="s">
        <v>266</v>
      </c>
      <c r="E5" s="1312" t="s">
        <v>1465</v>
      </c>
      <c r="F5" s="1312" t="s">
        <v>269</v>
      </c>
      <c r="G5" s="1312" t="s">
        <v>267</v>
      </c>
      <c r="H5" s="1312" t="s">
        <v>1454</v>
      </c>
      <c r="I5" s="1312" t="s">
        <v>270</v>
      </c>
      <c r="J5" s="1312" t="s">
        <v>801</v>
      </c>
    </row>
    <row r="6" spans="1:13" s="833" customFormat="1" ht="11.25" hidden="1" x14ac:dyDescent="0.2">
      <c r="A6" s="1310"/>
      <c r="B6" s="1310"/>
      <c r="C6" s="1311" t="s">
        <v>802</v>
      </c>
      <c r="D6" s="1312" t="s">
        <v>802</v>
      </c>
      <c r="E6" s="1312" t="s">
        <v>803</v>
      </c>
      <c r="F6" s="1312" t="s">
        <v>802</v>
      </c>
      <c r="G6" s="1312" t="s">
        <v>802</v>
      </c>
      <c r="H6" s="1312" t="s">
        <v>803</v>
      </c>
      <c r="I6" s="1312" t="s">
        <v>802</v>
      </c>
      <c r="J6" s="1312" t="s">
        <v>803</v>
      </c>
    </row>
    <row r="7" spans="1:13" ht="16.899999999999999" customHeight="1" x14ac:dyDescent="0.2">
      <c r="A7" s="845">
        <v>1</v>
      </c>
      <c r="B7" s="847" t="s">
        <v>7</v>
      </c>
      <c r="C7" s="849">
        <f>'7_Local Revenue'!AE7</f>
        <v>11470694</v>
      </c>
      <c r="D7" s="849">
        <f>'7_Local Revenue'!H7</f>
        <v>382253415</v>
      </c>
      <c r="E7" s="849">
        <f t="shared" ref="E7:E38" si="1">ROUND(D7*$E$3/1000,0)</f>
        <v>5752111</v>
      </c>
      <c r="F7" s="849">
        <f>'7_Local Revenue'!AI7</f>
        <v>11996141</v>
      </c>
      <c r="G7" s="849">
        <f>'7_Local Revenue'!AM7</f>
        <v>799742733</v>
      </c>
      <c r="H7" s="849">
        <f t="shared" ref="H7:H38" si="2">ROUND(G7*$H$3,0)</f>
        <v>6006868</v>
      </c>
      <c r="I7" s="849">
        <f>'7_Local Revenue'!AP7</f>
        <v>473412</v>
      </c>
      <c r="J7" s="851">
        <f t="shared" ref="J7:J38" si="3">E7+H7+I7</f>
        <v>12232391</v>
      </c>
    </row>
    <row r="8" spans="1:13" ht="16.899999999999999" customHeight="1" x14ac:dyDescent="0.2">
      <c r="A8" s="255">
        <v>2</v>
      </c>
      <c r="B8" s="575" t="s">
        <v>8</v>
      </c>
      <c r="C8" s="257">
        <f>'7_Local Revenue'!AE8</f>
        <v>4313906</v>
      </c>
      <c r="D8" s="257">
        <f>'7_Local Revenue'!H8</f>
        <v>93262303</v>
      </c>
      <c r="E8" s="257">
        <f t="shared" si="1"/>
        <v>1403402</v>
      </c>
      <c r="F8" s="257">
        <f>'7_Local Revenue'!AI8</f>
        <v>7610715</v>
      </c>
      <c r="G8" s="257">
        <f>'7_Local Revenue'!AM8</f>
        <v>253690500</v>
      </c>
      <c r="H8" s="257">
        <f t="shared" si="2"/>
        <v>1905469</v>
      </c>
      <c r="I8" s="257">
        <f>'7_Local Revenue'!AP8</f>
        <v>89462</v>
      </c>
      <c r="J8" s="576">
        <f t="shared" si="3"/>
        <v>3398333</v>
      </c>
    </row>
    <row r="9" spans="1:13" ht="16.899999999999999" customHeight="1" x14ac:dyDescent="0.2">
      <c r="A9" s="255">
        <v>3</v>
      </c>
      <c r="B9" s="575" t="s">
        <v>9</v>
      </c>
      <c r="C9" s="257">
        <f>'7_Local Revenue'!AE9</f>
        <v>72152262</v>
      </c>
      <c r="D9" s="257">
        <f>'7_Local Revenue'!H9</f>
        <v>1175188871</v>
      </c>
      <c r="E9" s="257">
        <f t="shared" si="1"/>
        <v>17684125</v>
      </c>
      <c r="F9" s="257">
        <f>'7_Local Revenue'!AI9</f>
        <v>71040618</v>
      </c>
      <c r="G9" s="257">
        <f>'7_Local Revenue'!AM9</f>
        <v>3552030900</v>
      </c>
      <c r="H9" s="257">
        <f t="shared" si="2"/>
        <v>26679304</v>
      </c>
      <c r="I9" s="257">
        <f>'7_Local Revenue'!AP9</f>
        <v>200069</v>
      </c>
      <c r="J9" s="576">
        <f t="shared" si="3"/>
        <v>44563498</v>
      </c>
    </row>
    <row r="10" spans="1:13" ht="16.899999999999999" customHeight="1" x14ac:dyDescent="0.2">
      <c r="A10" s="255">
        <v>4</v>
      </c>
      <c r="B10" s="575" t="s">
        <v>10</v>
      </c>
      <c r="C10" s="257">
        <f>'7_Local Revenue'!AE10</f>
        <v>6384589</v>
      </c>
      <c r="D10" s="257">
        <f>'7_Local Revenue'!H10</f>
        <v>167244252</v>
      </c>
      <c r="E10" s="257">
        <f t="shared" si="1"/>
        <v>2516675</v>
      </c>
      <c r="F10" s="257">
        <f>'7_Local Revenue'!AI10</f>
        <v>6049787</v>
      </c>
      <c r="G10" s="257">
        <f>'7_Local Revenue'!AM10</f>
        <v>201659567</v>
      </c>
      <c r="H10" s="257">
        <f t="shared" si="2"/>
        <v>1514665</v>
      </c>
      <c r="I10" s="257">
        <f>'7_Local Revenue'!AP10</f>
        <v>105696</v>
      </c>
      <c r="J10" s="576">
        <f t="shared" si="3"/>
        <v>4137036</v>
      </c>
    </row>
    <row r="11" spans="1:13" ht="16.899999999999999" customHeight="1" x14ac:dyDescent="0.2">
      <c r="A11" s="846">
        <v>5</v>
      </c>
      <c r="B11" s="848" t="s">
        <v>11</v>
      </c>
      <c r="C11" s="850">
        <f>'7_Local Revenue'!AE11</f>
        <v>3248454</v>
      </c>
      <c r="D11" s="850">
        <f>'7_Local Revenue'!H11</f>
        <v>140066332</v>
      </c>
      <c r="E11" s="850">
        <f t="shared" si="1"/>
        <v>2107704</v>
      </c>
      <c r="F11" s="850">
        <f>'7_Local Revenue'!AI11</f>
        <v>7894137</v>
      </c>
      <c r="G11" s="850">
        <f>'7_Local Revenue'!AM11</f>
        <v>451093543</v>
      </c>
      <c r="H11" s="850">
        <f t="shared" si="2"/>
        <v>3388164</v>
      </c>
      <c r="I11" s="850">
        <f>'7_Local Revenue'!AP11</f>
        <v>427447</v>
      </c>
      <c r="J11" s="852">
        <f t="shared" si="3"/>
        <v>5923315</v>
      </c>
    </row>
    <row r="12" spans="1:13" ht="16.899999999999999" customHeight="1" x14ac:dyDescent="0.2">
      <c r="A12" s="845">
        <v>6</v>
      </c>
      <c r="B12" s="847" t="s">
        <v>12</v>
      </c>
      <c r="C12" s="849">
        <f>'7_Local Revenue'!AE12</f>
        <v>11748962</v>
      </c>
      <c r="D12" s="849">
        <f>'7_Local Revenue'!H12</f>
        <v>214969867</v>
      </c>
      <c r="E12" s="849">
        <f t="shared" si="1"/>
        <v>3234845</v>
      </c>
      <c r="F12" s="849">
        <f>'7_Local Revenue'!AI12</f>
        <v>10868669</v>
      </c>
      <c r="G12" s="849">
        <f>'7_Local Revenue'!AM12</f>
        <v>543433450</v>
      </c>
      <c r="H12" s="849">
        <f t="shared" si="2"/>
        <v>4081729</v>
      </c>
      <c r="I12" s="849">
        <f>'7_Local Revenue'!AP12</f>
        <v>321070</v>
      </c>
      <c r="J12" s="851">
        <f t="shared" si="3"/>
        <v>7637644</v>
      </c>
    </row>
    <row r="13" spans="1:13" ht="16.899999999999999" customHeight="1" x14ac:dyDescent="0.2">
      <c r="A13" s="255">
        <v>7</v>
      </c>
      <c r="B13" s="575" t="s">
        <v>13</v>
      </c>
      <c r="C13" s="257">
        <f>'7_Local Revenue'!AE13</f>
        <v>20716463</v>
      </c>
      <c r="D13" s="257">
        <f>'7_Local Revenue'!H13</f>
        <v>346491397</v>
      </c>
      <c r="E13" s="257">
        <f t="shared" si="1"/>
        <v>5213968</v>
      </c>
      <c r="F13" s="257">
        <f>'7_Local Revenue'!AI13</f>
        <v>3842623</v>
      </c>
      <c r="G13" s="257">
        <f>'7_Local Revenue'!AM13</f>
        <v>192131150</v>
      </c>
      <c r="H13" s="257">
        <f t="shared" si="2"/>
        <v>1443097</v>
      </c>
      <c r="I13" s="257">
        <f>'7_Local Revenue'!AP13</f>
        <v>130215</v>
      </c>
      <c r="J13" s="576">
        <f t="shared" si="3"/>
        <v>6787280</v>
      </c>
    </row>
    <row r="14" spans="1:13" ht="16.899999999999999" customHeight="1" x14ac:dyDescent="0.2">
      <c r="A14" s="255">
        <v>8</v>
      </c>
      <c r="B14" s="575" t="s">
        <v>14</v>
      </c>
      <c r="C14" s="257">
        <f>'7_Local Revenue'!AE14</f>
        <v>64164448</v>
      </c>
      <c r="D14" s="257">
        <f>'7_Local Revenue'!H14</f>
        <v>978207233</v>
      </c>
      <c r="E14" s="257">
        <f t="shared" si="1"/>
        <v>14719965</v>
      </c>
      <c r="F14" s="257">
        <f>'7_Local Revenue'!AI14</f>
        <v>42534297</v>
      </c>
      <c r="G14" s="257">
        <f>'7_Local Revenue'!AM14</f>
        <v>2430531257</v>
      </c>
      <c r="H14" s="257">
        <f t="shared" si="2"/>
        <v>18255720</v>
      </c>
      <c r="I14" s="257">
        <f>'7_Local Revenue'!AP14</f>
        <v>619107</v>
      </c>
      <c r="J14" s="576">
        <f t="shared" si="3"/>
        <v>33594792</v>
      </c>
    </row>
    <row r="15" spans="1:13" ht="16.899999999999999" customHeight="1" x14ac:dyDescent="0.2">
      <c r="A15" s="255">
        <v>9</v>
      </c>
      <c r="B15" s="575" t="s">
        <v>15</v>
      </c>
      <c r="C15" s="257">
        <f>'7_Local Revenue'!AE15</f>
        <v>126980393</v>
      </c>
      <c r="D15" s="257">
        <f>'7_Local Revenue'!H15</f>
        <v>1748031376</v>
      </c>
      <c r="E15" s="257">
        <f t="shared" si="1"/>
        <v>26304201</v>
      </c>
      <c r="F15" s="257">
        <f>'7_Local Revenue'!AI15</f>
        <v>72891833</v>
      </c>
      <c r="G15" s="257">
        <f>'7_Local Revenue'!AM15</f>
        <v>4859455533</v>
      </c>
      <c r="H15" s="257">
        <f t="shared" si="2"/>
        <v>36499371</v>
      </c>
      <c r="I15" s="257">
        <f>'7_Local Revenue'!AP15</f>
        <v>2026830</v>
      </c>
      <c r="J15" s="576">
        <f t="shared" si="3"/>
        <v>64830402</v>
      </c>
    </row>
    <row r="16" spans="1:13" ht="16.899999999999999" customHeight="1" x14ac:dyDescent="0.2">
      <c r="A16" s="846">
        <v>10</v>
      </c>
      <c r="B16" s="848" t="s">
        <v>16</v>
      </c>
      <c r="C16" s="850">
        <f>'7_Local Revenue'!AE16</f>
        <v>55648260</v>
      </c>
      <c r="D16" s="850">
        <f>'7_Local Revenue'!H16</f>
        <v>2048915100</v>
      </c>
      <c r="E16" s="850">
        <f t="shared" si="1"/>
        <v>30831870</v>
      </c>
      <c r="F16" s="850">
        <f>'7_Local Revenue'!AI16</f>
        <v>168474945</v>
      </c>
      <c r="G16" s="850">
        <f>'7_Local Revenue'!AM16</f>
        <v>6738997800</v>
      </c>
      <c r="H16" s="850">
        <f t="shared" si="2"/>
        <v>50616612</v>
      </c>
      <c r="I16" s="850">
        <f>'7_Local Revenue'!AP16</f>
        <v>1009600</v>
      </c>
      <c r="J16" s="852">
        <f t="shared" si="3"/>
        <v>82458082</v>
      </c>
      <c r="K16" s="147"/>
      <c r="L16" s="147"/>
      <c r="M16" s="147"/>
    </row>
    <row r="17" spans="1:13" ht="16.899999999999999" customHeight="1" x14ac:dyDescent="0.2">
      <c r="A17" s="845">
        <v>11</v>
      </c>
      <c r="B17" s="847" t="s">
        <v>17</v>
      </c>
      <c r="C17" s="849">
        <f>'7_Local Revenue'!AE17</f>
        <v>3372165</v>
      </c>
      <c r="D17" s="849">
        <f>'7_Local Revenue'!H17</f>
        <v>60316755</v>
      </c>
      <c r="E17" s="849">
        <f t="shared" si="1"/>
        <v>907640</v>
      </c>
      <c r="F17" s="849">
        <f>'7_Local Revenue'!AI17</f>
        <v>2114075</v>
      </c>
      <c r="G17" s="849">
        <f>'7_Local Revenue'!AM17</f>
        <v>105703750</v>
      </c>
      <c r="H17" s="849">
        <f t="shared" si="2"/>
        <v>793941</v>
      </c>
      <c r="I17" s="849">
        <f>'7_Local Revenue'!AP17</f>
        <v>79624</v>
      </c>
      <c r="J17" s="851">
        <f t="shared" si="3"/>
        <v>1781205</v>
      </c>
      <c r="K17" s="147"/>
      <c r="L17" s="147"/>
      <c r="M17" s="147"/>
    </row>
    <row r="18" spans="1:13" ht="16.899999999999999" customHeight="1" x14ac:dyDescent="0.2">
      <c r="A18" s="255">
        <v>12</v>
      </c>
      <c r="B18" s="575" t="s">
        <v>18</v>
      </c>
      <c r="C18" s="257">
        <f>'7_Local Revenue'!AE18</f>
        <v>8071838</v>
      </c>
      <c r="D18" s="257">
        <f>'7_Local Revenue'!H18</f>
        <v>241097528</v>
      </c>
      <c r="E18" s="257">
        <f t="shared" si="1"/>
        <v>3628011</v>
      </c>
      <c r="F18" s="257">
        <f>'7_Local Revenue'!AI18</f>
        <v>0</v>
      </c>
      <c r="G18" s="257">
        <f>'7_Local Revenue'!AM18</f>
        <v>70132426.849999994</v>
      </c>
      <c r="H18" s="257">
        <f t="shared" si="2"/>
        <v>526765</v>
      </c>
      <c r="I18" s="257">
        <f>'7_Local Revenue'!AP18</f>
        <v>385999</v>
      </c>
      <c r="J18" s="576">
        <f t="shared" si="3"/>
        <v>4540775</v>
      </c>
      <c r="K18" s="147"/>
      <c r="L18" s="147"/>
      <c r="M18" s="147"/>
    </row>
    <row r="19" spans="1:13" ht="16.899999999999999" customHeight="1" x14ac:dyDescent="0.2">
      <c r="A19" s="255">
        <v>13</v>
      </c>
      <c r="B19" s="575" t="s">
        <v>19</v>
      </c>
      <c r="C19" s="257">
        <f>'7_Local Revenue'!AE19</f>
        <v>941590</v>
      </c>
      <c r="D19" s="257">
        <f>'7_Local Revenue'!H19</f>
        <v>39254223</v>
      </c>
      <c r="E19" s="257">
        <f t="shared" si="1"/>
        <v>590694</v>
      </c>
      <c r="F19" s="257">
        <f>'7_Local Revenue'!AI19</f>
        <v>2729598</v>
      </c>
      <c r="G19" s="257">
        <f>'7_Local Revenue'!AM19</f>
        <v>90986600</v>
      </c>
      <c r="H19" s="257">
        <f t="shared" si="2"/>
        <v>683400</v>
      </c>
      <c r="I19" s="257">
        <f>'7_Local Revenue'!AP19</f>
        <v>117726</v>
      </c>
      <c r="J19" s="576">
        <f t="shared" si="3"/>
        <v>1391820</v>
      </c>
      <c r="K19" s="147"/>
      <c r="L19" s="147"/>
      <c r="M19" s="147"/>
    </row>
    <row r="20" spans="1:13" ht="16.899999999999999" customHeight="1" x14ac:dyDescent="0.2">
      <c r="A20" s="255">
        <v>14</v>
      </c>
      <c r="B20" s="575" t="s">
        <v>20</v>
      </c>
      <c r="C20" s="257">
        <f>'7_Local Revenue'!AE20</f>
        <v>4006934</v>
      </c>
      <c r="D20" s="257">
        <f>'7_Local Revenue'!H20</f>
        <v>137804877</v>
      </c>
      <c r="E20" s="257">
        <f t="shared" si="1"/>
        <v>2073674</v>
      </c>
      <c r="F20" s="257">
        <f>'7_Local Revenue'!AI20</f>
        <v>2549126</v>
      </c>
      <c r="G20" s="257">
        <f>'7_Local Revenue'!AM20</f>
        <v>127456300</v>
      </c>
      <c r="H20" s="257">
        <f t="shared" si="2"/>
        <v>957324</v>
      </c>
      <c r="I20" s="257">
        <f>'7_Local Revenue'!AP20</f>
        <v>131757</v>
      </c>
      <c r="J20" s="576">
        <f t="shared" si="3"/>
        <v>3162755</v>
      </c>
      <c r="K20" s="147"/>
      <c r="L20" s="147"/>
      <c r="M20" s="147"/>
    </row>
    <row r="21" spans="1:13" ht="16.899999999999999" customHeight="1" x14ac:dyDescent="0.2">
      <c r="A21" s="846">
        <v>15</v>
      </c>
      <c r="B21" s="848" t="s">
        <v>21</v>
      </c>
      <c r="C21" s="850">
        <f>'7_Local Revenue'!AE21</f>
        <v>5565355</v>
      </c>
      <c r="D21" s="850">
        <f>'7_Local Revenue'!H21</f>
        <v>138800333</v>
      </c>
      <c r="E21" s="850">
        <f t="shared" si="1"/>
        <v>2088654</v>
      </c>
      <c r="F21" s="850">
        <f>'7_Local Revenue'!AI21</f>
        <v>5134718</v>
      </c>
      <c r="G21" s="850">
        <f>'7_Local Revenue'!AM21</f>
        <v>256735900</v>
      </c>
      <c r="H21" s="850">
        <f t="shared" si="2"/>
        <v>1928343</v>
      </c>
      <c r="I21" s="850">
        <f>'7_Local Revenue'!AP21</f>
        <v>184669</v>
      </c>
      <c r="J21" s="852">
        <f t="shared" si="3"/>
        <v>4201666</v>
      </c>
      <c r="K21" s="147"/>
      <c r="L21" s="147"/>
      <c r="M21" s="147"/>
    </row>
    <row r="22" spans="1:13" ht="16.899999999999999" customHeight="1" x14ac:dyDescent="0.2">
      <c r="A22" s="845">
        <v>16</v>
      </c>
      <c r="B22" s="847" t="s">
        <v>22</v>
      </c>
      <c r="C22" s="849">
        <f>'7_Local Revenue'!AE22</f>
        <v>39601713</v>
      </c>
      <c r="D22" s="849">
        <f>'7_Local Revenue'!H22</f>
        <v>690170772</v>
      </c>
      <c r="E22" s="849">
        <f t="shared" si="1"/>
        <v>10385621</v>
      </c>
      <c r="F22" s="849">
        <f>'7_Local Revenue'!AI22</f>
        <v>20073390</v>
      </c>
      <c r="G22" s="849">
        <f>'7_Local Revenue'!AM22</f>
        <v>802047949.99999988</v>
      </c>
      <c r="H22" s="849">
        <f t="shared" si="2"/>
        <v>6024182</v>
      </c>
      <c r="I22" s="849">
        <f>'7_Local Revenue'!AP22</f>
        <v>564238</v>
      </c>
      <c r="J22" s="851">
        <f t="shared" si="3"/>
        <v>16974041</v>
      </c>
      <c r="K22" s="147"/>
      <c r="L22" s="147"/>
      <c r="M22" s="147"/>
    </row>
    <row r="23" spans="1:13" ht="16.899999999999999" customHeight="1" x14ac:dyDescent="0.2">
      <c r="A23" s="255">
        <v>17</v>
      </c>
      <c r="B23" s="575" t="s">
        <v>23</v>
      </c>
      <c r="C23" s="257">
        <f>'7_Local Revenue'!AE23</f>
        <v>152926476</v>
      </c>
      <c r="D23" s="257">
        <f>'7_Local Revenue'!H23</f>
        <v>3562644190</v>
      </c>
      <c r="E23" s="257">
        <f t="shared" si="1"/>
        <v>53610314</v>
      </c>
      <c r="F23" s="257">
        <f>'7_Local Revenue'!AI23</f>
        <v>191494295</v>
      </c>
      <c r="G23" s="257">
        <f>'7_Local Revenue'!AM23</f>
        <v>9574714750</v>
      </c>
      <c r="H23" s="257">
        <f t="shared" si="2"/>
        <v>71915682</v>
      </c>
      <c r="I23" s="257">
        <f>'7_Local Revenue'!AP23</f>
        <v>4040570</v>
      </c>
      <c r="J23" s="576">
        <f t="shared" si="3"/>
        <v>129566566</v>
      </c>
    </row>
    <row r="24" spans="1:13" ht="16.899999999999999" customHeight="1" x14ac:dyDescent="0.2">
      <c r="A24" s="255">
        <v>18</v>
      </c>
      <c r="B24" s="575" t="s">
        <v>24</v>
      </c>
      <c r="C24" s="257">
        <f>'7_Local Revenue'!AE24</f>
        <v>708609</v>
      </c>
      <c r="D24" s="257">
        <f>'7_Local Revenue'!H24</f>
        <v>43091224</v>
      </c>
      <c r="E24" s="257">
        <f t="shared" si="1"/>
        <v>648432</v>
      </c>
      <c r="F24" s="257">
        <f>'7_Local Revenue'!AI24</f>
        <v>1883681</v>
      </c>
      <c r="G24" s="257">
        <f>'7_Local Revenue'!AM24</f>
        <v>62789367</v>
      </c>
      <c r="H24" s="257">
        <f t="shared" si="2"/>
        <v>471611</v>
      </c>
      <c r="I24" s="257">
        <f>'7_Local Revenue'!AP24</f>
        <v>149846</v>
      </c>
      <c r="J24" s="576">
        <f t="shared" si="3"/>
        <v>1269889</v>
      </c>
    </row>
    <row r="25" spans="1:13" ht="16.899999999999999" customHeight="1" x14ac:dyDescent="0.2">
      <c r="A25" s="255">
        <v>19</v>
      </c>
      <c r="B25" s="575" t="s">
        <v>25</v>
      </c>
      <c r="C25" s="257">
        <f>'7_Local Revenue'!AE25</f>
        <v>2832960</v>
      </c>
      <c r="D25" s="257">
        <f>'7_Local Revenue'!H25</f>
        <v>146189894</v>
      </c>
      <c r="E25" s="257">
        <f t="shared" si="1"/>
        <v>2199851</v>
      </c>
      <c r="F25" s="257">
        <f>'7_Local Revenue'!AI25</f>
        <v>3446812</v>
      </c>
      <c r="G25" s="257">
        <f>'7_Local Revenue'!AM25</f>
        <v>171184572.5</v>
      </c>
      <c r="H25" s="257">
        <f t="shared" si="2"/>
        <v>1285767</v>
      </c>
      <c r="I25" s="257">
        <f>'7_Local Revenue'!AP25</f>
        <v>71253</v>
      </c>
      <c r="J25" s="576">
        <f t="shared" si="3"/>
        <v>3556871</v>
      </c>
    </row>
    <row r="26" spans="1:13" ht="16.899999999999999" customHeight="1" x14ac:dyDescent="0.2">
      <c r="A26" s="846">
        <v>20</v>
      </c>
      <c r="B26" s="848" t="s">
        <v>26</v>
      </c>
      <c r="C26" s="850">
        <f>'7_Local Revenue'!AE26</f>
        <v>7634140</v>
      </c>
      <c r="D26" s="850">
        <f>'7_Local Revenue'!H26</f>
        <v>245154853</v>
      </c>
      <c r="E26" s="850">
        <f t="shared" si="1"/>
        <v>3689066</v>
      </c>
      <c r="F26" s="850">
        <f>'7_Local Revenue'!AI26</f>
        <v>7445578</v>
      </c>
      <c r="G26" s="850">
        <f>'7_Local Revenue'!AM26</f>
        <v>372278900</v>
      </c>
      <c r="H26" s="850">
        <f t="shared" si="2"/>
        <v>2796187</v>
      </c>
      <c r="I26" s="850">
        <f>'7_Local Revenue'!AP26</f>
        <v>211723</v>
      </c>
      <c r="J26" s="852">
        <f t="shared" si="3"/>
        <v>6696976</v>
      </c>
    </row>
    <row r="27" spans="1:13" ht="16.899999999999999" customHeight="1" x14ac:dyDescent="0.2">
      <c r="A27" s="845">
        <v>21</v>
      </c>
      <c r="B27" s="847" t="s">
        <v>27</v>
      </c>
      <c r="C27" s="849">
        <f>'7_Local Revenue'!AE27</f>
        <v>2378221</v>
      </c>
      <c r="D27" s="849">
        <f>'7_Local Revenue'!H27</f>
        <v>95872261</v>
      </c>
      <c r="E27" s="849">
        <f t="shared" si="1"/>
        <v>1442676</v>
      </c>
      <c r="F27" s="849">
        <f>'7_Local Revenue'!AI27</f>
        <v>5481656</v>
      </c>
      <c r="G27" s="849">
        <f>'7_Local Revenue'!AM27</f>
        <v>274082800</v>
      </c>
      <c r="H27" s="849">
        <f t="shared" si="2"/>
        <v>2058636</v>
      </c>
      <c r="I27" s="849">
        <f>'7_Local Revenue'!AP27</f>
        <v>80202</v>
      </c>
      <c r="J27" s="851">
        <f t="shared" si="3"/>
        <v>3581514</v>
      </c>
    </row>
    <row r="28" spans="1:13" ht="16.899999999999999" customHeight="1" x14ac:dyDescent="0.2">
      <c r="A28" s="255">
        <v>22</v>
      </c>
      <c r="B28" s="575" t="s">
        <v>28</v>
      </c>
      <c r="C28" s="257">
        <f>'7_Local Revenue'!AE28</f>
        <v>3197962</v>
      </c>
      <c r="D28" s="257">
        <f>'7_Local Revenue'!H28</f>
        <v>52344770</v>
      </c>
      <c r="E28" s="257">
        <f t="shared" si="1"/>
        <v>787679</v>
      </c>
      <c r="F28" s="257">
        <f>'7_Local Revenue'!AI28</f>
        <v>2598441</v>
      </c>
      <c r="G28" s="257">
        <f>'7_Local Revenue'!AM28</f>
        <v>129922050</v>
      </c>
      <c r="H28" s="257">
        <f t="shared" si="2"/>
        <v>975845</v>
      </c>
      <c r="I28" s="257">
        <f>'7_Local Revenue'!AP28</f>
        <v>312463</v>
      </c>
      <c r="J28" s="576">
        <f t="shared" si="3"/>
        <v>2075987</v>
      </c>
    </row>
    <row r="29" spans="1:13" ht="16.899999999999999" customHeight="1" x14ac:dyDescent="0.2">
      <c r="A29" s="255">
        <v>23</v>
      </c>
      <c r="B29" s="575" t="s">
        <v>29</v>
      </c>
      <c r="C29" s="257">
        <f>'7_Local Revenue'!AE29</f>
        <v>19832345</v>
      </c>
      <c r="D29" s="257">
        <f>'7_Local Revenue'!H29</f>
        <v>626744993</v>
      </c>
      <c r="E29" s="257">
        <f t="shared" si="1"/>
        <v>9431196</v>
      </c>
      <c r="F29" s="257">
        <f>'7_Local Revenue'!AI29</f>
        <v>23656705</v>
      </c>
      <c r="G29" s="257">
        <f>'7_Local Revenue'!AM29</f>
        <v>1182835250</v>
      </c>
      <c r="H29" s="257">
        <f t="shared" si="2"/>
        <v>8884276</v>
      </c>
      <c r="I29" s="257">
        <f>'7_Local Revenue'!AP29</f>
        <v>507199</v>
      </c>
      <c r="J29" s="576">
        <f t="shared" si="3"/>
        <v>18822671</v>
      </c>
    </row>
    <row r="30" spans="1:13" ht="16.899999999999999" customHeight="1" x14ac:dyDescent="0.2">
      <c r="A30" s="255">
        <v>24</v>
      </c>
      <c r="B30" s="575" t="s">
        <v>30</v>
      </c>
      <c r="C30" s="257">
        <f>'7_Local Revenue'!AE30</f>
        <v>34811420</v>
      </c>
      <c r="D30" s="257">
        <f>'7_Local Revenue'!H30</f>
        <v>603462355</v>
      </c>
      <c r="E30" s="257">
        <f t="shared" si="1"/>
        <v>9080841</v>
      </c>
      <c r="F30" s="257">
        <f>'7_Local Revenue'!AI30</f>
        <v>30102750</v>
      </c>
      <c r="G30" s="257">
        <f>'7_Local Revenue'!AM30</f>
        <v>1386040605</v>
      </c>
      <c r="H30" s="257">
        <f t="shared" si="2"/>
        <v>10410551</v>
      </c>
      <c r="I30" s="257">
        <f>'7_Local Revenue'!AP30</f>
        <v>234449</v>
      </c>
      <c r="J30" s="576">
        <f t="shared" si="3"/>
        <v>19725841</v>
      </c>
    </row>
    <row r="31" spans="1:13" ht="16.899999999999999" customHeight="1" x14ac:dyDescent="0.2">
      <c r="A31" s="846">
        <v>25</v>
      </c>
      <c r="B31" s="848" t="s">
        <v>31</v>
      </c>
      <c r="C31" s="850">
        <f>'7_Local Revenue'!AE31</f>
        <v>5964614</v>
      </c>
      <c r="D31" s="850">
        <f>'7_Local Revenue'!H31</f>
        <v>226287680</v>
      </c>
      <c r="E31" s="850">
        <f t="shared" si="1"/>
        <v>3405154</v>
      </c>
      <c r="F31" s="850">
        <f>'7_Local Revenue'!AI31</f>
        <v>5827592</v>
      </c>
      <c r="G31" s="850">
        <f>'7_Local Revenue'!AM31</f>
        <v>194253067</v>
      </c>
      <c r="H31" s="850">
        <f t="shared" si="2"/>
        <v>1459035</v>
      </c>
      <c r="I31" s="850">
        <f>'7_Local Revenue'!AP31</f>
        <v>75485</v>
      </c>
      <c r="J31" s="852">
        <f t="shared" si="3"/>
        <v>4939674</v>
      </c>
    </row>
    <row r="32" spans="1:13" ht="16.899999999999999" customHeight="1" x14ac:dyDescent="0.2">
      <c r="A32" s="845">
        <v>26</v>
      </c>
      <c r="B32" s="847" t="s">
        <v>32</v>
      </c>
      <c r="C32" s="849">
        <f>'7_Local Revenue'!AE32</f>
        <v>81520534</v>
      </c>
      <c r="D32" s="849">
        <f>'7_Local Revenue'!H32</f>
        <v>3591183716</v>
      </c>
      <c r="E32" s="849">
        <f t="shared" si="1"/>
        <v>54039773</v>
      </c>
      <c r="F32" s="849">
        <f>'7_Local Revenue'!AI32</f>
        <v>189743652</v>
      </c>
      <c r="G32" s="849">
        <f>'7_Local Revenue'!AM32</f>
        <v>9487182600</v>
      </c>
      <c r="H32" s="849">
        <f t="shared" si="2"/>
        <v>71258229</v>
      </c>
      <c r="I32" s="849">
        <f>'7_Local Revenue'!AP32</f>
        <v>1984230</v>
      </c>
      <c r="J32" s="851">
        <f t="shared" si="3"/>
        <v>127282232</v>
      </c>
    </row>
    <row r="33" spans="1:10" ht="16.899999999999999" customHeight="1" x14ac:dyDescent="0.2">
      <c r="A33" s="255">
        <v>27</v>
      </c>
      <c r="B33" s="575" t="s">
        <v>33</v>
      </c>
      <c r="C33" s="257">
        <f>'7_Local Revenue'!AE33</f>
        <v>7967838</v>
      </c>
      <c r="D33" s="257">
        <f>'7_Local Revenue'!H33</f>
        <v>214642010</v>
      </c>
      <c r="E33" s="257">
        <f t="shared" si="1"/>
        <v>3229912</v>
      </c>
      <c r="F33" s="257">
        <f>'7_Local Revenue'!AI33</f>
        <v>11049295</v>
      </c>
      <c r="G33" s="257">
        <f>'7_Local Revenue'!AM33</f>
        <v>441971800</v>
      </c>
      <c r="H33" s="257">
        <f t="shared" si="2"/>
        <v>3319650</v>
      </c>
      <c r="I33" s="257">
        <f>'7_Local Revenue'!AP33</f>
        <v>316041</v>
      </c>
      <c r="J33" s="576">
        <f t="shared" si="3"/>
        <v>6865603</v>
      </c>
    </row>
    <row r="34" spans="1:10" ht="16.899999999999999" customHeight="1" x14ac:dyDescent="0.2">
      <c r="A34" s="255">
        <v>28</v>
      </c>
      <c r="B34" s="575" t="s">
        <v>34</v>
      </c>
      <c r="C34" s="257">
        <f>'7_Local Revenue'!AE34</f>
        <v>72400575</v>
      </c>
      <c r="D34" s="257">
        <f>'7_Local Revenue'!H34</f>
        <v>2259086547</v>
      </c>
      <c r="E34" s="257">
        <f t="shared" si="1"/>
        <v>33994508</v>
      </c>
      <c r="F34" s="257">
        <f>'7_Local Revenue'!AI34</f>
        <v>112048551</v>
      </c>
      <c r="G34" s="257">
        <f>'7_Local Revenue'!AM34</f>
        <v>5602427550</v>
      </c>
      <c r="H34" s="257">
        <f t="shared" si="2"/>
        <v>42079833</v>
      </c>
      <c r="I34" s="257">
        <f>'7_Local Revenue'!AP34</f>
        <v>2311945</v>
      </c>
      <c r="J34" s="576">
        <f t="shared" si="3"/>
        <v>78386286</v>
      </c>
    </row>
    <row r="35" spans="1:10" ht="16.899999999999999" customHeight="1" x14ac:dyDescent="0.2">
      <c r="A35" s="255">
        <v>29</v>
      </c>
      <c r="B35" s="575" t="s">
        <v>35</v>
      </c>
      <c r="C35" s="257">
        <f>'7_Local Revenue'!AE35</f>
        <v>43370047</v>
      </c>
      <c r="D35" s="257">
        <f>'7_Local Revenue'!H35</f>
        <v>1063044930</v>
      </c>
      <c r="E35" s="257">
        <f t="shared" si="1"/>
        <v>15996594</v>
      </c>
      <c r="F35" s="257">
        <f>'7_Local Revenue'!AI35</f>
        <v>27452014</v>
      </c>
      <c r="G35" s="257">
        <f>'7_Local Revenue'!AM35</f>
        <v>1372600700</v>
      </c>
      <c r="H35" s="257">
        <f t="shared" si="2"/>
        <v>10309604</v>
      </c>
      <c r="I35" s="257">
        <f>'7_Local Revenue'!AP35</f>
        <v>561912</v>
      </c>
      <c r="J35" s="576">
        <f t="shared" si="3"/>
        <v>26868110</v>
      </c>
    </row>
    <row r="36" spans="1:10" ht="16.899999999999999" customHeight="1" x14ac:dyDescent="0.2">
      <c r="A36" s="846">
        <v>30</v>
      </c>
      <c r="B36" s="848" t="s">
        <v>36</v>
      </c>
      <c r="C36" s="850">
        <f>'7_Local Revenue'!AE36</f>
        <v>3324596</v>
      </c>
      <c r="D36" s="850">
        <f>'7_Local Revenue'!H36</f>
        <v>76901570</v>
      </c>
      <c r="E36" s="850">
        <f t="shared" si="1"/>
        <v>1157207</v>
      </c>
      <c r="F36" s="850">
        <f>'7_Local Revenue'!AI36</f>
        <v>6444634</v>
      </c>
      <c r="G36" s="850">
        <f>'7_Local Revenue'!AM36</f>
        <v>214821133</v>
      </c>
      <c r="H36" s="850">
        <f t="shared" si="2"/>
        <v>1613522</v>
      </c>
      <c r="I36" s="850">
        <f>'7_Local Revenue'!AP36</f>
        <v>74736</v>
      </c>
      <c r="J36" s="852">
        <f t="shared" si="3"/>
        <v>2845465</v>
      </c>
    </row>
    <row r="37" spans="1:10" ht="16.899999999999999" customHeight="1" x14ac:dyDescent="0.2">
      <c r="A37" s="845">
        <v>31</v>
      </c>
      <c r="B37" s="847" t="s">
        <v>37</v>
      </c>
      <c r="C37" s="849">
        <f>'7_Local Revenue'!AE37</f>
        <v>19575069</v>
      </c>
      <c r="D37" s="849">
        <f>'7_Local Revenue'!H37</f>
        <v>444156117.90000004</v>
      </c>
      <c r="E37" s="849">
        <f t="shared" si="1"/>
        <v>6683617</v>
      </c>
      <c r="F37" s="849">
        <f>'7_Local Revenue'!AI37</f>
        <v>19215744</v>
      </c>
      <c r="G37" s="849">
        <f>'7_Local Revenue'!AM37</f>
        <v>960787200</v>
      </c>
      <c r="H37" s="849">
        <f t="shared" si="2"/>
        <v>7216473</v>
      </c>
      <c r="I37" s="849">
        <f>'7_Local Revenue'!AP37</f>
        <v>390590</v>
      </c>
      <c r="J37" s="851">
        <f t="shared" si="3"/>
        <v>14290680</v>
      </c>
    </row>
    <row r="38" spans="1:10" ht="16.899999999999999" customHeight="1" x14ac:dyDescent="0.2">
      <c r="A38" s="255">
        <v>32</v>
      </c>
      <c r="B38" s="575" t="s">
        <v>38</v>
      </c>
      <c r="C38" s="257">
        <f>'7_Local Revenue'!AE38</f>
        <v>16859488</v>
      </c>
      <c r="D38" s="257">
        <f>'7_Local Revenue'!H38</f>
        <v>494419412</v>
      </c>
      <c r="E38" s="257">
        <f t="shared" si="1"/>
        <v>7439974</v>
      </c>
      <c r="F38" s="257">
        <f>'7_Local Revenue'!AI38</f>
        <v>58121170</v>
      </c>
      <c r="G38" s="257">
        <f>'7_Local Revenue'!AM38</f>
        <v>2137330061.9999998</v>
      </c>
      <c r="H38" s="257">
        <f t="shared" si="2"/>
        <v>16053486</v>
      </c>
      <c r="I38" s="257">
        <f>'7_Local Revenue'!AP38</f>
        <v>969145</v>
      </c>
      <c r="J38" s="576">
        <f t="shared" si="3"/>
        <v>24462605</v>
      </c>
    </row>
    <row r="39" spans="1:10" ht="16.899999999999999" customHeight="1" x14ac:dyDescent="0.2">
      <c r="A39" s="255">
        <v>33</v>
      </c>
      <c r="B39" s="575" t="s">
        <v>39</v>
      </c>
      <c r="C39" s="257">
        <f>'7_Local Revenue'!AE39</f>
        <v>2420218</v>
      </c>
      <c r="D39" s="257">
        <f>'7_Local Revenue'!H39</f>
        <v>111158810</v>
      </c>
      <c r="E39" s="257">
        <f t="shared" ref="E39:E70" si="4">ROUND(D39*$E$3/1000,0)</f>
        <v>1672707</v>
      </c>
      <c r="F39" s="257">
        <f>'7_Local Revenue'!AI39</f>
        <v>3564521</v>
      </c>
      <c r="G39" s="257">
        <f>'7_Local Revenue'!AM39</f>
        <v>142580840</v>
      </c>
      <c r="H39" s="257">
        <f t="shared" ref="H39:H70" si="5">ROUND(G39*$H$3,0)</f>
        <v>1070925</v>
      </c>
      <c r="I39" s="257">
        <f>'7_Local Revenue'!AP39</f>
        <v>62859</v>
      </c>
      <c r="J39" s="576">
        <f t="shared" ref="J39:J70" si="6">E39+H39+I39</f>
        <v>2806491</v>
      </c>
    </row>
    <row r="40" spans="1:10" ht="16.899999999999999" customHeight="1" x14ac:dyDescent="0.2">
      <c r="A40" s="255">
        <v>34</v>
      </c>
      <c r="B40" s="575" t="s">
        <v>40</v>
      </c>
      <c r="C40" s="257">
        <f>'7_Local Revenue'!AE40</f>
        <v>5443734</v>
      </c>
      <c r="D40" s="257">
        <f>'7_Local Revenue'!H40</f>
        <v>143624727</v>
      </c>
      <c r="E40" s="257">
        <f t="shared" si="4"/>
        <v>2161251</v>
      </c>
      <c r="F40" s="257">
        <f>'7_Local Revenue'!AI40</f>
        <v>6588752</v>
      </c>
      <c r="G40" s="257">
        <f>'7_Local Revenue'!AM40</f>
        <v>329437600</v>
      </c>
      <c r="H40" s="257">
        <f t="shared" si="5"/>
        <v>2474406</v>
      </c>
      <c r="I40" s="257">
        <f>'7_Local Revenue'!AP40</f>
        <v>345466</v>
      </c>
      <c r="J40" s="576">
        <f>E40+H40+I40</f>
        <v>4981123</v>
      </c>
    </row>
    <row r="41" spans="1:10" ht="16.899999999999999" customHeight="1" x14ac:dyDescent="0.2">
      <c r="A41" s="846">
        <v>35</v>
      </c>
      <c r="B41" s="848" t="s">
        <v>41</v>
      </c>
      <c r="C41" s="850">
        <f>'7_Local Revenue'!AE41</f>
        <v>8241026</v>
      </c>
      <c r="D41" s="850">
        <f>'7_Local Revenue'!H41</f>
        <v>337879825</v>
      </c>
      <c r="E41" s="850">
        <f t="shared" si="4"/>
        <v>5084382</v>
      </c>
      <c r="F41" s="850">
        <f>'7_Local Revenue'!AI41</f>
        <v>12469396</v>
      </c>
      <c r="G41" s="850">
        <f>'7_Local Revenue'!AM41</f>
        <v>623469800</v>
      </c>
      <c r="H41" s="850">
        <f t="shared" si="5"/>
        <v>4682882</v>
      </c>
      <c r="I41" s="850">
        <f>'7_Local Revenue'!AP41</f>
        <v>478515</v>
      </c>
      <c r="J41" s="852">
        <f t="shared" si="6"/>
        <v>10245779</v>
      </c>
    </row>
    <row r="42" spans="1:10" s="290" customFormat="1" ht="16.899999999999999" customHeight="1" x14ac:dyDescent="0.2">
      <c r="A42" s="845">
        <v>36</v>
      </c>
      <c r="B42" s="847" t="s">
        <v>42</v>
      </c>
      <c r="C42" s="849">
        <f>'7_Local Revenue'!AE42</f>
        <v>165148640</v>
      </c>
      <c r="D42" s="849">
        <f>'7_Local Revenue'!H42</f>
        <v>3653953630</v>
      </c>
      <c r="E42" s="849">
        <f t="shared" si="4"/>
        <v>54984329</v>
      </c>
      <c r="F42" s="849">
        <f>'7_Local Revenue'!AI42</f>
        <v>132079437</v>
      </c>
      <c r="G42" s="849">
        <f>'7_Local Revenue'!AM42</f>
        <v>8805295800</v>
      </c>
      <c r="H42" s="849">
        <f t="shared" si="5"/>
        <v>66136577</v>
      </c>
      <c r="I42" s="849">
        <f>'7_Local Revenue'!AP42</f>
        <v>2833527</v>
      </c>
      <c r="J42" s="851">
        <f t="shared" si="6"/>
        <v>123954433</v>
      </c>
    </row>
    <row r="43" spans="1:10" s="290" customFormat="1" ht="16.899999999999999" customHeight="1" x14ac:dyDescent="0.2">
      <c r="A43" s="255">
        <v>37</v>
      </c>
      <c r="B43" s="575" t="s">
        <v>43</v>
      </c>
      <c r="C43" s="257">
        <f>'7_Local Revenue'!AE43</f>
        <v>27600589</v>
      </c>
      <c r="D43" s="257">
        <f>'7_Local Revenue'!H43</f>
        <v>684904403</v>
      </c>
      <c r="E43" s="257">
        <f t="shared" si="4"/>
        <v>10306373</v>
      </c>
      <c r="F43" s="257">
        <f>'7_Local Revenue'!AI43</f>
        <v>46462224</v>
      </c>
      <c r="G43" s="257">
        <f>'7_Local Revenue'!AM43</f>
        <v>1548740800</v>
      </c>
      <c r="H43" s="257">
        <f t="shared" si="5"/>
        <v>11632592</v>
      </c>
      <c r="I43" s="257">
        <f>'7_Local Revenue'!AP43</f>
        <v>823783</v>
      </c>
      <c r="J43" s="576">
        <f t="shared" si="6"/>
        <v>22762748</v>
      </c>
    </row>
    <row r="44" spans="1:10" s="290" customFormat="1" ht="16.899999999999999" customHeight="1" x14ac:dyDescent="0.2">
      <c r="A44" s="255">
        <v>38</v>
      </c>
      <c r="B44" s="575" t="s">
        <v>44</v>
      </c>
      <c r="C44" s="257">
        <f>'7_Local Revenue'!AE44</f>
        <v>26304442</v>
      </c>
      <c r="D44" s="257">
        <f>'7_Local Revenue'!H44</f>
        <v>1026946701</v>
      </c>
      <c r="E44" s="257">
        <f t="shared" si="4"/>
        <v>15453391</v>
      </c>
      <c r="F44" s="257">
        <f>'7_Local Revenue'!AI44</f>
        <v>17072465</v>
      </c>
      <c r="G44" s="257">
        <f>'7_Local Revenue'!AM44</f>
        <v>682898600</v>
      </c>
      <c r="H44" s="257">
        <f t="shared" si="5"/>
        <v>5129251</v>
      </c>
      <c r="I44" s="257">
        <f>'7_Local Revenue'!AP44</f>
        <v>119001</v>
      </c>
      <c r="J44" s="576">
        <f t="shared" si="6"/>
        <v>20701643</v>
      </c>
    </row>
    <row r="45" spans="1:10" s="290" customFormat="1" ht="16.899999999999999" customHeight="1" x14ac:dyDescent="0.2">
      <c r="A45" s="255">
        <v>39</v>
      </c>
      <c r="B45" s="575" t="s">
        <v>45</v>
      </c>
      <c r="C45" s="257">
        <f>'7_Local Revenue'!AE45</f>
        <v>8182993</v>
      </c>
      <c r="D45" s="257">
        <f>'7_Local Revenue'!H45</f>
        <v>487597847</v>
      </c>
      <c r="E45" s="257">
        <f t="shared" si="4"/>
        <v>7337324</v>
      </c>
      <c r="F45" s="257">
        <f>'7_Local Revenue'!AI45</f>
        <v>6736673</v>
      </c>
      <c r="G45" s="257">
        <f>'7_Local Revenue'!AM45</f>
        <v>336833650</v>
      </c>
      <c r="H45" s="257">
        <f t="shared" si="5"/>
        <v>2529958</v>
      </c>
      <c r="I45" s="257">
        <f>'7_Local Revenue'!AP45</f>
        <v>296165</v>
      </c>
      <c r="J45" s="576">
        <f t="shared" si="6"/>
        <v>10163447</v>
      </c>
    </row>
    <row r="46" spans="1:10" s="290" customFormat="1" ht="16.899999999999999" customHeight="1" x14ac:dyDescent="0.2">
      <c r="A46" s="846">
        <v>40</v>
      </c>
      <c r="B46" s="848" t="s">
        <v>46</v>
      </c>
      <c r="C46" s="850">
        <f>'7_Local Revenue'!AE46</f>
        <v>38602801</v>
      </c>
      <c r="D46" s="850">
        <f>'7_Local Revenue'!H46</f>
        <v>795946851</v>
      </c>
      <c r="E46" s="850">
        <f t="shared" si="4"/>
        <v>11977329</v>
      </c>
      <c r="F46" s="850">
        <f>'7_Local Revenue'!AI46</f>
        <v>51281146</v>
      </c>
      <c r="G46" s="850">
        <f>'7_Local Revenue'!AM46</f>
        <v>2564057300</v>
      </c>
      <c r="H46" s="850">
        <f t="shared" si="5"/>
        <v>19258634</v>
      </c>
      <c r="I46" s="850">
        <f>'7_Local Revenue'!AP46</f>
        <v>1064067</v>
      </c>
      <c r="J46" s="852">
        <f t="shared" si="6"/>
        <v>32300030</v>
      </c>
    </row>
    <row r="47" spans="1:10" s="290" customFormat="1" ht="16.899999999999999" customHeight="1" x14ac:dyDescent="0.2">
      <c r="A47" s="845">
        <v>41</v>
      </c>
      <c r="B47" s="847" t="s">
        <v>47</v>
      </c>
      <c r="C47" s="849">
        <f>'7_Local Revenue'!AE47</f>
        <v>10588487</v>
      </c>
      <c r="D47" s="849">
        <f>'7_Local Revenue'!H47</f>
        <v>233776610</v>
      </c>
      <c r="E47" s="849">
        <f t="shared" si="4"/>
        <v>3517847</v>
      </c>
      <c r="F47" s="849">
        <f>'7_Local Revenue'!AI47</f>
        <v>3687788</v>
      </c>
      <c r="G47" s="849">
        <f>'7_Local Revenue'!AM47</f>
        <v>184389400</v>
      </c>
      <c r="H47" s="849">
        <f t="shared" si="5"/>
        <v>1384949</v>
      </c>
      <c r="I47" s="849">
        <f>'7_Local Revenue'!AP47</f>
        <v>129207</v>
      </c>
      <c r="J47" s="851">
        <f t="shared" si="6"/>
        <v>5032003</v>
      </c>
    </row>
    <row r="48" spans="1:10" s="290" customFormat="1" ht="16.899999999999999" customHeight="1" x14ac:dyDescent="0.2">
      <c r="A48" s="255">
        <v>42</v>
      </c>
      <c r="B48" s="575" t="s">
        <v>48</v>
      </c>
      <c r="C48" s="257">
        <f>'7_Local Revenue'!AE48</f>
        <v>6278098</v>
      </c>
      <c r="D48" s="257">
        <f>'7_Local Revenue'!H48</f>
        <v>206712484</v>
      </c>
      <c r="E48" s="257">
        <f t="shared" si="4"/>
        <v>3110589</v>
      </c>
      <c r="F48" s="257">
        <f>'7_Local Revenue'!AI48</f>
        <v>6224527</v>
      </c>
      <c r="G48" s="257">
        <f>'7_Local Revenue'!AM48</f>
        <v>311226350</v>
      </c>
      <c r="H48" s="257">
        <f t="shared" si="5"/>
        <v>2337621</v>
      </c>
      <c r="I48" s="257">
        <f>'7_Local Revenue'!AP48</f>
        <v>212030</v>
      </c>
      <c r="J48" s="576">
        <f t="shared" si="6"/>
        <v>5660240</v>
      </c>
    </row>
    <row r="49" spans="1:10" s="290" customFormat="1" ht="16.899999999999999" customHeight="1" x14ac:dyDescent="0.2">
      <c r="A49" s="255">
        <v>43</v>
      </c>
      <c r="B49" s="575" t="s">
        <v>49</v>
      </c>
      <c r="C49" s="257">
        <f>'7_Local Revenue'!AE49</f>
        <v>6250344</v>
      </c>
      <c r="D49" s="257">
        <f>'7_Local Revenue'!H49</f>
        <v>172964555</v>
      </c>
      <c r="E49" s="257">
        <f t="shared" si="4"/>
        <v>2602753</v>
      </c>
      <c r="F49" s="257">
        <f>'7_Local Revenue'!AI49</f>
        <v>8151435</v>
      </c>
      <c r="G49" s="257">
        <f>'7_Local Revenue'!AM49</f>
        <v>326057400</v>
      </c>
      <c r="H49" s="257">
        <f t="shared" si="5"/>
        <v>2449017</v>
      </c>
      <c r="I49" s="257">
        <f>'7_Local Revenue'!AP49</f>
        <v>159622</v>
      </c>
      <c r="J49" s="576">
        <f t="shared" si="6"/>
        <v>5211392</v>
      </c>
    </row>
    <row r="50" spans="1:10" s="290" customFormat="1" ht="16.899999999999999" customHeight="1" x14ac:dyDescent="0.2">
      <c r="A50" s="255">
        <v>44</v>
      </c>
      <c r="B50" s="575" t="s">
        <v>50</v>
      </c>
      <c r="C50" s="257">
        <f>'7_Local Revenue'!AE50</f>
        <v>12833572</v>
      </c>
      <c r="D50" s="257">
        <f>'7_Local Revenue'!H50</f>
        <v>314102692</v>
      </c>
      <c r="E50" s="257">
        <f t="shared" si="4"/>
        <v>4726586</v>
      </c>
      <c r="F50" s="257">
        <f>'7_Local Revenue'!AI50</f>
        <v>15978112</v>
      </c>
      <c r="G50" s="257">
        <f>'7_Local Revenue'!AM50</f>
        <v>777238654.99999988</v>
      </c>
      <c r="H50" s="257">
        <f t="shared" si="5"/>
        <v>5837840</v>
      </c>
      <c r="I50" s="257">
        <f>'7_Local Revenue'!AP50</f>
        <v>106297</v>
      </c>
      <c r="J50" s="576">
        <f t="shared" si="6"/>
        <v>10670723</v>
      </c>
    </row>
    <row r="51" spans="1:10" ht="16.899999999999999" customHeight="1" x14ac:dyDescent="0.2">
      <c r="A51" s="846">
        <v>45</v>
      </c>
      <c r="B51" s="848" t="s">
        <v>51</v>
      </c>
      <c r="C51" s="850">
        <f>'7_Local Revenue'!AE51</f>
        <v>67424577</v>
      </c>
      <c r="D51" s="850">
        <f>'7_Local Revenue'!H51</f>
        <v>1233690797</v>
      </c>
      <c r="E51" s="850">
        <f t="shared" si="4"/>
        <v>18564456</v>
      </c>
      <c r="F51" s="850">
        <f>'7_Local Revenue'!AI51</f>
        <v>48890606</v>
      </c>
      <c r="G51" s="850">
        <f>'7_Local Revenue'!AM51</f>
        <v>1629686867</v>
      </c>
      <c r="H51" s="850">
        <f t="shared" si="5"/>
        <v>12240578</v>
      </c>
      <c r="I51" s="850">
        <f>'7_Local Revenue'!AP51</f>
        <v>278306</v>
      </c>
      <c r="J51" s="852">
        <f t="shared" si="6"/>
        <v>31083340</v>
      </c>
    </row>
    <row r="52" spans="1:10" ht="16.899999999999999" customHeight="1" x14ac:dyDescent="0.2">
      <c r="A52" s="845">
        <v>46</v>
      </c>
      <c r="B52" s="847" t="s">
        <v>52</v>
      </c>
      <c r="C52" s="849">
        <f>'7_Local Revenue'!AE52</f>
        <v>2166850</v>
      </c>
      <c r="D52" s="849">
        <f>'7_Local Revenue'!H52</f>
        <v>53685990</v>
      </c>
      <c r="E52" s="849">
        <f t="shared" si="4"/>
        <v>807861</v>
      </c>
      <c r="F52" s="849">
        <f>'7_Local Revenue'!AI52</f>
        <v>1544830</v>
      </c>
      <c r="G52" s="849">
        <f>'7_Local Revenue'!AM52</f>
        <v>77241500</v>
      </c>
      <c r="H52" s="849">
        <f t="shared" si="5"/>
        <v>580161</v>
      </c>
      <c r="I52" s="849">
        <f>'7_Local Revenue'!AP52</f>
        <v>31622</v>
      </c>
      <c r="J52" s="851">
        <f t="shared" si="6"/>
        <v>1419644</v>
      </c>
    </row>
    <row r="53" spans="1:10" ht="16.899999999999999" customHeight="1" x14ac:dyDescent="0.2">
      <c r="A53" s="255">
        <v>47</v>
      </c>
      <c r="B53" s="575" t="s">
        <v>53</v>
      </c>
      <c r="C53" s="257">
        <f>'7_Local Revenue'!AE53</f>
        <v>23677579</v>
      </c>
      <c r="D53" s="257">
        <f>'7_Local Revenue'!H53</f>
        <v>516834820</v>
      </c>
      <c r="E53" s="257">
        <f t="shared" si="4"/>
        <v>7777279</v>
      </c>
      <c r="F53" s="257">
        <f>'7_Local Revenue'!AI53</f>
        <v>18127949</v>
      </c>
      <c r="G53" s="257">
        <f>'7_Local Revenue'!AM53</f>
        <v>725117960</v>
      </c>
      <c r="H53" s="257">
        <f t="shared" si="5"/>
        <v>5446361</v>
      </c>
      <c r="I53" s="257">
        <f>'7_Local Revenue'!AP53</f>
        <v>82398</v>
      </c>
      <c r="J53" s="576">
        <f t="shared" si="6"/>
        <v>13306038</v>
      </c>
    </row>
    <row r="54" spans="1:10" ht="16.899999999999999" customHeight="1" x14ac:dyDescent="0.2">
      <c r="A54" s="255">
        <v>48</v>
      </c>
      <c r="B54" s="575" t="s">
        <v>91</v>
      </c>
      <c r="C54" s="257">
        <f>'7_Local Revenue'!AE54</f>
        <v>15710431</v>
      </c>
      <c r="D54" s="257">
        <f>'7_Local Revenue'!H54</f>
        <v>427246759</v>
      </c>
      <c r="E54" s="257">
        <f t="shared" si="4"/>
        <v>6429167</v>
      </c>
      <c r="F54" s="257">
        <f>'7_Local Revenue'!AI54</f>
        <v>23127578</v>
      </c>
      <c r="G54" s="257">
        <f>'7_Local Revenue'!AM54</f>
        <v>1027892356</v>
      </c>
      <c r="H54" s="257">
        <f t="shared" si="5"/>
        <v>7720499</v>
      </c>
      <c r="I54" s="257">
        <f>'7_Local Revenue'!AP54</f>
        <v>184072</v>
      </c>
      <c r="J54" s="576">
        <f t="shared" si="6"/>
        <v>14333738</v>
      </c>
    </row>
    <row r="55" spans="1:10" ht="16.899999999999999" customHeight="1" x14ac:dyDescent="0.2">
      <c r="A55" s="255">
        <v>49</v>
      </c>
      <c r="B55" s="575" t="s">
        <v>54</v>
      </c>
      <c r="C55" s="257">
        <f>'7_Local Revenue'!AE55</f>
        <v>12848854</v>
      </c>
      <c r="D55" s="257">
        <f>'7_Local Revenue'!H55</f>
        <v>627269322</v>
      </c>
      <c r="E55" s="257">
        <f t="shared" si="4"/>
        <v>9439086</v>
      </c>
      <c r="F55" s="257">
        <f>'7_Local Revenue'!AI55</f>
        <v>23061293</v>
      </c>
      <c r="G55" s="257">
        <f>'7_Local Revenue'!AM55</f>
        <v>1153064650</v>
      </c>
      <c r="H55" s="257">
        <f t="shared" si="5"/>
        <v>8660669</v>
      </c>
      <c r="I55" s="257">
        <f>'7_Local Revenue'!AP55</f>
        <v>534782</v>
      </c>
      <c r="J55" s="576">
        <f t="shared" si="6"/>
        <v>18634537</v>
      </c>
    </row>
    <row r="56" spans="1:10" ht="16.899999999999999" customHeight="1" x14ac:dyDescent="0.2">
      <c r="A56" s="846">
        <v>50</v>
      </c>
      <c r="B56" s="848" t="s">
        <v>55</v>
      </c>
      <c r="C56" s="850">
        <f>'7_Local Revenue'!AE56</f>
        <v>12721176</v>
      </c>
      <c r="D56" s="850">
        <f>'7_Local Revenue'!H56</f>
        <v>389990472</v>
      </c>
      <c r="E56" s="850">
        <f t="shared" si="4"/>
        <v>5868538</v>
      </c>
      <c r="F56" s="850">
        <f>'7_Local Revenue'!AI56</f>
        <v>14151646</v>
      </c>
      <c r="G56" s="850">
        <f>'7_Local Revenue'!AM56</f>
        <v>707582300</v>
      </c>
      <c r="H56" s="850">
        <f t="shared" si="5"/>
        <v>5314651</v>
      </c>
      <c r="I56" s="850">
        <f>'7_Local Revenue'!AP56</f>
        <v>351716</v>
      </c>
      <c r="J56" s="852">
        <f t="shared" si="6"/>
        <v>11534905</v>
      </c>
    </row>
    <row r="57" spans="1:10" ht="16.899999999999999" customHeight="1" x14ac:dyDescent="0.2">
      <c r="A57" s="845">
        <v>51</v>
      </c>
      <c r="B57" s="847" t="s">
        <v>56</v>
      </c>
      <c r="C57" s="849">
        <f>'7_Local Revenue'!AE57</f>
        <v>21637739</v>
      </c>
      <c r="D57" s="849">
        <f>'7_Local Revenue'!H57</f>
        <v>608764015</v>
      </c>
      <c r="E57" s="849">
        <f t="shared" si="4"/>
        <v>9160620</v>
      </c>
      <c r="F57" s="849">
        <f>'7_Local Revenue'!AI57</f>
        <v>14455522</v>
      </c>
      <c r="G57" s="849">
        <f>'7_Local Revenue'!AM57</f>
        <v>826029829</v>
      </c>
      <c r="H57" s="849">
        <f t="shared" si="5"/>
        <v>6204310</v>
      </c>
      <c r="I57" s="849">
        <f>'7_Local Revenue'!AP57</f>
        <v>1318738</v>
      </c>
      <c r="J57" s="851">
        <f t="shared" si="6"/>
        <v>16683668</v>
      </c>
    </row>
    <row r="58" spans="1:10" ht="16.899999999999999" customHeight="1" x14ac:dyDescent="0.2">
      <c r="A58" s="255">
        <v>52</v>
      </c>
      <c r="B58" s="575" t="s">
        <v>57</v>
      </c>
      <c r="C58" s="257">
        <f>'7_Local Revenue'!AE58</f>
        <v>128464639</v>
      </c>
      <c r="D58" s="257">
        <f>'7_Local Revenue'!H58</f>
        <v>1959106854</v>
      </c>
      <c r="E58" s="257">
        <f t="shared" si="4"/>
        <v>29480444</v>
      </c>
      <c r="F58" s="257">
        <f>'7_Local Revenue'!AI58</f>
        <v>96519697</v>
      </c>
      <c r="G58" s="257">
        <f>'7_Local Revenue'!AM58</f>
        <v>4825984850</v>
      </c>
      <c r="H58" s="257">
        <f t="shared" si="5"/>
        <v>36247972</v>
      </c>
      <c r="I58" s="257">
        <f>'7_Local Revenue'!AP58</f>
        <v>1958581</v>
      </c>
      <c r="J58" s="576">
        <f t="shared" si="6"/>
        <v>67686997</v>
      </c>
    </row>
    <row r="59" spans="1:10" ht="16.899999999999999" customHeight="1" x14ac:dyDescent="0.2">
      <c r="A59" s="255">
        <v>53</v>
      </c>
      <c r="B59" s="575" t="s">
        <v>58</v>
      </c>
      <c r="C59" s="257">
        <f>'7_Local Revenue'!AE59</f>
        <v>6862428</v>
      </c>
      <c r="D59" s="257">
        <f>'7_Local Revenue'!H59</f>
        <v>564635317</v>
      </c>
      <c r="E59" s="257">
        <f t="shared" si="4"/>
        <v>8496576</v>
      </c>
      <c r="F59" s="257">
        <f>'7_Local Revenue'!AI59</f>
        <v>44208931</v>
      </c>
      <c r="G59" s="257">
        <f>'7_Local Revenue'!AM59</f>
        <v>2210446550</v>
      </c>
      <c r="H59" s="257">
        <f t="shared" si="5"/>
        <v>16602664</v>
      </c>
      <c r="I59" s="257">
        <f>'7_Local Revenue'!AP59</f>
        <v>216631</v>
      </c>
      <c r="J59" s="576">
        <f t="shared" si="6"/>
        <v>25315871</v>
      </c>
    </row>
    <row r="60" spans="1:10" ht="16.899999999999999" customHeight="1" x14ac:dyDescent="0.2">
      <c r="A60" s="255">
        <v>54</v>
      </c>
      <c r="B60" s="575" t="s">
        <v>59</v>
      </c>
      <c r="C60" s="257">
        <f>'7_Local Revenue'!AE60</f>
        <v>2009149</v>
      </c>
      <c r="D60" s="257">
        <f>'7_Local Revenue'!H60</f>
        <v>55364406</v>
      </c>
      <c r="E60" s="257">
        <f t="shared" si="4"/>
        <v>833118</v>
      </c>
      <c r="F60" s="257">
        <f>'7_Local Revenue'!AI60</f>
        <v>724750</v>
      </c>
      <c r="G60" s="257">
        <f>'7_Local Revenue'!AM60</f>
        <v>48316667</v>
      </c>
      <c r="H60" s="257">
        <f t="shared" si="5"/>
        <v>362906</v>
      </c>
      <c r="I60" s="257">
        <f>'7_Local Revenue'!AP60</f>
        <v>17585</v>
      </c>
      <c r="J60" s="576">
        <f t="shared" si="6"/>
        <v>1213609</v>
      </c>
    </row>
    <row r="61" spans="1:10" ht="16.899999999999999" customHeight="1" x14ac:dyDescent="0.2">
      <c r="A61" s="846">
        <v>55</v>
      </c>
      <c r="B61" s="848" t="s">
        <v>60</v>
      </c>
      <c r="C61" s="850">
        <f>'7_Local Revenue'!AE61</f>
        <v>8520702</v>
      </c>
      <c r="D61" s="850">
        <f>'7_Local Revenue'!H61</f>
        <v>922511933</v>
      </c>
      <c r="E61" s="850">
        <f t="shared" si="4"/>
        <v>13881867</v>
      </c>
      <c r="F61" s="850">
        <f>'7_Local Revenue'!AI61</f>
        <v>53790406</v>
      </c>
      <c r="G61" s="850">
        <f>'7_Local Revenue'!AM61</f>
        <v>2084899457</v>
      </c>
      <c r="H61" s="850">
        <f t="shared" si="5"/>
        <v>15659680</v>
      </c>
      <c r="I61" s="850">
        <f>'7_Local Revenue'!AP61</f>
        <v>347775</v>
      </c>
      <c r="J61" s="852">
        <f t="shared" si="6"/>
        <v>29889322</v>
      </c>
    </row>
    <row r="62" spans="1:10" ht="16.899999999999999" customHeight="1" x14ac:dyDescent="0.2">
      <c r="A62" s="845">
        <v>56</v>
      </c>
      <c r="B62" s="847" t="s">
        <v>61</v>
      </c>
      <c r="C62" s="849">
        <f>'7_Local Revenue'!AE62</f>
        <v>5123324</v>
      </c>
      <c r="D62" s="849">
        <f>'7_Local Revenue'!H62</f>
        <v>154599163</v>
      </c>
      <c r="E62" s="849">
        <f t="shared" si="4"/>
        <v>2326393</v>
      </c>
      <c r="F62" s="849">
        <f>'7_Local Revenue'!AI62</f>
        <v>7348295</v>
      </c>
      <c r="G62" s="849">
        <f>'7_Local Revenue'!AM62</f>
        <v>244943167</v>
      </c>
      <c r="H62" s="849">
        <f t="shared" si="5"/>
        <v>1839768</v>
      </c>
      <c r="I62" s="849">
        <f>'7_Local Revenue'!AP62</f>
        <v>138132</v>
      </c>
      <c r="J62" s="851">
        <f t="shared" si="6"/>
        <v>4304293</v>
      </c>
    </row>
    <row r="63" spans="1:10" ht="16.899999999999999" customHeight="1" x14ac:dyDescent="0.2">
      <c r="A63" s="255">
        <v>57</v>
      </c>
      <c r="B63" s="575" t="s">
        <v>62</v>
      </c>
      <c r="C63" s="257">
        <f>'7_Local Revenue'!AE63</f>
        <v>13044901</v>
      </c>
      <c r="D63" s="257">
        <f>'7_Local Revenue'!H63</f>
        <v>336437750</v>
      </c>
      <c r="E63" s="257">
        <f t="shared" si="4"/>
        <v>5062682</v>
      </c>
      <c r="F63" s="257">
        <f>'7_Local Revenue'!AI63</f>
        <v>11013431</v>
      </c>
      <c r="G63" s="257">
        <f>'7_Local Revenue'!AM63</f>
        <v>734228733</v>
      </c>
      <c r="H63" s="257">
        <f t="shared" si="5"/>
        <v>5514792</v>
      </c>
      <c r="I63" s="257">
        <f>'7_Local Revenue'!AP63</f>
        <v>1419506</v>
      </c>
      <c r="J63" s="576">
        <f t="shared" si="6"/>
        <v>11996980</v>
      </c>
    </row>
    <row r="64" spans="1:10" ht="16.899999999999999" customHeight="1" x14ac:dyDescent="0.2">
      <c r="A64" s="255">
        <v>58</v>
      </c>
      <c r="B64" s="575" t="s">
        <v>63</v>
      </c>
      <c r="C64" s="257">
        <f>'7_Local Revenue'!AE64</f>
        <v>7619363</v>
      </c>
      <c r="D64" s="257">
        <f>'7_Local Revenue'!H64</f>
        <v>141390624</v>
      </c>
      <c r="E64" s="257">
        <f t="shared" si="4"/>
        <v>2127632</v>
      </c>
      <c r="F64" s="257">
        <f>'7_Local Revenue'!AI64</f>
        <v>11458372</v>
      </c>
      <c r="G64" s="257">
        <f>'7_Local Revenue'!AM64</f>
        <v>572918600</v>
      </c>
      <c r="H64" s="257">
        <f t="shared" si="5"/>
        <v>4303192</v>
      </c>
      <c r="I64" s="257">
        <f>'7_Local Revenue'!AP64</f>
        <v>388955</v>
      </c>
      <c r="J64" s="576">
        <f t="shared" si="6"/>
        <v>6819779</v>
      </c>
    </row>
    <row r="65" spans="1:10" ht="16.899999999999999" customHeight="1" x14ac:dyDescent="0.2">
      <c r="A65" s="255">
        <v>59</v>
      </c>
      <c r="B65" s="575" t="s">
        <v>64</v>
      </c>
      <c r="C65" s="257">
        <f>'7_Local Revenue'!AE65</f>
        <v>3223902</v>
      </c>
      <c r="D65" s="257">
        <f>'7_Local Revenue'!H65</f>
        <v>99213007</v>
      </c>
      <c r="E65" s="257">
        <f t="shared" si="4"/>
        <v>1492947</v>
      </c>
      <c r="F65" s="257">
        <f>'7_Local Revenue'!AI65</f>
        <v>4712834</v>
      </c>
      <c r="G65" s="257">
        <f>'7_Local Revenue'!AM65</f>
        <v>235641700</v>
      </c>
      <c r="H65" s="257">
        <f t="shared" si="5"/>
        <v>1769905</v>
      </c>
      <c r="I65" s="257">
        <f>'7_Local Revenue'!AP65</f>
        <v>159647</v>
      </c>
      <c r="J65" s="576">
        <f t="shared" si="6"/>
        <v>3422499</v>
      </c>
    </row>
    <row r="66" spans="1:10" ht="16.899999999999999" customHeight="1" x14ac:dyDescent="0.2">
      <c r="A66" s="846">
        <v>60</v>
      </c>
      <c r="B66" s="848" t="s">
        <v>65</v>
      </c>
      <c r="C66" s="850">
        <f>'7_Local Revenue'!AE66</f>
        <v>11887673</v>
      </c>
      <c r="D66" s="850">
        <f>'7_Local Revenue'!H66</f>
        <v>262753265</v>
      </c>
      <c r="E66" s="850">
        <f t="shared" si="4"/>
        <v>3953885</v>
      </c>
      <c r="F66" s="850">
        <f>'7_Local Revenue'!AI66</f>
        <v>12935132</v>
      </c>
      <c r="G66" s="850">
        <f>'7_Local Revenue'!AM66</f>
        <v>607283192</v>
      </c>
      <c r="H66" s="850">
        <f t="shared" si="5"/>
        <v>4561304</v>
      </c>
      <c r="I66" s="850">
        <f>'7_Local Revenue'!AP66</f>
        <v>286318</v>
      </c>
      <c r="J66" s="852">
        <f t="shared" si="6"/>
        <v>8801507</v>
      </c>
    </row>
    <row r="67" spans="1:10" ht="16.899999999999999" customHeight="1" x14ac:dyDescent="0.2">
      <c r="A67" s="845">
        <v>61</v>
      </c>
      <c r="B67" s="847" t="s">
        <v>66</v>
      </c>
      <c r="C67" s="849">
        <f>'7_Local Revenue'!AE67</f>
        <v>12274340</v>
      </c>
      <c r="D67" s="849">
        <f>'7_Local Revenue'!H67</f>
        <v>392612283</v>
      </c>
      <c r="E67" s="849">
        <f t="shared" si="4"/>
        <v>5907990</v>
      </c>
      <c r="F67" s="849">
        <f>'7_Local Revenue'!AI67</f>
        <v>16385973</v>
      </c>
      <c r="G67" s="849">
        <f>'7_Local Revenue'!AM67</f>
        <v>819298650</v>
      </c>
      <c r="H67" s="849">
        <f t="shared" si="5"/>
        <v>6153752</v>
      </c>
      <c r="I67" s="849">
        <f>'7_Local Revenue'!AP67</f>
        <v>150184</v>
      </c>
      <c r="J67" s="851">
        <f t="shared" si="6"/>
        <v>12211926</v>
      </c>
    </row>
    <row r="68" spans="1:10" ht="16.899999999999999" customHeight="1" x14ac:dyDescent="0.2">
      <c r="A68" s="255">
        <v>62</v>
      </c>
      <c r="B68" s="575" t="s">
        <v>67</v>
      </c>
      <c r="C68" s="257">
        <f>'7_Local Revenue'!AE68</f>
        <v>1596209</v>
      </c>
      <c r="D68" s="257">
        <f>'7_Local Revenue'!H68</f>
        <v>57495052</v>
      </c>
      <c r="E68" s="257">
        <f t="shared" si="4"/>
        <v>865180</v>
      </c>
      <c r="F68" s="257">
        <f>'7_Local Revenue'!AI68</f>
        <v>2553628</v>
      </c>
      <c r="G68" s="257">
        <f>'7_Local Revenue'!AM68</f>
        <v>127681400</v>
      </c>
      <c r="H68" s="257">
        <f t="shared" si="5"/>
        <v>959015</v>
      </c>
      <c r="I68" s="257">
        <f>'7_Local Revenue'!AP68</f>
        <v>93046</v>
      </c>
      <c r="J68" s="576">
        <f t="shared" si="6"/>
        <v>1917241</v>
      </c>
    </row>
    <row r="69" spans="1:10" ht="16.899999999999999" customHeight="1" x14ac:dyDescent="0.2">
      <c r="A69" s="255">
        <v>63</v>
      </c>
      <c r="B69" s="575" t="s">
        <v>68</v>
      </c>
      <c r="C69" s="257">
        <f>'7_Local Revenue'!AE69</f>
        <v>9636544</v>
      </c>
      <c r="D69" s="257">
        <f>'7_Local Revenue'!H69</f>
        <v>284362459</v>
      </c>
      <c r="E69" s="257">
        <f t="shared" si="4"/>
        <v>4279058</v>
      </c>
      <c r="F69" s="257">
        <f>'7_Local Revenue'!AI69</f>
        <v>7548418</v>
      </c>
      <c r="G69" s="257">
        <f>'7_Local Revenue'!AM69</f>
        <v>237520424.99999997</v>
      </c>
      <c r="H69" s="257">
        <f t="shared" si="5"/>
        <v>1784016</v>
      </c>
      <c r="I69" s="257">
        <f>'7_Local Revenue'!AP69</f>
        <v>50337</v>
      </c>
      <c r="J69" s="576">
        <f t="shared" si="6"/>
        <v>6113411</v>
      </c>
    </row>
    <row r="70" spans="1:10" ht="16.899999999999999" customHeight="1" x14ac:dyDescent="0.2">
      <c r="A70" s="255">
        <v>64</v>
      </c>
      <c r="B70" s="575" t="s">
        <v>69</v>
      </c>
      <c r="C70" s="257">
        <f>'7_Local Revenue'!AE70</f>
        <v>2792998</v>
      </c>
      <c r="D70" s="257">
        <f>'7_Local Revenue'!H70</f>
        <v>68531753</v>
      </c>
      <c r="E70" s="257">
        <f t="shared" si="4"/>
        <v>1031259</v>
      </c>
      <c r="F70" s="257">
        <f>'7_Local Revenue'!AI70</f>
        <v>3810857</v>
      </c>
      <c r="G70" s="257">
        <f>'7_Local Revenue'!AM70</f>
        <v>190542850</v>
      </c>
      <c r="H70" s="257">
        <f t="shared" si="5"/>
        <v>1431167</v>
      </c>
      <c r="I70" s="257">
        <f>'7_Local Revenue'!AP70</f>
        <v>224147</v>
      </c>
      <c r="J70" s="576">
        <f t="shared" si="6"/>
        <v>2686573</v>
      </c>
    </row>
    <row r="71" spans="1:10" ht="16.899999999999999" customHeight="1" x14ac:dyDescent="0.2">
      <c r="A71" s="846">
        <v>65</v>
      </c>
      <c r="B71" s="848" t="s">
        <v>70</v>
      </c>
      <c r="C71" s="850">
        <f>'7_Local Revenue'!AE71</f>
        <v>15553551</v>
      </c>
      <c r="D71" s="850">
        <f>'7_Local Revenue'!H71</f>
        <v>372954529</v>
      </c>
      <c r="E71" s="850">
        <f>ROUND(D71*$E$3/1000,0)</f>
        <v>5612182</v>
      </c>
      <c r="F71" s="850">
        <f>'7_Local Revenue'!AI71</f>
        <v>28963595</v>
      </c>
      <c r="G71" s="850">
        <f>'7_Local Revenue'!AM71</f>
        <v>1448179750</v>
      </c>
      <c r="H71" s="850">
        <f>ROUND(G71*$H$3,0)</f>
        <v>10877278</v>
      </c>
      <c r="I71" s="850">
        <f>'7_Local Revenue'!AP71</f>
        <v>375325</v>
      </c>
      <c r="J71" s="852">
        <f>E71+H71+I71</f>
        <v>16864785</v>
      </c>
    </row>
    <row r="72" spans="1:10" ht="16.899999999999999" customHeight="1" x14ac:dyDescent="0.2">
      <c r="A72" s="845">
        <v>66</v>
      </c>
      <c r="B72" s="847" t="s">
        <v>71</v>
      </c>
      <c r="C72" s="849">
        <f>'7_Local Revenue'!AE72</f>
        <v>5152508</v>
      </c>
      <c r="D72" s="849">
        <f>'7_Local Revenue'!H72</f>
        <v>81727960</v>
      </c>
      <c r="E72" s="849">
        <f>ROUND(D72*$E$3/1000,0)</f>
        <v>1229834</v>
      </c>
      <c r="F72" s="849">
        <f>'7_Local Revenue'!AI72</f>
        <v>2691282</v>
      </c>
      <c r="G72" s="849">
        <f>'7_Local Revenue'!AM72</f>
        <v>269128200</v>
      </c>
      <c r="H72" s="849">
        <f>ROUND(G72*$H$3,0)</f>
        <v>2021422</v>
      </c>
      <c r="I72" s="849">
        <f>'7_Local Revenue'!AP72</f>
        <v>196515</v>
      </c>
      <c r="J72" s="851">
        <f>E72+H72+I72</f>
        <v>3447771</v>
      </c>
    </row>
    <row r="73" spans="1:10" ht="16.899999999999999" customHeight="1" x14ac:dyDescent="0.2">
      <c r="A73" s="255">
        <v>67</v>
      </c>
      <c r="B73" s="575" t="s">
        <v>4</v>
      </c>
      <c r="C73" s="257">
        <f>'7_Local Revenue'!AE73</f>
        <v>18754388</v>
      </c>
      <c r="D73" s="257">
        <f>'7_Local Revenue'!H73</f>
        <v>240027255</v>
      </c>
      <c r="E73" s="257">
        <f>ROUND(D73*$E$3/1000,0)</f>
        <v>3611906</v>
      </c>
      <c r="F73" s="257">
        <f>'7_Local Revenue'!AI73</f>
        <v>11677757</v>
      </c>
      <c r="G73" s="257">
        <f>'7_Local Revenue'!AM73</f>
        <v>571664252.5</v>
      </c>
      <c r="H73" s="257">
        <f>ROUND(G73*$H$3,0)</f>
        <v>4293770</v>
      </c>
      <c r="I73" s="257">
        <f>'7_Local Revenue'!AP73</f>
        <v>93608</v>
      </c>
      <c r="J73" s="576">
        <f>E73+H73+I73</f>
        <v>7999284</v>
      </c>
    </row>
    <row r="74" spans="1:10" ht="16.899999999999999" customHeight="1" x14ac:dyDescent="0.2">
      <c r="A74" s="255">
        <v>68</v>
      </c>
      <c r="B74" s="575" t="s">
        <v>3</v>
      </c>
      <c r="C74" s="257">
        <f>'7_Local Revenue'!AE74</f>
        <v>1849109</v>
      </c>
      <c r="D74" s="257">
        <f>'7_Local Revenue'!H74</f>
        <v>43813851</v>
      </c>
      <c r="E74" s="257">
        <f>ROUND(D74*$E$3/1000,0)</f>
        <v>659306</v>
      </c>
      <c r="F74" s="257">
        <f>'7_Local Revenue'!AI74</f>
        <v>3763399</v>
      </c>
      <c r="G74" s="257">
        <f>'7_Local Revenue'!AM74</f>
        <v>188169950</v>
      </c>
      <c r="H74" s="257">
        <f>ROUND(G74*$H$3,0)</f>
        <v>1413344</v>
      </c>
      <c r="I74" s="257">
        <f>'7_Local Revenue'!AP74</f>
        <v>42389</v>
      </c>
      <c r="J74" s="576">
        <f>E74+H74+I74</f>
        <v>2115039</v>
      </c>
    </row>
    <row r="75" spans="1:10" ht="16.899999999999999" customHeight="1" x14ac:dyDescent="0.2">
      <c r="A75" s="846">
        <v>69</v>
      </c>
      <c r="B75" s="848" t="s">
        <v>93</v>
      </c>
      <c r="C75" s="850">
        <f>'7_Local Revenue'!AE75</f>
        <v>6960399</v>
      </c>
      <c r="D75" s="850">
        <f>'7_Local Revenue'!H75</f>
        <v>122702740</v>
      </c>
      <c r="E75" s="850">
        <f>ROUND(D75*$E$3/1000,0)</f>
        <v>1846419</v>
      </c>
      <c r="F75" s="850">
        <f>'7_Local Revenue'!AI75</f>
        <v>11431237</v>
      </c>
      <c r="G75" s="850">
        <f>'7_Local Revenue'!AM75</f>
        <v>392671317.99999994</v>
      </c>
      <c r="H75" s="850">
        <f>ROUND(G75*$H$3,0)</f>
        <v>2949354</v>
      </c>
      <c r="I75" s="850">
        <f>'7_Local Revenue'!AP75</f>
        <v>1375</v>
      </c>
      <c r="J75" s="852">
        <f>E75+H75+I75</f>
        <v>4797148</v>
      </c>
    </row>
    <row r="76" spans="1:10" s="218" customFormat="1" ht="16.899999999999999" customHeight="1" thickBot="1" x14ac:dyDescent="0.25">
      <c r="A76" s="853"/>
      <c r="B76" s="449" t="s">
        <v>6</v>
      </c>
      <c r="C76" s="225">
        <f t="shared" ref="C76:J76" si="7">SUM(C7:C75)</f>
        <v>1649101197</v>
      </c>
      <c r="D76" s="225">
        <f t="shared" si="7"/>
        <v>40534592667.900002</v>
      </c>
      <c r="E76" s="225">
        <f t="shared" si="7"/>
        <v>609960500</v>
      </c>
      <c r="F76" s="225">
        <f t="shared" si="7"/>
        <v>1917011136</v>
      </c>
      <c r="G76" s="225">
        <f t="shared" si="7"/>
        <v>93629413134.850006</v>
      </c>
      <c r="H76" s="225">
        <f t="shared" si="7"/>
        <v>703250523</v>
      </c>
      <c r="I76" s="225">
        <f t="shared" si="7"/>
        <v>34730939</v>
      </c>
      <c r="J76" s="854">
        <f t="shared" si="7"/>
        <v>1347941962</v>
      </c>
    </row>
    <row r="77" spans="1:10" ht="13.5" thickTop="1" x14ac:dyDescent="0.2"/>
    <row r="78" spans="1:10" ht="15" hidden="1" customHeight="1" x14ac:dyDescent="0.2">
      <c r="A78" s="108"/>
      <c r="B78" s="108"/>
      <c r="C78" s="955" t="s">
        <v>800</v>
      </c>
      <c r="D78" s="956"/>
      <c r="E78" s="957">
        <f>'7_Local Revenue'!AD76</f>
        <v>40.67</v>
      </c>
      <c r="F78" s="955" t="s">
        <v>799</v>
      </c>
      <c r="G78" s="958"/>
      <c r="H78" s="959">
        <f>'7_Local Revenue'!AF76</f>
        <v>2.0299999999999999E-2</v>
      </c>
      <c r="I78" s="577">
        <f>'3_Levels 1&amp;2'!V76</f>
        <v>0.65</v>
      </c>
      <c r="J78" s="577">
        <v>0.37</v>
      </c>
    </row>
    <row r="82" spans="5:6" ht="18" x14ac:dyDescent="0.2">
      <c r="E82" s="578"/>
      <c r="F82" s="579"/>
    </row>
  </sheetData>
  <sheetProtection formatCells="0" formatColumns="0" formatRows="0" sort="0"/>
  <mergeCells count="9">
    <mergeCell ref="A1:B3"/>
    <mergeCell ref="J1:J3"/>
    <mergeCell ref="C1:E1"/>
    <mergeCell ref="C2:C3"/>
    <mergeCell ref="D2:D3"/>
    <mergeCell ref="F2:F3"/>
    <mergeCell ref="G2:G3"/>
    <mergeCell ref="F1:H1"/>
    <mergeCell ref="I1:I3"/>
  </mergeCells>
  <phoneticPr fontId="0" type="noConversion"/>
  <printOptions horizontalCentered="1"/>
  <pageMargins left="0.3" right="0.28999999999999998" top="1" bottom="0.38" header="0.33" footer="0.18"/>
  <pageSetup paperSize="5" scale="70" firstPageNumber="95" orientation="portrait" r:id="rId1"/>
  <headerFooter alignWithMargins="0">
    <oddHeader>&amp;L&amp;"Arial,Bold"&amp;18&amp;K000000Table 6: FY2018-19 Budget Letter 
Local Deduction Calculation</oddHeader>
    <oddFooter>&amp;R&amp;12&amp;P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T88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3" style="112" bestFit="1" customWidth="1"/>
    <col min="2" max="2" width="17.5703125" style="112" bestFit="1" customWidth="1"/>
    <col min="3" max="3" width="16" style="112" customWidth="1"/>
    <col min="4" max="4" width="15.85546875" style="112" customWidth="1"/>
    <col min="5" max="6" width="16.28515625" style="112" bestFit="1" customWidth="1"/>
    <col min="7" max="7" width="9.5703125" style="112" customWidth="1"/>
    <col min="8" max="8" width="16.28515625" style="112" customWidth="1"/>
    <col min="9" max="9" width="9.5703125" style="112" customWidth="1"/>
    <col min="10" max="10" width="14.7109375" style="112" customWidth="1"/>
    <col min="11" max="11" width="9.5703125" style="112" customWidth="1"/>
    <col min="12" max="12" width="16.5703125" style="112" customWidth="1"/>
    <col min="13" max="15" width="9.5703125" style="112" customWidth="1"/>
    <col min="16" max="16" width="14.42578125" style="112" customWidth="1"/>
    <col min="17" max="17" width="16.7109375" style="112" customWidth="1"/>
    <col min="18" max="18" width="9.5703125" style="112" customWidth="1"/>
    <col min="19" max="19" width="15.42578125" style="112" customWidth="1"/>
    <col min="20" max="22" width="9.5703125" style="112" customWidth="1"/>
    <col min="23" max="24" width="13.85546875" style="112" customWidth="1"/>
    <col min="25" max="25" width="12.5703125" style="112" customWidth="1"/>
    <col min="26" max="26" width="15.5703125" style="112" bestFit="1" customWidth="1"/>
    <col min="27" max="27" width="13.7109375" style="112" bestFit="1" customWidth="1"/>
    <col min="28" max="28" width="9.85546875" style="112" customWidth="1"/>
    <col min="29" max="29" width="10.5703125" style="112" customWidth="1"/>
    <col min="30" max="30" width="9.85546875" style="112" customWidth="1"/>
    <col min="31" max="31" width="15.5703125" style="112" bestFit="1" customWidth="1"/>
    <col min="32" max="32" width="12.7109375" style="112" customWidth="1"/>
    <col min="33" max="34" width="16.28515625" style="112" customWidth="1"/>
    <col min="35" max="35" width="17.28515625" style="112" customWidth="1"/>
    <col min="36" max="37" width="18.5703125" style="112" customWidth="1"/>
    <col min="38" max="38" width="12.28515625" style="112" customWidth="1"/>
    <col min="39" max="39" width="18.5703125" style="112" customWidth="1"/>
    <col min="40" max="41" width="9.5703125" style="112" customWidth="1"/>
    <col min="42" max="42" width="20.85546875" style="112" customWidth="1"/>
    <col min="43" max="43" width="20.5703125" style="112" customWidth="1"/>
    <col min="44" max="44" width="12.28515625" style="112" customWidth="1"/>
    <col min="45" max="45" width="10.42578125" style="112" bestFit="1" customWidth="1"/>
    <col min="46" max="46" width="18.28515625" style="112" customWidth="1"/>
    <col min="47" max="16384" width="8.85546875" style="112"/>
  </cols>
  <sheetData>
    <row r="1" spans="1:46" s="827" customFormat="1" ht="29.25" customHeight="1" x14ac:dyDescent="0.2">
      <c r="A1" s="1687" t="s">
        <v>1</v>
      </c>
      <c r="B1" s="1688"/>
      <c r="C1" s="1845" t="s">
        <v>1186</v>
      </c>
      <c r="D1" s="1846"/>
      <c r="E1" s="1847"/>
      <c r="F1" s="1847"/>
      <c r="G1" s="1847"/>
      <c r="H1" s="1848"/>
      <c r="I1" s="1842" t="s">
        <v>476</v>
      </c>
      <c r="J1" s="1843"/>
      <c r="K1" s="1840" t="s">
        <v>477</v>
      </c>
      <c r="L1" s="1841"/>
      <c r="M1" s="1841"/>
      <c r="N1" s="1841"/>
      <c r="O1" s="1841"/>
      <c r="P1" s="1844"/>
      <c r="Q1" s="1833" t="s">
        <v>741</v>
      </c>
      <c r="R1" s="1840" t="s">
        <v>480</v>
      </c>
      <c r="S1" s="1841"/>
      <c r="T1" s="1841"/>
      <c r="U1" s="1841"/>
      <c r="V1" s="1841"/>
      <c r="W1" s="1844"/>
      <c r="X1" s="1833" t="s">
        <v>742</v>
      </c>
      <c r="Y1" s="1840" t="s">
        <v>482</v>
      </c>
      <c r="Z1" s="1841"/>
      <c r="AA1" s="1841"/>
      <c r="AB1" s="1841"/>
      <c r="AC1" s="1841"/>
      <c r="AD1" s="1841"/>
      <c r="AE1" s="1833" t="s">
        <v>1187</v>
      </c>
      <c r="AF1" s="1840" t="s">
        <v>483</v>
      </c>
      <c r="AG1" s="1841"/>
      <c r="AH1" s="1841"/>
      <c r="AI1" s="1833" t="s">
        <v>1188</v>
      </c>
      <c r="AJ1" s="1840" t="s">
        <v>481</v>
      </c>
      <c r="AK1" s="1841"/>
      <c r="AL1" s="1841"/>
      <c r="AM1" s="1841"/>
      <c r="AN1" s="1841"/>
      <c r="AO1" s="1844"/>
      <c r="AP1" s="1837" t="s">
        <v>1584</v>
      </c>
      <c r="AQ1" s="1830" t="s">
        <v>1464</v>
      </c>
      <c r="AR1" s="1827" t="s">
        <v>100</v>
      </c>
      <c r="AT1"/>
    </row>
    <row r="2" spans="1:46" s="218" customFormat="1" ht="76.5" customHeight="1" x14ac:dyDescent="0.2">
      <c r="A2" s="1673"/>
      <c r="B2" s="1674"/>
      <c r="C2" s="1826" t="s">
        <v>1189</v>
      </c>
      <c r="D2" s="1826" t="s">
        <v>1190</v>
      </c>
      <c r="E2" s="1691" t="s">
        <v>1191</v>
      </c>
      <c r="F2" s="1826" t="s">
        <v>1193</v>
      </c>
      <c r="G2" s="1826" t="s">
        <v>734</v>
      </c>
      <c r="H2" s="819" t="s">
        <v>1192</v>
      </c>
      <c r="I2" s="1826" t="s">
        <v>736</v>
      </c>
      <c r="J2" s="1826" t="s">
        <v>735</v>
      </c>
      <c r="K2" s="1826" t="s">
        <v>736</v>
      </c>
      <c r="L2" s="1826" t="s">
        <v>735</v>
      </c>
      <c r="M2" s="1826" t="s">
        <v>737</v>
      </c>
      <c r="N2" s="1826" t="s">
        <v>738</v>
      </c>
      <c r="O2" s="1826" t="s">
        <v>739</v>
      </c>
      <c r="P2" s="1826" t="s">
        <v>740</v>
      </c>
      <c r="Q2" s="1834" t="s">
        <v>478</v>
      </c>
      <c r="R2" s="1826" t="s">
        <v>736</v>
      </c>
      <c r="S2" s="1826" t="s">
        <v>735</v>
      </c>
      <c r="T2" s="1826" t="s">
        <v>479</v>
      </c>
      <c r="U2" s="1826" t="s">
        <v>738</v>
      </c>
      <c r="V2" s="1826" t="s">
        <v>739</v>
      </c>
      <c r="W2" s="1826" t="s">
        <v>740</v>
      </c>
      <c r="X2" s="1834" t="s">
        <v>478</v>
      </c>
      <c r="Y2" s="1826" t="s">
        <v>743</v>
      </c>
      <c r="Z2" s="1826" t="s">
        <v>754</v>
      </c>
      <c r="AA2" s="1826" t="s">
        <v>755</v>
      </c>
      <c r="AB2" s="1826" t="s">
        <v>744</v>
      </c>
      <c r="AC2" s="1826" t="s">
        <v>745</v>
      </c>
      <c r="AD2" s="1826" t="s">
        <v>746</v>
      </c>
      <c r="AE2" s="1834" t="s">
        <v>478</v>
      </c>
      <c r="AF2" s="1836" t="s">
        <v>747</v>
      </c>
      <c r="AG2" s="1836" t="s">
        <v>752</v>
      </c>
      <c r="AH2" s="1836" t="s">
        <v>748</v>
      </c>
      <c r="AI2" s="1834" t="s">
        <v>478</v>
      </c>
      <c r="AJ2" s="1836" t="s">
        <v>1194</v>
      </c>
      <c r="AK2" s="1836" t="s">
        <v>1195</v>
      </c>
      <c r="AL2" s="1836" t="s">
        <v>751</v>
      </c>
      <c r="AM2" s="343" t="s">
        <v>749</v>
      </c>
      <c r="AN2" s="1836" t="s">
        <v>753</v>
      </c>
      <c r="AO2" s="1836" t="s">
        <v>750</v>
      </c>
      <c r="AP2" s="1838"/>
      <c r="AQ2" s="1831"/>
      <c r="AR2" s="1828"/>
      <c r="AT2"/>
    </row>
    <row r="3" spans="1:46" s="218" customFormat="1" ht="16.149999999999999" customHeight="1" x14ac:dyDescent="0.2">
      <c r="A3" s="1689"/>
      <c r="B3" s="1690"/>
      <c r="C3" s="1826"/>
      <c r="D3" s="1826"/>
      <c r="E3" s="1692"/>
      <c r="F3" s="1826"/>
      <c r="G3" s="1826"/>
      <c r="H3" s="111">
        <v>0.1</v>
      </c>
      <c r="I3" s="1826"/>
      <c r="J3" s="1826"/>
      <c r="K3" s="1826"/>
      <c r="L3" s="1826"/>
      <c r="M3" s="1826"/>
      <c r="N3" s="1826"/>
      <c r="O3" s="1826"/>
      <c r="P3" s="1826"/>
      <c r="Q3" s="1835"/>
      <c r="R3" s="1826"/>
      <c r="S3" s="1826"/>
      <c r="T3" s="1826"/>
      <c r="U3" s="1826"/>
      <c r="V3" s="1826"/>
      <c r="W3" s="1826"/>
      <c r="X3" s="1835"/>
      <c r="Y3" s="1826"/>
      <c r="Z3" s="1826"/>
      <c r="AA3" s="1826"/>
      <c r="AB3" s="1826"/>
      <c r="AC3" s="1826"/>
      <c r="AD3" s="1826"/>
      <c r="AE3" s="1835"/>
      <c r="AF3" s="1836"/>
      <c r="AG3" s="1836"/>
      <c r="AH3" s="1836"/>
      <c r="AI3" s="1835"/>
      <c r="AJ3" s="1836"/>
      <c r="AK3" s="1836"/>
      <c r="AL3" s="1836"/>
      <c r="AM3" s="111">
        <v>0.15</v>
      </c>
      <c r="AN3" s="1836"/>
      <c r="AO3" s="1836"/>
      <c r="AP3" s="1839"/>
      <c r="AQ3" s="1832"/>
      <c r="AR3" s="1829"/>
      <c r="AT3"/>
    </row>
    <row r="4" spans="1:46" x14ac:dyDescent="0.2">
      <c r="A4" s="828"/>
      <c r="B4" s="828"/>
      <c r="C4" s="829">
        <v>1</v>
      </c>
      <c r="D4" s="830">
        <f>C4+1</f>
        <v>2</v>
      </c>
      <c r="E4" s="830">
        <v>3</v>
      </c>
      <c r="F4" s="831" t="s">
        <v>94</v>
      </c>
      <c r="G4" s="831" t="s">
        <v>95</v>
      </c>
      <c r="H4" s="831" t="s">
        <v>96</v>
      </c>
      <c r="I4" s="830">
        <f>E4+1</f>
        <v>4</v>
      </c>
      <c r="J4" s="830">
        <f t="shared" ref="J4:AR4" si="0">I4+1</f>
        <v>5</v>
      </c>
      <c r="K4" s="830">
        <f t="shared" si="0"/>
        <v>6</v>
      </c>
      <c r="L4" s="830">
        <f t="shared" si="0"/>
        <v>7</v>
      </c>
      <c r="M4" s="830">
        <f t="shared" si="0"/>
        <v>8</v>
      </c>
      <c r="N4" s="830">
        <f t="shared" si="0"/>
        <v>9</v>
      </c>
      <c r="O4" s="830">
        <f t="shared" si="0"/>
        <v>10</v>
      </c>
      <c r="P4" s="830">
        <f t="shared" si="0"/>
        <v>11</v>
      </c>
      <c r="Q4" s="830">
        <f t="shared" si="0"/>
        <v>12</v>
      </c>
      <c r="R4" s="830">
        <f t="shared" si="0"/>
        <v>13</v>
      </c>
      <c r="S4" s="830">
        <f t="shared" si="0"/>
        <v>14</v>
      </c>
      <c r="T4" s="830">
        <f t="shared" si="0"/>
        <v>15</v>
      </c>
      <c r="U4" s="830">
        <f t="shared" si="0"/>
        <v>16</v>
      </c>
      <c r="V4" s="830">
        <f t="shared" si="0"/>
        <v>17</v>
      </c>
      <c r="W4" s="830">
        <f t="shared" si="0"/>
        <v>18</v>
      </c>
      <c r="X4" s="830">
        <f t="shared" si="0"/>
        <v>19</v>
      </c>
      <c r="Y4" s="830">
        <f t="shared" si="0"/>
        <v>20</v>
      </c>
      <c r="Z4" s="830">
        <f t="shared" si="0"/>
        <v>21</v>
      </c>
      <c r="AA4" s="830">
        <f t="shared" si="0"/>
        <v>22</v>
      </c>
      <c r="AB4" s="830">
        <f t="shared" si="0"/>
        <v>23</v>
      </c>
      <c r="AC4" s="830">
        <f t="shared" si="0"/>
        <v>24</v>
      </c>
      <c r="AD4" s="830">
        <f t="shared" si="0"/>
        <v>25</v>
      </c>
      <c r="AE4" s="830">
        <f t="shared" si="0"/>
        <v>26</v>
      </c>
      <c r="AF4" s="830">
        <f t="shared" si="0"/>
        <v>27</v>
      </c>
      <c r="AG4" s="830">
        <f t="shared" si="0"/>
        <v>28</v>
      </c>
      <c r="AH4" s="830">
        <f t="shared" si="0"/>
        <v>29</v>
      </c>
      <c r="AI4" s="830">
        <f t="shared" si="0"/>
        <v>30</v>
      </c>
      <c r="AJ4" s="830">
        <f t="shared" si="0"/>
        <v>31</v>
      </c>
      <c r="AK4" s="830">
        <f t="shared" si="0"/>
        <v>32</v>
      </c>
      <c r="AL4" s="830">
        <f t="shared" si="0"/>
        <v>33</v>
      </c>
      <c r="AM4" s="830">
        <f t="shared" si="0"/>
        <v>34</v>
      </c>
      <c r="AN4" s="830">
        <f t="shared" si="0"/>
        <v>35</v>
      </c>
      <c r="AO4" s="830">
        <f t="shared" si="0"/>
        <v>36</v>
      </c>
      <c r="AP4" s="830">
        <f t="shared" si="0"/>
        <v>37</v>
      </c>
      <c r="AQ4" s="830">
        <f t="shared" si="0"/>
        <v>38</v>
      </c>
      <c r="AR4" s="830">
        <f t="shared" si="0"/>
        <v>39</v>
      </c>
    </row>
    <row r="5" spans="1:46" s="833" customFormat="1" ht="33.75" x14ac:dyDescent="0.2">
      <c r="A5" s="1313"/>
      <c r="B5" s="1313"/>
      <c r="C5" s="1314" t="s">
        <v>1455</v>
      </c>
      <c r="D5" s="1314" t="s">
        <v>804</v>
      </c>
      <c r="E5" s="1315" t="s">
        <v>805</v>
      </c>
      <c r="F5" s="1316" t="s">
        <v>806</v>
      </c>
      <c r="G5" s="1316" t="s">
        <v>1456</v>
      </c>
      <c r="H5" s="1316" t="s">
        <v>1462</v>
      </c>
      <c r="I5" s="1315" t="s">
        <v>807</v>
      </c>
      <c r="J5" s="1315" t="s">
        <v>808</v>
      </c>
      <c r="K5" s="1315" t="s">
        <v>809</v>
      </c>
      <c r="L5" s="1315" t="s">
        <v>810</v>
      </c>
      <c r="M5" s="1315" t="s">
        <v>811</v>
      </c>
      <c r="N5" s="1315" t="s">
        <v>812</v>
      </c>
      <c r="O5" s="1315" t="s">
        <v>813</v>
      </c>
      <c r="P5" s="1315" t="s">
        <v>814</v>
      </c>
      <c r="Q5" s="1315" t="s">
        <v>815</v>
      </c>
      <c r="R5" s="1315" t="s">
        <v>816</v>
      </c>
      <c r="S5" s="1315" t="s">
        <v>817</v>
      </c>
      <c r="T5" s="1315" t="s">
        <v>818</v>
      </c>
      <c r="U5" s="1315" t="s">
        <v>819</v>
      </c>
      <c r="V5" s="1315" t="s">
        <v>820</v>
      </c>
      <c r="W5" s="1315" t="s">
        <v>821</v>
      </c>
      <c r="X5" s="1315" t="s">
        <v>822</v>
      </c>
      <c r="Y5" s="1315" t="s">
        <v>823</v>
      </c>
      <c r="Z5" s="1315" t="s">
        <v>824</v>
      </c>
      <c r="AA5" s="1315" t="s">
        <v>825</v>
      </c>
      <c r="AB5" s="1315" t="s">
        <v>1466</v>
      </c>
      <c r="AC5" s="1315" t="s">
        <v>1467</v>
      </c>
      <c r="AD5" s="1315" t="s">
        <v>1468</v>
      </c>
      <c r="AE5" s="1315" t="s">
        <v>826</v>
      </c>
      <c r="AF5" s="1315" t="s">
        <v>827</v>
      </c>
      <c r="AG5" s="1315" t="s">
        <v>828</v>
      </c>
      <c r="AH5" s="1315" t="s">
        <v>829</v>
      </c>
      <c r="AI5" s="1315" t="s">
        <v>830</v>
      </c>
      <c r="AJ5" s="1316" t="s">
        <v>831</v>
      </c>
      <c r="AK5" s="1315" t="s">
        <v>1457</v>
      </c>
      <c r="AL5" s="1316" t="s">
        <v>1458</v>
      </c>
      <c r="AM5" s="1316" t="s">
        <v>1463</v>
      </c>
      <c r="AN5" s="1315" t="s">
        <v>1459</v>
      </c>
      <c r="AO5" s="1315" t="s">
        <v>1460</v>
      </c>
      <c r="AP5" s="1315" t="s">
        <v>832</v>
      </c>
      <c r="AQ5" s="1315" t="s">
        <v>833</v>
      </c>
      <c r="AR5" s="1315" t="s">
        <v>1461</v>
      </c>
    </row>
    <row r="6" spans="1:46" s="1137" customFormat="1" ht="33.75" hidden="1" x14ac:dyDescent="0.2">
      <c r="A6" s="1313"/>
      <c r="B6" s="1313"/>
      <c r="C6" s="1314" t="s">
        <v>834</v>
      </c>
      <c r="D6" s="1314" t="s">
        <v>834</v>
      </c>
      <c r="E6" s="1315" t="s">
        <v>803</v>
      </c>
      <c r="F6" s="1316" t="s">
        <v>835</v>
      </c>
      <c r="G6" s="1316" t="s">
        <v>803</v>
      </c>
      <c r="H6" s="1316" t="s">
        <v>803</v>
      </c>
      <c r="I6" s="1315" t="s">
        <v>836</v>
      </c>
      <c r="J6" s="1315" t="s">
        <v>836</v>
      </c>
      <c r="K6" s="1315" t="s">
        <v>836</v>
      </c>
      <c r="L6" s="1315" t="s">
        <v>836</v>
      </c>
      <c r="M6" s="1315" t="s">
        <v>836</v>
      </c>
      <c r="N6" s="1315" t="s">
        <v>836</v>
      </c>
      <c r="O6" s="1315" t="s">
        <v>836</v>
      </c>
      <c r="P6" s="1315" t="s">
        <v>836</v>
      </c>
      <c r="Q6" s="1315" t="s">
        <v>803</v>
      </c>
      <c r="R6" s="1315" t="s">
        <v>836</v>
      </c>
      <c r="S6" s="1315" t="s">
        <v>836</v>
      </c>
      <c r="T6" s="1315" t="s">
        <v>836</v>
      </c>
      <c r="U6" s="1315" t="s">
        <v>836</v>
      </c>
      <c r="V6" s="1315" t="s">
        <v>836</v>
      </c>
      <c r="W6" s="1315" t="s">
        <v>836</v>
      </c>
      <c r="X6" s="1315" t="s">
        <v>803</v>
      </c>
      <c r="Y6" s="1315" t="s">
        <v>803</v>
      </c>
      <c r="Z6" s="1315" t="s">
        <v>803</v>
      </c>
      <c r="AA6" s="1315" t="s">
        <v>803</v>
      </c>
      <c r="AB6" s="1315" t="s">
        <v>803</v>
      </c>
      <c r="AC6" s="1315" t="s">
        <v>803</v>
      </c>
      <c r="AD6" s="1315" t="s">
        <v>803</v>
      </c>
      <c r="AE6" s="1315" t="s">
        <v>803</v>
      </c>
      <c r="AF6" s="1315" t="s">
        <v>836</v>
      </c>
      <c r="AG6" s="1315" t="s">
        <v>836</v>
      </c>
      <c r="AH6" s="1315" t="s">
        <v>836</v>
      </c>
      <c r="AI6" s="1315" t="s">
        <v>803</v>
      </c>
      <c r="AJ6" s="1316" t="s">
        <v>835</v>
      </c>
      <c r="AK6" s="1315" t="s">
        <v>803</v>
      </c>
      <c r="AL6" s="1315" t="s">
        <v>803</v>
      </c>
      <c r="AM6" s="1315" t="s">
        <v>803</v>
      </c>
      <c r="AN6" s="1315" t="s">
        <v>803</v>
      </c>
      <c r="AO6" s="1315" t="s">
        <v>803</v>
      </c>
      <c r="AP6" s="1315" t="s">
        <v>836</v>
      </c>
      <c r="AQ6" s="1315" t="s">
        <v>803</v>
      </c>
      <c r="AR6" s="1315" t="s">
        <v>803</v>
      </c>
    </row>
    <row r="7" spans="1:46" ht="15" customHeight="1" x14ac:dyDescent="0.2">
      <c r="A7" s="255">
        <v>1</v>
      </c>
      <c r="B7" s="256" t="s">
        <v>7</v>
      </c>
      <c r="C7" s="257">
        <v>469478958</v>
      </c>
      <c r="D7" s="257">
        <v>87225543</v>
      </c>
      <c r="E7" s="257">
        <f>C7-D7</f>
        <v>382253415</v>
      </c>
      <c r="F7" s="257">
        <v>385019569</v>
      </c>
      <c r="G7" s="258">
        <f>(E7-F7)/F7</f>
        <v>-7.1844504090647927E-3</v>
      </c>
      <c r="H7" s="259">
        <f t="shared" ref="H7:H38" si="1">IF((E7-F7)/F7&gt;$H$3,F7*(1+$H$3),E7)</f>
        <v>382253415</v>
      </c>
      <c r="I7" s="260">
        <v>5.23</v>
      </c>
      <c r="J7" s="261">
        <v>1985423</v>
      </c>
      <c r="K7" s="260">
        <v>20.38</v>
      </c>
      <c r="L7" s="261">
        <v>7520831</v>
      </c>
      <c r="M7" s="262">
        <v>10</v>
      </c>
      <c r="N7" s="262">
        <v>13.44</v>
      </c>
      <c r="O7" s="262">
        <v>3</v>
      </c>
      <c r="P7" s="261">
        <v>1964440</v>
      </c>
      <c r="Q7" s="257">
        <f>J7+L7+P7</f>
        <v>11470694</v>
      </c>
      <c r="R7" s="263">
        <v>0</v>
      </c>
      <c r="S7" s="261">
        <v>0</v>
      </c>
      <c r="T7" s="262">
        <v>0</v>
      </c>
      <c r="U7" s="262">
        <v>0</v>
      </c>
      <c r="V7" s="262">
        <v>0</v>
      </c>
      <c r="W7" s="261">
        <v>0</v>
      </c>
      <c r="X7" s="257">
        <f>S7+W7</f>
        <v>0</v>
      </c>
      <c r="Y7" s="264">
        <f>I7+K7+R7</f>
        <v>25.61</v>
      </c>
      <c r="Z7" s="257">
        <f>J7+L7+S7</f>
        <v>9506254</v>
      </c>
      <c r="AA7" s="257">
        <f>P7+W7</f>
        <v>1964440</v>
      </c>
      <c r="AB7" s="265">
        <f t="shared" ref="AB7:AB38" si="2">ROUND((X7/E7)*1000,2)</f>
        <v>0</v>
      </c>
      <c r="AC7" s="266">
        <f t="shared" ref="AC7:AC38" si="3">ROUND((Q7/E7)*1000,2)</f>
        <v>30.01</v>
      </c>
      <c r="AD7" s="267">
        <f t="shared" ref="AD7:AD38" si="4">ROUND((AE7/E7)*1000,2)</f>
        <v>30.01</v>
      </c>
      <c r="AE7" s="268">
        <f>X7+Q7</f>
        <v>11470694</v>
      </c>
      <c r="AF7" s="269">
        <v>1.4999999999999999E-2</v>
      </c>
      <c r="AG7" s="270">
        <v>11996141</v>
      </c>
      <c r="AH7" s="270">
        <v>0</v>
      </c>
      <c r="AI7" s="271">
        <f>AG7+AH7</f>
        <v>11996141</v>
      </c>
      <c r="AJ7" s="268">
        <v>778600533</v>
      </c>
      <c r="AK7" s="268">
        <f t="shared" ref="AK7:AK17" si="5">ROUND(AI7/AF7,0)</f>
        <v>799742733</v>
      </c>
      <c r="AL7" s="272">
        <f>(AK7-AJ7)/AJ7</f>
        <v>2.715410419581616E-2</v>
      </c>
      <c r="AM7" s="268">
        <f>IF((AK7-AJ7)/AJ7&gt;$AM$3,AJ7*(1+$AM$3),AK7)</f>
        <v>799742733</v>
      </c>
      <c r="AN7" s="258">
        <f t="shared" ref="AN7:AN38" si="6">AG7/AK7</f>
        <v>1.5000000006252011E-2</v>
      </c>
      <c r="AO7" s="258">
        <f t="shared" ref="AO7:AO38" si="7">AH7/AK7</f>
        <v>0</v>
      </c>
      <c r="AP7" s="268">
        <v>473412</v>
      </c>
      <c r="AQ7" s="268">
        <f t="shared" ref="AQ7:AQ38" si="8">AP7+AE7+AI7</f>
        <v>23940247</v>
      </c>
      <c r="AR7" s="268">
        <f>ROUND(AQ7/'3_Levels 1&amp;2'!C7,2)</f>
        <v>2517.11</v>
      </c>
    </row>
    <row r="8" spans="1:46" ht="15" customHeight="1" x14ac:dyDescent="0.2">
      <c r="A8" s="255">
        <v>2</v>
      </c>
      <c r="B8" s="256" t="s">
        <v>8</v>
      </c>
      <c r="C8" s="257">
        <v>121102820</v>
      </c>
      <c r="D8" s="257">
        <v>27840517</v>
      </c>
      <c r="E8" s="257">
        <f t="shared" ref="E8:E71" si="9">C8-D8</f>
        <v>93262303</v>
      </c>
      <c r="F8" s="257">
        <v>92829594</v>
      </c>
      <c r="G8" s="258">
        <f t="shared" ref="G8:G71" si="10">(E8-F8)/F8</f>
        <v>4.6613259991204964E-3</v>
      </c>
      <c r="H8" s="259">
        <f t="shared" si="1"/>
        <v>93262303</v>
      </c>
      <c r="I8" s="260">
        <v>4.28</v>
      </c>
      <c r="J8" s="261">
        <v>385611</v>
      </c>
      <c r="K8" s="260">
        <v>5.15</v>
      </c>
      <c r="L8" s="261">
        <v>463994</v>
      </c>
      <c r="M8" s="262">
        <v>12.89</v>
      </c>
      <c r="N8" s="262">
        <v>89.88</v>
      </c>
      <c r="O8" s="262">
        <v>6</v>
      </c>
      <c r="P8" s="261">
        <v>1842244</v>
      </c>
      <c r="Q8" s="257">
        <f t="shared" ref="Q8:Q71" si="11">J8+L8+P8</f>
        <v>2691849</v>
      </c>
      <c r="R8" s="262">
        <v>0</v>
      </c>
      <c r="S8" s="261">
        <v>0</v>
      </c>
      <c r="T8" s="262">
        <v>18.25</v>
      </c>
      <c r="U8" s="262">
        <v>28</v>
      </c>
      <c r="V8" s="262">
        <v>5</v>
      </c>
      <c r="W8" s="261">
        <v>1622057</v>
      </c>
      <c r="X8" s="257">
        <f t="shared" ref="X8:X71" si="12">S8+W8</f>
        <v>1622057</v>
      </c>
      <c r="Y8" s="264">
        <f t="shared" ref="Y8:Y71" si="13">I8+K8+R8</f>
        <v>9.43</v>
      </c>
      <c r="Z8" s="257">
        <f t="shared" ref="Z8:Z71" si="14">J8+L8+S8</f>
        <v>849605</v>
      </c>
      <c r="AA8" s="257">
        <f t="shared" ref="AA8:AA71" si="15">P8+W8</f>
        <v>3464301</v>
      </c>
      <c r="AB8" s="265">
        <f t="shared" si="2"/>
        <v>17.39</v>
      </c>
      <c r="AC8" s="266">
        <f t="shared" si="3"/>
        <v>28.86</v>
      </c>
      <c r="AD8" s="267">
        <f t="shared" si="4"/>
        <v>46.26</v>
      </c>
      <c r="AE8" s="268">
        <f t="shared" ref="AE8:AE71" si="16">X8+Q8</f>
        <v>4313906</v>
      </c>
      <c r="AF8" s="269">
        <v>0.03</v>
      </c>
      <c r="AG8" s="270">
        <v>7610715</v>
      </c>
      <c r="AH8" s="270">
        <v>0</v>
      </c>
      <c r="AI8" s="271">
        <f t="shared" ref="AI8:AI71" si="17">AG8+AH8</f>
        <v>7610715</v>
      </c>
      <c r="AJ8" s="268">
        <v>258320833</v>
      </c>
      <c r="AK8" s="268">
        <f t="shared" si="5"/>
        <v>253690500</v>
      </c>
      <c r="AL8" s="272">
        <f t="shared" ref="AL8:AL71" si="18">(AK8-AJ8)/AJ8</f>
        <v>-1.7924737026533202E-2</v>
      </c>
      <c r="AM8" s="268">
        <f t="shared" ref="AM8:AM71" si="19">IF((AK8-AJ8)/AJ8&gt;$AM$3,AJ8*(1+$AM$3),AK8)</f>
        <v>253690500</v>
      </c>
      <c r="AN8" s="258">
        <f t="shared" si="6"/>
        <v>0.03</v>
      </c>
      <c r="AO8" s="258">
        <f t="shared" si="7"/>
        <v>0</v>
      </c>
      <c r="AP8" s="268">
        <v>89462</v>
      </c>
      <c r="AQ8" s="268">
        <f t="shared" si="8"/>
        <v>12014083</v>
      </c>
      <c r="AR8" s="268">
        <f>ROUND(AQ8/'3_Levels 1&amp;2'!C8,2)</f>
        <v>2956.22</v>
      </c>
    </row>
    <row r="9" spans="1:46" ht="15" customHeight="1" x14ac:dyDescent="0.2">
      <c r="A9" s="255">
        <v>3</v>
      </c>
      <c r="B9" s="256" t="s">
        <v>9</v>
      </c>
      <c r="C9" s="257">
        <v>1391789610</v>
      </c>
      <c r="D9" s="257">
        <v>216600739</v>
      </c>
      <c r="E9" s="257">
        <f t="shared" si="9"/>
        <v>1175188871</v>
      </c>
      <c r="F9" s="257">
        <v>1165857719</v>
      </c>
      <c r="G9" s="258">
        <f t="shared" si="10"/>
        <v>8.0036799070161667E-3</v>
      </c>
      <c r="H9" s="259">
        <f t="shared" si="1"/>
        <v>1175188871</v>
      </c>
      <c r="I9" s="260">
        <v>3.61</v>
      </c>
      <c r="J9" s="261">
        <v>4269422</v>
      </c>
      <c r="K9" s="260">
        <v>42.9</v>
      </c>
      <c r="L9" s="261">
        <v>50216701</v>
      </c>
      <c r="M9" s="262">
        <v>0</v>
      </c>
      <c r="N9" s="262">
        <v>0</v>
      </c>
      <c r="O9" s="262">
        <v>0</v>
      </c>
      <c r="P9" s="261">
        <v>0</v>
      </c>
      <c r="Q9" s="257">
        <f t="shared" si="11"/>
        <v>54486123</v>
      </c>
      <c r="R9" s="262">
        <v>15.08</v>
      </c>
      <c r="S9" s="261">
        <v>17666139</v>
      </c>
      <c r="T9" s="262">
        <v>0</v>
      </c>
      <c r="U9" s="262">
        <v>0</v>
      </c>
      <c r="V9" s="262">
        <v>0</v>
      </c>
      <c r="W9" s="261">
        <v>0</v>
      </c>
      <c r="X9" s="257">
        <f t="shared" si="12"/>
        <v>17666139</v>
      </c>
      <c r="Y9" s="264">
        <f t="shared" si="13"/>
        <v>61.589999999999996</v>
      </c>
      <c r="Z9" s="257">
        <f t="shared" si="14"/>
        <v>72152262</v>
      </c>
      <c r="AA9" s="257">
        <f t="shared" si="15"/>
        <v>0</v>
      </c>
      <c r="AB9" s="265">
        <f t="shared" si="2"/>
        <v>15.03</v>
      </c>
      <c r="AC9" s="266">
        <f t="shared" si="3"/>
        <v>46.36</v>
      </c>
      <c r="AD9" s="267">
        <f t="shared" si="4"/>
        <v>61.4</v>
      </c>
      <c r="AE9" s="268">
        <f t="shared" si="16"/>
        <v>72152262</v>
      </c>
      <c r="AF9" s="269">
        <v>0.02</v>
      </c>
      <c r="AG9" s="270">
        <v>71040618</v>
      </c>
      <c r="AH9" s="270">
        <v>0</v>
      </c>
      <c r="AI9" s="271">
        <f t="shared" si="17"/>
        <v>71040618</v>
      </c>
      <c r="AJ9" s="268">
        <v>3626824100</v>
      </c>
      <c r="AK9" s="268">
        <f t="shared" si="5"/>
        <v>3552030900</v>
      </c>
      <c r="AL9" s="269">
        <f t="shared" si="18"/>
        <v>-2.0622229790521134E-2</v>
      </c>
      <c r="AM9" s="268">
        <f t="shared" si="19"/>
        <v>3552030900</v>
      </c>
      <c r="AN9" s="258">
        <f t="shared" si="6"/>
        <v>0.02</v>
      </c>
      <c r="AO9" s="258">
        <f t="shared" si="7"/>
        <v>0</v>
      </c>
      <c r="AP9" s="268">
        <v>200069</v>
      </c>
      <c r="AQ9" s="268">
        <f t="shared" si="8"/>
        <v>143392949</v>
      </c>
      <c r="AR9" s="268">
        <f>ROUND(AQ9/'3_Levels 1&amp;2'!C9,2)</f>
        <v>6514.31</v>
      </c>
    </row>
    <row r="10" spans="1:46" ht="15" customHeight="1" x14ac:dyDescent="0.2">
      <c r="A10" s="255">
        <v>4</v>
      </c>
      <c r="B10" s="256" t="s">
        <v>10</v>
      </c>
      <c r="C10" s="257">
        <v>203582097</v>
      </c>
      <c r="D10" s="257">
        <v>36337845</v>
      </c>
      <c r="E10" s="257">
        <f t="shared" si="9"/>
        <v>167244252</v>
      </c>
      <c r="F10" s="257">
        <v>177071483</v>
      </c>
      <c r="G10" s="258">
        <f t="shared" si="10"/>
        <v>-5.5498665473988268E-2</v>
      </c>
      <c r="H10" s="259">
        <f t="shared" si="1"/>
        <v>167244252</v>
      </c>
      <c r="I10" s="260">
        <v>5.49</v>
      </c>
      <c r="J10" s="261">
        <v>888035</v>
      </c>
      <c r="K10" s="260">
        <v>33.880000000000003</v>
      </c>
      <c r="L10" s="261">
        <v>5496554</v>
      </c>
      <c r="M10" s="262">
        <v>0</v>
      </c>
      <c r="N10" s="262">
        <v>0</v>
      </c>
      <c r="O10" s="262">
        <v>0</v>
      </c>
      <c r="P10" s="261">
        <v>0</v>
      </c>
      <c r="Q10" s="257">
        <f t="shared" si="11"/>
        <v>6384589</v>
      </c>
      <c r="R10" s="262">
        <v>0</v>
      </c>
      <c r="S10" s="261">
        <v>0</v>
      </c>
      <c r="T10" s="262">
        <v>0</v>
      </c>
      <c r="U10" s="262">
        <v>0</v>
      </c>
      <c r="V10" s="262">
        <v>0</v>
      </c>
      <c r="W10" s="261">
        <v>0</v>
      </c>
      <c r="X10" s="257">
        <f t="shared" si="12"/>
        <v>0</v>
      </c>
      <c r="Y10" s="264">
        <f t="shared" si="13"/>
        <v>39.370000000000005</v>
      </c>
      <c r="Z10" s="257">
        <f t="shared" si="14"/>
        <v>6384589</v>
      </c>
      <c r="AA10" s="257">
        <f t="shared" si="15"/>
        <v>0</v>
      </c>
      <c r="AB10" s="265">
        <f t="shared" si="2"/>
        <v>0</v>
      </c>
      <c r="AC10" s="266">
        <f t="shared" si="3"/>
        <v>38.18</v>
      </c>
      <c r="AD10" s="267">
        <f t="shared" si="4"/>
        <v>38.18</v>
      </c>
      <c r="AE10" s="268">
        <f t="shared" si="16"/>
        <v>6384589</v>
      </c>
      <c r="AF10" s="269">
        <v>0.03</v>
      </c>
      <c r="AG10" s="270">
        <v>6049787</v>
      </c>
      <c r="AH10" s="270">
        <v>0</v>
      </c>
      <c r="AI10" s="271">
        <f t="shared" si="17"/>
        <v>6049787</v>
      </c>
      <c r="AJ10" s="268">
        <v>216277700</v>
      </c>
      <c r="AK10" s="268">
        <f t="shared" si="5"/>
        <v>201659567</v>
      </c>
      <c r="AL10" s="269">
        <f t="shared" si="18"/>
        <v>-6.7589645164526896E-2</v>
      </c>
      <c r="AM10" s="268">
        <f t="shared" si="19"/>
        <v>201659567</v>
      </c>
      <c r="AN10" s="258">
        <f t="shared" si="6"/>
        <v>2.9999999950411478E-2</v>
      </c>
      <c r="AO10" s="258">
        <f t="shared" si="7"/>
        <v>0</v>
      </c>
      <c r="AP10" s="268">
        <v>105696</v>
      </c>
      <c r="AQ10" s="268">
        <f t="shared" si="8"/>
        <v>12540072</v>
      </c>
      <c r="AR10" s="268">
        <f>ROUND(AQ10/'3_Levels 1&amp;2'!C10,2)</f>
        <v>3900.49</v>
      </c>
    </row>
    <row r="11" spans="1:46" ht="15" customHeight="1" x14ac:dyDescent="0.2">
      <c r="A11" s="274">
        <v>5</v>
      </c>
      <c r="B11" s="275" t="s">
        <v>11</v>
      </c>
      <c r="C11" s="276">
        <v>201071030</v>
      </c>
      <c r="D11" s="276">
        <v>61004698</v>
      </c>
      <c r="E11" s="276">
        <f t="shared" si="9"/>
        <v>140066332</v>
      </c>
      <c r="F11" s="276">
        <v>136227336</v>
      </c>
      <c r="G11" s="277">
        <f t="shared" si="10"/>
        <v>2.8180805062502288E-2</v>
      </c>
      <c r="H11" s="278">
        <f t="shared" si="1"/>
        <v>140066332</v>
      </c>
      <c r="I11" s="279">
        <v>3.62</v>
      </c>
      <c r="J11" s="280">
        <v>497863</v>
      </c>
      <c r="K11" s="279">
        <v>20</v>
      </c>
      <c r="L11" s="280">
        <v>2750591</v>
      </c>
      <c r="M11" s="281">
        <v>0</v>
      </c>
      <c r="N11" s="281">
        <v>0</v>
      </c>
      <c r="O11" s="281">
        <v>0</v>
      </c>
      <c r="P11" s="280">
        <v>0</v>
      </c>
      <c r="Q11" s="276">
        <f t="shared" si="11"/>
        <v>3248454</v>
      </c>
      <c r="R11" s="281">
        <v>0</v>
      </c>
      <c r="S11" s="280">
        <v>0</v>
      </c>
      <c r="T11" s="281">
        <v>0</v>
      </c>
      <c r="U11" s="281">
        <v>0</v>
      </c>
      <c r="V11" s="281">
        <v>0</v>
      </c>
      <c r="W11" s="280">
        <v>0</v>
      </c>
      <c r="X11" s="276">
        <f t="shared" si="12"/>
        <v>0</v>
      </c>
      <c r="Y11" s="282">
        <f t="shared" si="13"/>
        <v>23.62</v>
      </c>
      <c r="Z11" s="276">
        <f t="shared" si="14"/>
        <v>3248454</v>
      </c>
      <c r="AA11" s="276">
        <f t="shared" si="15"/>
        <v>0</v>
      </c>
      <c r="AB11" s="283">
        <f t="shared" si="2"/>
        <v>0</v>
      </c>
      <c r="AC11" s="284">
        <f t="shared" si="3"/>
        <v>23.19</v>
      </c>
      <c r="AD11" s="285">
        <f t="shared" si="4"/>
        <v>23.19</v>
      </c>
      <c r="AE11" s="286">
        <f t="shared" si="16"/>
        <v>3248454</v>
      </c>
      <c r="AF11" s="287">
        <v>1.7500000000000002E-2</v>
      </c>
      <c r="AG11" s="288">
        <v>7894137</v>
      </c>
      <c r="AH11" s="288">
        <v>0</v>
      </c>
      <c r="AI11" s="289">
        <f t="shared" si="17"/>
        <v>7894137</v>
      </c>
      <c r="AJ11" s="842">
        <v>442871829</v>
      </c>
      <c r="AK11" s="842">
        <f t="shared" si="5"/>
        <v>451093543</v>
      </c>
      <c r="AL11" s="844">
        <f t="shared" si="18"/>
        <v>1.8564545002929055E-2</v>
      </c>
      <c r="AM11" s="842">
        <f t="shared" si="19"/>
        <v>451093543</v>
      </c>
      <c r="AN11" s="843">
        <f t="shared" si="6"/>
        <v>1.7499999994457911E-2</v>
      </c>
      <c r="AO11" s="843">
        <f t="shared" si="7"/>
        <v>0</v>
      </c>
      <c r="AP11" s="842">
        <v>427447</v>
      </c>
      <c r="AQ11" s="842">
        <f t="shared" si="8"/>
        <v>11570038</v>
      </c>
      <c r="AR11" s="842">
        <f>ROUND(AQ11/'3_Levels 1&amp;2'!C11,2)</f>
        <v>2208.87</v>
      </c>
    </row>
    <row r="12" spans="1:46" ht="15" customHeight="1" x14ac:dyDescent="0.2">
      <c r="A12" s="255">
        <v>6</v>
      </c>
      <c r="B12" s="256" t="s">
        <v>12</v>
      </c>
      <c r="C12" s="257">
        <v>271012038</v>
      </c>
      <c r="D12" s="257">
        <v>56042171</v>
      </c>
      <c r="E12" s="257">
        <f t="shared" si="9"/>
        <v>214969867</v>
      </c>
      <c r="F12" s="257">
        <v>230470116</v>
      </c>
      <c r="G12" s="258">
        <f t="shared" si="10"/>
        <v>-6.7254919071590175E-2</v>
      </c>
      <c r="H12" s="259">
        <f t="shared" si="1"/>
        <v>214969867</v>
      </c>
      <c r="I12" s="260">
        <v>4.8600000000000003</v>
      </c>
      <c r="J12" s="261">
        <v>1101815</v>
      </c>
      <c r="K12" s="260">
        <v>30.12</v>
      </c>
      <c r="L12" s="261">
        <v>6823421</v>
      </c>
      <c r="M12" s="262">
        <v>0</v>
      </c>
      <c r="N12" s="262">
        <v>0</v>
      </c>
      <c r="O12" s="262">
        <v>0</v>
      </c>
      <c r="P12" s="261">
        <v>0</v>
      </c>
      <c r="Q12" s="257">
        <f t="shared" si="11"/>
        <v>7925236</v>
      </c>
      <c r="R12" s="263">
        <v>17.8</v>
      </c>
      <c r="S12" s="261">
        <v>3823726</v>
      </c>
      <c r="T12" s="262">
        <v>0</v>
      </c>
      <c r="U12" s="262">
        <v>0</v>
      </c>
      <c r="V12" s="262">
        <v>0</v>
      </c>
      <c r="W12" s="261">
        <v>0</v>
      </c>
      <c r="X12" s="257">
        <f t="shared" si="12"/>
        <v>3823726</v>
      </c>
      <c r="Y12" s="264">
        <f t="shared" si="13"/>
        <v>52.78</v>
      </c>
      <c r="Z12" s="257">
        <f t="shared" si="14"/>
        <v>11748962</v>
      </c>
      <c r="AA12" s="257">
        <f t="shared" si="15"/>
        <v>0</v>
      </c>
      <c r="AB12" s="265">
        <f t="shared" si="2"/>
        <v>17.79</v>
      </c>
      <c r="AC12" s="266">
        <f t="shared" si="3"/>
        <v>36.869999999999997</v>
      </c>
      <c r="AD12" s="267">
        <f t="shared" si="4"/>
        <v>54.65</v>
      </c>
      <c r="AE12" s="268">
        <f t="shared" si="16"/>
        <v>11748962</v>
      </c>
      <c r="AF12" s="269">
        <v>0.02</v>
      </c>
      <c r="AG12" s="270">
        <v>10745198</v>
      </c>
      <c r="AH12" s="270">
        <v>0</v>
      </c>
      <c r="AI12" s="271">
        <f>AG12+AH12+123471</f>
        <v>10868669</v>
      </c>
      <c r="AJ12" s="268">
        <v>572624850</v>
      </c>
      <c r="AK12" s="268">
        <f t="shared" si="5"/>
        <v>543433450</v>
      </c>
      <c r="AL12" s="272">
        <f t="shared" si="18"/>
        <v>-5.0978227717501261E-2</v>
      </c>
      <c r="AM12" s="273">
        <f t="shared" si="19"/>
        <v>543433450</v>
      </c>
      <c r="AN12" s="258">
        <f t="shared" si="6"/>
        <v>1.9772794626462541E-2</v>
      </c>
      <c r="AO12" s="258">
        <f t="shared" si="7"/>
        <v>0</v>
      </c>
      <c r="AP12" s="268">
        <v>321070</v>
      </c>
      <c r="AQ12" s="268">
        <f t="shared" si="8"/>
        <v>22938701</v>
      </c>
      <c r="AR12" s="268">
        <f>ROUND(AQ12/'3_Levels 1&amp;2'!C12,2)</f>
        <v>3903.8</v>
      </c>
    </row>
    <row r="13" spans="1:46" ht="15" customHeight="1" x14ac:dyDescent="0.2">
      <c r="A13" s="255">
        <v>7</v>
      </c>
      <c r="B13" s="256" t="s">
        <v>13</v>
      </c>
      <c r="C13" s="257">
        <v>363072730</v>
      </c>
      <c r="D13" s="257">
        <v>16581333</v>
      </c>
      <c r="E13" s="257">
        <f t="shared" si="9"/>
        <v>346491397</v>
      </c>
      <c r="F13" s="257">
        <v>368309137</v>
      </c>
      <c r="G13" s="258">
        <f t="shared" si="10"/>
        <v>-5.9237574657291223E-2</v>
      </c>
      <c r="H13" s="259">
        <f t="shared" si="1"/>
        <v>346491397</v>
      </c>
      <c r="I13" s="260">
        <v>5.88</v>
      </c>
      <c r="J13" s="261">
        <v>1972437</v>
      </c>
      <c r="K13" s="260">
        <v>53.06</v>
      </c>
      <c r="L13" s="261">
        <v>17798894</v>
      </c>
      <c r="M13" s="262">
        <v>0</v>
      </c>
      <c r="N13" s="262">
        <v>0</v>
      </c>
      <c r="O13" s="262">
        <v>0</v>
      </c>
      <c r="P13" s="261">
        <v>0</v>
      </c>
      <c r="Q13" s="257">
        <f t="shared" si="11"/>
        <v>19771331</v>
      </c>
      <c r="R13" s="262">
        <v>0</v>
      </c>
      <c r="S13" s="261">
        <v>0</v>
      </c>
      <c r="T13" s="262">
        <v>2</v>
      </c>
      <c r="U13" s="262">
        <v>70</v>
      </c>
      <c r="V13" s="262">
        <v>4</v>
      </c>
      <c r="W13" s="261">
        <v>945132</v>
      </c>
      <c r="X13" s="257">
        <f t="shared" si="12"/>
        <v>945132</v>
      </c>
      <c r="Y13" s="264">
        <f t="shared" si="13"/>
        <v>58.940000000000005</v>
      </c>
      <c r="Z13" s="257">
        <f t="shared" si="14"/>
        <v>19771331</v>
      </c>
      <c r="AA13" s="257">
        <f t="shared" si="15"/>
        <v>945132</v>
      </c>
      <c r="AB13" s="265">
        <f t="shared" si="2"/>
        <v>2.73</v>
      </c>
      <c r="AC13" s="266">
        <f t="shared" si="3"/>
        <v>57.06</v>
      </c>
      <c r="AD13" s="267">
        <f t="shared" si="4"/>
        <v>59.79</v>
      </c>
      <c r="AE13" s="268">
        <f t="shared" si="16"/>
        <v>20716463</v>
      </c>
      <c r="AF13" s="269">
        <v>0.02</v>
      </c>
      <c r="AG13" s="270">
        <v>3842623</v>
      </c>
      <c r="AH13" s="270">
        <v>0</v>
      </c>
      <c r="AI13" s="271">
        <f t="shared" si="17"/>
        <v>3842623</v>
      </c>
      <c r="AJ13" s="268">
        <v>179074200</v>
      </c>
      <c r="AK13" s="268">
        <f t="shared" si="5"/>
        <v>192131150</v>
      </c>
      <c r="AL13" s="272">
        <f t="shared" si="18"/>
        <v>7.2913630215854661E-2</v>
      </c>
      <c r="AM13" s="273">
        <f t="shared" si="19"/>
        <v>192131150</v>
      </c>
      <c r="AN13" s="258">
        <f t="shared" si="6"/>
        <v>0.02</v>
      </c>
      <c r="AO13" s="258">
        <f t="shared" si="7"/>
        <v>0</v>
      </c>
      <c r="AP13" s="268">
        <v>130215</v>
      </c>
      <c r="AQ13" s="268">
        <f t="shared" si="8"/>
        <v>24689301</v>
      </c>
      <c r="AR13" s="268">
        <f>ROUND(AQ13/'3_Levels 1&amp;2'!C13,2)</f>
        <v>11424.94</v>
      </c>
    </row>
    <row r="14" spans="1:46" ht="15" customHeight="1" x14ac:dyDescent="0.2">
      <c r="A14" s="255">
        <v>8</v>
      </c>
      <c r="B14" s="256" t="s">
        <v>14</v>
      </c>
      <c r="C14" s="257">
        <v>1167877115</v>
      </c>
      <c r="D14" s="257">
        <v>189669882</v>
      </c>
      <c r="E14" s="257">
        <f t="shared" si="9"/>
        <v>978207233</v>
      </c>
      <c r="F14" s="257">
        <v>978322796</v>
      </c>
      <c r="G14" s="258">
        <f t="shared" si="10"/>
        <v>-1.181235891389778E-4</v>
      </c>
      <c r="H14" s="259">
        <f t="shared" si="1"/>
        <v>978207233</v>
      </c>
      <c r="I14" s="260">
        <v>3.4</v>
      </c>
      <c r="J14" s="261">
        <v>3425053</v>
      </c>
      <c r="K14" s="260">
        <v>47.06</v>
      </c>
      <c r="L14" s="261">
        <v>47076519</v>
      </c>
      <c r="M14" s="262">
        <v>0</v>
      </c>
      <c r="N14" s="262">
        <v>0</v>
      </c>
      <c r="O14" s="262">
        <v>0</v>
      </c>
      <c r="P14" s="261">
        <v>0</v>
      </c>
      <c r="Q14" s="257">
        <f t="shared" si="11"/>
        <v>50501572</v>
      </c>
      <c r="R14" s="262">
        <v>13.55</v>
      </c>
      <c r="S14" s="261">
        <v>13662876</v>
      </c>
      <c r="T14" s="262">
        <v>0</v>
      </c>
      <c r="U14" s="262">
        <v>0</v>
      </c>
      <c r="V14" s="262">
        <v>0</v>
      </c>
      <c r="W14" s="261">
        <v>0</v>
      </c>
      <c r="X14" s="257">
        <f t="shared" si="12"/>
        <v>13662876</v>
      </c>
      <c r="Y14" s="264">
        <f t="shared" si="13"/>
        <v>64.010000000000005</v>
      </c>
      <c r="Z14" s="257">
        <f t="shared" si="14"/>
        <v>64164448</v>
      </c>
      <c r="AA14" s="257">
        <f t="shared" si="15"/>
        <v>0</v>
      </c>
      <c r="AB14" s="265">
        <f t="shared" si="2"/>
        <v>13.97</v>
      </c>
      <c r="AC14" s="266">
        <f t="shared" si="3"/>
        <v>51.63</v>
      </c>
      <c r="AD14" s="267">
        <f t="shared" si="4"/>
        <v>65.59</v>
      </c>
      <c r="AE14" s="268">
        <f t="shared" si="16"/>
        <v>64164448</v>
      </c>
      <c r="AF14" s="269">
        <v>1.7500000000000002E-2</v>
      </c>
      <c r="AG14" s="270">
        <v>42534297</v>
      </c>
      <c r="AH14" s="270">
        <v>0</v>
      </c>
      <c r="AI14" s="271">
        <f t="shared" si="17"/>
        <v>42534297</v>
      </c>
      <c r="AJ14" s="268">
        <v>2460638457</v>
      </c>
      <c r="AK14" s="268">
        <f t="shared" si="5"/>
        <v>2430531257</v>
      </c>
      <c r="AL14" s="269">
        <f t="shared" si="18"/>
        <v>-1.2235523635888618E-2</v>
      </c>
      <c r="AM14" s="268">
        <f t="shared" si="19"/>
        <v>2430531257</v>
      </c>
      <c r="AN14" s="258">
        <f t="shared" si="6"/>
        <v>1.7500000001028582E-2</v>
      </c>
      <c r="AO14" s="258">
        <f t="shared" si="7"/>
        <v>0</v>
      </c>
      <c r="AP14" s="268">
        <v>619107</v>
      </c>
      <c r="AQ14" s="268">
        <f t="shared" si="8"/>
        <v>107317852</v>
      </c>
      <c r="AR14" s="268">
        <f>ROUND(AQ14/'3_Levels 1&amp;2'!C14,2)</f>
        <v>4786.7</v>
      </c>
    </row>
    <row r="15" spans="1:46" ht="15" customHeight="1" x14ac:dyDescent="0.2">
      <c r="A15" s="255">
        <v>9</v>
      </c>
      <c r="B15" s="256" t="s">
        <v>15</v>
      </c>
      <c r="C15" s="257">
        <v>2087956114</v>
      </c>
      <c r="D15" s="257">
        <v>339924738</v>
      </c>
      <c r="E15" s="257">
        <f t="shared" si="9"/>
        <v>1748031376</v>
      </c>
      <c r="F15" s="257">
        <v>1754407750</v>
      </c>
      <c r="G15" s="258">
        <f t="shared" si="10"/>
        <v>-3.6344880487446545E-3</v>
      </c>
      <c r="H15" s="259">
        <f t="shared" si="1"/>
        <v>1748031376</v>
      </c>
      <c r="I15" s="260">
        <v>7.7</v>
      </c>
      <c r="J15" s="261">
        <v>13339267</v>
      </c>
      <c r="K15" s="260">
        <v>60.6</v>
      </c>
      <c r="L15" s="261">
        <v>104982558</v>
      </c>
      <c r="M15" s="262">
        <v>0</v>
      </c>
      <c r="N15" s="262">
        <v>0</v>
      </c>
      <c r="O15" s="262">
        <v>0</v>
      </c>
      <c r="P15" s="261">
        <v>0</v>
      </c>
      <c r="Q15" s="257">
        <f t="shared" si="11"/>
        <v>118321825</v>
      </c>
      <c r="R15" s="262">
        <v>5</v>
      </c>
      <c r="S15" s="261">
        <v>8658568</v>
      </c>
      <c r="T15" s="262">
        <v>0</v>
      </c>
      <c r="U15" s="262">
        <v>0</v>
      </c>
      <c r="V15" s="262">
        <v>0</v>
      </c>
      <c r="W15" s="261">
        <v>0</v>
      </c>
      <c r="X15" s="257">
        <f t="shared" si="12"/>
        <v>8658568</v>
      </c>
      <c r="Y15" s="264">
        <f t="shared" si="13"/>
        <v>73.3</v>
      </c>
      <c r="Z15" s="257">
        <f t="shared" si="14"/>
        <v>126980393</v>
      </c>
      <c r="AA15" s="257">
        <f t="shared" si="15"/>
        <v>0</v>
      </c>
      <c r="AB15" s="265">
        <f t="shared" si="2"/>
        <v>4.95</v>
      </c>
      <c r="AC15" s="266">
        <f t="shared" si="3"/>
        <v>67.69</v>
      </c>
      <c r="AD15" s="267">
        <f t="shared" si="4"/>
        <v>72.64</v>
      </c>
      <c r="AE15" s="268">
        <f t="shared" si="16"/>
        <v>126980393</v>
      </c>
      <c r="AF15" s="269">
        <v>1.4999999999999999E-2</v>
      </c>
      <c r="AG15" s="270">
        <v>72891833</v>
      </c>
      <c r="AH15" s="270">
        <v>0</v>
      </c>
      <c r="AI15" s="271">
        <f t="shared" si="17"/>
        <v>72891833</v>
      </c>
      <c r="AJ15" s="268">
        <v>4918495200</v>
      </c>
      <c r="AK15" s="268">
        <f t="shared" si="5"/>
        <v>4859455533</v>
      </c>
      <c r="AL15" s="269">
        <f t="shared" si="18"/>
        <v>-1.2003603663169174E-2</v>
      </c>
      <c r="AM15" s="268">
        <f t="shared" si="19"/>
        <v>4859455533</v>
      </c>
      <c r="AN15" s="258">
        <f t="shared" si="6"/>
        <v>1.5000000001028921E-2</v>
      </c>
      <c r="AO15" s="258">
        <f t="shared" si="7"/>
        <v>0</v>
      </c>
      <c r="AP15" s="268">
        <v>2026830</v>
      </c>
      <c r="AQ15" s="268">
        <f t="shared" si="8"/>
        <v>201899056</v>
      </c>
      <c r="AR15" s="268">
        <f>ROUND(AQ15/'3_Levels 1&amp;2'!C15,2)</f>
        <v>5120.83</v>
      </c>
    </row>
    <row r="16" spans="1:46" ht="15" customHeight="1" x14ac:dyDescent="0.2">
      <c r="A16" s="274">
        <v>10</v>
      </c>
      <c r="B16" s="275" t="s">
        <v>16</v>
      </c>
      <c r="C16" s="276">
        <v>2335164816</v>
      </c>
      <c r="D16" s="276">
        <v>286249716</v>
      </c>
      <c r="E16" s="276">
        <f t="shared" si="9"/>
        <v>2048915100</v>
      </c>
      <c r="F16" s="276">
        <v>1900373218</v>
      </c>
      <c r="G16" s="277">
        <f t="shared" si="10"/>
        <v>7.8164583984365543E-2</v>
      </c>
      <c r="H16" s="278">
        <f t="shared" si="1"/>
        <v>2048915100</v>
      </c>
      <c r="I16" s="279">
        <v>5.13</v>
      </c>
      <c r="J16" s="280">
        <v>10373241</v>
      </c>
      <c r="K16" s="279">
        <v>12.1</v>
      </c>
      <c r="L16" s="280">
        <v>24510521</v>
      </c>
      <c r="M16" s="281">
        <v>0</v>
      </c>
      <c r="N16" s="281">
        <v>0</v>
      </c>
      <c r="O16" s="281">
        <v>0</v>
      </c>
      <c r="P16" s="280">
        <v>218632</v>
      </c>
      <c r="Q16" s="276">
        <f t="shared" si="11"/>
        <v>35102394</v>
      </c>
      <c r="R16" s="281">
        <v>0</v>
      </c>
      <c r="S16" s="280">
        <v>0</v>
      </c>
      <c r="T16" s="281">
        <v>5</v>
      </c>
      <c r="U16" s="281">
        <v>34.299999999999997</v>
      </c>
      <c r="V16" s="281">
        <v>10</v>
      </c>
      <c r="W16" s="280">
        <v>20527495</v>
      </c>
      <c r="X16" s="276">
        <f t="shared" si="12"/>
        <v>20527495</v>
      </c>
      <c r="Y16" s="282">
        <f t="shared" si="13"/>
        <v>17.23</v>
      </c>
      <c r="Z16" s="276">
        <f t="shared" si="14"/>
        <v>34883762</v>
      </c>
      <c r="AA16" s="276">
        <f t="shared" si="15"/>
        <v>20746127</v>
      </c>
      <c r="AB16" s="283">
        <f t="shared" si="2"/>
        <v>10.02</v>
      </c>
      <c r="AC16" s="284">
        <f t="shared" si="3"/>
        <v>17.13</v>
      </c>
      <c r="AD16" s="285">
        <f t="shared" si="4"/>
        <v>27.16</v>
      </c>
      <c r="AE16" s="286">
        <f>X16+Q16+18371</f>
        <v>55648260</v>
      </c>
      <c r="AF16" s="287">
        <v>2.5000000000000001E-2</v>
      </c>
      <c r="AG16" s="288">
        <v>168071631</v>
      </c>
      <c r="AH16" s="288">
        <v>0</v>
      </c>
      <c r="AI16" s="289">
        <f>AG16+AH16+403314</f>
        <v>168474945</v>
      </c>
      <c r="AJ16" s="286">
        <v>6150774000</v>
      </c>
      <c r="AK16" s="286">
        <f t="shared" si="5"/>
        <v>6738997800</v>
      </c>
      <c r="AL16" s="287">
        <f t="shared" si="18"/>
        <v>9.5634110438783795E-2</v>
      </c>
      <c r="AM16" s="286">
        <f t="shared" si="19"/>
        <v>6738997800</v>
      </c>
      <c r="AN16" s="277">
        <f t="shared" si="6"/>
        <v>2.494015222857025E-2</v>
      </c>
      <c r="AO16" s="277">
        <f t="shared" si="7"/>
        <v>0</v>
      </c>
      <c r="AP16" s="286">
        <v>1009600</v>
      </c>
      <c r="AQ16" s="286">
        <f t="shared" si="8"/>
        <v>225132805</v>
      </c>
      <c r="AR16" s="286">
        <f>ROUND(AQ16/'3_Levels 1&amp;2'!C16,2)</f>
        <v>6760.54</v>
      </c>
    </row>
    <row r="17" spans="1:44" ht="15" customHeight="1" x14ac:dyDescent="0.2">
      <c r="A17" s="255">
        <v>11</v>
      </c>
      <c r="B17" s="256" t="s">
        <v>17</v>
      </c>
      <c r="C17" s="257">
        <v>74741949</v>
      </c>
      <c r="D17" s="257">
        <v>14425194</v>
      </c>
      <c r="E17" s="257">
        <f t="shared" si="9"/>
        <v>60316755</v>
      </c>
      <c r="F17" s="257">
        <v>56720922</v>
      </c>
      <c r="G17" s="258">
        <f t="shared" si="10"/>
        <v>6.3395178942965702E-2</v>
      </c>
      <c r="H17" s="259">
        <f t="shared" si="1"/>
        <v>60316755</v>
      </c>
      <c r="I17" s="260">
        <v>5.4</v>
      </c>
      <c r="J17" s="261">
        <v>320447</v>
      </c>
      <c r="K17" s="260">
        <v>32.92</v>
      </c>
      <c r="L17" s="261">
        <v>1953697</v>
      </c>
      <c r="M17" s="262">
        <v>0</v>
      </c>
      <c r="N17" s="262">
        <v>0</v>
      </c>
      <c r="O17" s="262">
        <v>0</v>
      </c>
      <c r="P17" s="261">
        <v>0</v>
      </c>
      <c r="Q17" s="257">
        <f t="shared" si="11"/>
        <v>2274144</v>
      </c>
      <c r="R17" s="263">
        <v>18.5</v>
      </c>
      <c r="S17" s="261">
        <v>1098021</v>
      </c>
      <c r="T17" s="262">
        <v>0</v>
      </c>
      <c r="U17" s="262">
        <v>0</v>
      </c>
      <c r="V17" s="262">
        <v>0</v>
      </c>
      <c r="W17" s="261">
        <v>0</v>
      </c>
      <c r="X17" s="257">
        <f t="shared" si="12"/>
        <v>1098021</v>
      </c>
      <c r="Y17" s="264">
        <f t="shared" si="13"/>
        <v>56.82</v>
      </c>
      <c r="Z17" s="257">
        <f t="shared" si="14"/>
        <v>3372165</v>
      </c>
      <c r="AA17" s="257">
        <f t="shared" si="15"/>
        <v>0</v>
      </c>
      <c r="AB17" s="265">
        <f t="shared" si="2"/>
        <v>18.2</v>
      </c>
      <c r="AC17" s="266">
        <f t="shared" si="3"/>
        <v>37.700000000000003</v>
      </c>
      <c r="AD17" s="267">
        <f t="shared" si="4"/>
        <v>55.91</v>
      </c>
      <c r="AE17" s="268">
        <f t="shared" si="16"/>
        <v>3372165</v>
      </c>
      <c r="AF17" s="269">
        <v>0.02</v>
      </c>
      <c r="AG17" s="270">
        <v>2114075</v>
      </c>
      <c r="AH17" s="270">
        <v>0</v>
      </c>
      <c r="AI17" s="271">
        <f t="shared" si="17"/>
        <v>2114075</v>
      </c>
      <c r="AJ17" s="268">
        <v>111077850</v>
      </c>
      <c r="AK17" s="268">
        <f t="shared" si="5"/>
        <v>105703750</v>
      </c>
      <c r="AL17" s="272">
        <f t="shared" si="18"/>
        <v>-4.8381382966991168E-2</v>
      </c>
      <c r="AM17" s="273">
        <f t="shared" si="19"/>
        <v>105703750</v>
      </c>
      <c r="AN17" s="258">
        <f t="shared" si="6"/>
        <v>0.02</v>
      </c>
      <c r="AO17" s="258">
        <f t="shared" si="7"/>
        <v>0</v>
      </c>
      <c r="AP17" s="268">
        <v>79624</v>
      </c>
      <c r="AQ17" s="268">
        <f t="shared" si="8"/>
        <v>5565864</v>
      </c>
      <c r="AR17" s="268">
        <f>ROUND(AQ17/'3_Levels 1&amp;2'!C17,2)</f>
        <v>3520.47</v>
      </c>
    </row>
    <row r="18" spans="1:44" ht="15" customHeight="1" x14ac:dyDescent="0.2">
      <c r="A18" s="255">
        <v>12</v>
      </c>
      <c r="B18" s="256" t="s">
        <v>18</v>
      </c>
      <c r="C18" s="257">
        <v>253118359</v>
      </c>
      <c r="D18" s="257">
        <v>12020831</v>
      </c>
      <c r="E18" s="257">
        <f t="shared" si="9"/>
        <v>241097528</v>
      </c>
      <c r="F18" s="257">
        <v>264303971</v>
      </c>
      <c r="G18" s="258">
        <f t="shared" si="10"/>
        <v>-8.7802097381276201E-2</v>
      </c>
      <c r="H18" s="259">
        <f t="shared" si="1"/>
        <v>241097528</v>
      </c>
      <c r="I18" s="260">
        <v>4.84</v>
      </c>
      <c r="J18" s="261">
        <v>1112499</v>
      </c>
      <c r="K18" s="260">
        <v>30.28</v>
      </c>
      <c r="L18" s="261">
        <v>6959339</v>
      </c>
      <c r="M18" s="262">
        <v>0</v>
      </c>
      <c r="N18" s="262">
        <v>0</v>
      </c>
      <c r="O18" s="262">
        <v>0</v>
      </c>
      <c r="P18" s="261">
        <v>0</v>
      </c>
      <c r="Q18" s="257">
        <f t="shared" si="11"/>
        <v>8071838</v>
      </c>
      <c r="R18" s="262">
        <v>0</v>
      </c>
      <c r="S18" s="261">
        <v>0</v>
      </c>
      <c r="T18" s="262">
        <v>0</v>
      </c>
      <c r="U18" s="262">
        <v>0</v>
      </c>
      <c r="V18" s="262">
        <v>0</v>
      </c>
      <c r="W18" s="261">
        <v>0</v>
      </c>
      <c r="X18" s="257">
        <f t="shared" si="12"/>
        <v>0</v>
      </c>
      <c r="Y18" s="264">
        <f t="shared" si="13"/>
        <v>35.120000000000005</v>
      </c>
      <c r="Z18" s="257">
        <f t="shared" si="14"/>
        <v>8071838</v>
      </c>
      <c r="AA18" s="257">
        <f t="shared" si="15"/>
        <v>0</v>
      </c>
      <c r="AB18" s="265">
        <f t="shared" si="2"/>
        <v>0</v>
      </c>
      <c r="AC18" s="266">
        <f t="shared" si="3"/>
        <v>33.479999999999997</v>
      </c>
      <c r="AD18" s="267">
        <f t="shared" si="4"/>
        <v>33.479999999999997</v>
      </c>
      <c r="AE18" s="268">
        <f t="shared" si="16"/>
        <v>8071838</v>
      </c>
      <c r="AF18" s="269">
        <v>0</v>
      </c>
      <c r="AG18" s="270">
        <v>0</v>
      </c>
      <c r="AH18" s="270">
        <v>0</v>
      </c>
      <c r="AI18" s="271">
        <f t="shared" si="17"/>
        <v>0</v>
      </c>
      <c r="AJ18" s="268">
        <v>60984719</v>
      </c>
      <c r="AK18" s="268">
        <v>503325740.39999998</v>
      </c>
      <c r="AL18" s="272">
        <f t="shared" si="18"/>
        <v>7.2533091674981724</v>
      </c>
      <c r="AM18" s="273">
        <f t="shared" si="19"/>
        <v>70132426.849999994</v>
      </c>
      <c r="AN18" s="258">
        <f t="shared" si="6"/>
        <v>0</v>
      </c>
      <c r="AO18" s="258">
        <f t="shared" si="7"/>
        <v>0</v>
      </c>
      <c r="AP18" s="268">
        <v>385999</v>
      </c>
      <c r="AQ18" s="268">
        <f t="shared" si="8"/>
        <v>8457837</v>
      </c>
      <c r="AR18" s="268">
        <f>ROUND(AQ18/'3_Levels 1&amp;2'!C18,2)</f>
        <v>6417.18</v>
      </c>
    </row>
    <row r="19" spans="1:44" ht="15" customHeight="1" x14ac:dyDescent="0.2">
      <c r="A19" s="255">
        <v>13</v>
      </c>
      <c r="B19" s="256" t="s">
        <v>19</v>
      </c>
      <c r="C19" s="257">
        <v>54089237</v>
      </c>
      <c r="D19" s="257">
        <v>14835014</v>
      </c>
      <c r="E19" s="257">
        <f t="shared" si="9"/>
        <v>39254223</v>
      </c>
      <c r="F19" s="257">
        <v>37105626</v>
      </c>
      <c r="G19" s="258">
        <f t="shared" si="10"/>
        <v>5.7904884827977302E-2</v>
      </c>
      <c r="H19" s="259">
        <f t="shared" si="1"/>
        <v>39254223</v>
      </c>
      <c r="I19" s="260">
        <v>4.16</v>
      </c>
      <c r="J19" s="261">
        <v>163262</v>
      </c>
      <c r="K19" s="260">
        <v>13.27</v>
      </c>
      <c r="L19" s="261">
        <v>520768</v>
      </c>
      <c r="M19" s="262">
        <v>4.01</v>
      </c>
      <c r="N19" s="262">
        <v>5.56</v>
      </c>
      <c r="O19" s="262">
        <v>4</v>
      </c>
      <c r="P19" s="261">
        <v>172357</v>
      </c>
      <c r="Q19" s="257">
        <f t="shared" si="11"/>
        <v>856387</v>
      </c>
      <c r="R19" s="262">
        <v>0</v>
      </c>
      <c r="S19" s="261">
        <v>0</v>
      </c>
      <c r="T19" s="262">
        <v>0</v>
      </c>
      <c r="U19" s="262">
        <v>19.7</v>
      </c>
      <c r="V19" s="262">
        <v>1</v>
      </c>
      <c r="W19" s="261">
        <v>85203</v>
      </c>
      <c r="X19" s="257">
        <f t="shared" si="12"/>
        <v>85203</v>
      </c>
      <c r="Y19" s="264">
        <f t="shared" si="13"/>
        <v>17.43</v>
      </c>
      <c r="Z19" s="257">
        <f t="shared" si="14"/>
        <v>684030</v>
      </c>
      <c r="AA19" s="257">
        <f t="shared" si="15"/>
        <v>257560</v>
      </c>
      <c r="AB19" s="265">
        <f t="shared" si="2"/>
        <v>2.17</v>
      </c>
      <c r="AC19" s="266">
        <f t="shared" si="3"/>
        <v>21.82</v>
      </c>
      <c r="AD19" s="267">
        <f t="shared" si="4"/>
        <v>23.99</v>
      </c>
      <c r="AE19" s="268">
        <f t="shared" si="16"/>
        <v>941590</v>
      </c>
      <c r="AF19" s="269">
        <v>0.03</v>
      </c>
      <c r="AG19" s="270">
        <v>2729598</v>
      </c>
      <c r="AH19" s="270">
        <v>0</v>
      </c>
      <c r="AI19" s="271">
        <f t="shared" si="17"/>
        <v>2729598</v>
      </c>
      <c r="AJ19" s="268">
        <v>93700300</v>
      </c>
      <c r="AK19" s="268">
        <f t="shared" ref="AK19:AK50" si="20">ROUND(AI19/AF19,0)</f>
        <v>90986600</v>
      </c>
      <c r="AL19" s="269">
        <f t="shared" si="18"/>
        <v>-2.896148678285982E-2</v>
      </c>
      <c r="AM19" s="268">
        <f t="shared" si="19"/>
        <v>90986600</v>
      </c>
      <c r="AN19" s="258">
        <f t="shared" si="6"/>
        <v>0.03</v>
      </c>
      <c r="AO19" s="258">
        <f t="shared" si="7"/>
        <v>0</v>
      </c>
      <c r="AP19" s="268">
        <v>117726</v>
      </c>
      <c r="AQ19" s="268">
        <f t="shared" si="8"/>
        <v>3788914</v>
      </c>
      <c r="AR19" s="268">
        <f>ROUND(AQ19/'3_Levels 1&amp;2'!C19,2)</f>
        <v>2846.67</v>
      </c>
    </row>
    <row r="20" spans="1:44" ht="15" customHeight="1" x14ac:dyDescent="0.2">
      <c r="A20" s="255">
        <v>14</v>
      </c>
      <c r="B20" s="256" t="s">
        <v>20</v>
      </c>
      <c r="C20" s="257">
        <v>157107804</v>
      </c>
      <c r="D20" s="257">
        <v>19302927</v>
      </c>
      <c r="E20" s="257">
        <f t="shared" si="9"/>
        <v>137804877</v>
      </c>
      <c r="F20" s="257">
        <v>144656404</v>
      </c>
      <c r="G20" s="258">
        <f t="shared" si="10"/>
        <v>-4.7364145731149242E-2</v>
      </c>
      <c r="H20" s="259">
        <f t="shared" si="1"/>
        <v>137804877</v>
      </c>
      <c r="I20" s="260">
        <v>5.29</v>
      </c>
      <c r="J20" s="261">
        <v>758338</v>
      </c>
      <c r="K20" s="260">
        <v>10.3</v>
      </c>
      <c r="L20" s="261">
        <v>1476537</v>
      </c>
      <c r="M20" s="262">
        <v>3.33</v>
      </c>
      <c r="N20" s="262">
        <v>11.88</v>
      </c>
      <c r="O20" s="262">
        <v>3</v>
      </c>
      <c r="P20" s="261">
        <v>596959</v>
      </c>
      <c r="Q20" s="257">
        <f t="shared" si="11"/>
        <v>2831834</v>
      </c>
      <c r="R20" s="262">
        <v>0</v>
      </c>
      <c r="S20" s="261">
        <v>0</v>
      </c>
      <c r="T20" s="262">
        <v>12.5</v>
      </c>
      <c r="U20" s="262">
        <v>17.5</v>
      </c>
      <c r="V20" s="262">
        <v>2</v>
      </c>
      <c r="W20" s="261">
        <v>1175100</v>
      </c>
      <c r="X20" s="257">
        <f t="shared" si="12"/>
        <v>1175100</v>
      </c>
      <c r="Y20" s="264">
        <f t="shared" si="13"/>
        <v>15.59</v>
      </c>
      <c r="Z20" s="257">
        <f t="shared" si="14"/>
        <v>2234875</v>
      </c>
      <c r="AA20" s="257">
        <f t="shared" si="15"/>
        <v>1772059</v>
      </c>
      <c r="AB20" s="265">
        <f t="shared" si="2"/>
        <v>8.5299999999999994</v>
      </c>
      <c r="AC20" s="266">
        <f t="shared" si="3"/>
        <v>20.55</v>
      </c>
      <c r="AD20" s="267">
        <f t="shared" si="4"/>
        <v>29.08</v>
      </c>
      <c r="AE20" s="268">
        <f t="shared" si="16"/>
        <v>4006934</v>
      </c>
      <c r="AF20" s="269">
        <v>0.02</v>
      </c>
      <c r="AG20" s="270">
        <v>2549126</v>
      </c>
      <c r="AH20" s="270">
        <v>0</v>
      </c>
      <c r="AI20" s="271">
        <f t="shared" si="17"/>
        <v>2549126</v>
      </c>
      <c r="AJ20" s="268">
        <v>135813850</v>
      </c>
      <c r="AK20" s="268">
        <f t="shared" si="20"/>
        <v>127456300</v>
      </c>
      <c r="AL20" s="269">
        <f t="shared" si="18"/>
        <v>-6.1536802027186477E-2</v>
      </c>
      <c r="AM20" s="268">
        <f t="shared" si="19"/>
        <v>127456300</v>
      </c>
      <c r="AN20" s="258">
        <f t="shared" si="6"/>
        <v>0.02</v>
      </c>
      <c r="AO20" s="258">
        <f t="shared" si="7"/>
        <v>0</v>
      </c>
      <c r="AP20" s="268">
        <v>131757</v>
      </c>
      <c r="AQ20" s="268">
        <f t="shared" si="8"/>
        <v>6687817</v>
      </c>
      <c r="AR20" s="268">
        <f>ROUND(AQ20/'3_Levels 1&amp;2'!C20,2)</f>
        <v>3778.43</v>
      </c>
    </row>
    <row r="21" spans="1:44" ht="15" customHeight="1" x14ac:dyDescent="0.2">
      <c r="A21" s="274">
        <v>15</v>
      </c>
      <c r="B21" s="275" t="s">
        <v>21</v>
      </c>
      <c r="C21" s="276">
        <v>167071280</v>
      </c>
      <c r="D21" s="276">
        <v>28270947</v>
      </c>
      <c r="E21" s="276">
        <f t="shared" si="9"/>
        <v>138800333</v>
      </c>
      <c r="F21" s="276">
        <v>135008102</v>
      </c>
      <c r="G21" s="277">
        <f t="shared" si="10"/>
        <v>2.8088914249012997E-2</v>
      </c>
      <c r="H21" s="278">
        <f t="shared" si="1"/>
        <v>138800333</v>
      </c>
      <c r="I21" s="279">
        <v>2.81</v>
      </c>
      <c r="J21" s="280">
        <v>386867</v>
      </c>
      <c r="K21" s="279">
        <v>37.6</v>
      </c>
      <c r="L21" s="280">
        <v>5178488</v>
      </c>
      <c r="M21" s="281">
        <v>0</v>
      </c>
      <c r="N21" s="281">
        <v>0</v>
      </c>
      <c r="O21" s="281">
        <v>0</v>
      </c>
      <c r="P21" s="280">
        <v>0</v>
      </c>
      <c r="Q21" s="276">
        <f t="shared" si="11"/>
        <v>5565355</v>
      </c>
      <c r="R21" s="281">
        <v>0</v>
      </c>
      <c r="S21" s="280">
        <v>0</v>
      </c>
      <c r="T21" s="281">
        <v>0</v>
      </c>
      <c r="U21" s="281">
        <v>0</v>
      </c>
      <c r="V21" s="281">
        <v>0</v>
      </c>
      <c r="W21" s="280">
        <v>0</v>
      </c>
      <c r="X21" s="276">
        <f t="shared" si="12"/>
        <v>0</v>
      </c>
      <c r="Y21" s="282">
        <f t="shared" si="13"/>
        <v>40.410000000000004</v>
      </c>
      <c r="Z21" s="276">
        <f t="shared" si="14"/>
        <v>5565355</v>
      </c>
      <c r="AA21" s="276">
        <f t="shared" si="15"/>
        <v>0</v>
      </c>
      <c r="AB21" s="283">
        <f t="shared" si="2"/>
        <v>0</v>
      </c>
      <c r="AC21" s="284">
        <f t="shared" si="3"/>
        <v>40.1</v>
      </c>
      <c r="AD21" s="285">
        <f t="shared" si="4"/>
        <v>40.1</v>
      </c>
      <c r="AE21" s="286">
        <f t="shared" si="16"/>
        <v>5565355</v>
      </c>
      <c r="AF21" s="287">
        <v>0.02</v>
      </c>
      <c r="AG21" s="288">
        <v>5134718</v>
      </c>
      <c r="AH21" s="288">
        <v>0</v>
      </c>
      <c r="AI21" s="289">
        <f t="shared" si="17"/>
        <v>5134718</v>
      </c>
      <c r="AJ21" s="286">
        <v>254208850</v>
      </c>
      <c r="AK21" s="286">
        <f t="shared" si="20"/>
        <v>256735900</v>
      </c>
      <c r="AL21" s="287">
        <f t="shared" si="18"/>
        <v>9.9408419494443259E-3</v>
      </c>
      <c r="AM21" s="286">
        <f t="shared" si="19"/>
        <v>256735900</v>
      </c>
      <c r="AN21" s="277">
        <f t="shared" si="6"/>
        <v>0.02</v>
      </c>
      <c r="AO21" s="277">
        <f t="shared" si="7"/>
        <v>0</v>
      </c>
      <c r="AP21" s="286">
        <v>184669</v>
      </c>
      <c r="AQ21" s="286">
        <f t="shared" si="8"/>
        <v>10884742</v>
      </c>
      <c r="AR21" s="286">
        <f>ROUND(AQ21/'3_Levels 1&amp;2'!C21,2)</f>
        <v>3007.67</v>
      </c>
    </row>
    <row r="22" spans="1:44" ht="15" customHeight="1" x14ac:dyDescent="0.2">
      <c r="A22" s="255">
        <v>16</v>
      </c>
      <c r="B22" s="256" t="s">
        <v>22</v>
      </c>
      <c r="C22" s="257">
        <v>731570121</v>
      </c>
      <c r="D22" s="257">
        <v>41399349</v>
      </c>
      <c r="E22" s="257">
        <f t="shared" si="9"/>
        <v>690170772</v>
      </c>
      <c r="F22" s="257">
        <v>715769924</v>
      </c>
      <c r="G22" s="258">
        <f t="shared" si="10"/>
        <v>-3.5764497978543169E-2</v>
      </c>
      <c r="H22" s="259">
        <f t="shared" si="1"/>
        <v>690170772</v>
      </c>
      <c r="I22" s="260">
        <v>5.32</v>
      </c>
      <c r="J22" s="261">
        <v>3578207</v>
      </c>
      <c r="K22" s="260">
        <v>51.34</v>
      </c>
      <c r="L22" s="261">
        <v>34418848</v>
      </c>
      <c r="M22" s="262">
        <v>0</v>
      </c>
      <c r="N22" s="262">
        <v>0</v>
      </c>
      <c r="O22" s="262">
        <v>0</v>
      </c>
      <c r="P22" s="261">
        <v>0</v>
      </c>
      <c r="Q22" s="257">
        <f t="shared" si="11"/>
        <v>37997055</v>
      </c>
      <c r="R22" s="263">
        <v>0</v>
      </c>
      <c r="S22" s="261">
        <v>0</v>
      </c>
      <c r="T22" s="262">
        <v>3</v>
      </c>
      <c r="U22" s="262">
        <v>4</v>
      </c>
      <c r="V22" s="262">
        <v>2</v>
      </c>
      <c r="W22" s="261">
        <v>1604658</v>
      </c>
      <c r="X22" s="257">
        <f t="shared" si="12"/>
        <v>1604658</v>
      </c>
      <c r="Y22" s="264">
        <f t="shared" si="13"/>
        <v>56.660000000000004</v>
      </c>
      <c r="Z22" s="257">
        <f t="shared" si="14"/>
        <v>37997055</v>
      </c>
      <c r="AA22" s="257">
        <f t="shared" si="15"/>
        <v>1604658</v>
      </c>
      <c r="AB22" s="265">
        <f t="shared" si="2"/>
        <v>2.33</v>
      </c>
      <c r="AC22" s="266">
        <f t="shared" si="3"/>
        <v>55.05</v>
      </c>
      <c r="AD22" s="267">
        <f t="shared" si="4"/>
        <v>57.38</v>
      </c>
      <c r="AE22" s="268">
        <f t="shared" si="16"/>
        <v>39601713</v>
      </c>
      <c r="AF22" s="269">
        <v>2.5000000000000001E-2</v>
      </c>
      <c r="AG22" s="270">
        <v>17490645</v>
      </c>
      <c r="AH22" s="270">
        <v>2582745</v>
      </c>
      <c r="AI22" s="271">
        <f t="shared" si="17"/>
        <v>20073390</v>
      </c>
      <c r="AJ22" s="268">
        <v>697433000</v>
      </c>
      <c r="AK22" s="268">
        <f t="shared" si="20"/>
        <v>802935600</v>
      </c>
      <c r="AL22" s="272">
        <f t="shared" si="18"/>
        <v>0.15127273874336317</v>
      </c>
      <c r="AM22" s="273">
        <f t="shared" si="19"/>
        <v>802047949.99999988</v>
      </c>
      <c r="AN22" s="258">
        <f t="shared" si="6"/>
        <v>2.1783372165837461E-2</v>
      </c>
      <c r="AO22" s="258">
        <f t="shared" si="7"/>
        <v>3.2166278341625404E-3</v>
      </c>
      <c r="AP22" s="268">
        <v>564238</v>
      </c>
      <c r="AQ22" s="268">
        <f t="shared" si="8"/>
        <v>60239341</v>
      </c>
      <c r="AR22" s="268">
        <f>ROUND(AQ22/'3_Levels 1&amp;2'!C22,2)</f>
        <v>12228.86</v>
      </c>
    </row>
    <row r="23" spans="1:44" s="290" customFormat="1" ht="15" customHeight="1" x14ac:dyDescent="0.2">
      <c r="A23" s="255">
        <v>17</v>
      </c>
      <c r="B23" s="256" t="s">
        <v>23</v>
      </c>
      <c r="C23" s="257">
        <v>4109407311</v>
      </c>
      <c r="D23" s="257">
        <v>546763121</v>
      </c>
      <c r="E23" s="257">
        <f>C23-D23</f>
        <v>3562644190</v>
      </c>
      <c r="F23" s="257">
        <v>3493859004</v>
      </c>
      <c r="G23" s="258">
        <f t="shared" si="10"/>
        <v>1.9687453306286885E-2</v>
      </c>
      <c r="H23" s="259">
        <f t="shared" si="1"/>
        <v>3562644190</v>
      </c>
      <c r="I23" s="260">
        <v>5.25</v>
      </c>
      <c r="J23" s="261">
        <v>18477888</v>
      </c>
      <c r="K23" s="260">
        <v>38.200000000000003</v>
      </c>
      <c r="L23" s="261">
        <v>134448588</v>
      </c>
      <c r="M23" s="262">
        <v>0</v>
      </c>
      <c r="N23" s="262">
        <v>0</v>
      </c>
      <c r="O23" s="262">
        <v>0</v>
      </c>
      <c r="P23" s="261">
        <v>0</v>
      </c>
      <c r="Q23" s="257">
        <f>J23+L23+P23</f>
        <v>152926476</v>
      </c>
      <c r="R23" s="262">
        <v>0</v>
      </c>
      <c r="S23" s="261">
        <v>0</v>
      </c>
      <c r="T23" s="262">
        <v>0</v>
      </c>
      <c r="U23" s="262">
        <v>0</v>
      </c>
      <c r="V23" s="262">
        <v>0</v>
      </c>
      <c r="W23" s="261">
        <v>0</v>
      </c>
      <c r="X23" s="257">
        <f t="shared" si="12"/>
        <v>0</v>
      </c>
      <c r="Y23" s="264">
        <f t="shared" si="13"/>
        <v>43.45</v>
      </c>
      <c r="Z23" s="257">
        <f t="shared" si="14"/>
        <v>152926476</v>
      </c>
      <c r="AA23" s="257">
        <f t="shared" si="15"/>
        <v>0</v>
      </c>
      <c r="AB23" s="265">
        <f t="shared" si="2"/>
        <v>0</v>
      </c>
      <c r="AC23" s="266">
        <f t="shared" si="3"/>
        <v>42.92</v>
      </c>
      <c r="AD23" s="267">
        <f t="shared" si="4"/>
        <v>42.92</v>
      </c>
      <c r="AE23" s="268">
        <f t="shared" si="16"/>
        <v>152926476</v>
      </c>
      <c r="AF23" s="269">
        <v>0.02</v>
      </c>
      <c r="AG23" s="270">
        <v>191494295</v>
      </c>
      <c r="AH23" s="270">
        <v>0</v>
      </c>
      <c r="AI23" s="271">
        <f t="shared" si="17"/>
        <v>191494295</v>
      </c>
      <c r="AJ23" s="268">
        <v>8704147250</v>
      </c>
      <c r="AK23" s="268">
        <f t="shared" si="20"/>
        <v>9574714750</v>
      </c>
      <c r="AL23" s="272">
        <f t="shared" si="18"/>
        <v>0.10001755197788043</v>
      </c>
      <c r="AM23" s="273">
        <f t="shared" si="19"/>
        <v>9574714750</v>
      </c>
      <c r="AN23" s="258">
        <f t="shared" si="6"/>
        <v>0.02</v>
      </c>
      <c r="AO23" s="258">
        <f t="shared" si="7"/>
        <v>0</v>
      </c>
      <c r="AP23" s="268">
        <v>4040570</v>
      </c>
      <c r="AQ23" s="268">
        <f t="shared" si="8"/>
        <v>348461341</v>
      </c>
      <c r="AR23" s="268">
        <f>ROUND(AQ23/'3_Levels 1&amp;2'!C23,2)</f>
        <v>7889.45</v>
      </c>
    </row>
    <row r="24" spans="1:44" ht="15" customHeight="1" x14ac:dyDescent="0.2">
      <c r="A24" s="255">
        <v>18</v>
      </c>
      <c r="B24" s="256" t="s">
        <v>24</v>
      </c>
      <c r="C24" s="257">
        <v>48381122</v>
      </c>
      <c r="D24" s="257">
        <v>5289898</v>
      </c>
      <c r="E24" s="257">
        <f t="shared" si="9"/>
        <v>43091224</v>
      </c>
      <c r="F24" s="257">
        <v>43483260</v>
      </c>
      <c r="G24" s="258">
        <f t="shared" si="10"/>
        <v>-9.0157913643089324E-3</v>
      </c>
      <c r="H24" s="259">
        <f t="shared" si="1"/>
        <v>43091224</v>
      </c>
      <c r="I24" s="260">
        <v>8.1999999999999993</v>
      </c>
      <c r="J24" s="261">
        <v>355159</v>
      </c>
      <c r="K24" s="260">
        <v>8.24</v>
      </c>
      <c r="L24" s="261">
        <v>353450</v>
      </c>
      <c r="M24" s="262">
        <v>0</v>
      </c>
      <c r="N24" s="262">
        <v>0</v>
      </c>
      <c r="O24" s="262">
        <v>0</v>
      </c>
      <c r="P24" s="261">
        <v>0</v>
      </c>
      <c r="Q24" s="257">
        <f t="shared" si="11"/>
        <v>708609</v>
      </c>
      <c r="R24" s="262">
        <v>0</v>
      </c>
      <c r="S24" s="261">
        <v>0</v>
      </c>
      <c r="T24" s="262">
        <v>0</v>
      </c>
      <c r="U24" s="262">
        <v>0</v>
      </c>
      <c r="V24" s="262">
        <v>0</v>
      </c>
      <c r="W24" s="261">
        <v>0</v>
      </c>
      <c r="X24" s="257">
        <f t="shared" si="12"/>
        <v>0</v>
      </c>
      <c r="Y24" s="264">
        <f t="shared" si="13"/>
        <v>16.439999999999998</v>
      </c>
      <c r="Z24" s="257">
        <f t="shared" si="14"/>
        <v>708609</v>
      </c>
      <c r="AA24" s="257">
        <f t="shared" si="15"/>
        <v>0</v>
      </c>
      <c r="AB24" s="265">
        <f t="shared" si="2"/>
        <v>0</v>
      </c>
      <c r="AC24" s="266">
        <f t="shared" si="3"/>
        <v>16.440000000000001</v>
      </c>
      <c r="AD24" s="267">
        <f t="shared" si="4"/>
        <v>16.440000000000001</v>
      </c>
      <c r="AE24" s="268">
        <f t="shared" si="16"/>
        <v>708609</v>
      </c>
      <c r="AF24" s="269">
        <v>0.03</v>
      </c>
      <c r="AG24" s="270">
        <v>1883681</v>
      </c>
      <c r="AH24" s="270">
        <v>0</v>
      </c>
      <c r="AI24" s="271">
        <f t="shared" si="17"/>
        <v>1883681</v>
      </c>
      <c r="AJ24" s="268">
        <v>73038933</v>
      </c>
      <c r="AK24" s="268">
        <f t="shared" si="20"/>
        <v>62789367</v>
      </c>
      <c r="AL24" s="269">
        <f t="shared" si="18"/>
        <v>-0.14033017158123051</v>
      </c>
      <c r="AM24" s="268">
        <f t="shared" si="19"/>
        <v>62789367</v>
      </c>
      <c r="AN24" s="258">
        <f t="shared" si="6"/>
        <v>2.9999999840737365E-2</v>
      </c>
      <c r="AO24" s="258">
        <f t="shared" si="7"/>
        <v>0</v>
      </c>
      <c r="AP24" s="268">
        <v>149846</v>
      </c>
      <c r="AQ24" s="268">
        <f t="shared" si="8"/>
        <v>2742136</v>
      </c>
      <c r="AR24" s="268">
        <f>ROUND(AQ24/'3_Levels 1&amp;2'!C24,2)</f>
        <v>2841.59</v>
      </c>
    </row>
    <row r="25" spans="1:44" ht="15" customHeight="1" x14ac:dyDescent="0.2">
      <c r="A25" s="255">
        <v>19</v>
      </c>
      <c r="B25" s="256" t="s">
        <v>25</v>
      </c>
      <c r="C25" s="257">
        <v>181359791</v>
      </c>
      <c r="D25" s="257">
        <v>35169897</v>
      </c>
      <c r="E25" s="257">
        <f t="shared" si="9"/>
        <v>146189894</v>
      </c>
      <c r="F25" s="257">
        <v>148937261</v>
      </c>
      <c r="G25" s="258">
        <f t="shared" si="10"/>
        <v>-1.8446471900675009E-2</v>
      </c>
      <c r="H25" s="259">
        <f t="shared" si="1"/>
        <v>146189894</v>
      </c>
      <c r="I25" s="260">
        <v>3.34</v>
      </c>
      <c r="J25" s="261">
        <v>464755</v>
      </c>
      <c r="K25" s="260">
        <v>17</v>
      </c>
      <c r="L25" s="261">
        <v>2368205</v>
      </c>
      <c r="M25" s="262">
        <v>0</v>
      </c>
      <c r="N25" s="262">
        <v>0</v>
      </c>
      <c r="O25" s="262">
        <v>0</v>
      </c>
      <c r="P25" s="261">
        <v>0</v>
      </c>
      <c r="Q25" s="257">
        <f t="shared" si="11"/>
        <v>2832960</v>
      </c>
      <c r="R25" s="262">
        <v>0</v>
      </c>
      <c r="S25" s="261">
        <v>0</v>
      </c>
      <c r="T25" s="262">
        <v>0</v>
      </c>
      <c r="U25" s="262">
        <v>0</v>
      </c>
      <c r="V25" s="262">
        <v>0</v>
      </c>
      <c r="W25" s="261">
        <v>0</v>
      </c>
      <c r="X25" s="257">
        <f t="shared" si="12"/>
        <v>0</v>
      </c>
      <c r="Y25" s="264">
        <f t="shared" si="13"/>
        <v>20.34</v>
      </c>
      <c r="Z25" s="257">
        <f t="shared" si="14"/>
        <v>2832960</v>
      </c>
      <c r="AA25" s="257">
        <f t="shared" si="15"/>
        <v>0</v>
      </c>
      <c r="AB25" s="265">
        <f t="shared" si="2"/>
        <v>0</v>
      </c>
      <c r="AC25" s="266">
        <f t="shared" si="3"/>
        <v>19.38</v>
      </c>
      <c r="AD25" s="267">
        <f t="shared" si="4"/>
        <v>19.38</v>
      </c>
      <c r="AE25" s="268">
        <f t="shared" si="16"/>
        <v>2832960</v>
      </c>
      <c r="AF25" s="269">
        <v>0.02</v>
      </c>
      <c r="AG25" s="270">
        <v>3446812</v>
      </c>
      <c r="AH25" s="270">
        <v>0</v>
      </c>
      <c r="AI25" s="271">
        <f t="shared" si="17"/>
        <v>3446812</v>
      </c>
      <c r="AJ25" s="268">
        <v>148856150</v>
      </c>
      <c r="AK25" s="268">
        <f t="shared" si="20"/>
        <v>172340600</v>
      </c>
      <c r="AL25" s="269">
        <f t="shared" si="18"/>
        <v>0.15776607147235772</v>
      </c>
      <c r="AM25" s="268">
        <f t="shared" si="19"/>
        <v>171184572.5</v>
      </c>
      <c r="AN25" s="258">
        <f t="shared" si="6"/>
        <v>0.02</v>
      </c>
      <c r="AO25" s="258">
        <f t="shared" si="7"/>
        <v>0</v>
      </c>
      <c r="AP25" s="268">
        <v>71253</v>
      </c>
      <c r="AQ25" s="268">
        <f t="shared" si="8"/>
        <v>6351025</v>
      </c>
      <c r="AR25" s="268">
        <f>ROUND(AQ25/'3_Levels 1&amp;2'!C25,2)</f>
        <v>3340.89</v>
      </c>
    </row>
    <row r="26" spans="1:44" ht="15" customHeight="1" x14ac:dyDescent="0.2">
      <c r="A26" s="274">
        <v>20</v>
      </c>
      <c r="B26" s="275" t="s">
        <v>26</v>
      </c>
      <c r="C26" s="276">
        <v>297210320</v>
      </c>
      <c r="D26" s="276">
        <v>52055467</v>
      </c>
      <c r="E26" s="276">
        <f t="shared" si="9"/>
        <v>245154853</v>
      </c>
      <c r="F26" s="276">
        <v>244703025</v>
      </c>
      <c r="G26" s="277">
        <f t="shared" si="10"/>
        <v>1.8464340602246335E-3</v>
      </c>
      <c r="H26" s="278">
        <f t="shared" si="1"/>
        <v>245154853</v>
      </c>
      <c r="I26" s="279">
        <v>4.5</v>
      </c>
      <c r="J26" s="280">
        <v>1162111</v>
      </c>
      <c r="K26" s="279">
        <v>10.18</v>
      </c>
      <c r="L26" s="280">
        <v>2495750</v>
      </c>
      <c r="M26" s="281">
        <v>2.1800000000000002</v>
      </c>
      <c r="N26" s="281">
        <v>12.13</v>
      </c>
      <c r="O26" s="281">
        <v>3</v>
      </c>
      <c r="P26" s="280">
        <v>3498975</v>
      </c>
      <c r="Q26" s="276">
        <f t="shared" si="11"/>
        <v>7156836</v>
      </c>
      <c r="R26" s="281">
        <v>0</v>
      </c>
      <c r="S26" s="280">
        <v>0</v>
      </c>
      <c r="T26" s="281">
        <v>11.75</v>
      </c>
      <c r="U26" s="281">
        <v>11.75</v>
      </c>
      <c r="V26" s="281">
        <v>1</v>
      </c>
      <c r="W26" s="280">
        <v>477304</v>
      </c>
      <c r="X26" s="276">
        <f t="shared" si="12"/>
        <v>477304</v>
      </c>
      <c r="Y26" s="282">
        <f t="shared" si="13"/>
        <v>14.68</v>
      </c>
      <c r="Z26" s="276">
        <f t="shared" si="14"/>
        <v>3657861</v>
      </c>
      <c r="AA26" s="276">
        <f t="shared" si="15"/>
        <v>3976279</v>
      </c>
      <c r="AB26" s="283">
        <f t="shared" si="2"/>
        <v>1.95</v>
      </c>
      <c r="AC26" s="284">
        <f t="shared" si="3"/>
        <v>29.19</v>
      </c>
      <c r="AD26" s="285">
        <f t="shared" si="4"/>
        <v>31.14</v>
      </c>
      <c r="AE26" s="286">
        <f t="shared" si="16"/>
        <v>7634140</v>
      </c>
      <c r="AF26" s="287">
        <v>0.02</v>
      </c>
      <c r="AG26" s="288">
        <v>7445578</v>
      </c>
      <c r="AH26" s="288">
        <v>0</v>
      </c>
      <c r="AI26" s="289">
        <f t="shared" si="17"/>
        <v>7445578</v>
      </c>
      <c r="AJ26" s="286">
        <v>362211700</v>
      </c>
      <c r="AK26" s="286">
        <f t="shared" si="20"/>
        <v>372278900</v>
      </c>
      <c r="AL26" s="287">
        <f t="shared" si="18"/>
        <v>2.7793690816724032E-2</v>
      </c>
      <c r="AM26" s="286">
        <f t="shared" si="19"/>
        <v>372278900</v>
      </c>
      <c r="AN26" s="277">
        <f t="shared" si="6"/>
        <v>0.02</v>
      </c>
      <c r="AO26" s="277">
        <f t="shared" si="7"/>
        <v>0</v>
      </c>
      <c r="AP26" s="286">
        <v>211723</v>
      </c>
      <c r="AQ26" s="286">
        <f t="shared" si="8"/>
        <v>15291441</v>
      </c>
      <c r="AR26" s="286">
        <f>ROUND(AQ26/'3_Levels 1&amp;2'!C26,2)</f>
        <v>2671.93</v>
      </c>
    </row>
    <row r="27" spans="1:44" ht="15" customHeight="1" x14ac:dyDescent="0.2">
      <c r="A27" s="255">
        <v>21</v>
      </c>
      <c r="B27" s="256" t="s">
        <v>27</v>
      </c>
      <c r="C27" s="257">
        <v>125144321</v>
      </c>
      <c r="D27" s="257">
        <v>29272060</v>
      </c>
      <c r="E27" s="257">
        <f t="shared" si="9"/>
        <v>95872261</v>
      </c>
      <c r="F27" s="257">
        <v>93045397</v>
      </c>
      <c r="G27" s="258">
        <f t="shared" si="10"/>
        <v>3.0381556650244612E-2</v>
      </c>
      <c r="H27" s="259">
        <f t="shared" si="1"/>
        <v>95872261</v>
      </c>
      <c r="I27" s="260">
        <v>4.6100000000000003</v>
      </c>
      <c r="J27" s="261">
        <v>441546</v>
      </c>
      <c r="K27" s="260">
        <v>20.22</v>
      </c>
      <c r="L27" s="261">
        <v>1936675</v>
      </c>
      <c r="M27" s="262">
        <v>0</v>
      </c>
      <c r="N27" s="262">
        <v>0</v>
      </c>
      <c r="O27" s="262">
        <v>0</v>
      </c>
      <c r="P27" s="261">
        <v>0</v>
      </c>
      <c r="Q27" s="257">
        <f t="shared" si="11"/>
        <v>2378221</v>
      </c>
      <c r="R27" s="263">
        <v>0</v>
      </c>
      <c r="S27" s="261">
        <v>0</v>
      </c>
      <c r="T27" s="262">
        <v>0</v>
      </c>
      <c r="U27" s="262">
        <v>0</v>
      </c>
      <c r="V27" s="262">
        <v>0</v>
      </c>
      <c r="W27" s="261">
        <v>0</v>
      </c>
      <c r="X27" s="257">
        <f t="shared" si="12"/>
        <v>0</v>
      </c>
      <c r="Y27" s="264">
        <f t="shared" si="13"/>
        <v>24.83</v>
      </c>
      <c r="Z27" s="257">
        <f t="shared" si="14"/>
        <v>2378221</v>
      </c>
      <c r="AA27" s="257">
        <f t="shared" si="15"/>
        <v>0</v>
      </c>
      <c r="AB27" s="265">
        <f t="shared" si="2"/>
        <v>0</v>
      </c>
      <c r="AC27" s="266">
        <f t="shared" si="3"/>
        <v>24.81</v>
      </c>
      <c r="AD27" s="267">
        <f t="shared" si="4"/>
        <v>24.81</v>
      </c>
      <c r="AE27" s="268">
        <f t="shared" si="16"/>
        <v>2378221</v>
      </c>
      <c r="AF27" s="269">
        <v>0.02</v>
      </c>
      <c r="AG27" s="270">
        <v>5481656</v>
      </c>
      <c r="AH27" s="270">
        <v>0</v>
      </c>
      <c r="AI27" s="271">
        <f t="shared" si="17"/>
        <v>5481656</v>
      </c>
      <c r="AJ27" s="268">
        <v>244885800</v>
      </c>
      <c r="AK27" s="268">
        <f t="shared" si="20"/>
        <v>274082800</v>
      </c>
      <c r="AL27" s="272">
        <f t="shared" si="18"/>
        <v>0.11922700295403001</v>
      </c>
      <c r="AM27" s="273">
        <f t="shared" si="19"/>
        <v>274082800</v>
      </c>
      <c r="AN27" s="258">
        <f t="shared" si="6"/>
        <v>0.02</v>
      </c>
      <c r="AO27" s="258">
        <f t="shared" si="7"/>
        <v>0</v>
      </c>
      <c r="AP27" s="268">
        <v>80202</v>
      </c>
      <c r="AQ27" s="268">
        <f t="shared" si="8"/>
        <v>7940079</v>
      </c>
      <c r="AR27" s="268">
        <f>ROUND(AQ27/'3_Levels 1&amp;2'!C27,2)</f>
        <v>2658.21</v>
      </c>
    </row>
    <row r="28" spans="1:44" ht="15" customHeight="1" x14ac:dyDescent="0.2">
      <c r="A28" s="255">
        <v>22</v>
      </c>
      <c r="B28" s="256" t="s">
        <v>28</v>
      </c>
      <c r="C28" s="257">
        <v>84839416</v>
      </c>
      <c r="D28" s="257">
        <v>32494646</v>
      </c>
      <c r="E28" s="257">
        <f t="shared" si="9"/>
        <v>52344770</v>
      </c>
      <c r="F28" s="257">
        <v>51022092</v>
      </c>
      <c r="G28" s="258">
        <f t="shared" si="10"/>
        <v>2.5923633237147546E-2</v>
      </c>
      <c r="H28" s="259">
        <f t="shared" si="1"/>
        <v>52344770</v>
      </c>
      <c r="I28" s="260">
        <v>5.63</v>
      </c>
      <c r="J28" s="261">
        <v>295075</v>
      </c>
      <c r="K28" s="260">
        <v>23.06</v>
      </c>
      <c r="L28" s="261">
        <v>1729981</v>
      </c>
      <c r="M28" s="262">
        <v>2.02</v>
      </c>
      <c r="N28" s="262">
        <v>15.86</v>
      </c>
      <c r="O28" s="262">
        <v>8</v>
      </c>
      <c r="P28" s="261">
        <v>0</v>
      </c>
      <c r="Q28" s="257">
        <f t="shared" si="11"/>
        <v>2025056</v>
      </c>
      <c r="R28" s="262">
        <v>71</v>
      </c>
      <c r="S28" s="261">
        <v>1172906</v>
      </c>
      <c r="T28" s="262">
        <v>18</v>
      </c>
      <c r="U28" s="262">
        <v>28</v>
      </c>
      <c r="V28" s="262">
        <v>3</v>
      </c>
      <c r="W28" s="261">
        <v>0</v>
      </c>
      <c r="X28" s="257">
        <f t="shared" si="12"/>
        <v>1172906</v>
      </c>
      <c r="Y28" s="264">
        <f t="shared" si="13"/>
        <v>99.69</v>
      </c>
      <c r="Z28" s="257">
        <f t="shared" si="14"/>
        <v>3197962</v>
      </c>
      <c r="AA28" s="257">
        <f t="shared" si="15"/>
        <v>0</v>
      </c>
      <c r="AB28" s="265">
        <f t="shared" si="2"/>
        <v>22.41</v>
      </c>
      <c r="AC28" s="266">
        <f t="shared" si="3"/>
        <v>38.69</v>
      </c>
      <c r="AD28" s="267">
        <f t="shared" si="4"/>
        <v>61.09</v>
      </c>
      <c r="AE28" s="268">
        <f t="shared" si="16"/>
        <v>3197962</v>
      </c>
      <c r="AF28" s="269">
        <v>0.02</v>
      </c>
      <c r="AG28" s="270">
        <v>2598441</v>
      </c>
      <c r="AH28" s="270">
        <v>0</v>
      </c>
      <c r="AI28" s="271">
        <f t="shared" si="17"/>
        <v>2598441</v>
      </c>
      <c r="AJ28" s="268">
        <v>126072400</v>
      </c>
      <c r="AK28" s="268">
        <f t="shared" si="20"/>
        <v>129922050</v>
      </c>
      <c r="AL28" s="272">
        <f t="shared" si="18"/>
        <v>3.0535232136454926E-2</v>
      </c>
      <c r="AM28" s="273">
        <f t="shared" si="19"/>
        <v>129922050</v>
      </c>
      <c r="AN28" s="258">
        <f t="shared" si="6"/>
        <v>0.02</v>
      </c>
      <c r="AO28" s="258">
        <f t="shared" si="7"/>
        <v>0</v>
      </c>
      <c r="AP28" s="268">
        <v>312463</v>
      </c>
      <c r="AQ28" s="268">
        <f t="shared" si="8"/>
        <v>6108866</v>
      </c>
      <c r="AR28" s="268">
        <f>ROUND(AQ28/'3_Levels 1&amp;2'!C28,2)</f>
        <v>2089.9299999999998</v>
      </c>
    </row>
    <row r="29" spans="1:44" ht="15" customHeight="1" x14ac:dyDescent="0.2">
      <c r="A29" s="255">
        <v>23</v>
      </c>
      <c r="B29" s="256" t="s">
        <v>29</v>
      </c>
      <c r="C29" s="257">
        <v>739038989</v>
      </c>
      <c r="D29" s="257">
        <v>112293996</v>
      </c>
      <c r="E29" s="257">
        <f t="shared" si="9"/>
        <v>626744993</v>
      </c>
      <c r="F29" s="257">
        <v>625409587</v>
      </c>
      <c r="G29" s="258">
        <f t="shared" si="10"/>
        <v>2.1352502867852583E-3</v>
      </c>
      <c r="H29" s="259">
        <f t="shared" si="1"/>
        <v>626744993</v>
      </c>
      <c r="I29" s="260">
        <v>4.47</v>
      </c>
      <c r="J29" s="261">
        <v>2726037</v>
      </c>
      <c r="K29" s="260">
        <v>6.15</v>
      </c>
      <c r="L29" s="261">
        <v>3750596</v>
      </c>
      <c r="M29" s="262">
        <v>0</v>
      </c>
      <c r="N29" s="262">
        <v>0</v>
      </c>
      <c r="O29" s="262">
        <v>0</v>
      </c>
      <c r="P29" s="261">
        <v>0</v>
      </c>
      <c r="Q29" s="257">
        <f t="shared" si="11"/>
        <v>6476633</v>
      </c>
      <c r="R29" s="262">
        <v>21.9</v>
      </c>
      <c r="S29" s="261">
        <v>13355712</v>
      </c>
      <c r="T29" s="262">
        <v>0</v>
      </c>
      <c r="U29" s="262">
        <v>0</v>
      </c>
      <c r="V29" s="262">
        <v>0</v>
      </c>
      <c r="W29" s="261">
        <v>0</v>
      </c>
      <c r="X29" s="257">
        <f t="shared" si="12"/>
        <v>13355712</v>
      </c>
      <c r="Y29" s="264">
        <f t="shared" si="13"/>
        <v>32.519999999999996</v>
      </c>
      <c r="Z29" s="257">
        <f t="shared" si="14"/>
        <v>19832345</v>
      </c>
      <c r="AA29" s="257">
        <f t="shared" si="15"/>
        <v>0</v>
      </c>
      <c r="AB29" s="265">
        <f t="shared" si="2"/>
        <v>21.31</v>
      </c>
      <c r="AC29" s="266">
        <f t="shared" si="3"/>
        <v>10.33</v>
      </c>
      <c r="AD29" s="267">
        <f t="shared" si="4"/>
        <v>31.64</v>
      </c>
      <c r="AE29" s="268">
        <f t="shared" si="16"/>
        <v>19832345</v>
      </c>
      <c r="AF29" s="269">
        <v>0.02</v>
      </c>
      <c r="AG29" s="270">
        <v>23656705</v>
      </c>
      <c r="AH29" s="270">
        <v>0</v>
      </c>
      <c r="AI29" s="271">
        <f t="shared" si="17"/>
        <v>23656705</v>
      </c>
      <c r="AJ29" s="268">
        <v>1297221950</v>
      </c>
      <c r="AK29" s="268">
        <f t="shared" si="20"/>
        <v>1182835250</v>
      </c>
      <c r="AL29" s="269">
        <f t="shared" si="18"/>
        <v>-8.8178202658380861E-2</v>
      </c>
      <c r="AM29" s="268">
        <f t="shared" si="19"/>
        <v>1182835250</v>
      </c>
      <c r="AN29" s="258">
        <f t="shared" si="6"/>
        <v>0.02</v>
      </c>
      <c r="AO29" s="258">
        <f t="shared" si="7"/>
        <v>0</v>
      </c>
      <c r="AP29" s="268">
        <v>507199</v>
      </c>
      <c r="AQ29" s="268">
        <f t="shared" si="8"/>
        <v>43996249</v>
      </c>
      <c r="AR29" s="268">
        <f>ROUND(AQ29/'3_Levels 1&amp;2'!C29,2)</f>
        <v>3462.36</v>
      </c>
    </row>
    <row r="30" spans="1:44" ht="15" customHeight="1" x14ac:dyDescent="0.2">
      <c r="A30" s="255">
        <v>24</v>
      </c>
      <c r="B30" s="256" t="s">
        <v>30</v>
      </c>
      <c r="C30" s="257">
        <v>650964665</v>
      </c>
      <c r="D30" s="257">
        <v>47502310</v>
      </c>
      <c r="E30" s="257">
        <f t="shared" si="9"/>
        <v>603462355</v>
      </c>
      <c r="F30" s="257">
        <v>610766852</v>
      </c>
      <c r="G30" s="258">
        <f t="shared" si="10"/>
        <v>-1.1959550483266895E-2</v>
      </c>
      <c r="H30" s="259">
        <f t="shared" si="1"/>
        <v>603462355</v>
      </c>
      <c r="I30" s="260">
        <v>3.49</v>
      </c>
      <c r="J30" s="261">
        <v>2096875</v>
      </c>
      <c r="K30" s="260">
        <v>54.34</v>
      </c>
      <c r="L30" s="261">
        <v>29574545</v>
      </c>
      <c r="M30" s="262">
        <v>0</v>
      </c>
      <c r="N30" s="262">
        <v>0</v>
      </c>
      <c r="O30" s="262">
        <v>0</v>
      </c>
      <c r="P30" s="261">
        <v>0</v>
      </c>
      <c r="Q30" s="257">
        <f t="shared" si="11"/>
        <v>31671420</v>
      </c>
      <c r="R30" s="262">
        <v>0</v>
      </c>
      <c r="S30" s="261">
        <v>3140000</v>
      </c>
      <c r="T30" s="262">
        <v>0</v>
      </c>
      <c r="U30" s="262">
        <v>0</v>
      </c>
      <c r="V30" s="262">
        <v>0</v>
      </c>
      <c r="W30" s="261">
        <v>0</v>
      </c>
      <c r="X30" s="257">
        <f t="shared" si="12"/>
        <v>3140000</v>
      </c>
      <c r="Y30" s="264">
        <f t="shared" si="13"/>
        <v>57.830000000000005</v>
      </c>
      <c r="Z30" s="257">
        <f t="shared" si="14"/>
        <v>34811420</v>
      </c>
      <c r="AA30" s="257">
        <f t="shared" si="15"/>
        <v>0</v>
      </c>
      <c r="AB30" s="265">
        <f t="shared" si="2"/>
        <v>5.2</v>
      </c>
      <c r="AC30" s="266">
        <f t="shared" si="3"/>
        <v>52.48</v>
      </c>
      <c r="AD30" s="267">
        <f t="shared" si="4"/>
        <v>57.69</v>
      </c>
      <c r="AE30" s="268">
        <f t="shared" si="16"/>
        <v>34811420</v>
      </c>
      <c r="AF30" s="269">
        <v>0.02</v>
      </c>
      <c r="AG30" s="270">
        <v>30102750</v>
      </c>
      <c r="AH30" s="270">
        <v>0</v>
      </c>
      <c r="AI30" s="271">
        <f t="shared" si="17"/>
        <v>30102750</v>
      </c>
      <c r="AJ30" s="268">
        <v>1205252700</v>
      </c>
      <c r="AK30" s="268">
        <f t="shared" si="20"/>
        <v>1505137500</v>
      </c>
      <c r="AL30" s="269">
        <f t="shared" si="18"/>
        <v>0.24881487508802097</v>
      </c>
      <c r="AM30" s="268">
        <f t="shared" si="19"/>
        <v>1386040605</v>
      </c>
      <c r="AN30" s="258">
        <f t="shared" si="6"/>
        <v>0.02</v>
      </c>
      <c r="AO30" s="258">
        <f t="shared" si="7"/>
        <v>0</v>
      </c>
      <c r="AP30" s="268">
        <v>234449</v>
      </c>
      <c r="AQ30" s="268">
        <f t="shared" si="8"/>
        <v>65148619</v>
      </c>
      <c r="AR30" s="268">
        <f>ROUND(AQ30/'3_Levels 1&amp;2'!C30,2)</f>
        <v>13817.31</v>
      </c>
    </row>
    <row r="31" spans="1:44" ht="15" customHeight="1" x14ac:dyDescent="0.2">
      <c r="A31" s="274">
        <v>25</v>
      </c>
      <c r="B31" s="275" t="s">
        <v>31</v>
      </c>
      <c r="C31" s="276">
        <v>246583870</v>
      </c>
      <c r="D31" s="276">
        <v>20296190</v>
      </c>
      <c r="E31" s="276">
        <f t="shared" si="9"/>
        <v>226287680</v>
      </c>
      <c r="F31" s="276">
        <v>237177950</v>
      </c>
      <c r="G31" s="277">
        <f t="shared" si="10"/>
        <v>-4.5916030558489945E-2</v>
      </c>
      <c r="H31" s="278">
        <f t="shared" si="1"/>
        <v>226287680</v>
      </c>
      <c r="I31" s="279">
        <v>4.6500000000000004</v>
      </c>
      <c r="J31" s="280">
        <v>1124726</v>
      </c>
      <c r="K31" s="279">
        <v>20.03</v>
      </c>
      <c r="L31" s="280">
        <v>4839888</v>
      </c>
      <c r="M31" s="281">
        <v>0</v>
      </c>
      <c r="N31" s="281">
        <v>0</v>
      </c>
      <c r="O31" s="281">
        <v>0</v>
      </c>
      <c r="P31" s="280">
        <v>0</v>
      </c>
      <c r="Q31" s="276">
        <f t="shared" si="11"/>
        <v>5964614</v>
      </c>
      <c r="R31" s="281">
        <v>0</v>
      </c>
      <c r="S31" s="280">
        <v>0</v>
      </c>
      <c r="T31" s="281">
        <v>0</v>
      </c>
      <c r="U31" s="281">
        <v>0</v>
      </c>
      <c r="V31" s="281">
        <v>0</v>
      </c>
      <c r="W31" s="280">
        <v>0</v>
      </c>
      <c r="X31" s="276">
        <f t="shared" si="12"/>
        <v>0</v>
      </c>
      <c r="Y31" s="282">
        <f t="shared" si="13"/>
        <v>24.68</v>
      </c>
      <c r="Z31" s="276">
        <f t="shared" si="14"/>
        <v>5964614</v>
      </c>
      <c r="AA31" s="276">
        <f t="shared" si="15"/>
        <v>0</v>
      </c>
      <c r="AB31" s="283">
        <f t="shared" si="2"/>
        <v>0</v>
      </c>
      <c r="AC31" s="284">
        <f t="shared" si="3"/>
        <v>26.36</v>
      </c>
      <c r="AD31" s="285">
        <f t="shared" si="4"/>
        <v>26.36</v>
      </c>
      <c r="AE31" s="286">
        <f t="shared" si="16"/>
        <v>5964614</v>
      </c>
      <c r="AF31" s="287">
        <v>0.03</v>
      </c>
      <c r="AG31" s="288">
        <v>5827592</v>
      </c>
      <c r="AH31" s="288">
        <v>0</v>
      </c>
      <c r="AI31" s="289">
        <f t="shared" si="17"/>
        <v>5827592</v>
      </c>
      <c r="AJ31" s="286">
        <v>191420267</v>
      </c>
      <c r="AK31" s="286">
        <f t="shared" si="20"/>
        <v>194253067</v>
      </c>
      <c r="AL31" s="287">
        <f t="shared" si="18"/>
        <v>1.4798850949257113E-2</v>
      </c>
      <c r="AM31" s="286">
        <f t="shared" si="19"/>
        <v>194253067</v>
      </c>
      <c r="AN31" s="277">
        <f t="shared" si="6"/>
        <v>2.9999999948520761E-2</v>
      </c>
      <c r="AO31" s="277">
        <f t="shared" si="7"/>
        <v>0</v>
      </c>
      <c r="AP31" s="286">
        <v>75485</v>
      </c>
      <c r="AQ31" s="286">
        <f t="shared" si="8"/>
        <v>11867691</v>
      </c>
      <c r="AR31" s="286">
        <f>ROUND(AQ31/'3_Levels 1&amp;2'!C31,2)</f>
        <v>5302.81</v>
      </c>
    </row>
    <row r="32" spans="1:44" s="290" customFormat="1" ht="15" customHeight="1" x14ac:dyDescent="0.2">
      <c r="A32" s="255">
        <v>26</v>
      </c>
      <c r="B32" s="256" t="s">
        <v>32</v>
      </c>
      <c r="C32" s="257">
        <v>4331421786</v>
      </c>
      <c r="D32" s="257">
        <v>740238070</v>
      </c>
      <c r="E32" s="257">
        <f t="shared" si="9"/>
        <v>3591183716</v>
      </c>
      <c r="F32" s="257">
        <v>3486451264</v>
      </c>
      <c r="G32" s="258">
        <f t="shared" si="10"/>
        <v>3.0039843975860035E-2</v>
      </c>
      <c r="H32" s="259">
        <f t="shared" si="1"/>
        <v>3591183716</v>
      </c>
      <c r="I32" s="260">
        <v>2.91</v>
      </c>
      <c r="J32" s="261">
        <v>4615572</v>
      </c>
      <c r="K32" s="260">
        <v>20</v>
      </c>
      <c r="L32" s="261">
        <v>68396969</v>
      </c>
      <c r="M32" s="262">
        <v>0</v>
      </c>
      <c r="N32" s="262">
        <v>0</v>
      </c>
      <c r="O32" s="262">
        <v>0</v>
      </c>
      <c r="P32" s="261">
        <v>0</v>
      </c>
      <c r="Q32" s="257">
        <f t="shared" si="11"/>
        <v>73012541</v>
      </c>
      <c r="R32" s="263">
        <v>0</v>
      </c>
      <c r="S32" s="261">
        <v>8507993</v>
      </c>
      <c r="T32" s="262">
        <v>0</v>
      </c>
      <c r="U32" s="262">
        <v>0</v>
      </c>
      <c r="V32" s="262">
        <v>0</v>
      </c>
      <c r="W32" s="261">
        <v>0</v>
      </c>
      <c r="X32" s="257">
        <f t="shared" si="12"/>
        <v>8507993</v>
      </c>
      <c r="Y32" s="264">
        <f t="shared" si="13"/>
        <v>22.91</v>
      </c>
      <c r="Z32" s="257">
        <f t="shared" si="14"/>
        <v>81520534</v>
      </c>
      <c r="AA32" s="257">
        <f t="shared" si="15"/>
        <v>0</v>
      </c>
      <c r="AB32" s="265">
        <f t="shared" si="2"/>
        <v>2.37</v>
      </c>
      <c r="AC32" s="266">
        <f t="shared" si="3"/>
        <v>20.329999999999998</v>
      </c>
      <c r="AD32" s="267">
        <f t="shared" si="4"/>
        <v>22.7</v>
      </c>
      <c r="AE32" s="268">
        <f t="shared" si="16"/>
        <v>81520534</v>
      </c>
      <c r="AF32" s="269">
        <v>0.02</v>
      </c>
      <c r="AG32" s="270">
        <v>178127788</v>
      </c>
      <c r="AH32" s="270">
        <v>11615864</v>
      </c>
      <c r="AI32" s="271">
        <f t="shared" si="17"/>
        <v>189743652</v>
      </c>
      <c r="AJ32" s="268">
        <v>9397443250</v>
      </c>
      <c r="AK32" s="268">
        <f t="shared" si="20"/>
        <v>9487182600</v>
      </c>
      <c r="AL32" s="272">
        <f t="shared" si="18"/>
        <v>9.5493367304984797E-3</v>
      </c>
      <c r="AM32" s="273">
        <f t="shared" si="19"/>
        <v>9487182600</v>
      </c>
      <c r="AN32" s="258">
        <f t="shared" si="6"/>
        <v>1.877562554767313E-2</v>
      </c>
      <c r="AO32" s="258">
        <f t="shared" si="7"/>
        <v>1.224374452326869E-3</v>
      </c>
      <c r="AP32" s="268">
        <v>1984230</v>
      </c>
      <c r="AQ32" s="268">
        <f t="shared" si="8"/>
        <v>273248416</v>
      </c>
      <c r="AR32" s="268">
        <f>ROUND(AQ32/'3_Levels 1&amp;2'!C32,2)</f>
        <v>5594.19</v>
      </c>
    </row>
    <row r="33" spans="1:44" ht="15" customHeight="1" x14ac:dyDescent="0.2">
      <c r="A33" s="255">
        <v>27</v>
      </c>
      <c r="B33" s="256" t="s">
        <v>33</v>
      </c>
      <c r="C33" s="257">
        <v>264824496</v>
      </c>
      <c r="D33" s="257">
        <v>50182486</v>
      </c>
      <c r="E33" s="257">
        <f t="shared" si="9"/>
        <v>214642010</v>
      </c>
      <c r="F33" s="257">
        <v>206849202</v>
      </c>
      <c r="G33" s="258">
        <f t="shared" si="10"/>
        <v>3.7673860593380487E-2</v>
      </c>
      <c r="H33" s="259">
        <f t="shared" si="1"/>
        <v>214642010</v>
      </c>
      <c r="I33" s="260">
        <v>6.36</v>
      </c>
      <c r="J33" s="261">
        <v>1344802</v>
      </c>
      <c r="K33" s="260">
        <v>10.57</v>
      </c>
      <c r="L33" s="261">
        <v>2234970</v>
      </c>
      <c r="M33" s="262">
        <v>4.0199999999999996</v>
      </c>
      <c r="N33" s="262">
        <v>18.510000000000002</v>
      </c>
      <c r="O33" s="262">
        <v>7</v>
      </c>
      <c r="P33" s="261">
        <v>2254319</v>
      </c>
      <c r="Q33" s="257">
        <f t="shared" si="11"/>
        <v>5834091</v>
      </c>
      <c r="R33" s="262">
        <v>0</v>
      </c>
      <c r="S33" s="261">
        <v>0</v>
      </c>
      <c r="T33" s="262">
        <v>3.6</v>
      </c>
      <c r="U33" s="262">
        <v>13.75</v>
      </c>
      <c r="V33" s="262">
        <v>7</v>
      </c>
      <c r="W33" s="261">
        <v>2133747</v>
      </c>
      <c r="X33" s="257">
        <f t="shared" si="12"/>
        <v>2133747</v>
      </c>
      <c r="Y33" s="264">
        <f t="shared" si="13"/>
        <v>16.93</v>
      </c>
      <c r="Z33" s="257">
        <f t="shared" si="14"/>
        <v>3579772</v>
      </c>
      <c r="AA33" s="257">
        <f t="shared" si="15"/>
        <v>4388066</v>
      </c>
      <c r="AB33" s="265">
        <f t="shared" si="2"/>
        <v>9.94</v>
      </c>
      <c r="AC33" s="266">
        <f t="shared" si="3"/>
        <v>27.18</v>
      </c>
      <c r="AD33" s="267">
        <f t="shared" si="4"/>
        <v>37.119999999999997</v>
      </c>
      <c r="AE33" s="268">
        <f t="shared" si="16"/>
        <v>7967838</v>
      </c>
      <c r="AF33" s="269">
        <v>2.5000000000000001E-2</v>
      </c>
      <c r="AG33" s="270">
        <v>9714983</v>
      </c>
      <c r="AH33" s="270">
        <v>1334312</v>
      </c>
      <c r="AI33" s="271">
        <f t="shared" si="17"/>
        <v>11049295</v>
      </c>
      <c r="AJ33" s="268">
        <v>438004840</v>
      </c>
      <c r="AK33" s="268">
        <f t="shared" si="20"/>
        <v>441971800</v>
      </c>
      <c r="AL33" s="272">
        <f t="shared" si="18"/>
        <v>9.0568862207093415E-3</v>
      </c>
      <c r="AM33" s="273">
        <f t="shared" si="19"/>
        <v>441971800</v>
      </c>
      <c r="AN33" s="258">
        <f t="shared" si="6"/>
        <v>2.1981001955328372E-2</v>
      </c>
      <c r="AO33" s="258">
        <f t="shared" si="7"/>
        <v>3.0189980446716285E-3</v>
      </c>
      <c r="AP33" s="268">
        <v>316041</v>
      </c>
      <c r="AQ33" s="268">
        <f t="shared" si="8"/>
        <v>19333174</v>
      </c>
      <c r="AR33" s="268">
        <f>ROUND(AQ33/'3_Levels 1&amp;2'!C33,2)</f>
        <v>3411.54</v>
      </c>
    </row>
    <row r="34" spans="1:44" ht="15" customHeight="1" x14ac:dyDescent="0.2">
      <c r="A34" s="255">
        <v>28</v>
      </c>
      <c r="B34" s="256" t="s">
        <v>34</v>
      </c>
      <c r="C34" s="257">
        <v>2641089701</v>
      </c>
      <c r="D34" s="257">
        <v>382003154</v>
      </c>
      <c r="E34" s="257">
        <f t="shared" si="9"/>
        <v>2259086547</v>
      </c>
      <c r="F34" s="257">
        <v>2081902895</v>
      </c>
      <c r="G34" s="258">
        <f t="shared" si="10"/>
        <v>8.5106588028448851E-2</v>
      </c>
      <c r="H34" s="259">
        <f t="shared" si="1"/>
        <v>2259086547</v>
      </c>
      <c r="I34" s="260">
        <v>4.59</v>
      </c>
      <c r="J34" s="261">
        <v>9904726</v>
      </c>
      <c r="K34" s="260">
        <v>28.97</v>
      </c>
      <c r="L34" s="261">
        <v>62495849</v>
      </c>
      <c r="M34" s="262">
        <v>0</v>
      </c>
      <c r="N34" s="262">
        <v>0</v>
      </c>
      <c r="O34" s="262">
        <v>0</v>
      </c>
      <c r="P34" s="261">
        <v>0</v>
      </c>
      <c r="Q34" s="257">
        <f t="shared" si="11"/>
        <v>72400575</v>
      </c>
      <c r="R34" s="262">
        <v>0</v>
      </c>
      <c r="S34" s="261">
        <v>0</v>
      </c>
      <c r="T34" s="262">
        <v>0</v>
      </c>
      <c r="U34" s="262">
        <v>0</v>
      </c>
      <c r="V34" s="262">
        <v>0</v>
      </c>
      <c r="W34" s="261">
        <v>0</v>
      </c>
      <c r="X34" s="257">
        <f t="shared" si="12"/>
        <v>0</v>
      </c>
      <c r="Y34" s="264">
        <f t="shared" si="13"/>
        <v>33.56</v>
      </c>
      <c r="Z34" s="257">
        <f t="shared" si="14"/>
        <v>72400575</v>
      </c>
      <c r="AA34" s="257">
        <f t="shared" si="15"/>
        <v>0</v>
      </c>
      <c r="AB34" s="265">
        <f t="shared" si="2"/>
        <v>0</v>
      </c>
      <c r="AC34" s="266">
        <f t="shared" si="3"/>
        <v>32.049999999999997</v>
      </c>
      <c r="AD34" s="267">
        <f t="shared" si="4"/>
        <v>32.049999999999997</v>
      </c>
      <c r="AE34" s="268">
        <f t="shared" si="16"/>
        <v>72400575</v>
      </c>
      <c r="AF34" s="269">
        <v>0.02</v>
      </c>
      <c r="AG34" s="270">
        <v>104569955</v>
      </c>
      <c r="AH34" s="270">
        <v>7478596</v>
      </c>
      <c r="AI34" s="271">
        <f t="shared" si="17"/>
        <v>112048551</v>
      </c>
      <c r="AJ34" s="268">
        <v>5567424200</v>
      </c>
      <c r="AK34" s="268">
        <f t="shared" si="20"/>
        <v>5602427550</v>
      </c>
      <c r="AL34" s="269">
        <f t="shared" si="18"/>
        <v>6.2871713637340588E-3</v>
      </c>
      <c r="AM34" s="268">
        <f t="shared" si="19"/>
        <v>5602427550</v>
      </c>
      <c r="AN34" s="258">
        <f t="shared" si="6"/>
        <v>1.8665115089261618E-2</v>
      </c>
      <c r="AO34" s="258">
        <f t="shared" si="7"/>
        <v>1.3348849107383816E-3</v>
      </c>
      <c r="AP34" s="268">
        <v>2311945</v>
      </c>
      <c r="AQ34" s="268">
        <f t="shared" si="8"/>
        <v>186761071</v>
      </c>
      <c r="AR34" s="268">
        <f>ROUND(AQ34/'3_Levels 1&amp;2'!C34,2)</f>
        <v>5843.77</v>
      </c>
    </row>
    <row r="35" spans="1:44" ht="15" customHeight="1" x14ac:dyDescent="0.2">
      <c r="A35" s="255">
        <v>29</v>
      </c>
      <c r="B35" s="256" t="s">
        <v>35</v>
      </c>
      <c r="C35" s="257">
        <v>1235944919</v>
      </c>
      <c r="D35" s="257">
        <v>172899989</v>
      </c>
      <c r="E35" s="257">
        <f t="shared" si="9"/>
        <v>1063044930</v>
      </c>
      <c r="F35" s="257">
        <v>1014066865</v>
      </c>
      <c r="G35" s="258">
        <f t="shared" si="10"/>
        <v>4.8298654349582755E-2</v>
      </c>
      <c r="H35" s="259">
        <f t="shared" si="1"/>
        <v>1063044930</v>
      </c>
      <c r="I35" s="260">
        <v>3.63</v>
      </c>
      <c r="J35" s="261">
        <v>3635872</v>
      </c>
      <c r="K35" s="260">
        <v>28.47</v>
      </c>
      <c r="L35" s="261">
        <v>28520049</v>
      </c>
      <c r="M35" s="262">
        <v>0</v>
      </c>
      <c r="N35" s="262">
        <v>0</v>
      </c>
      <c r="O35" s="262">
        <v>0</v>
      </c>
      <c r="P35" s="261">
        <v>0</v>
      </c>
      <c r="Q35" s="257">
        <f t="shared" si="11"/>
        <v>32155921</v>
      </c>
      <c r="R35" s="262">
        <v>11.2</v>
      </c>
      <c r="S35" s="261">
        <v>11214126</v>
      </c>
      <c r="T35" s="262">
        <v>0</v>
      </c>
      <c r="U35" s="262">
        <v>0</v>
      </c>
      <c r="V35" s="262">
        <v>0</v>
      </c>
      <c r="W35" s="261">
        <v>0</v>
      </c>
      <c r="X35" s="257">
        <f t="shared" si="12"/>
        <v>11214126</v>
      </c>
      <c r="Y35" s="264">
        <f t="shared" si="13"/>
        <v>43.3</v>
      </c>
      <c r="Z35" s="257">
        <f t="shared" si="14"/>
        <v>43370047</v>
      </c>
      <c r="AA35" s="257">
        <f t="shared" si="15"/>
        <v>0</v>
      </c>
      <c r="AB35" s="265">
        <f t="shared" si="2"/>
        <v>10.55</v>
      </c>
      <c r="AC35" s="266">
        <f t="shared" si="3"/>
        <v>30.25</v>
      </c>
      <c r="AD35" s="267">
        <f t="shared" si="4"/>
        <v>40.799999999999997</v>
      </c>
      <c r="AE35" s="268">
        <f t="shared" si="16"/>
        <v>43370047</v>
      </c>
      <c r="AF35" s="269">
        <v>0.02</v>
      </c>
      <c r="AG35" s="270">
        <v>27452014</v>
      </c>
      <c r="AH35" s="270">
        <v>0</v>
      </c>
      <c r="AI35" s="271">
        <f t="shared" si="17"/>
        <v>27452014</v>
      </c>
      <c r="AJ35" s="268">
        <v>1541399700</v>
      </c>
      <c r="AK35" s="268">
        <f t="shared" si="20"/>
        <v>1372600700</v>
      </c>
      <c r="AL35" s="269">
        <f t="shared" si="18"/>
        <v>-0.10951020685938891</v>
      </c>
      <c r="AM35" s="268">
        <f t="shared" si="19"/>
        <v>1372600700</v>
      </c>
      <c r="AN35" s="258">
        <f t="shared" si="6"/>
        <v>0.02</v>
      </c>
      <c r="AO35" s="258">
        <f t="shared" si="7"/>
        <v>0</v>
      </c>
      <c r="AP35" s="268">
        <v>561912</v>
      </c>
      <c r="AQ35" s="268">
        <f t="shared" si="8"/>
        <v>71383973</v>
      </c>
      <c r="AR35" s="268">
        <f>ROUND(AQ35/'3_Levels 1&amp;2'!C35,2)</f>
        <v>5083.6000000000004</v>
      </c>
    </row>
    <row r="36" spans="1:44" ht="15" customHeight="1" x14ac:dyDescent="0.2">
      <c r="A36" s="274">
        <v>30</v>
      </c>
      <c r="B36" s="275" t="s">
        <v>36</v>
      </c>
      <c r="C36" s="276">
        <v>99161440</v>
      </c>
      <c r="D36" s="276">
        <v>22259870</v>
      </c>
      <c r="E36" s="276">
        <f t="shared" si="9"/>
        <v>76901570</v>
      </c>
      <c r="F36" s="276">
        <v>73617182</v>
      </c>
      <c r="G36" s="277">
        <f t="shared" si="10"/>
        <v>4.4614421671288637E-2</v>
      </c>
      <c r="H36" s="278">
        <f t="shared" si="1"/>
        <v>76901570</v>
      </c>
      <c r="I36" s="279">
        <v>4.54</v>
      </c>
      <c r="J36" s="280">
        <v>340792</v>
      </c>
      <c r="K36" s="279">
        <v>39.75</v>
      </c>
      <c r="L36" s="280">
        <v>2983804</v>
      </c>
      <c r="M36" s="281">
        <v>0</v>
      </c>
      <c r="N36" s="281">
        <v>0</v>
      </c>
      <c r="O36" s="281">
        <v>0</v>
      </c>
      <c r="P36" s="280">
        <v>0</v>
      </c>
      <c r="Q36" s="276">
        <f t="shared" si="11"/>
        <v>3324596</v>
      </c>
      <c r="R36" s="281">
        <v>0</v>
      </c>
      <c r="S36" s="280">
        <v>0</v>
      </c>
      <c r="T36" s="281">
        <v>0</v>
      </c>
      <c r="U36" s="281">
        <v>0</v>
      </c>
      <c r="V36" s="281">
        <v>0</v>
      </c>
      <c r="W36" s="280">
        <v>0</v>
      </c>
      <c r="X36" s="276">
        <f t="shared" si="12"/>
        <v>0</v>
      </c>
      <c r="Y36" s="282">
        <f t="shared" si="13"/>
        <v>44.29</v>
      </c>
      <c r="Z36" s="276">
        <f t="shared" si="14"/>
        <v>3324596</v>
      </c>
      <c r="AA36" s="276">
        <f t="shared" si="15"/>
        <v>0</v>
      </c>
      <c r="AB36" s="283">
        <f t="shared" si="2"/>
        <v>0</v>
      </c>
      <c r="AC36" s="284">
        <f t="shared" si="3"/>
        <v>43.23</v>
      </c>
      <c r="AD36" s="285">
        <f t="shared" si="4"/>
        <v>43.23</v>
      </c>
      <c r="AE36" s="286">
        <f t="shared" si="16"/>
        <v>3324596</v>
      </c>
      <c r="AF36" s="287">
        <v>0.03</v>
      </c>
      <c r="AG36" s="288">
        <v>4995185</v>
      </c>
      <c r="AH36" s="288">
        <v>1449449</v>
      </c>
      <c r="AI36" s="289">
        <f t="shared" si="17"/>
        <v>6444634</v>
      </c>
      <c r="AJ36" s="286">
        <v>208234433</v>
      </c>
      <c r="AK36" s="286">
        <f t="shared" si="20"/>
        <v>214821133</v>
      </c>
      <c r="AL36" s="287">
        <f t="shared" si="18"/>
        <v>3.1631176002481783E-2</v>
      </c>
      <c r="AM36" s="286">
        <f t="shared" si="19"/>
        <v>214821133</v>
      </c>
      <c r="AN36" s="277">
        <f t="shared" si="6"/>
        <v>2.3252763497900366E-2</v>
      </c>
      <c r="AO36" s="277">
        <f t="shared" si="7"/>
        <v>6.7472365486499876E-3</v>
      </c>
      <c r="AP36" s="286">
        <v>74736</v>
      </c>
      <c r="AQ36" s="286">
        <f t="shared" si="8"/>
        <v>9843966</v>
      </c>
      <c r="AR36" s="286">
        <f>ROUND(AQ36/'3_Levels 1&amp;2'!C36,2)</f>
        <v>3932.87</v>
      </c>
    </row>
    <row r="37" spans="1:44" ht="15" customHeight="1" x14ac:dyDescent="0.2">
      <c r="A37" s="255">
        <v>31</v>
      </c>
      <c r="B37" s="256" t="s">
        <v>37</v>
      </c>
      <c r="C37" s="257">
        <v>513752307</v>
      </c>
      <c r="D37" s="257">
        <v>58577541</v>
      </c>
      <c r="E37" s="257">
        <f t="shared" si="9"/>
        <v>455174766</v>
      </c>
      <c r="F37" s="257">
        <v>403778289</v>
      </c>
      <c r="G37" s="258">
        <f t="shared" si="10"/>
        <v>0.12728885727682104</v>
      </c>
      <c r="H37" s="259">
        <f t="shared" si="1"/>
        <v>444156117.90000004</v>
      </c>
      <c r="I37" s="260">
        <v>3.91</v>
      </c>
      <c r="J37" s="261">
        <v>1780598</v>
      </c>
      <c r="K37" s="260">
        <v>26.45</v>
      </c>
      <c r="L37" s="261">
        <v>12023502</v>
      </c>
      <c r="M37" s="262">
        <v>2.2799999999999998</v>
      </c>
      <c r="N37" s="262">
        <v>3.25</v>
      </c>
      <c r="O37" s="262">
        <v>4</v>
      </c>
      <c r="P37" s="261">
        <v>1145984</v>
      </c>
      <c r="Q37" s="257">
        <f t="shared" si="11"/>
        <v>14950084</v>
      </c>
      <c r="R37" s="263">
        <v>0</v>
      </c>
      <c r="S37" s="261">
        <v>0</v>
      </c>
      <c r="T37" s="262">
        <v>7.25</v>
      </c>
      <c r="U37" s="262">
        <v>18</v>
      </c>
      <c r="V37" s="262">
        <v>4</v>
      </c>
      <c r="W37" s="261">
        <v>4624985</v>
      </c>
      <c r="X37" s="257">
        <f t="shared" si="12"/>
        <v>4624985</v>
      </c>
      <c r="Y37" s="264">
        <f t="shared" si="13"/>
        <v>30.36</v>
      </c>
      <c r="Z37" s="257">
        <f t="shared" si="14"/>
        <v>13804100</v>
      </c>
      <c r="AA37" s="257">
        <f t="shared" si="15"/>
        <v>5770969</v>
      </c>
      <c r="AB37" s="265">
        <f t="shared" si="2"/>
        <v>10.16</v>
      </c>
      <c r="AC37" s="266">
        <f t="shared" si="3"/>
        <v>32.840000000000003</v>
      </c>
      <c r="AD37" s="267">
        <f t="shared" si="4"/>
        <v>43.01</v>
      </c>
      <c r="AE37" s="268">
        <f t="shared" si="16"/>
        <v>19575069</v>
      </c>
      <c r="AF37" s="269">
        <v>0.02</v>
      </c>
      <c r="AG37" s="270">
        <v>19086368</v>
      </c>
      <c r="AH37" s="270">
        <v>0</v>
      </c>
      <c r="AI37" s="271">
        <f>AG37+AH37+129376</f>
        <v>19215744</v>
      </c>
      <c r="AJ37" s="268">
        <v>1083873750</v>
      </c>
      <c r="AK37" s="268">
        <f t="shared" si="20"/>
        <v>960787200</v>
      </c>
      <c r="AL37" s="272">
        <f t="shared" si="18"/>
        <v>-0.11356170402687582</v>
      </c>
      <c r="AM37" s="273">
        <f t="shared" si="19"/>
        <v>960787200</v>
      </c>
      <c r="AN37" s="258">
        <f t="shared" si="6"/>
        <v>1.986534375145714E-2</v>
      </c>
      <c r="AO37" s="258">
        <f t="shared" si="7"/>
        <v>0</v>
      </c>
      <c r="AP37" s="268">
        <v>390590</v>
      </c>
      <c r="AQ37" s="268">
        <f t="shared" si="8"/>
        <v>39181403</v>
      </c>
      <c r="AR37" s="268">
        <f>ROUND(AQ37/'3_Levels 1&amp;2'!C37,2)</f>
        <v>6306.36</v>
      </c>
    </row>
    <row r="38" spans="1:44" ht="15" customHeight="1" x14ac:dyDescent="0.2">
      <c r="A38" s="255">
        <v>32</v>
      </c>
      <c r="B38" s="256" t="s">
        <v>38</v>
      </c>
      <c r="C38" s="257">
        <v>733708115</v>
      </c>
      <c r="D38" s="257">
        <v>239288703</v>
      </c>
      <c r="E38" s="257">
        <f t="shared" si="9"/>
        <v>494419412</v>
      </c>
      <c r="F38" s="257">
        <v>489728106</v>
      </c>
      <c r="G38" s="258">
        <f t="shared" si="10"/>
        <v>9.5794093549533797E-3</v>
      </c>
      <c r="H38" s="259">
        <f t="shared" si="1"/>
        <v>494419412</v>
      </c>
      <c r="I38" s="260">
        <v>3.29</v>
      </c>
      <c r="J38" s="261">
        <v>1597230</v>
      </c>
      <c r="K38" s="260">
        <v>19.18</v>
      </c>
      <c r="L38" s="261">
        <v>9311488</v>
      </c>
      <c r="M38" s="262">
        <v>0</v>
      </c>
      <c r="N38" s="262">
        <v>0</v>
      </c>
      <c r="O38" s="262">
        <v>0</v>
      </c>
      <c r="P38" s="261">
        <v>0</v>
      </c>
      <c r="Q38" s="257">
        <f t="shared" si="11"/>
        <v>10908718</v>
      </c>
      <c r="R38" s="262">
        <v>0</v>
      </c>
      <c r="S38" s="261">
        <v>0</v>
      </c>
      <c r="T38" s="262">
        <v>8.19</v>
      </c>
      <c r="U38" s="262">
        <v>18.170000000000002</v>
      </c>
      <c r="V38" s="262">
        <v>10</v>
      </c>
      <c r="W38" s="261">
        <v>5950770</v>
      </c>
      <c r="X38" s="257">
        <f t="shared" si="12"/>
        <v>5950770</v>
      </c>
      <c r="Y38" s="264">
        <f t="shared" si="13"/>
        <v>22.47</v>
      </c>
      <c r="Z38" s="257">
        <f t="shared" si="14"/>
        <v>10908718</v>
      </c>
      <c r="AA38" s="257">
        <f t="shared" si="15"/>
        <v>5950770</v>
      </c>
      <c r="AB38" s="265">
        <f t="shared" si="2"/>
        <v>12.04</v>
      </c>
      <c r="AC38" s="266">
        <f t="shared" si="3"/>
        <v>22.06</v>
      </c>
      <c r="AD38" s="267">
        <f t="shared" si="4"/>
        <v>34.1</v>
      </c>
      <c r="AE38" s="268">
        <f t="shared" si="16"/>
        <v>16859488</v>
      </c>
      <c r="AF38" s="269">
        <v>2.5000000000000001E-2</v>
      </c>
      <c r="AG38" s="270">
        <v>55736099</v>
      </c>
      <c r="AH38" s="270">
        <v>2385071</v>
      </c>
      <c r="AI38" s="271">
        <f>AG38+AH38</f>
        <v>58121170</v>
      </c>
      <c r="AJ38" s="268">
        <v>1858547880</v>
      </c>
      <c r="AK38" s="268">
        <f t="shared" si="20"/>
        <v>2324846800</v>
      </c>
      <c r="AL38" s="272">
        <f t="shared" si="18"/>
        <v>0.25089421963129621</v>
      </c>
      <c r="AM38" s="273">
        <f t="shared" si="19"/>
        <v>2137330061.9999998</v>
      </c>
      <c r="AN38" s="258">
        <f t="shared" si="6"/>
        <v>2.397409541136216E-2</v>
      </c>
      <c r="AO38" s="258">
        <f t="shared" si="7"/>
        <v>1.0259045886378405E-3</v>
      </c>
      <c r="AP38" s="268">
        <v>969145</v>
      </c>
      <c r="AQ38" s="268">
        <f t="shared" si="8"/>
        <v>75949803</v>
      </c>
      <c r="AR38" s="268">
        <f>ROUND(AQ38/'3_Levels 1&amp;2'!C38,2)</f>
        <v>3010.42</v>
      </c>
    </row>
    <row r="39" spans="1:44" ht="15" customHeight="1" x14ac:dyDescent="0.2">
      <c r="A39" s="255">
        <v>33</v>
      </c>
      <c r="B39" s="256" t="s">
        <v>39</v>
      </c>
      <c r="C39" s="257">
        <v>121868544</v>
      </c>
      <c r="D39" s="257">
        <v>10709734</v>
      </c>
      <c r="E39" s="257">
        <f t="shared" si="9"/>
        <v>111158810</v>
      </c>
      <c r="F39" s="257">
        <v>111212910</v>
      </c>
      <c r="G39" s="258">
        <f t="shared" si="10"/>
        <v>-4.8645431542075466E-4</v>
      </c>
      <c r="H39" s="259">
        <f t="shared" ref="H39:H75" si="21">IF((E39-F39)/F39&gt;$H$3,F39*(1+$H$3),E39)</f>
        <v>111158810</v>
      </c>
      <c r="I39" s="260">
        <v>4.5999999999999996</v>
      </c>
      <c r="J39" s="261">
        <v>507767</v>
      </c>
      <c r="K39" s="260">
        <v>5.27</v>
      </c>
      <c r="L39" s="261">
        <v>582052</v>
      </c>
      <c r="M39" s="262">
        <v>0</v>
      </c>
      <c r="N39" s="262">
        <v>0</v>
      </c>
      <c r="O39" s="262">
        <v>0</v>
      </c>
      <c r="P39" s="261">
        <v>0</v>
      </c>
      <c r="Q39" s="257">
        <f t="shared" si="11"/>
        <v>1089819</v>
      </c>
      <c r="R39" s="262">
        <v>12</v>
      </c>
      <c r="S39" s="261">
        <v>1330399</v>
      </c>
      <c r="T39" s="262">
        <v>0</v>
      </c>
      <c r="U39" s="262">
        <v>0</v>
      </c>
      <c r="V39" s="262">
        <v>0</v>
      </c>
      <c r="W39" s="261">
        <v>0</v>
      </c>
      <c r="X39" s="257">
        <f t="shared" si="12"/>
        <v>1330399</v>
      </c>
      <c r="Y39" s="264">
        <f t="shared" si="13"/>
        <v>21.869999999999997</v>
      </c>
      <c r="Z39" s="257">
        <f t="shared" si="14"/>
        <v>2420218</v>
      </c>
      <c r="AA39" s="257">
        <f t="shared" si="15"/>
        <v>0</v>
      </c>
      <c r="AB39" s="265">
        <f t="shared" ref="AB39:AB70" si="22">ROUND((X39/E39)*1000,2)</f>
        <v>11.97</v>
      </c>
      <c r="AC39" s="266">
        <f t="shared" ref="AC39:AC70" si="23">ROUND((Q39/E39)*1000,2)</f>
        <v>9.8000000000000007</v>
      </c>
      <c r="AD39" s="267">
        <f t="shared" ref="AD39:AD70" si="24">ROUND((AE39/E39)*1000,2)</f>
        <v>21.77</v>
      </c>
      <c r="AE39" s="268">
        <f t="shared" si="16"/>
        <v>2420218</v>
      </c>
      <c r="AF39" s="269">
        <v>2.5000000000000001E-2</v>
      </c>
      <c r="AG39" s="270">
        <v>2198095</v>
      </c>
      <c r="AH39" s="270">
        <v>1366426</v>
      </c>
      <c r="AI39" s="271">
        <f t="shared" si="17"/>
        <v>3564521</v>
      </c>
      <c r="AJ39" s="268">
        <v>132966840</v>
      </c>
      <c r="AK39" s="268">
        <f t="shared" si="20"/>
        <v>142580840</v>
      </c>
      <c r="AL39" s="269">
        <f t="shared" si="18"/>
        <v>7.2303741293693977E-2</v>
      </c>
      <c r="AM39" s="268">
        <f t="shared" si="19"/>
        <v>142580840</v>
      </c>
      <c r="AN39" s="258">
        <f t="shared" ref="AN39:AN75" si="25">AG39/AK39</f>
        <v>1.5416482326797907E-2</v>
      </c>
      <c r="AO39" s="258">
        <f t="shared" ref="AO39:AO75" si="26">AH39/AK39</f>
        <v>9.5835176732020945E-3</v>
      </c>
      <c r="AP39" s="268">
        <v>62859</v>
      </c>
      <c r="AQ39" s="268">
        <f t="shared" ref="AQ39:AQ70" si="27">AP39+AE39+AI39</f>
        <v>6047598</v>
      </c>
      <c r="AR39" s="268">
        <f>ROUND(AQ39/'3_Levels 1&amp;2'!C39,2)</f>
        <v>3765.63</v>
      </c>
    </row>
    <row r="40" spans="1:44" ht="15" customHeight="1" x14ac:dyDescent="0.2">
      <c r="A40" s="255">
        <v>34</v>
      </c>
      <c r="B40" s="256" t="s">
        <v>40</v>
      </c>
      <c r="C40" s="257">
        <v>179363085</v>
      </c>
      <c r="D40" s="257">
        <v>35738358</v>
      </c>
      <c r="E40" s="257">
        <f t="shared" si="9"/>
        <v>143624727</v>
      </c>
      <c r="F40" s="257">
        <v>138548007</v>
      </c>
      <c r="G40" s="258">
        <f t="shared" si="10"/>
        <v>3.6642317056209982E-2</v>
      </c>
      <c r="H40" s="259">
        <f t="shared" si="21"/>
        <v>143624727</v>
      </c>
      <c r="I40" s="260">
        <v>5.86</v>
      </c>
      <c r="J40" s="261">
        <v>842009</v>
      </c>
      <c r="K40" s="260">
        <v>22.08</v>
      </c>
      <c r="L40" s="261">
        <v>3133577</v>
      </c>
      <c r="M40" s="262">
        <v>5.91</v>
      </c>
      <c r="N40" s="262">
        <v>9.83</v>
      </c>
      <c r="O40" s="262">
        <v>0</v>
      </c>
      <c r="P40" s="261">
        <v>619628</v>
      </c>
      <c r="Q40" s="257">
        <f t="shared" si="11"/>
        <v>4595214</v>
      </c>
      <c r="R40" s="262">
        <v>6</v>
      </c>
      <c r="S40" s="261">
        <v>848520</v>
      </c>
      <c r="T40" s="262">
        <v>0</v>
      </c>
      <c r="U40" s="262">
        <v>0</v>
      </c>
      <c r="V40" s="262">
        <v>0</v>
      </c>
      <c r="W40" s="261">
        <v>0</v>
      </c>
      <c r="X40" s="257">
        <f t="shared" si="12"/>
        <v>848520</v>
      </c>
      <c r="Y40" s="264">
        <f t="shared" si="13"/>
        <v>33.94</v>
      </c>
      <c r="Z40" s="257">
        <f t="shared" si="14"/>
        <v>4824106</v>
      </c>
      <c r="AA40" s="257">
        <f t="shared" si="15"/>
        <v>619628</v>
      </c>
      <c r="AB40" s="265">
        <f t="shared" si="22"/>
        <v>5.91</v>
      </c>
      <c r="AC40" s="266">
        <f t="shared" si="23"/>
        <v>31.99</v>
      </c>
      <c r="AD40" s="267">
        <f t="shared" si="24"/>
        <v>37.9</v>
      </c>
      <c r="AE40" s="268">
        <f t="shared" si="16"/>
        <v>5443734</v>
      </c>
      <c r="AF40" s="269">
        <v>0.02</v>
      </c>
      <c r="AG40" s="270">
        <v>6588752</v>
      </c>
      <c r="AH40" s="270">
        <v>0</v>
      </c>
      <c r="AI40" s="271">
        <f t="shared" si="17"/>
        <v>6588752</v>
      </c>
      <c r="AJ40" s="268">
        <v>322283400</v>
      </c>
      <c r="AK40" s="268">
        <f t="shared" si="20"/>
        <v>329437600</v>
      </c>
      <c r="AL40" s="269">
        <f t="shared" si="18"/>
        <v>2.2198475006779746E-2</v>
      </c>
      <c r="AM40" s="268">
        <f t="shared" si="19"/>
        <v>329437600</v>
      </c>
      <c r="AN40" s="258">
        <f t="shared" si="25"/>
        <v>0.02</v>
      </c>
      <c r="AO40" s="258">
        <f t="shared" si="26"/>
        <v>0</v>
      </c>
      <c r="AP40" s="268">
        <v>345466</v>
      </c>
      <c r="AQ40" s="268">
        <f t="shared" si="27"/>
        <v>12377952</v>
      </c>
      <c r="AR40" s="268">
        <f>ROUND(AQ40/'3_Levels 1&amp;2'!C40,2)</f>
        <v>3182.81</v>
      </c>
    </row>
    <row r="41" spans="1:44" ht="15" customHeight="1" x14ac:dyDescent="0.2">
      <c r="A41" s="274">
        <v>35</v>
      </c>
      <c r="B41" s="275" t="s">
        <v>41</v>
      </c>
      <c r="C41" s="276">
        <v>390557146</v>
      </c>
      <c r="D41" s="276">
        <v>52677321</v>
      </c>
      <c r="E41" s="276">
        <f t="shared" si="9"/>
        <v>337879825</v>
      </c>
      <c r="F41" s="276">
        <v>325268939</v>
      </c>
      <c r="G41" s="277">
        <f t="shared" si="10"/>
        <v>3.8770643267600782E-2</v>
      </c>
      <c r="H41" s="278">
        <f t="shared" si="21"/>
        <v>337879825</v>
      </c>
      <c r="I41" s="279">
        <v>4.54</v>
      </c>
      <c r="J41" s="280">
        <v>1473172</v>
      </c>
      <c r="K41" s="279">
        <v>6.83</v>
      </c>
      <c r="L41" s="280">
        <v>2216214</v>
      </c>
      <c r="M41" s="281">
        <v>6.76</v>
      </c>
      <c r="N41" s="281">
        <v>19.899999999999999</v>
      </c>
      <c r="O41" s="281">
        <v>5</v>
      </c>
      <c r="P41" s="280">
        <v>2800536</v>
      </c>
      <c r="Q41" s="276">
        <f t="shared" si="11"/>
        <v>6489922</v>
      </c>
      <c r="R41" s="281">
        <v>0</v>
      </c>
      <c r="S41" s="280">
        <v>0</v>
      </c>
      <c r="T41" s="281">
        <v>4.75</v>
      </c>
      <c r="U41" s="281">
        <v>33</v>
      </c>
      <c r="V41" s="281">
        <v>3</v>
      </c>
      <c r="W41" s="280">
        <v>1751104</v>
      </c>
      <c r="X41" s="276">
        <f t="shared" si="12"/>
        <v>1751104</v>
      </c>
      <c r="Y41" s="282">
        <f t="shared" si="13"/>
        <v>11.370000000000001</v>
      </c>
      <c r="Z41" s="276">
        <f t="shared" si="14"/>
        <v>3689386</v>
      </c>
      <c r="AA41" s="276">
        <f t="shared" si="15"/>
        <v>4551640</v>
      </c>
      <c r="AB41" s="283">
        <f t="shared" si="22"/>
        <v>5.18</v>
      </c>
      <c r="AC41" s="284">
        <f t="shared" si="23"/>
        <v>19.21</v>
      </c>
      <c r="AD41" s="285">
        <f t="shared" si="24"/>
        <v>24.39</v>
      </c>
      <c r="AE41" s="286">
        <f t="shared" si="16"/>
        <v>8241026</v>
      </c>
      <c r="AF41" s="287">
        <v>0.02</v>
      </c>
      <c r="AG41" s="288">
        <v>12469396</v>
      </c>
      <c r="AH41" s="288">
        <v>0</v>
      </c>
      <c r="AI41" s="289">
        <f t="shared" si="17"/>
        <v>12469396</v>
      </c>
      <c r="AJ41" s="286">
        <v>632776850</v>
      </c>
      <c r="AK41" s="286">
        <f t="shared" si="20"/>
        <v>623469800</v>
      </c>
      <c r="AL41" s="287">
        <f t="shared" si="18"/>
        <v>-1.4708265638984738E-2</v>
      </c>
      <c r="AM41" s="286">
        <f t="shared" si="19"/>
        <v>623469800</v>
      </c>
      <c r="AN41" s="277">
        <f t="shared" si="25"/>
        <v>0.02</v>
      </c>
      <c r="AO41" s="277">
        <f t="shared" si="26"/>
        <v>0</v>
      </c>
      <c r="AP41" s="286">
        <v>478515</v>
      </c>
      <c r="AQ41" s="286">
        <f t="shared" si="27"/>
        <v>21188937</v>
      </c>
      <c r="AR41" s="286">
        <f>ROUND(AQ41/'3_Levels 1&amp;2'!C41,2)</f>
        <v>3566.56</v>
      </c>
    </row>
    <row r="42" spans="1:44" ht="15" customHeight="1" x14ac:dyDescent="0.2">
      <c r="A42" s="255">
        <v>36</v>
      </c>
      <c r="B42" s="256" t="s">
        <v>42</v>
      </c>
      <c r="C42" s="257">
        <v>4129417130</v>
      </c>
      <c r="D42" s="257">
        <v>475463500</v>
      </c>
      <c r="E42" s="257">
        <f t="shared" si="9"/>
        <v>3653953630</v>
      </c>
      <c r="F42" s="257">
        <v>3533206755</v>
      </c>
      <c r="G42" s="258">
        <f t="shared" si="10"/>
        <v>3.4174868150335574E-2</v>
      </c>
      <c r="H42" s="259">
        <f t="shared" si="21"/>
        <v>3653953630</v>
      </c>
      <c r="I42" s="260">
        <v>27.65</v>
      </c>
      <c r="J42" s="261">
        <v>100780399</v>
      </c>
      <c r="K42" s="260">
        <v>12.69</v>
      </c>
      <c r="L42" s="261">
        <v>53651027</v>
      </c>
      <c r="M42" s="262">
        <v>0</v>
      </c>
      <c r="N42" s="262">
        <v>0</v>
      </c>
      <c r="O42" s="262">
        <v>0</v>
      </c>
      <c r="P42" s="261">
        <v>0</v>
      </c>
      <c r="Q42" s="257">
        <f t="shared" si="11"/>
        <v>154431426</v>
      </c>
      <c r="R42" s="263">
        <v>4.97</v>
      </c>
      <c r="S42" s="261">
        <v>10717214</v>
      </c>
      <c r="T42" s="262">
        <v>0</v>
      </c>
      <c r="U42" s="262">
        <v>0</v>
      </c>
      <c r="V42" s="262">
        <v>0</v>
      </c>
      <c r="W42" s="261">
        <v>0</v>
      </c>
      <c r="X42" s="257">
        <f t="shared" si="12"/>
        <v>10717214</v>
      </c>
      <c r="Y42" s="264">
        <f t="shared" si="13"/>
        <v>45.309999999999995</v>
      </c>
      <c r="Z42" s="257">
        <f t="shared" si="14"/>
        <v>165148640</v>
      </c>
      <c r="AA42" s="257">
        <f t="shared" si="15"/>
        <v>0</v>
      </c>
      <c r="AB42" s="265">
        <f t="shared" si="22"/>
        <v>2.93</v>
      </c>
      <c r="AC42" s="266">
        <f t="shared" si="23"/>
        <v>42.26</v>
      </c>
      <c r="AD42" s="267">
        <f t="shared" si="24"/>
        <v>45.2</v>
      </c>
      <c r="AE42" s="268">
        <f t="shared" si="16"/>
        <v>165148640</v>
      </c>
      <c r="AF42" s="269">
        <v>1.4999999999999999E-2</v>
      </c>
      <c r="AG42" s="270">
        <v>120344177</v>
      </c>
      <c r="AH42" s="270">
        <v>11735260</v>
      </c>
      <c r="AI42" s="271">
        <f t="shared" si="17"/>
        <v>132079437</v>
      </c>
      <c r="AJ42" s="268">
        <v>8522964667</v>
      </c>
      <c r="AK42" s="268">
        <f t="shared" si="20"/>
        <v>8805295800</v>
      </c>
      <c r="AL42" s="272">
        <f t="shared" si="18"/>
        <v>3.3125930240348843E-2</v>
      </c>
      <c r="AM42" s="273">
        <f t="shared" si="19"/>
        <v>8805295800</v>
      </c>
      <c r="AN42" s="258">
        <f t="shared" si="25"/>
        <v>1.3667249770303003E-2</v>
      </c>
      <c r="AO42" s="258">
        <f t="shared" si="26"/>
        <v>1.3327502296969966E-3</v>
      </c>
      <c r="AP42" s="268">
        <v>2833527</v>
      </c>
      <c r="AQ42" s="268">
        <f t="shared" si="27"/>
        <v>300061604</v>
      </c>
      <c r="AR42" s="268">
        <f>ROUND(AQ42/'3_Levels 1&amp;2'!C42,2)</f>
        <v>6484.87</v>
      </c>
    </row>
    <row r="43" spans="1:44" ht="15" customHeight="1" x14ac:dyDescent="0.2">
      <c r="A43" s="255">
        <v>37</v>
      </c>
      <c r="B43" s="256" t="s">
        <v>43</v>
      </c>
      <c r="C43" s="257">
        <v>847314024</v>
      </c>
      <c r="D43" s="257">
        <v>162409621</v>
      </c>
      <c r="E43" s="257">
        <f t="shared" si="9"/>
        <v>684904403</v>
      </c>
      <c r="F43" s="257">
        <v>660849929</v>
      </c>
      <c r="G43" s="258">
        <f t="shared" si="10"/>
        <v>3.6399298758190528E-2</v>
      </c>
      <c r="H43" s="259">
        <f t="shared" si="21"/>
        <v>684904403</v>
      </c>
      <c r="I43" s="260">
        <v>5.18</v>
      </c>
      <c r="J43" s="261">
        <v>3506981</v>
      </c>
      <c r="K43" s="260">
        <v>24.15</v>
      </c>
      <c r="L43" s="261">
        <v>16334156</v>
      </c>
      <c r="M43" s="262">
        <v>0</v>
      </c>
      <c r="N43" s="262">
        <v>0</v>
      </c>
      <c r="O43" s="262">
        <v>0</v>
      </c>
      <c r="P43" s="261">
        <v>0</v>
      </c>
      <c r="Q43" s="257">
        <f t="shared" si="11"/>
        <v>19841137</v>
      </c>
      <c r="R43" s="262">
        <v>0</v>
      </c>
      <c r="S43" s="261">
        <v>0</v>
      </c>
      <c r="T43" s="262">
        <v>30</v>
      </c>
      <c r="U43" s="262">
        <v>30</v>
      </c>
      <c r="V43" s="262">
        <v>1</v>
      </c>
      <c r="W43" s="261">
        <v>7759452</v>
      </c>
      <c r="X43" s="257">
        <f t="shared" si="12"/>
        <v>7759452</v>
      </c>
      <c r="Y43" s="264">
        <f t="shared" si="13"/>
        <v>29.33</v>
      </c>
      <c r="Z43" s="257">
        <f t="shared" si="14"/>
        <v>19841137</v>
      </c>
      <c r="AA43" s="257">
        <f t="shared" si="15"/>
        <v>7759452</v>
      </c>
      <c r="AB43" s="265">
        <f t="shared" si="22"/>
        <v>11.33</v>
      </c>
      <c r="AC43" s="266">
        <f t="shared" si="23"/>
        <v>28.97</v>
      </c>
      <c r="AD43" s="267">
        <f t="shared" si="24"/>
        <v>40.299999999999997</v>
      </c>
      <c r="AE43" s="268">
        <f t="shared" si="16"/>
        <v>27600589</v>
      </c>
      <c r="AF43" s="269">
        <v>0.03</v>
      </c>
      <c r="AG43" s="270">
        <v>36871080</v>
      </c>
      <c r="AH43" s="270">
        <v>9591144</v>
      </c>
      <c r="AI43" s="271">
        <f t="shared" si="17"/>
        <v>46462224</v>
      </c>
      <c r="AJ43" s="268">
        <v>1566817167</v>
      </c>
      <c r="AK43" s="268">
        <f t="shared" si="20"/>
        <v>1548740800</v>
      </c>
      <c r="AL43" s="272">
        <f t="shared" si="18"/>
        <v>-1.1536998305048568E-2</v>
      </c>
      <c r="AM43" s="273">
        <f t="shared" si="19"/>
        <v>1548740800</v>
      </c>
      <c r="AN43" s="258">
        <f t="shared" si="25"/>
        <v>2.3807134156987406E-2</v>
      </c>
      <c r="AO43" s="258">
        <f t="shared" si="26"/>
        <v>6.1928658430125943E-3</v>
      </c>
      <c r="AP43" s="268">
        <v>823783</v>
      </c>
      <c r="AQ43" s="268">
        <f t="shared" si="27"/>
        <v>74886596</v>
      </c>
      <c r="AR43" s="268">
        <f>ROUND(AQ43/'3_Levels 1&amp;2'!C43,2)</f>
        <v>3923.23</v>
      </c>
    </row>
    <row r="44" spans="1:44" ht="15" customHeight="1" x14ac:dyDescent="0.2">
      <c r="A44" s="255">
        <v>38</v>
      </c>
      <c r="B44" s="256" t="s">
        <v>44</v>
      </c>
      <c r="C44" s="257">
        <v>1057340699</v>
      </c>
      <c r="D44" s="257">
        <v>30393998</v>
      </c>
      <c r="E44" s="257">
        <f t="shared" si="9"/>
        <v>1026946701</v>
      </c>
      <c r="F44" s="257">
        <v>1087967716</v>
      </c>
      <c r="G44" s="258">
        <f t="shared" si="10"/>
        <v>-5.6087155990573533E-2</v>
      </c>
      <c r="H44" s="259">
        <f t="shared" si="21"/>
        <v>1026946701</v>
      </c>
      <c r="I44" s="260">
        <v>6.03</v>
      </c>
      <c r="J44" s="261">
        <v>6582522</v>
      </c>
      <c r="K44" s="260">
        <v>18.38</v>
      </c>
      <c r="L44" s="261">
        <v>19721920</v>
      </c>
      <c r="M44" s="262">
        <v>0</v>
      </c>
      <c r="N44" s="262">
        <v>0</v>
      </c>
      <c r="O44" s="262">
        <v>0</v>
      </c>
      <c r="P44" s="261">
        <v>0</v>
      </c>
      <c r="Q44" s="257">
        <f t="shared" si="11"/>
        <v>26304442</v>
      </c>
      <c r="R44" s="262">
        <v>0</v>
      </c>
      <c r="S44" s="261">
        <v>0</v>
      </c>
      <c r="T44" s="262">
        <v>0</v>
      </c>
      <c r="U44" s="262">
        <v>0</v>
      </c>
      <c r="V44" s="262">
        <v>0</v>
      </c>
      <c r="W44" s="261">
        <v>0</v>
      </c>
      <c r="X44" s="257">
        <f t="shared" si="12"/>
        <v>0</v>
      </c>
      <c r="Y44" s="264">
        <f t="shared" si="13"/>
        <v>24.41</v>
      </c>
      <c r="Z44" s="257">
        <f t="shared" si="14"/>
        <v>26304442</v>
      </c>
      <c r="AA44" s="257">
        <f t="shared" si="15"/>
        <v>0</v>
      </c>
      <c r="AB44" s="265">
        <f t="shared" si="22"/>
        <v>0</v>
      </c>
      <c r="AC44" s="266">
        <f t="shared" si="23"/>
        <v>25.61</v>
      </c>
      <c r="AD44" s="267">
        <f t="shared" si="24"/>
        <v>25.61</v>
      </c>
      <c r="AE44" s="268">
        <f t="shared" si="16"/>
        <v>26304442</v>
      </c>
      <c r="AF44" s="269">
        <v>2.5000000000000001E-2</v>
      </c>
      <c r="AG44" s="270">
        <v>17072465</v>
      </c>
      <c r="AH44" s="270">
        <v>0</v>
      </c>
      <c r="AI44" s="271">
        <f t="shared" si="17"/>
        <v>17072465</v>
      </c>
      <c r="AJ44" s="268">
        <v>733749156</v>
      </c>
      <c r="AK44" s="268">
        <f t="shared" si="20"/>
        <v>682898600</v>
      </c>
      <c r="AL44" s="269">
        <f t="shared" si="18"/>
        <v>-6.9302370686474768E-2</v>
      </c>
      <c r="AM44" s="268">
        <f t="shared" si="19"/>
        <v>682898600</v>
      </c>
      <c r="AN44" s="258">
        <f t="shared" si="25"/>
        <v>2.5000000000000001E-2</v>
      </c>
      <c r="AO44" s="258">
        <f t="shared" si="26"/>
        <v>0</v>
      </c>
      <c r="AP44" s="268">
        <v>119001</v>
      </c>
      <c r="AQ44" s="268">
        <f t="shared" si="27"/>
        <v>43495908</v>
      </c>
      <c r="AR44" s="268">
        <f>ROUND(AQ44/'3_Levels 1&amp;2'!C44,2)</f>
        <v>11149.94</v>
      </c>
    </row>
    <row r="45" spans="1:44" ht="15" customHeight="1" x14ac:dyDescent="0.2">
      <c r="A45" s="255">
        <v>39</v>
      </c>
      <c r="B45" s="256" t="s">
        <v>45</v>
      </c>
      <c r="C45" s="257">
        <v>528872109</v>
      </c>
      <c r="D45" s="257">
        <v>41274262</v>
      </c>
      <c r="E45" s="257">
        <f t="shared" si="9"/>
        <v>487597847</v>
      </c>
      <c r="F45" s="257">
        <v>446471770</v>
      </c>
      <c r="G45" s="258">
        <f t="shared" si="10"/>
        <v>9.2113499135678831E-2</v>
      </c>
      <c r="H45" s="259">
        <f t="shared" si="21"/>
        <v>487597847</v>
      </c>
      <c r="I45" s="260">
        <v>4.54</v>
      </c>
      <c r="J45" s="261">
        <v>2211552</v>
      </c>
      <c r="K45" s="260">
        <v>11.96</v>
      </c>
      <c r="L45" s="261">
        <v>5826168</v>
      </c>
      <c r="M45" s="262">
        <v>0</v>
      </c>
      <c r="N45" s="262">
        <v>0</v>
      </c>
      <c r="O45" s="262">
        <v>0</v>
      </c>
      <c r="P45" s="261">
        <v>0</v>
      </c>
      <c r="Q45" s="257">
        <f t="shared" si="11"/>
        <v>8037720</v>
      </c>
      <c r="R45" s="262">
        <v>0</v>
      </c>
      <c r="S45" s="261">
        <v>0</v>
      </c>
      <c r="T45" s="262">
        <v>0</v>
      </c>
      <c r="U45" s="262">
        <v>0</v>
      </c>
      <c r="V45" s="262">
        <v>0</v>
      </c>
      <c r="W45" s="261">
        <v>145273</v>
      </c>
      <c r="X45" s="257">
        <f t="shared" si="12"/>
        <v>145273</v>
      </c>
      <c r="Y45" s="264">
        <f t="shared" si="13"/>
        <v>16.5</v>
      </c>
      <c r="Z45" s="257">
        <f t="shared" si="14"/>
        <v>8037720</v>
      </c>
      <c r="AA45" s="257">
        <f t="shared" si="15"/>
        <v>145273</v>
      </c>
      <c r="AB45" s="265">
        <f t="shared" si="22"/>
        <v>0.3</v>
      </c>
      <c r="AC45" s="266">
        <f t="shared" si="23"/>
        <v>16.48</v>
      </c>
      <c r="AD45" s="267">
        <f t="shared" si="24"/>
        <v>16.78</v>
      </c>
      <c r="AE45" s="268">
        <f t="shared" si="16"/>
        <v>8182993</v>
      </c>
      <c r="AF45" s="269">
        <v>0.02</v>
      </c>
      <c r="AG45" s="270">
        <v>6736673</v>
      </c>
      <c r="AH45" s="270">
        <v>0</v>
      </c>
      <c r="AI45" s="271">
        <f t="shared" si="17"/>
        <v>6736673</v>
      </c>
      <c r="AJ45" s="268">
        <v>330653650</v>
      </c>
      <c r="AK45" s="268">
        <f t="shared" si="20"/>
        <v>336833650</v>
      </c>
      <c r="AL45" s="269">
        <f t="shared" si="18"/>
        <v>1.8690251869289815E-2</v>
      </c>
      <c r="AM45" s="268">
        <f t="shared" si="19"/>
        <v>336833650</v>
      </c>
      <c r="AN45" s="258">
        <f t="shared" si="25"/>
        <v>0.02</v>
      </c>
      <c r="AO45" s="258">
        <f t="shared" si="26"/>
        <v>0</v>
      </c>
      <c r="AP45" s="268">
        <v>296165</v>
      </c>
      <c r="AQ45" s="268">
        <f t="shared" si="27"/>
        <v>15215831</v>
      </c>
      <c r="AR45" s="268">
        <f>ROUND(AQ45/'3_Levels 1&amp;2'!C45,2)</f>
        <v>5512.98</v>
      </c>
    </row>
    <row r="46" spans="1:44" ht="15" customHeight="1" x14ac:dyDescent="0.2">
      <c r="A46" s="274">
        <v>40</v>
      </c>
      <c r="B46" s="275" t="s">
        <v>46</v>
      </c>
      <c r="C46" s="276">
        <v>979180282</v>
      </c>
      <c r="D46" s="276">
        <v>183233431</v>
      </c>
      <c r="E46" s="276">
        <f t="shared" si="9"/>
        <v>795946851</v>
      </c>
      <c r="F46" s="276">
        <v>747862594</v>
      </c>
      <c r="G46" s="277">
        <f t="shared" si="10"/>
        <v>6.4295577002745505E-2</v>
      </c>
      <c r="H46" s="278">
        <f t="shared" si="21"/>
        <v>795946851</v>
      </c>
      <c r="I46" s="279">
        <v>4.93</v>
      </c>
      <c r="J46" s="280">
        <v>3871166</v>
      </c>
      <c r="K46" s="279">
        <v>21.64</v>
      </c>
      <c r="L46" s="280">
        <v>16814261</v>
      </c>
      <c r="M46" s="281">
        <v>4.78</v>
      </c>
      <c r="N46" s="281">
        <v>24.39</v>
      </c>
      <c r="O46" s="281">
        <v>13</v>
      </c>
      <c r="P46" s="280">
        <v>8760329</v>
      </c>
      <c r="Q46" s="276">
        <f t="shared" si="11"/>
        <v>29445756</v>
      </c>
      <c r="R46" s="281">
        <v>0</v>
      </c>
      <c r="S46" s="280">
        <v>0</v>
      </c>
      <c r="T46" s="281">
        <v>8</v>
      </c>
      <c r="U46" s="281">
        <v>40</v>
      </c>
      <c r="V46" s="281">
        <v>10</v>
      </c>
      <c r="W46" s="280">
        <v>9157045</v>
      </c>
      <c r="X46" s="276">
        <f t="shared" si="12"/>
        <v>9157045</v>
      </c>
      <c r="Y46" s="282">
        <f t="shared" si="13"/>
        <v>26.57</v>
      </c>
      <c r="Z46" s="276">
        <f t="shared" si="14"/>
        <v>20685427</v>
      </c>
      <c r="AA46" s="276">
        <f t="shared" si="15"/>
        <v>17917374</v>
      </c>
      <c r="AB46" s="283">
        <f t="shared" si="22"/>
        <v>11.5</v>
      </c>
      <c r="AC46" s="284">
        <f t="shared" si="23"/>
        <v>36.99</v>
      </c>
      <c r="AD46" s="285">
        <f t="shared" si="24"/>
        <v>48.5</v>
      </c>
      <c r="AE46" s="286">
        <f t="shared" si="16"/>
        <v>38602801</v>
      </c>
      <c r="AF46" s="287">
        <v>0.02</v>
      </c>
      <c r="AG46" s="288">
        <v>51281146</v>
      </c>
      <c r="AH46" s="288">
        <v>0</v>
      </c>
      <c r="AI46" s="289">
        <f t="shared" si="17"/>
        <v>51281146</v>
      </c>
      <c r="AJ46" s="286">
        <v>2571145867</v>
      </c>
      <c r="AK46" s="286">
        <f t="shared" si="20"/>
        <v>2564057300</v>
      </c>
      <c r="AL46" s="287">
        <f t="shared" si="18"/>
        <v>-2.7569680471963669E-3</v>
      </c>
      <c r="AM46" s="286">
        <f t="shared" si="19"/>
        <v>2564057300</v>
      </c>
      <c r="AN46" s="277">
        <f t="shared" si="25"/>
        <v>0.02</v>
      </c>
      <c r="AO46" s="277">
        <f t="shared" si="26"/>
        <v>0</v>
      </c>
      <c r="AP46" s="286">
        <v>1064067</v>
      </c>
      <c r="AQ46" s="286">
        <f t="shared" si="27"/>
        <v>90948014</v>
      </c>
      <c r="AR46" s="286">
        <f>ROUND(AQ46/'3_Levels 1&amp;2'!C46,2)</f>
        <v>4083.15</v>
      </c>
    </row>
    <row r="47" spans="1:44" ht="15" customHeight="1" x14ac:dyDescent="0.2">
      <c r="A47" s="255">
        <v>41</v>
      </c>
      <c r="B47" s="256" t="s">
        <v>47</v>
      </c>
      <c r="C47" s="257">
        <v>245081370</v>
      </c>
      <c r="D47" s="257">
        <v>11304760</v>
      </c>
      <c r="E47" s="257">
        <f t="shared" si="9"/>
        <v>233776610</v>
      </c>
      <c r="F47" s="257">
        <v>246424800</v>
      </c>
      <c r="G47" s="258">
        <f t="shared" si="10"/>
        <v>-5.1326773928598093E-2</v>
      </c>
      <c r="H47" s="259">
        <f t="shared" si="21"/>
        <v>233776610</v>
      </c>
      <c r="I47" s="260">
        <v>4.97</v>
      </c>
      <c r="J47" s="261">
        <v>1160668</v>
      </c>
      <c r="K47" s="260">
        <v>38.119999999999997</v>
      </c>
      <c r="L47" s="261">
        <v>8902369</v>
      </c>
      <c r="M47" s="262">
        <v>0</v>
      </c>
      <c r="N47" s="262">
        <v>0</v>
      </c>
      <c r="O47" s="262">
        <v>0</v>
      </c>
      <c r="P47" s="261">
        <v>0</v>
      </c>
      <c r="Q47" s="257">
        <f t="shared" si="11"/>
        <v>10063037</v>
      </c>
      <c r="R47" s="263">
        <v>2.25</v>
      </c>
      <c r="S47" s="261">
        <v>525450</v>
      </c>
      <c r="T47" s="262">
        <v>0</v>
      </c>
      <c r="U47" s="262">
        <v>0</v>
      </c>
      <c r="V47" s="262">
        <v>0</v>
      </c>
      <c r="W47" s="261">
        <v>0</v>
      </c>
      <c r="X47" s="257">
        <f t="shared" si="12"/>
        <v>525450</v>
      </c>
      <c r="Y47" s="264">
        <f t="shared" si="13"/>
        <v>45.339999999999996</v>
      </c>
      <c r="Z47" s="257">
        <f t="shared" si="14"/>
        <v>10588487</v>
      </c>
      <c r="AA47" s="257">
        <f t="shared" si="15"/>
        <v>0</v>
      </c>
      <c r="AB47" s="265">
        <f t="shared" si="22"/>
        <v>2.25</v>
      </c>
      <c r="AC47" s="266">
        <f t="shared" si="23"/>
        <v>43.05</v>
      </c>
      <c r="AD47" s="267">
        <f t="shared" si="24"/>
        <v>45.29</v>
      </c>
      <c r="AE47" s="268">
        <f t="shared" si="16"/>
        <v>10588487</v>
      </c>
      <c r="AF47" s="269">
        <v>0.02</v>
      </c>
      <c r="AG47" s="270">
        <v>3687788</v>
      </c>
      <c r="AH47" s="270">
        <v>0</v>
      </c>
      <c r="AI47" s="271">
        <f t="shared" si="17"/>
        <v>3687788</v>
      </c>
      <c r="AJ47" s="268">
        <v>170700350</v>
      </c>
      <c r="AK47" s="268">
        <f t="shared" si="20"/>
        <v>184389400</v>
      </c>
      <c r="AL47" s="272">
        <f t="shared" si="18"/>
        <v>8.0193450101303243E-2</v>
      </c>
      <c r="AM47" s="273">
        <f t="shared" si="19"/>
        <v>184389400</v>
      </c>
      <c r="AN47" s="258">
        <f t="shared" si="25"/>
        <v>0.02</v>
      </c>
      <c r="AO47" s="258">
        <f t="shared" si="26"/>
        <v>0</v>
      </c>
      <c r="AP47" s="268">
        <v>129207</v>
      </c>
      <c r="AQ47" s="268">
        <f t="shared" si="27"/>
        <v>14405482</v>
      </c>
      <c r="AR47" s="268">
        <f>ROUND(AQ47/'3_Levels 1&amp;2'!C47,2)</f>
        <v>10151.85</v>
      </c>
    </row>
    <row r="48" spans="1:44" ht="15" customHeight="1" x14ac:dyDescent="0.2">
      <c r="A48" s="255">
        <v>42</v>
      </c>
      <c r="B48" s="256" t="s">
        <v>48</v>
      </c>
      <c r="C48" s="257">
        <v>235717990</v>
      </c>
      <c r="D48" s="257">
        <v>29005506</v>
      </c>
      <c r="E48" s="257">
        <f t="shared" si="9"/>
        <v>206712484</v>
      </c>
      <c r="F48" s="257">
        <v>203103913</v>
      </c>
      <c r="G48" s="258">
        <f t="shared" si="10"/>
        <v>1.7767117071742482E-2</v>
      </c>
      <c r="H48" s="259">
        <f t="shared" si="21"/>
        <v>206712484</v>
      </c>
      <c r="I48" s="260">
        <v>8.7100000000000009</v>
      </c>
      <c r="J48" s="261">
        <v>1791083</v>
      </c>
      <c r="K48" s="260">
        <v>8.59</v>
      </c>
      <c r="L48" s="261">
        <v>1766434</v>
      </c>
      <c r="M48" s="262">
        <v>0</v>
      </c>
      <c r="N48" s="262">
        <v>0</v>
      </c>
      <c r="O48" s="262">
        <v>0</v>
      </c>
      <c r="P48" s="261">
        <v>0</v>
      </c>
      <c r="Q48" s="257">
        <f t="shared" si="11"/>
        <v>3557517</v>
      </c>
      <c r="R48" s="262">
        <v>0</v>
      </c>
      <c r="S48" s="261">
        <v>0</v>
      </c>
      <c r="T48" s="262">
        <v>6</v>
      </c>
      <c r="U48" s="262">
        <v>26</v>
      </c>
      <c r="V48" s="262">
        <v>4</v>
      </c>
      <c r="W48" s="261">
        <v>2720581</v>
      </c>
      <c r="X48" s="257">
        <f t="shared" si="12"/>
        <v>2720581</v>
      </c>
      <c r="Y48" s="264">
        <f t="shared" si="13"/>
        <v>17.3</v>
      </c>
      <c r="Z48" s="257">
        <f t="shared" si="14"/>
        <v>3557517</v>
      </c>
      <c r="AA48" s="257">
        <f t="shared" si="15"/>
        <v>2720581</v>
      </c>
      <c r="AB48" s="265">
        <f t="shared" si="22"/>
        <v>13.16</v>
      </c>
      <c r="AC48" s="266">
        <f t="shared" si="23"/>
        <v>17.21</v>
      </c>
      <c r="AD48" s="267">
        <f t="shared" si="24"/>
        <v>30.37</v>
      </c>
      <c r="AE48" s="268">
        <f t="shared" si="16"/>
        <v>6278098</v>
      </c>
      <c r="AF48" s="269">
        <v>0.02</v>
      </c>
      <c r="AG48" s="270">
        <v>6224527</v>
      </c>
      <c r="AH48" s="270">
        <v>0</v>
      </c>
      <c r="AI48" s="271">
        <f t="shared" si="17"/>
        <v>6224527</v>
      </c>
      <c r="AJ48" s="268">
        <v>345486800</v>
      </c>
      <c r="AK48" s="268">
        <f t="shared" si="20"/>
        <v>311226350</v>
      </c>
      <c r="AL48" s="272">
        <f t="shared" si="18"/>
        <v>-9.9165727894669209E-2</v>
      </c>
      <c r="AM48" s="273">
        <f t="shared" si="19"/>
        <v>311226350</v>
      </c>
      <c r="AN48" s="258">
        <f t="shared" si="25"/>
        <v>0.02</v>
      </c>
      <c r="AO48" s="258">
        <f t="shared" si="26"/>
        <v>0</v>
      </c>
      <c r="AP48" s="268">
        <v>212030</v>
      </c>
      <c r="AQ48" s="268">
        <f t="shared" si="27"/>
        <v>12714655</v>
      </c>
      <c r="AR48" s="268">
        <f>ROUND(AQ48/'3_Levels 1&amp;2'!C48,2)</f>
        <v>4472.2700000000004</v>
      </c>
    </row>
    <row r="49" spans="1:44" ht="15" customHeight="1" x14ac:dyDescent="0.2">
      <c r="A49" s="255">
        <v>43</v>
      </c>
      <c r="B49" s="256" t="s">
        <v>49</v>
      </c>
      <c r="C49" s="257">
        <v>206453882</v>
      </c>
      <c r="D49" s="257">
        <v>33489327</v>
      </c>
      <c r="E49" s="257">
        <f t="shared" si="9"/>
        <v>172964555</v>
      </c>
      <c r="F49" s="257">
        <v>178322564</v>
      </c>
      <c r="G49" s="258">
        <f t="shared" si="10"/>
        <v>-3.0046724765577057E-2</v>
      </c>
      <c r="H49" s="259">
        <f t="shared" si="21"/>
        <v>172964555</v>
      </c>
      <c r="I49" s="260">
        <v>5.35</v>
      </c>
      <c r="J49" s="261">
        <v>910303</v>
      </c>
      <c r="K49" s="260">
        <v>9.02</v>
      </c>
      <c r="L49" s="261">
        <v>1534744</v>
      </c>
      <c r="M49" s="262">
        <v>6.63</v>
      </c>
      <c r="N49" s="262">
        <v>16.09</v>
      </c>
      <c r="O49" s="262">
        <v>7</v>
      </c>
      <c r="P49" s="261">
        <v>1674715</v>
      </c>
      <c r="Q49" s="257">
        <f t="shared" si="11"/>
        <v>4119762</v>
      </c>
      <c r="R49" s="262">
        <v>0</v>
      </c>
      <c r="S49" s="261">
        <v>0</v>
      </c>
      <c r="T49" s="262">
        <v>2.58</v>
      </c>
      <c r="U49" s="262">
        <v>29.68</v>
      </c>
      <c r="V49" s="262">
        <v>7</v>
      </c>
      <c r="W49" s="261">
        <v>2130582</v>
      </c>
      <c r="X49" s="257">
        <f t="shared" si="12"/>
        <v>2130582</v>
      </c>
      <c r="Y49" s="264">
        <f t="shared" si="13"/>
        <v>14.37</v>
      </c>
      <c r="Z49" s="257">
        <f t="shared" si="14"/>
        <v>2445047</v>
      </c>
      <c r="AA49" s="257">
        <f t="shared" si="15"/>
        <v>3805297</v>
      </c>
      <c r="AB49" s="265">
        <f t="shared" si="22"/>
        <v>12.32</v>
      </c>
      <c r="AC49" s="266">
        <f t="shared" si="23"/>
        <v>23.82</v>
      </c>
      <c r="AD49" s="267">
        <f t="shared" si="24"/>
        <v>36.14</v>
      </c>
      <c r="AE49" s="268">
        <f t="shared" si="16"/>
        <v>6250344</v>
      </c>
      <c r="AF49" s="269">
        <v>2.5000000000000001E-2</v>
      </c>
      <c r="AG49" s="270">
        <v>7600105</v>
      </c>
      <c r="AH49" s="270">
        <v>551330</v>
      </c>
      <c r="AI49" s="271">
        <f t="shared" si="17"/>
        <v>8151435</v>
      </c>
      <c r="AJ49" s="268">
        <v>334922040</v>
      </c>
      <c r="AK49" s="268">
        <f t="shared" si="20"/>
        <v>326057400</v>
      </c>
      <c r="AL49" s="269">
        <f t="shared" si="18"/>
        <v>-2.6467771425254666E-2</v>
      </c>
      <c r="AM49" s="268">
        <f t="shared" si="19"/>
        <v>326057400</v>
      </c>
      <c r="AN49" s="258">
        <f t="shared" si="25"/>
        <v>2.3309101403617891E-2</v>
      </c>
      <c r="AO49" s="258">
        <f t="shared" si="26"/>
        <v>1.6908985963821094E-3</v>
      </c>
      <c r="AP49" s="268">
        <v>159622</v>
      </c>
      <c r="AQ49" s="268">
        <f t="shared" si="27"/>
        <v>14561401</v>
      </c>
      <c r="AR49" s="268">
        <f>ROUND(AQ49/'3_Levels 1&amp;2'!C49,2)</f>
        <v>3539.48</v>
      </c>
    </row>
    <row r="50" spans="1:44" ht="15" customHeight="1" x14ac:dyDescent="0.2">
      <c r="A50" s="255">
        <v>44</v>
      </c>
      <c r="B50" s="256" t="s">
        <v>50</v>
      </c>
      <c r="C50" s="257">
        <v>379007430</v>
      </c>
      <c r="D50" s="257">
        <v>64904738</v>
      </c>
      <c r="E50" s="257">
        <f t="shared" si="9"/>
        <v>314102692</v>
      </c>
      <c r="F50" s="257">
        <v>319923644</v>
      </c>
      <c r="G50" s="258">
        <f t="shared" si="10"/>
        <v>-1.819481651065465E-2</v>
      </c>
      <c r="H50" s="259">
        <f t="shared" si="21"/>
        <v>314102692</v>
      </c>
      <c r="I50" s="260">
        <v>3.83</v>
      </c>
      <c r="J50" s="261">
        <v>1191938</v>
      </c>
      <c r="K50" s="260">
        <v>31.89</v>
      </c>
      <c r="L50" s="261">
        <v>9925526</v>
      </c>
      <c r="M50" s="262">
        <v>0</v>
      </c>
      <c r="N50" s="262">
        <v>0</v>
      </c>
      <c r="O50" s="262">
        <v>0</v>
      </c>
      <c r="P50" s="261">
        <v>0</v>
      </c>
      <c r="Q50" s="257">
        <f t="shared" si="11"/>
        <v>11117464</v>
      </c>
      <c r="R50" s="262">
        <v>5.5</v>
      </c>
      <c r="S50" s="261">
        <v>1716108</v>
      </c>
      <c r="T50" s="262">
        <v>0</v>
      </c>
      <c r="U50" s="262">
        <v>0</v>
      </c>
      <c r="V50" s="262">
        <v>0</v>
      </c>
      <c r="W50" s="261">
        <v>0</v>
      </c>
      <c r="X50" s="257">
        <f t="shared" si="12"/>
        <v>1716108</v>
      </c>
      <c r="Y50" s="264">
        <f t="shared" si="13"/>
        <v>41.22</v>
      </c>
      <c r="Z50" s="257">
        <f t="shared" si="14"/>
        <v>12833572</v>
      </c>
      <c r="AA50" s="257">
        <f t="shared" si="15"/>
        <v>0</v>
      </c>
      <c r="AB50" s="265">
        <f t="shared" si="22"/>
        <v>5.46</v>
      </c>
      <c r="AC50" s="266">
        <f t="shared" si="23"/>
        <v>35.39</v>
      </c>
      <c r="AD50" s="267">
        <f t="shared" si="24"/>
        <v>40.86</v>
      </c>
      <c r="AE50" s="268">
        <f t="shared" si="16"/>
        <v>12833572</v>
      </c>
      <c r="AF50" s="269">
        <v>0.02</v>
      </c>
      <c r="AG50" s="270">
        <v>15978112</v>
      </c>
      <c r="AH50" s="270">
        <v>0</v>
      </c>
      <c r="AI50" s="271">
        <f t="shared" si="17"/>
        <v>15978112</v>
      </c>
      <c r="AJ50" s="268">
        <v>675859700</v>
      </c>
      <c r="AK50" s="268">
        <f t="shared" si="20"/>
        <v>798905600</v>
      </c>
      <c r="AL50" s="269">
        <f t="shared" si="18"/>
        <v>0.18205834731675818</v>
      </c>
      <c r="AM50" s="268">
        <f t="shared" si="19"/>
        <v>777238654.99999988</v>
      </c>
      <c r="AN50" s="258">
        <f t="shared" si="25"/>
        <v>0.02</v>
      </c>
      <c r="AO50" s="258">
        <f t="shared" si="26"/>
        <v>0</v>
      </c>
      <c r="AP50" s="268">
        <v>106297</v>
      </c>
      <c r="AQ50" s="268">
        <f t="shared" si="27"/>
        <v>28917981</v>
      </c>
      <c r="AR50" s="268">
        <f>ROUND(AQ50/'3_Levels 1&amp;2'!C50,2)</f>
        <v>3980.45</v>
      </c>
    </row>
    <row r="51" spans="1:44" ht="15" customHeight="1" x14ac:dyDescent="0.2">
      <c r="A51" s="274">
        <v>45</v>
      </c>
      <c r="B51" s="275" t="s">
        <v>51</v>
      </c>
      <c r="C51" s="276">
        <v>1332607625</v>
      </c>
      <c r="D51" s="276">
        <v>98916828</v>
      </c>
      <c r="E51" s="276">
        <f t="shared" si="9"/>
        <v>1233690797</v>
      </c>
      <c r="F51" s="276">
        <v>1256097921</v>
      </c>
      <c r="G51" s="277">
        <f t="shared" si="10"/>
        <v>-1.7838676129772846E-2</v>
      </c>
      <c r="H51" s="278">
        <f t="shared" si="21"/>
        <v>1233690797</v>
      </c>
      <c r="I51" s="279">
        <v>4.12</v>
      </c>
      <c r="J51" s="280">
        <v>5086671</v>
      </c>
      <c r="K51" s="279">
        <v>41.86</v>
      </c>
      <c r="L51" s="280">
        <v>56146331</v>
      </c>
      <c r="M51" s="281">
        <v>0</v>
      </c>
      <c r="N51" s="281">
        <v>0</v>
      </c>
      <c r="O51" s="281">
        <v>0</v>
      </c>
      <c r="P51" s="280">
        <v>0</v>
      </c>
      <c r="Q51" s="276">
        <f t="shared" si="11"/>
        <v>61233002</v>
      </c>
      <c r="R51" s="281">
        <v>4.7699999999999996</v>
      </c>
      <c r="S51" s="280">
        <v>6191575</v>
      </c>
      <c r="T51" s="281">
        <v>0</v>
      </c>
      <c r="U51" s="281">
        <v>0</v>
      </c>
      <c r="V51" s="281">
        <v>0</v>
      </c>
      <c r="W51" s="280">
        <v>0</v>
      </c>
      <c r="X51" s="276">
        <f t="shared" si="12"/>
        <v>6191575</v>
      </c>
      <c r="Y51" s="282">
        <f t="shared" si="13"/>
        <v>50.75</v>
      </c>
      <c r="Z51" s="276">
        <f t="shared" si="14"/>
        <v>67424577</v>
      </c>
      <c r="AA51" s="276">
        <f t="shared" si="15"/>
        <v>0</v>
      </c>
      <c r="AB51" s="283">
        <f t="shared" si="22"/>
        <v>5.0199999999999996</v>
      </c>
      <c r="AC51" s="284">
        <f t="shared" si="23"/>
        <v>49.63</v>
      </c>
      <c r="AD51" s="285">
        <f t="shared" si="24"/>
        <v>54.65</v>
      </c>
      <c r="AE51" s="286">
        <f t="shared" si="16"/>
        <v>67424577</v>
      </c>
      <c r="AF51" s="287">
        <v>0.03</v>
      </c>
      <c r="AG51" s="288">
        <v>47827399</v>
      </c>
      <c r="AH51" s="288">
        <v>1063207</v>
      </c>
      <c r="AI51" s="289">
        <f t="shared" si="17"/>
        <v>48890606</v>
      </c>
      <c r="AJ51" s="286">
        <v>1517081967</v>
      </c>
      <c r="AK51" s="286">
        <f t="shared" ref="AK51:AK75" si="28">ROUND(AI51/AF51,0)</f>
        <v>1629686867</v>
      </c>
      <c r="AL51" s="287">
        <f t="shared" si="18"/>
        <v>7.4224664487096886E-2</v>
      </c>
      <c r="AM51" s="286">
        <f t="shared" si="19"/>
        <v>1629686867</v>
      </c>
      <c r="AN51" s="277">
        <f t="shared" si="25"/>
        <v>2.9347600430776496E-2</v>
      </c>
      <c r="AO51" s="277">
        <f t="shared" si="26"/>
        <v>6.5239956308735475E-4</v>
      </c>
      <c r="AP51" s="286">
        <v>278306</v>
      </c>
      <c r="AQ51" s="286">
        <f t="shared" si="27"/>
        <v>116593489</v>
      </c>
      <c r="AR51" s="286">
        <f>ROUND(AQ51/'3_Levels 1&amp;2'!C51,2)</f>
        <v>12559.89</v>
      </c>
    </row>
    <row r="52" spans="1:44" s="290" customFormat="1" ht="15" customHeight="1" x14ac:dyDescent="0.2">
      <c r="A52" s="255">
        <v>46</v>
      </c>
      <c r="B52" s="256" t="s">
        <v>52</v>
      </c>
      <c r="C52" s="257">
        <v>71165360</v>
      </c>
      <c r="D52" s="257">
        <v>17479370</v>
      </c>
      <c r="E52" s="257">
        <f t="shared" si="9"/>
        <v>53685990</v>
      </c>
      <c r="F52" s="257">
        <v>51660890</v>
      </c>
      <c r="G52" s="258">
        <f t="shared" si="10"/>
        <v>3.9199866668963697E-2</v>
      </c>
      <c r="H52" s="259">
        <f t="shared" si="21"/>
        <v>53685990</v>
      </c>
      <c r="I52" s="260">
        <v>3.38</v>
      </c>
      <c r="J52" s="261">
        <v>170627</v>
      </c>
      <c r="K52" s="260">
        <v>39.880000000000003</v>
      </c>
      <c r="L52" s="261">
        <v>1996223</v>
      </c>
      <c r="M52" s="262">
        <v>0</v>
      </c>
      <c r="N52" s="262">
        <v>0</v>
      </c>
      <c r="O52" s="262">
        <v>0</v>
      </c>
      <c r="P52" s="261">
        <v>0</v>
      </c>
      <c r="Q52" s="257">
        <f t="shared" si="11"/>
        <v>2166850</v>
      </c>
      <c r="R52" s="263">
        <v>0</v>
      </c>
      <c r="S52" s="261">
        <v>0</v>
      </c>
      <c r="T52" s="262">
        <v>0</v>
      </c>
      <c r="U52" s="262">
        <v>0</v>
      </c>
      <c r="V52" s="262">
        <v>0</v>
      </c>
      <c r="W52" s="261">
        <v>0</v>
      </c>
      <c r="X52" s="257">
        <f t="shared" si="12"/>
        <v>0</v>
      </c>
      <c r="Y52" s="264">
        <f t="shared" si="13"/>
        <v>43.260000000000005</v>
      </c>
      <c r="Z52" s="257">
        <f t="shared" si="14"/>
        <v>2166850</v>
      </c>
      <c r="AA52" s="257">
        <f t="shared" si="15"/>
        <v>0</v>
      </c>
      <c r="AB52" s="265">
        <f t="shared" si="22"/>
        <v>0</v>
      </c>
      <c r="AC52" s="266">
        <f t="shared" si="23"/>
        <v>40.36</v>
      </c>
      <c r="AD52" s="267">
        <f t="shared" si="24"/>
        <v>40.36</v>
      </c>
      <c r="AE52" s="268">
        <f t="shared" si="16"/>
        <v>2166850</v>
      </c>
      <c r="AF52" s="269">
        <v>0.02</v>
      </c>
      <c r="AG52" s="270">
        <v>1544830</v>
      </c>
      <c r="AH52" s="270">
        <v>0</v>
      </c>
      <c r="AI52" s="271">
        <f t="shared" si="17"/>
        <v>1544830</v>
      </c>
      <c r="AJ52" s="268">
        <v>72203050</v>
      </c>
      <c r="AK52" s="268">
        <f t="shared" si="28"/>
        <v>77241500</v>
      </c>
      <c r="AL52" s="272">
        <f t="shared" si="18"/>
        <v>6.9781678197804661E-2</v>
      </c>
      <c r="AM52" s="273">
        <f t="shared" si="19"/>
        <v>77241500</v>
      </c>
      <c r="AN52" s="258">
        <f t="shared" si="25"/>
        <v>0.02</v>
      </c>
      <c r="AO52" s="258">
        <f t="shared" si="26"/>
        <v>0</v>
      </c>
      <c r="AP52" s="268">
        <v>31622</v>
      </c>
      <c r="AQ52" s="268">
        <f t="shared" si="27"/>
        <v>3743302</v>
      </c>
      <c r="AR52" s="268">
        <f>ROUND(AQ52/'3_Levels 1&amp;2'!C52,2)</f>
        <v>3226.98</v>
      </c>
    </row>
    <row r="53" spans="1:44" ht="15" customHeight="1" x14ac:dyDescent="0.2">
      <c r="A53" s="255">
        <v>47</v>
      </c>
      <c r="B53" s="256" t="s">
        <v>53</v>
      </c>
      <c r="C53" s="257">
        <v>557539110</v>
      </c>
      <c r="D53" s="257">
        <v>40704290</v>
      </c>
      <c r="E53" s="257">
        <f t="shared" si="9"/>
        <v>516834820</v>
      </c>
      <c r="F53" s="257">
        <v>577783668</v>
      </c>
      <c r="G53" s="258">
        <f t="shared" si="10"/>
        <v>-0.10548731536662265</v>
      </c>
      <c r="H53" s="259">
        <f t="shared" si="21"/>
        <v>516834820</v>
      </c>
      <c r="I53" s="260">
        <v>3.85</v>
      </c>
      <c r="J53" s="261">
        <v>2087284</v>
      </c>
      <c r="K53" s="260">
        <v>29.82</v>
      </c>
      <c r="L53" s="261">
        <v>16304932</v>
      </c>
      <c r="M53" s="262">
        <v>0</v>
      </c>
      <c r="N53" s="262">
        <v>0</v>
      </c>
      <c r="O53" s="262">
        <v>0</v>
      </c>
      <c r="P53" s="261">
        <v>0</v>
      </c>
      <c r="Q53" s="257">
        <f t="shared" si="11"/>
        <v>18392216</v>
      </c>
      <c r="R53" s="262">
        <v>10</v>
      </c>
      <c r="S53" s="261">
        <v>5285363</v>
      </c>
      <c r="T53" s="262">
        <v>0</v>
      </c>
      <c r="U53" s="262">
        <v>0</v>
      </c>
      <c r="V53" s="262">
        <v>0</v>
      </c>
      <c r="W53" s="261">
        <v>0</v>
      </c>
      <c r="X53" s="257">
        <f t="shared" si="12"/>
        <v>5285363</v>
      </c>
      <c r="Y53" s="264">
        <f t="shared" si="13"/>
        <v>43.67</v>
      </c>
      <c r="Z53" s="257">
        <f t="shared" si="14"/>
        <v>23677579</v>
      </c>
      <c r="AA53" s="257">
        <f t="shared" si="15"/>
        <v>0</v>
      </c>
      <c r="AB53" s="265">
        <f t="shared" si="22"/>
        <v>10.23</v>
      </c>
      <c r="AC53" s="266">
        <f t="shared" si="23"/>
        <v>35.590000000000003</v>
      </c>
      <c r="AD53" s="267">
        <f t="shared" si="24"/>
        <v>45.81</v>
      </c>
      <c r="AE53" s="268">
        <f t="shared" si="16"/>
        <v>23677579</v>
      </c>
      <c r="AF53" s="269">
        <v>2.5000000000000001E-2</v>
      </c>
      <c r="AG53" s="270">
        <v>18127949</v>
      </c>
      <c r="AH53" s="270">
        <v>0</v>
      </c>
      <c r="AI53" s="271">
        <f t="shared" si="17"/>
        <v>18127949</v>
      </c>
      <c r="AJ53" s="268">
        <v>715950840</v>
      </c>
      <c r="AK53" s="268">
        <f t="shared" si="28"/>
        <v>725117960</v>
      </c>
      <c r="AL53" s="272">
        <f t="shared" si="18"/>
        <v>1.2804119344283471E-2</v>
      </c>
      <c r="AM53" s="273">
        <f t="shared" si="19"/>
        <v>725117960</v>
      </c>
      <c r="AN53" s="258">
        <f t="shared" si="25"/>
        <v>2.5000000000000001E-2</v>
      </c>
      <c r="AO53" s="258">
        <f t="shared" si="26"/>
        <v>0</v>
      </c>
      <c r="AP53" s="268">
        <v>82398</v>
      </c>
      <c r="AQ53" s="268">
        <f t="shared" si="27"/>
        <v>41887926</v>
      </c>
      <c r="AR53" s="268">
        <f>ROUND(AQ53/'3_Levels 1&amp;2'!C53,2)</f>
        <v>11491.89</v>
      </c>
    </row>
    <row r="54" spans="1:44" ht="15" customHeight="1" x14ac:dyDescent="0.2">
      <c r="A54" s="255">
        <v>48</v>
      </c>
      <c r="B54" s="256" t="s">
        <v>91</v>
      </c>
      <c r="C54" s="257">
        <v>511446861</v>
      </c>
      <c r="D54" s="257">
        <v>84200102</v>
      </c>
      <c r="E54" s="257">
        <f t="shared" si="9"/>
        <v>427246759</v>
      </c>
      <c r="F54" s="257">
        <v>451132037</v>
      </c>
      <c r="G54" s="258">
        <f t="shared" si="10"/>
        <v>-5.2945204598714858E-2</v>
      </c>
      <c r="H54" s="259">
        <f t="shared" si="21"/>
        <v>427246759</v>
      </c>
      <c r="I54" s="260">
        <v>3.65</v>
      </c>
      <c r="J54" s="261">
        <v>1459042</v>
      </c>
      <c r="K54" s="260">
        <v>25.66</v>
      </c>
      <c r="L54" s="261">
        <v>10252620</v>
      </c>
      <c r="M54" s="262">
        <v>0</v>
      </c>
      <c r="N54" s="262">
        <v>0</v>
      </c>
      <c r="O54" s="262">
        <v>0</v>
      </c>
      <c r="P54" s="261">
        <v>0</v>
      </c>
      <c r="Q54" s="257">
        <f t="shared" si="11"/>
        <v>11711662</v>
      </c>
      <c r="R54" s="262">
        <v>10</v>
      </c>
      <c r="S54" s="261">
        <v>3998769</v>
      </c>
      <c r="T54" s="262">
        <v>0</v>
      </c>
      <c r="U54" s="262">
        <v>0</v>
      </c>
      <c r="V54" s="262">
        <v>0</v>
      </c>
      <c r="W54" s="261">
        <v>0</v>
      </c>
      <c r="X54" s="257">
        <f t="shared" si="12"/>
        <v>3998769</v>
      </c>
      <c r="Y54" s="264">
        <f t="shared" si="13"/>
        <v>39.31</v>
      </c>
      <c r="Z54" s="257">
        <f t="shared" si="14"/>
        <v>15710431</v>
      </c>
      <c r="AA54" s="257">
        <f t="shared" si="15"/>
        <v>0</v>
      </c>
      <c r="AB54" s="265">
        <f t="shared" si="22"/>
        <v>9.36</v>
      </c>
      <c r="AC54" s="266">
        <f t="shared" si="23"/>
        <v>27.41</v>
      </c>
      <c r="AD54" s="267">
        <f t="shared" si="24"/>
        <v>36.770000000000003</v>
      </c>
      <c r="AE54" s="268">
        <f t="shared" si="16"/>
        <v>15710431</v>
      </c>
      <c r="AF54" s="269">
        <v>2.2499999999999999E-2</v>
      </c>
      <c r="AG54" s="270">
        <v>23063654</v>
      </c>
      <c r="AH54" s="270">
        <v>0</v>
      </c>
      <c r="AI54" s="271">
        <f>AG54+AH54+63924</f>
        <v>23127578</v>
      </c>
      <c r="AJ54" s="268">
        <v>1049768889</v>
      </c>
      <c r="AK54" s="268">
        <f t="shared" si="28"/>
        <v>1027892356</v>
      </c>
      <c r="AL54" s="269">
        <f t="shared" si="18"/>
        <v>-2.0839380199997527E-2</v>
      </c>
      <c r="AM54" s="268">
        <f t="shared" si="19"/>
        <v>1027892356</v>
      </c>
      <c r="AN54" s="258">
        <f t="shared" si="25"/>
        <v>2.2437810598914504E-2</v>
      </c>
      <c r="AO54" s="258">
        <f t="shared" si="26"/>
        <v>0</v>
      </c>
      <c r="AP54" s="268">
        <v>184072</v>
      </c>
      <c r="AQ54" s="268">
        <f t="shared" si="27"/>
        <v>39022081</v>
      </c>
      <c r="AR54" s="268">
        <f>ROUND(AQ54/'3_Levels 1&amp;2'!C54,2)</f>
        <v>6625.14</v>
      </c>
    </row>
    <row r="55" spans="1:44" ht="15" customHeight="1" x14ac:dyDescent="0.2">
      <c r="A55" s="255">
        <v>49</v>
      </c>
      <c r="B55" s="256" t="s">
        <v>54</v>
      </c>
      <c r="C55" s="257">
        <v>758769070</v>
      </c>
      <c r="D55" s="257">
        <v>131499748</v>
      </c>
      <c r="E55" s="257">
        <f t="shared" si="9"/>
        <v>627269322</v>
      </c>
      <c r="F55" s="257">
        <v>615005516</v>
      </c>
      <c r="G55" s="258">
        <f t="shared" si="10"/>
        <v>1.9940969114820101E-2</v>
      </c>
      <c r="H55" s="259">
        <f t="shared" si="21"/>
        <v>627269322</v>
      </c>
      <c r="I55" s="260">
        <v>4.37</v>
      </c>
      <c r="J55" s="261">
        <v>2736537</v>
      </c>
      <c r="K55" s="260">
        <v>16.149999999999999</v>
      </c>
      <c r="L55" s="261">
        <v>10112317</v>
      </c>
      <c r="M55" s="262">
        <v>0</v>
      </c>
      <c r="N55" s="262">
        <v>0</v>
      </c>
      <c r="O55" s="262">
        <v>0</v>
      </c>
      <c r="P55" s="261">
        <v>0</v>
      </c>
      <c r="Q55" s="257">
        <f t="shared" si="11"/>
        <v>12848854</v>
      </c>
      <c r="R55" s="262">
        <v>0</v>
      </c>
      <c r="S55" s="261">
        <v>0</v>
      </c>
      <c r="T55" s="262">
        <v>0</v>
      </c>
      <c r="U55" s="262">
        <v>0</v>
      </c>
      <c r="V55" s="262">
        <v>0</v>
      </c>
      <c r="W55" s="261">
        <v>0</v>
      </c>
      <c r="X55" s="257">
        <f t="shared" si="12"/>
        <v>0</v>
      </c>
      <c r="Y55" s="264">
        <f t="shared" si="13"/>
        <v>20.52</v>
      </c>
      <c r="Z55" s="257">
        <f t="shared" si="14"/>
        <v>12848854</v>
      </c>
      <c r="AA55" s="257">
        <f t="shared" si="15"/>
        <v>0</v>
      </c>
      <c r="AB55" s="265">
        <f t="shared" si="22"/>
        <v>0</v>
      </c>
      <c r="AC55" s="266">
        <f t="shared" si="23"/>
        <v>20.48</v>
      </c>
      <c r="AD55" s="267">
        <f t="shared" si="24"/>
        <v>20.48</v>
      </c>
      <c r="AE55" s="268">
        <f t="shared" si="16"/>
        <v>12848854</v>
      </c>
      <c r="AF55" s="269">
        <v>0.02</v>
      </c>
      <c r="AG55" s="270">
        <v>22967289</v>
      </c>
      <c r="AH55" s="270">
        <v>0</v>
      </c>
      <c r="AI55" s="271">
        <f>AG55+AH55+94004</f>
        <v>23061293</v>
      </c>
      <c r="AJ55" s="268">
        <v>1134466150</v>
      </c>
      <c r="AK55" s="268">
        <f t="shared" si="28"/>
        <v>1153064650</v>
      </c>
      <c r="AL55" s="269">
        <f t="shared" si="18"/>
        <v>1.6394054595635137E-2</v>
      </c>
      <c r="AM55" s="268">
        <f t="shared" si="19"/>
        <v>1153064650</v>
      </c>
      <c r="AN55" s="258">
        <f t="shared" si="25"/>
        <v>1.9918474649274868E-2</v>
      </c>
      <c r="AO55" s="258">
        <f t="shared" si="26"/>
        <v>0</v>
      </c>
      <c r="AP55" s="268">
        <v>534782</v>
      </c>
      <c r="AQ55" s="268">
        <f t="shared" si="27"/>
        <v>36444929</v>
      </c>
      <c r="AR55" s="268">
        <f>ROUND(AQ55/'3_Levels 1&amp;2'!C55,2)</f>
        <v>2676.04</v>
      </c>
    </row>
    <row r="56" spans="1:44" ht="15" customHeight="1" x14ac:dyDescent="0.2">
      <c r="A56" s="274">
        <v>50</v>
      </c>
      <c r="B56" s="275" t="s">
        <v>55</v>
      </c>
      <c r="C56" s="276">
        <v>477768719</v>
      </c>
      <c r="D56" s="276">
        <v>87778247</v>
      </c>
      <c r="E56" s="276">
        <f t="shared" si="9"/>
        <v>389990472</v>
      </c>
      <c r="F56" s="276">
        <v>375751761</v>
      </c>
      <c r="G56" s="277">
        <f t="shared" si="10"/>
        <v>3.7893930189724381E-2</v>
      </c>
      <c r="H56" s="278">
        <f t="shared" si="21"/>
        <v>389990472</v>
      </c>
      <c r="I56" s="279">
        <v>2.48</v>
      </c>
      <c r="J56" s="280">
        <v>941417</v>
      </c>
      <c r="K56" s="279">
        <v>9.5299999999999994</v>
      </c>
      <c r="L56" s="280">
        <v>3617698</v>
      </c>
      <c r="M56" s="281">
        <v>0</v>
      </c>
      <c r="N56" s="281">
        <v>0</v>
      </c>
      <c r="O56" s="281">
        <v>0</v>
      </c>
      <c r="P56" s="280">
        <v>0</v>
      </c>
      <c r="Q56" s="276">
        <f t="shared" si="11"/>
        <v>4559115</v>
      </c>
      <c r="R56" s="281">
        <v>21.5</v>
      </c>
      <c r="S56" s="280">
        <v>8162061</v>
      </c>
      <c r="T56" s="281">
        <v>0</v>
      </c>
      <c r="U56" s="281">
        <v>0</v>
      </c>
      <c r="V56" s="281">
        <v>0</v>
      </c>
      <c r="W56" s="280">
        <v>0</v>
      </c>
      <c r="X56" s="276">
        <f t="shared" si="12"/>
        <v>8162061</v>
      </c>
      <c r="Y56" s="282">
        <f t="shared" si="13"/>
        <v>33.51</v>
      </c>
      <c r="Z56" s="276">
        <f t="shared" si="14"/>
        <v>12721176</v>
      </c>
      <c r="AA56" s="276">
        <f t="shared" si="15"/>
        <v>0</v>
      </c>
      <c r="AB56" s="283">
        <f t="shared" si="22"/>
        <v>20.93</v>
      </c>
      <c r="AC56" s="284">
        <f t="shared" si="23"/>
        <v>11.69</v>
      </c>
      <c r="AD56" s="285">
        <f t="shared" si="24"/>
        <v>32.619999999999997</v>
      </c>
      <c r="AE56" s="286">
        <f t="shared" si="16"/>
        <v>12721176</v>
      </c>
      <c r="AF56" s="287">
        <v>0.02</v>
      </c>
      <c r="AG56" s="288">
        <v>14151646</v>
      </c>
      <c r="AH56" s="288">
        <v>0</v>
      </c>
      <c r="AI56" s="289">
        <f t="shared" si="17"/>
        <v>14151646</v>
      </c>
      <c r="AJ56" s="286">
        <v>718323800</v>
      </c>
      <c r="AK56" s="286">
        <f t="shared" si="28"/>
        <v>707582300</v>
      </c>
      <c r="AL56" s="287">
        <f t="shared" si="18"/>
        <v>-1.4953562724776765E-2</v>
      </c>
      <c r="AM56" s="286">
        <f t="shared" si="19"/>
        <v>707582300</v>
      </c>
      <c r="AN56" s="277">
        <f t="shared" si="25"/>
        <v>0.02</v>
      </c>
      <c r="AO56" s="277">
        <f t="shared" si="26"/>
        <v>0</v>
      </c>
      <c r="AP56" s="286">
        <v>351716</v>
      </c>
      <c r="AQ56" s="286">
        <f t="shared" si="27"/>
        <v>27224538</v>
      </c>
      <c r="AR56" s="286">
        <f>ROUND(AQ56/'3_Levels 1&amp;2'!C56,2)</f>
        <v>3526.95</v>
      </c>
    </row>
    <row r="57" spans="1:44" ht="15" customHeight="1" x14ac:dyDescent="0.2">
      <c r="A57" s="255">
        <v>51</v>
      </c>
      <c r="B57" s="256" t="s">
        <v>56</v>
      </c>
      <c r="C57" s="257">
        <v>683732376</v>
      </c>
      <c r="D57" s="257">
        <v>74968361</v>
      </c>
      <c r="E57" s="257">
        <f t="shared" si="9"/>
        <v>608764015</v>
      </c>
      <c r="F57" s="257">
        <v>621009881</v>
      </c>
      <c r="G57" s="258">
        <f t="shared" si="10"/>
        <v>-1.9719277220324936E-2</v>
      </c>
      <c r="H57" s="259">
        <f t="shared" si="21"/>
        <v>608764015</v>
      </c>
      <c r="I57" s="260">
        <v>8.35</v>
      </c>
      <c r="J57" s="261">
        <v>4947614</v>
      </c>
      <c r="K57" s="260">
        <v>11.17</v>
      </c>
      <c r="L57" s="261">
        <v>6618527</v>
      </c>
      <c r="M57" s="262">
        <v>11.75</v>
      </c>
      <c r="N57" s="262">
        <v>12.17</v>
      </c>
      <c r="O57" s="262">
        <v>3</v>
      </c>
      <c r="P57" s="261">
        <v>7075730</v>
      </c>
      <c r="Q57" s="257">
        <f t="shared" si="11"/>
        <v>18641871</v>
      </c>
      <c r="R57" s="263">
        <v>0</v>
      </c>
      <c r="S57" s="261">
        <v>0</v>
      </c>
      <c r="T57" s="262">
        <v>6</v>
      </c>
      <c r="U57" s="262">
        <v>15</v>
      </c>
      <c r="V57" s="262">
        <v>3</v>
      </c>
      <c r="W57" s="261">
        <v>2995868</v>
      </c>
      <c r="X57" s="257">
        <f t="shared" si="12"/>
        <v>2995868</v>
      </c>
      <c r="Y57" s="264">
        <f t="shared" si="13"/>
        <v>19.52</v>
      </c>
      <c r="Z57" s="257">
        <f t="shared" si="14"/>
        <v>11566141</v>
      </c>
      <c r="AA57" s="257">
        <f t="shared" si="15"/>
        <v>10071598</v>
      </c>
      <c r="AB57" s="265">
        <f t="shared" si="22"/>
        <v>4.92</v>
      </c>
      <c r="AC57" s="266">
        <f t="shared" si="23"/>
        <v>30.62</v>
      </c>
      <c r="AD57" s="267">
        <f t="shared" si="24"/>
        <v>35.54</v>
      </c>
      <c r="AE57" s="268">
        <f t="shared" si="16"/>
        <v>21637739</v>
      </c>
      <c r="AF57" s="269">
        <v>1.7500000000000002E-2</v>
      </c>
      <c r="AG57" s="270">
        <v>14455522</v>
      </c>
      <c r="AH57" s="270">
        <v>0</v>
      </c>
      <c r="AI57" s="271">
        <f t="shared" si="17"/>
        <v>14455522</v>
      </c>
      <c r="AJ57" s="268">
        <v>858083086</v>
      </c>
      <c r="AK57" s="268">
        <f t="shared" si="28"/>
        <v>826029829</v>
      </c>
      <c r="AL57" s="272">
        <f t="shared" si="18"/>
        <v>-3.7354491101109992E-2</v>
      </c>
      <c r="AM57" s="273">
        <f t="shared" si="19"/>
        <v>826029829</v>
      </c>
      <c r="AN57" s="258">
        <f t="shared" si="25"/>
        <v>1.7499999990920424E-2</v>
      </c>
      <c r="AO57" s="258">
        <f t="shared" si="26"/>
        <v>0</v>
      </c>
      <c r="AP57" s="268">
        <v>1318738</v>
      </c>
      <c r="AQ57" s="268">
        <f t="shared" si="27"/>
        <v>37411999</v>
      </c>
      <c r="AR57" s="268">
        <f>ROUND(AQ57/'3_Levels 1&amp;2'!C57,2)</f>
        <v>4534.24</v>
      </c>
    </row>
    <row r="58" spans="1:44" ht="15" customHeight="1" x14ac:dyDescent="0.2">
      <c r="A58" s="255">
        <v>52</v>
      </c>
      <c r="B58" s="256" t="s">
        <v>57</v>
      </c>
      <c r="C58" s="257">
        <v>2474599773</v>
      </c>
      <c r="D58" s="257">
        <v>515492919</v>
      </c>
      <c r="E58" s="257">
        <f t="shared" si="9"/>
        <v>1959106854</v>
      </c>
      <c r="F58" s="257">
        <v>1830632660</v>
      </c>
      <c r="G58" s="258">
        <f t="shared" si="10"/>
        <v>7.0180215183094127E-2</v>
      </c>
      <c r="H58" s="259">
        <f t="shared" si="21"/>
        <v>1959106854</v>
      </c>
      <c r="I58" s="260">
        <v>3.65</v>
      </c>
      <c r="J58" s="261">
        <v>7062010</v>
      </c>
      <c r="K58" s="260">
        <v>44.86</v>
      </c>
      <c r="L58" s="261">
        <v>86794634</v>
      </c>
      <c r="M58" s="262">
        <v>0</v>
      </c>
      <c r="N58" s="262">
        <v>0</v>
      </c>
      <c r="O58" s="262">
        <v>0</v>
      </c>
      <c r="P58" s="261">
        <v>0</v>
      </c>
      <c r="Q58" s="257">
        <f t="shared" si="11"/>
        <v>93856644</v>
      </c>
      <c r="R58" s="262">
        <v>17.899999999999999</v>
      </c>
      <c r="S58" s="261">
        <v>34607995</v>
      </c>
      <c r="T58" s="262">
        <v>0</v>
      </c>
      <c r="U58" s="262">
        <v>0</v>
      </c>
      <c r="V58" s="262">
        <v>0</v>
      </c>
      <c r="W58" s="261">
        <v>0</v>
      </c>
      <c r="X58" s="257">
        <f t="shared" si="12"/>
        <v>34607995</v>
      </c>
      <c r="Y58" s="264">
        <f t="shared" si="13"/>
        <v>66.41</v>
      </c>
      <c r="Z58" s="257">
        <f t="shared" si="14"/>
        <v>128464639</v>
      </c>
      <c r="AA58" s="257">
        <f t="shared" si="15"/>
        <v>0</v>
      </c>
      <c r="AB58" s="265">
        <f t="shared" si="22"/>
        <v>17.670000000000002</v>
      </c>
      <c r="AC58" s="266">
        <f t="shared" si="23"/>
        <v>47.91</v>
      </c>
      <c r="AD58" s="267">
        <f t="shared" si="24"/>
        <v>65.569999999999993</v>
      </c>
      <c r="AE58" s="268">
        <f t="shared" si="16"/>
        <v>128464639</v>
      </c>
      <c r="AF58" s="269">
        <v>0.02</v>
      </c>
      <c r="AG58" s="270">
        <v>96519697</v>
      </c>
      <c r="AH58" s="270">
        <v>0</v>
      </c>
      <c r="AI58" s="271">
        <f t="shared" si="17"/>
        <v>96519697</v>
      </c>
      <c r="AJ58" s="268">
        <v>4668602750</v>
      </c>
      <c r="AK58" s="268">
        <f t="shared" si="28"/>
        <v>4825984850</v>
      </c>
      <c r="AL58" s="272">
        <f t="shared" si="18"/>
        <v>3.3710749966893203E-2</v>
      </c>
      <c r="AM58" s="273">
        <f t="shared" si="19"/>
        <v>4825984850</v>
      </c>
      <c r="AN58" s="258">
        <f t="shared" si="25"/>
        <v>0.02</v>
      </c>
      <c r="AO58" s="258">
        <f t="shared" si="26"/>
        <v>0</v>
      </c>
      <c r="AP58" s="268">
        <v>1958581</v>
      </c>
      <c r="AQ58" s="268">
        <f t="shared" si="27"/>
        <v>226942917</v>
      </c>
      <c r="AR58" s="268">
        <f>ROUND(AQ58/'3_Levels 1&amp;2'!C58,2)</f>
        <v>5997.75</v>
      </c>
    </row>
    <row r="59" spans="1:44" ht="15" customHeight="1" x14ac:dyDescent="0.2">
      <c r="A59" s="255">
        <v>53</v>
      </c>
      <c r="B59" s="256" t="s">
        <v>58</v>
      </c>
      <c r="C59" s="257">
        <v>763414403</v>
      </c>
      <c r="D59" s="257">
        <v>198779086</v>
      </c>
      <c r="E59" s="257">
        <f t="shared" si="9"/>
        <v>564635317</v>
      </c>
      <c r="F59" s="257">
        <v>562220811</v>
      </c>
      <c r="G59" s="258">
        <f t="shared" si="10"/>
        <v>4.2945866690800956E-3</v>
      </c>
      <c r="H59" s="259">
        <f t="shared" si="21"/>
        <v>564635317</v>
      </c>
      <c r="I59" s="260">
        <v>4.0599999999999996</v>
      </c>
      <c r="J59" s="261">
        <v>2231240</v>
      </c>
      <c r="K59" s="260">
        <v>0</v>
      </c>
      <c r="L59" s="261">
        <v>0</v>
      </c>
      <c r="M59" s="262">
        <v>3</v>
      </c>
      <c r="N59" s="262">
        <v>15</v>
      </c>
      <c r="O59" s="262">
        <v>2</v>
      </c>
      <c r="P59" s="261">
        <v>4167326</v>
      </c>
      <c r="Q59" s="257">
        <f t="shared" si="11"/>
        <v>6398566</v>
      </c>
      <c r="R59" s="262">
        <v>0</v>
      </c>
      <c r="S59" s="261">
        <v>0</v>
      </c>
      <c r="T59" s="262">
        <v>9</v>
      </c>
      <c r="U59" s="262">
        <v>13.5</v>
      </c>
      <c r="V59" s="262">
        <v>2</v>
      </c>
      <c r="W59" s="261">
        <v>463862</v>
      </c>
      <c r="X59" s="257">
        <f t="shared" si="12"/>
        <v>463862</v>
      </c>
      <c r="Y59" s="264">
        <f t="shared" si="13"/>
        <v>4.0599999999999996</v>
      </c>
      <c r="Z59" s="257">
        <f t="shared" si="14"/>
        <v>2231240</v>
      </c>
      <c r="AA59" s="257">
        <f t="shared" si="15"/>
        <v>4631188</v>
      </c>
      <c r="AB59" s="265">
        <f t="shared" si="22"/>
        <v>0.82</v>
      </c>
      <c r="AC59" s="266">
        <f t="shared" si="23"/>
        <v>11.33</v>
      </c>
      <c r="AD59" s="267">
        <f t="shared" si="24"/>
        <v>12.15</v>
      </c>
      <c r="AE59" s="268">
        <f t="shared" si="16"/>
        <v>6862428</v>
      </c>
      <c r="AF59" s="269">
        <v>0.02</v>
      </c>
      <c r="AG59" s="270">
        <v>43108931</v>
      </c>
      <c r="AH59" s="270">
        <v>1100000</v>
      </c>
      <c r="AI59" s="271">
        <f t="shared" si="17"/>
        <v>44208931</v>
      </c>
      <c r="AJ59" s="268">
        <v>2050979500</v>
      </c>
      <c r="AK59" s="268">
        <f t="shared" si="28"/>
        <v>2210446550</v>
      </c>
      <c r="AL59" s="269">
        <f t="shared" si="18"/>
        <v>7.775165475812898E-2</v>
      </c>
      <c r="AM59" s="268">
        <f t="shared" si="19"/>
        <v>2210446550</v>
      </c>
      <c r="AN59" s="258">
        <f t="shared" si="25"/>
        <v>1.9502362995386612E-2</v>
      </c>
      <c r="AO59" s="258">
        <f t="shared" si="26"/>
        <v>4.9763700461338909E-4</v>
      </c>
      <c r="AP59" s="268">
        <v>216631</v>
      </c>
      <c r="AQ59" s="268">
        <f t="shared" si="27"/>
        <v>51287990</v>
      </c>
      <c r="AR59" s="268">
        <f>ROUND(AQ59/'3_Levels 1&amp;2'!C59,2)</f>
        <v>2685.8</v>
      </c>
    </row>
    <row r="60" spans="1:44" ht="15" customHeight="1" x14ac:dyDescent="0.2">
      <c r="A60" s="255">
        <v>54</v>
      </c>
      <c r="B60" s="256" t="s">
        <v>59</v>
      </c>
      <c r="C60" s="257">
        <v>60790702</v>
      </c>
      <c r="D60" s="257">
        <v>5426296</v>
      </c>
      <c r="E60" s="257">
        <f t="shared" si="9"/>
        <v>55364406</v>
      </c>
      <c r="F60" s="257">
        <v>53413129</v>
      </c>
      <c r="G60" s="258">
        <f t="shared" si="10"/>
        <v>3.6531786033355204E-2</v>
      </c>
      <c r="H60" s="259">
        <f t="shared" si="21"/>
        <v>55364406</v>
      </c>
      <c r="I60" s="260">
        <v>5.42</v>
      </c>
      <c r="J60" s="261">
        <v>287672</v>
      </c>
      <c r="K60" s="260">
        <v>32.28</v>
      </c>
      <c r="L60" s="261">
        <v>1721477</v>
      </c>
      <c r="M60" s="262">
        <v>0</v>
      </c>
      <c r="N60" s="262">
        <v>0</v>
      </c>
      <c r="O60" s="262">
        <v>0</v>
      </c>
      <c r="P60" s="261">
        <v>0</v>
      </c>
      <c r="Q60" s="257">
        <f t="shared" si="11"/>
        <v>2009149</v>
      </c>
      <c r="R60" s="262">
        <v>0</v>
      </c>
      <c r="S60" s="261">
        <v>0</v>
      </c>
      <c r="T60" s="262">
        <v>0</v>
      </c>
      <c r="U60" s="262">
        <v>0</v>
      </c>
      <c r="V60" s="262">
        <v>0</v>
      </c>
      <c r="W60" s="261">
        <v>0</v>
      </c>
      <c r="X60" s="257">
        <f t="shared" si="12"/>
        <v>0</v>
      </c>
      <c r="Y60" s="264">
        <f t="shared" si="13"/>
        <v>37.700000000000003</v>
      </c>
      <c r="Z60" s="257">
        <f t="shared" si="14"/>
        <v>2009149</v>
      </c>
      <c r="AA60" s="257">
        <f t="shared" si="15"/>
        <v>0</v>
      </c>
      <c r="AB60" s="265">
        <f t="shared" si="22"/>
        <v>0</v>
      </c>
      <c r="AC60" s="266">
        <f t="shared" si="23"/>
        <v>36.29</v>
      </c>
      <c r="AD60" s="267">
        <f t="shared" si="24"/>
        <v>36.29</v>
      </c>
      <c r="AE60" s="268">
        <f t="shared" si="16"/>
        <v>2009149</v>
      </c>
      <c r="AF60" s="269">
        <v>1.4999999999999999E-2</v>
      </c>
      <c r="AG60" s="270">
        <v>724750</v>
      </c>
      <c r="AH60" s="270">
        <v>0</v>
      </c>
      <c r="AI60" s="271">
        <f t="shared" si="17"/>
        <v>724750</v>
      </c>
      <c r="AJ60" s="268">
        <v>42382067</v>
      </c>
      <c r="AK60" s="268">
        <f t="shared" si="28"/>
        <v>48316667</v>
      </c>
      <c r="AL60" s="269">
        <f t="shared" si="18"/>
        <v>0.14002620495125923</v>
      </c>
      <c r="AM60" s="268">
        <f t="shared" si="19"/>
        <v>48316667</v>
      </c>
      <c r="AN60" s="258">
        <f t="shared" si="25"/>
        <v>1.499999989651604E-2</v>
      </c>
      <c r="AO60" s="258">
        <f t="shared" si="26"/>
        <v>0</v>
      </c>
      <c r="AP60" s="268">
        <v>17585</v>
      </c>
      <c r="AQ60" s="268">
        <f t="shared" si="27"/>
        <v>2751484</v>
      </c>
      <c r="AR60" s="268">
        <f>ROUND(AQ60/'3_Levels 1&amp;2'!C60,2)</f>
        <v>5152.59</v>
      </c>
    </row>
    <row r="61" spans="1:44" ht="15" customHeight="1" x14ac:dyDescent="0.2">
      <c r="A61" s="274">
        <v>55</v>
      </c>
      <c r="B61" s="275" t="s">
        <v>60</v>
      </c>
      <c r="C61" s="276">
        <v>1104050703</v>
      </c>
      <c r="D61" s="276">
        <v>181538770</v>
      </c>
      <c r="E61" s="276">
        <f t="shared" si="9"/>
        <v>922511933</v>
      </c>
      <c r="F61" s="276">
        <v>906647097</v>
      </c>
      <c r="G61" s="277">
        <f t="shared" si="10"/>
        <v>1.7498358570269597E-2</v>
      </c>
      <c r="H61" s="278">
        <f t="shared" si="21"/>
        <v>922511933</v>
      </c>
      <c r="I61" s="279">
        <v>3.86</v>
      </c>
      <c r="J61" s="280">
        <v>3547994</v>
      </c>
      <c r="K61" s="279">
        <v>5.41</v>
      </c>
      <c r="L61" s="280">
        <v>4972708</v>
      </c>
      <c r="M61" s="281">
        <v>0</v>
      </c>
      <c r="N61" s="281">
        <v>0</v>
      </c>
      <c r="O61" s="281">
        <v>0</v>
      </c>
      <c r="P61" s="280">
        <v>0</v>
      </c>
      <c r="Q61" s="276">
        <f t="shared" si="11"/>
        <v>8520702</v>
      </c>
      <c r="R61" s="281">
        <v>0</v>
      </c>
      <c r="S61" s="280">
        <v>0</v>
      </c>
      <c r="T61" s="281">
        <v>0</v>
      </c>
      <c r="U61" s="281">
        <v>0</v>
      </c>
      <c r="V61" s="281">
        <v>0</v>
      </c>
      <c r="W61" s="280">
        <v>0</v>
      </c>
      <c r="X61" s="276">
        <f t="shared" si="12"/>
        <v>0</v>
      </c>
      <c r="Y61" s="282">
        <f t="shared" si="13"/>
        <v>9.27</v>
      </c>
      <c r="Z61" s="276">
        <f t="shared" si="14"/>
        <v>8520702</v>
      </c>
      <c r="AA61" s="276">
        <f t="shared" si="15"/>
        <v>0</v>
      </c>
      <c r="AB61" s="283">
        <f t="shared" si="22"/>
        <v>0</v>
      </c>
      <c r="AC61" s="284">
        <f t="shared" si="23"/>
        <v>9.24</v>
      </c>
      <c r="AD61" s="285">
        <f t="shared" si="24"/>
        <v>9.24</v>
      </c>
      <c r="AE61" s="286">
        <f t="shared" si="16"/>
        <v>8520702</v>
      </c>
      <c r="AF61" s="287">
        <v>2.58E-2</v>
      </c>
      <c r="AG61" s="288">
        <v>53790406</v>
      </c>
      <c r="AH61" s="288">
        <v>0</v>
      </c>
      <c r="AI61" s="289">
        <f t="shared" si="17"/>
        <v>53790406</v>
      </c>
      <c r="AJ61" s="286">
        <v>2193488992</v>
      </c>
      <c r="AK61" s="286">
        <f t="shared" si="28"/>
        <v>2084899457</v>
      </c>
      <c r="AL61" s="287">
        <f t="shared" si="18"/>
        <v>-4.9505393186855803E-2</v>
      </c>
      <c r="AM61" s="286">
        <f t="shared" si="19"/>
        <v>2084899457</v>
      </c>
      <c r="AN61" s="277">
        <f t="shared" si="25"/>
        <v>2.5800000004508612E-2</v>
      </c>
      <c r="AO61" s="277">
        <f t="shared" si="26"/>
        <v>0</v>
      </c>
      <c r="AP61" s="286">
        <v>347775</v>
      </c>
      <c r="AQ61" s="286">
        <f t="shared" si="27"/>
        <v>62658883</v>
      </c>
      <c r="AR61" s="286">
        <f>ROUND(AQ61/'3_Levels 1&amp;2'!C61,2)</f>
        <v>3659.98</v>
      </c>
    </row>
    <row r="62" spans="1:44" ht="15" customHeight="1" x14ac:dyDescent="0.2">
      <c r="A62" s="255">
        <v>56</v>
      </c>
      <c r="B62" s="256" t="s">
        <v>61</v>
      </c>
      <c r="C62" s="257">
        <v>189452720</v>
      </c>
      <c r="D62" s="257">
        <v>34853557</v>
      </c>
      <c r="E62" s="257">
        <f t="shared" si="9"/>
        <v>154599163</v>
      </c>
      <c r="F62" s="257">
        <v>154419915</v>
      </c>
      <c r="G62" s="258">
        <f t="shared" si="10"/>
        <v>1.1607829210370955E-3</v>
      </c>
      <c r="H62" s="259">
        <f t="shared" si="21"/>
        <v>154599163</v>
      </c>
      <c r="I62" s="260">
        <v>3.55</v>
      </c>
      <c r="J62" s="261">
        <v>540043</v>
      </c>
      <c r="K62" s="260">
        <v>17.98</v>
      </c>
      <c r="L62" s="261">
        <v>2735004</v>
      </c>
      <c r="M62" s="262">
        <v>1.6</v>
      </c>
      <c r="N62" s="262">
        <v>1.64</v>
      </c>
      <c r="O62" s="262">
        <v>15</v>
      </c>
      <c r="P62" s="261">
        <v>256711</v>
      </c>
      <c r="Q62" s="257">
        <f t="shared" si="11"/>
        <v>3531758</v>
      </c>
      <c r="R62" s="263">
        <v>13.5</v>
      </c>
      <c r="S62" s="261">
        <v>1591566</v>
      </c>
      <c r="T62" s="262">
        <v>0</v>
      </c>
      <c r="U62" s="262">
        <v>0</v>
      </c>
      <c r="V62" s="262">
        <v>0</v>
      </c>
      <c r="W62" s="261">
        <v>0</v>
      </c>
      <c r="X62" s="257">
        <f t="shared" si="12"/>
        <v>1591566</v>
      </c>
      <c r="Y62" s="264">
        <f t="shared" si="13"/>
        <v>35.03</v>
      </c>
      <c r="Z62" s="257">
        <f t="shared" si="14"/>
        <v>4866613</v>
      </c>
      <c r="AA62" s="257">
        <f t="shared" si="15"/>
        <v>256711</v>
      </c>
      <c r="AB62" s="265">
        <f t="shared" si="22"/>
        <v>10.29</v>
      </c>
      <c r="AC62" s="266">
        <f t="shared" si="23"/>
        <v>22.84</v>
      </c>
      <c r="AD62" s="267">
        <f t="shared" si="24"/>
        <v>33.14</v>
      </c>
      <c r="AE62" s="268">
        <f t="shared" si="16"/>
        <v>5123324</v>
      </c>
      <c r="AF62" s="269">
        <v>0.03</v>
      </c>
      <c r="AG62" s="270">
        <v>7348295</v>
      </c>
      <c r="AH62" s="270">
        <v>0</v>
      </c>
      <c r="AI62" s="271">
        <f t="shared" si="17"/>
        <v>7348295</v>
      </c>
      <c r="AJ62" s="268">
        <v>247364900</v>
      </c>
      <c r="AK62" s="268">
        <f t="shared" si="28"/>
        <v>244943167</v>
      </c>
      <c r="AL62" s="272">
        <f t="shared" si="18"/>
        <v>-9.7901238211241769E-3</v>
      </c>
      <c r="AM62" s="273">
        <f t="shared" si="19"/>
        <v>244943167</v>
      </c>
      <c r="AN62" s="258">
        <f t="shared" si="25"/>
        <v>2.9999999959174205E-2</v>
      </c>
      <c r="AO62" s="258">
        <f t="shared" si="26"/>
        <v>0</v>
      </c>
      <c r="AP62" s="268">
        <v>138132</v>
      </c>
      <c r="AQ62" s="268">
        <f t="shared" si="27"/>
        <v>12609751</v>
      </c>
      <c r="AR62" s="268">
        <f>ROUND(AQ62/'3_Levels 1&amp;2'!C62,2)</f>
        <v>4126.2299999999996</v>
      </c>
    </row>
    <row r="63" spans="1:44" ht="15" customHeight="1" x14ac:dyDescent="0.2">
      <c r="A63" s="255">
        <v>57</v>
      </c>
      <c r="B63" s="256" t="s">
        <v>62</v>
      </c>
      <c r="C63" s="257">
        <v>430651312</v>
      </c>
      <c r="D63" s="257">
        <v>94213562</v>
      </c>
      <c r="E63" s="257">
        <f t="shared" si="9"/>
        <v>336437750</v>
      </c>
      <c r="F63" s="257">
        <v>372796980</v>
      </c>
      <c r="G63" s="258">
        <f t="shared" si="10"/>
        <v>-9.7530913474674602E-2</v>
      </c>
      <c r="H63" s="259">
        <f t="shared" si="21"/>
        <v>336437750</v>
      </c>
      <c r="I63" s="260">
        <v>4.6500000000000004</v>
      </c>
      <c r="J63" s="261">
        <v>1529859</v>
      </c>
      <c r="K63" s="260">
        <v>35</v>
      </c>
      <c r="L63" s="261">
        <v>11515042</v>
      </c>
      <c r="M63" s="262">
        <v>0</v>
      </c>
      <c r="N63" s="262">
        <v>0</v>
      </c>
      <c r="O63" s="262">
        <v>0</v>
      </c>
      <c r="P63" s="261">
        <v>0</v>
      </c>
      <c r="Q63" s="257">
        <f t="shared" si="11"/>
        <v>13044901</v>
      </c>
      <c r="R63" s="262">
        <v>0</v>
      </c>
      <c r="S63" s="261">
        <v>0</v>
      </c>
      <c r="T63" s="262">
        <v>0</v>
      </c>
      <c r="U63" s="262">
        <v>0</v>
      </c>
      <c r="V63" s="262">
        <v>0</v>
      </c>
      <c r="W63" s="261">
        <v>0</v>
      </c>
      <c r="X63" s="257">
        <f t="shared" si="12"/>
        <v>0</v>
      </c>
      <c r="Y63" s="264">
        <f t="shared" si="13"/>
        <v>39.65</v>
      </c>
      <c r="Z63" s="257">
        <f t="shared" si="14"/>
        <v>13044901</v>
      </c>
      <c r="AA63" s="257">
        <f t="shared" si="15"/>
        <v>0</v>
      </c>
      <c r="AB63" s="265">
        <f t="shared" si="22"/>
        <v>0</v>
      </c>
      <c r="AC63" s="266">
        <f t="shared" si="23"/>
        <v>38.770000000000003</v>
      </c>
      <c r="AD63" s="267">
        <f t="shared" si="24"/>
        <v>38.770000000000003</v>
      </c>
      <c r="AE63" s="268">
        <f t="shared" si="16"/>
        <v>13044901</v>
      </c>
      <c r="AF63" s="269">
        <v>1.4999999999999999E-2</v>
      </c>
      <c r="AG63" s="270">
        <v>11013431</v>
      </c>
      <c r="AH63" s="270">
        <v>0</v>
      </c>
      <c r="AI63" s="271">
        <f t="shared" si="17"/>
        <v>11013431</v>
      </c>
      <c r="AJ63" s="268">
        <v>715242933</v>
      </c>
      <c r="AK63" s="268">
        <f t="shared" si="28"/>
        <v>734228733</v>
      </c>
      <c r="AL63" s="272">
        <f t="shared" si="18"/>
        <v>2.6544547487336027E-2</v>
      </c>
      <c r="AM63" s="273">
        <f t="shared" si="19"/>
        <v>734228733</v>
      </c>
      <c r="AN63" s="258">
        <f t="shared" si="25"/>
        <v>1.5000000006809866E-2</v>
      </c>
      <c r="AO63" s="258">
        <f t="shared" si="26"/>
        <v>0</v>
      </c>
      <c r="AP63" s="268">
        <v>1419506</v>
      </c>
      <c r="AQ63" s="268">
        <f t="shared" si="27"/>
        <v>25477838</v>
      </c>
      <c r="AR63" s="268">
        <f>ROUND(AQ63/'3_Levels 1&amp;2'!C63,2)</f>
        <v>2699.5</v>
      </c>
    </row>
    <row r="64" spans="1:44" ht="15" customHeight="1" x14ac:dyDescent="0.2">
      <c r="A64" s="255">
        <v>58</v>
      </c>
      <c r="B64" s="256" t="s">
        <v>63</v>
      </c>
      <c r="C64" s="257">
        <v>194822170</v>
      </c>
      <c r="D64" s="257">
        <v>53431546</v>
      </c>
      <c r="E64" s="257">
        <f t="shared" si="9"/>
        <v>141390624</v>
      </c>
      <c r="F64" s="257">
        <v>142097465</v>
      </c>
      <c r="G64" s="258">
        <f t="shared" si="10"/>
        <v>-4.9743392677694849E-3</v>
      </c>
      <c r="H64" s="259">
        <f t="shared" si="21"/>
        <v>141390624</v>
      </c>
      <c r="I64" s="260">
        <v>4.16</v>
      </c>
      <c r="J64" s="261">
        <v>564801</v>
      </c>
      <c r="K64" s="260">
        <v>8.1</v>
      </c>
      <c r="L64" s="261">
        <v>1099729</v>
      </c>
      <c r="M64" s="262">
        <v>10</v>
      </c>
      <c r="N64" s="262">
        <v>19.489999999999998</v>
      </c>
      <c r="O64" s="262">
        <v>9</v>
      </c>
      <c r="P64" s="261">
        <v>2109241</v>
      </c>
      <c r="Q64" s="257">
        <f t="shared" si="11"/>
        <v>3773771</v>
      </c>
      <c r="R64" s="262">
        <v>0</v>
      </c>
      <c r="S64" s="261">
        <v>0</v>
      </c>
      <c r="T64" s="262">
        <v>8.52</v>
      </c>
      <c r="U64" s="262">
        <v>39.19</v>
      </c>
      <c r="V64" s="262">
        <v>9</v>
      </c>
      <c r="W64" s="261">
        <v>3845592</v>
      </c>
      <c r="X64" s="257">
        <f t="shared" si="12"/>
        <v>3845592</v>
      </c>
      <c r="Y64" s="264">
        <f t="shared" si="13"/>
        <v>12.26</v>
      </c>
      <c r="Z64" s="257">
        <f t="shared" si="14"/>
        <v>1664530</v>
      </c>
      <c r="AA64" s="257">
        <f t="shared" si="15"/>
        <v>5954833</v>
      </c>
      <c r="AB64" s="265">
        <f t="shared" si="22"/>
        <v>27.2</v>
      </c>
      <c r="AC64" s="266">
        <f t="shared" si="23"/>
        <v>26.69</v>
      </c>
      <c r="AD64" s="267">
        <f t="shared" si="24"/>
        <v>53.89</v>
      </c>
      <c r="AE64" s="268">
        <f t="shared" si="16"/>
        <v>7619363</v>
      </c>
      <c r="AF64" s="269">
        <v>0.02</v>
      </c>
      <c r="AG64" s="270">
        <v>11458372</v>
      </c>
      <c r="AH64" s="270">
        <v>0</v>
      </c>
      <c r="AI64" s="271">
        <f t="shared" si="17"/>
        <v>11458372</v>
      </c>
      <c r="AJ64" s="268">
        <v>600720150</v>
      </c>
      <c r="AK64" s="268">
        <f t="shared" si="28"/>
        <v>572918600</v>
      </c>
      <c r="AL64" s="269">
        <f t="shared" si="18"/>
        <v>-4.6280368654189476E-2</v>
      </c>
      <c r="AM64" s="268">
        <f t="shared" si="19"/>
        <v>572918600</v>
      </c>
      <c r="AN64" s="258">
        <f t="shared" si="25"/>
        <v>0.02</v>
      </c>
      <c r="AO64" s="258">
        <f t="shared" si="26"/>
        <v>0</v>
      </c>
      <c r="AP64" s="268">
        <v>388955</v>
      </c>
      <c r="AQ64" s="268">
        <f t="shared" si="27"/>
        <v>19466690</v>
      </c>
      <c r="AR64" s="268">
        <f>ROUND(AQ64/'3_Levels 1&amp;2'!C64,2)</f>
        <v>2333.3000000000002</v>
      </c>
    </row>
    <row r="65" spans="1:44" ht="15" customHeight="1" x14ac:dyDescent="0.2">
      <c r="A65" s="255">
        <v>59</v>
      </c>
      <c r="B65" s="256" t="s">
        <v>64</v>
      </c>
      <c r="C65" s="257">
        <v>141302110</v>
      </c>
      <c r="D65" s="257">
        <v>42089103</v>
      </c>
      <c r="E65" s="257">
        <f t="shared" si="9"/>
        <v>99213007</v>
      </c>
      <c r="F65" s="257">
        <v>96923080</v>
      </c>
      <c r="G65" s="258">
        <f t="shared" si="10"/>
        <v>2.3626230202341898E-2</v>
      </c>
      <c r="H65" s="259">
        <f t="shared" si="21"/>
        <v>99213007</v>
      </c>
      <c r="I65" s="260">
        <v>3.91</v>
      </c>
      <c r="J65" s="261">
        <v>382816</v>
      </c>
      <c r="K65" s="260">
        <v>15.07</v>
      </c>
      <c r="L65" s="261">
        <v>1475456</v>
      </c>
      <c r="M65" s="262">
        <v>5.19</v>
      </c>
      <c r="N65" s="262">
        <v>5.19</v>
      </c>
      <c r="O65" s="262">
        <v>1</v>
      </c>
      <c r="P65" s="261">
        <v>35572</v>
      </c>
      <c r="Q65" s="257">
        <f t="shared" si="11"/>
        <v>1893844</v>
      </c>
      <c r="R65" s="262">
        <v>0</v>
      </c>
      <c r="S65" s="261">
        <v>0</v>
      </c>
      <c r="T65" s="262">
        <v>7</v>
      </c>
      <c r="U65" s="262">
        <v>16</v>
      </c>
      <c r="V65" s="262">
        <v>3</v>
      </c>
      <c r="W65" s="261">
        <v>1330058</v>
      </c>
      <c r="X65" s="257">
        <f t="shared" si="12"/>
        <v>1330058</v>
      </c>
      <c r="Y65" s="264">
        <f t="shared" si="13"/>
        <v>18.98</v>
      </c>
      <c r="Z65" s="257">
        <f t="shared" si="14"/>
        <v>1858272</v>
      </c>
      <c r="AA65" s="257">
        <f t="shared" si="15"/>
        <v>1365630</v>
      </c>
      <c r="AB65" s="265">
        <f t="shared" si="22"/>
        <v>13.41</v>
      </c>
      <c r="AC65" s="266">
        <f t="shared" si="23"/>
        <v>19.09</v>
      </c>
      <c r="AD65" s="267">
        <f t="shared" si="24"/>
        <v>32.49</v>
      </c>
      <c r="AE65" s="268">
        <f t="shared" si="16"/>
        <v>3223902</v>
      </c>
      <c r="AF65" s="269">
        <v>0.02</v>
      </c>
      <c r="AG65" s="270">
        <v>4712834</v>
      </c>
      <c r="AH65" s="270">
        <v>0</v>
      </c>
      <c r="AI65" s="271">
        <f t="shared" si="17"/>
        <v>4712834</v>
      </c>
      <c r="AJ65" s="268">
        <v>234253500</v>
      </c>
      <c r="AK65" s="268">
        <f t="shared" si="28"/>
        <v>235641700</v>
      </c>
      <c r="AL65" s="269">
        <f t="shared" si="18"/>
        <v>5.926058735515158E-3</v>
      </c>
      <c r="AM65" s="268">
        <f t="shared" si="19"/>
        <v>235641700</v>
      </c>
      <c r="AN65" s="258">
        <f t="shared" si="25"/>
        <v>0.02</v>
      </c>
      <c r="AO65" s="258">
        <f t="shared" si="26"/>
        <v>0</v>
      </c>
      <c r="AP65" s="268">
        <v>159647</v>
      </c>
      <c r="AQ65" s="268">
        <f t="shared" si="27"/>
        <v>8096383</v>
      </c>
      <c r="AR65" s="268">
        <f>ROUND(AQ65/'3_Levels 1&amp;2'!C65,2)</f>
        <v>1581.63</v>
      </c>
    </row>
    <row r="66" spans="1:44" ht="15" customHeight="1" x14ac:dyDescent="0.2">
      <c r="A66" s="274">
        <v>60</v>
      </c>
      <c r="B66" s="275" t="s">
        <v>65</v>
      </c>
      <c r="C66" s="276">
        <v>316869610</v>
      </c>
      <c r="D66" s="276">
        <v>54116345</v>
      </c>
      <c r="E66" s="276">
        <f t="shared" si="9"/>
        <v>262753265</v>
      </c>
      <c r="F66" s="276">
        <v>268803483</v>
      </c>
      <c r="G66" s="277">
        <f t="shared" si="10"/>
        <v>-2.2507959839195981E-2</v>
      </c>
      <c r="H66" s="278">
        <f t="shared" si="21"/>
        <v>262753265</v>
      </c>
      <c r="I66" s="279">
        <v>4.2300000000000004</v>
      </c>
      <c r="J66" s="280">
        <v>1109461</v>
      </c>
      <c r="K66" s="279">
        <v>11.61</v>
      </c>
      <c r="L66" s="280">
        <v>3041156</v>
      </c>
      <c r="M66" s="281">
        <v>5.56</v>
      </c>
      <c r="N66" s="281">
        <v>26.42</v>
      </c>
      <c r="O66" s="281">
        <v>4</v>
      </c>
      <c r="P66" s="280">
        <v>1828939</v>
      </c>
      <c r="Q66" s="276">
        <f t="shared" si="11"/>
        <v>5979556</v>
      </c>
      <c r="R66" s="281">
        <v>0</v>
      </c>
      <c r="S66" s="280">
        <v>0</v>
      </c>
      <c r="T66" s="281">
        <v>9</v>
      </c>
      <c r="U66" s="281">
        <v>40</v>
      </c>
      <c r="V66" s="281">
        <v>7</v>
      </c>
      <c r="W66" s="280">
        <v>5908117</v>
      </c>
      <c r="X66" s="276">
        <f t="shared" si="12"/>
        <v>5908117</v>
      </c>
      <c r="Y66" s="282">
        <f t="shared" si="13"/>
        <v>15.84</v>
      </c>
      <c r="Z66" s="276">
        <f t="shared" si="14"/>
        <v>4150617</v>
      </c>
      <c r="AA66" s="276">
        <f t="shared" si="15"/>
        <v>7737056</v>
      </c>
      <c r="AB66" s="283">
        <f t="shared" si="22"/>
        <v>22.49</v>
      </c>
      <c r="AC66" s="284">
        <f t="shared" si="23"/>
        <v>22.76</v>
      </c>
      <c r="AD66" s="285">
        <f t="shared" si="24"/>
        <v>45.24</v>
      </c>
      <c r="AE66" s="286">
        <f t="shared" si="16"/>
        <v>11887673</v>
      </c>
      <c r="AF66" s="287">
        <v>2.1299999999999999E-2</v>
      </c>
      <c r="AG66" s="288">
        <v>12935132</v>
      </c>
      <c r="AH66" s="288">
        <v>0</v>
      </c>
      <c r="AI66" s="289">
        <f t="shared" si="17"/>
        <v>12935132</v>
      </c>
      <c r="AJ66" s="286">
        <v>616844225</v>
      </c>
      <c r="AK66" s="286">
        <f t="shared" si="28"/>
        <v>607283192</v>
      </c>
      <c r="AL66" s="287">
        <f t="shared" si="18"/>
        <v>-1.549991490963541E-2</v>
      </c>
      <c r="AM66" s="286">
        <f t="shared" si="19"/>
        <v>607283192</v>
      </c>
      <c r="AN66" s="277">
        <f t="shared" si="25"/>
        <v>2.1300000017125453E-2</v>
      </c>
      <c r="AO66" s="277">
        <f t="shared" si="26"/>
        <v>0</v>
      </c>
      <c r="AP66" s="286">
        <v>286318</v>
      </c>
      <c r="AQ66" s="286">
        <f t="shared" si="27"/>
        <v>25109123</v>
      </c>
      <c r="AR66" s="286">
        <f>ROUND(AQ66/'3_Levels 1&amp;2'!C66,2)</f>
        <v>4112.2</v>
      </c>
    </row>
    <row r="67" spans="1:44" ht="15" customHeight="1" x14ac:dyDescent="0.2">
      <c r="A67" s="255">
        <v>61</v>
      </c>
      <c r="B67" s="256" t="s">
        <v>66</v>
      </c>
      <c r="C67" s="257">
        <v>437606095</v>
      </c>
      <c r="D67" s="257">
        <v>44993812</v>
      </c>
      <c r="E67" s="257">
        <f t="shared" si="9"/>
        <v>392612283</v>
      </c>
      <c r="F67" s="257">
        <v>406361061</v>
      </c>
      <c r="G67" s="258">
        <f t="shared" si="10"/>
        <v>-3.3833896304350873E-2</v>
      </c>
      <c r="H67" s="259">
        <f t="shared" si="21"/>
        <v>392612283</v>
      </c>
      <c r="I67" s="260">
        <v>4.3899999999999997</v>
      </c>
      <c r="J67" s="261">
        <v>1716609</v>
      </c>
      <c r="K67" s="260">
        <v>27</v>
      </c>
      <c r="L67" s="261">
        <v>10557731</v>
      </c>
      <c r="M67" s="262">
        <v>0</v>
      </c>
      <c r="N67" s="262">
        <v>0</v>
      </c>
      <c r="O67" s="262">
        <v>0</v>
      </c>
      <c r="P67" s="261">
        <v>0</v>
      </c>
      <c r="Q67" s="257">
        <f t="shared" si="11"/>
        <v>12274340</v>
      </c>
      <c r="R67" s="263">
        <v>0</v>
      </c>
      <c r="S67" s="261">
        <v>0</v>
      </c>
      <c r="T67" s="262">
        <v>0</v>
      </c>
      <c r="U67" s="262">
        <v>0</v>
      </c>
      <c r="V67" s="262">
        <v>0</v>
      </c>
      <c r="W67" s="261">
        <v>0</v>
      </c>
      <c r="X67" s="257">
        <f t="shared" si="12"/>
        <v>0</v>
      </c>
      <c r="Y67" s="264">
        <f t="shared" si="13"/>
        <v>31.39</v>
      </c>
      <c r="Z67" s="257">
        <f t="shared" si="14"/>
        <v>12274340</v>
      </c>
      <c r="AA67" s="257">
        <f t="shared" si="15"/>
        <v>0</v>
      </c>
      <c r="AB67" s="265">
        <f t="shared" si="22"/>
        <v>0</v>
      </c>
      <c r="AC67" s="266">
        <f t="shared" si="23"/>
        <v>31.26</v>
      </c>
      <c r="AD67" s="267">
        <f t="shared" si="24"/>
        <v>31.26</v>
      </c>
      <c r="AE67" s="268">
        <f t="shared" si="16"/>
        <v>12274340</v>
      </c>
      <c r="AF67" s="269">
        <v>0.02</v>
      </c>
      <c r="AG67" s="270">
        <v>16385973</v>
      </c>
      <c r="AH67" s="270">
        <v>0</v>
      </c>
      <c r="AI67" s="271">
        <f t="shared" si="17"/>
        <v>16385973</v>
      </c>
      <c r="AJ67" s="268">
        <v>821432050</v>
      </c>
      <c r="AK67" s="268">
        <f t="shared" si="28"/>
        <v>819298650</v>
      </c>
      <c r="AL67" s="272">
        <f t="shared" si="18"/>
        <v>-2.5971716102384853E-3</v>
      </c>
      <c r="AM67" s="273">
        <f t="shared" si="19"/>
        <v>819298650</v>
      </c>
      <c r="AN67" s="258">
        <f t="shared" si="25"/>
        <v>0.02</v>
      </c>
      <c r="AO67" s="258">
        <f t="shared" si="26"/>
        <v>0</v>
      </c>
      <c r="AP67" s="268">
        <v>150184</v>
      </c>
      <c r="AQ67" s="268">
        <f t="shared" si="27"/>
        <v>28810497</v>
      </c>
      <c r="AR67" s="268">
        <f>ROUND(AQ67/'3_Levels 1&amp;2'!C67,2)</f>
        <v>7843.86</v>
      </c>
    </row>
    <row r="68" spans="1:44" ht="15" customHeight="1" x14ac:dyDescent="0.2">
      <c r="A68" s="255">
        <v>62</v>
      </c>
      <c r="B68" s="256" t="s">
        <v>67</v>
      </c>
      <c r="C68" s="257">
        <v>75181740</v>
      </c>
      <c r="D68" s="257">
        <v>17686688</v>
      </c>
      <c r="E68" s="257">
        <f t="shared" si="9"/>
        <v>57495052</v>
      </c>
      <c r="F68" s="257">
        <v>58209602</v>
      </c>
      <c r="G68" s="258">
        <f t="shared" si="10"/>
        <v>-1.2275466167935661E-2</v>
      </c>
      <c r="H68" s="259">
        <f t="shared" si="21"/>
        <v>57495052</v>
      </c>
      <c r="I68" s="260">
        <v>7.23</v>
      </c>
      <c r="J68" s="261">
        <v>422587</v>
      </c>
      <c r="K68" s="260">
        <v>17.989999999999998</v>
      </c>
      <c r="L68" s="261">
        <v>1003501</v>
      </c>
      <c r="M68" s="262">
        <v>4.57</v>
      </c>
      <c r="N68" s="262">
        <v>4.57</v>
      </c>
      <c r="O68" s="262">
        <v>1</v>
      </c>
      <c r="P68" s="261">
        <v>170121</v>
      </c>
      <c r="Q68" s="257">
        <f t="shared" si="11"/>
        <v>1596209</v>
      </c>
      <c r="R68" s="262">
        <v>0</v>
      </c>
      <c r="S68" s="261">
        <v>0</v>
      </c>
      <c r="T68" s="262">
        <v>0</v>
      </c>
      <c r="U68" s="262">
        <v>0</v>
      </c>
      <c r="V68" s="262">
        <v>0</v>
      </c>
      <c r="W68" s="261">
        <v>0</v>
      </c>
      <c r="X68" s="257">
        <f t="shared" si="12"/>
        <v>0</v>
      </c>
      <c r="Y68" s="264">
        <f t="shared" si="13"/>
        <v>25.22</v>
      </c>
      <c r="Z68" s="257">
        <f>J68+L68+S68</f>
        <v>1426088</v>
      </c>
      <c r="AA68" s="257">
        <f t="shared" si="15"/>
        <v>170121</v>
      </c>
      <c r="AB68" s="265">
        <f t="shared" si="22"/>
        <v>0</v>
      </c>
      <c r="AC68" s="266">
        <f t="shared" si="23"/>
        <v>27.76</v>
      </c>
      <c r="AD68" s="267">
        <f t="shared" si="24"/>
        <v>27.76</v>
      </c>
      <c r="AE68" s="268">
        <f t="shared" si="16"/>
        <v>1596209</v>
      </c>
      <c r="AF68" s="269">
        <v>0.02</v>
      </c>
      <c r="AG68" s="270">
        <v>2553628</v>
      </c>
      <c r="AH68" s="270">
        <v>0</v>
      </c>
      <c r="AI68" s="271">
        <f t="shared" si="17"/>
        <v>2553628</v>
      </c>
      <c r="AJ68" s="268">
        <v>140988500</v>
      </c>
      <c r="AK68" s="268">
        <f t="shared" si="28"/>
        <v>127681400</v>
      </c>
      <c r="AL68" s="272">
        <f t="shared" si="18"/>
        <v>-9.4384293754455145E-2</v>
      </c>
      <c r="AM68" s="273">
        <f t="shared" si="19"/>
        <v>127681400</v>
      </c>
      <c r="AN68" s="258">
        <f t="shared" si="25"/>
        <v>0.02</v>
      </c>
      <c r="AO68" s="258">
        <f t="shared" si="26"/>
        <v>0</v>
      </c>
      <c r="AP68" s="268">
        <v>93046</v>
      </c>
      <c r="AQ68" s="268">
        <f t="shared" si="27"/>
        <v>4242883</v>
      </c>
      <c r="AR68" s="268">
        <f>ROUND(AQ68/'3_Levels 1&amp;2'!C68,2)</f>
        <v>2123.5700000000002</v>
      </c>
    </row>
    <row r="69" spans="1:44" ht="15" customHeight="1" x14ac:dyDescent="0.2">
      <c r="A69" s="255">
        <v>63</v>
      </c>
      <c r="B69" s="256" t="s">
        <v>68</v>
      </c>
      <c r="C69" s="257">
        <v>302020849</v>
      </c>
      <c r="D69" s="257">
        <v>17658390</v>
      </c>
      <c r="E69" s="257">
        <f t="shared" si="9"/>
        <v>284362459</v>
      </c>
      <c r="F69" s="257">
        <v>273950141</v>
      </c>
      <c r="G69" s="258">
        <f t="shared" si="10"/>
        <v>3.8008076805479726E-2</v>
      </c>
      <c r="H69" s="259">
        <f t="shared" si="21"/>
        <v>284362459</v>
      </c>
      <c r="I69" s="260">
        <v>4.33</v>
      </c>
      <c r="J69" s="261">
        <v>1182162</v>
      </c>
      <c r="K69" s="260">
        <v>28.62</v>
      </c>
      <c r="L69" s="261">
        <v>7908316</v>
      </c>
      <c r="M69" s="262">
        <v>0</v>
      </c>
      <c r="N69" s="262">
        <v>0</v>
      </c>
      <c r="O69" s="262">
        <v>0</v>
      </c>
      <c r="P69" s="261">
        <v>0</v>
      </c>
      <c r="Q69" s="257">
        <f t="shared" si="11"/>
        <v>9090478</v>
      </c>
      <c r="R69" s="262">
        <v>2</v>
      </c>
      <c r="S69" s="261">
        <v>546066</v>
      </c>
      <c r="T69" s="262">
        <v>0</v>
      </c>
      <c r="U69" s="262">
        <v>0</v>
      </c>
      <c r="V69" s="262">
        <v>0</v>
      </c>
      <c r="W69" s="261">
        <v>0</v>
      </c>
      <c r="X69" s="257">
        <f t="shared" si="12"/>
        <v>546066</v>
      </c>
      <c r="Y69" s="264">
        <f t="shared" si="13"/>
        <v>34.950000000000003</v>
      </c>
      <c r="Z69" s="257">
        <f t="shared" si="14"/>
        <v>9636544</v>
      </c>
      <c r="AA69" s="257">
        <f t="shared" si="15"/>
        <v>0</v>
      </c>
      <c r="AB69" s="265">
        <f t="shared" si="22"/>
        <v>1.92</v>
      </c>
      <c r="AC69" s="266">
        <f t="shared" si="23"/>
        <v>31.97</v>
      </c>
      <c r="AD69" s="267">
        <f t="shared" si="24"/>
        <v>33.89</v>
      </c>
      <c r="AE69" s="268">
        <f t="shared" si="16"/>
        <v>9636544</v>
      </c>
      <c r="AF69" s="269">
        <v>0.03</v>
      </c>
      <c r="AG69" s="270">
        <v>7548418</v>
      </c>
      <c r="AH69" s="270">
        <v>0</v>
      </c>
      <c r="AI69" s="271">
        <f t="shared" si="17"/>
        <v>7548418</v>
      </c>
      <c r="AJ69" s="268">
        <v>206539500</v>
      </c>
      <c r="AK69" s="268">
        <f t="shared" si="28"/>
        <v>251613933</v>
      </c>
      <c r="AL69" s="269">
        <f t="shared" si="18"/>
        <v>0.21823638093439754</v>
      </c>
      <c r="AM69" s="268">
        <f t="shared" si="19"/>
        <v>237520424.99999997</v>
      </c>
      <c r="AN69" s="258">
        <f t="shared" si="25"/>
        <v>3.0000000039743426E-2</v>
      </c>
      <c r="AO69" s="258">
        <f t="shared" si="26"/>
        <v>0</v>
      </c>
      <c r="AP69" s="268">
        <v>50337</v>
      </c>
      <c r="AQ69" s="268">
        <f t="shared" si="27"/>
        <v>17235299</v>
      </c>
      <c r="AR69" s="268">
        <f>ROUND(AQ69/'3_Levels 1&amp;2'!C69,2)</f>
        <v>8187.79</v>
      </c>
    </row>
    <row r="70" spans="1:44" ht="15" customHeight="1" x14ac:dyDescent="0.2">
      <c r="A70" s="255">
        <v>64</v>
      </c>
      <c r="B70" s="256" t="s">
        <v>69</v>
      </c>
      <c r="C70" s="257">
        <v>85767450</v>
      </c>
      <c r="D70" s="257">
        <v>17235697</v>
      </c>
      <c r="E70" s="257">
        <f t="shared" si="9"/>
        <v>68531753</v>
      </c>
      <c r="F70" s="257">
        <v>65332133</v>
      </c>
      <c r="G70" s="258">
        <f t="shared" si="10"/>
        <v>4.8974675294927231E-2</v>
      </c>
      <c r="H70" s="259">
        <f t="shared" si="21"/>
        <v>68531753</v>
      </c>
      <c r="I70" s="260">
        <v>4.93</v>
      </c>
      <c r="J70" s="261">
        <v>334676</v>
      </c>
      <c r="K70" s="260">
        <v>15.79</v>
      </c>
      <c r="L70" s="261">
        <v>1072095</v>
      </c>
      <c r="M70" s="262">
        <v>3.06</v>
      </c>
      <c r="N70" s="262">
        <v>3.44</v>
      </c>
      <c r="O70" s="262">
        <v>2</v>
      </c>
      <c r="P70" s="261">
        <v>181754</v>
      </c>
      <c r="Q70" s="257">
        <f t="shared" si="11"/>
        <v>1588525</v>
      </c>
      <c r="R70" s="262">
        <v>0</v>
      </c>
      <c r="S70" s="261">
        <v>0</v>
      </c>
      <c r="T70" s="262">
        <v>16</v>
      </c>
      <c r="U70" s="262">
        <v>35</v>
      </c>
      <c r="V70" s="262">
        <v>3</v>
      </c>
      <c r="W70" s="261">
        <v>1204473</v>
      </c>
      <c r="X70" s="257">
        <f t="shared" si="12"/>
        <v>1204473</v>
      </c>
      <c r="Y70" s="264">
        <f t="shared" si="13"/>
        <v>20.72</v>
      </c>
      <c r="Z70" s="257">
        <f t="shared" si="14"/>
        <v>1406771</v>
      </c>
      <c r="AA70" s="257">
        <f t="shared" si="15"/>
        <v>1386227</v>
      </c>
      <c r="AB70" s="265">
        <f t="shared" si="22"/>
        <v>17.579999999999998</v>
      </c>
      <c r="AC70" s="266">
        <f t="shared" si="23"/>
        <v>23.18</v>
      </c>
      <c r="AD70" s="267">
        <f t="shared" si="24"/>
        <v>40.75</v>
      </c>
      <c r="AE70" s="268">
        <f t="shared" si="16"/>
        <v>2792998</v>
      </c>
      <c r="AF70" s="269">
        <v>0.02</v>
      </c>
      <c r="AG70" s="270">
        <v>3810857</v>
      </c>
      <c r="AH70" s="270">
        <v>0</v>
      </c>
      <c r="AI70" s="271">
        <f t="shared" si="17"/>
        <v>3810857</v>
      </c>
      <c r="AJ70" s="268">
        <v>196466750</v>
      </c>
      <c r="AK70" s="268">
        <f t="shared" si="28"/>
        <v>190542850</v>
      </c>
      <c r="AL70" s="269">
        <f t="shared" si="18"/>
        <v>-3.0152175877088617E-2</v>
      </c>
      <c r="AM70" s="268">
        <f t="shared" si="19"/>
        <v>190542850</v>
      </c>
      <c r="AN70" s="258">
        <f t="shared" si="25"/>
        <v>0.02</v>
      </c>
      <c r="AO70" s="258">
        <f t="shared" si="26"/>
        <v>0</v>
      </c>
      <c r="AP70" s="268">
        <v>224147</v>
      </c>
      <c r="AQ70" s="268">
        <f t="shared" si="27"/>
        <v>6828002</v>
      </c>
      <c r="AR70" s="268">
        <f>ROUND(AQ70/'3_Levels 1&amp;2'!C70,2)</f>
        <v>3193.64</v>
      </c>
    </row>
    <row r="71" spans="1:44" ht="15" customHeight="1" x14ac:dyDescent="0.2">
      <c r="A71" s="274">
        <v>65</v>
      </c>
      <c r="B71" s="275" t="s">
        <v>70</v>
      </c>
      <c r="C71" s="276">
        <v>416771391</v>
      </c>
      <c r="D71" s="276">
        <v>43816862</v>
      </c>
      <c r="E71" s="276">
        <f t="shared" si="9"/>
        <v>372954529</v>
      </c>
      <c r="F71" s="276">
        <v>360109043</v>
      </c>
      <c r="G71" s="277">
        <f t="shared" si="10"/>
        <v>3.5671100878185945E-2</v>
      </c>
      <c r="H71" s="278">
        <f t="shared" si="21"/>
        <v>372954529</v>
      </c>
      <c r="I71" s="279">
        <v>7.07</v>
      </c>
      <c r="J71" s="280">
        <v>2664974</v>
      </c>
      <c r="K71" s="279">
        <v>20.56</v>
      </c>
      <c r="L71" s="280">
        <v>7745080</v>
      </c>
      <c r="M71" s="281">
        <v>0</v>
      </c>
      <c r="N71" s="281">
        <v>0</v>
      </c>
      <c r="O71" s="281">
        <v>0</v>
      </c>
      <c r="P71" s="280">
        <v>0</v>
      </c>
      <c r="Q71" s="276">
        <f t="shared" si="11"/>
        <v>10410054</v>
      </c>
      <c r="R71" s="281">
        <v>13.65</v>
      </c>
      <c r="S71" s="280">
        <v>5143497</v>
      </c>
      <c r="T71" s="281">
        <v>0</v>
      </c>
      <c r="U71" s="281">
        <v>0</v>
      </c>
      <c r="V71" s="281">
        <v>0</v>
      </c>
      <c r="W71" s="280">
        <v>0</v>
      </c>
      <c r="X71" s="276">
        <f t="shared" si="12"/>
        <v>5143497</v>
      </c>
      <c r="Y71" s="282">
        <f t="shared" si="13"/>
        <v>41.28</v>
      </c>
      <c r="Z71" s="276">
        <f t="shared" si="14"/>
        <v>15553551</v>
      </c>
      <c r="AA71" s="276">
        <f t="shared" si="15"/>
        <v>0</v>
      </c>
      <c r="AB71" s="283">
        <f t="shared" ref="AB71:AB76" si="29">ROUND((X71/E71)*1000,2)</f>
        <v>13.79</v>
      </c>
      <c r="AC71" s="284">
        <f t="shared" ref="AC71:AC76" si="30">ROUND((Q71/E71)*1000,2)</f>
        <v>27.91</v>
      </c>
      <c r="AD71" s="285">
        <f t="shared" ref="AD71:AD76" si="31">ROUND((AE71/E71)*1000,2)</f>
        <v>41.7</v>
      </c>
      <c r="AE71" s="286">
        <f t="shared" si="16"/>
        <v>15553551</v>
      </c>
      <c r="AF71" s="287">
        <v>0.02</v>
      </c>
      <c r="AG71" s="288">
        <v>28963595</v>
      </c>
      <c r="AH71" s="288">
        <v>0</v>
      </c>
      <c r="AI71" s="289">
        <f t="shared" si="17"/>
        <v>28963595</v>
      </c>
      <c r="AJ71" s="286">
        <v>1483795050</v>
      </c>
      <c r="AK71" s="286">
        <f t="shared" si="28"/>
        <v>1448179750</v>
      </c>
      <c r="AL71" s="287">
        <f t="shared" si="18"/>
        <v>-2.4002843249814051E-2</v>
      </c>
      <c r="AM71" s="286">
        <f t="shared" si="19"/>
        <v>1448179750</v>
      </c>
      <c r="AN71" s="277">
        <f t="shared" si="25"/>
        <v>0.02</v>
      </c>
      <c r="AO71" s="277">
        <f t="shared" si="26"/>
        <v>0</v>
      </c>
      <c r="AP71" s="286">
        <v>375325</v>
      </c>
      <c r="AQ71" s="286">
        <f>AP71+AE71+AI71</f>
        <v>44892471</v>
      </c>
      <c r="AR71" s="286">
        <f>ROUND(AQ71/'3_Levels 1&amp;2'!C71,2)</f>
        <v>5574.63</v>
      </c>
    </row>
    <row r="72" spans="1:44" ht="15" customHeight="1" x14ac:dyDescent="0.2">
      <c r="A72" s="255">
        <v>66</v>
      </c>
      <c r="B72" s="256" t="s">
        <v>71</v>
      </c>
      <c r="C72" s="257">
        <v>101286670</v>
      </c>
      <c r="D72" s="257">
        <v>19558710</v>
      </c>
      <c r="E72" s="257">
        <f>C72-D72</f>
        <v>81727960</v>
      </c>
      <c r="F72" s="257">
        <v>81075420</v>
      </c>
      <c r="G72" s="258">
        <f>(E72-F72)/F72</f>
        <v>8.048555283463224E-3</v>
      </c>
      <c r="H72" s="259">
        <f t="shared" si="21"/>
        <v>81727960</v>
      </c>
      <c r="I72" s="260">
        <v>6.44</v>
      </c>
      <c r="J72" s="261">
        <v>508315</v>
      </c>
      <c r="K72" s="260">
        <v>56.37</v>
      </c>
      <c r="L72" s="261">
        <v>4644193</v>
      </c>
      <c r="M72" s="262">
        <v>0</v>
      </c>
      <c r="N72" s="262">
        <v>0</v>
      </c>
      <c r="O72" s="262">
        <v>0</v>
      </c>
      <c r="P72" s="261">
        <v>0</v>
      </c>
      <c r="Q72" s="257">
        <f>J72+L72+P72</f>
        <v>5152508</v>
      </c>
      <c r="R72" s="263">
        <v>0</v>
      </c>
      <c r="S72" s="261">
        <v>0</v>
      </c>
      <c r="T72" s="262">
        <v>0</v>
      </c>
      <c r="U72" s="262">
        <v>0</v>
      </c>
      <c r="V72" s="262">
        <v>0</v>
      </c>
      <c r="W72" s="261">
        <v>0</v>
      </c>
      <c r="X72" s="257">
        <f>S72+W72</f>
        <v>0</v>
      </c>
      <c r="Y72" s="264">
        <f t="shared" ref="Y72:Z74" si="32">I72+K72+R72</f>
        <v>62.809999999999995</v>
      </c>
      <c r="Z72" s="257">
        <f t="shared" si="32"/>
        <v>5152508</v>
      </c>
      <c r="AA72" s="257">
        <f>P72+W72</f>
        <v>0</v>
      </c>
      <c r="AB72" s="265">
        <f t="shared" si="29"/>
        <v>0</v>
      </c>
      <c r="AC72" s="266">
        <f t="shared" si="30"/>
        <v>63.04</v>
      </c>
      <c r="AD72" s="267">
        <f t="shared" si="31"/>
        <v>63.04</v>
      </c>
      <c r="AE72" s="268">
        <f>X72+Q72</f>
        <v>5152508</v>
      </c>
      <c r="AF72" s="269">
        <v>0.01</v>
      </c>
      <c r="AG72" s="270">
        <v>2691282</v>
      </c>
      <c r="AH72" s="270">
        <v>0</v>
      </c>
      <c r="AI72" s="271">
        <f>AG72+AH72</f>
        <v>2691282</v>
      </c>
      <c r="AJ72" s="268">
        <v>268254600</v>
      </c>
      <c r="AK72" s="268">
        <f t="shared" si="28"/>
        <v>269128200</v>
      </c>
      <c r="AL72" s="272">
        <f>(AK72-AJ72)/AJ72</f>
        <v>3.2566077152078659E-3</v>
      </c>
      <c r="AM72" s="273">
        <f>IF((AK72-AJ72)/AJ72&gt;$AM$3,AJ72*(1+$AM$3),AK72)</f>
        <v>269128200</v>
      </c>
      <c r="AN72" s="258">
        <f t="shared" si="25"/>
        <v>0.01</v>
      </c>
      <c r="AO72" s="258">
        <f t="shared" si="26"/>
        <v>0</v>
      </c>
      <c r="AP72" s="268">
        <v>196515</v>
      </c>
      <c r="AQ72" s="268">
        <f>AP72+AE72+AI72</f>
        <v>8040305</v>
      </c>
      <c r="AR72" s="268">
        <f>ROUND(AQ72/'3_Levels 1&amp;2'!C72,2)</f>
        <v>4062.81</v>
      </c>
    </row>
    <row r="73" spans="1:44" s="290" customFormat="1" ht="15" customHeight="1" x14ac:dyDescent="0.2">
      <c r="A73" s="255">
        <v>67</v>
      </c>
      <c r="B73" s="256" t="s">
        <v>4</v>
      </c>
      <c r="C73" s="257">
        <v>284296891</v>
      </c>
      <c r="D73" s="257">
        <v>44269636</v>
      </c>
      <c r="E73" s="257">
        <f>C73-D73</f>
        <v>240027255</v>
      </c>
      <c r="F73" s="257">
        <v>240027255</v>
      </c>
      <c r="G73" s="258">
        <f>(E73-F73)/F73</f>
        <v>0</v>
      </c>
      <c r="H73" s="259">
        <f t="shared" si="21"/>
        <v>240027255</v>
      </c>
      <c r="I73" s="260">
        <v>5</v>
      </c>
      <c r="J73" s="261">
        <v>1184020</v>
      </c>
      <c r="K73" s="260">
        <v>38.200000000000003</v>
      </c>
      <c r="L73" s="261">
        <v>9045679</v>
      </c>
      <c r="M73" s="262">
        <v>0</v>
      </c>
      <c r="N73" s="262">
        <v>0</v>
      </c>
      <c r="O73" s="262">
        <v>0</v>
      </c>
      <c r="P73" s="261">
        <v>0</v>
      </c>
      <c r="Q73" s="257">
        <f>J73+L73+P73</f>
        <v>10229699</v>
      </c>
      <c r="R73" s="262">
        <v>36</v>
      </c>
      <c r="S73" s="261">
        <v>8524689</v>
      </c>
      <c r="T73" s="262">
        <v>0</v>
      </c>
      <c r="U73" s="262">
        <v>0</v>
      </c>
      <c r="V73" s="262">
        <v>0</v>
      </c>
      <c r="W73" s="261">
        <v>0</v>
      </c>
      <c r="X73" s="257">
        <f>S73+W73</f>
        <v>8524689</v>
      </c>
      <c r="Y73" s="264">
        <f t="shared" si="32"/>
        <v>79.2</v>
      </c>
      <c r="Z73" s="257">
        <f t="shared" si="32"/>
        <v>18754388</v>
      </c>
      <c r="AA73" s="257">
        <f>P73+W73</f>
        <v>0</v>
      </c>
      <c r="AB73" s="265">
        <f t="shared" si="29"/>
        <v>35.520000000000003</v>
      </c>
      <c r="AC73" s="266">
        <f t="shared" si="30"/>
        <v>42.62</v>
      </c>
      <c r="AD73" s="267">
        <f t="shared" si="31"/>
        <v>78.13</v>
      </c>
      <c r="AE73" s="268">
        <f>X73+Q73</f>
        <v>18754388</v>
      </c>
      <c r="AF73" s="269">
        <v>0.02</v>
      </c>
      <c r="AG73" s="270">
        <v>11647416</v>
      </c>
      <c r="AH73" s="270">
        <v>0</v>
      </c>
      <c r="AI73" s="271">
        <f>AG73+AH73+30341</f>
        <v>11677757</v>
      </c>
      <c r="AJ73" s="268">
        <v>497099350</v>
      </c>
      <c r="AK73" s="268">
        <f t="shared" si="28"/>
        <v>583887850</v>
      </c>
      <c r="AL73" s="272">
        <f>(AK73-AJ73)/AJ73</f>
        <v>0.17458984808569958</v>
      </c>
      <c r="AM73" s="273">
        <f>IF((AK73-AJ73)/AJ73&gt;$AM$3,AJ73*(1+$AM$3),AK73)</f>
        <v>571664252.5</v>
      </c>
      <c r="AN73" s="258">
        <f t="shared" si="25"/>
        <v>1.9948036253879919E-2</v>
      </c>
      <c r="AO73" s="258">
        <f t="shared" si="26"/>
        <v>0</v>
      </c>
      <c r="AP73" s="268">
        <v>93608</v>
      </c>
      <c r="AQ73" s="268">
        <f>AP73+AE73+AI73</f>
        <v>30525753</v>
      </c>
      <c r="AR73" s="268">
        <f>ROUND(AQ73/'3_Levels 1&amp;2'!C73,2)</f>
        <v>5634.14</v>
      </c>
    </row>
    <row r="74" spans="1:44" s="290" customFormat="1" ht="15" customHeight="1" x14ac:dyDescent="0.2">
      <c r="A74" s="255">
        <v>68</v>
      </c>
      <c r="B74" s="256" t="s">
        <v>3</v>
      </c>
      <c r="C74" s="257">
        <v>63860516</v>
      </c>
      <c r="D74" s="257">
        <v>20046665</v>
      </c>
      <c r="E74" s="257">
        <f>C74-D74</f>
        <v>43813851</v>
      </c>
      <c r="F74" s="257">
        <v>43813851</v>
      </c>
      <c r="G74" s="258">
        <f>(E74-F74)/F74</f>
        <v>0</v>
      </c>
      <c r="H74" s="259">
        <f t="shared" si="21"/>
        <v>43813851</v>
      </c>
      <c r="I74" s="260">
        <v>5</v>
      </c>
      <c r="J74" s="261">
        <v>214017</v>
      </c>
      <c r="K74" s="260">
        <v>38.200000000000003</v>
      </c>
      <c r="L74" s="261">
        <v>1635092</v>
      </c>
      <c r="M74" s="262">
        <v>0</v>
      </c>
      <c r="N74" s="262">
        <v>0</v>
      </c>
      <c r="O74" s="262">
        <v>0</v>
      </c>
      <c r="P74" s="261">
        <v>0</v>
      </c>
      <c r="Q74" s="257">
        <f>J74+L74+P74</f>
        <v>1849109</v>
      </c>
      <c r="R74" s="262">
        <v>0</v>
      </c>
      <c r="S74" s="261">
        <v>0</v>
      </c>
      <c r="T74" s="262">
        <v>0</v>
      </c>
      <c r="U74" s="262">
        <v>0</v>
      </c>
      <c r="V74" s="262">
        <v>0</v>
      </c>
      <c r="W74" s="261">
        <v>0</v>
      </c>
      <c r="X74" s="257">
        <f>S74+W74</f>
        <v>0</v>
      </c>
      <c r="Y74" s="264">
        <f t="shared" si="32"/>
        <v>43.2</v>
      </c>
      <c r="Z74" s="257">
        <f t="shared" si="32"/>
        <v>1849109</v>
      </c>
      <c r="AA74" s="257">
        <f>P74+W74</f>
        <v>0</v>
      </c>
      <c r="AB74" s="265">
        <f t="shared" si="29"/>
        <v>0</v>
      </c>
      <c r="AC74" s="266">
        <f t="shared" si="30"/>
        <v>42.2</v>
      </c>
      <c r="AD74" s="267">
        <f t="shared" si="31"/>
        <v>42.2</v>
      </c>
      <c r="AE74" s="268">
        <f>X74+Q74</f>
        <v>1849109</v>
      </c>
      <c r="AF74" s="269">
        <v>0.02</v>
      </c>
      <c r="AG74" s="270">
        <v>3763399</v>
      </c>
      <c r="AH74" s="270">
        <v>0</v>
      </c>
      <c r="AI74" s="271">
        <f>AG74+AH74</f>
        <v>3763399</v>
      </c>
      <c r="AJ74" s="268">
        <v>165970400</v>
      </c>
      <c r="AK74" s="268">
        <f t="shared" si="28"/>
        <v>188169950</v>
      </c>
      <c r="AL74" s="269">
        <f>(AK74-AJ74)/AJ74</f>
        <v>0.13375607939729012</v>
      </c>
      <c r="AM74" s="268">
        <f>IF((AK74-AJ74)/AJ74&gt;$AM$3,AJ74*(1+$AM$3),AK74)</f>
        <v>188169950</v>
      </c>
      <c r="AN74" s="258">
        <f t="shared" si="25"/>
        <v>0.02</v>
      </c>
      <c r="AO74" s="258">
        <f t="shared" si="26"/>
        <v>0</v>
      </c>
      <c r="AP74" s="268">
        <v>42389</v>
      </c>
      <c r="AQ74" s="268">
        <f>AP74+AE74+AI74</f>
        <v>5654897</v>
      </c>
      <c r="AR74" s="268">
        <f>ROUND(AQ74/'3_Levels 1&amp;2'!C74,2)</f>
        <v>2965.34</v>
      </c>
    </row>
    <row r="75" spans="1:44" s="308" customFormat="1" ht="15" customHeight="1" x14ac:dyDescent="0.2">
      <c r="A75" s="291">
        <v>69</v>
      </c>
      <c r="B75" s="292" t="s">
        <v>93</v>
      </c>
      <c r="C75" s="293">
        <v>188962278</v>
      </c>
      <c r="D75" s="294">
        <v>66259538</v>
      </c>
      <c r="E75" s="294">
        <f>C75-D75</f>
        <v>122702740</v>
      </c>
      <c r="F75" s="294">
        <v>122702740</v>
      </c>
      <c r="G75" s="295">
        <f>(E75-F75)/F75</f>
        <v>0</v>
      </c>
      <c r="H75" s="296">
        <f t="shared" si="21"/>
        <v>122702740</v>
      </c>
      <c r="I75" s="297">
        <v>4.2300000000000004</v>
      </c>
      <c r="J75" s="293">
        <v>472350</v>
      </c>
      <c r="K75" s="297">
        <v>32.520000000000003</v>
      </c>
      <c r="L75" s="293">
        <v>3631411</v>
      </c>
      <c r="M75" s="298">
        <v>0</v>
      </c>
      <c r="N75" s="298">
        <v>0</v>
      </c>
      <c r="O75" s="299">
        <v>0</v>
      </c>
      <c r="P75" s="293">
        <v>0</v>
      </c>
      <c r="Q75" s="300">
        <f>J75+L75+P75</f>
        <v>4103761</v>
      </c>
      <c r="R75" s="281">
        <v>23.65</v>
      </c>
      <c r="S75" s="293">
        <v>2856638</v>
      </c>
      <c r="T75" s="298">
        <v>0</v>
      </c>
      <c r="U75" s="298">
        <v>0</v>
      </c>
      <c r="V75" s="299">
        <v>0</v>
      </c>
      <c r="W75" s="293">
        <v>0</v>
      </c>
      <c r="X75" s="300">
        <f>S75+W75</f>
        <v>2856638</v>
      </c>
      <c r="Y75" s="297">
        <f>I75+K75+R75</f>
        <v>60.4</v>
      </c>
      <c r="Z75" s="293">
        <f>J75+L75+S75</f>
        <v>6960399</v>
      </c>
      <c r="AA75" s="293">
        <f>P75+W75</f>
        <v>0</v>
      </c>
      <c r="AB75" s="301">
        <f t="shared" si="29"/>
        <v>23.28</v>
      </c>
      <c r="AC75" s="302">
        <f t="shared" si="30"/>
        <v>33.44</v>
      </c>
      <c r="AD75" s="303">
        <f t="shared" si="31"/>
        <v>56.73</v>
      </c>
      <c r="AE75" s="293">
        <f>X75+Q75</f>
        <v>6960399</v>
      </c>
      <c r="AF75" s="304">
        <v>2.5000000000000001E-2</v>
      </c>
      <c r="AG75" s="305">
        <v>9144756</v>
      </c>
      <c r="AH75" s="305">
        <v>2286481</v>
      </c>
      <c r="AI75" s="306">
        <f>AG75+AH75</f>
        <v>11431237</v>
      </c>
      <c r="AJ75" s="293">
        <v>341453320</v>
      </c>
      <c r="AK75" s="293">
        <f t="shared" si="28"/>
        <v>457249480</v>
      </c>
      <c r="AL75" s="304">
        <f>(AK75-AJ75)/AJ75</f>
        <v>0.33912735128772509</v>
      </c>
      <c r="AM75" s="293">
        <f>IF((AK75-AJ75)/AJ75&gt;$AM$3,AJ75*(1+$AM$3),AK75)</f>
        <v>392671317.99999994</v>
      </c>
      <c r="AN75" s="307">
        <f t="shared" si="25"/>
        <v>1.9999489119156572E-2</v>
      </c>
      <c r="AO75" s="307">
        <f t="shared" si="26"/>
        <v>5.0005108808434291E-3</v>
      </c>
      <c r="AP75" s="293">
        <v>1375</v>
      </c>
      <c r="AQ75" s="293">
        <f>AP75+AE75+AI75</f>
        <v>18393011</v>
      </c>
      <c r="AR75" s="293">
        <f>ROUND(AQ75/'3_Levels 1&amp;2'!C75,2)</f>
        <v>4039.76</v>
      </c>
    </row>
    <row r="76" spans="1:44" s="334" customFormat="1" ht="15" customHeight="1" thickBot="1" x14ac:dyDescent="0.25">
      <c r="A76" s="1548"/>
      <c r="B76" s="1549" t="s">
        <v>6</v>
      </c>
      <c r="C76" s="1550">
        <f>SUM(C7:C75)</f>
        <v>47677548842</v>
      </c>
      <c r="D76" s="1550">
        <f>SUM(D7:D75)</f>
        <v>7131937526</v>
      </c>
      <c r="E76" s="1550">
        <f>SUM(E7:E75)</f>
        <v>40545611316</v>
      </c>
      <c r="F76" s="1550">
        <f>SUM(F7:F75)</f>
        <v>39834392979</v>
      </c>
      <c r="G76" s="1551">
        <f>(E76-F76)/F76</f>
        <v>1.7854378686652562E-2</v>
      </c>
      <c r="H76" s="1552">
        <f>SUM(H7:H75)</f>
        <v>40534592667.900002</v>
      </c>
      <c r="I76" s="1553">
        <v>5.1100000000000003</v>
      </c>
      <c r="J76" s="1554">
        <f>SUM(J7:J75)</f>
        <v>263135909</v>
      </c>
      <c r="K76" s="1555">
        <v>24.66</v>
      </c>
      <c r="L76" s="1554">
        <f>SUM(L7:L75)</f>
        <v>1091667970</v>
      </c>
      <c r="M76" s="1555">
        <f>MIN(M7:M75)</f>
        <v>0</v>
      </c>
      <c r="N76" s="1555">
        <f>MAX(N7:N75)</f>
        <v>89.88</v>
      </c>
      <c r="O76" s="1555">
        <f>SUM(O7:O75)</f>
        <v>100</v>
      </c>
      <c r="P76" s="1554">
        <f>SUM(P7:P75)</f>
        <v>41374512</v>
      </c>
      <c r="Q76" s="1554">
        <f>SUM(Q7:Q75)</f>
        <v>1396178391</v>
      </c>
      <c r="R76" s="1555">
        <v>5.67</v>
      </c>
      <c r="S76" s="1554">
        <f>SUM(S7:S75)</f>
        <v>174345977</v>
      </c>
      <c r="T76" s="1555">
        <f>MIN(T7:T75)</f>
        <v>0</v>
      </c>
      <c r="U76" s="1555">
        <f>MAX(U7:U75)</f>
        <v>70</v>
      </c>
      <c r="V76" s="1555">
        <f>SUM(V7:V75)</f>
        <v>101</v>
      </c>
      <c r="W76" s="1554">
        <f>SUM(W7:W75)</f>
        <v>78558458</v>
      </c>
      <c r="X76" s="1550">
        <f>SUM(X7:X75)</f>
        <v>252904435</v>
      </c>
      <c r="Y76" s="1556">
        <f>I76+K76+R76</f>
        <v>35.44</v>
      </c>
      <c r="Z76" s="1550">
        <f>SUM(Z7:Z75)</f>
        <v>1529149856</v>
      </c>
      <c r="AA76" s="1550">
        <f>SUM(AA7:AA75)</f>
        <v>119932970</v>
      </c>
      <c r="AB76" s="1557">
        <f t="shared" si="29"/>
        <v>6.24</v>
      </c>
      <c r="AC76" s="1558">
        <f t="shared" si="30"/>
        <v>34.43</v>
      </c>
      <c r="AD76" s="1557">
        <f t="shared" si="31"/>
        <v>40.67</v>
      </c>
      <c r="AE76" s="1550">
        <f>SUM(AE7:AE75)</f>
        <v>1649101197</v>
      </c>
      <c r="AF76" s="1559">
        <f>ROUND(AI76/AK76,4)</f>
        <v>2.0299999999999999E-2</v>
      </c>
      <c r="AG76" s="1560">
        <f>SUM(AG7:AG75)</f>
        <v>1861626821</v>
      </c>
      <c r="AH76" s="1560">
        <f>SUM(AH7:AH75)</f>
        <v>54539885</v>
      </c>
      <c r="AI76" s="1550">
        <f>SUM(AI7:AI75)</f>
        <v>1917011136</v>
      </c>
      <c r="AJ76" s="1550">
        <f>SUM(AJ7:AJ75)</f>
        <v>91303838280</v>
      </c>
      <c r="AK76" s="1550">
        <f>SUM(AK7:AK75)</f>
        <v>94483825971.399994</v>
      </c>
      <c r="AL76" s="1559">
        <f>(AK76-AJ76)/AJ76</f>
        <v>3.4828630989728791E-2</v>
      </c>
      <c r="AM76" s="1550">
        <f>SUM(AM7:AM75)</f>
        <v>93629413134.850006</v>
      </c>
      <c r="AN76" s="1561">
        <f>ROUND(AG76/$AK76,4)</f>
        <v>1.9699999999999999E-2</v>
      </c>
      <c r="AO76" s="1561">
        <f>ROUND(AH76/$AK76,4)</f>
        <v>5.9999999999999995E-4</v>
      </c>
      <c r="AP76" s="1554">
        <f>SUM(AP7:AP75)</f>
        <v>34730939</v>
      </c>
      <c r="AQ76" s="1550">
        <f>SUM(AQ7:AQ75)</f>
        <v>3600843272</v>
      </c>
      <c r="AR76" s="1550">
        <f>ROUND(AQ76/'3_Levels 1&amp;2'!C76,2)</f>
        <v>5264.64</v>
      </c>
    </row>
    <row r="77" spans="1:44" s="1043" customFormat="1" ht="14.25" customHeight="1" thickTop="1" x14ac:dyDescent="0.2">
      <c r="B77" s="1105"/>
      <c r="C77" s="1044"/>
      <c r="D77" s="1044"/>
      <c r="E77" s="1044"/>
      <c r="F77" s="1044"/>
      <c r="G77" s="1045"/>
      <c r="H77" s="1046"/>
      <c r="I77" s="1047"/>
      <c r="J77" s="1048"/>
      <c r="K77" s="1049"/>
      <c r="L77" s="1048"/>
      <c r="M77" s="1049"/>
      <c r="N77" s="1049"/>
      <c r="O77" s="1049"/>
      <c r="P77" s="1048"/>
      <c r="Q77" s="1048"/>
      <c r="R77" s="1049"/>
      <c r="S77" s="1048"/>
      <c r="T77" s="1049"/>
      <c r="U77" s="1049"/>
      <c r="V77" s="1049"/>
      <c r="W77" s="1048"/>
      <c r="X77" s="1044"/>
      <c r="Y77" s="1050"/>
      <c r="Z77" s="1044"/>
      <c r="AA77" s="1044"/>
      <c r="AB77" s="1051"/>
      <c r="AC77" s="1052"/>
      <c r="AD77" s="1051"/>
      <c r="AE77" s="1044"/>
      <c r="AF77" s="1054"/>
      <c r="AG77" s="1053"/>
      <c r="AH77" s="1053"/>
      <c r="AI77" s="1044"/>
      <c r="AJ77" s="1044"/>
      <c r="AK77" s="1044"/>
      <c r="AL77" s="1054"/>
      <c r="AM77" s="1044"/>
      <c r="AN77" s="1055"/>
      <c r="AO77" s="1055"/>
      <c r="AP77" s="1048"/>
      <c r="AQ77" s="1044"/>
      <c r="AR77" s="1044"/>
    </row>
    <row r="78" spans="1:44" ht="14.25" customHeight="1" x14ac:dyDescent="0.2">
      <c r="C78" s="834"/>
      <c r="D78" s="834"/>
      <c r="E78" s="834"/>
      <c r="F78" s="834"/>
      <c r="G78" s="834"/>
      <c r="H78" s="834"/>
      <c r="I78" s="834"/>
      <c r="J78" s="834"/>
      <c r="K78" s="834"/>
      <c r="L78" s="834"/>
      <c r="M78" s="834"/>
      <c r="N78" s="834"/>
      <c r="O78" s="834"/>
      <c r="P78" s="834"/>
      <c r="Q78" s="834"/>
      <c r="R78" s="834"/>
      <c r="S78" s="834"/>
      <c r="T78" s="834"/>
      <c r="U78" s="834"/>
      <c r="V78" s="834"/>
      <c r="W78" s="834"/>
      <c r="X78" s="834"/>
      <c r="Y78" s="834"/>
      <c r="Z78" s="834"/>
      <c r="AA78" s="834"/>
      <c r="AB78" s="834"/>
      <c r="AC78" s="834"/>
      <c r="AD78" s="834"/>
      <c r="AE78" s="834"/>
      <c r="AF78" s="834"/>
      <c r="AG78" s="834"/>
      <c r="AH78" s="834"/>
      <c r="AI78" s="834"/>
      <c r="AJ78" s="834"/>
      <c r="AK78" s="834"/>
      <c r="AL78" s="834"/>
      <c r="AM78" s="834"/>
      <c r="AN78" s="834"/>
      <c r="AO78" s="834"/>
      <c r="AP78" s="834"/>
      <c r="AQ78" s="834"/>
      <c r="AR78" s="834"/>
    </row>
    <row r="79" spans="1:44" ht="14.25" customHeight="1" x14ac:dyDescent="0.2">
      <c r="D79" s="832"/>
      <c r="J79" s="833"/>
      <c r="L79" s="833"/>
      <c r="Q79" s="834"/>
      <c r="S79" s="833"/>
      <c r="W79" s="833"/>
      <c r="X79" s="834"/>
      <c r="AE79" s="1113"/>
      <c r="AF79" s="835"/>
      <c r="AH79" s="577"/>
      <c r="AI79" s="1113"/>
      <c r="AK79" s="834"/>
      <c r="AO79" s="577"/>
    </row>
    <row r="80" spans="1:44" ht="14.25" customHeight="1" x14ac:dyDescent="0.2">
      <c r="E80" s="834"/>
      <c r="J80" s="837"/>
      <c r="L80" s="833"/>
      <c r="AD80" s="838"/>
      <c r="AE80" s="1113"/>
      <c r="AF80" s="835"/>
      <c r="AH80" s="577"/>
      <c r="AI80" s="1113"/>
      <c r="AJ80" s="840"/>
      <c r="AK80" s="840"/>
      <c r="AL80" s="840"/>
      <c r="AM80" s="840"/>
      <c r="AQ80" s="840"/>
    </row>
    <row r="81" spans="31:45" ht="14.25" customHeight="1" x14ac:dyDescent="0.2">
      <c r="AE81" s="147"/>
      <c r="AF81" s="147"/>
      <c r="AG81" s="836"/>
      <c r="AH81" s="147"/>
      <c r="AI81" s="1113"/>
      <c r="AJ81" s="147"/>
      <c r="AK81" s="147"/>
      <c r="AL81" s="147"/>
      <c r="AM81" s="841"/>
      <c r="AN81" s="147"/>
      <c r="AO81" s="147"/>
      <c r="AP81" s="147"/>
      <c r="AQ81" s="147"/>
      <c r="AR81" s="147"/>
      <c r="AS81" s="147"/>
    </row>
    <row r="82" spans="31:45" ht="14.25" hidden="1" customHeight="1" x14ac:dyDescent="0.2">
      <c r="AE82" s="147"/>
      <c r="AF82" s="147"/>
      <c r="AG82" s="839">
        <v>1439310</v>
      </c>
      <c r="AH82" s="147"/>
      <c r="AI82" s="1114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</row>
    <row r="83" spans="31:45" ht="14.25" customHeight="1" x14ac:dyDescent="0.2">
      <c r="AF83" s="1547"/>
      <c r="AG83" s="1547"/>
      <c r="AI83" s="1113"/>
    </row>
    <row r="84" spans="31:45" ht="14.25" customHeight="1" x14ac:dyDescent="0.2">
      <c r="AF84" s="1547"/>
      <c r="AG84" s="1547"/>
      <c r="AI84" s="1113"/>
    </row>
    <row r="85" spans="31:45" ht="14.25" customHeight="1" x14ac:dyDescent="0.2">
      <c r="AI85" s="1113"/>
    </row>
    <row r="86" spans="31:45" ht="14.25" customHeight="1" x14ac:dyDescent="0.2"/>
    <row r="88" spans="31:45" x14ac:dyDescent="0.2">
      <c r="AL88" s="193"/>
    </row>
  </sheetData>
  <sheetProtection formatCells="0" formatColumns="0" formatRows="0" sort="0"/>
  <mergeCells count="48">
    <mergeCell ref="Y1:AD1"/>
    <mergeCell ref="AJ1:AO1"/>
    <mergeCell ref="AC2:AC3"/>
    <mergeCell ref="AD2:AD3"/>
    <mergeCell ref="AL2:AL3"/>
    <mergeCell ref="AN2:AN3"/>
    <mergeCell ref="Y2:Y3"/>
    <mergeCell ref="Z2:Z3"/>
    <mergeCell ref="AA2:AA3"/>
    <mergeCell ref="AB2:AB3"/>
    <mergeCell ref="A1:B3"/>
    <mergeCell ref="X1:X3"/>
    <mergeCell ref="W2:W3"/>
    <mergeCell ref="I1:J1"/>
    <mergeCell ref="K1:P1"/>
    <mergeCell ref="C1:H1"/>
    <mergeCell ref="P2:P3"/>
    <mergeCell ref="R2:R3"/>
    <mergeCell ref="Q1:Q3"/>
    <mergeCell ref="R1:W1"/>
    <mergeCell ref="T2:T3"/>
    <mergeCell ref="U2:U3"/>
    <mergeCell ref="K2:K3"/>
    <mergeCell ref="L2:L3"/>
    <mergeCell ref="G2:G3"/>
    <mergeCell ref="I2:I3"/>
    <mergeCell ref="O2:O3"/>
    <mergeCell ref="C2:C3"/>
    <mergeCell ref="J2:J3"/>
    <mergeCell ref="D2:D3"/>
    <mergeCell ref="F2:F3"/>
    <mergeCell ref="E2:E3"/>
    <mergeCell ref="S2:S3"/>
    <mergeCell ref="M2:M3"/>
    <mergeCell ref="N2:N3"/>
    <mergeCell ref="V2:V3"/>
    <mergeCell ref="AR1:AR3"/>
    <mergeCell ref="AQ1:AQ3"/>
    <mergeCell ref="AI1:AI3"/>
    <mergeCell ref="AE1:AE3"/>
    <mergeCell ref="AJ2:AJ3"/>
    <mergeCell ref="AK2:AK3"/>
    <mergeCell ref="AF2:AF3"/>
    <mergeCell ref="AG2:AG3"/>
    <mergeCell ref="AH2:AH3"/>
    <mergeCell ref="AO2:AO3"/>
    <mergeCell ref="AP1:AP3"/>
    <mergeCell ref="AF1:AH1"/>
  </mergeCells>
  <phoneticPr fontId="0" type="noConversion"/>
  <conditionalFormatting sqref="H7:H11 H75">
    <cfRule type="expression" dxfId="55" priority="57">
      <formula>G7&gt;$H$3</formula>
    </cfRule>
  </conditionalFormatting>
  <conditionalFormatting sqref="G7:G11 G75">
    <cfRule type="expression" dxfId="54" priority="56">
      <formula>G7&gt;$H$3</formula>
    </cfRule>
  </conditionalFormatting>
  <conditionalFormatting sqref="AL7:AL11 AL75">
    <cfRule type="expression" dxfId="53" priority="55">
      <formula>AL7&gt;$AM$3</formula>
    </cfRule>
  </conditionalFormatting>
  <conditionalFormatting sqref="AM75">
    <cfRule type="expression" dxfId="52" priority="54">
      <formula>AL75&gt;$AM$3</formula>
    </cfRule>
  </conditionalFormatting>
  <conditionalFormatting sqref="H12:H16">
    <cfRule type="expression" dxfId="51" priority="53">
      <formula>G12&gt;$H$3</formula>
    </cfRule>
  </conditionalFormatting>
  <conditionalFormatting sqref="G12:G16">
    <cfRule type="expression" dxfId="50" priority="52">
      <formula>G12&gt;$H$3</formula>
    </cfRule>
  </conditionalFormatting>
  <conditionalFormatting sqref="AL12:AL16">
    <cfRule type="expression" dxfId="49" priority="51">
      <formula>AL12&gt;$AM$3</formula>
    </cfRule>
  </conditionalFormatting>
  <conditionalFormatting sqref="AM12:AM16">
    <cfRule type="expression" dxfId="48" priority="50">
      <formula>AL12&gt;$AM$3</formula>
    </cfRule>
  </conditionalFormatting>
  <conditionalFormatting sqref="H17:H21">
    <cfRule type="expression" dxfId="47" priority="49">
      <formula>G17&gt;$H$3</formula>
    </cfRule>
  </conditionalFormatting>
  <conditionalFormatting sqref="G17:G21">
    <cfRule type="expression" dxfId="46" priority="48">
      <formula>G17&gt;$H$3</formula>
    </cfRule>
  </conditionalFormatting>
  <conditionalFormatting sqref="AL17:AL21">
    <cfRule type="expression" dxfId="45" priority="47">
      <formula>AL17&gt;$AM$3</formula>
    </cfRule>
  </conditionalFormatting>
  <conditionalFormatting sqref="AM17:AM21">
    <cfRule type="expression" dxfId="44" priority="46">
      <formula>AL17&gt;$AM$3</formula>
    </cfRule>
  </conditionalFormatting>
  <conditionalFormatting sqref="H22:H26">
    <cfRule type="expression" dxfId="43" priority="45">
      <formula>G22&gt;$H$3</formula>
    </cfRule>
  </conditionalFormatting>
  <conditionalFormatting sqref="G22:G26">
    <cfRule type="expression" dxfId="42" priority="44">
      <formula>G22&gt;$H$3</formula>
    </cfRule>
  </conditionalFormatting>
  <conditionalFormatting sqref="AL22:AL26">
    <cfRule type="expression" dxfId="41" priority="43">
      <formula>AL22&gt;$AM$3</formula>
    </cfRule>
  </conditionalFormatting>
  <conditionalFormatting sqref="AM22:AM26">
    <cfRule type="expression" dxfId="40" priority="42">
      <formula>AL22&gt;$AM$3</formula>
    </cfRule>
  </conditionalFormatting>
  <conditionalFormatting sqref="H27:H31">
    <cfRule type="expression" dxfId="39" priority="41">
      <formula>G27&gt;$H$3</formula>
    </cfRule>
  </conditionalFormatting>
  <conditionalFormatting sqref="G27:G31">
    <cfRule type="expression" dxfId="38" priority="40">
      <formula>G27&gt;$H$3</formula>
    </cfRule>
  </conditionalFormatting>
  <conditionalFormatting sqref="AL27:AL31">
    <cfRule type="expression" dxfId="37" priority="39">
      <formula>AL27&gt;$AM$3</formula>
    </cfRule>
  </conditionalFormatting>
  <conditionalFormatting sqref="AM27:AM31">
    <cfRule type="expression" dxfId="36" priority="38">
      <formula>AL27&gt;$AM$3</formula>
    </cfRule>
  </conditionalFormatting>
  <conditionalFormatting sqref="H32:H36">
    <cfRule type="expression" dxfId="35" priority="37">
      <formula>G32&gt;$H$3</formula>
    </cfRule>
  </conditionalFormatting>
  <conditionalFormatting sqref="G32:G36">
    <cfRule type="expression" dxfId="34" priority="36">
      <formula>G32&gt;$H$3</formula>
    </cfRule>
  </conditionalFormatting>
  <conditionalFormatting sqref="AL32:AL36">
    <cfRule type="expression" dxfId="33" priority="35">
      <formula>AL32&gt;$AM$3</formula>
    </cfRule>
  </conditionalFormatting>
  <conditionalFormatting sqref="AM32:AM36">
    <cfRule type="expression" dxfId="32" priority="34">
      <formula>AL32&gt;$AM$3</formula>
    </cfRule>
  </conditionalFormatting>
  <conditionalFormatting sqref="H37:H41">
    <cfRule type="expression" dxfId="31" priority="33">
      <formula>G37&gt;$H$3</formula>
    </cfRule>
  </conditionalFormatting>
  <conditionalFormatting sqref="G37:G41">
    <cfRule type="expression" dxfId="30" priority="32">
      <formula>G37&gt;$H$3</formula>
    </cfRule>
  </conditionalFormatting>
  <conditionalFormatting sqref="AL37:AL41">
    <cfRule type="expression" dxfId="29" priority="31">
      <formula>AL37&gt;$AM$3</formula>
    </cfRule>
  </conditionalFormatting>
  <conditionalFormatting sqref="AM37:AM41">
    <cfRule type="expression" dxfId="28" priority="30">
      <formula>AL37&gt;$AM$3</formula>
    </cfRule>
  </conditionalFormatting>
  <conditionalFormatting sqref="H42:H46">
    <cfRule type="expression" dxfId="27" priority="29">
      <formula>G42&gt;$H$3</formula>
    </cfRule>
  </conditionalFormatting>
  <conditionalFormatting sqref="G42:G46">
    <cfRule type="expression" dxfId="26" priority="28">
      <formula>G42&gt;$H$3</formula>
    </cfRule>
  </conditionalFormatting>
  <conditionalFormatting sqref="AL42:AL46">
    <cfRule type="expression" dxfId="25" priority="27">
      <formula>AL42&gt;$AM$3</formula>
    </cfRule>
  </conditionalFormatting>
  <conditionalFormatting sqref="AM42:AM46">
    <cfRule type="expression" dxfId="24" priority="26">
      <formula>AL42&gt;$AM$3</formula>
    </cfRule>
  </conditionalFormatting>
  <conditionalFormatting sqref="H47:H51">
    <cfRule type="expression" dxfId="23" priority="25">
      <formula>G47&gt;$H$3</formula>
    </cfRule>
  </conditionalFormatting>
  <conditionalFormatting sqref="G47:G51">
    <cfRule type="expression" dxfId="22" priority="24">
      <formula>G47&gt;$H$3</formula>
    </cfRule>
  </conditionalFormatting>
  <conditionalFormatting sqref="AL47:AL51">
    <cfRule type="expression" dxfId="21" priority="23">
      <formula>AL47&gt;$AM$3</formula>
    </cfRule>
  </conditionalFormatting>
  <conditionalFormatting sqref="AM47:AM51">
    <cfRule type="expression" dxfId="20" priority="22">
      <formula>AL47&gt;$AM$3</formula>
    </cfRule>
  </conditionalFormatting>
  <conditionalFormatting sqref="H52:H56">
    <cfRule type="expression" dxfId="19" priority="21">
      <formula>G52&gt;$H$3</formula>
    </cfRule>
  </conditionalFormatting>
  <conditionalFormatting sqref="G52:G56">
    <cfRule type="expression" dxfId="18" priority="20">
      <formula>G52&gt;$H$3</formula>
    </cfRule>
  </conditionalFormatting>
  <conditionalFormatting sqref="AL52:AL56">
    <cfRule type="expression" dxfId="17" priority="19">
      <formula>AL52&gt;$AM$3</formula>
    </cfRule>
  </conditionalFormatting>
  <conditionalFormatting sqref="AM52:AM56">
    <cfRule type="expression" dxfId="16" priority="18">
      <formula>AL52&gt;$AM$3</formula>
    </cfRule>
  </conditionalFormatting>
  <conditionalFormatting sqref="H57:H61">
    <cfRule type="expression" dxfId="15" priority="17">
      <formula>G57&gt;$H$3</formula>
    </cfRule>
  </conditionalFormatting>
  <conditionalFormatting sqref="G57:G61">
    <cfRule type="expression" dxfId="14" priority="16">
      <formula>G57&gt;$H$3</formula>
    </cfRule>
  </conditionalFormatting>
  <conditionalFormatting sqref="AL57:AL61">
    <cfRule type="expression" dxfId="13" priority="15">
      <formula>AL57&gt;$AM$3</formula>
    </cfRule>
  </conditionalFormatting>
  <conditionalFormatting sqref="AM57:AM61">
    <cfRule type="expression" dxfId="12" priority="14">
      <formula>AL57&gt;$AM$3</formula>
    </cfRule>
  </conditionalFormatting>
  <conditionalFormatting sqref="H62:H66">
    <cfRule type="expression" dxfId="11" priority="13">
      <formula>G62&gt;$H$3</formula>
    </cfRule>
  </conditionalFormatting>
  <conditionalFormatting sqref="G62:G66">
    <cfRule type="expression" dxfId="10" priority="12">
      <formula>G62&gt;$H$3</formula>
    </cfRule>
  </conditionalFormatting>
  <conditionalFormatting sqref="AL62:AL66">
    <cfRule type="expression" dxfId="9" priority="11">
      <formula>AL62&gt;$AM$3</formula>
    </cfRule>
  </conditionalFormatting>
  <conditionalFormatting sqref="AM62:AM66">
    <cfRule type="expression" dxfId="8" priority="10">
      <formula>AL62&gt;$AM$3</formula>
    </cfRule>
  </conditionalFormatting>
  <conditionalFormatting sqref="H67:H71">
    <cfRule type="expression" dxfId="7" priority="9">
      <formula>G67&gt;$H$3</formula>
    </cfRule>
  </conditionalFormatting>
  <conditionalFormatting sqref="G67:G71">
    <cfRule type="expression" dxfId="6" priority="8">
      <formula>G67&gt;$H$3</formula>
    </cfRule>
  </conditionalFormatting>
  <conditionalFormatting sqref="AL67:AL71">
    <cfRule type="expression" dxfId="5" priority="7">
      <formula>AL67&gt;$AM$3</formula>
    </cfRule>
  </conditionalFormatting>
  <conditionalFormatting sqref="AM67:AM71">
    <cfRule type="expression" dxfId="4" priority="6">
      <formula>AL67&gt;$AM$3</formula>
    </cfRule>
  </conditionalFormatting>
  <conditionalFormatting sqref="H72:H74">
    <cfRule type="expression" dxfId="3" priority="5">
      <formula>G72&gt;$H$3</formula>
    </cfRule>
  </conditionalFormatting>
  <conditionalFormatting sqref="G72:G74">
    <cfRule type="expression" dxfId="2" priority="4">
      <formula>G72&gt;$H$3</formula>
    </cfRule>
  </conditionalFormatting>
  <conditionalFormatting sqref="AL72:AL74">
    <cfRule type="expression" dxfId="1" priority="3">
      <formula>AL72&gt;$AM$3</formula>
    </cfRule>
  </conditionalFormatting>
  <conditionalFormatting sqref="AM72:AM74">
    <cfRule type="expression" dxfId="0" priority="2">
      <formula>AL72&gt;$AM$3</formula>
    </cfRule>
  </conditionalFormatting>
  <printOptions horizontalCentered="1"/>
  <pageMargins left="0.25" right="0.25" top="0.97" bottom="0.25" header="0.38" footer="0.27"/>
  <pageSetup paperSize="5" scale="75" firstPageNumber="97" fitToWidth="0" orientation="portrait" r:id="rId1"/>
  <headerFooter alignWithMargins="0">
    <oddHeader>&amp;L&amp;"Arial,Bold"&amp;18&amp;K000000Table 7: FY2018-19 Budget Letter 
FY2016-2017 Local Property and Sales Tax Revenues</oddHeader>
    <oddFooter>&amp;R&amp;12&amp;P</oddFooter>
  </headerFooter>
  <colBreaks count="6" manualBreakCount="6">
    <brk id="8" max="74" man="1"/>
    <brk id="17" max="74" man="1"/>
    <brk id="24" max="74" man="1"/>
    <brk id="31" max="74" man="1"/>
    <brk id="35" max="74" man="1"/>
    <brk id="41" max="7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BD78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" style="309" bestFit="1" customWidth="1"/>
    <col min="2" max="2" width="30.85546875" style="309" bestFit="1" customWidth="1"/>
    <col min="3" max="3" width="14.140625" style="309" customWidth="1"/>
    <col min="4" max="6" width="12.7109375" style="309" customWidth="1"/>
    <col min="7" max="42" width="14.140625" style="309" customWidth="1"/>
    <col min="43" max="56" width="13.140625" style="309" customWidth="1"/>
    <col min="57" max="16384" width="8.85546875" style="309"/>
  </cols>
  <sheetData>
    <row r="1" spans="1:56" s="554" customFormat="1" ht="18.75" customHeight="1" x14ac:dyDescent="0.2">
      <c r="A1" s="1850" t="s">
        <v>693</v>
      </c>
      <c r="B1" s="1850"/>
      <c r="C1" s="1851" t="s">
        <v>1496</v>
      </c>
      <c r="D1" s="1852" t="s">
        <v>1497</v>
      </c>
      <c r="E1" s="1852" t="s">
        <v>1196</v>
      </c>
      <c r="F1" s="1852" t="s">
        <v>1197</v>
      </c>
      <c r="G1" s="1849" t="s">
        <v>1498</v>
      </c>
      <c r="H1" s="1849"/>
      <c r="I1" s="1849"/>
      <c r="J1" s="1849" t="s">
        <v>1498</v>
      </c>
      <c r="K1" s="1849"/>
      <c r="L1" s="1849"/>
      <c r="M1" s="1849"/>
      <c r="N1" s="1849"/>
      <c r="O1" s="1849"/>
      <c r="P1" s="1849"/>
      <c r="Q1" s="1849" t="s">
        <v>1498</v>
      </c>
      <c r="R1" s="1849"/>
      <c r="S1" s="1849"/>
      <c r="T1" s="1849"/>
      <c r="U1" s="1849"/>
      <c r="V1" s="1849"/>
      <c r="W1" s="1849"/>
      <c r="X1" s="1849" t="s">
        <v>1498</v>
      </c>
      <c r="Y1" s="1849"/>
      <c r="Z1" s="1849"/>
      <c r="AA1" s="1849"/>
      <c r="AB1" s="1849"/>
      <c r="AC1" s="1849"/>
      <c r="AD1" s="1849"/>
      <c r="AE1" s="1849" t="s">
        <v>1498</v>
      </c>
      <c r="AF1" s="1849"/>
      <c r="AG1" s="1849"/>
      <c r="AH1" s="1849"/>
      <c r="AI1" s="1849"/>
      <c r="AJ1" s="1849"/>
      <c r="AK1" s="1849" t="s">
        <v>1498</v>
      </c>
      <c r="AL1" s="1849"/>
      <c r="AM1" s="1849"/>
      <c r="AN1" s="1849"/>
      <c r="AO1" s="1849"/>
      <c r="AP1" s="1853" t="s">
        <v>603</v>
      </c>
      <c r="AQ1" s="1854" t="s">
        <v>256</v>
      </c>
      <c r="AR1" s="1854"/>
      <c r="AS1" s="1854"/>
      <c r="AT1" s="1854"/>
      <c r="AU1" s="1854"/>
      <c r="AV1" s="1854"/>
      <c r="AW1" s="1854"/>
      <c r="AX1" s="1855" t="s">
        <v>1499</v>
      </c>
      <c r="AY1" s="1855"/>
      <c r="AZ1" s="1855"/>
      <c r="BA1" s="1855"/>
      <c r="BB1" s="1855"/>
      <c r="BC1" s="1855"/>
      <c r="BD1" s="1853" t="s">
        <v>602</v>
      </c>
    </row>
    <row r="2" spans="1:56" s="555" customFormat="1" ht="69.75" customHeight="1" x14ac:dyDescent="0.2">
      <c r="A2" s="1850"/>
      <c r="B2" s="1850"/>
      <c r="C2" s="1851"/>
      <c r="D2" s="1852"/>
      <c r="E2" s="1852"/>
      <c r="F2" s="1852"/>
      <c r="G2" s="1321" t="s">
        <v>837</v>
      </c>
      <c r="H2" s="1321" t="s">
        <v>838</v>
      </c>
      <c r="I2" s="1321" t="s">
        <v>1500</v>
      </c>
      <c r="J2" s="1321" t="s">
        <v>839</v>
      </c>
      <c r="K2" s="1321" t="s">
        <v>840</v>
      </c>
      <c r="L2" s="1321" t="s">
        <v>841</v>
      </c>
      <c r="M2" s="1321" t="s">
        <v>842</v>
      </c>
      <c r="N2" s="1321" t="s">
        <v>912</v>
      </c>
      <c r="O2" s="1321" t="s">
        <v>1218</v>
      </c>
      <c r="P2" s="1321" t="s">
        <v>843</v>
      </c>
      <c r="Q2" s="1321" t="s">
        <v>762</v>
      </c>
      <c r="R2" s="1321" t="s">
        <v>917</v>
      </c>
      <c r="S2" s="1321" t="s">
        <v>844</v>
      </c>
      <c r="T2" s="1321" t="s">
        <v>845</v>
      </c>
      <c r="U2" s="1321" t="s">
        <v>846</v>
      </c>
      <c r="V2" s="1321" t="s">
        <v>847</v>
      </c>
      <c r="W2" s="1321" t="s">
        <v>848</v>
      </c>
      <c r="X2" s="1321" t="s">
        <v>849</v>
      </c>
      <c r="Y2" s="1321" t="s">
        <v>850</v>
      </c>
      <c r="Z2" s="1321" t="s">
        <v>851</v>
      </c>
      <c r="AA2" s="1321" t="s">
        <v>852</v>
      </c>
      <c r="AB2" s="1321" t="s">
        <v>853</v>
      </c>
      <c r="AC2" s="1321" t="s">
        <v>854</v>
      </c>
      <c r="AD2" s="1321" t="s">
        <v>855</v>
      </c>
      <c r="AE2" s="1321" t="s">
        <v>856</v>
      </c>
      <c r="AF2" s="1321" t="s">
        <v>857</v>
      </c>
      <c r="AG2" s="1321" t="s">
        <v>858</v>
      </c>
      <c r="AH2" s="1321" t="s">
        <v>859</v>
      </c>
      <c r="AI2" s="1321" t="s">
        <v>1180</v>
      </c>
      <c r="AJ2" s="1321" t="s">
        <v>860</v>
      </c>
      <c r="AK2" s="1321" t="s">
        <v>861</v>
      </c>
      <c r="AL2" s="1321" t="s">
        <v>862</v>
      </c>
      <c r="AM2" s="1321" t="s">
        <v>916</v>
      </c>
      <c r="AN2" s="1321" t="s">
        <v>863</v>
      </c>
      <c r="AO2" s="1321" t="s">
        <v>864</v>
      </c>
      <c r="AP2" s="1853"/>
      <c r="AQ2" s="1322" t="s">
        <v>1501</v>
      </c>
      <c r="AR2" s="1322" t="s">
        <v>1502</v>
      </c>
      <c r="AS2" s="1322" t="s">
        <v>1503</v>
      </c>
      <c r="AT2" s="1322" t="s">
        <v>1504</v>
      </c>
      <c r="AU2" s="1322" t="s">
        <v>1505</v>
      </c>
      <c r="AV2" s="1322" t="s">
        <v>1506</v>
      </c>
      <c r="AW2" s="1322" t="s">
        <v>1507</v>
      </c>
      <c r="AX2" s="1323" t="s">
        <v>865</v>
      </c>
      <c r="AY2" s="1323" t="s">
        <v>866</v>
      </c>
      <c r="AZ2" s="1324" t="s">
        <v>1508</v>
      </c>
      <c r="BA2" s="1324" t="s">
        <v>867</v>
      </c>
      <c r="BB2" s="1324" t="s">
        <v>868</v>
      </c>
      <c r="BC2" s="1324" t="s">
        <v>1181</v>
      </c>
      <c r="BD2" s="1853"/>
    </row>
    <row r="3" spans="1:56" s="555" customFormat="1" ht="15" customHeight="1" x14ac:dyDescent="0.2">
      <c r="A3" s="1850"/>
      <c r="B3" s="1850"/>
      <c r="C3" s="1851"/>
      <c r="D3" s="1852"/>
      <c r="E3" s="1852"/>
      <c r="F3" s="1852"/>
      <c r="G3" s="1325">
        <v>341001</v>
      </c>
      <c r="H3" s="1325">
        <v>343001</v>
      </c>
      <c r="I3" s="1325">
        <v>344001</v>
      </c>
      <c r="J3" s="1325">
        <v>345001</v>
      </c>
      <c r="K3" s="1325">
        <v>346001</v>
      </c>
      <c r="L3" s="1325">
        <v>347001</v>
      </c>
      <c r="M3" s="1325">
        <v>348001</v>
      </c>
      <c r="N3" s="1325" t="s">
        <v>911</v>
      </c>
      <c r="O3" s="1325" t="s">
        <v>585</v>
      </c>
      <c r="P3" s="1325" t="s">
        <v>586</v>
      </c>
      <c r="Q3" s="1325" t="s">
        <v>913</v>
      </c>
      <c r="R3" s="1325" t="s">
        <v>914</v>
      </c>
      <c r="S3" s="1325" t="s">
        <v>587</v>
      </c>
      <c r="T3" s="1325" t="s">
        <v>588</v>
      </c>
      <c r="U3" s="1325" t="s">
        <v>652</v>
      </c>
      <c r="V3" s="1325" t="s">
        <v>653</v>
      </c>
      <c r="W3" s="1325" t="s">
        <v>654</v>
      </c>
      <c r="X3" s="1325" t="s">
        <v>655</v>
      </c>
      <c r="Y3" s="1325" t="s">
        <v>706</v>
      </c>
      <c r="Z3" s="1325" t="s">
        <v>590</v>
      </c>
      <c r="AA3" s="1325" t="s">
        <v>591</v>
      </c>
      <c r="AB3" s="1325" t="s">
        <v>592</v>
      </c>
      <c r="AC3" s="1325" t="s">
        <v>593</v>
      </c>
      <c r="AD3" s="1325" t="s">
        <v>594</v>
      </c>
      <c r="AE3" s="1325" t="s">
        <v>595</v>
      </c>
      <c r="AF3" s="1325" t="s">
        <v>596</v>
      </c>
      <c r="AG3" s="1325" t="s">
        <v>597</v>
      </c>
      <c r="AH3" s="1325" t="s">
        <v>598</v>
      </c>
      <c r="AI3" s="1325" t="s">
        <v>915</v>
      </c>
      <c r="AJ3" s="1325" t="s">
        <v>599</v>
      </c>
      <c r="AK3" s="1325" t="s">
        <v>600</v>
      </c>
      <c r="AL3" s="1325" t="s">
        <v>601</v>
      </c>
      <c r="AM3" s="1325" t="s">
        <v>614</v>
      </c>
      <c r="AN3" s="1325" t="s">
        <v>581</v>
      </c>
      <c r="AO3" s="1325" t="s">
        <v>464</v>
      </c>
      <c r="AP3" s="1853"/>
      <c r="AQ3" s="1326">
        <v>321001</v>
      </c>
      <c r="AR3" s="1326">
        <v>329001</v>
      </c>
      <c r="AS3" s="1326">
        <v>331001</v>
      </c>
      <c r="AT3" s="1326">
        <v>333001</v>
      </c>
      <c r="AU3" s="1326">
        <v>336001</v>
      </c>
      <c r="AV3" s="1326">
        <v>337001</v>
      </c>
      <c r="AW3" s="1326">
        <v>340001</v>
      </c>
      <c r="AX3" s="1327">
        <v>318001</v>
      </c>
      <c r="AY3" s="1327">
        <v>319001</v>
      </c>
      <c r="AZ3" s="1328">
        <v>319002</v>
      </c>
      <c r="BA3" s="1328">
        <v>302006</v>
      </c>
      <c r="BB3" s="1328">
        <v>334001</v>
      </c>
      <c r="BC3" s="1328" t="s">
        <v>1159</v>
      </c>
      <c r="BD3" s="1853"/>
    </row>
    <row r="4" spans="1:56" s="555" customFormat="1" ht="13.9" customHeight="1" x14ac:dyDescent="0.2">
      <c r="A4" s="829"/>
      <c r="B4" s="829"/>
      <c r="C4" s="829">
        <v>1</v>
      </c>
      <c r="D4" s="829">
        <f>C4+1</f>
        <v>2</v>
      </c>
      <c r="E4" s="829">
        <f t="shared" ref="E4:BD4" si="0">D4+1</f>
        <v>3</v>
      </c>
      <c r="F4" s="829">
        <f t="shared" si="0"/>
        <v>4</v>
      </c>
      <c r="G4" s="829">
        <f t="shared" si="0"/>
        <v>5</v>
      </c>
      <c r="H4" s="829">
        <f t="shared" si="0"/>
        <v>6</v>
      </c>
      <c r="I4" s="829">
        <f t="shared" si="0"/>
        <v>7</v>
      </c>
      <c r="J4" s="829">
        <f t="shared" si="0"/>
        <v>8</v>
      </c>
      <c r="K4" s="829">
        <f t="shared" si="0"/>
        <v>9</v>
      </c>
      <c r="L4" s="829">
        <f t="shared" si="0"/>
        <v>10</v>
      </c>
      <c r="M4" s="829">
        <f t="shared" si="0"/>
        <v>11</v>
      </c>
      <c r="N4" s="829">
        <f t="shared" si="0"/>
        <v>12</v>
      </c>
      <c r="O4" s="829">
        <f t="shared" si="0"/>
        <v>13</v>
      </c>
      <c r="P4" s="829">
        <f t="shared" si="0"/>
        <v>14</v>
      </c>
      <c r="Q4" s="829">
        <f t="shared" si="0"/>
        <v>15</v>
      </c>
      <c r="R4" s="829">
        <f t="shared" si="0"/>
        <v>16</v>
      </c>
      <c r="S4" s="829">
        <f t="shared" si="0"/>
        <v>17</v>
      </c>
      <c r="T4" s="829">
        <f t="shared" si="0"/>
        <v>18</v>
      </c>
      <c r="U4" s="829">
        <f t="shared" si="0"/>
        <v>19</v>
      </c>
      <c r="V4" s="829">
        <f t="shared" si="0"/>
        <v>20</v>
      </c>
      <c r="W4" s="829">
        <f t="shared" si="0"/>
        <v>21</v>
      </c>
      <c r="X4" s="829">
        <f t="shared" si="0"/>
        <v>22</v>
      </c>
      <c r="Y4" s="829">
        <f t="shared" si="0"/>
        <v>23</v>
      </c>
      <c r="Z4" s="829">
        <f t="shared" si="0"/>
        <v>24</v>
      </c>
      <c r="AA4" s="829">
        <f t="shared" si="0"/>
        <v>25</v>
      </c>
      <c r="AB4" s="829">
        <f t="shared" si="0"/>
        <v>26</v>
      </c>
      <c r="AC4" s="829">
        <f t="shared" si="0"/>
        <v>27</v>
      </c>
      <c r="AD4" s="829">
        <f t="shared" si="0"/>
        <v>28</v>
      </c>
      <c r="AE4" s="829">
        <f t="shared" si="0"/>
        <v>29</v>
      </c>
      <c r="AF4" s="829">
        <f t="shared" si="0"/>
        <v>30</v>
      </c>
      <c r="AG4" s="829">
        <f t="shared" si="0"/>
        <v>31</v>
      </c>
      <c r="AH4" s="829">
        <f t="shared" si="0"/>
        <v>32</v>
      </c>
      <c r="AI4" s="829">
        <f t="shared" si="0"/>
        <v>33</v>
      </c>
      <c r="AJ4" s="829">
        <f t="shared" si="0"/>
        <v>34</v>
      </c>
      <c r="AK4" s="829">
        <f t="shared" si="0"/>
        <v>35</v>
      </c>
      <c r="AL4" s="829">
        <f t="shared" si="0"/>
        <v>36</v>
      </c>
      <c r="AM4" s="829">
        <f t="shared" si="0"/>
        <v>37</v>
      </c>
      <c r="AN4" s="829">
        <f t="shared" si="0"/>
        <v>38</v>
      </c>
      <c r="AO4" s="829">
        <f t="shared" si="0"/>
        <v>39</v>
      </c>
      <c r="AP4" s="829">
        <f t="shared" si="0"/>
        <v>40</v>
      </c>
      <c r="AQ4" s="829">
        <f t="shared" si="0"/>
        <v>41</v>
      </c>
      <c r="AR4" s="829">
        <f t="shared" si="0"/>
        <v>42</v>
      </c>
      <c r="AS4" s="829">
        <f t="shared" si="0"/>
        <v>43</v>
      </c>
      <c r="AT4" s="829">
        <f t="shared" si="0"/>
        <v>44</v>
      </c>
      <c r="AU4" s="829">
        <f t="shared" si="0"/>
        <v>45</v>
      </c>
      <c r="AV4" s="829">
        <f t="shared" si="0"/>
        <v>46</v>
      </c>
      <c r="AW4" s="829">
        <f t="shared" si="0"/>
        <v>47</v>
      </c>
      <c r="AX4" s="829">
        <f t="shared" si="0"/>
        <v>48</v>
      </c>
      <c r="AY4" s="829">
        <f t="shared" si="0"/>
        <v>49</v>
      </c>
      <c r="AZ4" s="829">
        <f t="shared" si="0"/>
        <v>50</v>
      </c>
      <c r="BA4" s="829">
        <f t="shared" si="0"/>
        <v>51</v>
      </c>
      <c r="BB4" s="829">
        <f t="shared" si="0"/>
        <v>52</v>
      </c>
      <c r="BC4" s="829">
        <f t="shared" si="0"/>
        <v>53</v>
      </c>
      <c r="BD4" s="829">
        <f t="shared" si="0"/>
        <v>54</v>
      </c>
    </row>
    <row r="5" spans="1:56" s="555" customFormat="1" ht="17.45" hidden="1" customHeight="1" x14ac:dyDescent="0.2">
      <c r="A5" s="961"/>
      <c r="B5" s="961"/>
      <c r="C5" s="829" t="s">
        <v>869</v>
      </c>
      <c r="D5" s="829" t="s">
        <v>870</v>
      </c>
      <c r="E5" s="1035"/>
      <c r="F5" s="829" t="s">
        <v>871</v>
      </c>
      <c r="G5" s="829" t="s">
        <v>872</v>
      </c>
      <c r="H5" s="829" t="s">
        <v>873</v>
      </c>
      <c r="I5" s="829" t="s">
        <v>874</v>
      </c>
      <c r="J5" s="829" t="s">
        <v>875</v>
      </c>
      <c r="K5" s="829" t="s">
        <v>876</v>
      </c>
      <c r="L5" s="829" t="s">
        <v>877</v>
      </c>
      <c r="M5" s="829" t="s">
        <v>878</v>
      </c>
      <c r="N5" s="829"/>
      <c r="O5" s="829" t="s">
        <v>879</v>
      </c>
      <c r="P5" s="829" t="s">
        <v>880</v>
      </c>
      <c r="Q5" s="829"/>
      <c r="R5" s="829"/>
      <c r="S5" s="829" t="s">
        <v>881</v>
      </c>
      <c r="T5" s="829" t="s">
        <v>882</v>
      </c>
      <c r="U5" s="829" t="s">
        <v>883</v>
      </c>
      <c r="V5" s="829" t="s">
        <v>884</v>
      </c>
      <c r="W5" s="829" t="s">
        <v>885</v>
      </c>
      <c r="X5" s="829" t="s">
        <v>886</v>
      </c>
      <c r="Y5" s="829" t="s">
        <v>887</v>
      </c>
      <c r="Z5" s="829" t="s">
        <v>889</v>
      </c>
      <c r="AA5" s="829" t="s">
        <v>890</v>
      </c>
      <c r="AB5" s="829" t="s">
        <v>891</v>
      </c>
      <c r="AC5" s="829" t="s">
        <v>892</v>
      </c>
      <c r="AD5" s="829" t="s">
        <v>893</v>
      </c>
      <c r="AE5" s="829" t="s">
        <v>894</v>
      </c>
      <c r="AF5" s="829" t="s">
        <v>895</v>
      </c>
      <c r="AG5" s="829" t="s">
        <v>896</v>
      </c>
      <c r="AH5" s="829" t="s">
        <v>897</v>
      </c>
      <c r="AI5" s="829" t="s">
        <v>888</v>
      </c>
      <c r="AJ5" s="829" t="s">
        <v>898</v>
      </c>
      <c r="AK5" s="829" t="s">
        <v>899</v>
      </c>
      <c r="AL5" s="829" t="s">
        <v>900</v>
      </c>
      <c r="AM5" s="829"/>
      <c r="AN5" s="829" t="s">
        <v>918</v>
      </c>
      <c r="AO5" s="829" t="s">
        <v>901</v>
      </c>
      <c r="AP5" s="829" t="s">
        <v>919</v>
      </c>
      <c r="AQ5" s="829" t="s">
        <v>902</v>
      </c>
      <c r="AR5" s="829" t="s">
        <v>903</v>
      </c>
      <c r="AS5" s="829" t="s">
        <v>904</v>
      </c>
      <c r="AT5" s="829" t="s">
        <v>905</v>
      </c>
      <c r="AU5" s="829" t="s">
        <v>906</v>
      </c>
      <c r="AV5" s="829" t="s">
        <v>907</v>
      </c>
      <c r="AW5" s="829" t="s">
        <v>908</v>
      </c>
      <c r="AX5" s="829" t="s">
        <v>909</v>
      </c>
      <c r="AY5" s="829" t="s">
        <v>920</v>
      </c>
      <c r="AZ5" s="829" t="s">
        <v>921</v>
      </c>
      <c r="BA5" s="829" t="s">
        <v>922</v>
      </c>
      <c r="BB5" s="829" t="s">
        <v>923</v>
      </c>
      <c r="BC5" s="1035"/>
      <c r="BD5" s="829" t="s">
        <v>924</v>
      </c>
    </row>
    <row r="6" spans="1:56" s="555" customFormat="1" ht="51" hidden="1" customHeight="1" x14ac:dyDescent="0.2">
      <c r="A6" s="961"/>
      <c r="B6" s="961"/>
      <c r="C6" s="960" t="s">
        <v>910</v>
      </c>
      <c r="D6" s="960" t="s">
        <v>910</v>
      </c>
      <c r="E6" s="1029"/>
      <c r="F6" s="960" t="s">
        <v>910</v>
      </c>
      <c r="G6" s="960" t="s">
        <v>910</v>
      </c>
      <c r="H6" s="960" t="s">
        <v>910</v>
      </c>
      <c r="I6" s="960" t="s">
        <v>910</v>
      </c>
      <c r="J6" s="960" t="s">
        <v>910</v>
      </c>
      <c r="K6" s="960" t="s">
        <v>910</v>
      </c>
      <c r="L6" s="960" t="s">
        <v>910</v>
      </c>
      <c r="M6" s="960" t="s">
        <v>910</v>
      </c>
      <c r="N6" s="960"/>
      <c r="O6" s="960" t="s">
        <v>910</v>
      </c>
      <c r="P6" s="960" t="s">
        <v>910</v>
      </c>
      <c r="Q6" s="960"/>
      <c r="R6" s="960"/>
      <c r="S6" s="960" t="s">
        <v>910</v>
      </c>
      <c r="T6" s="960" t="s">
        <v>910</v>
      </c>
      <c r="U6" s="960" t="s">
        <v>910</v>
      </c>
      <c r="V6" s="960" t="s">
        <v>910</v>
      </c>
      <c r="W6" s="960" t="s">
        <v>910</v>
      </c>
      <c r="X6" s="960" t="s">
        <v>910</v>
      </c>
      <c r="Y6" s="960" t="s">
        <v>910</v>
      </c>
      <c r="Z6" s="960" t="s">
        <v>910</v>
      </c>
      <c r="AA6" s="960" t="s">
        <v>910</v>
      </c>
      <c r="AB6" s="960" t="s">
        <v>910</v>
      </c>
      <c r="AC6" s="960" t="s">
        <v>910</v>
      </c>
      <c r="AD6" s="960" t="s">
        <v>910</v>
      </c>
      <c r="AE6" s="960" t="s">
        <v>910</v>
      </c>
      <c r="AF6" s="960" t="s">
        <v>910</v>
      </c>
      <c r="AG6" s="960" t="s">
        <v>910</v>
      </c>
      <c r="AH6" s="960" t="s">
        <v>910</v>
      </c>
      <c r="AI6" s="960" t="s">
        <v>910</v>
      </c>
      <c r="AJ6" s="960" t="s">
        <v>910</v>
      </c>
      <c r="AK6" s="960" t="s">
        <v>910</v>
      </c>
      <c r="AL6" s="960" t="s">
        <v>910</v>
      </c>
      <c r="AM6" s="960"/>
      <c r="AN6" s="960" t="s">
        <v>910</v>
      </c>
      <c r="AO6" s="960" t="s">
        <v>910</v>
      </c>
      <c r="AP6" s="960" t="s">
        <v>803</v>
      </c>
      <c r="AQ6" s="960" t="s">
        <v>910</v>
      </c>
      <c r="AR6" s="960" t="s">
        <v>910</v>
      </c>
      <c r="AS6" s="960" t="s">
        <v>910</v>
      </c>
      <c r="AT6" s="960" t="s">
        <v>910</v>
      </c>
      <c r="AU6" s="960" t="s">
        <v>910</v>
      </c>
      <c r="AV6" s="960" t="s">
        <v>910</v>
      </c>
      <c r="AW6" s="960" t="s">
        <v>910</v>
      </c>
      <c r="AX6" s="960" t="s">
        <v>910</v>
      </c>
      <c r="AY6" s="960" t="s">
        <v>910</v>
      </c>
      <c r="AZ6" s="960" t="s">
        <v>910</v>
      </c>
      <c r="BA6" s="960" t="s">
        <v>910</v>
      </c>
      <c r="BB6" s="960" t="s">
        <v>910</v>
      </c>
      <c r="BC6" s="1029"/>
      <c r="BD6" s="829" t="s">
        <v>803</v>
      </c>
    </row>
    <row r="7" spans="1:56" s="552" customFormat="1" ht="16.149999999999999" customHeight="1" x14ac:dyDescent="0.2">
      <c r="A7" s="556" t="s">
        <v>103</v>
      </c>
      <c r="B7" s="544" t="s">
        <v>160</v>
      </c>
      <c r="C7" s="545">
        <v>9403</v>
      </c>
      <c r="D7" s="545">
        <v>0</v>
      </c>
      <c r="E7" s="1036">
        <v>0</v>
      </c>
      <c r="F7" s="545">
        <v>0</v>
      </c>
      <c r="G7" s="545">
        <v>0</v>
      </c>
      <c r="H7" s="545">
        <v>0</v>
      </c>
      <c r="I7" s="545">
        <v>0</v>
      </c>
      <c r="J7" s="545">
        <v>38</v>
      </c>
      <c r="K7" s="545">
        <v>0</v>
      </c>
      <c r="L7" s="545">
        <v>0</v>
      </c>
      <c r="M7" s="545">
        <v>0</v>
      </c>
      <c r="N7" s="591">
        <v>0</v>
      </c>
      <c r="O7" s="545">
        <v>0</v>
      </c>
      <c r="P7" s="545">
        <v>0</v>
      </c>
      <c r="Q7" s="591">
        <v>1</v>
      </c>
      <c r="R7" s="591">
        <v>0</v>
      </c>
      <c r="S7" s="545">
        <v>0</v>
      </c>
      <c r="T7" s="545">
        <v>9</v>
      </c>
      <c r="U7" s="591">
        <v>0</v>
      </c>
      <c r="V7" s="591">
        <v>0</v>
      </c>
      <c r="W7" s="591">
        <v>0</v>
      </c>
      <c r="X7" s="591">
        <v>0</v>
      </c>
      <c r="Y7" s="591">
        <v>0</v>
      </c>
      <c r="Z7" s="545">
        <v>0</v>
      </c>
      <c r="AA7" s="545">
        <v>0</v>
      </c>
      <c r="AB7" s="545">
        <v>0</v>
      </c>
      <c r="AC7" s="545">
        <v>0</v>
      </c>
      <c r="AD7" s="545">
        <v>1</v>
      </c>
      <c r="AE7" s="545">
        <v>0</v>
      </c>
      <c r="AF7" s="545">
        <v>28</v>
      </c>
      <c r="AG7" s="545">
        <v>0</v>
      </c>
      <c r="AH7" s="545">
        <v>0</v>
      </c>
      <c r="AI7" s="545">
        <v>0</v>
      </c>
      <c r="AJ7" s="545">
        <v>31</v>
      </c>
      <c r="AK7" s="545">
        <v>0</v>
      </c>
      <c r="AL7" s="545">
        <v>0</v>
      </c>
      <c r="AM7" s="591">
        <v>0</v>
      </c>
      <c r="AN7" s="545">
        <v>0</v>
      </c>
      <c r="AO7" s="545">
        <v>0</v>
      </c>
      <c r="AP7" s="557">
        <f t="shared" ref="AP7:AP38" si="1">SUM(C7:AO7)</f>
        <v>9511</v>
      </c>
      <c r="AQ7" s="545">
        <v>0</v>
      </c>
      <c r="AR7" s="545">
        <v>0</v>
      </c>
      <c r="AS7" s="545">
        <v>0</v>
      </c>
      <c r="AT7" s="545">
        <v>0</v>
      </c>
      <c r="AU7" s="545">
        <v>0</v>
      </c>
      <c r="AV7" s="545">
        <v>0</v>
      </c>
      <c r="AW7" s="545">
        <v>0</v>
      </c>
      <c r="AX7" s="545">
        <v>0</v>
      </c>
      <c r="AY7" s="545">
        <v>0</v>
      </c>
      <c r="AZ7" s="545">
        <v>0</v>
      </c>
      <c r="BA7" s="545">
        <v>8</v>
      </c>
      <c r="BB7" s="545">
        <v>0</v>
      </c>
      <c r="BC7" s="1036">
        <v>0</v>
      </c>
      <c r="BD7" s="545">
        <f t="shared" ref="BD7:BD70" si="2">SUM(AP7:BC7)</f>
        <v>9519</v>
      </c>
    </row>
    <row r="8" spans="1:56" s="552" customFormat="1" ht="16.149999999999999" customHeight="1" x14ac:dyDescent="0.2">
      <c r="A8" s="558" t="s">
        <v>161</v>
      </c>
      <c r="B8" s="540" t="s">
        <v>162</v>
      </c>
      <c r="C8" s="541">
        <v>4048</v>
      </c>
      <c r="D8" s="541">
        <v>0</v>
      </c>
      <c r="E8" s="541">
        <v>0</v>
      </c>
      <c r="F8" s="541">
        <v>0</v>
      </c>
      <c r="G8" s="541">
        <v>0</v>
      </c>
      <c r="H8" s="541">
        <v>0</v>
      </c>
      <c r="I8" s="541">
        <v>0</v>
      </c>
      <c r="J8" s="541">
        <v>5</v>
      </c>
      <c r="K8" s="541">
        <v>0</v>
      </c>
      <c r="L8" s="541">
        <v>0</v>
      </c>
      <c r="M8" s="541">
        <v>0</v>
      </c>
      <c r="N8" s="541">
        <v>0</v>
      </c>
      <c r="O8" s="541">
        <v>0</v>
      </c>
      <c r="P8" s="541">
        <v>0</v>
      </c>
      <c r="Q8" s="541">
        <v>0</v>
      </c>
      <c r="R8" s="541">
        <v>0</v>
      </c>
      <c r="S8" s="541">
        <v>0</v>
      </c>
      <c r="T8" s="541">
        <v>0</v>
      </c>
      <c r="U8" s="541">
        <v>0</v>
      </c>
      <c r="V8" s="541">
        <v>0</v>
      </c>
      <c r="W8" s="541">
        <v>0</v>
      </c>
      <c r="X8" s="541">
        <v>0</v>
      </c>
      <c r="Y8" s="541">
        <v>0</v>
      </c>
      <c r="Z8" s="541">
        <v>0</v>
      </c>
      <c r="AA8" s="541">
        <v>0</v>
      </c>
      <c r="AB8" s="541">
        <v>0</v>
      </c>
      <c r="AC8" s="541">
        <v>0</v>
      </c>
      <c r="AD8" s="541">
        <v>0</v>
      </c>
      <c r="AE8" s="541">
        <v>0</v>
      </c>
      <c r="AF8" s="541">
        <v>0</v>
      </c>
      <c r="AG8" s="541">
        <v>0</v>
      </c>
      <c r="AH8" s="541">
        <v>0</v>
      </c>
      <c r="AI8" s="541">
        <v>0</v>
      </c>
      <c r="AJ8" s="541">
        <v>11</v>
      </c>
      <c r="AK8" s="541">
        <v>0</v>
      </c>
      <c r="AL8" s="541">
        <v>0</v>
      </c>
      <c r="AM8" s="541">
        <v>0</v>
      </c>
      <c r="AN8" s="541">
        <v>0</v>
      </c>
      <c r="AO8" s="541">
        <v>0</v>
      </c>
      <c r="AP8" s="559">
        <f t="shared" si="1"/>
        <v>4064</v>
      </c>
      <c r="AQ8" s="541">
        <v>0</v>
      </c>
      <c r="AR8" s="541">
        <v>0</v>
      </c>
      <c r="AS8" s="541">
        <v>0</v>
      </c>
      <c r="AT8" s="541">
        <v>0</v>
      </c>
      <c r="AU8" s="541">
        <v>0</v>
      </c>
      <c r="AV8" s="541">
        <v>0</v>
      </c>
      <c r="AW8" s="541">
        <v>0</v>
      </c>
      <c r="AX8" s="541">
        <v>0</v>
      </c>
      <c r="AY8" s="541">
        <v>0</v>
      </c>
      <c r="AZ8" s="541">
        <v>0</v>
      </c>
      <c r="BA8" s="541">
        <v>6</v>
      </c>
      <c r="BB8" s="541">
        <v>0</v>
      </c>
      <c r="BC8" s="541">
        <v>0</v>
      </c>
      <c r="BD8" s="541">
        <f t="shared" si="2"/>
        <v>4070</v>
      </c>
    </row>
    <row r="9" spans="1:56" s="552" customFormat="1" ht="16.149999999999999" customHeight="1" x14ac:dyDescent="0.2">
      <c r="A9" s="558" t="s">
        <v>104</v>
      </c>
      <c r="B9" s="540" t="s">
        <v>163</v>
      </c>
      <c r="C9" s="541">
        <v>21875</v>
      </c>
      <c r="D9" s="541">
        <v>0</v>
      </c>
      <c r="E9" s="541">
        <v>0</v>
      </c>
      <c r="F9" s="541">
        <v>0</v>
      </c>
      <c r="G9" s="541">
        <v>0</v>
      </c>
      <c r="H9" s="541">
        <v>3</v>
      </c>
      <c r="I9" s="541">
        <v>0</v>
      </c>
      <c r="J9" s="541">
        <v>57</v>
      </c>
      <c r="K9" s="541">
        <v>0</v>
      </c>
      <c r="L9" s="541">
        <v>0</v>
      </c>
      <c r="M9" s="541">
        <v>0</v>
      </c>
      <c r="N9" s="541">
        <v>0</v>
      </c>
      <c r="O9" s="541">
        <v>0</v>
      </c>
      <c r="P9" s="541">
        <v>0</v>
      </c>
      <c r="Q9" s="541">
        <v>0</v>
      </c>
      <c r="R9" s="541">
        <v>0</v>
      </c>
      <c r="S9" s="541">
        <v>0</v>
      </c>
      <c r="T9" s="541">
        <v>0</v>
      </c>
      <c r="U9" s="541">
        <v>0</v>
      </c>
      <c r="V9" s="541">
        <v>0</v>
      </c>
      <c r="W9" s="541">
        <v>0</v>
      </c>
      <c r="X9" s="541">
        <v>0</v>
      </c>
      <c r="Y9" s="541">
        <v>4</v>
      </c>
      <c r="Z9" s="541">
        <v>7</v>
      </c>
      <c r="AA9" s="541">
        <v>0</v>
      </c>
      <c r="AB9" s="541">
        <v>0</v>
      </c>
      <c r="AC9" s="541">
        <v>0</v>
      </c>
      <c r="AD9" s="541">
        <v>0</v>
      </c>
      <c r="AE9" s="541">
        <v>15</v>
      </c>
      <c r="AF9" s="541">
        <v>0</v>
      </c>
      <c r="AG9" s="541">
        <v>0</v>
      </c>
      <c r="AH9" s="541">
        <v>0</v>
      </c>
      <c r="AI9" s="541">
        <v>1</v>
      </c>
      <c r="AJ9" s="541">
        <v>49</v>
      </c>
      <c r="AK9" s="541">
        <v>0</v>
      </c>
      <c r="AL9" s="541">
        <v>0</v>
      </c>
      <c r="AM9" s="541">
        <v>0</v>
      </c>
      <c r="AN9" s="541">
        <v>0</v>
      </c>
      <c r="AO9" s="541">
        <v>1</v>
      </c>
      <c r="AP9" s="559">
        <f t="shared" si="1"/>
        <v>22012</v>
      </c>
      <c r="AQ9" s="541">
        <v>0</v>
      </c>
      <c r="AR9" s="541">
        <v>0</v>
      </c>
      <c r="AS9" s="541">
        <v>0</v>
      </c>
      <c r="AT9" s="541">
        <v>0</v>
      </c>
      <c r="AU9" s="541">
        <v>0</v>
      </c>
      <c r="AV9" s="541">
        <v>0</v>
      </c>
      <c r="AW9" s="541">
        <v>0</v>
      </c>
      <c r="AX9" s="541">
        <v>0</v>
      </c>
      <c r="AY9" s="541">
        <v>0</v>
      </c>
      <c r="AZ9" s="541">
        <v>0</v>
      </c>
      <c r="BA9" s="541">
        <v>12</v>
      </c>
      <c r="BB9" s="541">
        <v>0</v>
      </c>
      <c r="BC9" s="541">
        <v>0</v>
      </c>
      <c r="BD9" s="541">
        <f t="shared" si="2"/>
        <v>22024</v>
      </c>
    </row>
    <row r="10" spans="1:56" s="552" customFormat="1" ht="16.149999999999999" customHeight="1" x14ac:dyDescent="0.2">
      <c r="A10" s="558" t="s">
        <v>105</v>
      </c>
      <c r="B10" s="540" t="s">
        <v>164</v>
      </c>
      <c r="C10" s="541">
        <v>3193</v>
      </c>
      <c r="D10" s="541">
        <v>0</v>
      </c>
      <c r="E10" s="541">
        <v>0</v>
      </c>
      <c r="F10" s="541">
        <v>0</v>
      </c>
      <c r="G10" s="541">
        <v>1</v>
      </c>
      <c r="H10" s="541">
        <v>0</v>
      </c>
      <c r="I10" s="541">
        <v>0</v>
      </c>
      <c r="J10" s="541">
        <v>9</v>
      </c>
      <c r="K10" s="541">
        <v>0</v>
      </c>
      <c r="L10" s="541">
        <v>0</v>
      </c>
      <c r="M10" s="541">
        <v>0</v>
      </c>
      <c r="N10" s="541">
        <v>0</v>
      </c>
      <c r="O10" s="541">
        <v>0</v>
      </c>
      <c r="P10" s="541">
        <v>0</v>
      </c>
      <c r="Q10" s="541">
        <v>0</v>
      </c>
      <c r="R10" s="541">
        <v>0</v>
      </c>
      <c r="S10" s="541">
        <v>0</v>
      </c>
      <c r="T10" s="541">
        <v>0</v>
      </c>
      <c r="U10" s="541">
        <v>0</v>
      </c>
      <c r="V10" s="541">
        <v>0</v>
      </c>
      <c r="W10" s="541">
        <v>0</v>
      </c>
      <c r="X10" s="541">
        <v>0</v>
      </c>
      <c r="Y10" s="541">
        <v>0</v>
      </c>
      <c r="Z10" s="541">
        <v>1</v>
      </c>
      <c r="AA10" s="541">
        <v>0</v>
      </c>
      <c r="AB10" s="541">
        <v>0</v>
      </c>
      <c r="AC10" s="541">
        <v>0</v>
      </c>
      <c r="AD10" s="541">
        <v>0</v>
      </c>
      <c r="AE10" s="541">
        <v>0</v>
      </c>
      <c r="AF10" s="541">
        <v>0</v>
      </c>
      <c r="AG10" s="541">
        <v>0</v>
      </c>
      <c r="AH10" s="541">
        <v>0</v>
      </c>
      <c r="AI10" s="541">
        <v>0</v>
      </c>
      <c r="AJ10" s="541">
        <v>11</v>
      </c>
      <c r="AK10" s="541">
        <v>0</v>
      </c>
      <c r="AL10" s="541">
        <v>0</v>
      </c>
      <c r="AM10" s="541">
        <v>0</v>
      </c>
      <c r="AN10" s="541">
        <v>0</v>
      </c>
      <c r="AO10" s="541">
        <v>0</v>
      </c>
      <c r="AP10" s="559">
        <f t="shared" si="1"/>
        <v>3215</v>
      </c>
      <c r="AQ10" s="541">
        <v>0</v>
      </c>
      <c r="AR10" s="541">
        <v>0</v>
      </c>
      <c r="AS10" s="541">
        <v>0</v>
      </c>
      <c r="AT10" s="541">
        <v>1</v>
      </c>
      <c r="AU10" s="541">
        <v>0</v>
      </c>
      <c r="AV10" s="541">
        <v>0</v>
      </c>
      <c r="AW10" s="541">
        <v>4</v>
      </c>
      <c r="AX10" s="541">
        <v>0</v>
      </c>
      <c r="AY10" s="541">
        <v>0</v>
      </c>
      <c r="AZ10" s="541">
        <v>0</v>
      </c>
      <c r="BA10" s="541">
        <v>0</v>
      </c>
      <c r="BB10" s="541">
        <v>0</v>
      </c>
      <c r="BC10" s="541">
        <v>0</v>
      </c>
      <c r="BD10" s="541">
        <f t="shared" si="2"/>
        <v>3220</v>
      </c>
    </row>
    <row r="11" spans="1:56" s="552" customFormat="1" ht="16.149999999999999" customHeight="1" x14ac:dyDescent="0.2">
      <c r="A11" s="560" t="s">
        <v>165</v>
      </c>
      <c r="B11" s="542" t="s">
        <v>166</v>
      </c>
      <c r="C11" s="543">
        <v>5156</v>
      </c>
      <c r="D11" s="543">
        <v>0</v>
      </c>
      <c r="E11" s="1037">
        <v>0</v>
      </c>
      <c r="F11" s="543">
        <v>0</v>
      </c>
      <c r="G11" s="543">
        <v>0</v>
      </c>
      <c r="H11" s="543">
        <v>0</v>
      </c>
      <c r="I11" s="543">
        <v>0</v>
      </c>
      <c r="J11" s="543">
        <v>50</v>
      </c>
      <c r="K11" s="543">
        <v>0</v>
      </c>
      <c r="L11" s="543">
        <v>0</v>
      </c>
      <c r="M11" s="543">
        <v>0</v>
      </c>
      <c r="N11" s="543">
        <v>0</v>
      </c>
      <c r="O11" s="543">
        <v>0</v>
      </c>
      <c r="P11" s="543">
        <v>0</v>
      </c>
      <c r="Q11" s="543">
        <v>0</v>
      </c>
      <c r="R11" s="543">
        <v>0</v>
      </c>
      <c r="S11" s="543">
        <v>0</v>
      </c>
      <c r="T11" s="543">
        <v>0</v>
      </c>
      <c r="U11" s="543">
        <v>0</v>
      </c>
      <c r="V11" s="543">
        <v>0</v>
      </c>
      <c r="W11" s="543">
        <v>0</v>
      </c>
      <c r="X11" s="543">
        <v>0</v>
      </c>
      <c r="Y11" s="543">
        <v>0</v>
      </c>
      <c r="Z11" s="543">
        <v>0</v>
      </c>
      <c r="AA11" s="543">
        <v>0</v>
      </c>
      <c r="AB11" s="543">
        <v>0</v>
      </c>
      <c r="AC11" s="543">
        <v>0</v>
      </c>
      <c r="AD11" s="543">
        <v>0</v>
      </c>
      <c r="AE11" s="543">
        <v>0</v>
      </c>
      <c r="AF11" s="543">
        <v>0</v>
      </c>
      <c r="AG11" s="543">
        <v>0</v>
      </c>
      <c r="AH11" s="543">
        <v>0</v>
      </c>
      <c r="AI11" s="543">
        <v>0</v>
      </c>
      <c r="AJ11" s="543">
        <v>32</v>
      </c>
      <c r="AK11" s="543">
        <v>0</v>
      </c>
      <c r="AL11" s="543">
        <v>0</v>
      </c>
      <c r="AM11" s="543">
        <v>0</v>
      </c>
      <c r="AN11" s="543">
        <v>0</v>
      </c>
      <c r="AO11" s="543">
        <v>0</v>
      </c>
      <c r="AP11" s="561">
        <f t="shared" si="1"/>
        <v>5238</v>
      </c>
      <c r="AQ11" s="543">
        <v>0</v>
      </c>
      <c r="AR11" s="543">
        <v>0</v>
      </c>
      <c r="AS11" s="543">
        <v>0</v>
      </c>
      <c r="AT11" s="543">
        <v>718</v>
      </c>
      <c r="AU11" s="543">
        <v>0</v>
      </c>
      <c r="AV11" s="543">
        <v>0</v>
      </c>
      <c r="AW11" s="543">
        <v>0</v>
      </c>
      <c r="AX11" s="543">
        <v>0</v>
      </c>
      <c r="AY11" s="543">
        <v>0</v>
      </c>
      <c r="AZ11" s="543">
        <v>0</v>
      </c>
      <c r="BA11" s="543">
        <v>0</v>
      </c>
      <c r="BB11" s="543">
        <v>0</v>
      </c>
      <c r="BC11" s="1037">
        <v>0</v>
      </c>
      <c r="BD11" s="543">
        <f t="shared" si="2"/>
        <v>5956</v>
      </c>
    </row>
    <row r="12" spans="1:56" s="552" customFormat="1" ht="16.149999999999999" customHeight="1" x14ac:dyDescent="0.2">
      <c r="A12" s="556" t="s">
        <v>106</v>
      </c>
      <c r="B12" s="544" t="s">
        <v>167</v>
      </c>
      <c r="C12" s="545">
        <v>5850</v>
      </c>
      <c r="D12" s="545">
        <v>0</v>
      </c>
      <c r="E12" s="1036">
        <v>0</v>
      </c>
      <c r="F12" s="545">
        <v>0</v>
      </c>
      <c r="G12" s="545">
        <v>0</v>
      </c>
      <c r="H12" s="545">
        <v>0</v>
      </c>
      <c r="I12" s="545">
        <v>0</v>
      </c>
      <c r="J12" s="545">
        <v>6</v>
      </c>
      <c r="K12" s="545">
        <v>0</v>
      </c>
      <c r="L12" s="545">
        <v>0</v>
      </c>
      <c r="M12" s="545">
        <v>0</v>
      </c>
      <c r="N12" s="591">
        <v>0</v>
      </c>
      <c r="O12" s="545">
        <v>0</v>
      </c>
      <c r="P12" s="545">
        <v>0</v>
      </c>
      <c r="Q12" s="591">
        <v>0</v>
      </c>
      <c r="R12" s="591">
        <v>0</v>
      </c>
      <c r="S12" s="545">
        <v>0</v>
      </c>
      <c r="T12" s="545">
        <v>0</v>
      </c>
      <c r="U12" s="591">
        <v>0</v>
      </c>
      <c r="V12" s="591">
        <v>0</v>
      </c>
      <c r="W12" s="591">
        <v>0</v>
      </c>
      <c r="X12" s="591">
        <v>0</v>
      </c>
      <c r="Y12" s="591">
        <v>0</v>
      </c>
      <c r="Z12" s="545">
        <v>0</v>
      </c>
      <c r="AA12" s="545">
        <v>0</v>
      </c>
      <c r="AB12" s="545">
        <v>0</v>
      </c>
      <c r="AC12" s="545">
        <v>0</v>
      </c>
      <c r="AD12" s="545">
        <v>0</v>
      </c>
      <c r="AE12" s="545">
        <v>0</v>
      </c>
      <c r="AF12" s="545">
        <v>0</v>
      </c>
      <c r="AG12" s="545">
        <v>0</v>
      </c>
      <c r="AH12" s="545">
        <v>0</v>
      </c>
      <c r="AI12" s="545">
        <v>0</v>
      </c>
      <c r="AJ12" s="545">
        <v>20</v>
      </c>
      <c r="AK12" s="545">
        <v>0</v>
      </c>
      <c r="AL12" s="545">
        <v>0</v>
      </c>
      <c r="AM12" s="591">
        <v>0</v>
      </c>
      <c r="AN12" s="545">
        <v>0</v>
      </c>
      <c r="AO12" s="545">
        <v>0</v>
      </c>
      <c r="AP12" s="557">
        <f t="shared" si="1"/>
        <v>5876</v>
      </c>
      <c r="AQ12" s="545">
        <v>0</v>
      </c>
      <c r="AR12" s="545">
        <v>0</v>
      </c>
      <c r="AS12" s="545">
        <v>0</v>
      </c>
      <c r="AT12" s="545">
        <v>0</v>
      </c>
      <c r="AU12" s="545">
        <v>0</v>
      </c>
      <c r="AV12" s="545">
        <v>0</v>
      </c>
      <c r="AW12" s="545">
        <v>0</v>
      </c>
      <c r="AX12" s="545">
        <v>0</v>
      </c>
      <c r="AY12" s="545">
        <v>0</v>
      </c>
      <c r="AZ12" s="545">
        <v>0</v>
      </c>
      <c r="BA12" s="545">
        <v>6</v>
      </c>
      <c r="BB12" s="545">
        <v>0</v>
      </c>
      <c r="BC12" s="1036">
        <v>0</v>
      </c>
      <c r="BD12" s="545">
        <f t="shared" si="2"/>
        <v>5882</v>
      </c>
    </row>
    <row r="13" spans="1:56" s="552" customFormat="1" ht="16.149999999999999" customHeight="1" x14ac:dyDescent="0.2">
      <c r="A13" s="558" t="s">
        <v>107</v>
      </c>
      <c r="B13" s="540" t="s">
        <v>168</v>
      </c>
      <c r="C13" s="541">
        <v>2117</v>
      </c>
      <c r="D13" s="541">
        <v>0</v>
      </c>
      <c r="E13" s="541">
        <v>0</v>
      </c>
      <c r="F13" s="541">
        <v>0</v>
      </c>
      <c r="G13" s="541">
        <v>1</v>
      </c>
      <c r="H13" s="541">
        <v>0</v>
      </c>
      <c r="I13" s="541">
        <v>0</v>
      </c>
      <c r="J13" s="541">
        <v>4</v>
      </c>
      <c r="K13" s="541">
        <v>0</v>
      </c>
      <c r="L13" s="541">
        <v>0</v>
      </c>
      <c r="M13" s="541">
        <v>0</v>
      </c>
      <c r="N13" s="541">
        <v>0</v>
      </c>
      <c r="O13" s="541">
        <v>0</v>
      </c>
      <c r="P13" s="541">
        <v>0</v>
      </c>
      <c r="Q13" s="541">
        <v>0</v>
      </c>
      <c r="R13" s="541">
        <v>0</v>
      </c>
      <c r="S13" s="541">
        <v>0</v>
      </c>
      <c r="T13" s="541">
        <v>0</v>
      </c>
      <c r="U13" s="541">
        <v>31</v>
      </c>
      <c r="V13" s="541">
        <v>0</v>
      </c>
      <c r="W13" s="541">
        <v>0</v>
      </c>
      <c r="X13" s="541">
        <v>0</v>
      </c>
      <c r="Y13" s="541">
        <v>0</v>
      </c>
      <c r="Z13" s="541">
        <v>0</v>
      </c>
      <c r="AA13" s="541">
        <v>0</v>
      </c>
      <c r="AB13" s="541">
        <v>0</v>
      </c>
      <c r="AC13" s="541">
        <v>0</v>
      </c>
      <c r="AD13" s="541">
        <v>0</v>
      </c>
      <c r="AE13" s="541">
        <v>0</v>
      </c>
      <c r="AF13" s="541">
        <v>0</v>
      </c>
      <c r="AG13" s="541">
        <v>0</v>
      </c>
      <c r="AH13" s="541">
        <v>0</v>
      </c>
      <c r="AI13" s="541">
        <v>0</v>
      </c>
      <c r="AJ13" s="541">
        <v>8</v>
      </c>
      <c r="AK13" s="541">
        <v>0</v>
      </c>
      <c r="AL13" s="541">
        <v>0</v>
      </c>
      <c r="AM13" s="541">
        <v>0</v>
      </c>
      <c r="AN13" s="541">
        <v>0</v>
      </c>
      <c r="AO13" s="541">
        <v>0</v>
      </c>
      <c r="AP13" s="559">
        <f t="shared" si="1"/>
        <v>2161</v>
      </c>
      <c r="AQ13" s="541">
        <v>0</v>
      </c>
      <c r="AR13" s="541">
        <v>0</v>
      </c>
      <c r="AS13" s="541">
        <v>0</v>
      </c>
      <c r="AT13" s="541">
        <v>0</v>
      </c>
      <c r="AU13" s="541">
        <v>1</v>
      </c>
      <c r="AV13" s="541">
        <v>0</v>
      </c>
      <c r="AW13" s="541">
        <v>0</v>
      </c>
      <c r="AX13" s="541">
        <v>0</v>
      </c>
      <c r="AY13" s="541">
        <v>0</v>
      </c>
      <c r="AZ13" s="541">
        <v>0</v>
      </c>
      <c r="BA13" s="541">
        <v>0</v>
      </c>
      <c r="BB13" s="541">
        <v>0</v>
      </c>
      <c r="BC13" s="541">
        <v>0</v>
      </c>
      <c r="BD13" s="541">
        <f t="shared" si="2"/>
        <v>2162</v>
      </c>
    </row>
    <row r="14" spans="1:56" s="552" customFormat="1" ht="16.149999999999999" customHeight="1" x14ac:dyDescent="0.2">
      <c r="A14" s="558" t="s">
        <v>108</v>
      </c>
      <c r="B14" s="540" t="s">
        <v>169</v>
      </c>
      <c r="C14" s="541">
        <v>22308</v>
      </c>
      <c r="D14" s="541">
        <v>0</v>
      </c>
      <c r="E14" s="541">
        <v>0</v>
      </c>
      <c r="F14" s="541">
        <v>0</v>
      </c>
      <c r="G14" s="541">
        <v>0</v>
      </c>
      <c r="H14" s="541">
        <v>0</v>
      </c>
      <c r="I14" s="541">
        <v>0</v>
      </c>
      <c r="J14" s="541">
        <v>63</v>
      </c>
      <c r="K14" s="541">
        <v>0</v>
      </c>
      <c r="L14" s="541">
        <v>0</v>
      </c>
      <c r="M14" s="541">
        <v>0</v>
      </c>
      <c r="N14" s="541">
        <v>0</v>
      </c>
      <c r="O14" s="541">
        <v>0</v>
      </c>
      <c r="P14" s="541">
        <v>0</v>
      </c>
      <c r="Q14" s="541">
        <v>0</v>
      </c>
      <c r="R14" s="541">
        <v>0</v>
      </c>
      <c r="S14" s="541">
        <v>0</v>
      </c>
      <c r="T14" s="541">
        <v>0</v>
      </c>
      <c r="U14" s="541">
        <v>0</v>
      </c>
      <c r="V14" s="541">
        <v>0</v>
      </c>
      <c r="W14" s="541">
        <v>0</v>
      </c>
      <c r="X14" s="541">
        <v>0</v>
      </c>
      <c r="Y14" s="541">
        <v>0</v>
      </c>
      <c r="Z14" s="541">
        <v>0</v>
      </c>
      <c r="AA14" s="541">
        <v>0</v>
      </c>
      <c r="AB14" s="541">
        <v>0</v>
      </c>
      <c r="AC14" s="541">
        <v>0</v>
      </c>
      <c r="AD14" s="541">
        <v>0</v>
      </c>
      <c r="AE14" s="541">
        <v>0</v>
      </c>
      <c r="AF14" s="541">
        <v>0</v>
      </c>
      <c r="AG14" s="541">
        <v>0</v>
      </c>
      <c r="AH14" s="541">
        <v>0</v>
      </c>
      <c r="AI14" s="541">
        <v>0</v>
      </c>
      <c r="AJ14" s="541">
        <v>49</v>
      </c>
      <c r="AK14" s="541">
        <v>0</v>
      </c>
      <c r="AL14" s="541">
        <v>0</v>
      </c>
      <c r="AM14" s="541">
        <v>0</v>
      </c>
      <c r="AN14" s="541">
        <v>0</v>
      </c>
      <c r="AO14" s="541">
        <v>0</v>
      </c>
      <c r="AP14" s="559">
        <f t="shared" si="1"/>
        <v>22420</v>
      </c>
      <c r="AQ14" s="541">
        <v>0</v>
      </c>
      <c r="AR14" s="541">
        <v>0</v>
      </c>
      <c r="AS14" s="541">
        <v>0</v>
      </c>
      <c r="AT14" s="541">
        <v>0</v>
      </c>
      <c r="AU14" s="541">
        <v>0</v>
      </c>
      <c r="AV14" s="541">
        <v>0</v>
      </c>
      <c r="AW14" s="541">
        <v>0</v>
      </c>
      <c r="AX14" s="541">
        <v>0</v>
      </c>
      <c r="AY14" s="541">
        <v>0</v>
      </c>
      <c r="AZ14" s="541">
        <v>0</v>
      </c>
      <c r="BA14" s="541">
        <v>14</v>
      </c>
      <c r="BB14" s="541">
        <v>0</v>
      </c>
      <c r="BC14" s="541">
        <v>0</v>
      </c>
      <c r="BD14" s="541">
        <f t="shared" si="2"/>
        <v>22434</v>
      </c>
    </row>
    <row r="15" spans="1:56" s="552" customFormat="1" ht="16.149999999999999" customHeight="1" x14ac:dyDescent="0.2">
      <c r="A15" s="558" t="s">
        <v>109</v>
      </c>
      <c r="B15" s="540" t="s">
        <v>170</v>
      </c>
      <c r="C15" s="541">
        <v>38393</v>
      </c>
      <c r="D15" s="541">
        <v>0</v>
      </c>
      <c r="E15" s="541">
        <v>0</v>
      </c>
      <c r="F15" s="541">
        <v>851</v>
      </c>
      <c r="G15" s="541">
        <v>0</v>
      </c>
      <c r="H15" s="541">
        <v>0</v>
      </c>
      <c r="I15" s="541">
        <v>0</v>
      </c>
      <c r="J15" s="541">
        <v>67</v>
      </c>
      <c r="K15" s="541">
        <v>0</v>
      </c>
      <c r="L15" s="541">
        <v>0</v>
      </c>
      <c r="M15" s="541">
        <v>0</v>
      </c>
      <c r="N15" s="541">
        <v>0</v>
      </c>
      <c r="O15" s="541">
        <v>0</v>
      </c>
      <c r="P15" s="541">
        <v>0</v>
      </c>
      <c r="Q15" s="541">
        <v>0</v>
      </c>
      <c r="R15" s="541">
        <v>0</v>
      </c>
      <c r="S15" s="541">
        <v>0</v>
      </c>
      <c r="T15" s="541">
        <v>0</v>
      </c>
      <c r="U15" s="541">
        <v>1</v>
      </c>
      <c r="V15" s="541">
        <v>0</v>
      </c>
      <c r="W15" s="541">
        <v>0</v>
      </c>
      <c r="X15" s="541">
        <v>0</v>
      </c>
      <c r="Y15" s="541">
        <v>0</v>
      </c>
      <c r="Z15" s="541">
        <v>0</v>
      </c>
      <c r="AA15" s="541">
        <v>0</v>
      </c>
      <c r="AB15" s="541">
        <v>0</v>
      </c>
      <c r="AC15" s="541">
        <v>0</v>
      </c>
      <c r="AD15" s="541">
        <v>0</v>
      </c>
      <c r="AE15" s="541">
        <v>0</v>
      </c>
      <c r="AF15" s="541">
        <v>0</v>
      </c>
      <c r="AG15" s="541">
        <v>0</v>
      </c>
      <c r="AH15" s="541">
        <v>0</v>
      </c>
      <c r="AI15" s="541">
        <v>0</v>
      </c>
      <c r="AJ15" s="541">
        <v>115</v>
      </c>
      <c r="AK15" s="541">
        <v>0</v>
      </c>
      <c r="AL15" s="541">
        <v>0</v>
      </c>
      <c r="AM15" s="541">
        <v>0</v>
      </c>
      <c r="AN15" s="541">
        <v>0</v>
      </c>
      <c r="AO15" s="541">
        <v>0</v>
      </c>
      <c r="AP15" s="559">
        <f t="shared" si="1"/>
        <v>39427</v>
      </c>
      <c r="AQ15" s="541">
        <v>0</v>
      </c>
      <c r="AR15" s="541">
        <v>0</v>
      </c>
      <c r="AS15" s="541">
        <v>0</v>
      </c>
      <c r="AT15" s="541">
        <v>0</v>
      </c>
      <c r="AU15" s="541">
        <v>0</v>
      </c>
      <c r="AV15" s="541">
        <v>0</v>
      </c>
      <c r="AW15" s="541">
        <v>1</v>
      </c>
      <c r="AX15" s="541">
        <v>0</v>
      </c>
      <c r="AY15" s="541">
        <v>0</v>
      </c>
      <c r="AZ15" s="541">
        <v>0</v>
      </c>
      <c r="BA15" s="541">
        <v>9</v>
      </c>
      <c r="BB15" s="541">
        <v>0</v>
      </c>
      <c r="BC15" s="541">
        <v>0</v>
      </c>
      <c r="BD15" s="541">
        <f t="shared" si="2"/>
        <v>39437</v>
      </c>
    </row>
    <row r="16" spans="1:56" s="552" customFormat="1" ht="16.149999999999999" customHeight="1" x14ac:dyDescent="0.2">
      <c r="A16" s="560" t="s">
        <v>110</v>
      </c>
      <c r="B16" s="542" t="s">
        <v>171</v>
      </c>
      <c r="C16" s="543">
        <v>31311</v>
      </c>
      <c r="D16" s="543">
        <v>0</v>
      </c>
      <c r="E16" s="1037">
        <v>0</v>
      </c>
      <c r="F16" s="543">
        <v>0</v>
      </c>
      <c r="G16" s="543">
        <v>0</v>
      </c>
      <c r="H16" s="543">
        <v>0</v>
      </c>
      <c r="I16" s="543">
        <v>0</v>
      </c>
      <c r="J16" s="543">
        <v>75</v>
      </c>
      <c r="K16" s="543">
        <v>846</v>
      </c>
      <c r="L16" s="543">
        <v>0</v>
      </c>
      <c r="M16" s="543">
        <v>0</v>
      </c>
      <c r="N16" s="543">
        <v>0</v>
      </c>
      <c r="O16" s="543">
        <v>0</v>
      </c>
      <c r="P16" s="543">
        <v>0</v>
      </c>
      <c r="Q16" s="543">
        <v>0</v>
      </c>
      <c r="R16" s="543">
        <v>0</v>
      </c>
      <c r="S16" s="543">
        <v>0</v>
      </c>
      <c r="T16" s="543">
        <v>0</v>
      </c>
      <c r="U16" s="543">
        <v>0</v>
      </c>
      <c r="V16" s="543">
        <v>0</v>
      </c>
      <c r="W16" s="543">
        <v>0</v>
      </c>
      <c r="X16" s="543">
        <v>0</v>
      </c>
      <c r="Y16" s="543">
        <v>0</v>
      </c>
      <c r="Z16" s="543">
        <v>0</v>
      </c>
      <c r="AA16" s="543">
        <v>0</v>
      </c>
      <c r="AB16" s="543">
        <v>436</v>
      </c>
      <c r="AC16" s="543">
        <v>0</v>
      </c>
      <c r="AD16" s="543">
        <v>0</v>
      </c>
      <c r="AE16" s="543">
        <v>0</v>
      </c>
      <c r="AF16" s="543">
        <v>0</v>
      </c>
      <c r="AG16" s="543">
        <v>0</v>
      </c>
      <c r="AH16" s="543">
        <v>0</v>
      </c>
      <c r="AI16" s="543">
        <v>0</v>
      </c>
      <c r="AJ16" s="543">
        <v>93</v>
      </c>
      <c r="AK16" s="543">
        <v>540</v>
      </c>
      <c r="AL16" s="543">
        <v>0</v>
      </c>
      <c r="AM16" s="543">
        <v>0</v>
      </c>
      <c r="AN16" s="543">
        <v>0</v>
      </c>
      <c r="AO16" s="543">
        <v>0</v>
      </c>
      <c r="AP16" s="561">
        <f t="shared" si="1"/>
        <v>33301</v>
      </c>
      <c r="AQ16" s="543">
        <v>0</v>
      </c>
      <c r="AR16" s="543">
        <v>0</v>
      </c>
      <c r="AS16" s="543">
        <v>0</v>
      </c>
      <c r="AT16" s="543">
        <v>1</v>
      </c>
      <c r="AU16" s="543">
        <v>0</v>
      </c>
      <c r="AV16" s="543">
        <v>0</v>
      </c>
      <c r="AW16" s="543">
        <v>0</v>
      </c>
      <c r="AX16" s="543">
        <v>0</v>
      </c>
      <c r="AY16" s="543">
        <v>0</v>
      </c>
      <c r="AZ16" s="543">
        <v>0</v>
      </c>
      <c r="BA16" s="543">
        <v>22</v>
      </c>
      <c r="BB16" s="543">
        <v>0</v>
      </c>
      <c r="BC16" s="1037">
        <v>0</v>
      </c>
      <c r="BD16" s="543">
        <f t="shared" si="2"/>
        <v>33324</v>
      </c>
    </row>
    <row r="17" spans="1:56" s="552" customFormat="1" ht="16.149999999999999" customHeight="1" x14ac:dyDescent="0.2">
      <c r="A17" s="556" t="s">
        <v>111</v>
      </c>
      <c r="B17" s="544" t="s">
        <v>172</v>
      </c>
      <c r="C17" s="545">
        <v>1572</v>
      </c>
      <c r="D17" s="545">
        <v>0</v>
      </c>
      <c r="E17" s="1036">
        <v>0</v>
      </c>
      <c r="F17" s="545">
        <v>0</v>
      </c>
      <c r="G17" s="545">
        <v>0</v>
      </c>
      <c r="H17" s="545">
        <v>0</v>
      </c>
      <c r="I17" s="545">
        <v>0</v>
      </c>
      <c r="J17" s="545">
        <v>8</v>
      </c>
      <c r="K17" s="545">
        <v>0</v>
      </c>
      <c r="L17" s="545">
        <v>0</v>
      </c>
      <c r="M17" s="545">
        <v>0</v>
      </c>
      <c r="N17" s="591">
        <v>0</v>
      </c>
      <c r="O17" s="545">
        <v>0</v>
      </c>
      <c r="P17" s="545">
        <v>0</v>
      </c>
      <c r="Q17" s="591">
        <v>0</v>
      </c>
      <c r="R17" s="591">
        <v>0</v>
      </c>
      <c r="S17" s="545">
        <v>0</v>
      </c>
      <c r="T17" s="545">
        <v>0</v>
      </c>
      <c r="U17" s="591">
        <v>0</v>
      </c>
      <c r="V17" s="591">
        <v>0</v>
      </c>
      <c r="W17" s="591">
        <v>0</v>
      </c>
      <c r="X17" s="591">
        <v>0</v>
      </c>
      <c r="Y17" s="591">
        <v>0</v>
      </c>
      <c r="Z17" s="545">
        <v>0</v>
      </c>
      <c r="AA17" s="545">
        <v>0</v>
      </c>
      <c r="AB17" s="545">
        <v>0</v>
      </c>
      <c r="AC17" s="545">
        <v>0</v>
      </c>
      <c r="AD17" s="545">
        <v>0</v>
      </c>
      <c r="AE17" s="545">
        <v>0</v>
      </c>
      <c r="AF17" s="545">
        <v>0</v>
      </c>
      <c r="AG17" s="545">
        <v>0</v>
      </c>
      <c r="AH17" s="545">
        <v>0</v>
      </c>
      <c r="AI17" s="545">
        <v>0</v>
      </c>
      <c r="AJ17" s="545">
        <v>1</v>
      </c>
      <c r="AK17" s="545">
        <v>0</v>
      </c>
      <c r="AL17" s="545">
        <v>0</v>
      </c>
      <c r="AM17" s="591">
        <v>0</v>
      </c>
      <c r="AN17" s="545">
        <v>0</v>
      </c>
      <c r="AO17" s="545">
        <v>0</v>
      </c>
      <c r="AP17" s="557">
        <f t="shared" si="1"/>
        <v>1581</v>
      </c>
      <c r="AQ17" s="545">
        <v>0</v>
      </c>
      <c r="AR17" s="545">
        <v>0</v>
      </c>
      <c r="AS17" s="545">
        <v>0</v>
      </c>
      <c r="AT17" s="545">
        <v>0</v>
      </c>
      <c r="AU17" s="545">
        <v>0</v>
      </c>
      <c r="AV17" s="545">
        <v>0</v>
      </c>
      <c r="AW17" s="545">
        <v>0</v>
      </c>
      <c r="AX17" s="545">
        <v>0</v>
      </c>
      <c r="AY17" s="545">
        <v>0</v>
      </c>
      <c r="AZ17" s="545">
        <v>0</v>
      </c>
      <c r="BA17" s="545">
        <v>1</v>
      </c>
      <c r="BB17" s="545">
        <v>0</v>
      </c>
      <c r="BC17" s="1036">
        <v>0</v>
      </c>
      <c r="BD17" s="545">
        <f t="shared" si="2"/>
        <v>1582</v>
      </c>
    </row>
    <row r="18" spans="1:56" s="552" customFormat="1" ht="16.149999999999999" customHeight="1" x14ac:dyDescent="0.2">
      <c r="A18" s="558" t="s">
        <v>173</v>
      </c>
      <c r="B18" s="540" t="s">
        <v>174</v>
      </c>
      <c r="C18" s="541">
        <v>1315</v>
      </c>
      <c r="D18" s="541">
        <v>0</v>
      </c>
      <c r="E18" s="541">
        <v>0</v>
      </c>
      <c r="F18" s="541">
        <v>0</v>
      </c>
      <c r="G18" s="541">
        <v>0</v>
      </c>
      <c r="H18" s="541">
        <v>0</v>
      </c>
      <c r="I18" s="541">
        <v>0</v>
      </c>
      <c r="J18" s="541">
        <v>0</v>
      </c>
      <c r="K18" s="541">
        <v>0</v>
      </c>
      <c r="L18" s="541">
        <v>0</v>
      </c>
      <c r="M18" s="541">
        <v>0</v>
      </c>
      <c r="N18" s="541">
        <v>0</v>
      </c>
      <c r="O18" s="541">
        <v>0</v>
      </c>
      <c r="P18" s="541">
        <v>0</v>
      </c>
      <c r="Q18" s="541">
        <v>0</v>
      </c>
      <c r="R18" s="541">
        <v>0</v>
      </c>
      <c r="S18" s="541">
        <v>0</v>
      </c>
      <c r="T18" s="541">
        <v>0</v>
      </c>
      <c r="U18" s="541">
        <v>0</v>
      </c>
      <c r="V18" s="541">
        <v>0</v>
      </c>
      <c r="W18" s="541">
        <v>0</v>
      </c>
      <c r="X18" s="541">
        <v>0</v>
      </c>
      <c r="Y18" s="541">
        <v>0</v>
      </c>
      <c r="Z18" s="541">
        <v>0</v>
      </c>
      <c r="AA18" s="541">
        <v>0</v>
      </c>
      <c r="AB18" s="541">
        <v>0</v>
      </c>
      <c r="AC18" s="541">
        <v>0</v>
      </c>
      <c r="AD18" s="541">
        <v>0</v>
      </c>
      <c r="AE18" s="541">
        <v>0</v>
      </c>
      <c r="AF18" s="541">
        <v>0</v>
      </c>
      <c r="AG18" s="541">
        <v>0</v>
      </c>
      <c r="AH18" s="541">
        <v>0</v>
      </c>
      <c r="AI18" s="541">
        <v>0</v>
      </c>
      <c r="AJ18" s="541">
        <v>1</v>
      </c>
      <c r="AK18" s="541">
        <v>2</v>
      </c>
      <c r="AL18" s="541">
        <v>0</v>
      </c>
      <c r="AM18" s="541">
        <v>0</v>
      </c>
      <c r="AN18" s="541">
        <v>0</v>
      </c>
      <c r="AO18" s="541">
        <v>0</v>
      </c>
      <c r="AP18" s="559">
        <f t="shared" si="1"/>
        <v>1318</v>
      </c>
      <c r="AQ18" s="541">
        <v>0</v>
      </c>
      <c r="AR18" s="541">
        <v>0</v>
      </c>
      <c r="AS18" s="541">
        <v>0</v>
      </c>
      <c r="AT18" s="541">
        <v>0</v>
      </c>
      <c r="AU18" s="541">
        <v>0</v>
      </c>
      <c r="AV18" s="541">
        <v>0</v>
      </c>
      <c r="AW18" s="541">
        <v>0</v>
      </c>
      <c r="AX18" s="541">
        <v>0</v>
      </c>
      <c r="AY18" s="541">
        <v>0</v>
      </c>
      <c r="AZ18" s="541">
        <v>0</v>
      </c>
      <c r="BA18" s="541">
        <v>1</v>
      </c>
      <c r="BB18" s="541">
        <v>0</v>
      </c>
      <c r="BC18" s="541">
        <v>0</v>
      </c>
      <c r="BD18" s="541">
        <f t="shared" si="2"/>
        <v>1319</v>
      </c>
    </row>
    <row r="19" spans="1:56" s="552" customFormat="1" ht="16.149999999999999" customHeight="1" x14ac:dyDescent="0.2">
      <c r="A19" s="558" t="s">
        <v>175</v>
      </c>
      <c r="B19" s="540" t="s">
        <v>176</v>
      </c>
      <c r="C19" s="541">
        <v>1240</v>
      </c>
      <c r="D19" s="541">
        <v>0</v>
      </c>
      <c r="E19" s="541">
        <v>0</v>
      </c>
      <c r="F19" s="541">
        <v>0</v>
      </c>
      <c r="G19" s="541">
        <v>0</v>
      </c>
      <c r="H19" s="541">
        <v>0</v>
      </c>
      <c r="I19" s="541">
        <v>0</v>
      </c>
      <c r="J19" s="541">
        <v>4</v>
      </c>
      <c r="K19" s="541">
        <v>0</v>
      </c>
      <c r="L19" s="541">
        <v>0</v>
      </c>
      <c r="M19" s="541">
        <v>0</v>
      </c>
      <c r="N19" s="541">
        <v>0</v>
      </c>
      <c r="O19" s="541">
        <v>0</v>
      </c>
      <c r="P19" s="541">
        <v>0</v>
      </c>
      <c r="Q19" s="541">
        <v>0</v>
      </c>
      <c r="R19" s="541">
        <v>0</v>
      </c>
      <c r="S19" s="541">
        <v>0</v>
      </c>
      <c r="T19" s="541">
        <v>0</v>
      </c>
      <c r="U19" s="541">
        <v>0</v>
      </c>
      <c r="V19" s="541">
        <v>0</v>
      </c>
      <c r="W19" s="541">
        <v>0</v>
      </c>
      <c r="X19" s="541">
        <v>0</v>
      </c>
      <c r="Y19" s="541">
        <v>0</v>
      </c>
      <c r="Z19" s="541">
        <v>0</v>
      </c>
      <c r="AA19" s="541">
        <v>80</v>
      </c>
      <c r="AB19" s="541">
        <v>0</v>
      </c>
      <c r="AC19" s="541">
        <v>0</v>
      </c>
      <c r="AD19" s="541">
        <v>0</v>
      </c>
      <c r="AE19" s="541">
        <v>0</v>
      </c>
      <c r="AF19" s="541">
        <v>0</v>
      </c>
      <c r="AG19" s="541">
        <v>0</v>
      </c>
      <c r="AH19" s="541">
        <v>0</v>
      </c>
      <c r="AI19" s="541">
        <v>0</v>
      </c>
      <c r="AJ19" s="541">
        <v>7</v>
      </c>
      <c r="AK19" s="541">
        <v>0</v>
      </c>
      <c r="AL19" s="541">
        <v>0</v>
      </c>
      <c r="AM19" s="541">
        <v>0</v>
      </c>
      <c r="AN19" s="541">
        <v>0</v>
      </c>
      <c r="AO19" s="541">
        <v>0</v>
      </c>
      <c r="AP19" s="559">
        <f t="shared" si="1"/>
        <v>1331</v>
      </c>
      <c r="AQ19" s="541">
        <v>0</v>
      </c>
      <c r="AR19" s="541">
        <v>0</v>
      </c>
      <c r="AS19" s="541">
        <v>0</v>
      </c>
      <c r="AT19" s="541">
        <v>0</v>
      </c>
      <c r="AU19" s="541">
        <v>0</v>
      </c>
      <c r="AV19" s="541">
        <v>0</v>
      </c>
      <c r="AW19" s="541">
        <v>0</v>
      </c>
      <c r="AX19" s="541">
        <v>0</v>
      </c>
      <c r="AY19" s="541">
        <v>0</v>
      </c>
      <c r="AZ19" s="541">
        <v>0</v>
      </c>
      <c r="BA19" s="541">
        <v>0</v>
      </c>
      <c r="BB19" s="541">
        <v>0</v>
      </c>
      <c r="BC19" s="541">
        <v>0</v>
      </c>
      <c r="BD19" s="541">
        <f t="shared" si="2"/>
        <v>1331</v>
      </c>
    </row>
    <row r="20" spans="1:56" s="552" customFormat="1" ht="16.149999999999999" customHeight="1" x14ac:dyDescent="0.2">
      <c r="A20" s="558" t="s">
        <v>177</v>
      </c>
      <c r="B20" s="540" t="s">
        <v>178</v>
      </c>
      <c r="C20" s="541">
        <v>1652</v>
      </c>
      <c r="D20" s="541">
        <v>0</v>
      </c>
      <c r="E20" s="541">
        <v>0</v>
      </c>
      <c r="F20" s="541">
        <v>0</v>
      </c>
      <c r="G20" s="541">
        <v>5</v>
      </c>
      <c r="H20" s="541">
        <v>0</v>
      </c>
      <c r="I20" s="541">
        <v>0</v>
      </c>
      <c r="J20" s="541">
        <v>7</v>
      </c>
      <c r="K20" s="541">
        <v>0</v>
      </c>
      <c r="L20" s="541">
        <v>0</v>
      </c>
      <c r="M20" s="541">
        <v>0</v>
      </c>
      <c r="N20" s="541">
        <v>0</v>
      </c>
      <c r="O20" s="541">
        <v>0</v>
      </c>
      <c r="P20" s="541">
        <v>0</v>
      </c>
      <c r="Q20" s="541">
        <v>0</v>
      </c>
      <c r="R20" s="541">
        <v>0</v>
      </c>
      <c r="S20" s="541">
        <v>0</v>
      </c>
      <c r="T20" s="541">
        <v>0</v>
      </c>
      <c r="U20" s="541">
        <v>53</v>
      </c>
      <c r="V20" s="541">
        <v>0</v>
      </c>
      <c r="W20" s="541">
        <v>0</v>
      </c>
      <c r="X20" s="541">
        <v>0</v>
      </c>
      <c r="Y20" s="541">
        <v>0</v>
      </c>
      <c r="Z20" s="541">
        <v>0</v>
      </c>
      <c r="AA20" s="541">
        <v>0</v>
      </c>
      <c r="AB20" s="541">
        <v>0</v>
      </c>
      <c r="AC20" s="541">
        <v>46</v>
      </c>
      <c r="AD20" s="541">
        <v>0</v>
      </c>
      <c r="AE20" s="541">
        <v>0</v>
      </c>
      <c r="AF20" s="541">
        <v>0</v>
      </c>
      <c r="AG20" s="541">
        <v>0</v>
      </c>
      <c r="AH20" s="541">
        <v>0</v>
      </c>
      <c r="AI20" s="541">
        <v>0</v>
      </c>
      <c r="AJ20" s="541">
        <v>7</v>
      </c>
      <c r="AK20" s="541">
        <v>0</v>
      </c>
      <c r="AL20" s="541">
        <v>0</v>
      </c>
      <c r="AM20" s="541">
        <v>0</v>
      </c>
      <c r="AN20" s="541">
        <v>0</v>
      </c>
      <c r="AO20" s="541">
        <v>0</v>
      </c>
      <c r="AP20" s="559">
        <f t="shared" si="1"/>
        <v>1770</v>
      </c>
      <c r="AQ20" s="541">
        <v>1</v>
      </c>
      <c r="AR20" s="541">
        <v>0</v>
      </c>
      <c r="AS20" s="541">
        <v>0</v>
      </c>
      <c r="AT20" s="541">
        <v>0</v>
      </c>
      <c r="AU20" s="541">
        <v>1</v>
      </c>
      <c r="AV20" s="541">
        <v>0</v>
      </c>
      <c r="AW20" s="541">
        <v>0</v>
      </c>
      <c r="AX20" s="541">
        <v>0</v>
      </c>
      <c r="AY20" s="541">
        <v>0</v>
      </c>
      <c r="AZ20" s="541">
        <v>0</v>
      </c>
      <c r="BA20" s="541">
        <v>3</v>
      </c>
      <c r="BB20" s="541">
        <v>0</v>
      </c>
      <c r="BC20" s="541">
        <v>0</v>
      </c>
      <c r="BD20" s="541">
        <f t="shared" si="2"/>
        <v>1775</v>
      </c>
    </row>
    <row r="21" spans="1:56" s="552" customFormat="1" ht="16.149999999999999" customHeight="1" x14ac:dyDescent="0.2">
      <c r="A21" s="560" t="s">
        <v>179</v>
      </c>
      <c r="B21" s="542" t="s">
        <v>180</v>
      </c>
      <c r="C21" s="543">
        <v>3255</v>
      </c>
      <c r="D21" s="543">
        <v>0</v>
      </c>
      <c r="E21" s="1037">
        <v>0</v>
      </c>
      <c r="F21" s="543">
        <v>0</v>
      </c>
      <c r="G21" s="543">
        <v>0</v>
      </c>
      <c r="H21" s="543">
        <v>0</v>
      </c>
      <c r="I21" s="543">
        <v>0</v>
      </c>
      <c r="J21" s="543">
        <v>3</v>
      </c>
      <c r="K21" s="543">
        <v>0</v>
      </c>
      <c r="L21" s="543">
        <v>0</v>
      </c>
      <c r="M21" s="543">
        <v>0</v>
      </c>
      <c r="N21" s="543">
        <v>0</v>
      </c>
      <c r="O21" s="543">
        <v>0</v>
      </c>
      <c r="P21" s="543">
        <v>0</v>
      </c>
      <c r="Q21" s="543">
        <v>0</v>
      </c>
      <c r="R21" s="543">
        <v>0</v>
      </c>
      <c r="S21" s="543">
        <v>0</v>
      </c>
      <c r="T21" s="543">
        <v>0</v>
      </c>
      <c r="U21" s="543">
        <v>0</v>
      </c>
      <c r="V21" s="543">
        <v>0</v>
      </c>
      <c r="W21" s="543">
        <v>0</v>
      </c>
      <c r="X21" s="543">
        <v>0</v>
      </c>
      <c r="Y21" s="543">
        <v>0</v>
      </c>
      <c r="Z21" s="543">
        <v>0</v>
      </c>
      <c r="AA21" s="553">
        <v>352</v>
      </c>
      <c r="AB21" s="543">
        <v>0</v>
      </c>
      <c r="AC21" s="543">
        <v>0</v>
      </c>
      <c r="AD21" s="543">
        <v>0</v>
      </c>
      <c r="AE21" s="543">
        <v>0</v>
      </c>
      <c r="AF21" s="543">
        <v>0</v>
      </c>
      <c r="AG21" s="543">
        <v>0</v>
      </c>
      <c r="AH21" s="543">
        <v>0</v>
      </c>
      <c r="AI21" s="543">
        <v>0</v>
      </c>
      <c r="AJ21" s="543">
        <v>9</v>
      </c>
      <c r="AK21" s="543">
        <v>0</v>
      </c>
      <c r="AL21" s="543">
        <v>0</v>
      </c>
      <c r="AM21" s="543">
        <v>0</v>
      </c>
      <c r="AN21" s="543">
        <v>0</v>
      </c>
      <c r="AO21" s="543">
        <v>0</v>
      </c>
      <c r="AP21" s="561">
        <f t="shared" si="1"/>
        <v>3619</v>
      </c>
      <c r="AQ21" s="543">
        <v>1</v>
      </c>
      <c r="AR21" s="543">
        <v>0</v>
      </c>
      <c r="AS21" s="543">
        <v>0</v>
      </c>
      <c r="AT21" s="543">
        <v>0</v>
      </c>
      <c r="AU21" s="543">
        <v>0</v>
      </c>
      <c r="AV21" s="543">
        <v>0</v>
      </c>
      <c r="AW21" s="543">
        <v>0</v>
      </c>
      <c r="AX21" s="543">
        <v>0</v>
      </c>
      <c r="AY21" s="543">
        <v>0</v>
      </c>
      <c r="AZ21" s="543">
        <v>0</v>
      </c>
      <c r="BA21" s="543">
        <v>2</v>
      </c>
      <c r="BB21" s="543">
        <v>0</v>
      </c>
      <c r="BC21" s="1037">
        <v>0</v>
      </c>
      <c r="BD21" s="543">
        <f t="shared" si="2"/>
        <v>3622</v>
      </c>
    </row>
    <row r="22" spans="1:56" s="552" customFormat="1" ht="16.149999999999999" customHeight="1" x14ac:dyDescent="0.2">
      <c r="A22" s="556" t="s">
        <v>181</v>
      </c>
      <c r="B22" s="544" t="s">
        <v>182</v>
      </c>
      <c r="C22" s="545">
        <v>4900</v>
      </c>
      <c r="D22" s="545">
        <v>0</v>
      </c>
      <c r="E22" s="1036">
        <v>0</v>
      </c>
      <c r="F22" s="545">
        <v>0</v>
      </c>
      <c r="G22" s="545">
        <v>0</v>
      </c>
      <c r="H22" s="545">
        <v>0</v>
      </c>
      <c r="I22" s="545">
        <v>0</v>
      </c>
      <c r="J22" s="545">
        <v>11</v>
      </c>
      <c r="K22" s="545">
        <v>0</v>
      </c>
      <c r="L22" s="545">
        <v>0</v>
      </c>
      <c r="M22" s="545">
        <v>0</v>
      </c>
      <c r="N22" s="591">
        <v>0</v>
      </c>
      <c r="O22" s="545">
        <v>0</v>
      </c>
      <c r="P22" s="545">
        <v>0</v>
      </c>
      <c r="Q22" s="591">
        <v>0</v>
      </c>
      <c r="R22" s="591">
        <v>0</v>
      </c>
      <c r="S22" s="545">
        <v>0</v>
      </c>
      <c r="T22" s="545">
        <v>0</v>
      </c>
      <c r="U22" s="591">
        <v>0</v>
      </c>
      <c r="V22" s="591">
        <v>0</v>
      </c>
      <c r="W22" s="591">
        <v>0</v>
      </c>
      <c r="X22" s="591">
        <v>0</v>
      </c>
      <c r="Y22" s="591">
        <v>0</v>
      </c>
      <c r="Z22" s="545">
        <v>0</v>
      </c>
      <c r="AA22" s="545">
        <v>0</v>
      </c>
      <c r="AB22" s="545">
        <v>0</v>
      </c>
      <c r="AC22" s="545">
        <v>0</v>
      </c>
      <c r="AD22" s="545">
        <v>0</v>
      </c>
      <c r="AE22" s="545">
        <v>0</v>
      </c>
      <c r="AF22" s="545">
        <v>0</v>
      </c>
      <c r="AG22" s="545">
        <v>0</v>
      </c>
      <c r="AH22" s="545">
        <v>0</v>
      </c>
      <c r="AI22" s="545">
        <v>0</v>
      </c>
      <c r="AJ22" s="545">
        <v>14</v>
      </c>
      <c r="AK22" s="545">
        <v>0</v>
      </c>
      <c r="AL22" s="545">
        <v>1</v>
      </c>
      <c r="AM22" s="591">
        <v>0</v>
      </c>
      <c r="AN22" s="545">
        <v>0</v>
      </c>
      <c r="AO22" s="545">
        <v>0</v>
      </c>
      <c r="AP22" s="557">
        <f t="shared" si="1"/>
        <v>4926</v>
      </c>
      <c r="AQ22" s="545">
        <v>0</v>
      </c>
      <c r="AR22" s="545">
        <v>0</v>
      </c>
      <c r="AS22" s="545">
        <v>0</v>
      </c>
      <c r="AT22" s="545">
        <v>0</v>
      </c>
      <c r="AU22" s="545">
        <v>2</v>
      </c>
      <c r="AV22" s="545">
        <v>0</v>
      </c>
      <c r="AW22" s="545">
        <v>0</v>
      </c>
      <c r="AX22" s="545">
        <v>0</v>
      </c>
      <c r="AY22" s="545">
        <v>0</v>
      </c>
      <c r="AZ22" s="545">
        <v>0</v>
      </c>
      <c r="BA22" s="545">
        <v>6</v>
      </c>
      <c r="BB22" s="545">
        <v>0</v>
      </c>
      <c r="BC22" s="1036">
        <v>0</v>
      </c>
      <c r="BD22" s="545">
        <f t="shared" si="2"/>
        <v>4934</v>
      </c>
    </row>
    <row r="23" spans="1:56" s="552" customFormat="1" ht="16.149999999999999" customHeight="1" x14ac:dyDescent="0.2">
      <c r="A23" s="558" t="s">
        <v>112</v>
      </c>
      <c r="B23" s="540" t="s">
        <v>183</v>
      </c>
      <c r="C23" s="541">
        <v>38770</v>
      </c>
      <c r="D23" s="541">
        <v>0</v>
      </c>
      <c r="E23" s="541">
        <v>0</v>
      </c>
      <c r="F23" s="541">
        <v>2381</v>
      </c>
      <c r="G23" s="541">
        <v>0</v>
      </c>
      <c r="H23" s="541">
        <v>541</v>
      </c>
      <c r="I23" s="541">
        <v>0</v>
      </c>
      <c r="J23" s="541">
        <v>219</v>
      </c>
      <c r="K23" s="541">
        <v>0</v>
      </c>
      <c r="L23" s="541">
        <v>1</v>
      </c>
      <c r="M23" s="541">
        <v>0</v>
      </c>
      <c r="N23" s="541">
        <v>0</v>
      </c>
      <c r="O23" s="541">
        <v>0</v>
      </c>
      <c r="P23" s="541">
        <v>222</v>
      </c>
      <c r="Q23" s="541">
        <v>0</v>
      </c>
      <c r="R23" s="541">
        <v>117</v>
      </c>
      <c r="S23" s="541">
        <v>0</v>
      </c>
      <c r="T23" s="541">
        <v>3</v>
      </c>
      <c r="U23" s="541">
        <v>0</v>
      </c>
      <c r="V23" s="541">
        <v>70</v>
      </c>
      <c r="W23" s="541">
        <v>100</v>
      </c>
      <c r="X23" s="541">
        <v>0</v>
      </c>
      <c r="Y23" s="541">
        <v>0</v>
      </c>
      <c r="Z23" s="541">
        <v>1</v>
      </c>
      <c r="AA23" s="541">
        <v>1</v>
      </c>
      <c r="AB23" s="541">
        <v>0</v>
      </c>
      <c r="AC23" s="541">
        <v>0</v>
      </c>
      <c r="AD23" s="541">
        <v>0</v>
      </c>
      <c r="AE23" s="541">
        <v>228</v>
      </c>
      <c r="AF23" s="541">
        <v>1</v>
      </c>
      <c r="AG23" s="541">
        <v>201</v>
      </c>
      <c r="AH23" s="541">
        <v>0</v>
      </c>
      <c r="AI23" s="541">
        <v>671</v>
      </c>
      <c r="AJ23" s="541">
        <v>116</v>
      </c>
      <c r="AK23" s="541">
        <v>0</v>
      </c>
      <c r="AL23" s="541">
        <v>0</v>
      </c>
      <c r="AM23" s="541">
        <v>265</v>
      </c>
      <c r="AN23" s="541">
        <v>0</v>
      </c>
      <c r="AO23" s="541">
        <v>260</v>
      </c>
      <c r="AP23" s="559">
        <f t="shared" si="1"/>
        <v>44168</v>
      </c>
      <c r="AQ23" s="541">
        <v>0</v>
      </c>
      <c r="AR23" s="541">
        <v>0</v>
      </c>
      <c r="AS23" s="541">
        <v>0</v>
      </c>
      <c r="AT23" s="541">
        <v>0</v>
      </c>
      <c r="AU23" s="541">
        <v>0</v>
      </c>
      <c r="AV23" s="541">
        <v>0</v>
      </c>
      <c r="AW23" s="541">
        <v>0</v>
      </c>
      <c r="AX23" s="541">
        <v>1435</v>
      </c>
      <c r="AY23" s="541">
        <v>287</v>
      </c>
      <c r="AZ23" s="541">
        <v>280</v>
      </c>
      <c r="BA23" s="541">
        <v>26</v>
      </c>
      <c r="BB23" s="541">
        <v>1</v>
      </c>
      <c r="BC23" s="541">
        <v>132</v>
      </c>
      <c r="BD23" s="541">
        <f t="shared" si="2"/>
        <v>46329</v>
      </c>
    </row>
    <row r="24" spans="1:56" s="552" customFormat="1" ht="16.149999999999999" customHeight="1" x14ac:dyDescent="0.2">
      <c r="A24" s="558" t="s">
        <v>184</v>
      </c>
      <c r="B24" s="540" t="s">
        <v>185</v>
      </c>
      <c r="C24" s="541">
        <v>958</v>
      </c>
      <c r="D24" s="541">
        <v>0</v>
      </c>
      <c r="E24" s="541">
        <v>0</v>
      </c>
      <c r="F24" s="541">
        <v>0</v>
      </c>
      <c r="G24" s="541">
        <v>0</v>
      </c>
      <c r="H24" s="541">
        <v>0</v>
      </c>
      <c r="I24" s="541">
        <v>0</v>
      </c>
      <c r="J24" s="541">
        <v>4</v>
      </c>
      <c r="K24" s="541">
        <v>0</v>
      </c>
      <c r="L24" s="541">
        <v>0</v>
      </c>
      <c r="M24" s="541">
        <v>0</v>
      </c>
      <c r="N24" s="541">
        <v>0</v>
      </c>
      <c r="O24" s="541">
        <v>0</v>
      </c>
      <c r="P24" s="541">
        <v>0</v>
      </c>
      <c r="Q24" s="541">
        <v>0</v>
      </c>
      <c r="R24" s="541">
        <v>0</v>
      </c>
      <c r="S24" s="541">
        <v>0</v>
      </c>
      <c r="T24" s="541">
        <v>0</v>
      </c>
      <c r="U24" s="541">
        <v>0</v>
      </c>
      <c r="V24" s="541">
        <v>0</v>
      </c>
      <c r="W24" s="541">
        <v>0</v>
      </c>
      <c r="X24" s="541">
        <v>0</v>
      </c>
      <c r="Y24" s="541">
        <v>0</v>
      </c>
      <c r="Z24" s="541">
        <v>0</v>
      </c>
      <c r="AA24" s="541">
        <v>0</v>
      </c>
      <c r="AB24" s="541">
        <v>0</v>
      </c>
      <c r="AC24" s="541">
        <v>0</v>
      </c>
      <c r="AD24" s="541">
        <v>0</v>
      </c>
      <c r="AE24" s="541">
        <v>0</v>
      </c>
      <c r="AF24" s="541">
        <v>0</v>
      </c>
      <c r="AG24" s="541">
        <v>0</v>
      </c>
      <c r="AH24" s="541">
        <v>0</v>
      </c>
      <c r="AI24" s="541">
        <v>0</v>
      </c>
      <c r="AJ24" s="541">
        <v>3</v>
      </c>
      <c r="AK24" s="541">
        <v>0</v>
      </c>
      <c r="AL24" s="541">
        <v>0</v>
      </c>
      <c r="AM24" s="541">
        <v>0</v>
      </c>
      <c r="AN24" s="541">
        <v>0</v>
      </c>
      <c r="AO24" s="541">
        <v>0</v>
      </c>
      <c r="AP24" s="559">
        <f t="shared" si="1"/>
        <v>965</v>
      </c>
      <c r="AQ24" s="541">
        <v>0</v>
      </c>
      <c r="AR24" s="541">
        <v>0</v>
      </c>
      <c r="AS24" s="541">
        <v>0</v>
      </c>
      <c r="AT24" s="541">
        <v>0</v>
      </c>
      <c r="AU24" s="541">
        <v>13</v>
      </c>
      <c r="AV24" s="541">
        <v>0</v>
      </c>
      <c r="AW24" s="541">
        <v>0</v>
      </c>
      <c r="AX24" s="541">
        <v>0</v>
      </c>
      <c r="AY24" s="541">
        <v>0</v>
      </c>
      <c r="AZ24" s="541">
        <v>0</v>
      </c>
      <c r="BA24" s="541">
        <v>1</v>
      </c>
      <c r="BB24" s="541">
        <v>0</v>
      </c>
      <c r="BC24" s="541">
        <v>0</v>
      </c>
      <c r="BD24" s="541">
        <f t="shared" si="2"/>
        <v>979</v>
      </c>
    </row>
    <row r="25" spans="1:56" s="552" customFormat="1" ht="16.149999999999999" customHeight="1" x14ac:dyDescent="0.2">
      <c r="A25" s="558" t="s">
        <v>113</v>
      </c>
      <c r="B25" s="540" t="s">
        <v>186</v>
      </c>
      <c r="C25" s="541">
        <v>1827</v>
      </c>
      <c r="D25" s="541">
        <v>0</v>
      </c>
      <c r="E25" s="541">
        <v>0</v>
      </c>
      <c r="F25" s="541">
        <v>0</v>
      </c>
      <c r="G25" s="541">
        <v>0</v>
      </c>
      <c r="H25" s="541">
        <v>0</v>
      </c>
      <c r="I25" s="541">
        <v>0</v>
      </c>
      <c r="J25" s="541">
        <v>23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31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2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5</v>
      </c>
      <c r="AF25" s="541">
        <v>0</v>
      </c>
      <c r="AG25" s="541">
        <v>1</v>
      </c>
      <c r="AH25" s="541">
        <v>0</v>
      </c>
      <c r="AI25" s="541">
        <v>0</v>
      </c>
      <c r="AJ25" s="541">
        <v>12</v>
      </c>
      <c r="AK25" s="541">
        <v>0</v>
      </c>
      <c r="AL25" s="541">
        <v>0</v>
      </c>
      <c r="AM25" s="541">
        <v>0</v>
      </c>
      <c r="AN25" s="541">
        <v>0</v>
      </c>
      <c r="AO25" s="541">
        <v>0</v>
      </c>
      <c r="AP25" s="559">
        <f t="shared" si="1"/>
        <v>1901</v>
      </c>
      <c r="AQ25" s="541">
        <v>0</v>
      </c>
      <c r="AR25" s="541">
        <v>0</v>
      </c>
      <c r="AS25" s="541">
        <v>0</v>
      </c>
      <c r="AT25" s="541">
        <v>0</v>
      </c>
      <c r="AU25" s="541">
        <v>0</v>
      </c>
      <c r="AV25" s="541">
        <v>0</v>
      </c>
      <c r="AW25" s="541">
        <v>0</v>
      </c>
      <c r="AX25" s="541">
        <v>0</v>
      </c>
      <c r="AY25" s="541">
        <v>0</v>
      </c>
      <c r="AZ25" s="541">
        <v>0</v>
      </c>
      <c r="BA25" s="541">
        <v>0</v>
      </c>
      <c r="BB25" s="541">
        <v>0</v>
      </c>
      <c r="BC25" s="541">
        <v>0</v>
      </c>
      <c r="BD25" s="541">
        <f t="shared" si="2"/>
        <v>1901</v>
      </c>
    </row>
    <row r="26" spans="1:56" s="552" customFormat="1" ht="16.149999999999999" customHeight="1" x14ac:dyDescent="0.2">
      <c r="A26" s="560" t="s">
        <v>187</v>
      </c>
      <c r="B26" s="542" t="s">
        <v>188</v>
      </c>
      <c r="C26" s="543">
        <v>5686</v>
      </c>
      <c r="D26" s="543">
        <v>0</v>
      </c>
      <c r="E26" s="1037">
        <v>0</v>
      </c>
      <c r="F26" s="543">
        <v>0</v>
      </c>
      <c r="G26" s="543">
        <v>0</v>
      </c>
      <c r="H26" s="543">
        <v>0</v>
      </c>
      <c r="I26" s="543">
        <v>0</v>
      </c>
      <c r="J26" s="543">
        <v>14</v>
      </c>
      <c r="K26" s="543">
        <v>0</v>
      </c>
      <c r="L26" s="543">
        <v>0</v>
      </c>
      <c r="M26" s="543">
        <v>0</v>
      </c>
      <c r="N26" s="543">
        <v>0</v>
      </c>
      <c r="O26" s="543">
        <v>0</v>
      </c>
      <c r="P26" s="543">
        <v>0</v>
      </c>
      <c r="Q26" s="543">
        <v>0</v>
      </c>
      <c r="R26" s="543">
        <v>0</v>
      </c>
      <c r="S26" s="543">
        <v>0</v>
      </c>
      <c r="T26" s="543">
        <v>0</v>
      </c>
      <c r="U26" s="543">
        <v>0</v>
      </c>
      <c r="V26" s="543">
        <v>0</v>
      </c>
      <c r="W26" s="543">
        <v>0</v>
      </c>
      <c r="X26" s="543">
        <v>0</v>
      </c>
      <c r="Y26" s="543">
        <v>0</v>
      </c>
      <c r="Z26" s="543">
        <v>0</v>
      </c>
      <c r="AA26" s="543">
        <v>0</v>
      </c>
      <c r="AB26" s="543">
        <v>0</v>
      </c>
      <c r="AC26" s="543">
        <v>0</v>
      </c>
      <c r="AD26" s="543">
        <v>0</v>
      </c>
      <c r="AE26" s="543">
        <v>0</v>
      </c>
      <c r="AF26" s="543">
        <v>0</v>
      </c>
      <c r="AG26" s="543">
        <v>0</v>
      </c>
      <c r="AH26" s="543">
        <v>0</v>
      </c>
      <c r="AI26" s="543">
        <v>0</v>
      </c>
      <c r="AJ26" s="543">
        <v>21</v>
      </c>
      <c r="AK26" s="543">
        <v>0</v>
      </c>
      <c r="AL26" s="543">
        <v>2</v>
      </c>
      <c r="AM26" s="543">
        <v>0</v>
      </c>
      <c r="AN26" s="543">
        <v>0</v>
      </c>
      <c r="AO26" s="543">
        <v>0</v>
      </c>
      <c r="AP26" s="561">
        <f t="shared" si="1"/>
        <v>5723</v>
      </c>
      <c r="AQ26" s="543">
        <v>0</v>
      </c>
      <c r="AR26" s="543">
        <v>0</v>
      </c>
      <c r="AS26" s="543">
        <v>0</v>
      </c>
      <c r="AT26" s="543">
        <v>0</v>
      </c>
      <c r="AU26" s="543">
        <v>1</v>
      </c>
      <c r="AV26" s="543">
        <v>0</v>
      </c>
      <c r="AW26" s="543">
        <v>0</v>
      </c>
      <c r="AX26" s="543">
        <v>0</v>
      </c>
      <c r="AY26" s="543">
        <v>0</v>
      </c>
      <c r="AZ26" s="543">
        <v>0</v>
      </c>
      <c r="BA26" s="543">
        <v>2</v>
      </c>
      <c r="BB26" s="543">
        <v>0</v>
      </c>
      <c r="BC26" s="1037">
        <v>0</v>
      </c>
      <c r="BD26" s="543">
        <f t="shared" si="2"/>
        <v>5726</v>
      </c>
    </row>
    <row r="27" spans="1:56" s="552" customFormat="1" ht="16.149999999999999" customHeight="1" x14ac:dyDescent="0.2">
      <c r="A27" s="556" t="s">
        <v>114</v>
      </c>
      <c r="B27" s="544" t="s">
        <v>189</v>
      </c>
      <c r="C27" s="545">
        <v>2970</v>
      </c>
      <c r="D27" s="545">
        <v>0</v>
      </c>
      <c r="E27" s="1036">
        <v>0</v>
      </c>
      <c r="F27" s="545">
        <v>0</v>
      </c>
      <c r="G27" s="545">
        <v>0</v>
      </c>
      <c r="H27" s="545">
        <v>0</v>
      </c>
      <c r="I27" s="545">
        <v>0</v>
      </c>
      <c r="J27" s="545">
        <v>9</v>
      </c>
      <c r="K27" s="545">
        <v>0</v>
      </c>
      <c r="L27" s="545">
        <v>0</v>
      </c>
      <c r="M27" s="545">
        <v>0</v>
      </c>
      <c r="N27" s="591">
        <v>0</v>
      </c>
      <c r="O27" s="545">
        <v>0</v>
      </c>
      <c r="P27" s="545">
        <v>0</v>
      </c>
      <c r="Q27" s="591">
        <v>0</v>
      </c>
      <c r="R27" s="591">
        <v>0</v>
      </c>
      <c r="S27" s="545">
        <v>1</v>
      </c>
      <c r="T27" s="545">
        <v>0</v>
      </c>
      <c r="U27" s="591">
        <v>0</v>
      </c>
      <c r="V27" s="591">
        <v>0</v>
      </c>
      <c r="W27" s="591">
        <v>0</v>
      </c>
      <c r="X27" s="591">
        <v>0</v>
      </c>
      <c r="Y27" s="591">
        <v>0</v>
      </c>
      <c r="Z27" s="545">
        <v>0</v>
      </c>
      <c r="AA27" s="545">
        <v>2</v>
      </c>
      <c r="AB27" s="545">
        <v>0</v>
      </c>
      <c r="AC27" s="545">
        <v>0</v>
      </c>
      <c r="AD27" s="545">
        <v>0</v>
      </c>
      <c r="AE27" s="545">
        <v>0</v>
      </c>
      <c r="AF27" s="545">
        <v>0</v>
      </c>
      <c r="AG27" s="545">
        <v>0</v>
      </c>
      <c r="AH27" s="545">
        <v>0</v>
      </c>
      <c r="AI27" s="545">
        <v>0</v>
      </c>
      <c r="AJ27" s="545">
        <v>5</v>
      </c>
      <c r="AK27" s="545">
        <v>0</v>
      </c>
      <c r="AL27" s="545">
        <v>0</v>
      </c>
      <c r="AM27" s="591">
        <v>0</v>
      </c>
      <c r="AN27" s="545">
        <v>0</v>
      </c>
      <c r="AO27" s="545">
        <v>0</v>
      </c>
      <c r="AP27" s="557">
        <f t="shared" si="1"/>
        <v>2987</v>
      </c>
      <c r="AQ27" s="545">
        <v>2</v>
      </c>
      <c r="AR27" s="545">
        <v>0</v>
      </c>
      <c r="AS27" s="545">
        <v>0</v>
      </c>
      <c r="AT27" s="545">
        <v>0</v>
      </c>
      <c r="AU27" s="545">
        <v>86</v>
      </c>
      <c r="AV27" s="545">
        <v>0</v>
      </c>
      <c r="AW27" s="545">
        <v>0</v>
      </c>
      <c r="AX27" s="545">
        <v>0</v>
      </c>
      <c r="AY27" s="545">
        <v>0</v>
      </c>
      <c r="AZ27" s="545">
        <v>0</v>
      </c>
      <c r="BA27" s="545">
        <v>1</v>
      </c>
      <c r="BB27" s="545">
        <v>0</v>
      </c>
      <c r="BC27" s="1036">
        <v>0</v>
      </c>
      <c r="BD27" s="545">
        <f t="shared" si="2"/>
        <v>3076</v>
      </c>
    </row>
    <row r="28" spans="1:56" s="552" customFormat="1" ht="16.149999999999999" customHeight="1" x14ac:dyDescent="0.2">
      <c r="A28" s="558" t="s">
        <v>115</v>
      </c>
      <c r="B28" s="540" t="s">
        <v>190</v>
      </c>
      <c r="C28" s="541">
        <v>2906</v>
      </c>
      <c r="D28" s="541">
        <v>0</v>
      </c>
      <c r="E28" s="541">
        <v>0</v>
      </c>
      <c r="F28" s="541">
        <v>0</v>
      </c>
      <c r="G28" s="541">
        <v>0</v>
      </c>
      <c r="H28" s="541">
        <v>0</v>
      </c>
      <c r="I28" s="541">
        <v>0</v>
      </c>
      <c r="J28" s="541">
        <v>12</v>
      </c>
      <c r="K28" s="541">
        <v>0</v>
      </c>
      <c r="L28" s="541">
        <v>0</v>
      </c>
      <c r="M28" s="541">
        <v>0</v>
      </c>
      <c r="N28" s="541">
        <v>0</v>
      </c>
      <c r="O28" s="541">
        <v>0</v>
      </c>
      <c r="P28" s="541">
        <v>0</v>
      </c>
      <c r="Q28" s="541">
        <v>0</v>
      </c>
      <c r="R28" s="541">
        <v>0</v>
      </c>
      <c r="S28" s="541">
        <v>0</v>
      </c>
      <c r="T28" s="541">
        <v>0</v>
      </c>
      <c r="U28" s="541">
        <v>0</v>
      </c>
      <c r="V28" s="541">
        <v>0</v>
      </c>
      <c r="W28" s="541">
        <v>0</v>
      </c>
      <c r="X28" s="541">
        <v>0</v>
      </c>
      <c r="Y28" s="541">
        <v>0</v>
      </c>
      <c r="Z28" s="541">
        <v>0</v>
      </c>
      <c r="AA28" s="541">
        <v>0</v>
      </c>
      <c r="AB28" s="541">
        <v>0</v>
      </c>
      <c r="AC28" s="541">
        <v>0</v>
      </c>
      <c r="AD28" s="541">
        <v>0</v>
      </c>
      <c r="AE28" s="541">
        <v>0</v>
      </c>
      <c r="AF28" s="541">
        <v>0</v>
      </c>
      <c r="AG28" s="541">
        <v>0</v>
      </c>
      <c r="AH28" s="541">
        <v>0</v>
      </c>
      <c r="AI28" s="541">
        <v>0</v>
      </c>
      <c r="AJ28" s="541">
        <v>5</v>
      </c>
      <c r="AK28" s="541">
        <v>0</v>
      </c>
      <c r="AL28" s="541">
        <v>0</v>
      </c>
      <c r="AM28" s="541">
        <v>0</v>
      </c>
      <c r="AN28" s="541">
        <v>0</v>
      </c>
      <c r="AO28" s="541">
        <v>0</v>
      </c>
      <c r="AP28" s="559">
        <f t="shared" si="1"/>
        <v>2923</v>
      </c>
      <c r="AQ28" s="541">
        <v>0</v>
      </c>
      <c r="AR28" s="541">
        <v>0</v>
      </c>
      <c r="AS28" s="541">
        <v>0</v>
      </c>
      <c r="AT28" s="541">
        <v>0</v>
      </c>
      <c r="AU28" s="541">
        <v>0</v>
      </c>
      <c r="AV28" s="541">
        <v>0</v>
      </c>
      <c r="AW28" s="541">
        <v>0</v>
      </c>
      <c r="AX28" s="541">
        <v>0</v>
      </c>
      <c r="AY28" s="541">
        <v>0</v>
      </c>
      <c r="AZ28" s="541">
        <v>0</v>
      </c>
      <c r="BA28" s="541">
        <v>3</v>
      </c>
      <c r="BB28" s="541">
        <v>0</v>
      </c>
      <c r="BC28" s="541">
        <v>0</v>
      </c>
      <c r="BD28" s="541">
        <f t="shared" si="2"/>
        <v>2926</v>
      </c>
    </row>
    <row r="29" spans="1:56" s="552" customFormat="1" ht="16.149999999999999" customHeight="1" x14ac:dyDescent="0.2">
      <c r="A29" s="558" t="s">
        <v>116</v>
      </c>
      <c r="B29" s="540" t="s">
        <v>191</v>
      </c>
      <c r="C29" s="541">
        <v>12581</v>
      </c>
      <c r="D29" s="541">
        <v>0</v>
      </c>
      <c r="E29" s="541">
        <v>0</v>
      </c>
      <c r="F29" s="541">
        <v>0</v>
      </c>
      <c r="G29" s="541">
        <v>0</v>
      </c>
      <c r="H29" s="541">
        <v>0</v>
      </c>
      <c r="I29" s="541">
        <v>1</v>
      </c>
      <c r="J29" s="541">
        <v>31</v>
      </c>
      <c r="K29" s="541">
        <v>0</v>
      </c>
      <c r="L29" s="541">
        <v>0</v>
      </c>
      <c r="M29" s="541">
        <v>0</v>
      </c>
      <c r="N29" s="541">
        <v>0</v>
      </c>
      <c r="O29" s="541">
        <v>1</v>
      </c>
      <c r="P29" s="541">
        <v>1</v>
      </c>
      <c r="Q29" s="541">
        <v>1</v>
      </c>
      <c r="R29" s="541">
        <v>0</v>
      </c>
      <c r="S29" s="541">
        <v>0</v>
      </c>
      <c r="T29" s="541">
        <v>3</v>
      </c>
      <c r="U29" s="541">
        <v>0</v>
      </c>
      <c r="V29" s="541">
        <v>0</v>
      </c>
      <c r="W29" s="541">
        <v>0</v>
      </c>
      <c r="X29" s="541">
        <v>0</v>
      </c>
      <c r="Y29" s="541">
        <v>0</v>
      </c>
      <c r="Z29" s="541">
        <v>0</v>
      </c>
      <c r="AA29" s="541">
        <v>1</v>
      </c>
      <c r="AB29" s="541">
        <v>0</v>
      </c>
      <c r="AC29" s="541">
        <v>0</v>
      </c>
      <c r="AD29" s="541">
        <v>72</v>
      </c>
      <c r="AE29" s="541">
        <v>0</v>
      </c>
      <c r="AF29" s="541">
        <v>2</v>
      </c>
      <c r="AG29" s="541">
        <v>0</v>
      </c>
      <c r="AH29" s="541">
        <v>0</v>
      </c>
      <c r="AI29" s="541">
        <v>0</v>
      </c>
      <c r="AJ29" s="541">
        <v>13</v>
      </c>
      <c r="AK29" s="541">
        <v>0</v>
      </c>
      <c r="AL29" s="541">
        <v>0</v>
      </c>
      <c r="AM29" s="541">
        <v>0</v>
      </c>
      <c r="AN29" s="541">
        <v>0</v>
      </c>
      <c r="AO29" s="541">
        <v>0</v>
      </c>
      <c r="AP29" s="559">
        <f t="shared" si="1"/>
        <v>12707</v>
      </c>
      <c r="AQ29" s="541">
        <v>0</v>
      </c>
      <c r="AR29" s="541">
        <v>81</v>
      </c>
      <c r="AS29" s="541">
        <v>0</v>
      </c>
      <c r="AT29" s="541">
        <v>0</v>
      </c>
      <c r="AU29" s="541">
        <v>0</v>
      </c>
      <c r="AV29" s="541">
        <v>0</v>
      </c>
      <c r="AW29" s="541">
        <v>0</v>
      </c>
      <c r="AX29" s="541">
        <v>0</v>
      </c>
      <c r="AY29" s="541">
        <v>0</v>
      </c>
      <c r="AZ29" s="541">
        <v>0</v>
      </c>
      <c r="BA29" s="541">
        <v>7</v>
      </c>
      <c r="BB29" s="541">
        <v>0</v>
      </c>
      <c r="BC29" s="541">
        <v>0</v>
      </c>
      <c r="BD29" s="541">
        <f t="shared" si="2"/>
        <v>12795</v>
      </c>
    </row>
    <row r="30" spans="1:56" s="552" customFormat="1" ht="16.149999999999999" customHeight="1" x14ac:dyDescent="0.2">
      <c r="A30" s="558" t="s">
        <v>117</v>
      </c>
      <c r="B30" s="540" t="s">
        <v>192</v>
      </c>
      <c r="C30" s="541">
        <v>4494</v>
      </c>
      <c r="D30" s="541">
        <v>0</v>
      </c>
      <c r="E30" s="541">
        <v>0</v>
      </c>
      <c r="F30" s="541">
        <v>0</v>
      </c>
      <c r="G30" s="541">
        <v>0</v>
      </c>
      <c r="H30" s="541">
        <v>2</v>
      </c>
      <c r="I30" s="541">
        <v>0</v>
      </c>
      <c r="J30" s="541">
        <v>9</v>
      </c>
      <c r="K30" s="541">
        <v>0</v>
      </c>
      <c r="L30" s="541">
        <v>0</v>
      </c>
      <c r="M30" s="541">
        <v>0</v>
      </c>
      <c r="N30" s="541">
        <v>0</v>
      </c>
      <c r="O30" s="541">
        <v>0</v>
      </c>
      <c r="P30" s="541">
        <v>1</v>
      </c>
      <c r="Q30" s="541">
        <v>0</v>
      </c>
      <c r="R30" s="541">
        <v>0</v>
      </c>
      <c r="S30" s="541">
        <v>0</v>
      </c>
      <c r="T30" s="541">
        <v>0</v>
      </c>
      <c r="U30" s="541">
        <v>0</v>
      </c>
      <c r="V30" s="541">
        <v>0</v>
      </c>
      <c r="W30" s="541">
        <v>0</v>
      </c>
      <c r="X30" s="541">
        <v>0</v>
      </c>
      <c r="Y30" s="541">
        <v>0</v>
      </c>
      <c r="Z30" s="541">
        <v>184</v>
      </c>
      <c r="AA30" s="541">
        <v>0</v>
      </c>
      <c r="AB30" s="541">
        <v>0</v>
      </c>
      <c r="AC30" s="541">
        <v>0</v>
      </c>
      <c r="AD30" s="541">
        <v>0</v>
      </c>
      <c r="AE30" s="541">
        <v>15</v>
      </c>
      <c r="AF30" s="541">
        <v>0</v>
      </c>
      <c r="AG30" s="541">
        <v>0</v>
      </c>
      <c r="AH30" s="541">
        <v>0</v>
      </c>
      <c r="AI30" s="541">
        <v>0</v>
      </c>
      <c r="AJ30" s="541">
        <v>10</v>
      </c>
      <c r="AK30" s="541">
        <v>0</v>
      </c>
      <c r="AL30" s="541">
        <v>0</v>
      </c>
      <c r="AM30" s="541">
        <v>0</v>
      </c>
      <c r="AN30" s="541">
        <v>0</v>
      </c>
      <c r="AO30" s="541">
        <v>0</v>
      </c>
      <c r="AP30" s="559">
        <f t="shared" si="1"/>
        <v>4715</v>
      </c>
      <c r="AQ30" s="541">
        <v>0</v>
      </c>
      <c r="AR30" s="541">
        <v>0</v>
      </c>
      <c r="AS30" s="541">
        <v>0</v>
      </c>
      <c r="AT30" s="541">
        <v>0</v>
      </c>
      <c r="AU30" s="541">
        <v>0</v>
      </c>
      <c r="AV30" s="541">
        <v>0</v>
      </c>
      <c r="AW30" s="541">
        <v>0</v>
      </c>
      <c r="AX30" s="541">
        <v>0</v>
      </c>
      <c r="AY30" s="541">
        <v>0</v>
      </c>
      <c r="AZ30" s="541">
        <v>0</v>
      </c>
      <c r="BA30" s="541">
        <v>1</v>
      </c>
      <c r="BB30" s="541">
        <v>0</v>
      </c>
      <c r="BC30" s="541">
        <v>1</v>
      </c>
      <c r="BD30" s="541">
        <f t="shared" si="2"/>
        <v>4717</v>
      </c>
    </row>
    <row r="31" spans="1:56" s="552" customFormat="1" ht="16.149999999999999" customHeight="1" x14ac:dyDescent="0.2">
      <c r="A31" s="560" t="s">
        <v>118</v>
      </c>
      <c r="B31" s="542" t="s">
        <v>193</v>
      </c>
      <c r="C31" s="543">
        <v>2210</v>
      </c>
      <c r="D31" s="543">
        <v>0</v>
      </c>
      <c r="E31" s="1037">
        <v>0</v>
      </c>
      <c r="F31" s="543">
        <v>0</v>
      </c>
      <c r="G31" s="543">
        <v>0</v>
      </c>
      <c r="H31" s="543">
        <v>0</v>
      </c>
      <c r="I31" s="543">
        <v>0</v>
      </c>
      <c r="J31" s="543">
        <v>4</v>
      </c>
      <c r="K31" s="543">
        <v>0</v>
      </c>
      <c r="L31" s="543">
        <v>0</v>
      </c>
      <c r="M31" s="543">
        <v>0</v>
      </c>
      <c r="N31" s="543">
        <v>0</v>
      </c>
      <c r="O31" s="543">
        <v>0</v>
      </c>
      <c r="P31" s="543">
        <v>0</v>
      </c>
      <c r="Q31" s="543">
        <v>0</v>
      </c>
      <c r="R31" s="543">
        <v>0</v>
      </c>
      <c r="S31" s="543">
        <v>0</v>
      </c>
      <c r="T31" s="543">
        <v>0</v>
      </c>
      <c r="U31" s="543">
        <v>15</v>
      </c>
      <c r="V31" s="543">
        <v>0</v>
      </c>
      <c r="W31" s="543">
        <v>0</v>
      </c>
      <c r="X31" s="543">
        <v>0</v>
      </c>
      <c r="Y31" s="543">
        <v>0</v>
      </c>
      <c r="Z31" s="543">
        <v>0</v>
      </c>
      <c r="AA31" s="543">
        <v>0</v>
      </c>
      <c r="AB31" s="543">
        <v>0</v>
      </c>
      <c r="AC31" s="543">
        <v>0</v>
      </c>
      <c r="AD31" s="543">
        <v>0</v>
      </c>
      <c r="AE31" s="543">
        <v>0</v>
      </c>
      <c r="AF31" s="543">
        <v>0</v>
      </c>
      <c r="AG31" s="543">
        <v>0</v>
      </c>
      <c r="AH31" s="543">
        <v>0</v>
      </c>
      <c r="AI31" s="543">
        <v>0</v>
      </c>
      <c r="AJ31" s="543">
        <v>9</v>
      </c>
      <c r="AK31" s="543">
        <v>0</v>
      </c>
      <c r="AL31" s="543">
        <v>0</v>
      </c>
      <c r="AM31" s="543">
        <v>0</v>
      </c>
      <c r="AN31" s="543">
        <v>0</v>
      </c>
      <c r="AO31" s="543">
        <v>0</v>
      </c>
      <c r="AP31" s="561">
        <f t="shared" si="1"/>
        <v>2238</v>
      </c>
      <c r="AQ31" s="543">
        <v>0</v>
      </c>
      <c r="AR31" s="543">
        <v>0</v>
      </c>
      <c r="AS31" s="543">
        <v>0</v>
      </c>
      <c r="AT31" s="543">
        <v>0</v>
      </c>
      <c r="AU31" s="543">
        <v>0</v>
      </c>
      <c r="AV31" s="543">
        <v>0</v>
      </c>
      <c r="AW31" s="543">
        <v>0</v>
      </c>
      <c r="AX31" s="543">
        <v>0</v>
      </c>
      <c r="AY31" s="543">
        <v>0</v>
      </c>
      <c r="AZ31" s="543">
        <v>0</v>
      </c>
      <c r="BA31" s="543">
        <v>3</v>
      </c>
      <c r="BB31" s="543">
        <v>0</v>
      </c>
      <c r="BC31" s="1037">
        <v>0</v>
      </c>
      <c r="BD31" s="543">
        <f t="shared" si="2"/>
        <v>2241</v>
      </c>
    </row>
    <row r="32" spans="1:56" s="552" customFormat="1" ht="16.149999999999999" customHeight="1" x14ac:dyDescent="0.2">
      <c r="A32" s="556" t="s">
        <v>119</v>
      </c>
      <c r="B32" s="544" t="s">
        <v>194</v>
      </c>
      <c r="C32" s="545">
        <v>47235</v>
      </c>
      <c r="D32" s="545">
        <v>0</v>
      </c>
      <c r="E32" s="1036">
        <v>0</v>
      </c>
      <c r="F32" s="545">
        <v>0</v>
      </c>
      <c r="G32" s="545">
        <v>0</v>
      </c>
      <c r="H32" s="545">
        <v>0</v>
      </c>
      <c r="I32" s="545">
        <v>60</v>
      </c>
      <c r="J32" s="545">
        <v>162</v>
      </c>
      <c r="K32" s="545">
        <v>0</v>
      </c>
      <c r="L32" s="545">
        <v>195</v>
      </c>
      <c r="M32" s="545">
        <v>476</v>
      </c>
      <c r="N32" s="591">
        <v>5</v>
      </c>
      <c r="O32" s="545">
        <v>197</v>
      </c>
      <c r="P32" s="545">
        <v>0</v>
      </c>
      <c r="Q32" s="591">
        <v>0</v>
      </c>
      <c r="R32" s="591">
        <v>0</v>
      </c>
      <c r="S32" s="545">
        <v>0</v>
      </c>
      <c r="T32" s="545">
        <v>0</v>
      </c>
      <c r="U32" s="591">
        <v>0</v>
      </c>
      <c r="V32" s="591">
        <v>0</v>
      </c>
      <c r="W32" s="591">
        <v>0</v>
      </c>
      <c r="X32" s="591">
        <v>324</v>
      </c>
      <c r="Y32" s="591">
        <v>0</v>
      </c>
      <c r="Z32" s="545">
        <v>0</v>
      </c>
      <c r="AA32" s="545">
        <v>0</v>
      </c>
      <c r="AB32" s="545">
        <v>0</v>
      </c>
      <c r="AC32" s="545">
        <v>0</v>
      </c>
      <c r="AD32" s="545">
        <v>0</v>
      </c>
      <c r="AE32" s="545">
        <v>0</v>
      </c>
      <c r="AF32" s="545">
        <v>0</v>
      </c>
      <c r="AG32" s="545">
        <v>0</v>
      </c>
      <c r="AH32" s="545">
        <v>0</v>
      </c>
      <c r="AI32" s="545">
        <v>0</v>
      </c>
      <c r="AJ32" s="545">
        <v>191</v>
      </c>
      <c r="AK32" s="545">
        <v>0</v>
      </c>
      <c r="AL32" s="545">
        <v>0</v>
      </c>
      <c r="AM32" s="591">
        <v>0</v>
      </c>
      <c r="AN32" s="545">
        <v>0</v>
      </c>
      <c r="AO32" s="545">
        <v>0</v>
      </c>
      <c r="AP32" s="557">
        <f t="shared" si="1"/>
        <v>48845</v>
      </c>
      <c r="AQ32" s="545">
        <v>0</v>
      </c>
      <c r="AR32" s="545">
        <v>0</v>
      </c>
      <c r="AS32" s="545">
        <v>638</v>
      </c>
      <c r="AT32" s="545">
        <v>0</v>
      </c>
      <c r="AU32" s="545">
        <v>1</v>
      </c>
      <c r="AV32" s="545">
        <v>219</v>
      </c>
      <c r="AW32" s="545">
        <v>0</v>
      </c>
      <c r="AX32" s="545">
        <v>0</v>
      </c>
      <c r="AY32" s="545">
        <v>0</v>
      </c>
      <c r="AZ32" s="545">
        <v>0</v>
      </c>
      <c r="BA32" s="545">
        <v>8</v>
      </c>
      <c r="BB32" s="545">
        <v>58</v>
      </c>
      <c r="BC32" s="1036">
        <v>3</v>
      </c>
      <c r="BD32" s="545">
        <f t="shared" si="2"/>
        <v>49772</v>
      </c>
    </row>
    <row r="33" spans="1:56" s="552" customFormat="1" ht="16.149999999999999" customHeight="1" x14ac:dyDescent="0.2">
      <c r="A33" s="558" t="s">
        <v>195</v>
      </c>
      <c r="B33" s="540" t="s">
        <v>196</v>
      </c>
      <c r="C33" s="541">
        <v>5643</v>
      </c>
      <c r="D33" s="541">
        <v>0</v>
      </c>
      <c r="E33" s="541">
        <v>0</v>
      </c>
      <c r="F33" s="541">
        <v>0</v>
      </c>
      <c r="G33" s="541">
        <v>0</v>
      </c>
      <c r="H33" s="541">
        <v>0</v>
      </c>
      <c r="I33" s="541">
        <v>0</v>
      </c>
      <c r="J33" s="541">
        <v>7</v>
      </c>
      <c r="K33" s="541">
        <v>3</v>
      </c>
      <c r="L33" s="541">
        <v>0</v>
      </c>
      <c r="M33" s="541">
        <v>0</v>
      </c>
      <c r="N33" s="541">
        <v>0</v>
      </c>
      <c r="O33" s="541">
        <v>0</v>
      </c>
      <c r="P33" s="541">
        <v>0</v>
      </c>
      <c r="Q33" s="541">
        <v>0</v>
      </c>
      <c r="R33" s="541">
        <v>0</v>
      </c>
      <c r="S33" s="541">
        <v>0</v>
      </c>
      <c r="T33" s="541">
        <v>0</v>
      </c>
      <c r="U33" s="541">
        <v>0</v>
      </c>
      <c r="V33" s="541">
        <v>0</v>
      </c>
      <c r="W33" s="541">
        <v>0</v>
      </c>
      <c r="X33" s="541">
        <v>0</v>
      </c>
      <c r="Y33" s="541">
        <v>0</v>
      </c>
      <c r="Z33" s="541">
        <v>0</v>
      </c>
      <c r="AA33" s="541">
        <v>0</v>
      </c>
      <c r="AB33" s="541">
        <v>1</v>
      </c>
      <c r="AC33" s="541">
        <v>0</v>
      </c>
      <c r="AD33" s="541">
        <v>0</v>
      </c>
      <c r="AE33" s="541">
        <v>0</v>
      </c>
      <c r="AF33" s="541">
        <v>0</v>
      </c>
      <c r="AG33" s="541">
        <v>0</v>
      </c>
      <c r="AH33" s="541">
        <v>0</v>
      </c>
      <c r="AI33" s="541">
        <v>0</v>
      </c>
      <c r="AJ33" s="541">
        <v>13</v>
      </c>
      <c r="AK33" s="541">
        <v>0</v>
      </c>
      <c r="AL33" s="541">
        <v>0</v>
      </c>
      <c r="AM33" s="541">
        <v>0</v>
      </c>
      <c r="AN33" s="541">
        <v>0</v>
      </c>
      <c r="AO33" s="541">
        <v>0</v>
      </c>
      <c r="AP33" s="559">
        <f t="shared" si="1"/>
        <v>5667</v>
      </c>
      <c r="AQ33" s="541">
        <v>0</v>
      </c>
      <c r="AR33" s="541">
        <v>0</v>
      </c>
      <c r="AS33" s="541">
        <v>0</v>
      </c>
      <c r="AT33" s="541">
        <v>0</v>
      </c>
      <c r="AU33" s="541">
        <v>0</v>
      </c>
      <c r="AV33" s="541">
        <v>0</v>
      </c>
      <c r="AW33" s="541">
        <v>0</v>
      </c>
      <c r="AX33" s="541">
        <v>0</v>
      </c>
      <c r="AY33" s="541">
        <v>0</v>
      </c>
      <c r="AZ33" s="541">
        <v>0</v>
      </c>
      <c r="BA33" s="541">
        <v>4</v>
      </c>
      <c r="BB33" s="541">
        <v>0</v>
      </c>
      <c r="BC33" s="541">
        <v>0</v>
      </c>
      <c r="BD33" s="541">
        <f t="shared" si="2"/>
        <v>5671</v>
      </c>
    </row>
    <row r="34" spans="1:56" s="552" customFormat="1" ht="16.149999999999999" customHeight="1" x14ac:dyDescent="0.2">
      <c r="A34" s="558" t="s">
        <v>120</v>
      </c>
      <c r="B34" s="540" t="s">
        <v>197</v>
      </c>
      <c r="C34" s="541">
        <v>29930</v>
      </c>
      <c r="D34" s="541">
        <v>0</v>
      </c>
      <c r="E34" s="541">
        <v>0</v>
      </c>
      <c r="F34" s="541">
        <v>0</v>
      </c>
      <c r="G34" s="541">
        <v>1</v>
      </c>
      <c r="H34" s="541">
        <v>0</v>
      </c>
      <c r="I34" s="541">
        <v>0</v>
      </c>
      <c r="J34" s="541">
        <v>111</v>
      </c>
      <c r="K34" s="541">
        <v>0</v>
      </c>
      <c r="L34" s="541">
        <v>0</v>
      </c>
      <c r="M34" s="541">
        <v>0</v>
      </c>
      <c r="N34" s="541">
        <v>0</v>
      </c>
      <c r="O34" s="541">
        <v>0</v>
      </c>
      <c r="P34" s="541">
        <v>0</v>
      </c>
      <c r="Q34" s="541">
        <v>46</v>
      </c>
      <c r="R34" s="541">
        <v>0</v>
      </c>
      <c r="S34" s="541">
        <v>0</v>
      </c>
      <c r="T34" s="541">
        <v>404</v>
      </c>
      <c r="U34" s="541">
        <v>0</v>
      </c>
      <c r="V34" s="541">
        <v>0</v>
      </c>
      <c r="W34" s="541">
        <v>0</v>
      </c>
      <c r="X34" s="541">
        <v>0</v>
      </c>
      <c r="Y34" s="541">
        <v>0</v>
      </c>
      <c r="Z34" s="541">
        <v>0</v>
      </c>
      <c r="AA34" s="541">
        <v>0</v>
      </c>
      <c r="AB34" s="541">
        <v>0</v>
      </c>
      <c r="AC34" s="541">
        <v>0</v>
      </c>
      <c r="AD34" s="541">
        <v>744</v>
      </c>
      <c r="AE34" s="541">
        <v>0</v>
      </c>
      <c r="AF34" s="541">
        <v>647</v>
      </c>
      <c r="AG34" s="541">
        <v>0</v>
      </c>
      <c r="AH34" s="541">
        <v>0</v>
      </c>
      <c r="AI34" s="541">
        <v>0</v>
      </c>
      <c r="AJ34" s="541">
        <v>73</v>
      </c>
      <c r="AK34" s="541">
        <v>1</v>
      </c>
      <c r="AL34" s="541">
        <v>2</v>
      </c>
      <c r="AM34" s="541">
        <v>0</v>
      </c>
      <c r="AN34" s="541">
        <v>0</v>
      </c>
      <c r="AO34" s="541">
        <v>0</v>
      </c>
      <c r="AP34" s="559">
        <f t="shared" si="1"/>
        <v>31959</v>
      </c>
      <c r="AQ34" s="541">
        <v>0</v>
      </c>
      <c r="AR34" s="541">
        <v>2</v>
      </c>
      <c r="AS34" s="541">
        <v>0</v>
      </c>
      <c r="AT34" s="541">
        <v>1</v>
      </c>
      <c r="AU34" s="541">
        <v>0</v>
      </c>
      <c r="AV34" s="541">
        <v>0</v>
      </c>
      <c r="AW34" s="541">
        <v>0</v>
      </c>
      <c r="AX34" s="541">
        <v>0</v>
      </c>
      <c r="AY34" s="541">
        <v>0</v>
      </c>
      <c r="AZ34" s="541">
        <v>0</v>
      </c>
      <c r="BA34" s="541">
        <v>11</v>
      </c>
      <c r="BB34" s="541">
        <v>0</v>
      </c>
      <c r="BC34" s="541">
        <v>0</v>
      </c>
      <c r="BD34" s="541">
        <f t="shared" si="2"/>
        <v>31973</v>
      </c>
    </row>
    <row r="35" spans="1:56" s="552" customFormat="1" ht="16.149999999999999" customHeight="1" x14ac:dyDescent="0.2">
      <c r="A35" s="558" t="s">
        <v>121</v>
      </c>
      <c r="B35" s="540" t="s">
        <v>198</v>
      </c>
      <c r="C35" s="541">
        <v>13921</v>
      </c>
      <c r="D35" s="541">
        <v>0</v>
      </c>
      <c r="E35" s="541">
        <v>0</v>
      </c>
      <c r="F35" s="541">
        <v>0</v>
      </c>
      <c r="G35" s="541">
        <v>0</v>
      </c>
      <c r="H35" s="541">
        <v>0</v>
      </c>
      <c r="I35" s="541">
        <v>0</v>
      </c>
      <c r="J35" s="541">
        <v>83</v>
      </c>
      <c r="K35" s="541">
        <v>0</v>
      </c>
      <c r="L35" s="541">
        <v>0</v>
      </c>
      <c r="M35" s="541">
        <v>0</v>
      </c>
      <c r="N35" s="541">
        <v>0</v>
      </c>
      <c r="O35" s="541">
        <v>0</v>
      </c>
      <c r="P35" s="541">
        <v>0</v>
      </c>
      <c r="Q35" s="541">
        <v>0</v>
      </c>
      <c r="R35" s="541">
        <v>0</v>
      </c>
      <c r="S35" s="541">
        <v>0</v>
      </c>
      <c r="T35" s="541">
        <v>0</v>
      </c>
      <c r="U35" s="541">
        <v>0</v>
      </c>
      <c r="V35" s="541">
        <v>0</v>
      </c>
      <c r="W35" s="541">
        <v>0</v>
      </c>
      <c r="X35" s="541">
        <v>0</v>
      </c>
      <c r="Y35" s="541">
        <v>1</v>
      </c>
      <c r="Z35" s="541">
        <v>0</v>
      </c>
      <c r="AA35" s="541">
        <v>0</v>
      </c>
      <c r="AB35" s="541">
        <v>0</v>
      </c>
      <c r="AC35" s="541">
        <v>1</v>
      </c>
      <c r="AD35" s="541">
        <v>0</v>
      </c>
      <c r="AE35" s="541">
        <v>0</v>
      </c>
      <c r="AF35" s="541">
        <v>0</v>
      </c>
      <c r="AG35" s="541">
        <v>0</v>
      </c>
      <c r="AH35" s="541">
        <v>0</v>
      </c>
      <c r="AI35" s="541">
        <v>0</v>
      </c>
      <c r="AJ35" s="541">
        <v>36</v>
      </c>
      <c r="AK35" s="541">
        <v>0</v>
      </c>
      <c r="AL35" s="541">
        <v>0</v>
      </c>
      <c r="AM35" s="541">
        <v>0</v>
      </c>
      <c r="AN35" s="541">
        <v>0</v>
      </c>
      <c r="AO35" s="541">
        <v>0</v>
      </c>
      <c r="AP35" s="559">
        <f t="shared" si="1"/>
        <v>14042</v>
      </c>
      <c r="AQ35" s="541">
        <v>0</v>
      </c>
      <c r="AR35" s="541">
        <v>0</v>
      </c>
      <c r="AS35" s="541">
        <v>0</v>
      </c>
      <c r="AT35" s="541">
        <v>0</v>
      </c>
      <c r="AU35" s="541">
        <v>0</v>
      </c>
      <c r="AV35" s="541">
        <v>0</v>
      </c>
      <c r="AW35" s="541">
        <v>60</v>
      </c>
      <c r="AX35" s="541">
        <v>0</v>
      </c>
      <c r="AY35" s="541">
        <v>0</v>
      </c>
      <c r="AZ35" s="541">
        <v>0</v>
      </c>
      <c r="BA35" s="541">
        <v>9</v>
      </c>
      <c r="BB35" s="541">
        <v>0</v>
      </c>
      <c r="BC35" s="541">
        <v>0</v>
      </c>
      <c r="BD35" s="541">
        <f t="shared" si="2"/>
        <v>14111</v>
      </c>
    </row>
    <row r="36" spans="1:56" s="552" customFormat="1" ht="16.149999999999999" customHeight="1" x14ac:dyDescent="0.2">
      <c r="A36" s="560" t="s">
        <v>199</v>
      </c>
      <c r="B36" s="542" t="s">
        <v>200</v>
      </c>
      <c r="C36" s="543">
        <v>2493</v>
      </c>
      <c r="D36" s="543">
        <v>0</v>
      </c>
      <c r="E36" s="1037">
        <v>0</v>
      </c>
      <c r="F36" s="543">
        <v>0</v>
      </c>
      <c r="G36" s="543">
        <v>0</v>
      </c>
      <c r="H36" s="543">
        <v>0</v>
      </c>
      <c r="I36" s="543">
        <v>0</v>
      </c>
      <c r="J36" s="543">
        <v>8</v>
      </c>
      <c r="K36" s="543">
        <v>0</v>
      </c>
      <c r="L36" s="543">
        <v>0</v>
      </c>
      <c r="M36" s="543">
        <v>0</v>
      </c>
      <c r="N36" s="543">
        <v>0</v>
      </c>
      <c r="O36" s="543">
        <v>0</v>
      </c>
      <c r="P36" s="543">
        <v>0</v>
      </c>
      <c r="Q36" s="543">
        <v>0</v>
      </c>
      <c r="R36" s="543">
        <v>0</v>
      </c>
      <c r="S36" s="543">
        <v>0</v>
      </c>
      <c r="T36" s="543">
        <v>0</v>
      </c>
      <c r="U36" s="543">
        <v>0</v>
      </c>
      <c r="V36" s="543">
        <v>0</v>
      </c>
      <c r="W36" s="543">
        <v>0</v>
      </c>
      <c r="X36" s="543">
        <v>0</v>
      </c>
      <c r="Y36" s="543">
        <v>0</v>
      </c>
      <c r="Z36" s="543">
        <v>0</v>
      </c>
      <c r="AA36" s="543">
        <v>0</v>
      </c>
      <c r="AB36" s="543">
        <v>0</v>
      </c>
      <c r="AC36" s="543">
        <v>0</v>
      </c>
      <c r="AD36" s="543">
        <v>0</v>
      </c>
      <c r="AE36" s="543">
        <v>0</v>
      </c>
      <c r="AF36" s="543">
        <v>0</v>
      </c>
      <c r="AG36" s="543">
        <v>0</v>
      </c>
      <c r="AH36" s="543">
        <v>0</v>
      </c>
      <c r="AI36" s="543">
        <v>0</v>
      </c>
      <c r="AJ36" s="543">
        <v>2</v>
      </c>
      <c r="AK36" s="543">
        <v>0</v>
      </c>
      <c r="AL36" s="543">
        <v>0</v>
      </c>
      <c r="AM36" s="543">
        <v>0</v>
      </c>
      <c r="AN36" s="543">
        <v>0</v>
      </c>
      <c r="AO36" s="543">
        <v>0</v>
      </c>
      <c r="AP36" s="561">
        <f t="shared" si="1"/>
        <v>2503</v>
      </c>
      <c r="AQ36" s="543">
        <v>0</v>
      </c>
      <c r="AR36" s="543">
        <v>0</v>
      </c>
      <c r="AS36" s="543">
        <v>0</v>
      </c>
      <c r="AT36" s="543">
        <v>0</v>
      </c>
      <c r="AU36" s="543">
        <v>0</v>
      </c>
      <c r="AV36" s="543">
        <v>0</v>
      </c>
      <c r="AW36" s="543">
        <v>0</v>
      </c>
      <c r="AX36" s="543">
        <v>0</v>
      </c>
      <c r="AY36" s="543">
        <v>0</v>
      </c>
      <c r="AZ36" s="543">
        <v>0</v>
      </c>
      <c r="BA36" s="543">
        <v>0</v>
      </c>
      <c r="BB36" s="543">
        <v>0</v>
      </c>
      <c r="BC36" s="1037">
        <v>0</v>
      </c>
      <c r="BD36" s="543">
        <f t="shared" si="2"/>
        <v>2503</v>
      </c>
    </row>
    <row r="37" spans="1:56" s="552" customFormat="1" ht="16.149999999999999" customHeight="1" x14ac:dyDescent="0.2">
      <c r="A37" s="556" t="s">
        <v>122</v>
      </c>
      <c r="B37" s="544" t="s">
        <v>201</v>
      </c>
      <c r="C37" s="545">
        <v>5882</v>
      </c>
      <c r="D37" s="545">
        <v>0</v>
      </c>
      <c r="E37" s="1036">
        <v>0</v>
      </c>
      <c r="F37" s="545">
        <v>0</v>
      </c>
      <c r="G37" s="545">
        <v>42</v>
      </c>
      <c r="H37" s="545">
        <v>0</v>
      </c>
      <c r="I37" s="545">
        <v>0</v>
      </c>
      <c r="J37" s="545">
        <v>10</v>
      </c>
      <c r="K37" s="545">
        <v>0</v>
      </c>
      <c r="L37" s="545">
        <v>0</v>
      </c>
      <c r="M37" s="545">
        <v>0</v>
      </c>
      <c r="N37" s="591">
        <v>0</v>
      </c>
      <c r="O37" s="545">
        <v>0</v>
      </c>
      <c r="P37" s="545">
        <v>0</v>
      </c>
      <c r="Q37" s="591">
        <v>0</v>
      </c>
      <c r="R37" s="591">
        <v>0</v>
      </c>
      <c r="S37" s="545">
        <v>0</v>
      </c>
      <c r="T37" s="545">
        <v>0</v>
      </c>
      <c r="U37" s="591">
        <v>268</v>
      </c>
      <c r="V37" s="591">
        <v>0</v>
      </c>
      <c r="W37" s="591">
        <v>0</v>
      </c>
      <c r="X37" s="591">
        <v>0</v>
      </c>
      <c r="Y37" s="591">
        <v>0</v>
      </c>
      <c r="Z37" s="545">
        <v>0</v>
      </c>
      <c r="AA37" s="545">
        <v>0</v>
      </c>
      <c r="AB37" s="545">
        <v>0</v>
      </c>
      <c r="AC37" s="545">
        <v>2</v>
      </c>
      <c r="AD37" s="545">
        <v>0</v>
      </c>
      <c r="AE37" s="545">
        <v>0</v>
      </c>
      <c r="AF37" s="545">
        <v>0</v>
      </c>
      <c r="AG37" s="545">
        <v>0</v>
      </c>
      <c r="AH37" s="545">
        <v>0</v>
      </c>
      <c r="AI37" s="545">
        <v>0</v>
      </c>
      <c r="AJ37" s="545">
        <v>9</v>
      </c>
      <c r="AK37" s="545">
        <v>0</v>
      </c>
      <c r="AL37" s="545">
        <v>0</v>
      </c>
      <c r="AM37" s="591">
        <v>0</v>
      </c>
      <c r="AN37" s="545">
        <v>0</v>
      </c>
      <c r="AO37" s="545">
        <v>0</v>
      </c>
      <c r="AP37" s="557">
        <f t="shared" si="1"/>
        <v>6213</v>
      </c>
      <c r="AQ37" s="545">
        <v>2</v>
      </c>
      <c r="AR37" s="545">
        <v>0</v>
      </c>
      <c r="AS37" s="545">
        <v>0</v>
      </c>
      <c r="AT37" s="545">
        <v>0</v>
      </c>
      <c r="AU37" s="545">
        <v>0</v>
      </c>
      <c r="AV37" s="545">
        <v>0</v>
      </c>
      <c r="AW37" s="545">
        <v>0</v>
      </c>
      <c r="AX37" s="545">
        <v>0</v>
      </c>
      <c r="AY37" s="545">
        <v>0</v>
      </c>
      <c r="AZ37" s="545">
        <v>0</v>
      </c>
      <c r="BA37" s="545">
        <v>3</v>
      </c>
      <c r="BB37" s="545">
        <v>0</v>
      </c>
      <c r="BC37" s="1036">
        <v>0</v>
      </c>
      <c r="BD37" s="545">
        <f t="shared" si="2"/>
        <v>6218</v>
      </c>
    </row>
    <row r="38" spans="1:56" s="552" customFormat="1" ht="16.149999999999999" customHeight="1" x14ac:dyDescent="0.2">
      <c r="A38" s="558" t="s">
        <v>123</v>
      </c>
      <c r="B38" s="540" t="s">
        <v>202</v>
      </c>
      <c r="C38" s="541">
        <v>24929</v>
      </c>
      <c r="D38" s="541">
        <v>0</v>
      </c>
      <c r="E38" s="541">
        <v>0</v>
      </c>
      <c r="F38" s="541">
        <v>0</v>
      </c>
      <c r="G38" s="541">
        <v>0</v>
      </c>
      <c r="H38" s="541">
        <v>4</v>
      </c>
      <c r="I38" s="541">
        <v>0</v>
      </c>
      <c r="J38" s="541">
        <v>184</v>
      </c>
      <c r="K38" s="541">
        <v>0</v>
      </c>
      <c r="L38" s="541">
        <v>0</v>
      </c>
      <c r="M38" s="541">
        <v>0</v>
      </c>
      <c r="N38" s="541">
        <v>0</v>
      </c>
      <c r="O38" s="541">
        <v>0</v>
      </c>
      <c r="P38" s="541">
        <v>4</v>
      </c>
      <c r="Q38" s="541">
        <v>0</v>
      </c>
      <c r="R38" s="541">
        <v>0</v>
      </c>
      <c r="S38" s="541">
        <v>0</v>
      </c>
      <c r="T38" s="541">
        <v>0</v>
      </c>
      <c r="U38" s="541">
        <v>0</v>
      </c>
      <c r="V38" s="541">
        <v>0</v>
      </c>
      <c r="W38" s="541">
        <v>0</v>
      </c>
      <c r="X38" s="541">
        <v>0</v>
      </c>
      <c r="Y38" s="541">
        <v>0</v>
      </c>
      <c r="Z38" s="541">
        <v>0</v>
      </c>
      <c r="AA38" s="541">
        <v>0</v>
      </c>
      <c r="AB38" s="541">
        <v>0</v>
      </c>
      <c r="AC38" s="541">
        <v>0</v>
      </c>
      <c r="AD38" s="541">
        <v>0</v>
      </c>
      <c r="AE38" s="541">
        <v>15</v>
      </c>
      <c r="AF38" s="541">
        <v>0</v>
      </c>
      <c r="AG38" s="541">
        <v>0</v>
      </c>
      <c r="AH38" s="541">
        <v>0</v>
      </c>
      <c r="AI38" s="541">
        <v>1</v>
      </c>
      <c r="AJ38" s="541">
        <v>82</v>
      </c>
      <c r="AK38" s="541">
        <v>0</v>
      </c>
      <c r="AL38" s="541">
        <v>0</v>
      </c>
      <c r="AM38" s="541">
        <v>0</v>
      </c>
      <c r="AN38" s="541">
        <v>7</v>
      </c>
      <c r="AO38" s="541">
        <v>3</v>
      </c>
      <c r="AP38" s="559">
        <f t="shared" si="1"/>
        <v>25229</v>
      </c>
      <c r="AQ38" s="541">
        <v>0</v>
      </c>
      <c r="AR38" s="541">
        <v>0</v>
      </c>
      <c r="AS38" s="541">
        <v>0</v>
      </c>
      <c r="AT38" s="541">
        <v>0</v>
      </c>
      <c r="AU38" s="541">
        <v>0</v>
      </c>
      <c r="AV38" s="541">
        <v>0</v>
      </c>
      <c r="AW38" s="541">
        <v>0</v>
      </c>
      <c r="AX38" s="541">
        <v>0</v>
      </c>
      <c r="AY38" s="541">
        <v>0</v>
      </c>
      <c r="AZ38" s="541">
        <v>0</v>
      </c>
      <c r="BA38" s="541">
        <v>22</v>
      </c>
      <c r="BB38" s="541">
        <v>0</v>
      </c>
      <c r="BC38" s="541">
        <v>1</v>
      </c>
      <c r="BD38" s="541">
        <f t="shared" si="2"/>
        <v>25252</v>
      </c>
    </row>
    <row r="39" spans="1:56" s="552" customFormat="1" ht="16.149999999999999" customHeight="1" x14ac:dyDescent="0.2">
      <c r="A39" s="558" t="s">
        <v>203</v>
      </c>
      <c r="B39" s="540" t="s">
        <v>204</v>
      </c>
      <c r="C39" s="541">
        <v>1208</v>
      </c>
      <c r="D39" s="541">
        <v>0</v>
      </c>
      <c r="E39" s="541">
        <v>0</v>
      </c>
      <c r="F39" s="541">
        <v>0</v>
      </c>
      <c r="G39" s="541">
        <v>0</v>
      </c>
      <c r="H39" s="541">
        <v>0</v>
      </c>
      <c r="I39" s="541">
        <v>0</v>
      </c>
      <c r="J39" s="541">
        <v>1</v>
      </c>
      <c r="K39" s="541">
        <v>0</v>
      </c>
      <c r="L39" s="541">
        <v>0</v>
      </c>
      <c r="M39" s="541">
        <v>0</v>
      </c>
      <c r="N39" s="541">
        <v>0</v>
      </c>
      <c r="O39" s="541">
        <v>0</v>
      </c>
      <c r="P39" s="541">
        <v>0</v>
      </c>
      <c r="Q39" s="541">
        <v>0</v>
      </c>
      <c r="R39" s="541">
        <v>0</v>
      </c>
      <c r="S39" s="541">
        <v>395</v>
      </c>
      <c r="T39" s="541">
        <v>0</v>
      </c>
      <c r="U39" s="541">
        <v>0</v>
      </c>
      <c r="V39" s="541">
        <v>0</v>
      </c>
      <c r="W39" s="541">
        <v>0</v>
      </c>
      <c r="X39" s="541">
        <v>0</v>
      </c>
      <c r="Y39" s="541">
        <v>0</v>
      </c>
      <c r="Z39" s="541">
        <v>0</v>
      </c>
      <c r="AA39" s="541">
        <v>0</v>
      </c>
      <c r="AB39" s="541">
        <v>0</v>
      </c>
      <c r="AC39" s="541">
        <v>0</v>
      </c>
      <c r="AD39" s="541">
        <v>0</v>
      </c>
      <c r="AE39" s="541">
        <v>0</v>
      </c>
      <c r="AF39" s="541">
        <v>0</v>
      </c>
      <c r="AG39" s="541">
        <v>0</v>
      </c>
      <c r="AH39" s="541">
        <v>0</v>
      </c>
      <c r="AI39" s="541">
        <v>0</v>
      </c>
      <c r="AJ39" s="541">
        <v>2</v>
      </c>
      <c r="AK39" s="541">
        <v>0</v>
      </c>
      <c r="AL39" s="541">
        <v>0</v>
      </c>
      <c r="AM39" s="541">
        <v>0</v>
      </c>
      <c r="AN39" s="541">
        <v>0</v>
      </c>
      <c r="AO39" s="541">
        <v>0</v>
      </c>
      <c r="AP39" s="559">
        <f t="shared" ref="AP39:AP70" si="3">SUM(C39:AO39)</f>
        <v>1606</v>
      </c>
      <c r="AQ39" s="541">
        <v>0</v>
      </c>
      <c r="AR39" s="541">
        <v>0</v>
      </c>
      <c r="AS39" s="541">
        <v>0</v>
      </c>
      <c r="AT39" s="541">
        <v>0</v>
      </c>
      <c r="AU39" s="541">
        <v>260</v>
      </c>
      <c r="AV39" s="541">
        <v>0</v>
      </c>
      <c r="AW39" s="541">
        <v>0</v>
      </c>
      <c r="AX39" s="541">
        <v>0</v>
      </c>
      <c r="AY39" s="541">
        <v>0</v>
      </c>
      <c r="AZ39" s="541">
        <v>0</v>
      </c>
      <c r="BA39" s="541">
        <v>0</v>
      </c>
      <c r="BB39" s="541">
        <v>0</v>
      </c>
      <c r="BC39" s="541">
        <v>0</v>
      </c>
      <c r="BD39" s="541">
        <f t="shared" si="2"/>
        <v>1866</v>
      </c>
    </row>
    <row r="40" spans="1:56" s="552" customFormat="1" ht="16.149999999999999" customHeight="1" x14ac:dyDescent="0.2">
      <c r="A40" s="558" t="s">
        <v>124</v>
      </c>
      <c r="B40" s="540" t="s">
        <v>205</v>
      </c>
      <c r="C40" s="541">
        <v>3828</v>
      </c>
      <c r="D40" s="541">
        <v>0</v>
      </c>
      <c r="E40" s="541">
        <v>0</v>
      </c>
      <c r="F40" s="541">
        <v>0</v>
      </c>
      <c r="G40" s="541">
        <v>0</v>
      </c>
      <c r="H40" s="541">
        <v>0</v>
      </c>
      <c r="I40" s="541">
        <v>0</v>
      </c>
      <c r="J40" s="541">
        <v>18</v>
      </c>
      <c r="K40" s="541">
        <v>0</v>
      </c>
      <c r="L40" s="541">
        <v>0</v>
      </c>
      <c r="M40" s="541">
        <v>0</v>
      </c>
      <c r="N40" s="541">
        <v>0</v>
      </c>
      <c r="O40" s="541">
        <v>0</v>
      </c>
      <c r="P40" s="541">
        <v>0</v>
      </c>
      <c r="Q40" s="541">
        <v>0</v>
      </c>
      <c r="R40" s="541">
        <v>0</v>
      </c>
      <c r="S40" s="541">
        <v>2</v>
      </c>
      <c r="T40" s="541">
        <v>0</v>
      </c>
      <c r="U40" s="541">
        <v>0</v>
      </c>
      <c r="V40" s="541">
        <v>0</v>
      </c>
      <c r="W40" s="541">
        <v>0</v>
      </c>
      <c r="X40" s="541">
        <v>0</v>
      </c>
      <c r="Y40" s="541">
        <v>0</v>
      </c>
      <c r="Z40" s="541">
        <v>0</v>
      </c>
      <c r="AA40" s="541">
        <v>0</v>
      </c>
      <c r="AB40" s="541">
        <v>0</v>
      </c>
      <c r="AC40" s="541">
        <v>0</v>
      </c>
      <c r="AD40" s="541">
        <v>0</v>
      </c>
      <c r="AE40" s="541">
        <v>0</v>
      </c>
      <c r="AF40" s="541">
        <v>0</v>
      </c>
      <c r="AG40" s="541">
        <v>0</v>
      </c>
      <c r="AH40" s="541">
        <v>2</v>
      </c>
      <c r="AI40" s="541">
        <v>0</v>
      </c>
      <c r="AJ40" s="541">
        <v>39</v>
      </c>
      <c r="AK40" s="541">
        <v>0</v>
      </c>
      <c r="AL40" s="541">
        <v>0</v>
      </c>
      <c r="AM40" s="541">
        <v>0</v>
      </c>
      <c r="AN40" s="541">
        <v>0</v>
      </c>
      <c r="AO40" s="541">
        <v>0</v>
      </c>
      <c r="AP40" s="559">
        <f t="shared" si="3"/>
        <v>3889</v>
      </c>
      <c r="AQ40" s="541">
        <v>9</v>
      </c>
      <c r="AR40" s="541">
        <v>0</v>
      </c>
      <c r="AS40" s="541">
        <v>0</v>
      </c>
      <c r="AT40" s="541">
        <v>0</v>
      </c>
      <c r="AU40" s="541">
        <v>0</v>
      </c>
      <c r="AV40" s="541">
        <v>0</v>
      </c>
      <c r="AW40" s="541">
        <v>0</v>
      </c>
      <c r="AX40" s="541">
        <v>0</v>
      </c>
      <c r="AY40" s="541">
        <v>0</v>
      </c>
      <c r="AZ40" s="541">
        <v>0</v>
      </c>
      <c r="BA40" s="541">
        <v>0</v>
      </c>
      <c r="BB40" s="541">
        <v>0</v>
      </c>
      <c r="BC40" s="541">
        <v>0</v>
      </c>
      <c r="BD40" s="541">
        <f t="shared" si="2"/>
        <v>3898</v>
      </c>
    </row>
    <row r="41" spans="1:56" s="552" customFormat="1" ht="16.149999999999999" customHeight="1" x14ac:dyDescent="0.2">
      <c r="A41" s="560" t="s">
        <v>125</v>
      </c>
      <c r="B41" s="542" t="s">
        <v>206</v>
      </c>
      <c r="C41" s="543">
        <v>5906</v>
      </c>
      <c r="D41" s="543">
        <v>0</v>
      </c>
      <c r="E41" s="1037">
        <v>0</v>
      </c>
      <c r="F41" s="543">
        <v>0</v>
      </c>
      <c r="G41" s="543">
        <v>0</v>
      </c>
      <c r="H41" s="543">
        <v>0</v>
      </c>
      <c r="I41" s="543">
        <v>0</v>
      </c>
      <c r="J41" s="543">
        <v>17</v>
      </c>
      <c r="K41" s="543">
        <v>0</v>
      </c>
      <c r="L41" s="543">
        <v>0</v>
      </c>
      <c r="M41" s="543">
        <v>0</v>
      </c>
      <c r="N41" s="543">
        <v>0</v>
      </c>
      <c r="O41" s="543">
        <v>0</v>
      </c>
      <c r="P41" s="543">
        <v>0</v>
      </c>
      <c r="Q41" s="543">
        <v>0</v>
      </c>
      <c r="R41" s="543">
        <v>0</v>
      </c>
      <c r="S41" s="543">
        <v>0</v>
      </c>
      <c r="T41" s="543">
        <v>0</v>
      </c>
      <c r="U41" s="543">
        <v>0</v>
      </c>
      <c r="V41" s="543">
        <v>0</v>
      </c>
      <c r="W41" s="543">
        <v>0</v>
      </c>
      <c r="X41" s="543">
        <v>0</v>
      </c>
      <c r="Y41" s="543">
        <v>0</v>
      </c>
      <c r="Z41" s="543">
        <v>0</v>
      </c>
      <c r="AA41" s="543">
        <v>0</v>
      </c>
      <c r="AB41" s="543">
        <v>0</v>
      </c>
      <c r="AC41" s="543">
        <v>0</v>
      </c>
      <c r="AD41" s="543">
        <v>0</v>
      </c>
      <c r="AE41" s="543">
        <v>0</v>
      </c>
      <c r="AF41" s="543">
        <v>0</v>
      </c>
      <c r="AG41" s="543">
        <v>0</v>
      </c>
      <c r="AH41" s="543">
        <v>0</v>
      </c>
      <c r="AI41" s="543">
        <v>0</v>
      </c>
      <c r="AJ41" s="543">
        <v>18</v>
      </c>
      <c r="AK41" s="543">
        <v>0</v>
      </c>
      <c r="AL41" s="543">
        <v>0</v>
      </c>
      <c r="AM41" s="543">
        <v>0</v>
      </c>
      <c r="AN41" s="543">
        <v>0</v>
      </c>
      <c r="AO41" s="543">
        <v>0</v>
      </c>
      <c r="AP41" s="561">
        <f t="shared" si="3"/>
        <v>5941</v>
      </c>
      <c r="AQ41" s="543">
        <v>0</v>
      </c>
      <c r="AR41" s="543">
        <v>0</v>
      </c>
      <c r="AS41" s="543">
        <v>0</v>
      </c>
      <c r="AT41" s="543">
        <v>0</v>
      </c>
      <c r="AU41" s="543">
        <v>0</v>
      </c>
      <c r="AV41" s="543">
        <v>0</v>
      </c>
      <c r="AW41" s="543">
        <v>0</v>
      </c>
      <c r="AX41" s="543">
        <v>0</v>
      </c>
      <c r="AY41" s="543">
        <v>0</v>
      </c>
      <c r="AZ41" s="543">
        <v>0</v>
      </c>
      <c r="BA41" s="543">
        <v>29</v>
      </c>
      <c r="BB41" s="543">
        <v>0</v>
      </c>
      <c r="BC41" s="1037">
        <v>0</v>
      </c>
      <c r="BD41" s="543">
        <f t="shared" si="2"/>
        <v>5970</v>
      </c>
    </row>
    <row r="42" spans="1:56" s="552" customFormat="1" ht="16.149999999999999" customHeight="1" x14ac:dyDescent="0.2">
      <c r="A42" s="556" t="s">
        <v>126</v>
      </c>
      <c r="B42" s="544" t="s">
        <v>207</v>
      </c>
      <c r="C42" s="545">
        <v>4989</v>
      </c>
      <c r="D42" s="545">
        <v>10875</v>
      </c>
      <c r="E42" s="1036">
        <v>8670</v>
      </c>
      <c r="F42" s="545">
        <v>20076</v>
      </c>
      <c r="G42" s="545">
        <v>0</v>
      </c>
      <c r="H42" s="545">
        <v>0</v>
      </c>
      <c r="I42" s="545">
        <v>500</v>
      </c>
      <c r="J42" s="545">
        <v>80</v>
      </c>
      <c r="K42" s="545">
        <v>0</v>
      </c>
      <c r="L42" s="545">
        <v>551</v>
      </c>
      <c r="M42" s="545">
        <v>258</v>
      </c>
      <c r="N42" s="591">
        <v>31</v>
      </c>
      <c r="O42" s="545">
        <v>64</v>
      </c>
      <c r="P42" s="545">
        <v>0</v>
      </c>
      <c r="Q42" s="591">
        <v>0</v>
      </c>
      <c r="R42" s="591">
        <v>0</v>
      </c>
      <c r="S42" s="545">
        <v>0</v>
      </c>
      <c r="T42" s="545">
        <v>0</v>
      </c>
      <c r="U42" s="591">
        <v>0</v>
      </c>
      <c r="V42" s="591">
        <v>0</v>
      </c>
      <c r="W42" s="591">
        <v>0</v>
      </c>
      <c r="X42" s="591">
        <v>95</v>
      </c>
      <c r="Y42" s="591">
        <v>0</v>
      </c>
      <c r="Z42" s="545">
        <v>0</v>
      </c>
      <c r="AA42" s="545">
        <v>0</v>
      </c>
      <c r="AB42" s="545">
        <v>0</v>
      </c>
      <c r="AC42" s="545">
        <v>0</v>
      </c>
      <c r="AD42" s="545">
        <v>0</v>
      </c>
      <c r="AE42" s="545">
        <v>0</v>
      </c>
      <c r="AF42" s="545">
        <v>0</v>
      </c>
      <c r="AG42" s="545">
        <v>0</v>
      </c>
      <c r="AH42" s="545">
        <v>0</v>
      </c>
      <c r="AI42" s="545">
        <v>0</v>
      </c>
      <c r="AJ42" s="545">
        <v>82</v>
      </c>
      <c r="AK42" s="545">
        <v>0</v>
      </c>
      <c r="AL42" s="545">
        <v>0</v>
      </c>
      <c r="AM42" s="591">
        <v>0</v>
      </c>
      <c r="AN42" s="545">
        <v>0</v>
      </c>
      <c r="AO42" s="545">
        <v>0</v>
      </c>
      <c r="AP42" s="557">
        <f t="shared" si="3"/>
        <v>46271</v>
      </c>
      <c r="AQ42" s="545">
        <v>2</v>
      </c>
      <c r="AR42" s="545">
        <v>0</v>
      </c>
      <c r="AS42" s="545">
        <v>685</v>
      </c>
      <c r="AT42" s="545">
        <v>0</v>
      </c>
      <c r="AU42" s="545">
        <v>0</v>
      </c>
      <c r="AV42" s="545">
        <v>199</v>
      </c>
      <c r="AW42" s="545">
        <v>0</v>
      </c>
      <c r="AX42" s="545">
        <v>0</v>
      </c>
      <c r="AY42" s="545">
        <v>0</v>
      </c>
      <c r="AZ42" s="545">
        <v>0</v>
      </c>
      <c r="BA42" s="545">
        <v>3</v>
      </c>
      <c r="BB42" s="545">
        <v>90</v>
      </c>
      <c r="BC42" s="1036">
        <v>1</v>
      </c>
      <c r="BD42" s="545">
        <f t="shared" si="2"/>
        <v>47251</v>
      </c>
    </row>
    <row r="43" spans="1:56" s="552" customFormat="1" ht="16.149999999999999" customHeight="1" x14ac:dyDescent="0.2">
      <c r="A43" s="558" t="s">
        <v>127</v>
      </c>
      <c r="B43" s="540" t="s">
        <v>208</v>
      </c>
      <c r="C43" s="541">
        <v>18926</v>
      </c>
      <c r="D43" s="541">
        <v>0</v>
      </c>
      <c r="E43" s="541">
        <v>0</v>
      </c>
      <c r="F43" s="541">
        <v>0</v>
      </c>
      <c r="G43" s="541">
        <v>7</v>
      </c>
      <c r="H43" s="541">
        <v>0</v>
      </c>
      <c r="I43" s="541">
        <v>0</v>
      </c>
      <c r="J43" s="541">
        <v>47</v>
      </c>
      <c r="K43" s="541">
        <v>0</v>
      </c>
      <c r="L43" s="541">
        <v>0</v>
      </c>
      <c r="M43" s="541">
        <v>0</v>
      </c>
      <c r="N43" s="541">
        <v>0</v>
      </c>
      <c r="O43" s="541">
        <v>0</v>
      </c>
      <c r="P43" s="541">
        <v>0</v>
      </c>
      <c r="Q43" s="541">
        <v>0</v>
      </c>
      <c r="R43" s="541">
        <v>0</v>
      </c>
      <c r="S43" s="541">
        <v>1</v>
      </c>
      <c r="T43" s="541">
        <v>0</v>
      </c>
      <c r="U43" s="541">
        <v>11</v>
      </c>
      <c r="V43" s="541">
        <v>0</v>
      </c>
      <c r="W43" s="541">
        <v>0</v>
      </c>
      <c r="X43" s="541">
        <v>0</v>
      </c>
      <c r="Y43" s="541">
        <v>0</v>
      </c>
      <c r="Z43" s="541">
        <v>0</v>
      </c>
      <c r="AA43" s="541">
        <v>1</v>
      </c>
      <c r="AB43" s="541">
        <v>0</v>
      </c>
      <c r="AC43" s="541">
        <v>0</v>
      </c>
      <c r="AD43" s="541">
        <v>0</v>
      </c>
      <c r="AE43" s="541">
        <v>0</v>
      </c>
      <c r="AF43" s="541">
        <v>0</v>
      </c>
      <c r="AG43" s="541">
        <v>0</v>
      </c>
      <c r="AH43" s="541">
        <v>44</v>
      </c>
      <c r="AI43" s="541">
        <v>0</v>
      </c>
      <c r="AJ43" s="541">
        <v>51</v>
      </c>
      <c r="AK43" s="541">
        <v>0</v>
      </c>
      <c r="AL43" s="541">
        <v>0</v>
      </c>
      <c r="AM43" s="541">
        <v>0</v>
      </c>
      <c r="AN43" s="541">
        <v>0</v>
      </c>
      <c r="AO43" s="541">
        <v>0</v>
      </c>
      <c r="AP43" s="559">
        <f t="shared" si="3"/>
        <v>19088</v>
      </c>
      <c r="AQ43" s="541">
        <v>82</v>
      </c>
      <c r="AR43" s="541">
        <v>0</v>
      </c>
      <c r="AS43" s="541">
        <v>1</v>
      </c>
      <c r="AT43" s="541">
        <v>0</v>
      </c>
      <c r="AU43" s="541">
        <v>5</v>
      </c>
      <c r="AV43" s="541">
        <v>0</v>
      </c>
      <c r="AW43" s="541">
        <v>0</v>
      </c>
      <c r="AX43" s="541">
        <v>0</v>
      </c>
      <c r="AY43" s="541">
        <v>0</v>
      </c>
      <c r="AZ43" s="541">
        <v>0</v>
      </c>
      <c r="BA43" s="541">
        <v>7</v>
      </c>
      <c r="BB43" s="541">
        <v>0</v>
      </c>
      <c r="BC43" s="541">
        <v>0</v>
      </c>
      <c r="BD43" s="541">
        <f t="shared" si="2"/>
        <v>19183</v>
      </c>
    </row>
    <row r="44" spans="1:56" s="552" customFormat="1" ht="16.149999999999999" customHeight="1" x14ac:dyDescent="0.2">
      <c r="A44" s="558" t="s">
        <v>128</v>
      </c>
      <c r="B44" s="540" t="s">
        <v>209</v>
      </c>
      <c r="C44" s="541">
        <v>3857</v>
      </c>
      <c r="D44" s="541">
        <v>0</v>
      </c>
      <c r="E44" s="541">
        <v>0</v>
      </c>
      <c r="F44" s="541">
        <v>0</v>
      </c>
      <c r="G44" s="541">
        <v>0</v>
      </c>
      <c r="H44" s="541">
        <v>0</v>
      </c>
      <c r="I44" s="541">
        <v>0</v>
      </c>
      <c r="J44" s="541">
        <v>12</v>
      </c>
      <c r="K44" s="541">
        <v>0</v>
      </c>
      <c r="L44" s="541">
        <v>7</v>
      </c>
      <c r="M44" s="541">
        <v>14</v>
      </c>
      <c r="N44" s="541">
        <v>0</v>
      </c>
      <c r="O44" s="541">
        <v>2</v>
      </c>
      <c r="P44" s="541">
        <v>0</v>
      </c>
      <c r="Q44" s="541">
        <v>0</v>
      </c>
      <c r="R44" s="541">
        <v>0</v>
      </c>
      <c r="S44" s="541">
        <v>0</v>
      </c>
      <c r="T44" s="541">
        <v>0</v>
      </c>
      <c r="U44" s="541">
        <v>0</v>
      </c>
      <c r="V44" s="541">
        <v>0</v>
      </c>
      <c r="W44" s="541">
        <v>0</v>
      </c>
      <c r="X44" s="541">
        <v>0</v>
      </c>
      <c r="Y44" s="541">
        <v>0</v>
      </c>
      <c r="Z44" s="541">
        <v>0</v>
      </c>
      <c r="AA44" s="541">
        <v>1</v>
      </c>
      <c r="AB44" s="541">
        <v>0</v>
      </c>
      <c r="AC44" s="541">
        <v>0</v>
      </c>
      <c r="AD44" s="541">
        <v>0</v>
      </c>
      <c r="AE44" s="541">
        <v>0</v>
      </c>
      <c r="AF44" s="541">
        <v>0</v>
      </c>
      <c r="AG44" s="541">
        <v>0</v>
      </c>
      <c r="AH44" s="541">
        <v>0</v>
      </c>
      <c r="AI44" s="541">
        <v>0</v>
      </c>
      <c r="AJ44" s="541">
        <v>8</v>
      </c>
      <c r="AK44" s="541">
        <v>0</v>
      </c>
      <c r="AL44" s="541">
        <v>0</v>
      </c>
      <c r="AM44" s="541">
        <v>0</v>
      </c>
      <c r="AN44" s="541">
        <v>0</v>
      </c>
      <c r="AO44" s="541">
        <v>0</v>
      </c>
      <c r="AP44" s="559">
        <f t="shared" si="3"/>
        <v>3901</v>
      </c>
      <c r="AQ44" s="541">
        <v>0</v>
      </c>
      <c r="AR44" s="541">
        <v>0</v>
      </c>
      <c r="AS44" s="541">
        <v>9</v>
      </c>
      <c r="AT44" s="541">
        <v>0</v>
      </c>
      <c r="AU44" s="541">
        <v>0</v>
      </c>
      <c r="AV44" s="541">
        <v>513</v>
      </c>
      <c r="AW44" s="541">
        <v>0</v>
      </c>
      <c r="AX44" s="541">
        <v>0</v>
      </c>
      <c r="AY44" s="541">
        <v>0</v>
      </c>
      <c r="AZ44" s="541">
        <v>0</v>
      </c>
      <c r="BA44" s="541">
        <v>1</v>
      </c>
      <c r="BB44" s="541">
        <v>3</v>
      </c>
      <c r="BC44" s="541">
        <v>0</v>
      </c>
      <c r="BD44" s="541">
        <f t="shared" si="2"/>
        <v>4427</v>
      </c>
    </row>
    <row r="45" spans="1:56" s="552" customFormat="1" ht="16.149999999999999" customHeight="1" x14ac:dyDescent="0.2">
      <c r="A45" s="558" t="s">
        <v>129</v>
      </c>
      <c r="B45" s="540" t="s">
        <v>210</v>
      </c>
      <c r="C45" s="541">
        <v>2704</v>
      </c>
      <c r="D45" s="541">
        <v>0</v>
      </c>
      <c r="E45" s="541">
        <v>0</v>
      </c>
      <c r="F45" s="541">
        <v>0</v>
      </c>
      <c r="G45" s="541">
        <v>0</v>
      </c>
      <c r="H45" s="541">
        <v>0</v>
      </c>
      <c r="I45" s="541">
        <v>0</v>
      </c>
      <c r="J45" s="541">
        <v>29</v>
      </c>
      <c r="K45" s="541">
        <v>0</v>
      </c>
      <c r="L45" s="541">
        <v>0</v>
      </c>
      <c r="M45" s="541">
        <v>0</v>
      </c>
      <c r="N45" s="541">
        <v>0</v>
      </c>
      <c r="O45" s="541">
        <v>0</v>
      </c>
      <c r="P45" s="541">
        <v>1</v>
      </c>
      <c r="Q45" s="541">
        <v>0</v>
      </c>
      <c r="R45" s="541">
        <v>0</v>
      </c>
      <c r="S45" s="541">
        <v>0</v>
      </c>
      <c r="T45" s="541">
        <v>0</v>
      </c>
      <c r="U45" s="541">
        <v>0</v>
      </c>
      <c r="V45" s="541">
        <v>0</v>
      </c>
      <c r="W45" s="541">
        <v>0</v>
      </c>
      <c r="X45" s="541">
        <v>0</v>
      </c>
      <c r="Y45" s="541">
        <v>0</v>
      </c>
      <c r="Z45" s="541">
        <v>0</v>
      </c>
      <c r="AA45" s="541">
        <v>0</v>
      </c>
      <c r="AB45" s="541">
        <v>0</v>
      </c>
      <c r="AC45" s="541">
        <v>0</v>
      </c>
      <c r="AD45" s="541">
        <v>0</v>
      </c>
      <c r="AE45" s="541">
        <v>14</v>
      </c>
      <c r="AF45" s="541">
        <v>0</v>
      </c>
      <c r="AG45" s="541">
        <v>0</v>
      </c>
      <c r="AH45" s="541">
        <v>0</v>
      </c>
      <c r="AI45" s="541">
        <v>0</v>
      </c>
      <c r="AJ45" s="541">
        <v>12</v>
      </c>
      <c r="AK45" s="541">
        <v>0</v>
      </c>
      <c r="AL45" s="541">
        <v>0</v>
      </c>
      <c r="AM45" s="541">
        <v>0</v>
      </c>
      <c r="AN45" s="541">
        <v>0</v>
      </c>
      <c r="AO45" s="541">
        <v>0</v>
      </c>
      <c r="AP45" s="559">
        <f t="shared" si="3"/>
        <v>2760</v>
      </c>
      <c r="AQ45" s="541">
        <v>0</v>
      </c>
      <c r="AR45" s="541">
        <v>0</v>
      </c>
      <c r="AS45" s="541">
        <v>0</v>
      </c>
      <c r="AT45" s="541">
        <v>0</v>
      </c>
      <c r="AU45" s="541">
        <v>0</v>
      </c>
      <c r="AV45" s="541">
        <v>0</v>
      </c>
      <c r="AW45" s="541">
        <v>0</v>
      </c>
      <c r="AX45" s="541">
        <v>0</v>
      </c>
      <c r="AY45" s="541">
        <v>0</v>
      </c>
      <c r="AZ45" s="541">
        <v>0</v>
      </c>
      <c r="BA45" s="541">
        <v>2</v>
      </c>
      <c r="BB45" s="541">
        <v>0</v>
      </c>
      <c r="BC45" s="541">
        <v>0</v>
      </c>
      <c r="BD45" s="541">
        <f t="shared" si="2"/>
        <v>2762</v>
      </c>
    </row>
    <row r="46" spans="1:56" s="552" customFormat="1" ht="16.149999999999999" customHeight="1" x14ac:dyDescent="0.2">
      <c r="A46" s="560" t="s">
        <v>130</v>
      </c>
      <c r="B46" s="542" t="s">
        <v>211</v>
      </c>
      <c r="C46" s="543">
        <v>22169</v>
      </c>
      <c r="D46" s="543">
        <v>0</v>
      </c>
      <c r="E46" s="1037">
        <v>0</v>
      </c>
      <c r="F46" s="543">
        <v>0</v>
      </c>
      <c r="G46" s="543">
        <v>0</v>
      </c>
      <c r="H46" s="543">
        <v>0</v>
      </c>
      <c r="I46" s="543">
        <v>0</v>
      </c>
      <c r="J46" s="543">
        <v>57</v>
      </c>
      <c r="K46" s="543">
        <v>0</v>
      </c>
      <c r="L46" s="543">
        <v>0</v>
      </c>
      <c r="M46" s="543">
        <v>0</v>
      </c>
      <c r="N46" s="543">
        <v>0</v>
      </c>
      <c r="O46" s="543">
        <v>0</v>
      </c>
      <c r="P46" s="543">
        <v>0</v>
      </c>
      <c r="Q46" s="543">
        <v>0</v>
      </c>
      <c r="R46" s="543">
        <v>0</v>
      </c>
      <c r="S46" s="543">
        <v>3</v>
      </c>
      <c r="T46" s="543">
        <v>0</v>
      </c>
      <c r="U46" s="543">
        <v>0</v>
      </c>
      <c r="V46" s="543">
        <v>0</v>
      </c>
      <c r="W46" s="543">
        <v>0</v>
      </c>
      <c r="X46" s="543">
        <v>0</v>
      </c>
      <c r="Y46" s="543">
        <v>0</v>
      </c>
      <c r="Z46" s="543">
        <v>0</v>
      </c>
      <c r="AA46" s="543">
        <v>0</v>
      </c>
      <c r="AB46" s="543">
        <v>0</v>
      </c>
      <c r="AC46" s="543">
        <v>0</v>
      </c>
      <c r="AD46" s="543">
        <v>0</v>
      </c>
      <c r="AE46" s="543">
        <v>0</v>
      </c>
      <c r="AF46" s="543">
        <v>0</v>
      </c>
      <c r="AG46" s="543">
        <v>1</v>
      </c>
      <c r="AH46" s="543">
        <v>0</v>
      </c>
      <c r="AI46" s="543">
        <v>0</v>
      </c>
      <c r="AJ46" s="543">
        <v>44</v>
      </c>
      <c r="AK46" s="543">
        <v>0</v>
      </c>
      <c r="AL46" s="543">
        <v>0</v>
      </c>
      <c r="AM46" s="543">
        <v>0</v>
      </c>
      <c r="AN46" s="543">
        <v>0</v>
      </c>
      <c r="AO46" s="543">
        <v>0</v>
      </c>
      <c r="AP46" s="561">
        <f t="shared" si="3"/>
        <v>22274</v>
      </c>
      <c r="AQ46" s="543">
        <v>0</v>
      </c>
      <c r="AR46" s="543">
        <v>0</v>
      </c>
      <c r="AS46" s="543">
        <v>0</v>
      </c>
      <c r="AT46" s="543">
        <v>0</v>
      </c>
      <c r="AU46" s="543">
        <v>2</v>
      </c>
      <c r="AV46" s="543">
        <v>0</v>
      </c>
      <c r="AW46" s="543">
        <v>0</v>
      </c>
      <c r="AX46" s="543">
        <v>0</v>
      </c>
      <c r="AY46" s="543">
        <v>0</v>
      </c>
      <c r="AZ46" s="543">
        <v>0</v>
      </c>
      <c r="BA46" s="543">
        <v>6</v>
      </c>
      <c r="BB46" s="543">
        <v>0</v>
      </c>
      <c r="BC46" s="1037">
        <v>0</v>
      </c>
      <c r="BD46" s="543">
        <f t="shared" si="2"/>
        <v>22282</v>
      </c>
    </row>
    <row r="47" spans="1:56" s="552" customFormat="1" ht="16.149999999999999" customHeight="1" x14ac:dyDescent="0.2">
      <c r="A47" s="556" t="s">
        <v>212</v>
      </c>
      <c r="B47" s="544" t="s">
        <v>213</v>
      </c>
      <c r="C47" s="545">
        <v>1412</v>
      </c>
      <c r="D47" s="545">
        <v>0</v>
      </c>
      <c r="E47" s="1036">
        <v>0</v>
      </c>
      <c r="F47" s="545">
        <v>0</v>
      </c>
      <c r="G47" s="545">
        <v>0</v>
      </c>
      <c r="H47" s="545">
        <v>0</v>
      </c>
      <c r="I47" s="545">
        <v>0</v>
      </c>
      <c r="J47" s="545">
        <v>3</v>
      </c>
      <c r="K47" s="545">
        <v>0</v>
      </c>
      <c r="L47" s="545">
        <v>0</v>
      </c>
      <c r="M47" s="545">
        <v>0</v>
      </c>
      <c r="N47" s="591">
        <v>0</v>
      </c>
      <c r="O47" s="545">
        <v>0</v>
      </c>
      <c r="P47" s="545">
        <v>0</v>
      </c>
      <c r="Q47" s="591">
        <v>0</v>
      </c>
      <c r="R47" s="591">
        <v>0</v>
      </c>
      <c r="S47" s="545">
        <v>0</v>
      </c>
      <c r="T47" s="545">
        <v>0</v>
      </c>
      <c r="U47" s="591">
        <v>0</v>
      </c>
      <c r="V47" s="591">
        <v>0</v>
      </c>
      <c r="W47" s="591">
        <v>0</v>
      </c>
      <c r="X47" s="591">
        <v>0</v>
      </c>
      <c r="Y47" s="591">
        <v>0</v>
      </c>
      <c r="Z47" s="545">
        <v>0</v>
      </c>
      <c r="AA47" s="545">
        <v>0</v>
      </c>
      <c r="AB47" s="545">
        <v>0</v>
      </c>
      <c r="AC47" s="545">
        <v>0</v>
      </c>
      <c r="AD47" s="545">
        <v>0</v>
      </c>
      <c r="AE47" s="545">
        <v>0</v>
      </c>
      <c r="AF47" s="545">
        <v>0</v>
      </c>
      <c r="AG47" s="545">
        <v>0</v>
      </c>
      <c r="AH47" s="545">
        <v>0</v>
      </c>
      <c r="AI47" s="545">
        <v>0</v>
      </c>
      <c r="AJ47" s="545">
        <v>4</v>
      </c>
      <c r="AK47" s="545">
        <v>0</v>
      </c>
      <c r="AL47" s="545">
        <v>0</v>
      </c>
      <c r="AM47" s="591">
        <v>0</v>
      </c>
      <c r="AN47" s="545">
        <v>0</v>
      </c>
      <c r="AO47" s="545">
        <v>0</v>
      </c>
      <c r="AP47" s="557">
        <f t="shared" si="3"/>
        <v>1419</v>
      </c>
      <c r="AQ47" s="545">
        <v>0</v>
      </c>
      <c r="AR47" s="545">
        <v>0</v>
      </c>
      <c r="AS47" s="545">
        <v>0</v>
      </c>
      <c r="AT47" s="545">
        <v>0</v>
      </c>
      <c r="AU47" s="545">
        <v>0</v>
      </c>
      <c r="AV47" s="545">
        <v>0</v>
      </c>
      <c r="AW47" s="545">
        <v>0</v>
      </c>
      <c r="AX47" s="545">
        <v>0</v>
      </c>
      <c r="AY47" s="545">
        <v>0</v>
      </c>
      <c r="AZ47" s="545">
        <v>0</v>
      </c>
      <c r="BA47" s="545">
        <v>1</v>
      </c>
      <c r="BB47" s="545">
        <v>0</v>
      </c>
      <c r="BC47" s="1036">
        <v>0</v>
      </c>
      <c r="BD47" s="545">
        <f t="shared" si="2"/>
        <v>1420</v>
      </c>
    </row>
    <row r="48" spans="1:56" s="552" customFormat="1" ht="16.149999999999999" customHeight="1" x14ac:dyDescent="0.2">
      <c r="A48" s="558" t="s">
        <v>131</v>
      </c>
      <c r="B48" s="540" t="s">
        <v>214</v>
      </c>
      <c r="C48" s="541">
        <v>2821</v>
      </c>
      <c r="D48" s="541">
        <v>0</v>
      </c>
      <c r="E48" s="541">
        <v>0</v>
      </c>
      <c r="F48" s="541">
        <v>0</v>
      </c>
      <c r="G48" s="541">
        <v>0</v>
      </c>
      <c r="H48" s="541">
        <v>0</v>
      </c>
      <c r="I48" s="541">
        <v>0</v>
      </c>
      <c r="J48" s="541">
        <v>11</v>
      </c>
      <c r="K48" s="541">
        <v>0</v>
      </c>
      <c r="L48" s="541">
        <v>0</v>
      </c>
      <c r="M48" s="541">
        <v>0</v>
      </c>
      <c r="N48" s="541">
        <v>0</v>
      </c>
      <c r="O48" s="541">
        <v>0</v>
      </c>
      <c r="P48" s="541">
        <v>0</v>
      </c>
      <c r="Q48" s="541">
        <v>0</v>
      </c>
      <c r="R48" s="541">
        <v>0</v>
      </c>
      <c r="S48" s="541">
        <v>0</v>
      </c>
      <c r="T48" s="541">
        <v>0</v>
      </c>
      <c r="U48" s="541">
        <v>0</v>
      </c>
      <c r="V48" s="541">
        <v>0</v>
      </c>
      <c r="W48" s="541">
        <v>0</v>
      </c>
      <c r="X48" s="541">
        <v>0</v>
      </c>
      <c r="Y48" s="541">
        <v>0</v>
      </c>
      <c r="Z48" s="541">
        <v>0</v>
      </c>
      <c r="AA48" s="541">
        <v>0</v>
      </c>
      <c r="AB48" s="541">
        <v>0</v>
      </c>
      <c r="AC48" s="541">
        <v>0</v>
      </c>
      <c r="AD48" s="541">
        <v>0</v>
      </c>
      <c r="AE48" s="541">
        <v>0</v>
      </c>
      <c r="AF48" s="541">
        <v>0</v>
      </c>
      <c r="AG48" s="541">
        <v>0</v>
      </c>
      <c r="AH48" s="541">
        <v>0</v>
      </c>
      <c r="AI48" s="541">
        <v>0</v>
      </c>
      <c r="AJ48" s="541">
        <v>11</v>
      </c>
      <c r="AK48" s="541">
        <v>0</v>
      </c>
      <c r="AL48" s="541">
        <v>0</v>
      </c>
      <c r="AM48" s="541">
        <v>0</v>
      </c>
      <c r="AN48" s="541">
        <v>0</v>
      </c>
      <c r="AO48" s="541">
        <v>0</v>
      </c>
      <c r="AP48" s="559">
        <f t="shared" si="3"/>
        <v>2843</v>
      </c>
      <c r="AQ48" s="541">
        <v>4</v>
      </c>
      <c r="AR48" s="541">
        <v>0</v>
      </c>
      <c r="AS48" s="541">
        <v>0</v>
      </c>
      <c r="AT48" s="541">
        <v>0</v>
      </c>
      <c r="AU48" s="541">
        <v>436</v>
      </c>
      <c r="AV48" s="541">
        <v>0</v>
      </c>
      <c r="AW48" s="541">
        <v>0</v>
      </c>
      <c r="AX48" s="541">
        <v>0</v>
      </c>
      <c r="AY48" s="541">
        <v>0</v>
      </c>
      <c r="AZ48" s="541">
        <v>0</v>
      </c>
      <c r="BA48" s="541">
        <v>1</v>
      </c>
      <c r="BB48" s="541">
        <v>0</v>
      </c>
      <c r="BC48" s="541">
        <v>0</v>
      </c>
      <c r="BD48" s="541">
        <f t="shared" si="2"/>
        <v>3284</v>
      </c>
    </row>
    <row r="49" spans="1:56" s="552" customFormat="1" ht="16.149999999999999" customHeight="1" x14ac:dyDescent="0.2">
      <c r="A49" s="558" t="s">
        <v>215</v>
      </c>
      <c r="B49" s="540" t="s">
        <v>216</v>
      </c>
      <c r="C49" s="541">
        <v>4092</v>
      </c>
      <c r="D49" s="541">
        <v>0</v>
      </c>
      <c r="E49" s="541">
        <v>0</v>
      </c>
      <c r="F49" s="541">
        <v>0</v>
      </c>
      <c r="G49" s="541">
        <v>0</v>
      </c>
      <c r="H49" s="541">
        <v>0</v>
      </c>
      <c r="I49" s="541">
        <v>0</v>
      </c>
      <c r="J49" s="541">
        <v>9</v>
      </c>
      <c r="K49" s="541">
        <v>0</v>
      </c>
      <c r="L49" s="541">
        <v>0</v>
      </c>
      <c r="M49" s="541">
        <v>0</v>
      </c>
      <c r="N49" s="541">
        <v>0</v>
      </c>
      <c r="O49" s="541">
        <v>0</v>
      </c>
      <c r="P49" s="541">
        <v>0</v>
      </c>
      <c r="Q49" s="541">
        <v>0</v>
      </c>
      <c r="R49" s="541">
        <v>0</v>
      </c>
      <c r="S49" s="541">
        <v>0</v>
      </c>
      <c r="T49" s="541">
        <v>0</v>
      </c>
      <c r="U49" s="541">
        <v>0</v>
      </c>
      <c r="V49" s="541">
        <v>0</v>
      </c>
      <c r="W49" s="541">
        <v>0</v>
      </c>
      <c r="X49" s="541">
        <v>0</v>
      </c>
      <c r="Y49" s="541">
        <v>0</v>
      </c>
      <c r="Z49" s="541">
        <v>0</v>
      </c>
      <c r="AA49" s="541">
        <v>0</v>
      </c>
      <c r="AB49" s="541">
        <v>0</v>
      </c>
      <c r="AC49" s="541">
        <v>0</v>
      </c>
      <c r="AD49" s="541">
        <v>0</v>
      </c>
      <c r="AE49" s="541">
        <v>0</v>
      </c>
      <c r="AF49" s="541">
        <v>0</v>
      </c>
      <c r="AG49" s="541">
        <v>0</v>
      </c>
      <c r="AH49" s="541">
        <v>0</v>
      </c>
      <c r="AI49" s="541">
        <v>0</v>
      </c>
      <c r="AJ49" s="541">
        <v>13</v>
      </c>
      <c r="AK49" s="541">
        <v>0</v>
      </c>
      <c r="AL49" s="541">
        <v>0</v>
      </c>
      <c r="AM49" s="541">
        <v>0</v>
      </c>
      <c r="AN49" s="541">
        <v>0</v>
      </c>
      <c r="AO49" s="541">
        <v>0</v>
      </c>
      <c r="AP49" s="559">
        <f t="shared" si="3"/>
        <v>4114</v>
      </c>
      <c r="AQ49" s="541">
        <v>0</v>
      </c>
      <c r="AR49" s="541">
        <v>0</v>
      </c>
      <c r="AS49" s="541">
        <v>0</v>
      </c>
      <c r="AT49" s="541">
        <v>0</v>
      </c>
      <c r="AU49" s="541">
        <v>2</v>
      </c>
      <c r="AV49" s="541">
        <v>0</v>
      </c>
      <c r="AW49" s="541">
        <v>0</v>
      </c>
      <c r="AX49" s="541">
        <v>0</v>
      </c>
      <c r="AY49" s="541">
        <v>0</v>
      </c>
      <c r="AZ49" s="541">
        <v>0</v>
      </c>
      <c r="BA49" s="541">
        <v>2</v>
      </c>
      <c r="BB49" s="541">
        <v>0</v>
      </c>
      <c r="BC49" s="541">
        <v>0</v>
      </c>
      <c r="BD49" s="541">
        <f t="shared" si="2"/>
        <v>4118</v>
      </c>
    </row>
    <row r="50" spans="1:56" s="552" customFormat="1" ht="16.149999999999999" customHeight="1" x14ac:dyDescent="0.2">
      <c r="A50" s="558" t="s">
        <v>132</v>
      </c>
      <c r="B50" s="540" t="s">
        <v>217</v>
      </c>
      <c r="C50" s="541">
        <v>7213</v>
      </c>
      <c r="D50" s="541">
        <v>0</v>
      </c>
      <c r="E50" s="541">
        <v>0</v>
      </c>
      <c r="F50" s="541">
        <v>0</v>
      </c>
      <c r="G50" s="541">
        <v>0</v>
      </c>
      <c r="H50" s="541">
        <v>0</v>
      </c>
      <c r="I50" s="541">
        <v>2</v>
      </c>
      <c r="J50" s="541">
        <v>16</v>
      </c>
      <c r="K50" s="541">
        <v>0</v>
      </c>
      <c r="L50" s="541">
        <v>1</v>
      </c>
      <c r="M50" s="541">
        <v>4</v>
      </c>
      <c r="N50" s="541">
        <v>1</v>
      </c>
      <c r="O50" s="541">
        <v>0</v>
      </c>
      <c r="P50" s="541">
        <v>0</v>
      </c>
      <c r="Q50" s="541">
        <v>0</v>
      </c>
      <c r="R50" s="541">
        <v>0</v>
      </c>
      <c r="S50" s="541">
        <v>0</v>
      </c>
      <c r="T50" s="541">
        <v>0</v>
      </c>
      <c r="U50" s="541">
        <v>0</v>
      </c>
      <c r="V50" s="541">
        <v>0</v>
      </c>
      <c r="W50" s="541">
        <v>0</v>
      </c>
      <c r="X50" s="541">
        <v>4</v>
      </c>
      <c r="Y50" s="541">
        <v>0</v>
      </c>
      <c r="Z50" s="541">
        <v>0</v>
      </c>
      <c r="AA50" s="541">
        <v>0</v>
      </c>
      <c r="AB50" s="541">
        <v>0</v>
      </c>
      <c r="AC50" s="541">
        <v>0</v>
      </c>
      <c r="AD50" s="541">
        <v>0</v>
      </c>
      <c r="AE50" s="541">
        <v>0</v>
      </c>
      <c r="AF50" s="541">
        <v>0</v>
      </c>
      <c r="AG50" s="541">
        <v>0</v>
      </c>
      <c r="AH50" s="541">
        <v>0</v>
      </c>
      <c r="AI50" s="541">
        <v>0</v>
      </c>
      <c r="AJ50" s="541">
        <v>24</v>
      </c>
      <c r="AK50" s="541">
        <v>0</v>
      </c>
      <c r="AL50" s="541">
        <v>0</v>
      </c>
      <c r="AM50" s="541">
        <v>0</v>
      </c>
      <c r="AN50" s="541">
        <v>0</v>
      </c>
      <c r="AO50" s="541">
        <v>0</v>
      </c>
      <c r="AP50" s="559">
        <f t="shared" si="3"/>
        <v>7265</v>
      </c>
      <c r="AQ50" s="541">
        <v>0</v>
      </c>
      <c r="AR50" s="541">
        <v>0</v>
      </c>
      <c r="AS50" s="541">
        <v>27</v>
      </c>
      <c r="AT50" s="541">
        <v>0</v>
      </c>
      <c r="AU50" s="541">
        <v>0</v>
      </c>
      <c r="AV50" s="541">
        <v>0</v>
      </c>
      <c r="AW50" s="541">
        <v>0</v>
      </c>
      <c r="AX50" s="541">
        <v>0</v>
      </c>
      <c r="AY50" s="541">
        <v>0</v>
      </c>
      <c r="AZ50" s="541">
        <v>0</v>
      </c>
      <c r="BA50" s="541">
        <v>1</v>
      </c>
      <c r="BB50" s="541">
        <v>4</v>
      </c>
      <c r="BC50" s="541">
        <v>0</v>
      </c>
      <c r="BD50" s="541">
        <f t="shared" si="2"/>
        <v>7297</v>
      </c>
    </row>
    <row r="51" spans="1:56" s="552" customFormat="1" ht="16.149999999999999" customHeight="1" x14ac:dyDescent="0.2">
      <c r="A51" s="560" t="s">
        <v>133</v>
      </c>
      <c r="B51" s="542" t="s">
        <v>218</v>
      </c>
      <c r="C51" s="543">
        <v>9252</v>
      </c>
      <c r="D51" s="543">
        <v>0</v>
      </c>
      <c r="E51" s="1037">
        <v>0</v>
      </c>
      <c r="F51" s="543">
        <v>0</v>
      </c>
      <c r="G51" s="543">
        <v>0</v>
      </c>
      <c r="H51" s="543">
        <v>0</v>
      </c>
      <c r="I51" s="543">
        <v>0</v>
      </c>
      <c r="J51" s="543">
        <v>8</v>
      </c>
      <c r="K51" s="543">
        <v>1</v>
      </c>
      <c r="L51" s="543">
        <v>3</v>
      </c>
      <c r="M51" s="543">
        <v>0</v>
      </c>
      <c r="N51" s="543">
        <v>0</v>
      </c>
      <c r="O51" s="543">
        <v>1</v>
      </c>
      <c r="P51" s="543">
        <v>0</v>
      </c>
      <c r="Q51" s="543">
        <v>0</v>
      </c>
      <c r="R51" s="543">
        <v>0</v>
      </c>
      <c r="S51" s="543">
        <v>0</v>
      </c>
      <c r="T51" s="543">
        <v>0</v>
      </c>
      <c r="U51" s="543">
        <v>0</v>
      </c>
      <c r="V51" s="543">
        <v>0</v>
      </c>
      <c r="W51" s="543">
        <v>0</v>
      </c>
      <c r="X51" s="543">
        <v>2</v>
      </c>
      <c r="Y51" s="543">
        <v>0</v>
      </c>
      <c r="Z51" s="543">
        <v>0</v>
      </c>
      <c r="AA51" s="543">
        <v>0</v>
      </c>
      <c r="AB51" s="543">
        <v>0</v>
      </c>
      <c r="AC51" s="543">
        <v>0</v>
      </c>
      <c r="AD51" s="543">
        <v>0</v>
      </c>
      <c r="AE51" s="543">
        <v>0</v>
      </c>
      <c r="AF51" s="543">
        <v>0</v>
      </c>
      <c r="AG51" s="543">
        <v>0</v>
      </c>
      <c r="AH51" s="543">
        <v>0</v>
      </c>
      <c r="AI51" s="543">
        <v>0</v>
      </c>
      <c r="AJ51" s="543">
        <v>16</v>
      </c>
      <c r="AK51" s="543">
        <v>0</v>
      </c>
      <c r="AL51" s="543">
        <v>0</v>
      </c>
      <c r="AM51" s="543">
        <v>0</v>
      </c>
      <c r="AN51" s="543">
        <v>0</v>
      </c>
      <c r="AO51" s="543">
        <v>0</v>
      </c>
      <c r="AP51" s="561">
        <f t="shared" si="3"/>
        <v>9283</v>
      </c>
      <c r="AQ51" s="543">
        <v>0</v>
      </c>
      <c r="AR51" s="543">
        <v>0</v>
      </c>
      <c r="AS51" s="543">
        <v>8</v>
      </c>
      <c r="AT51" s="543">
        <v>0</v>
      </c>
      <c r="AU51" s="543">
        <v>0</v>
      </c>
      <c r="AV51" s="543">
        <v>0</v>
      </c>
      <c r="AW51" s="543">
        <v>3</v>
      </c>
      <c r="AX51" s="543">
        <v>0</v>
      </c>
      <c r="AY51" s="543">
        <v>0</v>
      </c>
      <c r="AZ51" s="543">
        <v>0</v>
      </c>
      <c r="BA51" s="543">
        <v>1</v>
      </c>
      <c r="BB51" s="543">
        <v>7</v>
      </c>
      <c r="BC51" s="1037">
        <v>0</v>
      </c>
      <c r="BD51" s="543">
        <f t="shared" si="2"/>
        <v>9302</v>
      </c>
    </row>
    <row r="52" spans="1:56" s="552" customFormat="1" ht="16.149999999999999" customHeight="1" x14ac:dyDescent="0.2">
      <c r="A52" s="556" t="s">
        <v>134</v>
      </c>
      <c r="B52" s="544" t="s">
        <v>219</v>
      </c>
      <c r="C52" s="545">
        <v>1122</v>
      </c>
      <c r="D52" s="545">
        <v>0</v>
      </c>
      <c r="E52" s="1036">
        <v>0</v>
      </c>
      <c r="F52" s="545">
        <v>0</v>
      </c>
      <c r="G52" s="545">
        <v>0</v>
      </c>
      <c r="H52" s="545">
        <v>0</v>
      </c>
      <c r="I52" s="545">
        <v>0</v>
      </c>
      <c r="J52" s="545">
        <v>15</v>
      </c>
      <c r="K52" s="545">
        <v>0</v>
      </c>
      <c r="L52" s="545">
        <v>0</v>
      </c>
      <c r="M52" s="545">
        <v>0</v>
      </c>
      <c r="N52" s="591">
        <v>0</v>
      </c>
      <c r="O52" s="545">
        <v>0</v>
      </c>
      <c r="P52" s="545">
        <v>2</v>
      </c>
      <c r="Q52" s="591">
        <v>0</v>
      </c>
      <c r="R52" s="591">
        <v>0</v>
      </c>
      <c r="S52" s="545">
        <v>0</v>
      </c>
      <c r="T52" s="545">
        <v>0</v>
      </c>
      <c r="U52" s="591">
        <v>0</v>
      </c>
      <c r="V52" s="591">
        <v>0</v>
      </c>
      <c r="W52" s="591">
        <v>0</v>
      </c>
      <c r="X52" s="591">
        <v>0</v>
      </c>
      <c r="Y52" s="591">
        <v>0</v>
      </c>
      <c r="Z52" s="545">
        <v>0</v>
      </c>
      <c r="AA52" s="545">
        <v>0</v>
      </c>
      <c r="AB52" s="545">
        <v>0</v>
      </c>
      <c r="AC52" s="545">
        <v>0</v>
      </c>
      <c r="AD52" s="545">
        <v>0</v>
      </c>
      <c r="AE52" s="545">
        <v>0</v>
      </c>
      <c r="AF52" s="545">
        <v>0</v>
      </c>
      <c r="AG52" s="545">
        <v>0</v>
      </c>
      <c r="AH52" s="545">
        <v>0</v>
      </c>
      <c r="AI52" s="545">
        <v>0</v>
      </c>
      <c r="AJ52" s="545">
        <v>17</v>
      </c>
      <c r="AK52" s="545">
        <v>0</v>
      </c>
      <c r="AL52" s="545">
        <v>0</v>
      </c>
      <c r="AM52" s="591">
        <v>0</v>
      </c>
      <c r="AN52" s="545">
        <v>4</v>
      </c>
      <c r="AO52" s="545">
        <v>0</v>
      </c>
      <c r="AP52" s="557">
        <f t="shared" si="3"/>
        <v>1160</v>
      </c>
      <c r="AQ52" s="545">
        <v>0</v>
      </c>
      <c r="AR52" s="545">
        <v>0</v>
      </c>
      <c r="AS52" s="545">
        <v>0</v>
      </c>
      <c r="AT52" s="545">
        <v>0</v>
      </c>
      <c r="AU52" s="545">
        <v>0</v>
      </c>
      <c r="AV52" s="545">
        <v>0</v>
      </c>
      <c r="AW52" s="545">
        <v>0</v>
      </c>
      <c r="AX52" s="545">
        <v>0</v>
      </c>
      <c r="AY52" s="545">
        <v>0</v>
      </c>
      <c r="AZ52" s="545">
        <v>0</v>
      </c>
      <c r="BA52" s="545">
        <v>0</v>
      </c>
      <c r="BB52" s="545">
        <v>0</v>
      </c>
      <c r="BC52" s="1036">
        <v>0</v>
      </c>
      <c r="BD52" s="545">
        <f t="shared" si="2"/>
        <v>1160</v>
      </c>
    </row>
    <row r="53" spans="1:56" s="552" customFormat="1" ht="16.149999999999999" customHeight="1" x14ac:dyDescent="0.2">
      <c r="A53" s="558" t="s">
        <v>135</v>
      </c>
      <c r="B53" s="540" t="s">
        <v>220</v>
      </c>
      <c r="C53" s="541">
        <v>3574</v>
      </c>
      <c r="D53" s="541">
        <v>0</v>
      </c>
      <c r="E53" s="541">
        <v>0</v>
      </c>
      <c r="F53" s="541">
        <v>0</v>
      </c>
      <c r="G53" s="541">
        <v>0</v>
      </c>
      <c r="H53" s="541">
        <v>0</v>
      </c>
      <c r="I53" s="541">
        <v>0</v>
      </c>
      <c r="J53" s="541">
        <v>2</v>
      </c>
      <c r="K53" s="541">
        <v>0</v>
      </c>
      <c r="L53" s="541">
        <v>0</v>
      </c>
      <c r="M53" s="541">
        <v>0</v>
      </c>
      <c r="N53" s="541">
        <v>0</v>
      </c>
      <c r="O53" s="541">
        <v>0</v>
      </c>
      <c r="P53" s="541">
        <v>0</v>
      </c>
      <c r="Q53" s="541">
        <v>0</v>
      </c>
      <c r="R53" s="541">
        <v>0</v>
      </c>
      <c r="S53" s="541">
        <v>0</v>
      </c>
      <c r="T53" s="541">
        <v>0</v>
      </c>
      <c r="U53" s="541">
        <v>0</v>
      </c>
      <c r="V53" s="541">
        <v>0</v>
      </c>
      <c r="W53" s="541">
        <v>0</v>
      </c>
      <c r="X53" s="541">
        <v>0</v>
      </c>
      <c r="Y53" s="541">
        <v>67</v>
      </c>
      <c r="Z53" s="541">
        <v>0</v>
      </c>
      <c r="AA53" s="541">
        <v>0</v>
      </c>
      <c r="AB53" s="541">
        <v>0</v>
      </c>
      <c r="AC53" s="541">
        <v>0</v>
      </c>
      <c r="AD53" s="541">
        <v>0</v>
      </c>
      <c r="AE53" s="541">
        <v>0</v>
      </c>
      <c r="AF53" s="541">
        <v>0</v>
      </c>
      <c r="AG53" s="541">
        <v>0</v>
      </c>
      <c r="AH53" s="541">
        <v>0</v>
      </c>
      <c r="AI53" s="541">
        <v>0</v>
      </c>
      <c r="AJ53" s="541">
        <v>2</v>
      </c>
      <c r="AK53" s="541">
        <v>0</v>
      </c>
      <c r="AL53" s="541">
        <v>0</v>
      </c>
      <c r="AM53" s="541">
        <v>0</v>
      </c>
      <c r="AN53" s="541">
        <v>0</v>
      </c>
      <c r="AO53" s="541">
        <v>0</v>
      </c>
      <c r="AP53" s="559">
        <f t="shared" si="3"/>
        <v>3645</v>
      </c>
      <c r="AQ53" s="541">
        <v>0</v>
      </c>
      <c r="AR53" s="541">
        <v>0</v>
      </c>
      <c r="AS53" s="541">
        <v>0</v>
      </c>
      <c r="AT53" s="541">
        <v>0</v>
      </c>
      <c r="AU53" s="541">
        <v>0</v>
      </c>
      <c r="AV53" s="541">
        <v>0</v>
      </c>
      <c r="AW53" s="541">
        <v>2</v>
      </c>
      <c r="AX53" s="541">
        <v>0</v>
      </c>
      <c r="AY53" s="541">
        <v>0</v>
      </c>
      <c r="AZ53" s="541">
        <v>0</v>
      </c>
      <c r="BA53" s="541">
        <v>0</v>
      </c>
      <c r="BB53" s="541">
        <v>0</v>
      </c>
      <c r="BC53" s="541">
        <v>0</v>
      </c>
      <c r="BD53" s="541">
        <f t="shared" si="2"/>
        <v>3647</v>
      </c>
    </row>
    <row r="54" spans="1:56" s="552" customFormat="1" ht="16.149999999999999" customHeight="1" x14ac:dyDescent="0.2">
      <c r="A54" s="558" t="s">
        <v>136</v>
      </c>
      <c r="B54" s="540" t="s">
        <v>221</v>
      </c>
      <c r="C54" s="541">
        <v>5817</v>
      </c>
      <c r="D54" s="541">
        <v>0</v>
      </c>
      <c r="E54" s="541">
        <v>0</v>
      </c>
      <c r="F54" s="541">
        <v>0</v>
      </c>
      <c r="G54" s="541">
        <v>0</v>
      </c>
      <c r="H54" s="541">
        <v>0</v>
      </c>
      <c r="I54" s="541">
        <v>0</v>
      </c>
      <c r="J54" s="541">
        <v>40</v>
      </c>
      <c r="K54" s="541">
        <v>0</v>
      </c>
      <c r="L54" s="541">
        <v>2</v>
      </c>
      <c r="M54" s="541">
        <v>0</v>
      </c>
      <c r="N54" s="541">
        <v>0</v>
      </c>
      <c r="O54" s="541">
        <v>3</v>
      </c>
      <c r="P54" s="541">
        <v>0</v>
      </c>
      <c r="Q54" s="541">
        <v>0</v>
      </c>
      <c r="R54" s="541">
        <v>0</v>
      </c>
      <c r="S54" s="541">
        <v>0</v>
      </c>
      <c r="T54" s="541">
        <v>0</v>
      </c>
      <c r="U54" s="541">
        <v>0</v>
      </c>
      <c r="V54" s="541">
        <v>0</v>
      </c>
      <c r="W54" s="541">
        <v>0</v>
      </c>
      <c r="X54" s="541">
        <v>6</v>
      </c>
      <c r="Y54" s="541">
        <v>10</v>
      </c>
      <c r="Z54" s="541">
        <v>0</v>
      </c>
      <c r="AA54" s="541">
        <v>0</v>
      </c>
      <c r="AB54" s="541">
        <v>0</v>
      </c>
      <c r="AC54" s="541">
        <v>0</v>
      </c>
      <c r="AD54" s="541">
        <v>0</v>
      </c>
      <c r="AE54" s="541">
        <v>0</v>
      </c>
      <c r="AF54" s="541">
        <v>0</v>
      </c>
      <c r="AG54" s="541">
        <v>0</v>
      </c>
      <c r="AH54" s="541">
        <v>0</v>
      </c>
      <c r="AI54" s="541">
        <v>0</v>
      </c>
      <c r="AJ54" s="541">
        <v>12</v>
      </c>
      <c r="AK54" s="541">
        <v>0</v>
      </c>
      <c r="AL54" s="541">
        <v>0</v>
      </c>
      <c r="AM54" s="541">
        <v>0</v>
      </c>
      <c r="AN54" s="541">
        <v>0</v>
      </c>
      <c r="AO54" s="541">
        <v>0</v>
      </c>
      <c r="AP54" s="559">
        <f t="shared" si="3"/>
        <v>5890</v>
      </c>
      <c r="AQ54" s="541">
        <v>0</v>
      </c>
      <c r="AR54" s="541">
        <v>0</v>
      </c>
      <c r="AS54" s="541">
        <v>4</v>
      </c>
      <c r="AT54" s="541">
        <v>0</v>
      </c>
      <c r="AU54" s="541">
        <v>0</v>
      </c>
      <c r="AV54" s="541">
        <v>0</v>
      </c>
      <c r="AW54" s="541">
        <v>4</v>
      </c>
      <c r="AX54" s="541">
        <v>0</v>
      </c>
      <c r="AY54" s="541">
        <v>0</v>
      </c>
      <c r="AZ54" s="541">
        <v>0</v>
      </c>
      <c r="BA54" s="541">
        <v>5</v>
      </c>
      <c r="BB54" s="541">
        <v>4</v>
      </c>
      <c r="BC54" s="541">
        <v>5</v>
      </c>
      <c r="BD54" s="541">
        <f t="shared" si="2"/>
        <v>5912</v>
      </c>
    </row>
    <row r="55" spans="1:56" s="552" customFormat="1" ht="16.149999999999999" customHeight="1" x14ac:dyDescent="0.2">
      <c r="A55" s="558" t="s">
        <v>137</v>
      </c>
      <c r="B55" s="540" t="s">
        <v>222</v>
      </c>
      <c r="C55" s="541">
        <v>13124</v>
      </c>
      <c r="D55" s="541">
        <v>0</v>
      </c>
      <c r="E55" s="541">
        <v>0</v>
      </c>
      <c r="F55" s="541">
        <v>0</v>
      </c>
      <c r="G55" s="541">
        <v>0</v>
      </c>
      <c r="H55" s="541">
        <v>0</v>
      </c>
      <c r="I55" s="541">
        <v>0</v>
      </c>
      <c r="J55" s="541">
        <v>39</v>
      </c>
      <c r="K55" s="541">
        <v>0</v>
      </c>
      <c r="L55" s="541">
        <v>0</v>
      </c>
      <c r="M55" s="541">
        <v>0</v>
      </c>
      <c r="N55" s="541">
        <v>0</v>
      </c>
      <c r="O55" s="541">
        <v>0</v>
      </c>
      <c r="P55" s="541">
        <v>0</v>
      </c>
      <c r="Q55" s="541">
        <v>1</v>
      </c>
      <c r="R55" s="541">
        <v>0</v>
      </c>
      <c r="S55" s="541">
        <v>0</v>
      </c>
      <c r="T55" s="541">
        <v>24</v>
      </c>
      <c r="U55" s="541">
        <v>0</v>
      </c>
      <c r="V55" s="541">
        <v>0</v>
      </c>
      <c r="W55" s="541">
        <v>0</v>
      </c>
      <c r="X55" s="541">
        <v>0</v>
      </c>
      <c r="Y55" s="541">
        <v>0</v>
      </c>
      <c r="Z55" s="541">
        <v>0</v>
      </c>
      <c r="AA55" s="541">
        <v>0</v>
      </c>
      <c r="AB55" s="541">
        <v>0</v>
      </c>
      <c r="AC55" s="541">
        <v>0</v>
      </c>
      <c r="AD55" s="541">
        <v>1</v>
      </c>
      <c r="AE55" s="541">
        <v>0</v>
      </c>
      <c r="AF55" s="541">
        <v>113</v>
      </c>
      <c r="AG55" s="541">
        <v>0</v>
      </c>
      <c r="AH55" s="541">
        <v>0</v>
      </c>
      <c r="AI55" s="541">
        <v>0</v>
      </c>
      <c r="AJ55" s="541">
        <v>73</v>
      </c>
      <c r="AK55" s="541">
        <v>0</v>
      </c>
      <c r="AL55" s="541">
        <v>244</v>
      </c>
      <c r="AM55" s="541">
        <v>0</v>
      </c>
      <c r="AN55" s="541">
        <v>0</v>
      </c>
      <c r="AO55" s="541">
        <v>0</v>
      </c>
      <c r="AP55" s="559">
        <f t="shared" si="3"/>
        <v>13619</v>
      </c>
      <c r="AQ55" s="541">
        <v>0</v>
      </c>
      <c r="AR55" s="541">
        <v>0</v>
      </c>
      <c r="AS55" s="541">
        <v>0</v>
      </c>
      <c r="AT55" s="541">
        <v>7</v>
      </c>
      <c r="AU55" s="541">
        <v>2</v>
      </c>
      <c r="AV55" s="541">
        <v>0</v>
      </c>
      <c r="AW55" s="541">
        <v>0</v>
      </c>
      <c r="AX55" s="541">
        <v>0</v>
      </c>
      <c r="AY55" s="541">
        <v>0</v>
      </c>
      <c r="AZ55" s="541">
        <v>0</v>
      </c>
      <c r="BA55" s="541">
        <v>6</v>
      </c>
      <c r="BB55" s="541">
        <v>0</v>
      </c>
      <c r="BC55" s="541">
        <v>0</v>
      </c>
      <c r="BD55" s="541">
        <f t="shared" si="2"/>
        <v>13634</v>
      </c>
    </row>
    <row r="56" spans="1:56" s="552" customFormat="1" ht="16.149999999999999" customHeight="1" x14ac:dyDescent="0.2">
      <c r="A56" s="560" t="s">
        <v>138</v>
      </c>
      <c r="B56" s="542" t="s">
        <v>223</v>
      </c>
      <c r="C56" s="543">
        <v>7545</v>
      </c>
      <c r="D56" s="543">
        <v>0</v>
      </c>
      <c r="E56" s="1037">
        <v>0</v>
      </c>
      <c r="F56" s="543">
        <v>0</v>
      </c>
      <c r="G56" s="543">
        <v>0</v>
      </c>
      <c r="H56" s="543">
        <v>0</v>
      </c>
      <c r="I56" s="543">
        <v>0</v>
      </c>
      <c r="J56" s="543">
        <v>19</v>
      </c>
      <c r="K56" s="543">
        <v>0</v>
      </c>
      <c r="L56" s="543">
        <v>0</v>
      </c>
      <c r="M56" s="543">
        <v>0</v>
      </c>
      <c r="N56" s="543">
        <v>0</v>
      </c>
      <c r="O56" s="543">
        <v>0</v>
      </c>
      <c r="P56" s="543">
        <v>0</v>
      </c>
      <c r="Q56" s="543">
        <v>2</v>
      </c>
      <c r="R56" s="543">
        <v>0</v>
      </c>
      <c r="S56" s="543">
        <v>0</v>
      </c>
      <c r="T56" s="543">
        <v>39</v>
      </c>
      <c r="U56" s="543">
        <v>0</v>
      </c>
      <c r="V56" s="543">
        <v>0</v>
      </c>
      <c r="W56" s="543">
        <v>0</v>
      </c>
      <c r="X56" s="543">
        <v>0</v>
      </c>
      <c r="Y56" s="543">
        <v>0</v>
      </c>
      <c r="Z56" s="543">
        <v>0</v>
      </c>
      <c r="AA56" s="543">
        <v>0</v>
      </c>
      <c r="AB56" s="543">
        <v>0</v>
      </c>
      <c r="AC56" s="543">
        <v>0</v>
      </c>
      <c r="AD56" s="543">
        <v>39</v>
      </c>
      <c r="AE56" s="543">
        <v>0</v>
      </c>
      <c r="AF56" s="543">
        <v>51</v>
      </c>
      <c r="AG56" s="543">
        <v>0</v>
      </c>
      <c r="AH56" s="543">
        <v>0</v>
      </c>
      <c r="AI56" s="543">
        <v>0</v>
      </c>
      <c r="AJ56" s="543">
        <v>24</v>
      </c>
      <c r="AK56" s="543">
        <v>0</v>
      </c>
      <c r="AL56" s="543">
        <v>0</v>
      </c>
      <c r="AM56" s="543">
        <v>0</v>
      </c>
      <c r="AN56" s="543">
        <v>0</v>
      </c>
      <c r="AO56" s="543">
        <v>0</v>
      </c>
      <c r="AP56" s="561">
        <f t="shared" si="3"/>
        <v>7719</v>
      </c>
      <c r="AQ56" s="543">
        <v>0</v>
      </c>
      <c r="AR56" s="543">
        <v>0</v>
      </c>
      <c r="AS56" s="543">
        <v>0</v>
      </c>
      <c r="AT56" s="543">
        <v>0</v>
      </c>
      <c r="AU56" s="543">
        <v>0</v>
      </c>
      <c r="AV56" s="543">
        <v>0</v>
      </c>
      <c r="AW56" s="543">
        <v>0</v>
      </c>
      <c r="AX56" s="543">
        <v>0</v>
      </c>
      <c r="AY56" s="543">
        <v>0</v>
      </c>
      <c r="AZ56" s="543">
        <v>0</v>
      </c>
      <c r="BA56" s="543">
        <v>6</v>
      </c>
      <c r="BB56" s="543">
        <v>0</v>
      </c>
      <c r="BC56" s="1037">
        <v>1</v>
      </c>
      <c r="BD56" s="543">
        <f t="shared" si="2"/>
        <v>7726</v>
      </c>
    </row>
    <row r="57" spans="1:56" s="552" customFormat="1" ht="16.149999999999999" customHeight="1" x14ac:dyDescent="0.2">
      <c r="A57" s="556" t="s">
        <v>139</v>
      </c>
      <c r="B57" s="544" t="s">
        <v>224</v>
      </c>
      <c r="C57" s="545">
        <v>8225</v>
      </c>
      <c r="D57" s="545">
        <v>0</v>
      </c>
      <c r="E57" s="1036">
        <v>0</v>
      </c>
      <c r="F57" s="545">
        <v>0</v>
      </c>
      <c r="G57" s="545">
        <v>0</v>
      </c>
      <c r="H57" s="545">
        <v>0</v>
      </c>
      <c r="I57" s="545">
        <v>0</v>
      </c>
      <c r="J57" s="545">
        <v>15</v>
      </c>
      <c r="K57" s="545">
        <v>0</v>
      </c>
      <c r="L57" s="545">
        <v>0</v>
      </c>
      <c r="M57" s="545">
        <v>0</v>
      </c>
      <c r="N57" s="591">
        <v>0</v>
      </c>
      <c r="O57" s="545">
        <v>0</v>
      </c>
      <c r="P57" s="545">
        <v>0</v>
      </c>
      <c r="Q57" s="591">
        <v>2</v>
      </c>
      <c r="R57" s="591">
        <v>0</v>
      </c>
      <c r="S57" s="545">
        <v>0</v>
      </c>
      <c r="T57" s="545">
        <v>0</v>
      </c>
      <c r="U57" s="591">
        <v>0</v>
      </c>
      <c r="V57" s="591">
        <v>0</v>
      </c>
      <c r="W57" s="591">
        <v>0</v>
      </c>
      <c r="X57" s="591">
        <v>0</v>
      </c>
      <c r="Y57" s="591">
        <v>0</v>
      </c>
      <c r="Z57" s="545">
        <v>0</v>
      </c>
      <c r="AA57" s="545">
        <v>0</v>
      </c>
      <c r="AB57" s="545">
        <v>0</v>
      </c>
      <c r="AC57" s="545">
        <v>0</v>
      </c>
      <c r="AD57" s="545">
        <v>1</v>
      </c>
      <c r="AE57" s="545">
        <v>0</v>
      </c>
      <c r="AF57" s="545">
        <v>0</v>
      </c>
      <c r="AG57" s="545">
        <v>0</v>
      </c>
      <c r="AH57" s="545">
        <v>0</v>
      </c>
      <c r="AI57" s="545">
        <v>0</v>
      </c>
      <c r="AJ57" s="545">
        <v>8</v>
      </c>
      <c r="AK57" s="545">
        <v>0</v>
      </c>
      <c r="AL57" s="545">
        <v>0</v>
      </c>
      <c r="AM57" s="591">
        <v>0</v>
      </c>
      <c r="AN57" s="545">
        <v>0</v>
      </c>
      <c r="AO57" s="545">
        <v>0</v>
      </c>
      <c r="AP57" s="557">
        <f t="shared" si="3"/>
        <v>8251</v>
      </c>
      <c r="AQ57" s="545">
        <v>0</v>
      </c>
      <c r="AR57" s="545">
        <v>253</v>
      </c>
      <c r="AS57" s="545">
        <v>0</v>
      </c>
      <c r="AT57" s="545">
        <v>0</v>
      </c>
      <c r="AU57" s="545">
        <v>0</v>
      </c>
      <c r="AV57" s="545">
        <v>0</v>
      </c>
      <c r="AW57" s="545">
        <v>2</v>
      </c>
      <c r="AX57" s="545">
        <v>0</v>
      </c>
      <c r="AY57" s="545">
        <v>0</v>
      </c>
      <c r="AZ57" s="545">
        <v>0</v>
      </c>
      <c r="BA57" s="545">
        <v>6</v>
      </c>
      <c r="BB57" s="545">
        <v>0</v>
      </c>
      <c r="BC57" s="1036">
        <v>0</v>
      </c>
      <c r="BD57" s="545">
        <f t="shared" si="2"/>
        <v>8512</v>
      </c>
    </row>
    <row r="58" spans="1:56" s="552" customFormat="1" ht="16.149999999999999" customHeight="1" x14ac:dyDescent="0.2">
      <c r="A58" s="558" t="s">
        <v>140</v>
      </c>
      <c r="B58" s="540" t="s">
        <v>225</v>
      </c>
      <c r="C58" s="541">
        <v>37545</v>
      </c>
      <c r="D58" s="541">
        <v>0</v>
      </c>
      <c r="E58" s="541">
        <v>0</v>
      </c>
      <c r="F58" s="541">
        <v>0</v>
      </c>
      <c r="G58" s="541">
        <v>0</v>
      </c>
      <c r="H58" s="541">
        <v>0</v>
      </c>
      <c r="I58" s="541">
        <v>2</v>
      </c>
      <c r="J58" s="541">
        <v>163</v>
      </c>
      <c r="K58" s="541">
        <v>0</v>
      </c>
      <c r="L58" s="541">
        <v>4</v>
      </c>
      <c r="M58" s="541">
        <v>2</v>
      </c>
      <c r="N58" s="541">
        <v>0</v>
      </c>
      <c r="O58" s="541">
        <v>2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1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v>0</v>
      </c>
      <c r="AH58" s="541">
        <v>0</v>
      </c>
      <c r="AI58" s="541">
        <v>0</v>
      </c>
      <c r="AJ58" s="541">
        <v>118</v>
      </c>
      <c r="AK58" s="541">
        <v>0</v>
      </c>
      <c r="AL58" s="541">
        <v>0</v>
      </c>
      <c r="AM58" s="541">
        <v>0</v>
      </c>
      <c r="AN58" s="541">
        <v>1</v>
      </c>
      <c r="AO58" s="541">
        <v>0</v>
      </c>
      <c r="AP58" s="559">
        <f t="shared" si="3"/>
        <v>37838</v>
      </c>
      <c r="AQ58" s="541">
        <v>0</v>
      </c>
      <c r="AR58" s="541">
        <v>0</v>
      </c>
      <c r="AS58" s="541">
        <v>7</v>
      </c>
      <c r="AT58" s="541">
        <v>0</v>
      </c>
      <c r="AU58" s="541">
        <v>0</v>
      </c>
      <c r="AV58" s="541">
        <v>9</v>
      </c>
      <c r="AW58" s="541">
        <v>0</v>
      </c>
      <c r="AX58" s="541">
        <v>0</v>
      </c>
      <c r="AY58" s="541">
        <v>0</v>
      </c>
      <c r="AZ58" s="541">
        <v>0</v>
      </c>
      <c r="BA58" s="541">
        <v>27</v>
      </c>
      <c r="BB58" s="541">
        <v>47</v>
      </c>
      <c r="BC58" s="541">
        <v>0</v>
      </c>
      <c r="BD58" s="541">
        <f t="shared" si="2"/>
        <v>37928</v>
      </c>
    </row>
    <row r="59" spans="1:56" s="552" customFormat="1" ht="16.149999999999999" customHeight="1" x14ac:dyDescent="0.2">
      <c r="A59" s="558" t="s">
        <v>141</v>
      </c>
      <c r="B59" s="540" t="s">
        <v>226</v>
      </c>
      <c r="C59" s="541">
        <v>18554</v>
      </c>
      <c r="D59" s="541">
        <v>0</v>
      </c>
      <c r="E59" s="541">
        <v>0</v>
      </c>
      <c r="F59" s="541">
        <v>0</v>
      </c>
      <c r="G59" s="541">
        <v>0</v>
      </c>
      <c r="H59" s="541">
        <v>0</v>
      </c>
      <c r="I59" s="541">
        <v>0</v>
      </c>
      <c r="J59" s="541">
        <v>162</v>
      </c>
      <c r="K59" s="541">
        <v>0</v>
      </c>
      <c r="L59" s="541">
        <v>0</v>
      </c>
      <c r="M59" s="541">
        <v>0</v>
      </c>
      <c r="N59" s="541">
        <v>0</v>
      </c>
      <c r="O59" s="541">
        <v>0</v>
      </c>
      <c r="P59" s="541">
        <v>0</v>
      </c>
      <c r="Q59" s="541">
        <v>0</v>
      </c>
      <c r="R59" s="541">
        <v>0</v>
      </c>
      <c r="S59" s="541">
        <v>0</v>
      </c>
      <c r="T59" s="541">
        <v>0</v>
      </c>
      <c r="U59" s="541">
        <v>0</v>
      </c>
      <c r="V59" s="541">
        <v>0</v>
      </c>
      <c r="W59" s="541">
        <v>0</v>
      </c>
      <c r="X59" s="541">
        <v>0</v>
      </c>
      <c r="Y59" s="541">
        <v>0</v>
      </c>
      <c r="Z59" s="541">
        <v>0</v>
      </c>
      <c r="AA59" s="541">
        <v>0</v>
      </c>
      <c r="AB59" s="541">
        <v>0</v>
      </c>
      <c r="AC59" s="541">
        <v>0</v>
      </c>
      <c r="AD59" s="541">
        <v>0</v>
      </c>
      <c r="AE59" s="541">
        <v>1</v>
      </c>
      <c r="AF59" s="541">
        <v>0</v>
      </c>
      <c r="AG59" s="541">
        <v>0</v>
      </c>
      <c r="AH59" s="541">
        <v>0</v>
      </c>
      <c r="AI59" s="541">
        <v>0</v>
      </c>
      <c r="AJ59" s="541">
        <v>70</v>
      </c>
      <c r="AK59" s="541">
        <v>0</v>
      </c>
      <c r="AL59" s="541">
        <v>0</v>
      </c>
      <c r="AM59" s="541">
        <v>0</v>
      </c>
      <c r="AN59" s="541">
        <v>309</v>
      </c>
      <c r="AO59" s="541">
        <v>0</v>
      </c>
      <c r="AP59" s="559">
        <f t="shared" si="3"/>
        <v>19096</v>
      </c>
      <c r="AQ59" s="541">
        <v>0</v>
      </c>
      <c r="AR59" s="541">
        <v>0</v>
      </c>
      <c r="AS59" s="541">
        <v>0</v>
      </c>
      <c r="AT59" s="541">
        <v>0</v>
      </c>
      <c r="AU59" s="541">
        <v>0</v>
      </c>
      <c r="AV59" s="541">
        <v>1</v>
      </c>
      <c r="AW59" s="541">
        <v>0</v>
      </c>
      <c r="AX59" s="541">
        <v>0</v>
      </c>
      <c r="AY59" s="541">
        <v>0</v>
      </c>
      <c r="AZ59" s="541">
        <v>0</v>
      </c>
      <c r="BA59" s="541">
        <v>8</v>
      </c>
      <c r="BB59" s="541">
        <v>8</v>
      </c>
      <c r="BC59" s="541">
        <v>0</v>
      </c>
      <c r="BD59" s="541">
        <f t="shared" si="2"/>
        <v>19113</v>
      </c>
    </row>
    <row r="60" spans="1:56" s="552" customFormat="1" ht="16.149999999999999" customHeight="1" x14ac:dyDescent="0.2">
      <c r="A60" s="558" t="s">
        <v>227</v>
      </c>
      <c r="B60" s="540" t="s">
        <v>228</v>
      </c>
      <c r="C60" s="541">
        <v>503</v>
      </c>
      <c r="D60" s="541">
        <v>0</v>
      </c>
      <c r="E60" s="541">
        <v>0</v>
      </c>
      <c r="F60" s="541">
        <v>0</v>
      </c>
      <c r="G60" s="541">
        <v>0</v>
      </c>
      <c r="H60" s="541">
        <v>0</v>
      </c>
      <c r="I60" s="541">
        <v>0</v>
      </c>
      <c r="J60" s="541">
        <v>4</v>
      </c>
      <c r="K60" s="541">
        <v>0</v>
      </c>
      <c r="L60" s="541">
        <v>0</v>
      </c>
      <c r="M60" s="541">
        <v>0</v>
      </c>
      <c r="N60" s="541">
        <v>0</v>
      </c>
      <c r="O60" s="541">
        <v>0</v>
      </c>
      <c r="P60" s="541">
        <v>0</v>
      </c>
      <c r="Q60" s="541">
        <v>0</v>
      </c>
      <c r="R60" s="541">
        <v>0</v>
      </c>
      <c r="S60" s="541">
        <v>2</v>
      </c>
      <c r="T60" s="541">
        <v>0</v>
      </c>
      <c r="U60" s="541">
        <v>0</v>
      </c>
      <c r="V60" s="541">
        <v>0</v>
      </c>
      <c r="W60" s="541">
        <v>0</v>
      </c>
      <c r="X60" s="541">
        <v>0</v>
      </c>
      <c r="Y60" s="541">
        <v>0</v>
      </c>
      <c r="Z60" s="541">
        <v>0</v>
      </c>
      <c r="AA60" s="1563">
        <f>25-2</f>
        <v>23</v>
      </c>
      <c r="AB60" s="541">
        <v>0</v>
      </c>
      <c r="AC60" s="541">
        <v>0</v>
      </c>
      <c r="AD60" s="541">
        <v>0</v>
      </c>
      <c r="AE60" s="541">
        <v>0</v>
      </c>
      <c r="AF60" s="541">
        <v>0</v>
      </c>
      <c r="AG60" s="541">
        <v>0</v>
      </c>
      <c r="AH60" s="541">
        <v>0</v>
      </c>
      <c r="AI60" s="541">
        <v>0</v>
      </c>
      <c r="AJ60" s="541">
        <v>2</v>
      </c>
      <c r="AK60" s="541">
        <v>0</v>
      </c>
      <c r="AL60" s="541">
        <v>0</v>
      </c>
      <c r="AM60" s="541">
        <v>0</v>
      </c>
      <c r="AN60" s="541">
        <v>0</v>
      </c>
      <c r="AO60" s="541">
        <v>0</v>
      </c>
      <c r="AP60" s="559">
        <f t="shared" si="3"/>
        <v>534</v>
      </c>
      <c r="AQ60" s="541">
        <v>0</v>
      </c>
      <c r="AR60" s="541">
        <v>0</v>
      </c>
      <c r="AS60" s="541">
        <v>0</v>
      </c>
      <c r="AT60" s="541">
        <v>0</v>
      </c>
      <c r="AU60" s="541">
        <v>5</v>
      </c>
      <c r="AV60" s="541">
        <v>0</v>
      </c>
      <c r="AW60" s="541">
        <v>0</v>
      </c>
      <c r="AX60" s="541">
        <v>0</v>
      </c>
      <c r="AY60" s="541">
        <v>0</v>
      </c>
      <c r="AZ60" s="541">
        <v>0</v>
      </c>
      <c r="BA60" s="541">
        <v>0</v>
      </c>
      <c r="BB60" s="541">
        <v>0</v>
      </c>
      <c r="BC60" s="541">
        <v>0</v>
      </c>
      <c r="BD60" s="541">
        <f t="shared" si="2"/>
        <v>539</v>
      </c>
    </row>
    <row r="61" spans="1:56" s="552" customFormat="1" ht="16.149999999999999" customHeight="1" x14ac:dyDescent="0.2">
      <c r="A61" s="560" t="s">
        <v>142</v>
      </c>
      <c r="B61" s="542" t="s">
        <v>229</v>
      </c>
      <c r="C61" s="543">
        <v>16960</v>
      </c>
      <c r="D61" s="543">
        <v>0</v>
      </c>
      <c r="E61" s="1037">
        <v>0</v>
      </c>
      <c r="F61" s="543">
        <v>0</v>
      </c>
      <c r="G61" s="543">
        <v>0</v>
      </c>
      <c r="H61" s="543">
        <v>0</v>
      </c>
      <c r="I61" s="543">
        <v>0</v>
      </c>
      <c r="J61" s="543">
        <v>108</v>
      </c>
      <c r="K61" s="543">
        <v>0</v>
      </c>
      <c r="L61" s="543">
        <v>0</v>
      </c>
      <c r="M61" s="543">
        <v>0</v>
      </c>
      <c r="N61" s="543">
        <v>0</v>
      </c>
      <c r="O61" s="543">
        <v>0</v>
      </c>
      <c r="P61" s="543">
        <v>0</v>
      </c>
      <c r="Q61" s="543">
        <v>0</v>
      </c>
      <c r="R61" s="543">
        <v>0</v>
      </c>
      <c r="S61" s="543">
        <v>0</v>
      </c>
      <c r="T61" s="543">
        <v>0</v>
      </c>
      <c r="U61" s="543">
        <v>0</v>
      </c>
      <c r="V61" s="543">
        <v>0</v>
      </c>
      <c r="W61" s="543">
        <v>0</v>
      </c>
      <c r="X61" s="543">
        <v>0</v>
      </c>
      <c r="Y61" s="543">
        <v>0</v>
      </c>
      <c r="Z61" s="543">
        <v>0</v>
      </c>
      <c r="AA61" s="543">
        <v>0</v>
      </c>
      <c r="AB61" s="543">
        <v>0</v>
      </c>
      <c r="AC61" s="543">
        <v>0</v>
      </c>
      <c r="AD61" s="543">
        <v>0</v>
      </c>
      <c r="AE61" s="543">
        <v>0</v>
      </c>
      <c r="AF61" s="543">
        <v>0</v>
      </c>
      <c r="AG61" s="543">
        <v>0</v>
      </c>
      <c r="AH61" s="543">
        <v>0</v>
      </c>
      <c r="AI61" s="543">
        <v>0</v>
      </c>
      <c r="AJ61" s="543">
        <v>52</v>
      </c>
      <c r="AK61" s="543">
        <v>0</v>
      </c>
      <c r="AL61" s="543">
        <v>0</v>
      </c>
      <c r="AM61" s="543">
        <v>0</v>
      </c>
      <c r="AN61" s="543">
        <v>0</v>
      </c>
      <c r="AO61" s="543">
        <v>0</v>
      </c>
      <c r="AP61" s="561">
        <f t="shared" si="3"/>
        <v>17120</v>
      </c>
      <c r="AQ61" s="543">
        <v>0</v>
      </c>
      <c r="AR61" s="543">
        <v>1</v>
      </c>
      <c r="AS61" s="543">
        <v>0</v>
      </c>
      <c r="AT61" s="543">
        <v>0</v>
      </c>
      <c r="AU61" s="543">
        <v>0</v>
      </c>
      <c r="AV61" s="543">
        <v>0</v>
      </c>
      <c r="AW61" s="543">
        <v>43</v>
      </c>
      <c r="AX61" s="543">
        <v>0</v>
      </c>
      <c r="AY61" s="543">
        <v>0</v>
      </c>
      <c r="AZ61" s="543">
        <v>0</v>
      </c>
      <c r="BA61" s="543">
        <v>9</v>
      </c>
      <c r="BB61" s="543">
        <v>0</v>
      </c>
      <c r="BC61" s="1037">
        <v>0</v>
      </c>
      <c r="BD61" s="543">
        <f t="shared" si="2"/>
        <v>17173</v>
      </c>
    </row>
    <row r="62" spans="1:56" s="552" customFormat="1" ht="16.149999999999999" customHeight="1" x14ac:dyDescent="0.2">
      <c r="A62" s="556" t="s">
        <v>143</v>
      </c>
      <c r="B62" s="544" t="s">
        <v>230</v>
      </c>
      <c r="C62" s="545">
        <v>1974</v>
      </c>
      <c r="D62" s="545">
        <v>0</v>
      </c>
      <c r="E62" s="1036">
        <v>0</v>
      </c>
      <c r="F62" s="545">
        <v>0</v>
      </c>
      <c r="G62" s="545">
        <v>895</v>
      </c>
      <c r="H62" s="545">
        <v>0</v>
      </c>
      <c r="I62" s="545">
        <v>0</v>
      </c>
      <c r="J62" s="545">
        <v>9</v>
      </c>
      <c r="K62" s="545">
        <v>0</v>
      </c>
      <c r="L62" s="545">
        <v>0</v>
      </c>
      <c r="M62" s="545">
        <v>0</v>
      </c>
      <c r="N62" s="591">
        <v>0</v>
      </c>
      <c r="O62" s="545">
        <v>0</v>
      </c>
      <c r="P62" s="545">
        <v>0</v>
      </c>
      <c r="Q62" s="591">
        <v>0</v>
      </c>
      <c r="R62" s="591">
        <v>0</v>
      </c>
      <c r="S62" s="545">
        <v>0</v>
      </c>
      <c r="T62" s="545">
        <v>0</v>
      </c>
      <c r="U62" s="591">
        <v>40</v>
      </c>
      <c r="V62" s="591">
        <v>0</v>
      </c>
      <c r="W62" s="591">
        <v>0</v>
      </c>
      <c r="X62" s="591">
        <v>0</v>
      </c>
      <c r="Y62" s="591">
        <v>0</v>
      </c>
      <c r="Z62" s="545">
        <v>0</v>
      </c>
      <c r="AA62" s="545">
        <v>0</v>
      </c>
      <c r="AB62" s="545">
        <v>0</v>
      </c>
      <c r="AC62" s="545">
        <v>131</v>
      </c>
      <c r="AD62" s="545">
        <v>0</v>
      </c>
      <c r="AE62" s="545">
        <v>0</v>
      </c>
      <c r="AF62" s="545">
        <v>0</v>
      </c>
      <c r="AG62" s="545">
        <v>0</v>
      </c>
      <c r="AH62" s="545">
        <v>0</v>
      </c>
      <c r="AI62" s="545">
        <v>0</v>
      </c>
      <c r="AJ62" s="545">
        <v>7</v>
      </c>
      <c r="AK62" s="545">
        <v>0</v>
      </c>
      <c r="AL62" s="545">
        <v>0</v>
      </c>
      <c r="AM62" s="591">
        <v>0</v>
      </c>
      <c r="AN62" s="545">
        <v>0</v>
      </c>
      <c r="AO62" s="545">
        <v>0</v>
      </c>
      <c r="AP62" s="557">
        <f t="shared" si="3"/>
        <v>3056</v>
      </c>
      <c r="AQ62" s="545">
        <v>2</v>
      </c>
      <c r="AR62" s="545">
        <v>0</v>
      </c>
      <c r="AS62" s="545">
        <v>0</v>
      </c>
      <c r="AT62" s="545">
        <v>0</v>
      </c>
      <c r="AU62" s="545">
        <v>2</v>
      </c>
      <c r="AV62" s="545">
        <v>0</v>
      </c>
      <c r="AW62" s="545">
        <v>0</v>
      </c>
      <c r="AX62" s="545">
        <v>0</v>
      </c>
      <c r="AY62" s="545">
        <v>0</v>
      </c>
      <c r="AZ62" s="545">
        <v>0</v>
      </c>
      <c r="BA62" s="545">
        <v>1</v>
      </c>
      <c r="BB62" s="545">
        <v>0</v>
      </c>
      <c r="BC62" s="1036">
        <v>0</v>
      </c>
      <c r="BD62" s="545">
        <f t="shared" si="2"/>
        <v>3061</v>
      </c>
    </row>
    <row r="63" spans="1:56" s="552" customFormat="1" ht="16.149999999999999" customHeight="1" x14ac:dyDescent="0.2">
      <c r="A63" s="558" t="s">
        <v>144</v>
      </c>
      <c r="B63" s="540" t="s">
        <v>231</v>
      </c>
      <c r="C63" s="541">
        <v>9356</v>
      </c>
      <c r="D63" s="541">
        <v>0</v>
      </c>
      <c r="E63" s="541">
        <v>0</v>
      </c>
      <c r="F63" s="541">
        <v>0</v>
      </c>
      <c r="G63" s="541">
        <v>0</v>
      </c>
      <c r="H63" s="541">
        <v>0</v>
      </c>
      <c r="I63" s="541">
        <v>0</v>
      </c>
      <c r="J63" s="541">
        <v>21</v>
      </c>
      <c r="K63" s="541">
        <v>0</v>
      </c>
      <c r="L63" s="541">
        <v>0</v>
      </c>
      <c r="M63" s="541">
        <v>0</v>
      </c>
      <c r="N63" s="541">
        <v>0</v>
      </c>
      <c r="O63" s="541">
        <v>0</v>
      </c>
      <c r="P63" s="541">
        <v>0</v>
      </c>
      <c r="Q63" s="541">
        <v>1</v>
      </c>
      <c r="R63" s="541">
        <v>0</v>
      </c>
      <c r="S63" s="541">
        <v>1</v>
      </c>
      <c r="T63" s="541">
        <v>0</v>
      </c>
      <c r="U63" s="541">
        <v>0</v>
      </c>
      <c r="V63" s="541">
        <v>0</v>
      </c>
      <c r="W63" s="541">
        <v>0</v>
      </c>
      <c r="X63" s="541">
        <v>0</v>
      </c>
      <c r="Y63" s="541">
        <v>0</v>
      </c>
      <c r="Z63" s="541">
        <v>0</v>
      </c>
      <c r="AA63" s="541">
        <v>0</v>
      </c>
      <c r="AB63" s="541">
        <v>0</v>
      </c>
      <c r="AC63" s="541">
        <v>0</v>
      </c>
      <c r="AD63" s="541">
        <v>25</v>
      </c>
      <c r="AE63" s="541">
        <v>0</v>
      </c>
      <c r="AF63" s="541">
        <v>4</v>
      </c>
      <c r="AG63" s="541">
        <v>0</v>
      </c>
      <c r="AH63" s="541">
        <v>0</v>
      </c>
      <c r="AI63" s="541">
        <v>0</v>
      </c>
      <c r="AJ63" s="541">
        <v>30</v>
      </c>
      <c r="AK63" s="541">
        <v>0</v>
      </c>
      <c r="AL63" s="541">
        <v>0</v>
      </c>
      <c r="AM63" s="541">
        <v>0</v>
      </c>
      <c r="AN63" s="541">
        <v>0</v>
      </c>
      <c r="AO63" s="541">
        <v>0</v>
      </c>
      <c r="AP63" s="559">
        <f t="shared" si="3"/>
        <v>9438</v>
      </c>
      <c r="AQ63" s="541">
        <v>0</v>
      </c>
      <c r="AR63" s="541">
        <v>0</v>
      </c>
      <c r="AS63" s="541">
        <v>0</v>
      </c>
      <c r="AT63" s="541">
        <v>0</v>
      </c>
      <c r="AU63" s="541">
        <v>0</v>
      </c>
      <c r="AV63" s="541">
        <v>0</v>
      </c>
      <c r="AW63" s="541">
        <v>0</v>
      </c>
      <c r="AX63" s="541">
        <v>0</v>
      </c>
      <c r="AY63" s="541">
        <v>0</v>
      </c>
      <c r="AZ63" s="541">
        <v>0</v>
      </c>
      <c r="BA63" s="541">
        <v>1</v>
      </c>
      <c r="BB63" s="541">
        <v>0</v>
      </c>
      <c r="BC63" s="541">
        <v>0</v>
      </c>
      <c r="BD63" s="541">
        <f t="shared" si="2"/>
        <v>9439</v>
      </c>
    </row>
    <row r="64" spans="1:56" s="552" customFormat="1" ht="16.149999999999999" customHeight="1" x14ac:dyDescent="0.2">
      <c r="A64" s="558" t="s">
        <v>232</v>
      </c>
      <c r="B64" s="540" t="s">
        <v>233</v>
      </c>
      <c r="C64" s="541">
        <v>8300</v>
      </c>
      <c r="D64" s="541">
        <v>0</v>
      </c>
      <c r="E64" s="541">
        <v>0</v>
      </c>
      <c r="F64" s="541">
        <v>0</v>
      </c>
      <c r="G64" s="541">
        <v>0</v>
      </c>
      <c r="H64" s="541">
        <v>0</v>
      </c>
      <c r="I64" s="541">
        <v>0</v>
      </c>
      <c r="J64" s="541">
        <v>13</v>
      </c>
      <c r="K64" s="541">
        <v>0</v>
      </c>
      <c r="L64" s="541">
        <v>0</v>
      </c>
      <c r="M64" s="541">
        <v>0</v>
      </c>
      <c r="N64" s="541">
        <v>0</v>
      </c>
      <c r="O64" s="541">
        <v>0</v>
      </c>
      <c r="P64" s="541">
        <v>0</v>
      </c>
      <c r="Q64" s="541">
        <v>0</v>
      </c>
      <c r="R64" s="541">
        <v>0</v>
      </c>
      <c r="S64" s="541">
        <v>0</v>
      </c>
      <c r="T64" s="541">
        <v>0</v>
      </c>
      <c r="U64" s="541">
        <v>0</v>
      </c>
      <c r="V64" s="541">
        <v>0</v>
      </c>
      <c r="W64" s="541">
        <v>0</v>
      </c>
      <c r="X64" s="541">
        <v>0</v>
      </c>
      <c r="Y64" s="541">
        <v>0</v>
      </c>
      <c r="Z64" s="541">
        <v>0</v>
      </c>
      <c r="AA64" s="541">
        <v>0</v>
      </c>
      <c r="AB64" s="541">
        <v>0</v>
      </c>
      <c r="AC64" s="541">
        <v>0</v>
      </c>
      <c r="AD64" s="541">
        <v>0</v>
      </c>
      <c r="AE64" s="541">
        <v>0</v>
      </c>
      <c r="AF64" s="541">
        <v>0</v>
      </c>
      <c r="AG64" s="541">
        <v>0</v>
      </c>
      <c r="AH64" s="541">
        <v>0</v>
      </c>
      <c r="AI64" s="541">
        <v>0</v>
      </c>
      <c r="AJ64" s="541">
        <v>30</v>
      </c>
      <c r="AK64" s="541">
        <v>0</v>
      </c>
      <c r="AL64" s="541">
        <v>0</v>
      </c>
      <c r="AM64" s="541">
        <v>0</v>
      </c>
      <c r="AN64" s="541">
        <v>0</v>
      </c>
      <c r="AO64" s="541">
        <v>0</v>
      </c>
      <c r="AP64" s="559">
        <f t="shared" si="3"/>
        <v>8343</v>
      </c>
      <c r="AQ64" s="541">
        <v>0</v>
      </c>
      <c r="AR64" s="541">
        <v>0</v>
      </c>
      <c r="AS64" s="541">
        <v>0</v>
      </c>
      <c r="AT64" s="541">
        <v>0</v>
      </c>
      <c r="AU64" s="541">
        <v>0</v>
      </c>
      <c r="AV64" s="541">
        <v>0</v>
      </c>
      <c r="AW64" s="541">
        <v>1</v>
      </c>
      <c r="AX64" s="541">
        <v>0</v>
      </c>
      <c r="AY64" s="541">
        <v>0</v>
      </c>
      <c r="AZ64" s="541">
        <v>0</v>
      </c>
      <c r="BA64" s="541">
        <v>13</v>
      </c>
      <c r="BB64" s="541">
        <v>0</v>
      </c>
      <c r="BC64" s="541">
        <v>0</v>
      </c>
      <c r="BD64" s="541">
        <f t="shared" si="2"/>
        <v>8357</v>
      </c>
    </row>
    <row r="65" spans="1:56" s="552" customFormat="1" ht="16.149999999999999" customHeight="1" x14ac:dyDescent="0.2">
      <c r="A65" s="558" t="s">
        <v>145</v>
      </c>
      <c r="B65" s="540" t="s">
        <v>234</v>
      </c>
      <c r="C65" s="541">
        <v>5077</v>
      </c>
      <c r="D65" s="541">
        <v>0</v>
      </c>
      <c r="E65" s="541">
        <v>0</v>
      </c>
      <c r="F65" s="541">
        <v>0</v>
      </c>
      <c r="G65" s="541">
        <v>0</v>
      </c>
      <c r="H65" s="541">
        <v>0</v>
      </c>
      <c r="I65" s="541">
        <v>0</v>
      </c>
      <c r="J65" s="541">
        <v>24</v>
      </c>
      <c r="K65" s="541">
        <v>0</v>
      </c>
      <c r="L65" s="541">
        <v>0</v>
      </c>
      <c r="M65" s="541">
        <v>0</v>
      </c>
      <c r="N65" s="541">
        <v>0</v>
      </c>
      <c r="O65" s="541">
        <v>0</v>
      </c>
      <c r="P65" s="541">
        <v>0</v>
      </c>
      <c r="Q65" s="541">
        <v>0</v>
      </c>
      <c r="R65" s="541">
        <v>0</v>
      </c>
      <c r="S65" s="541">
        <v>0</v>
      </c>
      <c r="T65" s="541">
        <v>0</v>
      </c>
      <c r="U65" s="541">
        <v>0</v>
      </c>
      <c r="V65" s="541">
        <v>0</v>
      </c>
      <c r="W65" s="541">
        <v>0</v>
      </c>
      <c r="X65" s="541">
        <v>0</v>
      </c>
      <c r="Y65" s="541">
        <v>0</v>
      </c>
      <c r="Z65" s="541">
        <v>0</v>
      </c>
      <c r="AA65" s="541">
        <v>0</v>
      </c>
      <c r="AB65" s="541">
        <v>0</v>
      </c>
      <c r="AC65" s="541">
        <v>0</v>
      </c>
      <c r="AD65" s="541">
        <v>0</v>
      </c>
      <c r="AE65" s="541">
        <v>0</v>
      </c>
      <c r="AF65" s="541">
        <v>0</v>
      </c>
      <c r="AG65" s="541">
        <v>0</v>
      </c>
      <c r="AH65" s="541">
        <v>0</v>
      </c>
      <c r="AI65" s="541">
        <v>0</v>
      </c>
      <c r="AJ65" s="541">
        <v>18</v>
      </c>
      <c r="AK65" s="541">
        <v>0</v>
      </c>
      <c r="AL65" s="541">
        <v>0</v>
      </c>
      <c r="AM65" s="541">
        <v>0</v>
      </c>
      <c r="AN65" s="541">
        <v>0</v>
      </c>
      <c r="AO65" s="541">
        <v>0</v>
      </c>
      <c r="AP65" s="559">
        <f t="shared" si="3"/>
        <v>5119</v>
      </c>
      <c r="AQ65" s="541">
        <v>0</v>
      </c>
      <c r="AR65" s="541">
        <v>0</v>
      </c>
      <c r="AS65" s="541">
        <v>0</v>
      </c>
      <c r="AT65" s="541">
        <v>0</v>
      </c>
      <c r="AU65" s="541">
        <v>0</v>
      </c>
      <c r="AV65" s="541">
        <v>0</v>
      </c>
      <c r="AW65" s="541">
        <v>0</v>
      </c>
      <c r="AX65" s="541">
        <v>0</v>
      </c>
      <c r="AY65" s="541">
        <v>0</v>
      </c>
      <c r="AZ65" s="541">
        <v>0</v>
      </c>
      <c r="BA65" s="541">
        <v>0</v>
      </c>
      <c r="BB65" s="541">
        <v>0</v>
      </c>
      <c r="BC65" s="541">
        <v>0</v>
      </c>
      <c r="BD65" s="541">
        <f t="shared" si="2"/>
        <v>5119</v>
      </c>
    </row>
    <row r="66" spans="1:56" s="552" customFormat="1" ht="16.149999999999999" customHeight="1" x14ac:dyDescent="0.2">
      <c r="A66" s="560" t="s">
        <v>235</v>
      </c>
      <c r="B66" s="542" t="s">
        <v>236</v>
      </c>
      <c r="C66" s="543">
        <v>6059</v>
      </c>
      <c r="D66" s="543">
        <v>0</v>
      </c>
      <c r="E66" s="1037">
        <v>0</v>
      </c>
      <c r="F66" s="543">
        <v>0</v>
      </c>
      <c r="G66" s="543">
        <v>0</v>
      </c>
      <c r="H66" s="543">
        <v>0</v>
      </c>
      <c r="I66" s="543">
        <v>0</v>
      </c>
      <c r="J66" s="543">
        <v>29</v>
      </c>
      <c r="K66" s="543">
        <v>0</v>
      </c>
      <c r="L66" s="543">
        <v>0</v>
      </c>
      <c r="M66" s="543">
        <v>0</v>
      </c>
      <c r="N66" s="543">
        <v>0</v>
      </c>
      <c r="O66" s="543">
        <v>0</v>
      </c>
      <c r="P66" s="543">
        <v>0</v>
      </c>
      <c r="Q66" s="543">
        <v>0</v>
      </c>
      <c r="R66" s="543">
        <v>0</v>
      </c>
      <c r="S66" s="543">
        <v>0</v>
      </c>
      <c r="T66" s="543">
        <v>0</v>
      </c>
      <c r="U66" s="543">
        <v>4</v>
      </c>
      <c r="V66" s="543">
        <v>0</v>
      </c>
      <c r="W66" s="543">
        <v>0</v>
      </c>
      <c r="X66" s="543">
        <v>0</v>
      </c>
      <c r="Y66" s="543">
        <v>0</v>
      </c>
      <c r="Z66" s="543">
        <v>0</v>
      </c>
      <c r="AA66" s="543">
        <v>0</v>
      </c>
      <c r="AB66" s="543">
        <v>0</v>
      </c>
      <c r="AC66" s="543">
        <v>0</v>
      </c>
      <c r="AD66" s="543">
        <v>0</v>
      </c>
      <c r="AE66" s="543">
        <v>0</v>
      </c>
      <c r="AF66" s="543">
        <v>0</v>
      </c>
      <c r="AG66" s="543">
        <v>0</v>
      </c>
      <c r="AH66" s="543">
        <v>0</v>
      </c>
      <c r="AI66" s="543">
        <v>0</v>
      </c>
      <c r="AJ66" s="543">
        <v>14</v>
      </c>
      <c r="AK66" s="543">
        <v>0</v>
      </c>
      <c r="AL66" s="543">
        <v>0</v>
      </c>
      <c r="AM66" s="543">
        <v>0</v>
      </c>
      <c r="AN66" s="543">
        <v>0</v>
      </c>
      <c r="AO66" s="543">
        <v>0</v>
      </c>
      <c r="AP66" s="561">
        <f t="shared" si="3"/>
        <v>6106</v>
      </c>
      <c r="AQ66" s="543">
        <v>0</v>
      </c>
      <c r="AR66" s="543">
        <v>0</v>
      </c>
      <c r="AS66" s="543">
        <v>0</v>
      </c>
      <c r="AT66" s="543">
        <v>0</v>
      </c>
      <c r="AU66" s="543">
        <v>1</v>
      </c>
      <c r="AV66" s="543">
        <v>0</v>
      </c>
      <c r="AW66" s="543">
        <v>0</v>
      </c>
      <c r="AX66" s="543">
        <v>0</v>
      </c>
      <c r="AY66" s="543">
        <v>0</v>
      </c>
      <c r="AZ66" s="543">
        <v>0</v>
      </c>
      <c r="BA66" s="543">
        <v>1</v>
      </c>
      <c r="BB66" s="543">
        <v>0</v>
      </c>
      <c r="BC66" s="1037">
        <v>0</v>
      </c>
      <c r="BD66" s="543">
        <f t="shared" si="2"/>
        <v>6108</v>
      </c>
    </row>
    <row r="67" spans="1:56" s="552" customFormat="1" ht="16.149999999999999" customHeight="1" x14ac:dyDescent="0.2">
      <c r="A67" s="556" t="s">
        <v>146</v>
      </c>
      <c r="B67" s="544" t="s">
        <v>237</v>
      </c>
      <c r="C67" s="545">
        <v>3578</v>
      </c>
      <c r="D67" s="545">
        <v>0</v>
      </c>
      <c r="E67" s="1036">
        <v>0</v>
      </c>
      <c r="F67" s="545">
        <v>0</v>
      </c>
      <c r="G67" s="545">
        <v>0</v>
      </c>
      <c r="H67" s="545">
        <v>4</v>
      </c>
      <c r="I67" s="545">
        <v>0</v>
      </c>
      <c r="J67" s="545">
        <v>13</v>
      </c>
      <c r="K67" s="545">
        <v>0</v>
      </c>
      <c r="L67" s="545">
        <v>0</v>
      </c>
      <c r="M67" s="545">
        <v>0</v>
      </c>
      <c r="N67" s="591">
        <v>0</v>
      </c>
      <c r="O67" s="545">
        <v>0</v>
      </c>
      <c r="P67" s="545">
        <v>6</v>
      </c>
      <c r="Q67" s="591">
        <v>0</v>
      </c>
      <c r="R67" s="591">
        <v>0</v>
      </c>
      <c r="S67" s="545">
        <v>0</v>
      </c>
      <c r="T67" s="545">
        <v>0</v>
      </c>
      <c r="U67" s="591">
        <v>0</v>
      </c>
      <c r="V67" s="591">
        <v>0</v>
      </c>
      <c r="W67" s="591">
        <v>1</v>
      </c>
      <c r="X67" s="591">
        <v>0</v>
      </c>
      <c r="Y67" s="591">
        <v>0</v>
      </c>
      <c r="Z67" s="545">
        <v>45</v>
      </c>
      <c r="AA67" s="545">
        <v>0</v>
      </c>
      <c r="AB67" s="545">
        <v>0</v>
      </c>
      <c r="AC67" s="545">
        <v>0</v>
      </c>
      <c r="AD67" s="545">
        <v>0</v>
      </c>
      <c r="AE67" s="545">
        <v>15</v>
      </c>
      <c r="AF67" s="545">
        <v>0</v>
      </c>
      <c r="AG67" s="545">
        <v>0</v>
      </c>
      <c r="AH67" s="545">
        <v>0</v>
      </c>
      <c r="AI67" s="545">
        <v>1</v>
      </c>
      <c r="AJ67" s="545">
        <v>8</v>
      </c>
      <c r="AK67" s="545">
        <v>0</v>
      </c>
      <c r="AL67" s="545">
        <v>0</v>
      </c>
      <c r="AM67" s="591">
        <v>0</v>
      </c>
      <c r="AN67" s="545">
        <v>0</v>
      </c>
      <c r="AO67" s="545">
        <v>2</v>
      </c>
      <c r="AP67" s="557">
        <f t="shared" si="3"/>
        <v>3673</v>
      </c>
      <c r="AQ67" s="545">
        <v>0</v>
      </c>
      <c r="AR67" s="545">
        <v>0</v>
      </c>
      <c r="AS67" s="545">
        <v>0</v>
      </c>
      <c r="AT67" s="545">
        <v>0</v>
      </c>
      <c r="AU67" s="545">
        <v>0</v>
      </c>
      <c r="AV67" s="545">
        <v>0</v>
      </c>
      <c r="AW67" s="545">
        <v>0</v>
      </c>
      <c r="AX67" s="545">
        <v>0</v>
      </c>
      <c r="AY67" s="545">
        <v>0</v>
      </c>
      <c r="AZ67" s="545">
        <v>0</v>
      </c>
      <c r="BA67" s="545">
        <v>3</v>
      </c>
      <c r="BB67" s="545">
        <v>0</v>
      </c>
      <c r="BC67" s="1036">
        <v>7</v>
      </c>
      <c r="BD67" s="545">
        <f t="shared" si="2"/>
        <v>3683</v>
      </c>
    </row>
    <row r="68" spans="1:56" s="552" customFormat="1" ht="16.149999999999999" customHeight="1" x14ac:dyDescent="0.2">
      <c r="A68" s="558" t="s">
        <v>238</v>
      </c>
      <c r="B68" s="540" t="s">
        <v>239</v>
      </c>
      <c r="C68" s="541">
        <v>1989</v>
      </c>
      <c r="D68" s="541">
        <v>0</v>
      </c>
      <c r="E68" s="541">
        <v>0</v>
      </c>
      <c r="F68" s="541">
        <v>0</v>
      </c>
      <c r="G68" s="541">
        <v>0</v>
      </c>
      <c r="H68" s="541">
        <v>0</v>
      </c>
      <c r="I68" s="541">
        <v>0</v>
      </c>
      <c r="J68" s="541">
        <v>7</v>
      </c>
      <c r="K68" s="541">
        <v>0</v>
      </c>
      <c r="L68" s="541">
        <v>0</v>
      </c>
      <c r="M68" s="541">
        <v>0</v>
      </c>
      <c r="N68" s="541">
        <v>0</v>
      </c>
      <c r="O68" s="541">
        <v>0</v>
      </c>
      <c r="P68" s="541">
        <v>0</v>
      </c>
      <c r="Q68" s="541">
        <v>0</v>
      </c>
      <c r="R68" s="541">
        <v>0</v>
      </c>
      <c r="S68" s="541">
        <v>0</v>
      </c>
      <c r="T68" s="541">
        <v>0</v>
      </c>
      <c r="U68" s="541">
        <v>0</v>
      </c>
      <c r="V68" s="541">
        <v>0</v>
      </c>
      <c r="W68" s="541">
        <v>0</v>
      </c>
      <c r="X68" s="541">
        <v>0</v>
      </c>
      <c r="Y68" s="541">
        <v>0</v>
      </c>
      <c r="Z68" s="541">
        <v>0</v>
      </c>
      <c r="AA68" s="541">
        <v>0</v>
      </c>
      <c r="AB68" s="541">
        <v>0</v>
      </c>
      <c r="AC68" s="541">
        <v>0</v>
      </c>
      <c r="AD68" s="541">
        <v>0</v>
      </c>
      <c r="AE68" s="541">
        <v>0</v>
      </c>
      <c r="AF68" s="541">
        <v>0</v>
      </c>
      <c r="AG68" s="541">
        <v>0</v>
      </c>
      <c r="AH68" s="541">
        <v>0</v>
      </c>
      <c r="AI68" s="541">
        <v>0</v>
      </c>
      <c r="AJ68" s="541">
        <v>2</v>
      </c>
      <c r="AK68" s="541">
        <v>0</v>
      </c>
      <c r="AL68" s="541">
        <v>0</v>
      </c>
      <c r="AM68" s="541">
        <v>0</v>
      </c>
      <c r="AN68" s="541">
        <v>0</v>
      </c>
      <c r="AO68" s="541">
        <v>0</v>
      </c>
      <c r="AP68" s="559">
        <f t="shared" si="3"/>
        <v>1998</v>
      </c>
      <c r="AQ68" s="541">
        <v>0</v>
      </c>
      <c r="AR68" s="541">
        <v>0</v>
      </c>
      <c r="AS68" s="541">
        <v>0</v>
      </c>
      <c r="AT68" s="541">
        <v>0</v>
      </c>
      <c r="AU68" s="541">
        <v>45</v>
      </c>
      <c r="AV68" s="541">
        <v>0</v>
      </c>
      <c r="AW68" s="541">
        <v>0</v>
      </c>
      <c r="AX68" s="541">
        <v>0</v>
      </c>
      <c r="AY68" s="541">
        <v>0</v>
      </c>
      <c r="AZ68" s="541">
        <v>0</v>
      </c>
      <c r="BA68" s="541">
        <v>0</v>
      </c>
      <c r="BB68" s="541">
        <v>0</v>
      </c>
      <c r="BC68" s="541">
        <v>0</v>
      </c>
      <c r="BD68" s="541">
        <f t="shared" si="2"/>
        <v>2043</v>
      </c>
    </row>
    <row r="69" spans="1:56" s="552" customFormat="1" ht="16.149999999999999" customHeight="1" x14ac:dyDescent="0.2">
      <c r="A69" s="558" t="s">
        <v>240</v>
      </c>
      <c r="B69" s="540" t="s">
        <v>241</v>
      </c>
      <c r="C69" s="541">
        <v>2095</v>
      </c>
      <c r="D69" s="541">
        <v>0</v>
      </c>
      <c r="E69" s="541">
        <v>0</v>
      </c>
      <c r="F69" s="541">
        <v>0</v>
      </c>
      <c r="G69" s="541">
        <v>0</v>
      </c>
      <c r="H69" s="541">
        <v>0</v>
      </c>
      <c r="I69" s="541">
        <v>0</v>
      </c>
      <c r="J69" s="541">
        <v>4</v>
      </c>
      <c r="K69" s="541">
        <v>0</v>
      </c>
      <c r="L69" s="541">
        <v>0</v>
      </c>
      <c r="M69" s="541">
        <v>0</v>
      </c>
      <c r="N69" s="541">
        <v>0</v>
      </c>
      <c r="O69" s="541">
        <v>0</v>
      </c>
      <c r="P69" s="541">
        <v>1</v>
      </c>
      <c r="Q69" s="541">
        <v>0</v>
      </c>
      <c r="R69" s="541">
        <v>0</v>
      </c>
      <c r="S69" s="541">
        <v>0</v>
      </c>
      <c r="T69" s="541">
        <v>0</v>
      </c>
      <c r="U69" s="541">
        <v>0</v>
      </c>
      <c r="V69" s="541">
        <v>0</v>
      </c>
      <c r="W69" s="541">
        <v>0</v>
      </c>
      <c r="X69" s="541">
        <v>0</v>
      </c>
      <c r="Y69" s="541">
        <v>0</v>
      </c>
      <c r="Z69" s="541">
        <v>0</v>
      </c>
      <c r="AA69" s="541">
        <v>0</v>
      </c>
      <c r="AB69" s="541">
        <v>0</v>
      </c>
      <c r="AC69" s="541">
        <v>0</v>
      </c>
      <c r="AD69" s="541">
        <v>0</v>
      </c>
      <c r="AE69" s="541">
        <v>0</v>
      </c>
      <c r="AF69" s="541">
        <v>0</v>
      </c>
      <c r="AG69" s="541">
        <v>0</v>
      </c>
      <c r="AH69" s="541">
        <v>0</v>
      </c>
      <c r="AI69" s="541">
        <v>0</v>
      </c>
      <c r="AJ69" s="541">
        <v>5</v>
      </c>
      <c r="AK69" s="541">
        <v>0</v>
      </c>
      <c r="AL69" s="541">
        <v>0</v>
      </c>
      <c r="AM69" s="541">
        <v>0</v>
      </c>
      <c r="AN69" s="541">
        <v>0</v>
      </c>
      <c r="AO69" s="541">
        <v>0</v>
      </c>
      <c r="AP69" s="559">
        <f t="shared" si="3"/>
        <v>2105</v>
      </c>
      <c r="AQ69" s="541">
        <v>0</v>
      </c>
      <c r="AR69" s="541">
        <v>0</v>
      </c>
      <c r="AS69" s="541">
        <v>0</v>
      </c>
      <c r="AT69" s="541">
        <v>0</v>
      </c>
      <c r="AU69" s="541">
        <v>0</v>
      </c>
      <c r="AV69" s="541">
        <v>0</v>
      </c>
      <c r="AW69" s="541">
        <v>0</v>
      </c>
      <c r="AX69" s="541">
        <v>0</v>
      </c>
      <c r="AY69" s="541">
        <v>0</v>
      </c>
      <c r="AZ69" s="541">
        <v>0</v>
      </c>
      <c r="BA69" s="541">
        <v>1</v>
      </c>
      <c r="BB69" s="541">
        <v>0</v>
      </c>
      <c r="BC69" s="541">
        <v>2</v>
      </c>
      <c r="BD69" s="541">
        <f t="shared" si="2"/>
        <v>2108</v>
      </c>
    </row>
    <row r="70" spans="1:56" s="552" customFormat="1" ht="16.149999999999999" customHeight="1" x14ac:dyDescent="0.2">
      <c r="A70" s="558" t="s">
        <v>242</v>
      </c>
      <c r="B70" s="540" t="s">
        <v>243</v>
      </c>
      <c r="C70" s="541">
        <v>2137</v>
      </c>
      <c r="D70" s="541">
        <v>0</v>
      </c>
      <c r="E70" s="541">
        <v>0</v>
      </c>
      <c r="F70" s="541">
        <v>0</v>
      </c>
      <c r="G70" s="541">
        <v>0</v>
      </c>
      <c r="H70" s="541">
        <v>0</v>
      </c>
      <c r="I70" s="541">
        <v>0</v>
      </c>
      <c r="J70" s="541">
        <v>0</v>
      </c>
      <c r="K70" s="541">
        <v>0</v>
      </c>
      <c r="L70" s="541">
        <v>0</v>
      </c>
      <c r="M70" s="541">
        <v>0</v>
      </c>
      <c r="N70" s="541">
        <v>0</v>
      </c>
      <c r="O70" s="541">
        <v>0</v>
      </c>
      <c r="P70" s="541">
        <v>0</v>
      </c>
      <c r="Q70" s="541">
        <v>0</v>
      </c>
      <c r="R70" s="541">
        <v>0</v>
      </c>
      <c r="S70" s="541">
        <v>0</v>
      </c>
      <c r="T70" s="541">
        <v>0</v>
      </c>
      <c r="U70" s="541">
        <v>0</v>
      </c>
      <c r="V70" s="541">
        <v>0</v>
      </c>
      <c r="W70" s="541">
        <v>0</v>
      </c>
      <c r="X70" s="541">
        <v>0</v>
      </c>
      <c r="Y70" s="541">
        <v>0</v>
      </c>
      <c r="Z70" s="541">
        <v>0</v>
      </c>
      <c r="AA70" s="541">
        <v>0</v>
      </c>
      <c r="AB70" s="541">
        <v>0</v>
      </c>
      <c r="AC70" s="541">
        <v>0</v>
      </c>
      <c r="AD70" s="541">
        <v>0</v>
      </c>
      <c r="AE70" s="541">
        <v>0</v>
      </c>
      <c r="AF70" s="541">
        <v>0</v>
      </c>
      <c r="AG70" s="541">
        <v>0</v>
      </c>
      <c r="AH70" s="541">
        <v>0</v>
      </c>
      <c r="AI70" s="541">
        <v>0</v>
      </c>
      <c r="AJ70" s="541">
        <v>1</v>
      </c>
      <c r="AK70" s="541">
        <v>0</v>
      </c>
      <c r="AL70" s="541">
        <v>0</v>
      </c>
      <c r="AM70" s="541">
        <v>0</v>
      </c>
      <c r="AN70" s="541">
        <v>0</v>
      </c>
      <c r="AO70" s="541">
        <v>0</v>
      </c>
      <c r="AP70" s="559">
        <f t="shared" si="3"/>
        <v>2138</v>
      </c>
      <c r="AQ70" s="541">
        <v>0</v>
      </c>
      <c r="AR70" s="541">
        <v>0</v>
      </c>
      <c r="AS70" s="541">
        <v>0</v>
      </c>
      <c r="AT70" s="541">
        <v>0</v>
      </c>
      <c r="AU70" s="541">
        <v>0</v>
      </c>
      <c r="AV70" s="541">
        <v>0</v>
      </c>
      <c r="AW70" s="541">
        <v>0</v>
      </c>
      <c r="AX70" s="541">
        <v>0</v>
      </c>
      <c r="AY70" s="541">
        <v>0</v>
      </c>
      <c r="AZ70" s="541">
        <v>0</v>
      </c>
      <c r="BA70" s="541">
        <v>0</v>
      </c>
      <c r="BB70" s="541">
        <v>0</v>
      </c>
      <c r="BC70" s="541">
        <v>0</v>
      </c>
      <c r="BD70" s="541">
        <f t="shared" si="2"/>
        <v>2138</v>
      </c>
    </row>
    <row r="71" spans="1:56" s="552" customFormat="1" ht="16.149999999999999" customHeight="1" x14ac:dyDescent="0.2">
      <c r="A71" s="560" t="s">
        <v>147</v>
      </c>
      <c r="B71" s="542" t="s">
        <v>244</v>
      </c>
      <c r="C71" s="543">
        <v>7948</v>
      </c>
      <c r="D71" s="543">
        <v>0</v>
      </c>
      <c r="E71" s="1037">
        <v>0</v>
      </c>
      <c r="F71" s="543">
        <v>0</v>
      </c>
      <c r="G71" s="543">
        <v>3</v>
      </c>
      <c r="H71" s="543">
        <v>0</v>
      </c>
      <c r="I71" s="543">
        <v>0</v>
      </c>
      <c r="J71" s="543">
        <v>6</v>
      </c>
      <c r="K71" s="543">
        <v>0</v>
      </c>
      <c r="L71" s="543">
        <v>0</v>
      </c>
      <c r="M71" s="543">
        <v>0</v>
      </c>
      <c r="N71" s="543">
        <v>0</v>
      </c>
      <c r="O71" s="543">
        <v>0</v>
      </c>
      <c r="P71" s="543">
        <v>0</v>
      </c>
      <c r="Q71" s="543">
        <v>0</v>
      </c>
      <c r="R71" s="543">
        <v>0</v>
      </c>
      <c r="S71" s="543">
        <v>2</v>
      </c>
      <c r="T71" s="543">
        <v>0</v>
      </c>
      <c r="U71" s="543">
        <v>0</v>
      </c>
      <c r="V71" s="543">
        <v>0</v>
      </c>
      <c r="W71" s="543">
        <v>0</v>
      </c>
      <c r="X71" s="543">
        <v>0</v>
      </c>
      <c r="Y71" s="543">
        <v>0</v>
      </c>
      <c r="Z71" s="543">
        <v>0</v>
      </c>
      <c r="AA71" s="543">
        <v>0</v>
      </c>
      <c r="AB71" s="543">
        <v>0</v>
      </c>
      <c r="AC71" s="543">
        <v>0</v>
      </c>
      <c r="AD71" s="543">
        <v>0</v>
      </c>
      <c r="AE71" s="543">
        <v>0</v>
      </c>
      <c r="AF71" s="543">
        <v>0</v>
      </c>
      <c r="AG71" s="543">
        <v>0</v>
      </c>
      <c r="AH71" s="543">
        <v>87</v>
      </c>
      <c r="AI71" s="543">
        <v>0</v>
      </c>
      <c r="AJ71" s="543">
        <v>7</v>
      </c>
      <c r="AK71" s="543">
        <v>0</v>
      </c>
      <c r="AL71" s="543">
        <v>0</v>
      </c>
      <c r="AM71" s="543">
        <v>0</v>
      </c>
      <c r="AN71" s="543">
        <v>0</v>
      </c>
      <c r="AO71" s="543">
        <v>0</v>
      </c>
      <c r="AP71" s="561">
        <f>SUM(C71:AO71)</f>
        <v>8053</v>
      </c>
      <c r="AQ71" s="543">
        <v>155</v>
      </c>
      <c r="AR71" s="543">
        <v>0</v>
      </c>
      <c r="AS71" s="543">
        <v>0</v>
      </c>
      <c r="AT71" s="543">
        <v>0</v>
      </c>
      <c r="AU71" s="543">
        <v>1</v>
      </c>
      <c r="AV71" s="543">
        <v>0</v>
      </c>
      <c r="AW71" s="543">
        <v>0</v>
      </c>
      <c r="AX71" s="543">
        <v>0</v>
      </c>
      <c r="AY71" s="543">
        <v>0</v>
      </c>
      <c r="AZ71" s="543">
        <v>0</v>
      </c>
      <c r="BA71" s="543">
        <v>0</v>
      </c>
      <c r="BB71" s="543">
        <v>0</v>
      </c>
      <c r="BC71" s="1037">
        <v>0</v>
      </c>
      <c r="BD71" s="543">
        <f>SUM(AP71:BC71)</f>
        <v>8209</v>
      </c>
    </row>
    <row r="72" spans="1:56" s="552" customFormat="1" ht="16.149999999999999" customHeight="1" x14ac:dyDescent="0.2">
      <c r="A72" s="556" t="s">
        <v>148</v>
      </c>
      <c r="B72" s="544" t="s">
        <v>245</v>
      </c>
      <c r="C72" s="545">
        <v>1958</v>
      </c>
      <c r="D72" s="545">
        <v>0</v>
      </c>
      <c r="E72" s="1036">
        <v>0</v>
      </c>
      <c r="F72" s="545">
        <v>0</v>
      </c>
      <c r="G72" s="545">
        <v>0</v>
      </c>
      <c r="H72" s="545">
        <v>0</v>
      </c>
      <c r="I72" s="545">
        <v>0</v>
      </c>
      <c r="J72" s="545">
        <v>11</v>
      </c>
      <c r="K72" s="545">
        <v>0</v>
      </c>
      <c r="L72" s="545">
        <v>0</v>
      </c>
      <c r="M72" s="545">
        <v>0</v>
      </c>
      <c r="N72" s="591">
        <v>0</v>
      </c>
      <c r="O72" s="545">
        <v>0</v>
      </c>
      <c r="P72" s="545">
        <v>0</v>
      </c>
      <c r="Q72" s="591">
        <v>0</v>
      </c>
      <c r="R72" s="591">
        <v>0</v>
      </c>
      <c r="S72" s="545">
        <v>1</v>
      </c>
      <c r="T72" s="545">
        <v>0</v>
      </c>
      <c r="U72" s="591">
        <v>0</v>
      </c>
      <c r="V72" s="591">
        <v>0</v>
      </c>
      <c r="W72" s="591">
        <v>0</v>
      </c>
      <c r="X72" s="591">
        <v>0</v>
      </c>
      <c r="Y72" s="591">
        <v>0</v>
      </c>
      <c r="Z72" s="545">
        <v>0</v>
      </c>
      <c r="AA72" s="545">
        <v>0</v>
      </c>
      <c r="AB72" s="545">
        <v>0</v>
      </c>
      <c r="AC72" s="545">
        <v>0</v>
      </c>
      <c r="AD72" s="545">
        <v>0</v>
      </c>
      <c r="AE72" s="545">
        <v>0</v>
      </c>
      <c r="AF72" s="545">
        <v>0</v>
      </c>
      <c r="AG72" s="545">
        <v>0</v>
      </c>
      <c r="AH72" s="545">
        <v>0</v>
      </c>
      <c r="AI72" s="545">
        <v>0</v>
      </c>
      <c r="AJ72" s="545">
        <v>9</v>
      </c>
      <c r="AK72" s="545">
        <v>0</v>
      </c>
      <c r="AL72" s="545">
        <v>0</v>
      </c>
      <c r="AM72" s="591">
        <v>0</v>
      </c>
      <c r="AN72" s="545">
        <v>0</v>
      </c>
      <c r="AO72" s="545">
        <v>0</v>
      </c>
      <c r="AP72" s="557">
        <f>SUM(C72:AO72)</f>
        <v>1979</v>
      </c>
      <c r="AQ72" s="545">
        <v>0</v>
      </c>
      <c r="AR72" s="545">
        <v>0</v>
      </c>
      <c r="AS72" s="545">
        <v>0</v>
      </c>
      <c r="AT72" s="545">
        <v>0</v>
      </c>
      <c r="AU72" s="545">
        <v>0</v>
      </c>
      <c r="AV72" s="545">
        <v>0</v>
      </c>
      <c r="AW72" s="545">
        <v>0</v>
      </c>
      <c r="AX72" s="545">
        <v>0</v>
      </c>
      <c r="AY72" s="545">
        <v>0</v>
      </c>
      <c r="AZ72" s="545">
        <v>0</v>
      </c>
      <c r="BA72" s="545">
        <v>1</v>
      </c>
      <c r="BB72" s="545">
        <v>0</v>
      </c>
      <c r="BC72" s="1036">
        <v>0</v>
      </c>
      <c r="BD72" s="545">
        <f>SUM(AP72:BC72)</f>
        <v>1980</v>
      </c>
    </row>
    <row r="73" spans="1:56" s="552" customFormat="1" ht="16.149999999999999" customHeight="1" x14ac:dyDescent="0.2">
      <c r="A73" s="558" t="s">
        <v>246</v>
      </c>
      <c r="B73" s="540" t="s">
        <v>247</v>
      </c>
      <c r="C73" s="541">
        <v>5352</v>
      </c>
      <c r="D73" s="541">
        <v>0</v>
      </c>
      <c r="E73" s="541">
        <v>0</v>
      </c>
      <c r="F73" s="541">
        <v>0</v>
      </c>
      <c r="G73" s="541">
        <v>0</v>
      </c>
      <c r="H73" s="541">
        <v>3</v>
      </c>
      <c r="I73" s="541">
        <v>0</v>
      </c>
      <c r="J73" s="541">
        <v>22</v>
      </c>
      <c r="K73" s="541">
        <v>0</v>
      </c>
      <c r="L73" s="541">
        <v>0</v>
      </c>
      <c r="M73" s="541">
        <v>0</v>
      </c>
      <c r="N73" s="541">
        <v>0</v>
      </c>
      <c r="O73" s="541">
        <v>0</v>
      </c>
      <c r="P73" s="541">
        <v>16</v>
      </c>
      <c r="Q73" s="541">
        <v>0</v>
      </c>
      <c r="R73" s="541">
        <v>0</v>
      </c>
      <c r="S73" s="541">
        <v>0</v>
      </c>
      <c r="T73" s="541">
        <v>0</v>
      </c>
      <c r="U73" s="541">
        <v>0</v>
      </c>
      <c r="V73" s="541">
        <v>0</v>
      </c>
      <c r="W73" s="541">
        <v>0</v>
      </c>
      <c r="X73" s="541">
        <v>0</v>
      </c>
      <c r="Y73" s="541">
        <v>0</v>
      </c>
      <c r="Z73" s="541">
        <v>0</v>
      </c>
      <c r="AA73" s="541">
        <v>0</v>
      </c>
      <c r="AB73" s="541">
        <v>0</v>
      </c>
      <c r="AC73" s="541">
        <v>0</v>
      </c>
      <c r="AD73" s="541">
        <v>0</v>
      </c>
      <c r="AE73" s="541">
        <v>8</v>
      </c>
      <c r="AF73" s="541">
        <v>0</v>
      </c>
      <c r="AG73" s="541">
        <v>10</v>
      </c>
      <c r="AH73" s="541">
        <v>0</v>
      </c>
      <c r="AI73" s="541">
        <v>2</v>
      </c>
      <c r="AJ73" s="541">
        <v>5</v>
      </c>
      <c r="AK73" s="541">
        <v>0</v>
      </c>
      <c r="AL73" s="541">
        <v>0</v>
      </c>
      <c r="AM73" s="541">
        <v>0</v>
      </c>
      <c r="AN73" s="541">
        <v>0</v>
      </c>
      <c r="AO73" s="541">
        <v>0</v>
      </c>
      <c r="AP73" s="559">
        <f>SUM(C73:AO73)</f>
        <v>5418</v>
      </c>
      <c r="AQ73" s="541">
        <v>0</v>
      </c>
      <c r="AR73" s="541">
        <v>0</v>
      </c>
      <c r="AS73" s="541">
        <v>0</v>
      </c>
      <c r="AT73" s="541">
        <v>0</v>
      </c>
      <c r="AU73" s="541">
        <v>0</v>
      </c>
      <c r="AV73" s="541">
        <v>0</v>
      </c>
      <c r="AW73" s="541">
        <v>0</v>
      </c>
      <c r="AX73" s="541">
        <v>0</v>
      </c>
      <c r="AY73" s="541">
        <v>0</v>
      </c>
      <c r="AZ73" s="541">
        <v>0</v>
      </c>
      <c r="BA73" s="541">
        <v>2</v>
      </c>
      <c r="BB73" s="541">
        <v>0</v>
      </c>
      <c r="BC73" s="541">
        <v>2</v>
      </c>
      <c r="BD73" s="541">
        <f>SUM(AP73:BC73)</f>
        <v>5422</v>
      </c>
    </row>
    <row r="74" spans="1:56" s="552" customFormat="1" ht="16.149999999999999" customHeight="1" x14ac:dyDescent="0.2">
      <c r="A74" s="558" t="s">
        <v>149</v>
      </c>
      <c r="B74" s="540" t="s">
        <v>248</v>
      </c>
      <c r="C74" s="541">
        <v>1356</v>
      </c>
      <c r="D74" s="541">
        <v>0</v>
      </c>
      <c r="E74" s="541">
        <v>0</v>
      </c>
      <c r="F74" s="541">
        <v>0</v>
      </c>
      <c r="G74" s="541">
        <v>0</v>
      </c>
      <c r="H74" s="541">
        <v>10</v>
      </c>
      <c r="I74" s="541">
        <v>0</v>
      </c>
      <c r="J74" s="541">
        <v>6</v>
      </c>
      <c r="K74" s="541">
        <v>0</v>
      </c>
      <c r="L74" s="541">
        <v>0</v>
      </c>
      <c r="M74" s="541">
        <v>0</v>
      </c>
      <c r="N74" s="541">
        <v>0</v>
      </c>
      <c r="O74" s="541">
        <v>0</v>
      </c>
      <c r="P74" s="541">
        <v>329</v>
      </c>
      <c r="Q74" s="541">
        <v>0</v>
      </c>
      <c r="R74" s="541">
        <v>7</v>
      </c>
      <c r="S74" s="541">
        <v>0</v>
      </c>
      <c r="T74" s="541">
        <v>0</v>
      </c>
      <c r="U74" s="541">
        <v>0</v>
      </c>
      <c r="V74" s="541">
        <v>0</v>
      </c>
      <c r="W74" s="541">
        <v>7</v>
      </c>
      <c r="X74" s="541">
        <v>0</v>
      </c>
      <c r="Y74" s="541">
        <v>0</v>
      </c>
      <c r="Z74" s="541">
        <v>0</v>
      </c>
      <c r="AA74" s="541">
        <v>0</v>
      </c>
      <c r="AB74" s="541">
        <v>0</v>
      </c>
      <c r="AC74" s="541">
        <v>0</v>
      </c>
      <c r="AD74" s="541">
        <v>0</v>
      </c>
      <c r="AE74" s="541">
        <v>8</v>
      </c>
      <c r="AF74" s="541">
        <v>0</v>
      </c>
      <c r="AG74" s="541">
        <v>155</v>
      </c>
      <c r="AH74" s="541">
        <v>0</v>
      </c>
      <c r="AI74" s="541">
        <v>9</v>
      </c>
      <c r="AJ74" s="541">
        <v>5</v>
      </c>
      <c r="AK74" s="541">
        <v>0</v>
      </c>
      <c r="AL74" s="541">
        <v>0</v>
      </c>
      <c r="AM74" s="541">
        <v>1</v>
      </c>
      <c r="AN74" s="541">
        <v>0</v>
      </c>
      <c r="AO74" s="541">
        <v>14</v>
      </c>
      <c r="AP74" s="559">
        <f>SUM(C74:AO74)</f>
        <v>1907</v>
      </c>
      <c r="AQ74" s="541">
        <v>0</v>
      </c>
      <c r="AR74" s="541">
        <v>0</v>
      </c>
      <c r="AS74" s="541">
        <v>0</v>
      </c>
      <c r="AT74" s="541">
        <v>0</v>
      </c>
      <c r="AU74" s="541">
        <v>0</v>
      </c>
      <c r="AV74" s="541">
        <v>0</v>
      </c>
      <c r="AW74" s="541">
        <v>0</v>
      </c>
      <c r="AX74" s="541">
        <v>0</v>
      </c>
      <c r="AY74" s="541">
        <v>0</v>
      </c>
      <c r="AZ74" s="541">
        <v>0</v>
      </c>
      <c r="BA74" s="541">
        <v>0</v>
      </c>
      <c r="BB74" s="541">
        <v>0</v>
      </c>
      <c r="BC74" s="541">
        <v>1</v>
      </c>
      <c r="BD74" s="541">
        <f>SUM(AP74:BC74)</f>
        <v>1908</v>
      </c>
    </row>
    <row r="75" spans="1:56" s="552" customFormat="1" ht="16.149999999999999" customHeight="1" x14ac:dyDescent="0.2">
      <c r="A75" s="558" t="s">
        <v>249</v>
      </c>
      <c r="B75" s="540" t="s">
        <v>250</v>
      </c>
      <c r="C75" s="541">
        <v>4495</v>
      </c>
      <c r="D75" s="541">
        <v>0</v>
      </c>
      <c r="E75" s="541">
        <v>0</v>
      </c>
      <c r="F75" s="541">
        <v>0</v>
      </c>
      <c r="G75" s="541">
        <v>0</v>
      </c>
      <c r="H75" s="541">
        <v>2</v>
      </c>
      <c r="I75" s="541">
        <v>0</v>
      </c>
      <c r="J75" s="541">
        <v>21</v>
      </c>
      <c r="K75" s="541">
        <v>0</v>
      </c>
      <c r="L75" s="541">
        <v>0</v>
      </c>
      <c r="M75" s="541">
        <v>0</v>
      </c>
      <c r="N75" s="541">
        <v>0</v>
      </c>
      <c r="O75" s="541">
        <v>0</v>
      </c>
      <c r="P75" s="541">
        <v>1</v>
      </c>
      <c r="Q75" s="541">
        <v>0</v>
      </c>
      <c r="R75" s="541">
        <v>0</v>
      </c>
      <c r="S75" s="541">
        <v>0</v>
      </c>
      <c r="T75" s="541">
        <v>0</v>
      </c>
      <c r="U75" s="541">
        <v>0</v>
      </c>
      <c r="V75" s="541">
        <v>0</v>
      </c>
      <c r="W75" s="541">
        <v>0</v>
      </c>
      <c r="X75" s="541">
        <v>0</v>
      </c>
      <c r="Y75" s="541">
        <v>0</v>
      </c>
      <c r="Z75" s="541">
        <v>0</v>
      </c>
      <c r="AA75" s="541">
        <v>0</v>
      </c>
      <c r="AB75" s="541">
        <v>0</v>
      </c>
      <c r="AC75" s="541">
        <v>0</v>
      </c>
      <c r="AD75" s="541">
        <v>0</v>
      </c>
      <c r="AE75" s="541">
        <v>12</v>
      </c>
      <c r="AF75" s="541">
        <v>0</v>
      </c>
      <c r="AG75" s="541">
        <v>1</v>
      </c>
      <c r="AH75" s="541">
        <v>0</v>
      </c>
      <c r="AI75" s="541">
        <v>5</v>
      </c>
      <c r="AJ75" s="541">
        <v>10</v>
      </c>
      <c r="AK75" s="541">
        <v>0</v>
      </c>
      <c r="AL75" s="541">
        <v>0</v>
      </c>
      <c r="AM75" s="541">
        <v>0</v>
      </c>
      <c r="AN75" s="541">
        <v>0</v>
      </c>
      <c r="AO75" s="541">
        <v>6</v>
      </c>
      <c r="AP75" s="559">
        <f>SUM(C75:AO75)</f>
        <v>4553</v>
      </c>
      <c r="AQ75" s="541">
        <v>0</v>
      </c>
      <c r="AR75" s="541">
        <v>0</v>
      </c>
      <c r="AS75" s="541">
        <v>0</v>
      </c>
      <c r="AT75" s="541">
        <v>0</v>
      </c>
      <c r="AU75" s="541">
        <v>0</v>
      </c>
      <c r="AV75" s="541">
        <v>0</v>
      </c>
      <c r="AW75" s="541">
        <v>0</v>
      </c>
      <c r="AX75" s="541">
        <v>0</v>
      </c>
      <c r="AY75" s="541">
        <v>0</v>
      </c>
      <c r="AZ75" s="541">
        <v>0</v>
      </c>
      <c r="BA75" s="541">
        <v>0</v>
      </c>
      <c r="BB75" s="541">
        <v>0</v>
      </c>
      <c r="BC75" s="541">
        <v>2</v>
      </c>
      <c r="BD75" s="541">
        <f>SUM(AP75:BC75)</f>
        <v>4555</v>
      </c>
    </row>
    <row r="76" spans="1:56" s="563" customFormat="1" ht="16.149999999999999" customHeight="1" thickBot="1" x14ac:dyDescent="0.25">
      <c r="A76" s="562"/>
      <c r="B76" s="546" t="s">
        <v>467</v>
      </c>
      <c r="C76" s="547">
        <f>SUM(C7:C75)</f>
        <v>623043</v>
      </c>
      <c r="D76" s="547">
        <f>SUM(D7:D75)</f>
        <v>10875</v>
      </c>
      <c r="E76" s="547">
        <f>SUM(E7:E75)</f>
        <v>8670</v>
      </c>
      <c r="F76" s="547">
        <f>SUM(F7:F75)</f>
        <v>23308</v>
      </c>
      <c r="G76" s="547">
        <f t="shared" ref="G76:AF76" si="4">SUM(G7:G75)</f>
        <v>955</v>
      </c>
      <c r="H76" s="547">
        <f t="shared" si="4"/>
        <v>569</v>
      </c>
      <c r="I76" s="547">
        <f t="shared" si="4"/>
        <v>565</v>
      </c>
      <c r="J76" s="547">
        <f t="shared" si="4"/>
        <v>2358</v>
      </c>
      <c r="K76" s="547">
        <f t="shared" si="4"/>
        <v>850</v>
      </c>
      <c r="L76" s="547">
        <f t="shared" si="4"/>
        <v>764</v>
      </c>
      <c r="M76" s="547">
        <f t="shared" si="4"/>
        <v>754</v>
      </c>
      <c r="N76" s="547">
        <f t="shared" si="4"/>
        <v>37</v>
      </c>
      <c r="O76" s="547">
        <f t="shared" si="4"/>
        <v>270</v>
      </c>
      <c r="P76" s="547">
        <f t="shared" si="4"/>
        <v>615</v>
      </c>
      <c r="Q76" s="547">
        <f t="shared" si="4"/>
        <v>54</v>
      </c>
      <c r="R76" s="547">
        <f>SUM(R7:R75)</f>
        <v>124</v>
      </c>
      <c r="S76" s="547">
        <f t="shared" si="4"/>
        <v>408</v>
      </c>
      <c r="T76" s="547">
        <f t="shared" si="4"/>
        <v>482</v>
      </c>
      <c r="U76" s="547">
        <f t="shared" si="4"/>
        <v>423</v>
      </c>
      <c r="V76" s="547">
        <f t="shared" si="4"/>
        <v>70</v>
      </c>
      <c r="W76" s="547">
        <f t="shared" si="4"/>
        <v>110</v>
      </c>
      <c r="X76" s="547">
        <f t="shared" si="4"/>
        <v>432</v>
      </c>
      <c r="Y76" s="547">
        <f t="shared" si="4"/>
        <v>82</v>
      </c>
      <c r="Z76" s="547">
        <f t="shared" si="4"/>
        <v>238</v>
      </c>
      <c r="AA76" s="1562">
        <f t="shared" si="4"/>
        <v>461</v>
      </c>
      <c r="AB76" s="547">
        <f t="shared" si="4"/>
        <v>437</v>
      </c>
      <c r="AC76" s="547">
        <f t="shared" si="4"/>
        <v>180</v>
      </c>
      <c r="AD76" s="547">
        <f t="shared" si="4"/>
        <v>883</v>
      </c>
      <c r="AE76" s="547">
        <f t="shared" si="4"/>
        <v>336</v>
      </c>
      <c r="AF76" s="547">
        <f t="shared" si="4"/>
        <v>846</v>
      </c>
      <c r="AG76" s="547">
        <f t="shared" ref="AG76:BD76" si="5">SUM(AG7:AG75)</f>
        <v>369</v>
      </c>
      <c r="AH76" s="547">
        <f t="shared" si="5"/>
        <v>133</v>
      </c>
      <c r="AI76" s="547">
        <f>SUM(AI7:AI75)</f>
        <v>690</v>
      </c>
      <c r="AJ76" s="547">
        <f t="shared" si="5"/>
        <v>1911</v>
      </c>
      <c r="AK76" s="547">
        <f t="shared" si="5"/>
        <v>543</v>
      </c>
      <c r="AL76" s="547">
        <f t="shared" si="5"/>
        <v>249</v>
      </c>
      <c r="AM76" s="547">
        <f>SUM(AM7:AM75)</f>
        <v>266</v>
      </c>
      <c r="AN76" s="547">
        <f>SUM(AN7:AN75)</f>
        <v>321</v>
      </c>
      <c r="AO76" s="547">
        <f>SUM(AO7:AO75)</f>
        <v>286</v>
      </c>
      <c r="AP76" s="564">
        <f t="shared" si="5"/>
        <v>683967</v>
      </c>
      <c r="AQ76" s="547">
        <f t="shared" si="5"/>
        <v>260</v>
      </c>
      <c r="AR76" s="547">
        <f t="shared" si="5"/>
        <v>337</v>
      </c>
      <c r="AS76" s="547">
        <f t="shared" si="5"/>
        <v>1379</v>
      </c>
      <c r="AT76" s="547">
        <f t="shared" si="5"/>
        <v>728</v>
      </c>
      <c r="AU76" s="547">
        <f t="shared" si="5"/>
        <v>866</v>
      </c>
      <c r="AV76" s="547">
        <f t="shared" si="5"/>
        <v>941</v>
      </c>
      <c r="AW76" s="547">
        <f t="shared" si="5"/>
        <v>120</v>
      </c>
      <c r="AX76" s="547">
        <f t="shared" si="5"/>
        <v>1435</v>
      </c>
      <c r="AY76" s="547">
        <f t="shared" si="5"/>
        <v>287</v>
      </c>
      <c r="AZ76" s="547">
        <f t="shared" si="5"/>
        <v>280</v>
      </c>
      <c r="BA76" s="547">
        <f t="shared" si="5"/>
        <v>335</v>
      </c>
      <c r="BB76" s="547">
        <f t="shared" si="5"/>
        <v>222</v>
      </c>
      <c r="BC76" s="547">
        <f t="shared" si="5"/>
        <v>158</v>
      </c>
      <c r="BD76" s="547">
        <f t="shared" si="5"/>
        <v>691315</v>
      </c>
    </row>
    <row r="77" spans="1:56" s="563" customFormat="1" ht="16.149999999999999" hidden="1" customHeight="1" thickTop="1" x14ac:dyDescent="0.2">
      <c r="A77" s="966"/>
      <c r="B77" s="934"/>
      <c r="C77" s="935"/>
      <c r="D77" s="935"/>
      <c r="E77" s="935"/>
      <c r="F77" s="935"/>
      <c r="G77" s="935"/>
      <c r="H77" s="935"/>
      <c r="I77" s="935"/>
      <c r="J77" s="935"/>
      <c r="K77" s="935"/>
      <c r="L77" s="935"/>
      <c r="M77" s="935"/>
      <c r="N77" s="935"/>
      <c r="O77" s="935"/>
      <c r="P77" s="935"/>
      <c r="Q77" s="935"/>
      <c r="R77" s="935"/>
      <c r="S77" s="935"/>
      <c r="T77" s="935"/>
      <c r="U77" s="935"/>
      <c r="V77" s="935"/>
      <c r="W77" s="935"/>
      <c r="X77" s="935"/>
      <c r="Y77" s="935"/>
      <c r="Z77" s="935"/>
      <c r="AA77" s="1056"/>
      <c r="AB77"/>
      <c r="AC77" s="935"/>
      <c r="AD77" s="935"/>
      <c r="AE77" s="935"/>
      <c r="AF77" s="935"/>
      <c r="AG77" s="935"/>
      <c r="AH77" s="935"/>
      <c r="AI77" s="935"/>
      <c r="AJ77" s="935"/>
      <c r="AK77" s="935"/>
      <c r="AL77" s="935"/>
      <c r="AM77" s="935"/>
      <c r="AN77" s="935"/>
      <c r="AO77" s="935"/>
      <c r="AP77" s="967"/>
      <c r="AQ77" s="935"/>
      <c r="AR77" s="935"/>
      <c r="AS77" s="935"/>
      <c r="AT77" s="935"/>
      <c r="AU77" s="935"/>
      <c r="AV77" s="935"/>
      <c r="AW77" s="935"/>
      <c r="AX77" s="935"/>
      <c r="AY77" s="309">
        <f>AY76+AZ76</f>
        <v>567</v>
      </c>
      <c r="AZ77" s="309"/>
      <c r="BA77" s="309"/>
      <c r="BB77" s="309"/>
      <c r="BC77" s="309"/>
      <c r="BD77" s="551"/>
    </row>
    <row r="78" spans="1:56" ht="13.5" thickTop="1" x14ac:dyDescent="0.2"/>
  </sheetData>
  <sheetProtection formatCells="0" formatColumns="0" formatRows="0" sort="0"/>
  <mergeCells count="15">
    <mergeCell ref="BD1:BD3"/>
    <mergeCell ref="AE1:AJ1"/>
    <mergeCell ref="AK1:AO1"/>
    <mergeCell ref="AP1:AP3"/>
    <mergeCell ref="AQ1:AW1"/>
    <mergeCell ref="AX1:BC1"/>
    <mergeCell ref="G1:I1"/>
    <mergeCell ref="J1:P1"/>
    <mergeCell ref="Q1:W1"/>
    <mergeCell ref="X1:AD1"/>
    <mergeCell ref="A1:B3"/>
    <mergeCell ref="C1:C3"/>
    <mergeCell ref="D1:D3"/>
    <mergeCell ref="E1:E3"/>
    <mergeCell ref="F1:F3"/>
  </mergeCells>
  <printOptions horizontalCentered="1"/>
  <pageMargins left="0.4" right="0.4" top="1" bottom="0.5" header="0.3" footer="0.3"/>
  <pageSetup paperSize="5" scale="73" fitToWidth="0" orientation="portrait" r:id="rId1"/>
  <headerFooter>
    <oddHeader>&amp;L&amp;"Arial,Bold"&amp;18&amp;K000000Table 8:  FY2018-19 Budget Letter
February 1, 2018 Student Membership</oddHeader>
    <oddFooter>&amp;R&amp;P</oddFooter>
  </headerFooter>
  <colBreaks count="7" manualBreakCount="7">
    <brk id="9" max="1048575" man="1"/>
    <brk id="16" max="1048575" man="1"/>
    <brk id="23" max="1048575" man="1"/>
    <brk id="30" max="1048575" man="1"/>
    <brk id="36" max="75" man="1"/>
    <brk id="42" max="75" man="1"/>
    <brk id="49" max="104857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5"/>
  <sheetViews>
    <sheetView zoomScaleNormal="100" zoomScaleSheetLayoutView="100" workbookViewId="0">
      <pane xSplit="3" ySplit="2" topLeftCell="D3" activePane="bottomRight" state="frozen"/>
      <selection activeCell="C7" sqref="C7"/>
      <selection pane="topRight" activeCell="C7" sqref="C7"/>
      <selection pane="bottomLeft" activeCell="C7" sqref="C7"/>
      <selection pane="bottomRight" activeCell="D4" sqref="D4"/>
    </sheetView>
  </sheetViews>
  <sheetFormatPr defaultColWidth="8.85546875" defaultRowHeight="15" x14ac:dyDescent="0.25"/>
  <cols>
    <col min="1" max="1" width="9" style="567" bestFit="1" customWidth="1"/>
    <col min="2" max="2" width="9" style="567" hidden="1" customWidth="1"/>
    <col min="3" max="3" width="46.7109375" style="231" bestFit="1" customWidth="1"/>
    <col min="4" max="5" width="9" style="231" customWidth="1"/>
    <col min="6" max="6" width="9" style="550" customWidth="1"/>
    <col min="7" max="16384" width="8.85546875" style="231"/>
  </cols>
  <sheetData>
    <row r="1" spans="1:6" s="230" customFormat="1" ht="37.9" customHeight="1" x14ac:dyDescent="0.2">
      <c r="A1" s="1856" t="s">
        <v>1198</v>
      </c>
      <c r="B1" s="1857"/>
      <c r="C1" s="1858"/>
      <c r="D1" s="232" t="s">
        <v>429</v>
      </c>
      <c r="E1" s="232" t="s">
        <v>616</v>
      </c>
      <c r="F1" s="594" t="s">
        <v>584</v>
      </c>
    </row>
    <row r="2" spans="1:6" s="230" customFormat="1" ht="19.149999999999999" customHeight="1" x14ac:dyDescent="0.2">
      <c r="A2" s="829"/>
      <c r="B2" s="829"/>
      <c r="C2" s="829"/>
      <c r="D2" s="829">
        <v>1</v>
      </c>
      <c r="E2" s="829">
        <f>D2+1</f>
        <v>2</v>
      </c>
      <c r="F2" s="829">
        <f>E2+1</f>
        <v>3</v>
      </c>
    </row>
    <row r="3" spans="1:6" s="230" customFormat="1" ht="19.149999999999999" hidden="1" customHeight="1" x14ac:dyDescent="0.2">
      <c r="A3" s="1057"/>
      <c r="B3" s="1057"/>
      <c r="C3" s="1057"/>
      <c r="D3" s="1057"/>
      <c r="E3" s="1057"/>
      <c r="F3" s="1057"/>
    </row>
    <row r="4" spans="1:6" ht="19.5" customHeight="1" x14ac:dyDescent="0.25">
      <c r="A4" s="565">
        <v>396211</v>
      </c>
      <c r="B4" s="565" t="s">
        <v>609</v>
      </c>
      <c r="C4" s="540" t="s">
        <v>1199</v>
      </c>
      <c r="D4" s="541">
        <v>851</v>
      </c>
      <c r="E4" s="1058"/>
      <c r="F4" s="548">
        <f t="shared" ref="F4:F12" si="0">SUM(D4:E4)</f>
        <v>851</v>
      </c>
    </row>
    <row r="5" spans="1:6" ht="19.5" customHeight="1" x14ac:dyDescent="0.25">
      <c r="A5" s="565" t="s">
        <v>612</v>
      </c>
      <c r="B5" s="565" t="s">
        <v>365</v>
      </c>
      <c r="C5" s="540" t="s">
        <v>432</v>
      </c>
      <c r="D5" s="1058"/>
      <c r="E5" s="541">
        <v>96</v>
      </c>
      <c r="F5" s="548">
        <f t="shared" si="0"/>
        <v>96</v>
      </c>
    </row>
    <row r="6" spans="1:6" ht="19.5" customHeight="1" x14ac:dyDescent="0.25">
      <c r="A6" s="566" t="s">
        <v>615</v>
      </c>
      <c r="B6" s="566" t="s">
        <v>366</v>
      </c>
      <c r="C6" s="542" t="s">
        <v>434</v>
      </c>
      <c r="D6" s="1059"/>
      <c r="E6" s="543">
        <v>397</v>
      </c>
      <c r="F6" s="549">
        <f t="shared" si="0"/>
        <v>397</v>
      </c>
    </row>
    <row r="7" spans="1:6" ht="19.5" customHeight="1" x14ac:dyDescent="0.25">
      <c r="A7" s="565" t="s">
        <v>613</v>
      </c>
      <c r="B7" s="565" t="s">
        <v>406</v>
      </c>
      <c r="C7" s="540" t="s">
        <v>433</v>
      </c>
      <c r="D7" s="1058"/>
      <c r="E7" s="541">
        <v>394</v>
      </c>
      <c r="F7" s="548">
        <f t="shared" si="0"/>
        <v>394</v>
      </c>
    </row>
    <row r="8" spans="1:6" ht="19.5" customHeight="1" x14ac:dyDescent="0.25">
      <c r="A8" s="565" t="s">
        <v>611</v>
      </c>
      <c r="B8" s="565" t="s">
        <v>364</v>
      </c>
      <c r="C8" s="540" t="s">
        <v>431</v>
      </c>
      <c r="D8" s="1058"/>
      <c r="E8" s="541">
        <v>247</v>
      </c>
      <c r="F8" s="548">
        <f t="shared" si="0"/>
        <v>247</v>
      </c>
    </row>
    <row r="9" spans="1:6" ht="19.5" customHeight="1" x14ac:dyDescent="0.25">
      <c r="A9" s="565" t="s">
        <v>461</v>
      </c>
      <c r="B9" s="565" t="s">
        <v>461</v>
      </c>
      <c r="C9" s="540" t="s">
        <v>765</v>
      </c>
      <c r="D9" s="1058"/>
      <c r="E9" s="541">
        <v>393</v>
      </c>
      <c r="F9" s="548">
        <f t="shared" si="0"/>
        <v>393</v>
      </c>
    </row>
    <row r="10" spans="1:6" ht="19.5" customHeight="1" x14ac:dyDescent="0.25">
      <c r="A10" s="565" t="s">
        <v>462</v>
      </c>
      <c r="B10" s="565" t="s">
        <v>462</v>
      </c>
      <c r="C10" s="540" t="s">
        <v>439</v>
      </c>
      <c r="D10" s="1058"/>
      <c r="E10" s="541">
        <v>183</v>
      </c>
      <c r="F10" s="548">
        <f t="shared" si="0"/>
        <v>183</v>
      </c>
    </row>
    <row r="11" spans="1:6" ht="19.5" customHeight="1" x14ac:dyDescent="0.25">
      <c r="A11" s="566" t="s">
        <v>463</v>
      </c>
      <c r="B11" s="566" t="s">
        <v>463</v>
      </c>
      <c r="C11" s="542" t="s">
        <v>440</v>
      </c>
      <c r="D11" s="1059"/>
      <c r="E11" s="543">
        <v>238</v>
      </c>
      <c r="F11" s="549">
        <f t="shared" si="0"/>
        <v>238</v>
      </c>
    </row>
    <row r="12" spans="1:6" ht="19.5" customHeight="1" thickBot="1" x14ac:dyDescent="0.3">
      <c r="A12" s="565" t="s">
        <v>610</v>
      </c>
      <c r="B12" s="565">
        <v>389002</v>
      </c>
      <c r="C12" s="540" t="s">
        <v>430</v>
      </c>
      <c r="D12" s="1058"/>
      <c r="E12" s="541">
        <v>433</v>
      </c>
      <c r="F12" s="548">
        <f t="shared" si="0"/>
        <v>433</v>
      </c>
    </row>
    <row r="13" spans="1:6" ht="19.5" customHeight="1" thickBot="1" x14ac:dyDescent="0.3">
      <c r="A13" s="1038"/>
      <c r="B13" s="1039"/>
      <c r="C13" s="1041"/>
      <c r="D13" s="1040">
        <f>SUM(D4:D12)</f>
        <v>851</v>
      </c>
      <c r="E13" s="1040">
        <f>SUM(E4:E12)</f>
        <v>2381</v>
      </c>
      <c r="F13" s="1042">
        <f>SUM(F4:F12)</f>
        <v>3232</v>
      </c>
    </row>
    <row r="15" spans="1:6" x14ac:dyDescent="0.25">
      <c r="A15" s="933"/>
      <c r="B15" s="933"/>
      <c r="C15" s="934"/>
      <c r="D15" s="935"/>
      <c r="E15" s="935"/>
      <c r="F15" s="935"/>
    </row>
  </sheetData>
  <sheetProtection formatCells="0" formatColumns="0" formatRows="0" sort="0"/>
  <sortState ref="A2:G48">
    <sortCondition sortBy="cellColor" ref="A2:A48" dxfId="69"/>
    <sortCondition ref="A2:A48"/>
  </sortState>
  <mergeCells count="1">
    <mergeCell ref="A1:C1"/>
  </mergeCells>
  <printOptions horizontalCentered="1"/>
  <pageMargins left="0.5" right="0.5" top="1.25" bottom="0.5" header="0.3" footer="0.3"/>
  <pageSetup paperSize="5" orientation="portrait" r:id="rId1"/>
  <headerFooter>
    <oddHeader>&amp;L&amp;"Arial,Bold"&amp;16Table 8A:  FY2018-19 Budget Letter
&amp;K000000February 1, 2018 Student Membership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O79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9.140625" defaultRowHeight="12.75" x14ac:dyDescent="0.2"/>
  <cols>
    <col min="1" max="1" width="5.5703125" customWidth="1"/>
    <col min="2" max="2" width="19.5703125" customWidth="1"/>
    <col min="3" max="8" width="16" customWidth="1"/>
    <col min="9" max="12" width="15.28515625" customWidth="1"/>
    <col min="13" max="14" width="15.85546875" customWidth="1"/>
    <col min="15" max="15" width="19.5703125" customWidth="1"/>
  </cols>
  <sheetData>
    <row r="1" spans="1:15" ht="27.75" customHeight="1" thickBot="1" x14ac:dyDescent="0.25">
      <c r="A1" s="1867" t="s">
        <v>693</v>
      </c>
      <c r="B1" s="1868"/>
      <c r="C1" s="1873" t="s">
        <v>1205</v>
      </c>
      <c r="D1" s="1874"/>
      <c r="E1" s="1874"/>
      <c r="F1" s="1874"/>
      <c r="G1" s="1874"/>
      <c r="H1" s="1875"/>
      <c r="I1" s="1873" t="s">
        <v>1206</v>
      </c>
      <c r="J1" s="1876"/>
      <c r="K1" s="1876"/>
      <c r="L1" s="1877"/>
      <c r="M1" s="1878" t="s">
        <v>1588</v>
      </c>
      <c r="N1" s="1879"/>
      <c r="O1" s="803" t="s">
        <v>694</v>
      </c>
    </row>
    <row r="2" spans="1:15" ht="130.5" customHeight="1" x14ac:dyDescent="0.2">
      <c r="A2" s="1869"/>
      <c r="B2" s="1870"/>
      <c r="C2" s="1880" t="s">
        <v>683</v>
      </c>
      <c r="D2" s="1859" t="s">
        <v>486</v>
      </c>
      <c r="E2" s="1859" t="s">
        <v>695</v>
      </c>
      <c r="F2" s="804" t="s">
        <v>691</v>
      </c>
      <c r="G2" s="1859" t="s">
        <v>684</v>
      </c>
      <c r="H2" s="805" t="s">
        <v>692</v>
      </c>
      <c r="I2" s="1880" t="s">
        <v>1250</v>
      </c>
      <c r="J2" s="1859" t="s">
        <v>696</v>
      </c>
      <c r="K2" s="1859" t="s">
        <v>697</v>
      </c>
      <c r="L2" s="1861" t="s">
        <v>698</v>
      </c>
      <c r="M2" s="1863" t="s">
        <v>699</v>
      </c>
      <c r="N2" s="1865" t="s">
        <v>700</v>
      </c>
      <c r="O2" s="806" t="s">
        <v>1637</v>
      </c>
    </row>
    <row r="3" spans="1:15" ht="28.5" customHeight="1" thickBot="1" x14ac:dyDescent="0.25">
      <c r="A3" s="1871"/>
      <c r="B3" s="1872"/>
      <c r="C3" s="1881"/>
      <c r="D3" s="1860"/>
      <c r="E3" s="1860"/>
      <c r="F3" s="1564" t="s">
        <v>701</v>
      </c>
      <c r="G3" s="1860"/>
      <c r="H3" s="1565" t="s">
        <v>702</v>
      </c>
      <c r="I3" s="1881"/>
      <c r="J3" s="1860"/>
      <c r="K3" s="1860"/>
      <c r="L3" s="1862"/>
      <c r="M3" s="1864"/>
      <c r="N3" s="1866"/>
      <c r="O3" s="1566" t="s">
        <v>703</v>
      </c>
    </row>
    <row r="4" spans="1:15" ht="14.45" customHeight="1" x14ac:dyDescent="0.2">
      <c r="A4" s="1567"/>
      <c r="B4" s="1568"/>
      <c r="C4" s="1569">
        <f>B4+1</f>
        <v>1</v>
      </c>
      <c r="D4" s="1569">
        <f t="shared" ref="D4:N4" si="0">C4+1</f>
        <v>2</v>
      </c>
      <c r="E4" s="1569">
        <f t="shared" si="0"/>
        <v>3</v>
      </c>
      <c r="F4" s="1569">
        <f t="shared" si="0"/>
        <v>4</v>
      </c>
      <c r="G4" s="1569">
        <f>F4+1</f>
        <v>5</v>
      </c>
      <c r="H4" s="1569">
        <f t="shared" si="0"/>
        <v>6</v>
      </c>
      <c r="I4" s="1569">
        <f t="shared" si="0"/>
        <v>7</v>
      </c>
      <c r="J4" s="1569">
        <f t="shared" si="0"/>
        <v>8</v>
      </c>
      <c r="K4" s="1569">
        <f t="shared" si="0"/>
        <v>9</v>
      </c>
      <c r="L4" s="1569">
        <f t="shared" si="0"/>
        <v>10</v>
      </c>
      <c r="M4" s="1569">
        <f t="shared" si="0"/>
        <v>11</v>
      </c>
      <c r="N4" s="1569">
        <f t="shared" si="0"/>
        <v>12</v>
      </c>
      <c r="O4" s="1569">
        <f>N4+1</f>
        <v>13</v>
      </c>
    </row>
    <row r="5" spans="1:15" ht="14.45" hidden="1" customHeight="1" x14ac:dyDescent="0.2">
      <c r="A5" s="1570"/>
      <c r="B5" s="963"/>
      <c r="C5" s="1571" t="s">
        <v>947</v>
      </c>
      <c r="D5" s="1571" t="s">
        <v>948</v>
      </c>
      <c r="E5" s="1571" t="s">
        <v>949</v>
      </c>
      <c r="F5" s="1571" t="s">
        <v>950</v>
      </c>
      <c r="G5" s="1571" t="s">
        <v>951</v>
      </c>
      <c r="H5" s="1571" t="s">
        <v>952</v>
      </c>
      <c r="I5" s="1571" t="s">
        <v>953</v>
      </c>
      <c r="J5" s="1571" t="s">
        <v>954</v>
      </c>
      <c r="K5" s="1571" t="s">
        <v>955</v>
      </c>
      <c r="L5" s="1571" t="s">
        <v>956</v>
      </c>
      <c r="M5" s="1571"/>
      <c r="N5" s="1571"/>
      <c r="O5" s="1571" t="s">
        <v>957</v>
      </c>
    </row>
    <row r="6" spans="1:15" ht="25.5" hidden="1" x14ac:dyDescent="0.2">
      <c r="A6" s="1570"/>
      <c r="B6" s="963"/>
      <c r="C6" s="1572" t="s">
        <v>802</v>
      </c>
      <c r="D6" s="1572" t="s">
        <v>802</v>
      </c>
      <c r="E6" s="1572" t="s">
        <v>802</v>
      </c>
      <c r="F6" s="1572" t="s">
        <v>803</v>
      </c>
      <c r="G6" s="1572" t="s">
        <v>958</v>
      </c>
      <c r="H6" s="1572" t="s">
        <v>803</v>
      </c>
      <c r="I6" s="1572" t="s">
        <v>802</v>
      </c>
      <c r="J6" s="1572" t="s">
        <v>802</v>
      </c>
      <c r="K6" s="1572" t="s">
        <v>802</v>
      </c>
      <c r="L6" s="1572" t="s">
        <v>802</v>
      </c>
      <c r="M6" s="1572" t="s">
        <v>959</v>
      </c>
      <c r="N6" s="1572" t="s">
        <v>959</v>
      </c>
      <c r="O6" s="1572" t="s">
        <v>803</v>
      </c>
    </row>
    <row r="7" spans="1:15" ht="16.149999999999999" customHeight="1" x14ac:dyDescent="0.2">
      <c r="A7" s="1573">
        <v>1</v>
      </c>
      <c r="B7" s="1574" t="s">
        <v>7</v>
      </c>
      <c r="C7" s="1575">
        <v>2995.3301661132714</v>
      </c>
      <c r="D7" s="1575">
        <v>715</v>
      </c>
      <c r="E7" s="1575">
        <v>168.92251077699507</v>
      </c>
      <c r="F7" s="1576">
        <f>SUM(C7:E7)</f>
        <v>3879.2526768902662</v>
      </c>
      <c r="G7" s="1575">
        <v>777.48</v>
      </c>
      <c r="H7" s="1576">
        <f t="shared" ref="H7:H70" si="1">SUM(F7:G7)</f>
        <v>4656.7326768902658</v>
      </c>
      <c r="I7" s="1575">
        <v>658.97263654491974</v>
      </c>
      <c r="J7" s="1575">
        <v>179.71980996679628</v>
      </c>
      <c r="K7" s="1575">
        <v>4492.9952491699069</v>
      </c>
      <c r="L7" s="1575">
        <v>1797.1980996679629</v>
      </c>
      <c r="M7" s="1575">
        <f>'[15]18-19 Final_Type1,1B,2,3,3B,4'!K7</f>
        <v>2561</v>
      </c>
      <c r="N7" s="1575">
        <f>'[15]18-19 Final_Type1,1B,2,3,3B,4'!N7</f>
        <v>2561</v>
      </c>
      <c r="O7" s="1576">
        <f t="shared" ref="O7:O70" si="2">F7+N7</f>
        <v>6440.2526768902662</v>
      </c>
    </row>
    <row r="8" spans="1:15" ht="16.149999999999999" customHeight="1" x14ac:dyDescent="0.2">
      <c r="A8" s="1122">
        <v>2</v>
      </c>
      <c r="B8" s="801" t="s">
        <v>8</v>
      </c>
      <c r="C8" s="807">
        <v>3383.4857502012196</v>
      </c>
      <c r="D8" s="807">
        <v>1461</v>
      </c>
      <c r="E8" s="807">
        <v>168.92249015748033</v>
      </c>
      <c r="F8" s="808">
        <f t="shared" ref="F8:F71" si="3">SUM(C8:E8)</f>
        <v>5013.4082403587008</v>
      </c>
      <c r="G8" s="807">
        <v>842.32</v>
      </c>
      <c r="H8" s="808">
        <f t="shared" si="1"/>
        <v>5855.7282403587005</v>
      </c>
      <c r="I8" s="807">
        <v>744.36686504426837</v>
      </c>
      <c r="J8" s="807">
        <v>203.00914501207316</v>
      </c>
      <c r="K8" s="807">
        <v>5075.2286253018301</v>
      </c>
      <c r="L8" s="807">
        <v>2030.0914501207317</v>
      </c>
      <c r="M8" s="807">
        <f>'[15]18-19 Final_Type1,1B,2,3,3B,4'!K8</f>
        <v>2635</v>
      </c>
      <c r="N8" s="807">
        <f>'[15]18-19 Final_Type1,1B,2,3,3B,4'!N8</f>
        <v>3025</v>
      </c>
      <c r="O8" s="808">
        <f t="shared" si="2"/>
        <v>8038.4082403587008</v>
      </c>
    </row>
    <row r="9" spans="1:15" ht="16.149999999999999" customHeight="1" x14ac:dyDescent="0.2">
      <c r="A9" s="1122">
        <v>3</v>
      </c>
      <c r="B9" s="801" t="s">
        <v>9</v>
      </c>
      <c r="C9" s="807">
        <v>2406.5240656261053</v>
      </c>
      <c r="D9" s="807">
        <v>570</v>
      </c>
      <c r="E9" s="807">
        <v>168.92254224968198</v>
      </c>
      <c r="F9" s="808">
        <f t="shared" si="3"/>
        <v>3145.4466078757873</v>
      </c>
      <c r="G9" s="807">
        <v>596.84</v>
      </c>
      <c r="H9" s="808">
        <f t="shared" si="1"/>
        <v>3742.2866078757875</v>
      </c>
      <c r="I9" s="807">
        <v>529.43529443774321</v>
      </c>
      <c r="J9" s="807">
        <v>144.39144393756632</v>
      </c>
      <c r="K9" s="807">
        <v>3609.7860984391582</v>
      </c>
      <c r="L9" s="807">
        <v>1443.9144393756631</v>
      </c>
      <c r="M9" s="807">
        <f>'[15]18-19 Final_Type1,1B,2,3,3B,4'!K9</f>
        <v>5381</v>
      </c>
      <c r="N9" s="807">
        <f>'[15]18-19 Final_Type1,1B,2,3,3B,4'!N9</f>
        <v>6175</v>
      </c>
      <c r="O9" s="808">
        <f t="shared" si="2"/>
        <v>9320.4466078757869</v>
      </c>
    </row>
    <row r="10" spans="1:15" ht="16.149999999999999" customHeight="1" x14ac:dyDescent="0.2">
      <c r="A10" s="1122">
        <v>4</v>
      </c>
      <c r="B10" s="801" t="s">
        <v>10</v>
      </c>
      <c r="C10" s="807">
        <v>3125.7478427810584</v>
      </c>
      <c r="D10" s="807">
        <v>1322</v>
      </c>
      <c r="E10" s="807">
        <v>168.92255054432349</v>
      </c>
      <c r="F10" s="808">
        <f t="shared" si="3"/>
        <v>4616.6703933253821</v>
      </c>
      <c r="G10" s="807">
        <v>585.76</v>
      </c>
      <c r="H10" s="808">
        <f t="shared" si="1"/>
        <v>5202.4303933253823</v>
      </c>
      <c r="I10" s="807">
        <v>687.66452541183287</v>
      </c>
      <c r="J10" s="807">
        <v>187.54487056686349</v>
      </c>
      <c r="K10" s="807">
        <v>4688.6217641715884</v>
      </c>
      <c r="L10" s="807">
        <v>1875.4487056686353</v>
      </c>
      <c r="M10" s="807">
        <f>'[15]18-19 Final_Type1,1B,2,3,3B,4'!K10</f>
        <v>4295</v>
      </c>
      <c r="N10" s="807">
        <f>'[15]18-19 Final_Type1,1B,2,3,3B,4'!N10</f>
        <v>4295</v>
      </c>
      <c r="O10" s="808">
        <f t="shared" si="2"/>
        <v>8911.6703933253812</v>
      </c>
    </row>
    <row r="11" spans="1:15" ht="16.149999999999999" customHeight="1" x14ac:dyDescent="0.2">
      <c r="A11" s="1123">
        <v>5</v>
      </c>
      <c r="B11" s="802" t="s">
        <v>11</v>
      </c>
      <c r="C11" s="809">
        <v>3179.2863215318648</v>
      </c>
      <c r="D11" s="809">
        <v>712</v>
      </c>
      <c r="E11" s="809">
        <v>168.92248949980907</v>
      </c>
      <c r="F11" s="810">
        <f t="shared" si="3"/>
        <v>4060.208811031674</v>
      </c>
      <c r="G11" s="809">
        <v>555.91</v>
      </c>
      <c r="H11" s="810">
        <f t="shared" si="1"/>
        <v>4616.1188110316743</v>
      </c>
      <c r="I11" s="809">
        <v>699.44299073701018</v>
      </c>
      <c r="J11" s="809">
        <v>190.75717929191185</v>
      </c>
      <c r="K11" s="809">
        <v>4768.9294822977972</v>
      </c>
      <c r="L11" s="809">
        <v>1907.5717929191187</v>
      </c>
      <c r="M11" s="809">
        <f>'[15]18-19 Final_Type1,1B,2,3,3B,4'!K11</f>
        <v>2206</v>
      </c>
      <c r="N11" s="809">
        <f>'[15]18-19 Final_Type1,1B,2,3,3B,4'!N11</f>
        <v>2206</v>
      </c>
      <c r="O11" s="810">
        <f t="shared" si="2"/>
        <v>6266.2088110316745</v>
      </c>
    </row>
    <row r="12" spans="1:15" ht="16.149999999999999" customHeight="1" x14ac:dyDescent="0.2">
      <c r="A12" s="1573">
        <v>6</v>
      </c>
      <c r="B12" s="1574" t="s">
        <v>12</v>
      </c>
      <c r="C12" s="1575">
        <v>3052.4564226221978</v>
      </c>
      <c r="D12" s="1575">
        <v>1166</v>
      </c>
      <c r="E12" s="1575">
        <v>168.92256637168143</v>
      </c>
      <c r="F12" s="1576">
        <f t="shared" si="3"/>
        <v>4387.3789889938789</v>
      </c>
      <c r="G12" s="1575">
        <v>545.4799999999999</v>
      </c>
      <c r="H12" s="1576">
        <f t="shared" si="1"/>
        <v>4932.8589889938785</v>
      </c>
      <c r="I12" s="1575">
        <v>671.54041297688354</v>
      </c>
      <c r="J12" s="1575">
        <v>183.14738535733184</v>
      </c>
      <c r="K12" s="1575">
        <v>4578.6846339332969</v>
      </c>
      <c r="L12" s="1575">
        <v>1831.4738535733186</v>
      </c>
      <c r="M12" s="1575">
        <f>'[15]18-19 Final_Type1,1B,2,3,3B,4'!K12</f>
        <v>3284</v>
      </c>
      <c r="N12" s="1575">
        <f>'[15]18-19 Final_Type1,1B,2,3,3B,4'!N12</f>
        <v>3969</v>
      </c>
      <c r="O12" s="1576">
        <f t="shared" si="2"/>
        <v>8356.378988993878</v>
      </c>
    </row>
    <row r="13" spans="1:15" ht="16.149999999999999" customHeight="1" x14ac:dyDescent="0.2">
      <c r="A13" s="1122">
        <v>7</v>
      </c>
      <c r="B13" s="801" t="s">
        <v>13</v>
      </c>
      <c r="C13" s="807">
        <v>1919.1058351219881</v>
      </c>
      <c r="D13" s="807">
        <v>235</v>
      </c>
      <c r="E13" s="807">
        <v>168.92272096251736</v>
      </c>
      <c r="F13" s="808">
        <f t="shared" si="3"/>
        <v>2323.0285560845055</v>
      </c>
      <c r="G13" s="807">
        <v>756.91999999999985</v>
      </c>
      <c r="H13" s="808">
        <f t="shared" si="1"/>
        <v>3079.9485560845051</v>
      </c>
      <c r="I13" s="807">
        <v>422.20328372683736</v>
      </c>
      <c r="J13" s="807">
        <v>115.14635010731928</v>
      </c>
      <c r="K13" s="807">
        <v>2878.6587526829821</v>
      </c>
      <c r="L13" s="807">
        <v>1151.4635010731927</v>
      </c>
      <c r="M13" s="807">
        <f>'[15]18-19 Final_Type1,1B,2,3,3B,4'!K13</f>
        <v>11823</v>
      </c>
      <c r="N13" s="807">
        <f>'[15]18-19 Final_Type1,1B,2,3,3B,4'!N13</f>
        <v>12201</v>
      </c>
      <c r="O13" s="808">
        <f t="shared" si="2"/>
        <v>14524.028556084506</v>
      </c>
    </row>
    <row r="14" spans="1:15" ht="16.149999999999999" customHeight="1" x14ac:dyDescent="0.2">
      <c r="A14" s="1122">
        <v>8</v>
      </c>
      <c r="B14" s="801" t="s">
        <v>14</v>
      </c>
      <c r="C14" s="807">
        <v>2870.3131341006124</v>
      </c>
      <c r="D14" s="807">
        <v>974</v>
      </c>
      <c r="E14" s="807">
        <v>168.92252453166816</v>
      </c>
      <c r="F14" s="808">
        <f t="shared" si="3"/>
        <v>4013.2356586322803</v>
      </c>
      <c r="G14" s="807">
        <v>725.76</v>
      </c>
      <c r="H14" s="808">
        <f t="shared" si="1"/>
        <v>4738.9956586322805</v>
      </c>
      <c r="I14" s="807">
        <v>631.46888950213452</v>
      </c>
      <c r="J14" s="807">
        <v>172.21878804603671</v>
      </c>
      <c r="K14" s="807">
        <v>4305.4697011509179</v>
      </c>
      <c r="L14" s="807">
        <v>1722.1878804603671</v>
      </c>
      <c r="M14" s="807">
        <f>'[15]18-19 Final_Type1,1B,2,3,3B,4'!K14</f>
        <v>4175</v>
      </c>
      <c r="N14" s="807">
        <f>'[15]18-19 Final_Type1,1B,2,3,3B,4'!N14</f>
        <v>4740</v>
      </c>
      <c r="O14" s="808">
        <f t="shared" si="2"/>
        <v>8753.2356586322803</v>
      </c>
    </row>
    <row r="15" spans="1:15" ht="16.149999999999999" customHeight="1" x14ac:dyDescent="0.2">
      <c r="A15" s="1122">
        <v>9</v>
      </c>
      <c r="B15" s="801" t="s">
        <v>15</v>
      </c>
      <c r="C15" s="807">
        <v>2757.0541263442633</v>
      </c>
      <c r="D15" s="807">
        <v>878</v>
      </c>
      <c r="E15" s="807">
        <v>168.92251502777285</v>
      </c>
      <c r="F15" s="808">
        <f t="shared" si="3"/>
        <v>3803.9766413720363</v>
      </c>
      <c r="G15" s="807">
        <v>744.76</v>
      </c>
      <c r="H15" s="808">
        <f t="shared" si="1"/>
        <v>4548.7366413720365</v>
      </c>
      <c r="I15" s="807">
        <v>606.55190779573797</v>
      </c>
      <c r="J15" s="807">
        <v>165.42324758065581</v>
      </c>
      <c r="K15" s="807">
        <v>4135.5811895163952</v>
      </c>
      <c r="L15" s="807">
        <v>1654.2324758065579</v>
      </c>
      <c r="M15" s="807">
        <f>'[15]18-19 Final_Type1,1B,2,3,3B,4'!K15</f>
        <v>4576</v>
      </c>
      <c r="N15" s="807">
        <f>'[15]18-19 Final_Type1,1B,2,3,3B,4'!N15</f>
        <v>5315</v>
      </c>
      <c r="O15" s="808">
        <f t="shared" si="2"/>
        <v>9118.9766413720354</v>
      </c>
    </row>
    <row r="16" spans="1:15" ht="16.149999999999999" customHeight="1" x14ac:dyDescent="0.2">
      <c r="A16" s="1123">
        <v>10</v>
      </c>
      <c r="B16" s="802" t="s">
        <v>16</v>
      </c>
      <c r="C16" s="809">
        <v>2213.4343367552165</v>
      </c>
      <c r="D16" s="809">
        <v>460</v>
      </c>
      <c r="E16" s="809">
        <v>168.92252484910364</v>
      </c>
      <c r="F16" s="810">
        <f t="shared" si="3"/>
        <v>2842.3568616043203</v>
      </c>
      <c r="G16" s="809">
        <v>608.04000000000008</v>
      </c>
      <c r="H16" s="810">
        <f t="shared" si="1"/>
        <v>3450.3968616043203</v>
      </c>
      <c r="I16" s="809">
        <v>486.95555408614769</v>
      </c>
      <c r="J16" s="809">
        <v>132.806060205313</v>
      </c>
      <c r="K16" s="809">
        <v>3320.1515051328256</v>
      </c>
      <c r="L16" s="809">
        <v>1328.06060205313</v>
      </c>
      <c r="M16" s="809">
        <f>'[15]18-19 Final_Type1,1B,2,3,3B,4'!K16</f>
        <v>7054</v>
      </c>
      <c r="N16" s="809">
        <f>'[15]18-19 Final_Type1,1B,2,3,3B,4'!N16</f>
        <v>7813</v>
      </c>
      <c r="O16" s="810">
        <f t="shared" si="2"/>
        <v>10655.356861604319</v>
      </c>
    </row>
    <row r="17" spans="1:15" ht="16.149999999999999" customHeight="1" x14ac:dyDescent="0.2">
      <c r="A17" s="1573">
        <v>11</v>
      </c>
      <c r="B17" s="1574" t="s">
        <v>17</v>
      </c>
      <c r="C17" s="1575">
        <v>3276.6619482881124</v>
      </c>
      <c r="D17" s="1575">
        <v>1558</v>
      </c>
      <c r="E17" s="1575">
        <v>168.92283364958888</v>
      </c>
      <c r="F17" s="1576">
        <f t="shared" si="3"/>
        <v>5003.5847819377013</v>
      </c>
      <c r="G17" s="1575">
        <v>706.55</v>
      </c>
      <c r="H17" s="1576">
        <f t="shared" si="1"/>
        <v>5710.1347819377015</v>
      </c>
      <c r="I17" s="1575">
        <v>720.86562862338462</v>
      </c>
      <c r="J17" s="1575">
        <v>196.59971689728673</v>
      </c>
      <c r="K17" s="1575">
        <v>4914.9929224321686</v>
      </c>
      <c r="L17" s="1575">
        <v>1965.9971689728673</v>
      </c>
      <c r="M17" s="1575">
        <f>'[15]18-19 Final_Type1,1B,2,3,3B,4'!K17</f>
        <v>2848</v>
      </c>
      <c r="N17" s="1575">
        <f>'[15]18-19 Final_Type1,1B,2,3,3B,4'!N17</f>
        <v>3537</v>
      </c>
      <c r="O17" s="1576">
        <f t="shared" si="2"/>
        <v>8540.5847819377013</v>
      </c>
    </row>
    <row r="18" spans="1:15" ht="16.149999999999999" customHeight="1" x14ac:dyDescent="0.2">
      <c r="A18" s="1122">
        <v>12</v>
      </c>
      <c r="B18" s="801" t="s">
        <v>18</v>
      </c>
      <c r="C18" s="807">
        <v>1700.2798483265785</v>
      </c>
      <c r="D18" s="807">
        <v>38</v>
      </c>
      <c r="E18" s="807">
        <v>168.92261001517451</v>
      </c>
      <c r="F18" s="808">
        <f t="shared" si="3"/>
        <v>1907.2024583417531</v>
      </c>
      <c r="G18" s="807">
        <v>1063.31</v>
      </c>
      <c r="H18" s="808">
        <f t="shared" si="1"/>
        <v>2970.5124583417528</v>
      </c>
      <c r="I18" s="807">
        <v>374.0615666318472</v>
      </c>
      <c r="J18" s="807">
        <v>102.01679089959471</v>
      </c>
      <c r="K18" s="807">
        <v>2550.4197724898677</v>
      </c>
      <c r="L18" s="807">
        <v>1020.1679089959471</v>
      </c>
      <c r="M18" s="807">
        <f>'[15]18-19 Final_Type1,1B,2,3,3B,4'!K18</f>
        <v>6902</v>
      </c>
      <c r="N18" s="807">
        <f>'[15]18-19 Final_Type1,1B,2,3,3B,4'!N18</f>
        <v>6902</v>
      </c>
      <c r="O18" s="808">
        <f t="shared" si="2"/>
        <v>8809.2024583417533</v>
      </c>
    </row>
    <row r="19" spans="1:15" ht="16.149999999999999" customHeight="1" x14ac:dyDescent="0.2">
      <c r="A19" s="1122">
        <v>13</v>
      </c>
      <c r="B19" s="801" t="s">
        <v>19</v>
      </c>
      <c r="C19" s="807">
        <v>3297.8060920610687</v>
      </c>
      <c r="D19" s="807">
        <v>1282</v>
      </c>
      <c r="E19" s="807">
        <v>168.92261457550714</v>
      </c>
      <c r="F19" s="808">
        <f t="shared" si="3"/>
        <v>4748.7287066365761</v>
      </c>
      <c r="G19" s="807">
        <v>749.43000000000006</v>
      </c>
      <c r="H19" s="808">
        <f t="shared" si="1"/>
        <v>5498.1587066365764</v>
      </c>
      <c r="I19" s="807">
        <v>725.51734025343501</v>
      </c>
      <c r="J19" s="807">
        <v>197.86836552366407</v>
      </c>
      <c r="K19" s="807">
        <v>4946.7091380916027</v>
      </c>
      <c r="L19" s="807">
        <v>1978.6836552366412</v>
      </c>
      <c r="M19" s="807">
        <f>'[15]18-19 Final_Type1,1B,2,3,3B,4'!K19</f>
        <v>2805</v>
      </c>
      <c r="N19" s="807">
        <f>'[15]18-19 Final_Type1,1B,2,3,3B,4'!N19</f>
        <v>2844</v>
      </c>
      <c r="O19" s="808">
        <f t="shared" si="2"/>
        <v>7592.7287066365761</v>
      </c>
    </row>
    <row r="20" spans="1:15" ht="16.149999999999999" customHeight="1" x14ac:dyDescent="0.2">
      <c r="A20" s="1122">
        <v>14</v>
      </c>
      <c r="B20" s="801" t="s">
        <v>20</v>
      </c>
      <c r="C20" s="807">
        <v>2931.3286556652915</v>
      </c>
      <c r="D20" s="807">
        <v>1101</v>
      </c>
      <c r="E20" s="807">
        <v>168.9225988700565</v>
      </c>
      <c r="F20" s="808">
        <f t="shared" si="3"/>
        <v>4201.2512545353484</v>
      </c>
      <c r="G20" s="807">
        <v>809.9799999999999</v>
      </c>
      <c r="H20" s="808">
        <f t="shared" si="1"/>
        <v>5011.2312545353479</v>
      </c>
      <c r="I20" s="807">
        <v>644.89230424636412</v>
      </c>
      <c r="J20" s="807">
        <v>175.87971933991753</v>
      </c>
      <c r="K20" s="807">
        <v>4396.9929834979375</v>
      </c>
      <c r="L20" s="807">
        <v>1758.7971933991751</v>
      </c>
      <c r="M20" s="807">
        <f>'[15]18-19 Final_Type1,1B,2,3,3B,4'!K20</f>
        <v>3041</v>
      </c>
      <c r="N20" s="807">
        <f>'[15]18-19 Final_Type1,1B,2,3,3B,4'!N20</f>
        <v>3342</v>
      </c>
      <c r="O20" s="808">
        <f t="shared" si="2"/>
        <v>7543.2512545353484</v>
      </c>
    </row>
    <row r="21" spans="1:15" ht="16.149999999999999" customHeight="1" x14ac:dyDescent="0.2">
      <c r="A21" s="1123">
        <v>15</v>
      </c>
      <c r="B21" s="802" t="s">
        <v>21</v>
      </c>
      <c r="C21" s="809">
        <v>3186.4622105753847</v>
      </c>
      <c r="D21" s="809">
        <v>1226</v>
      </c>
      <c r="E21" s="809">
        <v>100</v>
      </c>
      <c r="F21" s="810">
        <f t="shared" si="3"/>
        <v>4512.4622105753842</v>
      </c>
      <c r="G21" s="809">
        <v>553.79999999999995</v>
      </c>
      <c r="H21" s="810">
        <f t="shared" si="1"/>
        <v>5066.2622105753844</v>
      </c>
      <c r="I21" s="809">
        <v>701.0216863265847</v>
      </c>
      <c r="J21" s="809">
        <v>191.18773263452312</v>
      </c>
      <c r="K21" s="809">
        <v>4779.6933158630773</v>
      </c>
      <c r="L21" s="809">
        <v>1911.8773263452308</v>
      </c>
      <c r="M21" s="809">
        <f>'[15]18-19 Final_Type1,1B,2,3,3B,4'!K21</f>
        <v>2960</v>
      </c>
      <c r="N21" s="809">
        <f>'[15]18-19 Final_Type1,1B,2,3,3B,4'!N21</f>
        <v>2960</v>
      </c>
      <c r="O21" s="810">
        <f t="shared" si="2"/>
        <v>7472.4622105753842</v>
      </c>
    </row>
    <row r="22" spans="1:15" ht="16.149999999999999" customHeight="1" x14ac:dyDescent="0.2">
      <c r="A22" s="1573">
        <v>16</v>
      </c>
      <c r="B22" s="1574" t="s">
        <v>685</v>
      </c>
      <c r="C22" s="1575">
        <v>1509.5990644226495</v>
      </c>
      <c r="D22" s="1575">
        <v>0</v>
      </c>
      <c r="E22" s="1575">
        <v>168.92245229395047</v>
      </c>
      <c r="F22" s="1576">
        <f t="shared" si="3"/>
        <v>1678.5215167166</v>
      </c>
      <c r="G22" s="1575">
        <v>686.73</v>
      </c>
      <c r="H22" s="1576">
        <f t="shared" si="1"/>
        <v>2365.2515167166002</v>
      </c>
      <c r="I22" s="1575">
        <v>332.11179417298291</v>
      </c>
      <c r="J22" s="1575">
        <v>90.57594386535898</v>
      </c>
      <c r="K22" s="1575">
        <v>2264.3985966339742</v>
      </c>
      <c r="L22" s="1575">
        <v>905.75943865358965</v>
      </c>
      <c r="M22" s="1575">
        <f>'[15]18-19 Final_Type1,1B,2,3,3B,4'!K22</f>
        <v>13155</v>
      </c>
      <c r="N22" s="1575">
        <f>'[15]18-19 Final_Type1,1B,2,3,3B,4'!N22</f>
        <v>14797</v>
      </c>
      <c r="O22" s="1576">
        <f t="shared" si="2"/>
        <v>16475.521516716599</v>
      </c>
    </row>
    <row r="23" spans="1:15" ht="16.149999999999999" customHeight="1" x14ac:dyDescent="0.2">
      <c r="A23" s="1122">
        <v>17</v>
      </c>
      <c r="B23" s="801" t="s">
        <v>23</v>
      </c>
      <c r="C23" s="807">
        <v>1840.8982027991583</v>
      </c>
      <c r="D23" s="807">
        <v>148</v>
      </c>
      <c r="E23" s="807">
        <v>407.47808368049266</v>
      </c>
      <c r="F23" s="808">
        <f t="shared" si="3"/>
        <v>2396.3762864796508</v>
      </c>
      <c r="G23" s="807">
        <v>801.48</v>
      </c>
      <c r="H23" s="808">
        <f t="shared" si="1"/>
        <v>3197.8562864796509</v>
      </c>
      <c r="I23" s="807">
        <v>404.99760461581491</v>
      </c>
      <c r="J23" s="807">
        <v>110.45389216794953</v>
      </c>
      <c r="K23" s="807">
        <v>2761.3473041987377</v>
      </c>
      <c r="L23" s="807">
        <v>1104.5389216794952</v>
      </c>
      <c r="M23" s="807">
        <f>'[15]18-19 Final_Type1,1B,2,3,3B,4'!K23</f>
        <v>6618</v>
      </c>
      <c r="N23" s="807">
        <f>'[15]18-19 Final_Type1,1B,2,3,3B,4'!N23</f>
        <v>7562</v>
      </c>
      <c r="O23" s="808">
        <f t="shared" si="2"/>
        <v>9958.3762864796518</v>
      </c>
    </row>
    <row r="24" spans="1:15" ht="16.149999999999999" customHeight="1" x14ac:dyDescent="0.2">
      <c r="A24" s="1122">
        <v>18</v>
      </c>
      <c r="B24" s="801" t="s">
        <v>24</v>
      </c>
      <c r="C24" s="807">
        <v>3133.7810324991578</v>
      </c>
      <c r="D24" s="807">
        <v>978</v>
      </c>
      <c r="E24" s="807">
        <v>168.92227979274611</v>
      </c>
      <c r="F24" s="808">
        <f t="shared" si="3"/>
        <v>4280.7033122919038</v>
      </c>
      <c r="G24" s="807">
        <v>845.94999999999993</v>
      </c>
      <c r="H24" s="808">
        <f t="shared" si="1"/>
        <v>5126.6533122919036</v>
      </c>
      <c r="I24" s="807">
        <v>689.43182714981469</v>
      </c>
      <c r="J24" s="807">
        <v>188.02686194994951</v>
      </c>
      <c r="K24" s="807">
        <v>4700.6715487487372</v>
      </c>
      <c r="L24" s="807">
        <v>0</v>
      </c>
      <c r="M24" s="807">
        <f>'[15]18-19 Final_Type1,1B,2,3,3B,4'!K24</f>
        <v>3900</v>
      </c>
      <c r="N24" s="807">
        <f>'[15]18-19 Final_Type1,1B,2,3,3B,4'!N24</f>
        <v>3900</v>
      </c>
      <c r="O24" s="808">
        <f t="shared" si="2"/>
        <v>8180.7033122919038</v>
      </c>
    </row>
    <row r="25" spans="1:15" ht="16.149999999999999" customHeight="1" x14ac:dyDescent="0.2">
      <c r="A25" s="1122">
        <v>19</v>
      </c>
      <c r="B25" s="801" t="s">
        <v>25</v>
      </c>
      <c r="C25" s="807">
        <v>2748.5687364567807</v>
      </c>
      <c r="D25" s="807">
        <v>696</v>
      </c>
      <c r="E25" s="807">
        <v>168.92267227774855</v>
      </c>
      <c r="F25" s="808">
        <f t="shared" si="3"/>
        <v>3613.4914087345292</v>
      </c>
      <c r="G25" s="807">
        <v>905.43</v>
      </c>
      <c r="H25" s="808">
        <f t="shared" si="1"/>
        <v>4518.921408734529</v>
      </c>
      <c r="I25" s="807">
        <v>604.6851220204918</v>
      </c>
      <c r="J25" s="807">
        <v>164.91412418740686</v>
      </c>
      <c r="K25" s="807">
        <v>4122.8531046851722</v>
      </c>
      <c r="L25" s="807">
        <v>1649.1412418740688</v>
      </c>
      <c r="M25" s="807">
        <f>'[15]18-19 Final_Type1,1B,2,3,3B,4'!K25</f>
        <v>3628</v>
      </c>
      <c r="N25" s="807">
        <f>'[15]18-19 Final_Type1,1B,2,3,3B,4'!N25</f>
        <v>3628</v>
      </c>
      <c r="O25" s="808">
        <f t="shared" si="2"/>
        <v>7241.4914087345296</v>
      </c>
    </row>
    <row r="26" spans="1:15" ht="16.149999999999999" customHeight="1" x14ac:dyDescent="0.2">
      <c r="A26" s="1123">
        <v>20</v>
      </c>
      <c r="B26" s="802" t="s">
        <v>26</v>
      </c>
      <c r="C26" s="809">
        <v>3157.084094412809</v>
      </c>
      <c r="D26" s="809">
        <v>977</v>
      </c>
      <c r="E26" s="809">
        <v>100</v>
      </c>
      <c r="F26" s="810">
        <f t="shared" si="3"/>
        <v>4234.0840944128086</v>
      </c>
      <c r="G26" s="809">
        <v>586.16999999999996</v>
      </c>
      <c r="H26" s="810">
        <f t="shared" si="1"/>
        <v>4820.2540944128086</v>
      </c>
      <c r="I26" s="809">
        <v>694.558500770818</v>
      </c>
      <c r="J26" s="809">
        <v>189.42504566476853</v>
      </c>
      <c r="K26" s="809">
        <v>4735.6261416192137</v>
      </c>
      <c r="L26" s="809">
        <v>1894.2504566476853</v>
      </c>
      <c r="M26" s="809">
        <f>'[15]18-19 Final_Type1,1B,2,3,3B,4'!K26</f>
        <v>2541</v>
      </c>
      <c r="N26" s="809">
        <f>'[15]18-19 Final_Type1,1B,2,3,3B,4'!N26</f>
        <v>2622</v>
      </c>
      <c r="O26" s="810">
        <f t="shared" si="2"/>
        <v>6856.0840944128086</v>
      </c>
    </row>
    <row r="27" spans="1:15" ht="16.149999999999999" customHeight="1" x14ac:dyDescent="0.2">
      <c r="A27" s="1573">
        <v>21</v>
      </c>
      <c r="B27" s="1574" t="s">
        <v>27</v>
      </c>
      <c r="C27" s="1575">
        <v>3204.8041547515436</v>
      </c>
      <c r="D27" s="1575">
        <v>980</v>
      </c>
      <c r="E27" s="1575">
        <v>168.92266488115166</v>
      </c>
      <c r="F27" s="1576">
        <f t="shared" si="3"/>
        <v>4353.7268196326959</v>
      </c>
      <c r="G27" s="1575">
        <v>610.35</v>
      </c>
      <c r="H27" s="1576">
        <f t="shared" si="1"/>
        <v>4964.0768196326962</v>
      </c>
      <c r="I27" s="1575">
        <v>705.05691404533979</v>
      </c>
      <c r="J27" s="1575">
        <v>192.28824928509266</v>
      </c>
      <c r="K27" s="1575">
        <v>4807.2062321273152</v>
      </c>
      <c r="L27" s="1575">
        <v>1922.8824928509262</v>
      </c>
      <c r="M27" s="1575">
        <f>'[15]18-19 Final_Type1,1B,2,3,3B,4'!K27</f>
        <v>1767</v>
      </c>
      <c r="N27" s="1575">
        <f>'[15]18-19 Final_Type1,1B,2,3,3B,4'!N27</f>
        <v>2574</v>
      </c>
      <c r="O27" s="1576">
        <f t="shared" si="2"/>
        <v>6927.7268196326959</v>
      </c>
    </row>
    <row r="28" spans="1:15" ht="16.149999999999999" customHeight="1" x14ac:dyDescent="0.2">
      <c r="A28" s="1122">
        <v>22</v>
      </c>
      <c r="B28" s="801" t="s">
        <v>28</v>
      </c>
      <c r="C28" s="807">
        <v>3519.5299531755004</v>
      </c>
      <c r="D28" s="807">
        <v>1115</v>
      </c>
      <c r="E28" s="807">
        <v>168.92268217584675</v>
      </c>
      <c r="F28" s="808">
        <f t="shared" si="3"/>
        <v>4803.4526353513475</v>
      </c>
      <c r="G28" s="807">
        <v>496.36</v>
      </c>
      <c r="H28" s="808">
        <f t="shared" si="1"/>
        <v>5299.8126353513471</v>
      </c>
      <c r="I28" s="807">
        <v>774.29658969861021</v>
      </c>
      <c r="J28" s="807">
        <v>211.17179719053001</v>
      </c>
      <c r="K28" s="807">
        <v>5279.2949297632513</v>
      </c>
      <c r="L28" s="807">
        <v>2111.7179719053006</v>
      </c>
      <c r="M28" s="807">
        <f>'[15]18-19 Final_Type1,1B,2,3,3B,4'!K28</f>
        <v>1065</v>
      </c>
      <c r="N28" s="807">
        <f>'[15]18-19 Final_Type1,1B,2,3,3B,4'!N28</f>
        <v>1790</v>
      </c>
      <c r="O28" s="808">
        <f t="shared" si="2"/>
        <v>6593.4526353513475</v>
      </c>
    </row>
    <row r="29" spans="1:15" ht="16.149999999999999" customHeight="1" x14ac:dyDescent="0.2">
      <c r="A29" s="1122">
        <v>23</v>
      </c>
      <c r="B29" s="801" t="s">
        <v>29</v>
      </c>
      <c r="C29" s="807">
        <v>2926.8571959147812</v>
      </c>
      <c r="D29" s="807">
        <v>1063</v>
      </c>
      <c r="E29" s="807">
        <v>168.92256236719919</v>
      </c>
      <c r="F29" s="808">
        <f t="shared" si="3"/>
        <v>4158.7797582819803</v>
      </c>
      <c r="G29" s="807">
        <v>688.58</v>
      </c>
      <c r="H29" s="808">
        <f t="shared" si="1"/>
        <v>4847.3597582819802</v>
      </c>
      <c r="I29" s="807">
        <v>643.90858310125191</v>
      </c>
      <c r="J29" s="807">
        <v>175.61143175488689</v>
      </c>
      <c r="K29" s="807">
        <v>4390.2857938721727</v>
      </c>
      <c r="L29" s="807">
        <v>1756.1143175488689</v>
      </c>
      <c r="M29" s="807">
        <f>'[15]18-19 Final_Type1,1B,2,3,3B,4'!K29</f>
        <v>2429</v>
      </c>
      <c r="N29" s="807">
        <f>'[15]18-19 Final_Type1,1B,2,3,3B,4'!N29</f>
        <v>3461</v>
      </c>
      <c r="O29" s="808">
        <f t="shared" si="2"/>
        <v>7619.7797582819803</v>
      </c>
    </row>
    <row r="30" spans="1:15" ht="16.149999999999999" customHeight="1" x14ac:dyDescent="0.2">
      <c r="A30" s="1122">
        <v>24</v>
      </c>
      <c r="B30" s="801" t="s">
        <v>30</v>
      </c>
      <c r="C30" s="807">
        <v>1071.3016692200281</v>
      </c>
      <c r="D30" s="807">
        <v>0</v>
      </c>
      <c r="E30" s="807">
        <v>450.95100742311769</v>
      </c>
      <c r="F30" s="808">
        <f t="shared" si="3"/>
        <v>1522.2526766431458</v>
      </c>
      <c r="G30" s="807">
        <v>854.24999999999989</v>
      </c>
      <c r="H30" s="808">
        <f t="shared" si="1"/>
        <v>2376.5026766431456</v>
      </c>
      <c r="I30" s="807">
        <v>235.68636722840623</v>
      </c>
      <c r="J30" s="807">
        <v>64.278100153201677</v>
      </c>
      <c r="K30" s="807">
        <v>1606.9525038300424</v>
      </c>
      <c r="L30" s="807">
        <v>642.78100153201683</v>
      </c>
      <c r="M30" s="807">
        <f>'[15]18-19 Final_Type1,1B,2,3,3B,4'!K30</f>
        <v>11498</v>
      </c>
      <c r="N30" s="807">
        <f>'[15]18-19 Final_Type1,1B,2,3,3B,4'!N30</f>
        <v>12158</v>
      </c>
      <c r="O30" s="808">
        <f t="shared" si="2"/>
        <v>13680.252676643146</v>
      </c>
    </row>
    <row r="31" spans="1:15" ht="16.149999999999999" customHeight="1" x14ac:dyDescent="0.2">
      <c r="A31" s="1123">
        <v>25</v>
      </c>
      <c r="B31" s="802" t="s">
        <v>31</v>
      </c>
      <c r="C31" s="809">
        <v>2487.8142810468166</v>
      </c>
      <c r="D31" s="809">
        <v>727</v>
      </c>
      <c r="E31" s="809">
        <v>168.92269883824844</v>
      </c>
      <c r="F31" s="810">
        <f t="shared" si="3"/>
        <v>3383.736979885065</v>
      </c>
      <c r="G31" s="809">
        <v>653.73</v>
      </c>
      <c r="H31" s="810">
        <f t="shared" si="1"/>
        <v>4037.466979885065</v>
      </c>
      <c r="I31" s="809">
        <v>547.31914183029971</v>
      </c>
      <c r="J31" s="809">
        <v>149.268856862809</v>
      </c>
      <c r="K31" s="809">
        <v>3731.7214215702247</v>
      </c>
      <c r="L31" s="809">
        <v>1492.6885686280898</v>
      </c>
      <c r="M31" s="809">
        <f>'[15]18-19 Final_Type1,1B,2,3,3B,4'!K31</f>
        <v>4932</v>
      </c>
      <c r="N31" s="809">
        <f>'[15]18-19 Final_Type1,1B,2,3,3B,4'!N31</f>
        <v>4932</v>
      </c>
      <c r="O31" s="810">
        <f t="shared" si="2"/>
        <v>8315.736979885065</v>
      </c>
    </row>
    <row r="32" spans="1:15" ht="16.149999999999999" customHeight="1" x14ac:dyDescent="0.2">
      <c r="A32" s="1573">
        <v>26</v>
      </c>
      <c r="B32" s="1574" t="s">
        <v>32</v>
      </c>
      <c r="C32" s="1575">
        <v>2131.0052013325603</v>
      </c>
      <c r="D32" s="1575">
        <v>394</v>
      </c>
      <c r="E32" s="1575">
        <v>405.00045040434026</v>
      </c>
      <c r="F32" s="1576">
        <f t="shared" si="3"/>
        <v>2930.0056517369007</v>
      </c>
      <c r="G32" s="1575">
        <v>836.83</v>
      </c>
      <c r="H32" s="1576">
        <f t="shared" si="1"/>
        <v>3766.8356517369007</v>
      </c>
      <c r="I32" s="1575">
        <v>468.82114429316323</v>
      </c>
      <c r="J32" s="1575">
        <v>127.8603120799536</v>
      </c>
      <c r="K32" s="1575">
        <v>3196.5078019988405</v>
      </c>
      <c r="L32" s="1575">
        <v>1278.6031207995361</v>
      </c>
      <c r="M32" s="1575">
        <f>'[15]18-19 Final_Type1,1B,2,3,3B,4'!K32</f>
        <v>4709</v>
      </c>
      <c r="N32" s="1575">
        <f>'[15]18-19 Final_Type1,1B,2,3,3B,4'!N32</f>
        <v>5263</v>
      </c>
      <c r="O32" s="1576">
        <f t="shared" si="2"/>
        <v>8193.0056517369012</v>
      </c>
    </row>
    <row r="33" spans="1:15" ht="16.149999999999999" customHeight="1" x14ac:dyDescent="0.2">
      <c r="A33" s="1122">
        <v>27</v>
      </c>
      <c r="B33" s="801" t="s">
        <v>33</v>
      </c>
      <c r="C33" s="807">
        <v>3124.5619289262477</v>
      </c>
      <c r="D33" s="807">
        <v>1242</v>
      </c>
      <c r="E33" s="807">
        <v>168.92253396859007</v>
      </c>
      <c r="F33" s="808">
        <f t="shared" si="3"/>
        <v>4535.4844628948376</v>
      </c>
      <c r="G33" s="807">
        <v>693.06</v>
      </c>
      <c r="H33" s="808">
        <f t="shared" si="1"/>
        <v>5228.5444628948371</v>
      </c>
      <c r="I33" s="807">
        <v>687.4036243637745</v>
      </c>
      <c r="J33" s="807">
        <v>187.4737157355749</v>
      </c>
      <c r="K33" s="807">
        <v>4686.842893389372</v>
      </c>
      <c r="L33" s="807">
        <v>1874.7371573557489</v>
      </c>
      <c r="M33" s="807">
        <f>'[15]18-19 Final_Type1,1B,2,3,3B,4'!K33</f>
        <v>2955</v>
      </c>
      <c r="N33" s="807">
        <f>'[15]18-19 Final_Type1,1B,2,3,3B,4'!N33</f>
        <v>3623</v>
      </c>
      <c r="O33" s="808">
        <f t="shared" si="2"/>
        <v>8158.4844628948376</v>
      </c>
    </row>
    <row r="34" spans="1:15" ht="16.149999999999999" customHeight="1" x14ac:dyDescent="0.2">
      <c r="A34" s="1122">
        <v>28</v>
      </c>
      <c r="B34" s="801" t="s">
        <v>34</v>
      </c>
      <c r="C34" s="807">
        <v>2121.1450172047153</v>
      </c>
      <c r="D34" s="807">
        <v>361</v>
      </c>
      <c r="E34" s="807">
        <v>231.38934259520011</v>
      </c>
      <c r="F34" s="808">
        <f t="shared" si="3"/>
        <v>2713.5343597999154</v>
      </c>
      <c r="G34" s="807">
        <v>694.4</v>
      </c>
      <c r="H34" s="808">
        <f t="shared" si="1"/>
        <v>3407.9343597999155</v>
      </c>
      <c r="I34" s="807">
        <v>466.65190378503735</v>
      </c>
      <c r="J34" s="807">
        <v>127.26870103228291</v>
      </c>
      <c r="K34" s="807">
        <v>3181.7175258070724</v>
      </c>
      <c r="L34" s="807">
        <v>1272.6870103228293</v>
      </c>
      <c r="M34" s="807">
        <f>'[15]18-19 Final_Type1,1B,2,3,3B,4'!K34</f>
        <v>5286</v>
      </c>
      <c r="N34" s="807">
        <f>'[15]18-19 Final_Type1,1B,2,3,3B,4'!N34</f>
        <v>5742</v>
      </c>
      <c r="O34" s="808">
        <f t="shared" si="2"/>
        <v>8455.5343597999163</v>
      </c>
    </row>
    <row r="35" spans="1:15" ht="16.149999999999999" customHeight="1" x14ac:dyDescent="0.2">
      <c r="A35" s="1122">
        <v>29</v>
      </c>
      <c r="B35" s="801" t="s">
        <v>35</v>
      </c>
      <c r="C35" s="807">
        <v>2522.6027345924886</v>
      </c>
      <c r="D35" s="807">
        <v>673</v>
      </c>
      <c r="E35" s="807">
        <v>168.92251815980629</v>
      </c>
      <c r="F35" s="808">
        <f t="shared" si="3"/>
        <v>3364.5252527522948</v>
      </c>
      <c r="G35" s="807">
        <v>754.94999999999993</v>
      </c>
      <c r="H35" s="808">
        <f t="shared" si="1"/>
        <v>4119.4752527522951</v>
      </c>
      <c r="I35" s="807">
        <v>554.9726016103474</v>
      </c>
      <c r="J35" s="807">
        <v>151.35616407554929</v>
      </c>
      <c r="K35" s="807">
        <v>3783.9041018887328</v>
      </c>
      <c r="L35" s="807">
        <v>1513.5616407554928</v>
      </c>
      <c r="M35" s="807">
        <f>'[15]18-19 Final_Type1,1B,2,3,3B,4'!K35</f>
        <v>4336</v>
      </c>
      <c r="N35" s="807">
        <f>'[15]18-19 Final_Type1,1B,2,3,3B,4'!N35</f>
        <v>5070</v>
      </c>
      <c r="O35" s="808">
        <f t="shared" si="2"/>
        <v>8434.5252527522953</v>
      </c>
    </row>
    <row r="36" spans="1:15" ht="16.149999999999999" customHeight="1" x14ac:dyDescent="0.2">
      <c r="A36" s="1123">
        <v>30</v>
      </c>
      <c r="B36" s="802" t="s">
        <v>36</v>
      </c>
      <c r="C36" s="809">
        <v>3191.8712177867587</v>
      </c>
      <c r="D36" s="809">
        <v>1326</v>
      </c>
      <c r="E36" s="809">
        <v>168.92249300838992</v>
      </c>
      <c r="F36" s="810">
        <f t="shared" si="3"/>
        <v>4686.7937107951484</v>
      </c>
      <c r="G36" s="809">
        <v>727.17</v>
      </c>
      <c r="H36" s="810">
        <f t="shared" si="1"/>
        <v>5413.9637107951485</v>
      </c>
      <c r="I36" s="809">
        <v>702.2116679130869</v>
      </c>
      <c r="J36" s="809">
        <v>191.51227306720551</v>
      </c>
      <c r="K36" s="809">
        <v>4787.8068266801383</v>
      </c>
      <c r="L36" s="809">
        <v>1915.1227306720555</v>
      </c>
      <c r="M36" s="809">
        <f>'[15]18-19 Final_Type1,1B,2,3,3B,4'!K36</f>
        <v>3081</v>
      </c>
      <c r="N36" s="809">
        <f>'[15]18-19 Final_Type1,1B,2,3,3B,4'!N36</f>
        <v>4158</v>
      </c>
      <c r="O36" s="810">
        <f t="shared" si="2"/>
        <v>8844.7937107951475</v>
      </c>
    </row>
    <row r="37" spans="1:15" ht="16.149999999999999" customHeight="1" x14ac:dyDescent="0.2">
      <c r="A37" s="1573">
        <v>31</v>
      </c>
      <c r="B37" s="1574" t="s">
        <v>37</v>
      </c>
      <c r="C37" s="1575">
        <v>2385.25715345052</v>
      </c>
      <c r="D37" s="1575">
        <v>621</v>
      </c>
      <c r="E37" s="1575">
        <v>168.9225816835667</v>
      </c>
      <c r="F37" s="1576">
        <f t="shared" si="3"/>
        <v>3175.1797351340865</v>
      </c>
      <c r="G37" s="1575">
        <v>620.83000000000004</v>
      </c>
      <c r="H37" s="1576">
        <f t="shared" si="1"/>
        <v>3796.0097351340864</v>
      </c>
      <c r="I37" s="1575">
        <v>524.75657375911442</v>
      </c>
      <c r="J37" s="1575">
        <v>143.11542920703121</v>
      </c>
      <c r="K37" s="1575">
        <v>3577.8857301757807</v>
      </c>
      <c r="L37" s="1575">
        <v>1431.1542920703123</v>
      </c>
      <c r="M37" s="1575">
        <f>'[15]18-19 Final_Type1,1B,2,3,3B,4'!K37</f>
        <v>5612</v>
      </c>
      <c r="N37" s="1575">
        <f>'[15]18-19 Final_Type1,1B,2,3,3B,4'!N37</f>
        <v>6321</v>
      </c>
      <c r="O37" s="1576">
        <f t="shared" si="2"/>
        <v>9496.1797351340865</v>
      </c>
    </row>
    <row r="38" spans="1:15" ht="16.149999999999999" customHeight="1" x14ac:dyDescent="0.2">
      <c r="A38" s="1122">
        <v>32</v>
      </c>
      <c r="B38" s="801" t="s">
        <v>38</v>
      </c>
      <c r="C38" s="807">
        <v>3239.3926459344143</v>
      </c>
      <c r="D38" s="807">
        <v>1243</v>
      </c>
      <c r="E38" s="807">
        <v>168.92250981013913</v>
      </c>
      <c r="F38" s="808">
        <f t="shared" si="3"/>
        <v>4651.3151557445535</v>
      </c>
      <c r="G38" s="807">
        <v>559.77</v>
      </c>
      <c r="H38" s="808">
        <f t="shared" si="1"/>
        <v>5211.085155744553</v>
      </c>
      <c r="I38" s="807">
        <v>712.66638210557119</v>
      </c>
      <c r="J38" s="807">
        <v>194.36355875606483</v>
      </c>
      <c r="K38" s="807">
        <v>4859.0889689016212</v>
      </c>
      <c r="L38" s="807">
        <v>1943.6355875606487</v>
      </c>
      <c r="M38" s="807">
        <f>'[15]18-19 Final_Type1,1B,2,3,3B,4'!K38</f>
        <v>2244</v>
      </c>
      <c r="N38" s="807">
        <f>'[15]18-19 Final_Type1,1B,2,3,3B,4'!N38</f>
        <v>2671</v>
      </c>
      <c r="O38" s="808">
        <f t="shared" si="2"/>
        <v>7322.3151557445535</v>
      </c>
    </row>
    <row r="39" spans="1:15" ht="16.149999999999999" customHeight="1" x14ac:dyDescent="0.2">
      <c r="A39" s="1122">
        <v>33</v>
      </c>
      <c r="B39" s="801" t="s">
        <v>39</v>
      </c>
      <c r="C39" s="807">
        <v>2840.2080423301841</v>
      </c>
      <c r="D39" s="807">
        <v>1036</v>
      </c>
      <c r="E39" s="807">
        <v>168.92278953922789</v>
      </c>
      <c r="F39" s="808">
        <f t="shared" si="3"/>
        <v>4045.1308318694118</v>
      </c>
      <c r="G39" s="807">
        <v>655.31000000000006</v>
      </c>
      <c r="H39" s="808">
        <f t="shared" si="1"/>
        <v>4700.4408318694122</v>
      </c>
      <c r="I39" s="807">
        <v>624.84576931264041</v>
      </c>
      <c r="J39" s="807">
        <v>170.41248253981104</v>
      </c>
      <c r="K39" s="807">
        <v>4260.3120634952766</v>
      </c>
      <c r="L39" s="807">
        <v>1704.1248253981105</v>
      </c>
      <c r="M39" s="807">
        <f>'[15]18-19 Final_Type1,1B,2,3,3B,4'!K39</f>
        <v>2098</v>
      </c>
      <c r="N39" s="807">
        <f>'[15]18-19 Final_Type1,1B,2,3,3B,4'!N39</f>
        <v>3751</v>
      </c>
      <c r="O39" s="808">
        <f t="shared" si="2"/>
        <v>7796.1308318694118</v>
      </c>
    </row>
    <row r="40" spans="1:15" ht="16.149999999999999" customHeight="1" x14ac:dyDescent="0.2">
      <c r="A40" s="1122">
        <v>34</v>
      </c>
      <c r="B40" s="801" t="s">
        <v>40</v>
      </c>
      <c r="C40" s="807">
        <v>3154.4190508617007</v>
      </c>
      <c r="D40" s="807">
        <v>1236</v>
      </c>
      <c r="E40" s="807">
        <v>168.92260221136539</v>
      </c>
      <c r="F40" s="808">
        <f t="shared" si="3"/>
        <v>4559.3416530730665</v>
      </c>
      <c r="G40" s="807">
        <v>644.11000000000013</v>
      </c>
      <c r="H40" s="808">
        <f t="shared" si="1"/>
        <v>5203.4516530730671</v>
      </c>
      <c r="I40" s="807">
        <v>693.972191189574</v>
      </c>
      <c r="J40" s="807">
        <v>189.26514305170204</v>
      </c>
      <c r="K40" s="807">
        <v>4731.62857629255</v>
      </c>
      <c r="L40" s="807">
        <v>1892.6514305170203</v>
      </c>
      <c r="M40" s="807">
        <f>'[15]18-19 Final_Type1,1B,2,3,3B,4'!K40</f>
        <v>2681</v>
      </c>
      <c r="N40" s="807">
        <f>'[15]18-19 Final_Type1,1B,2,3,3B,4'!N40</f>
        <v>3057</v>
      </c>
      <c r="O40" s="808">
        <f t="shared" si="2"/>
        <v>7616.3416530730665</v>
      </c>
    </row>
    <row r="41" spans="1:15" ht="16.149999999999999" customHeight="1" x14ac:dyDescent="0.2">
      <c r="A41" s="1123">
        <v>35</v>
      </c>
      <c r="B41" s="802" t="s">
        <v>41</v>
      </c>
      <c r="C41" s="809">
        <v>2765.3492297269495</v>
      </c>
      <c r="D41" s="809">
        <v>885</v>
      </c>
      <c r="E41" s="809">
        <v>168.9225719575829</v>
      </c>
      <c r="F41" s="810">
        <f t="shared" si="3"/>
        <v>3819.2718016845324</v>
      </c>
      <c r="G41" s="809">
        <v>537.96</v>
      </c>
      <c r="H41" s="810">
        <f t="shared" si="1"/>
        <v>4357.2318016845329</v>
      </c>
      <c r="I41" s="809">
        <v>608.37683053992896</v>
      </c>
      <c r="J41" s="809">
        <v>165.92095378361697</v>
      </c>
      <c r="K41" s="809">
        <v>4148.0238445904242</v>
      </c>
      <c r="L41" s="809">
        <v>1659.2095378361696</v>
      </c>
      <c r="M41" s="809">
        <f>'[15]18-19 Final_Type1,1B,2,3,3B,4'!K41</f>
        <v>3873</v>
      </c>
      <c r="N41" s="809">
        <f>'[15]18-19 Final_Type1,1B,2,3,3B,4'!N41</f>
        <v>4119</v>
      </c>
      <c r="O41" s="810">
        <f t="shared" si="2"/>
        <v>7938.271801684532</v>
      </c>
    </row>
    <row r="42" spans="1:15" ht="16.149999999999999" customHeight="1" x14ac:dyDescent="0.2">
      <c r="A42" s="1573">
        <v>36</v>
      </c>
      <c r="B42" s="1574" t="s">
        <v>673</v>
      </c>
      <c r="C42" s="1575">
        <v>2105.2121892826885</v>
      </c>
      <c r="D42" s="1575">
        <v>377</v>
      </c>
      <c r="E42" s="1575">
        <v>168.92252166583822</v>
      </c>
      <c r="F42" s="1576">
        <f t="shared" si="3"/>
        <v>2651.1347109485268</v>
      </c>
      <c r="G42" s="1575">
        <v>746.03</v>
      </c>
      <c r="H42" s="1576">
        <f t="shared" si="1"/>
        <v>3397.1647109485266</v>
      </c>
      <c r="I42" s="1575">
        <v>463.14668164219148</v>
      </c>
      <c r="J42" s="1575">
        <v>126.31273135696131</v>
      </c>
      <c r="K42" s="1575">
        <v>3157.818283924033</v>
      </c>
      <c r="L42" s="1575">
        <v>1263.1273135696131</v>
      </c>
      <c r="M42" s="1575">
        <f>'[15]18-19 Final_Type1,1B,2,3,3B,4'!K42</f>
        <v>5549</v>
      </c>
      <c r="N42" s="1575">
        <f>'[15]18-19 Final_Type1,1B,2,3,3B,4'!N42</f>
        <v>6407</v>
      </c>
      <c r="O42" s="1576">
        <f t="shared" si="2"/>
        <v>9058.1347109485268</v>
      </c>
    </row>
    <row r="43" spans="1:15" ht="16.149999999999999" customHeight="1" x14ac:dyDescent="0.2">
      <c r="A43" s="1122">
        <v>37</v>
      </c>
      <c r="B43" s="801" t="s">
        <v>43</v>
      </c>
      <c r="C43" s="807">
        <v>3107.7087209260917</v>
      </c>
      <c r="D43" s="807">
        <v>1185</v>
      </c>
      <c r="E43" s="807">
        <v>168.92251676445935</v>
      </c>
      <c r="F43" s="808">
        <f t="shared" si="3"/>
        <v>4461.6312376905507</v>
      </c>
      <c r="G43" s="807">
        <v>653.61</v>
      </c>
      <c r="H43" s="808">
        <f t="shared" si="1"/>
        <v>5115.2412376905504</v>
      </c>
      <c r="I43" s="807">
        <v>683.69591860374021</v>
      </c>
      <c r="J43" s="807">
        <v>186.46252325556549</v>
      </c>
      <c r="K43" s="807">
        <v>4661.5630813891366</v>
      </c>
      <c r="L43" s="807">
        <v>1864.6252325556547</v>
      </c>
      <c r="M43" s="807">
        <f>'[15]18-19 Final_Type1,1B,2,3,3B,4'!K43</f>
        <v>3018</v>
      </c>
      <c r="N43" s="807">
        <f>'[15]18-19 Final_Type1,1B,2,3,3B,4'!N43</f>
        <v>3977</v>
      </c>
      <c r="O43" s="808">
        <f t="shared" si="2"/>
        <v>8438.6312376905516</v>
      </c>
    </row>
    <row r="44" spans="1:15" ht="16.149999999999999" customHeight="1" x14ac:dyDescent="0.2">
      <c r="A44" s="1122">
        <v>38</v>
      </c>
      <c r="B44" s="801" t="s">
        <v>44</v>
      </c>
      <c r="C44" s="807">
        <v>990.24992061803459</v>
      </c>
      <c r="D44" s="807">
        <v>0</v>
      </c>
      <c r="E44" s="807">
        <v>422.48756729043834</v>
      </c>
      <c r="F44" s="808">
        <f t="shared" si="3"/>
        <v>1412.737487908473</v>
      </c>
      <c r="G44" s="807">
        <v>829.92000000000007</v>
      </c>
      <c r="H44" s="808">
        <f t="shared" si="1"/>
        <v>2242.6574879084728</v>
      </c>
      <c r="I44" s="807">
        <v>217.85498253596765</v>
      </c>
      <c r="J44" s="807">
        <v>59.414995237082067</v>
      </c>
      <c r="K44" s="807">
        <v>1485.3748809270521</v>
      </c>
      <c r="L44" s="807">
        <v>594.14995237082076</v>
      </c>
      <c r="M44" s="807">
        <f>'[15]18-19 Final_Type1,1B,2,3,3B,4'!K44</f>
        <v>11278</v>
      </c>
      <c r="N44" s="807">
        <f>'[15]18-19 Final_Type1,1B,2,3,3B,4'!N44</f>
        <v>11278</v>
      </c>
      <c r="O44" s="808">
        <f t="shared" si="2"/>
        <v>12690.737487908473</v>
      </c>
    </row>
    <row r="45" spans="1:15" ht="16.149999999999999" customHeight="1" x14ac:dyDescent="0.2">
      <c r="A45" s="1122">
        <v>39</v>
      </c>
      <c r="B45" s="801" t="s">
        <v>45</v>
      </c>
      <c r="C45" s="807">
        <v>1637.0520200285639</v>
      </c>
      <c r="D45" s="807">
        <v>0</v>
      </c>
      <c r="E45" s="807">
        <v>286.56304347826085</v>
      </c>
      <c r="F45" s="808">
        <f t="shared" si="3"/>
        <v>1923.6150635068248</v>
      </c>
      <c r="G45" s="807">
        <v>779.66</v>
      </c>
      <c r="H45" s="808">
        <f t="shared" si="1"/>
        <v>2703.2750635068246</v>
      </c>
      <c r="I45" s="807">
        <v>360.15144440628399</v>
      </c>
      <c r="J45" s="807">
        <v>98.223121201713838</v>
      </c>
      <c r="K45" s="807">
        <v>2455.578030042846</v>
      </c>
      <c r="L45" s="807">
        <v>982.2312120171382</v>
      </c>
      <c r="M45" s="807">
        <f>'[15]18-19 Final_Type1,1B,2,3,3B,4'!K45</f>
        <v>5545</v>
      </c>
      <c r="N45" s="807">
        <f>'[15]18-19 Final_Type1,1B,2,3,3B,4'!N45</f>
        <v>5545</v>
      </c>
      <c r="O45" s="808">
        <f t="shared" si="2"/>
        <v>7468.6150635068243</v>
      </c>
    </row>
    <row r="46" spans="1:15" ht="16.149999999999999" customHeight="1" x14ac:dyDescent="0.2">
      <c r="A46" s="1123">
        <v>40</v>
      </c>
      <c r="B46" s="802" t="s">
        <v>46</v>
      </c>
      <c r="C46" s="809">
        <v>2929.4627835766651</v>
      </c>
      <c r="D46" s="809">
        <v>1045</v>
      </c>
      <c r="E46" s="809">
        <v>168.92251055041751</v>
      </c>
      <c r="F46" s="810">
        <f t="shared" si="3"/>
        <v>4143.3852941270825</v>
      </c>
      <c r="G46" s="809">
        <v>700.2700000000001</v>
      </c>
      <c r="H46" s="810">
        <f t="shared" si="1"/>
        <v>4843.6552941270829</v>
      </c>
      <c r="I46" s="809">
        <v>644.48181238686641</v>
      </c>
      <c r="J46" s="809">
        <v>175.76776701459988</v>
      </c>
      <c r="K46" s="809">
        <v>4394.194175364998</v>
      </c>
      <c r="L46" s="809">
        <v>1757.6776701459989</v>
      </c>
      <c r="M46" s="809">
        <f>'[15]18-19 Final_Type1,1B,2,3,3B,4'!K46</f>
        <v>3669</v>
      </c>
      <c r="N46" s="809">
        <f>'[15]18-19 Final_Type1,1B,2,3,3B,4'!N46</f>
        <v>4053</v>
      </c>
      <c r="O46" s="810">
        <f t="shared" si="2"/>
        <v>8196.3852941270816</v>
      </c>
    </row>
    <row r="47" spans="1:15" ht="16.149999999999999" customHeight="1" x14ac:dyDescent="0.2">
      <c r="A47" s="1573">
        <v>41</v>
      </c>
      <c r="B47" s="1574" t="s">
        <v>47</v>
      </c>
      <c r="C47" s="1575">
        <v>1721.1046928517972</v>
      </c>
      <c r="D47" s="1575">
        <v>58</v>
      </c>
      <c r="E47" s="1575">
        <v>168.92248062015503</v>
      </c>
      <c r="F47" s="1576">
        <f t="shared" si="3"/>
        <v>1948.0271734719522</v>
      </c>
      <c r="G47" s="1575">
        <v>886.22</v>
      </c>
      <c r="H47" s="1576">
        <f t="shared" si="1"/>
        <v>2834.247173471952</v>
      </c>
      <c r="I47" s="1575">
        <v>378.64303242739538</v>
      </c>
      <c r="J47" s="1575">
        <v>103.26628157110781</v>
      </c>
      <c r="K47" s="1575">
        <v>2581.6570392776953</v>
      </c>
      <c r="L47" s="1575">
        <v>1032.6628157110781</v>
      </c>
      <c r="M47" s="1575">
        <f>'[15]18-19 Final_Type1,1B,2,3,3B,4'!K47</f>
        <v>10584</v>
      </c>
      <c r="N47" s="1575">
        <f>'[15]18-19 Final_Type1,1B,2,3,3B,4'!N47</f>
        <v>10950</v>
      </c>
      <c r="O47" s="1576">
        <f t="shared" si="2"/>
        <v>12898.027173471952</v>
      </c>
    </row>
    <row r="48" spans="1:15" ht="16.149999999999999" customHeight="1" x14ac:dyDescent="0.2">
      <c r="A48" s="1122">
        <v>42</v>
      </c>
      <c r="B48" s="801" t="s">
        <v>48</v>
      </c>
      <c r="C48" s="807">
        <v>2663.0900475791545</v>
      </c>
      <c r="D48" s="807">
        <v>901</v>
      </c>
      <c r="E48" s="807">
        <v>168.9226169539219</v>
      </c>
      <c r="F48" s="808">
        <f t="shared" si="3"/>
        <v>3733.0126645330765</v>
      </c>
      <c r="G48" s="807">
        <v>534.28</v>
      </c>
      <c r="H48" s="808">
        <f t="shared" si="1"/>
        <v>4267.2926645330763</v>
      </c>
      <c r="I48" s="807">
        <v>585.87981046741402</v>
      </c>
      <c r="J48" s="807">
        <v>159.78540285474929</v>
      </c>
      <c r="K48" s="807">
        <v>3994.6350713687325</v>
      </c>
      <c r="L48" s="807">
        <v>1597.8540285474928</v>
      </c>
      <c r="M48" s="807">
        <f>'[15]18-19 Final_Type1,1B,2,3,3B,4'!K48</f>
        <v>3465</v>
      </c>
      <c r="N48" s="807">
        <f>'[15]18-19 Final_Type1,1B,2,3,3B,4'!N48</f>
        <v>4451</v>
      </c>
      <c r="O48" s="808">
        <f t="shared" si="2"/>
        <v>8184.0126645330765</v>
      </c>
    </row>
    <row r="49" spans="1:15" ht="16.149999999999999" customHeight="1" x14ac:dyDescent="0.2">
      <c r="A49" s="1122">
        <v>43</v>
      </c>
      <c r="B49" s="801" t="s">
        <v>49</v>
      </c>
      <c r="C49" s="807">
        <v>3126.0367661296386</v>
      </c>
      <c r="D49" s="807">
        <v>1302</v>
      </c>
      <c r="E49" s="807">
        <v>168.92245989304814</v>
      </c>
      <c r="F49" s="808">
        <f t="shared" si="3"/>
        <v>4596.9592260226864</v>
      </c>
      <c r="G49" s="807">
        <v>574.6099999999999</v>
      </c>
      <c r="H49" s="808">
        <f t="shared" si="1"/>
        <v>5171.5692260226861</v>
      </c>
      <c r="I49" s="807">
        <v>687.72808854852053</v>
      </c>
      <c r="J49" s="807">
        <v>187.56220596777831</v>
      </c>
      <c r="K49" s="807">
        <v>4689.0551491944589</v>
      </c>
      <c r="L49" s="807">
        <v>1875.6220596777835</v>
      </c>
      <c r="M49" s="807">
        <f>'[15]18-19 Final_Type1,1B,2,3,3B,4'!K49</f>
        <v>3050</v>
      </c>
      <c r="N49" s="807">
        <f>'[15]18-19 Final_Type1,1B,2,3,3B,4'!N49</f>
        <v>3837</v>
      </c>
      <c r="O49" s="808">
        <f t="shared" si="2"/>
        <v>8433.9592260226855</v>
      </c>
    </row>
    <row r="50" spans="1:15" ht="16.149999999999999" customHeight="1" x14ac:dyDescent="0.2">
      <c r="A50" s="1122">
        <v>44</v>
      </c>
      <c r="B50" s="801" t="s">
        <v>50</v>
      </c>
      <c r="C50" s="807">
        <v>2909.2010407609491</v>
      </c>
      <c r="D50" s="807">
        <v>1022</v>
      </c>
      <c r="E50" s="807">
        <v>168.92250516173434</v>
      </c>
      <c r="F50" s="808">
        <f t="shared" si="3"/>
        <v>4100.1235459226837</v>
      </c>
      <c r="G50" s="807">
        <v>663.16000000000008</v>
      </c>
      <c r="H50" s="808">
        <f t="shared" si="1"/>
        <v>4763.2835459226835</v>
      </c>
      <c r="I50" s="807">
        <v>640.0242289674087</v>
      </c>
      <c r="J50" s="807">
        <v>174.5520624456569</v>
      </c>
      <c r="K50" s="807">
        <v>4363.8015611414239</v>
      </c>
      <c r="L50" s="807">
        <v>1745.5206244565691</v>
      </c>
      <c r="M50" s="807">
        <f>'[15]18-19 Final_Type1,1B,2,3,3B,4'!K50</f>
        <v>3803</v>
      </c>
      <c r="N50" s="807">
        <f>'[15]18-19 Final_Type1,1B,2,3,3B,4'!N50</f>
        <v>3803</v>
      </c>
      <c r="O50" s="808">
        <f t="shared" si="2"/>
        <v>7903.1235459226837</v>
      </c>
    </row>
    <row r="51" spans="1:15" ht="16.149999999999999" customHeight="1" x14ac:dyDescent="0.2">
      <c r="A51" s="1123">
        <v>45</v>
      </c>
      <c r="B51" s="802" t="s">
        <v>51</v>
      </c>
      <c r="C51" s="809">
        <v>1511.0525838729127</v>
      </c>
      <c r="D51" s="809">
        <v>0</v>
      </c>
      <c r="E51" s="809">
        <v>410.64117203490252</v>
      </c>
      <c r="F51" s="810">
        <f t="shared" si="3"/>
        <v>1921.6937559078151</v>
      </c>
      <c r="G51" s="809">
        <v>753.96000000000015</v>
      </c>
      <c r="H51" s="810">
        <f t="shared" si="1"/>
        <v>2675.6537559078151</v>
      </c>
      <c r="I51" s="809">
        <v>332.43156845204078</v>
      </c>
      <c r="J51" s="809">
        <v>90.66315503237476</v>
      </c>
      <c r="K51" s="809">
        <v>2266.578875809369</v>
      </c>
      <c r="L51" s="809">
        <v>906.63155032374766</v>
      </c>
      <c r="M51" s="809">
        <f>'[15]18-19 Final_Type1,1B,2,3,3B,4'!K51</f>
        <v>11895</v>
      </c>
      <c r="N51" s="809">
        <f>'[15]18-19 Final_Type1,1B,2,3,3B,4'!N51</f>
        <v>13259</v>
      </c>
      <c r="O51" s="810">
        <f t="shared" si="2"/>
        <v>15180.693755907814</v>
      </c>
    </row>
    <row r="52" spans="1:15" ht="16.149999999999999" customHeight="1" x14ac:dyDescent="0.2">
      <c r="A52" s="1573">
        <v>46</v>
      </c>
      <c r="B52" s="1574" t="s">
        <v>52</v>
      </c>
      <c r="C52" s="1575">
        <v>3222.4528709436299</v>
      </c>
      <c r="D52" s="1575">
        <v>1361</v>
      </c>
      <c r="E52" s="1575">
        <v>168.92241379310346</v>
      </c>
      <c r="F52" s="1576">
        <f t="shared" si="3"/>
        <v>4752.3752847367332</v>
      </c>
      <c r="G52" s="1575">
        <v>728.06</v>
      </c>
      <c r="H52" s="1576">
        <f t="shared" si="1"/>
        <v>5480.4352847367336</v>
      </c>
      <c r="I52" s="1575">
        <v>708.93963160759859</v>
      </c>
      <c r="J52" s="1575">
        <v>193.3471722566178</v>
      </c>
      <c r="K52" s="1575">
        <v>4833.6793064154454</v>
      </c>
      <c r="L52" s="1575">
        <v>1933.4717225661777</v>
      </c>
      <c r="M52" s="1575">
        <f>'[15]18-19 Final_Type1,1B,2,3,3B,4'!K52</f>
        <v>1727</v>
      </c>
      <c r="N52" s="1575">
        <f>'[15]18-19 Final_Type1,1B,2,3,3B,4'!N52</f>
        <v>2957</v>
      </c>
      <c r="O52" s="1576">
        <f t="shared" si="2"/>
        <v>7709.3752847367332</v>
      </c>
    </row>
    <row r="53" spans="1:15" ht="16.149999999999999" customHeight="1" x14ac:dyDescent="0.2">
      <c r="A53" s="1122">
        <v>47</v>
      </c>
      <c r="B53" s="801" t="s">
        <v>53</v>
      </c>
      <c r="C53" s="807">
        <v>1549.3264333975069</v>
      </c>
      <c r="D53" s="807">
        <v>0</v>
      </c>
      <c r="E53" s="807">
        <v>390.97777777777776</v>
      </c>
      <c r="F53" s="808">
        <f t="shared" si="3"/>
        <v>1940.3042111752848</v>
      </c>
      <c r="G53" s="807">
        <v>910.76</v>
      </c>
      <c r="H53" s="808">
        <f t="shared" si="1"/>
        <v>2851.064211175285</v>
      </c>
      <c r="I53" s="807">
        <v>340.85181534745152</v>
      </c>
      <c r="J53" s="807">
        <v>92.959586003850404</v>
      </c>
      <c r="K53" s="807">
        <v>2323.9896500962604</v>
      </c>
      <c r="L53" s="807">
        <v>929.59586003850404</v>
      </c>
      <c r="M53" s="807">
        <f>'[15]18-19 Final_Type1,1B,2,3,3B,4'!K53</f>
        <v>11153</v>
      </c>
      <c r="N53" s="807">
        <f>'[15]18-19 Final_Type1,1B,2,3,3B,4'!N53</f>
        <v>12695</v>
      </c>
      <c r="O53" s="808">
        <f t="shared" si="2"/>
        <v>14635.304211175284</v>
      </c>
    </row>
    <row r="54" spans="1:15" ht="16.149999999999999" customHeight="1" x14ac:dyDescent="0.2">
      <c r="A54" s="1122">
        <v>48</v>
      </c>
      <c r="B54" s="801" t="s">
        <v>686</v>
      </c>
      <c r="C54" s="807">
        <v>2347.288805789859</v>
      </c>
      <c r="D54" s="807">
        <v>608</v>
      </c>
      <c r="E54" s="807">
        <v>168.9225806451613</v>
      </c>
      <c r="F54" s="808">
        <f t="shared" si="3"/>
        <v>3124.2113864350204</v>
      </c>
      <c r="G54" s="807">
        <v>871.07</v>
      </c>
      <c r="H54" s="808">
        <f t="shared" si="1"/>
        <v>3995.2813864350205</v>
      </c>
      <c r="I54" s="807">
        <v>516.40353727376908</v>
      </c>
      <c r="J54" s="807">
        <v>140.83732834739155</v>
      </c>
      <c r="K54" s="807">
        <v>3520.9332086847894</v>
      </c>
      <c r="L54" s="807">
        <v>1408.3732834739153</v>
      </c>
      <c r="M54" s="807">
        <f>'[15]18-19 Final_Type1,1B,2,3,3B,4'!K54</f>
        <v>5662</v>
      </c>
      <c r="N54" s="807">
        <f>'[15]18-19 Final_Type1,1B,2,3,3B,4'!N54</f>
        <v>6891</v>
      </c>
      <c r="O54" s="808">
        <f t="shared" si="2"/>
        <v>10015.211386435021</v>
      </c>
    </row>
    <row r="55" spans="1:15" ht="16.149999999999999" customHeight="1" x14ac:dyDescent="0.2">
      <c r="A55" s="1122">
        <v>49</v>
      </c>
      <c r="B55" s="801" t="s">
        <v>54</v>
      </c>
      <c r="C55" s="807">
        <v>3003.5975285198456</v>
      </c>
      <c r="D55" s="807">
        <v>764</v>
      </c>
      <c r="E55" s="807">
        <v>168.92253469417724</v>
      </c>
      <c r="F55" s="808">
        <f t="shared" si="3"/>
        <v>3936.5200632140227</v>
      </c>
      <c r="G55" s="807">
        <v>574.43999999999994</v>
      </c>
      <c r="H55" s="808">
        <f t="shared" si="1"/>
        <v>4510.9600632140227</v>
      </c>
      <c r="I55" s="807">
        <v>660.79145627436594</v>
      </c>
      <c r="J55" s="807">
        <v>180.21585171119071</v>
      </c>
      <c r="K55" s="807">
        <v>4505.3962927797675</v>
      </c>
      <c r="L55" s="807">
        <v>1802.158517111907</v>
      </c>
      <c r="M55" s="807">
        <f>'[15]18-19 Final_Type1,1B,2,3,3B,4'!K55</f>
        <v>2716</v>
      </c>
      <c r="N55" s="807">
        <f>'[15]18-19 Final_Type1,1B,2,3,3B,4'!N55</f>
        <v>2716</v>
      </c>
      <c r="O55" s="808">
        <f t="shared" si="2"/>
        <v>6652.5200632140222</v>
      </c>
    </row>
    <row r="56" spans="1:15" ht="16.149999999999999" customHeight="1" x14ac:dyDescent="0.2">
      <c r="A56" s="1123">
        <v>50</v>
      </c>
      <c r="B56" s="802" t="s">
        <v>55</v>
      </c>
      <c r="C56" s="809">
        <v>2904.3262148871777</v>
      </c>
      <c r="D56" s="809">
        <v>1031</v>
      </c>
      <c r="E56" s="809">
        <v>168.92252882497732</v>
      </c>
      <c r="F56" s="810">
        <f t="shared" si="3"/>
        <v>4104.2487437121554</v>
      </c>
      <c r="G56" s="809">
        <v>634.46</v>
      </c>
      <c r="H56" s="810">
        <f t="shared" si="1"/>
        <v>4738.7087437121554</v>
      </c>
      <c r="I56" s="809">
        <v>638.95176727517901</v>
      </c>
      <c r="J56" s="809">
        <v>174.25957289323065</v>
      </c>
      <c r="K56" s="809">
        <v>4356.4893223307663</v>
      </c>
      <c r="L56" s="809">
        <v>1742.5957289323062</v>
      </c>
      <c r="M56" s="809">
        <f>'[15]18-19 Final_Type1,1B,2,3,3B,4'!K56</f>
        <v>2632</v>
      </c>
      <c r="N56" s="809">
        <f>'[15]18-19 Final_Type1,1B,2,3,3B,4'!N56</f>
        <v>3666</v>
      </c>
      <c r="O56" s="810">
        <f t="shared" si="2"/>
        <v>7770.2487437121554</v>
      </c>
    </row>
    <row r="57" spans="1:15" ht="16.149999999999999" customHeight="1" x14ac:dyDescent="0.2">
      <c r="A57" s="1573">
        <v>51</v>
      </c>
      <c r="B57" s="1574" t="s">
        <v>56</v>
      </c>
      <c r="C57" s="1575">
        <v>2595.1543606578848</v>
      </c>
      <c r="D57" s="1575">
        <v>811</v>
      </c>
      <c r="E57" s="1575">
        <v>168.92255484183735</v>
      </c>
      <c r="F57" s="1576">
        <f t="shared" si="3"/>
        <v>3575.076915499722</v>
      </c>
      <c r="G57" s="1575">
        <v>706.66</v>
      </c>
      <c r="H57" s="1576">
        <f t="shared" si="1"/>
        <v>4281.7369154997223</v>
      </c>
      <c r="I57" s="1575">
        <v>570.93395934473472</v>
      </c>
      <c r="J57" s="1575">
        <v>155.70926163947308</v>
      </c>
      <c r="K57" s="1575">
        <v>3892.7315409868274</v>
      </c>
      <c r="L57" s="1575">
        <v>1557.0926163947308</v>
      </c>
      <c r="M57" s="1575">
        <f>'[15]18-19 Final_Type1,1B,2,3,3B,4'!K57</f>
        <v>3908</v>
      </c>
      <c r="N57" s="1575">
        <f>'[15]18-19 Final_Type1,1B,2,3,3B,4'!N57</f>
        <v>4235</v>
      </c>
      <c r="O57" s="1576">
        <f t="shared" si="2"/>
        <v>7810.0769154997215</v>
      </c>
    </row>
    <row r="58" spans="1:15" ht="16.149999999999999" customHeight="1" x14ac:dyDescent="0.2">
      <c r="A58" s="1122">
        <v>52</v>
      </c>
      <c r="B58" s="801" t="s">
        <v>57</v>
      </c>
      <c r="C58" s="807">
        <v>2733.5928972970642</v>
      </c>
      <c r="D58" s="807">
        <v>917</v>
      </c>
      <c r="E58" s="807">
        <v>168.92253818912204</v>
      </c>
      <c r="F58" s="808">
        <f t="shared" si="3"/>
        <v>3819.5154354861861</v>
      </c>
      <c r="G58" s="807">
        <v>658.37</v>
      </c>
      <c r="H58" s="808">
        <f t="shared" si="1"/>
        <v>4477.885435486186</v>
      </c>
      <c r="I58" s="807">
        <v>601.39043740535396</v>
      </c>
      <c r="J58" s="807">
        <v>164.01557383782384</v>
      </c>
      <c r="K58" s="807">
        <v>4100.3893459455958</v>
      </c>
      <c r="L58" s="807">
        <v>1640.1557383782383</v>
      </c>
      <c r="M58" s="807">
        <f>'[15]18-19 Final_Type1,1B,2,3,3B,4'!K58</f>
        <v>5097</v>
      </c>
      <c r="N58" s="807">
        <f>'[15]18-19 Final_Type1,1B,2,3,3B,4'!N58</f>
        <v>5963</v>
      </c>
      <c r="O58" s="808">
        <f t="shared" si="2"/>
        <v>9782.5154354861861</v>
      </c>
    </row>
    <row r="59" spans="1:15" ht="16.149999999999999" customHeight="1" x14ac:dyDescent="0.2">
      <c r="A59" s="1122">
        <v>53</v>
      </c>
      <c r="B59" s="801" t="s">
        <v>58</v>
      </c>
      <c r="C59" s="807">
        <v>3015.1133399615983</v>
      </c>
      <c r="D59" s="807">
        <v>801</v>
      </c>
      <c r="E59" s="807">
        <v>168.92254922496858</v>
      </c>
      <c r="F59" s="808">
        <f t="shared" si="3"/>
        <v>3985.0358891865667</v>
      </c>
      <c r="G59" s="807">
        <v>689.74</v>
      </c>
      <c r="H59" s="808">
        <f t="shared" si="1"/>
        <v>4674.7758891865669</v>
      </c>
      <c r="I59" s="807">
        <v>663.32493479155164</v>
      </c>
      <c r="J59" s="807">
        <v>180.90680039769586</v>
      </c>
      <c r="K59" s="807">
        <v>4522.670009942397</v>
      </c>
      <c r="L59" s="807">
        <v>1809.0680039769588</v>
      </c>
      <c r="M59" s="807">
        <f>'[15]18-19 Final_Type1,1B,2,3,3B,4'!K59</f>
        <v>2484</v>
      </c>
      <c r="N59" s="807">
        <f>'[15]18-19 Final_Type1,1B,2,3,3B,4'!N59</f>
        <v>2690</v>
      </c>
      <c r="O59" s="808">
        <f t="shared" si="2"/>
        <v>6675.0358891865671</v>
      </c>
    </row>
    <row r="60" spans="1:15" ht="16.149999999999999" customHeight="1" x14ac:dyDescent="0.2">
      <c r="A60" s="1122">
        <v>54</v>
      </c>
      <c r="B60" s="801" t="s">
        <v>59</v>
      </c>
      <c r="C60" s="807">
        <v>2653.2118205596757</v>
      </c>
      <c r="D60" s="807">
        <v>1011</v>
      </c>
      <c r="E60" s="807">
        <v>168.92322097378278</v>
      </c>
      <c r="F60" s="808">
        <f t="shared" si="3"/>
        <v>3833.1350415334587</v>
      </c>
      <c r="G60" s="807">
        <v>951.45</v>
      </c>
      <c r="H60" s="808">
        <f t="shared" si="1"/>
        <v>4784.5850415334589</v>
      </c>
      <c r="I60" s="807">
        <v>583.70660052312871</v>
      </c>
      <c r="J60" s="807">
        <v>159.19270923358056</v>
      </c>
      <c r="K60" s="807">
        <v>3979.8177308395143</v>
      </c>
      <c r="L60" s="807">
        <v>1591.9270923358056</v>
      </c>
      <c r="M60" s="807">
        <f>'[15]18-19 Final_Type1,1B,2,3,3B,4'!K60</f>
        <v>5802</v>
      </c>
      <c r="N60" s="807">
        <f>'[15]18-19 Final_Type1,1B,2,3,3B,4'!N60</f>
        <v>5802</v>
      </c>
      <c r="O60" s="808">
        <f t="shared" si="2"/>
        <v>9635.1350415334582</v>
      </c>
    </row>
    <row r="61" spans="1:15" ht="16.149999999999999" customHeight="1" x14ac:dyDescent="0.2">
      <c r="A61" s="1123">
        <v>55</v>
      </c>
      <c r="B61" s="802" t="s">
        <v>60</v>
      </c>
      <c r="C61" s="809">
        <v>2697.6611004949918</v>
      </c>
      <c r="D61" s="809">
        <v>840</v>
      </c>
      <c r="E61" s="809">
        <v>168.92254672897195</v>
      </c>
      <c r="F61" s="810">
        <f t="shared" si="3"/>
        <v>3706.5836472239639</v>
      </c>
      <c r="G61" s="809">
        <v>795.14</v>
      </c>
      <c r="H61" s="810">
        <f t="shared" si="1"/>
        <v>4501.7236472239638</v>
      </c>
      <c r="I61" s="809">
        <v>593.48544210889816</v>
      </c>
      <c r="J61" s="809">
        <v>161.8596660296995</v>
      </c>
      <c r="K61" s="809">
        <v>4046.4916507424882</v>
      </c>
      <c r="L61" s="809">
        <v>1618.596660296995</v>
      </c>
      <c r="M61" s="809">
        <f>'[15]18-19 Final_Type1,1B,2,3,3B,4'!K61</f>
        <v>3856</v>
      </c>
      <c r="N61" s="809">
        <f>'[15]18-19 Final_Type1,1B,2,3,3B,4'!N61</f>
        <v>3856</v>
      </c>
      <c r="O61" s="810">
        <f t="shared" si="2"/>
        <v>7562.5836472239644</v>
      </c>
    </row>
    <row r="62" spans="1:15" ht="16.149999999999999" customHeight="1" x14ac:dyDescent="0.2">
      <c r="A62" s="1573">
        <v>56</v>
      </c>
      <c r="B62" s="1574" t="s">
        <v>61</v>
      </c>
      <c r="C62" s="1575">
        <v>3024.583254556972</v>
      </c>
      <c r="D62" s="1575">
        <v>1202</v>
      </c>
      <c r="E62" s="1575">
        <v>168.92244764397907</v>
      </c>
      <c r="F62" s="1576">
        <f t="shared" si="3"/>
        <v>4395.5057022009514</v>
      </c>
      <c r="G62" s="1575">
        <v>614.66000000000008</v>
      </c>
      <c r="H62" s="1576">
        <f t="shared" si="1"/>
        <v>5010.1657022009513</v>
      </c>
      <c r="I62" s="1575">
        <v>665.40831600253398</v>
      </c>
      <c r="J62" s="1575">
        <v>181.4749952734183</v>
      </c>
      <c r="K62" s="1575">
        <v>4536.8748818354579</v>
      </c>
      <c r="L62" s="1575">
        <v>1814.7499527341834</v>
      </c>
      <c r="M62" s="1575">
        <f>'[15]18-19 Final_Type1,1B,2,3,3B,4'!K62</f>
        <v>3353</v>
      </c>
      <c r="N62" s="1575">
        <f>'[15]18-19 Final_Type1,1B,2,3,3B,4'!N62</f>
        <v>3545</v>
      </c>
      <c r="O62" s="1576">
        <f t="shared" si="2"/>
        <v>7940.5057022009514</v>
      </c>
    </row>
    <row r="63" spans="1:15" ht="16.149999999999999" customHeight="1" x14ac:dyDescent="0.2">
      <c r="A63" s="1122">
        <v>57</v>
      </c>
      <c r="B63" s="801" t="s">
        <v>62</v>
      </c>
      <c r="C63" s="807">
        <v>3027.9782551212452</v>
      </c>
      <c r="D63" s="807">
        <v>850</v>
      </c>
      <c r="E63" s="807">
        <v>168.92254714981988</v>
      </c>
      <c r="F63" s="808">
        <f t="shared" si="3"/>
        <v>4046.900802271065</v>
      </c>
      <c r="G63" s="807">
        <v>764.51</v>
      </c>
      <c r="H63" s="808">
        <f t="shared" si="1"/>
        <v>4811.4108022710652</v>
      </c>
      <c r="I63" s="807">
        <v>666.15521612667408</v>
      </c>
      <c r="J63" s="807">
        <v>181.67869530727472</v>
      </c>
      <c r="K63" s="807">
        <v>4541.967382681868</v>
      </c>
      <c r="L63" s="807">
        <v>1816.7869530727471</v>
      </c>
      <c r="M63" s="807">
        <f>'[15]18-19 Final_Type1,1B,2,3,3B,4'!K63</f>
        <v>2703</v>
      </c>
      <c r="N63" s="807">
        <f>'[15]18-19 Final_Type1,1B,2,3,3B,4'!N63</f>
        <v>2703</v>
      </c>
      <c r="O63" s="808">
        <f t="shared" si="2"/>
        <v>6749.900802271065</v>
      </c>
    </row>
    <row r="64" spans="1:15" ht="16.149999999999999" customHeight="1" x14ac:dyDescent="0.2">
      <c r="A64" s="1122">
        <v>58</v>
      </c>
      <c r="B64" s="801" t="s">
        <v>63</v>
      </c>
      <c r="C64" s="807">
        <v>3367.3226636256404</v>
      </c>
      <c r="D64" s="807">
        <v>1125</v>
      </c>
      <c r="E64" s="807">
        <v>168.92256981900994</v>
      </c>
      <c r="F64" s="808">
        <f t="shared" si="3"/>
        <v>4661.2452334446507</v>
      </c>
      <c r="G64" s="807">
        <v>697.04</v>
      </c>
      <c r="H64" s="808">
        <f t="shared" si="1"/>
        <v>5358.2852334446507</v>
      </c>
      <c r="I64" s="807">
        <v>740.81098599764084</v>
      </c>
      <c r="J64" s="807">
        <v>202.03935981753844</v>
      </c>
      <c r="K64" s="807">
        <v>5050.9839954384606</v>
      </c>
      <c r="L64" s="807">
        <v>2020.3935981753841</v>
      </c>
      <c r="M64" s="807">
        <f>'[15]18-19 Final_Type1,1B,2,3,3B,4'!K64</f>
        <v>1829</v>
      </c>
      <c r="N64" s="807">
        <f>'[15]18-19 Final_Type1,1B,2,3,3B,4'!N64</f>
        <v>2285</v>
      </c>
      <c r="O64" s="808">
        <f t="shared" si="2"/>
        <v>6946.2452334446507</v>
      </c>
    </row>
    <row r="65" spans="1:15" ht="16.149999999999999" customHeight="1" x14ac:dyDescent="0.2">
      <c r="A65" s="1122">
        <v>59</v>
      </c>
      <c r="B65" s="801" t="s">
        <v>64</v>
      </c>
      <c r="C65" s="807">
        <v>3540.0245269903962</v>
      </c>
      <c r="D65" s="807">
        <v>746</v>
      </c>
      <c r="E65" s="807">
        <v>168.92244579019339</v>
      </c>
      <c r="F65" s="808">
        <f t="shared" si="3"/>
        <v>4454.9469727805899</v>
      </c>
      <c r="G65" s="807">
        <v>689.52</v>
      </c>
      <c r="H65" s="808">
        <f t="shared" si="1"/>
        <v>5144.4669727805904</v>
      </c>
      <c r="I65" s="807">
        <v>778.80539593788717</v>
      </c>
      <c r="J65" s="807">
        <v>212.40147161942375</v>
      </c>
      <c r="K65" s="807">
        <v>5310.0367904855939</v>
      </c>
      <c r="L65" s="807">
        <v>2124.0147161942373</v>
      </c>
      <c r="M65" s="807">
        <f>'[15]18-19 Final_Type1,1B,2,3,3B,4'!K65</f>
        <v>1305</v>
      </c>
      <c r="N65" s="807">
        <f>'[15]18-19 Final_Type1,1B,2,3,3B,4'!N65</f>
        <v>1531</v>
      </c>
      <c r="O65" s="808">
        <f t="shared" si="2"/>
        <v>5985.9469727805899</v>
      </c>
    </row>
    <row r="66" spans="1:15" ht="16.149999999999999" customHeight="1" x14ac:dyDescent="0.2">
      <c r="A66" s="1123">
        <v>60</v>
      </c>
      <c r="B66" s="802" t="s">
        <v>65</v>
      </c>
      <c r="C66" s="809">
        <v>2973.5323122118016</v>
      </c>
      <c r="D66" s="809">
        <v>1123</v>
      </c>
      <c r="E66" s="809">
        <v>168.92253521126761</v>
      </c>
      <c r="F66" s="810">
        <f t="shared" si="3"/>
        <v>4265.4548474230696</v>
      </c>
      <c r="G66" s="809">
        <v>594.04</v>
      </c>
      <c r="H66" s="810">
        <f t="shared" si="1"/>
        <v>4859.4948474230696</v>
      </c>
      <c r="I66" s="809">
        <v>654.17710868659628</v>
      </c>
      <c r="J66" s="809">
        <v>178.41193873270808</v>
      </c>
      <c r="K66" s="809">
        <v>4460.2984683177028</v>
      </c>
      <c r="L66" s="809">
        <v>1784.1193873270811</v>
      </c>
      <c r="M66" s="809">
        <f>'[15]18-19 Final_Type1,1B,2,3,3B,4'!K66</f>
        <v>3078</v>
      </c>
      <c r="N66" s="809">
        <f>'[15]18-19 Final_Type1,1B,2,3,3B,4'!N66</f>
        <v>4245</v>
      </c>
      <c r="O66" s="810">
        <f t="shared" si="2"/>
        <v>8510.4548474230687</v>
      </c>
    </row>
    <row r="67" spans="1:15" ht="16.149999999999999" customHeight="1" x14ac:dyDescent="0.2">
      <c r="A67" s="1573">
        <v>61</v>
      </c>
      <c r="B67" s="1574" t="s">
        <v>66</v>
      </c>
      <c r="C67" s="1575">
        <v>1734.6424912171883</v>
      </c>
      <c r="D67" s="1575">
        <v>67</v>
      </c>
      <c r="E67" s="1575">
        <v>168.92240675197385</v>
      </c>
      <c r="F67" s="1576">
        <f t="shared" si="3"/>
        <v>1970.5648979691621</v>
      </c>
      <c r="G67" s="1575">
        <v>833.70999999999992</v>
      </c>
      <c r="H67" s="1576">
        <f t="shared" si="1"/>
        <v>2804.2748979691619</v>
      </c>
      <c r="I67" s="1575">
        <v>381.62134806778147</v>
      </c>
      <c r="J67" s="1575">
        <v>104.0785494730313</v>
      </c>
      <c r="K67" s="1575">
        <v>2601.9637368257822</v>
      </c>
      <c r="L67" s="1575">
        <v>1040.7854947303128</v>
      </c>
      <c r="M67" s="1575">
        <f>'[15]18-19 Final_Type1,1B,2,3,3B,4'!K67</f>
        <v>9174</v>
      </c>
      <c r="N67" s="1575">
        <f>'[15]18-19 Final_Type1,1B,2,3,3B,4'!N67</f>
        <v>10026</v>
      </c>
      <c r="O67" s="1576">
        <f t="shared" si="2"/>
        <v>11996.564897969161</v>
      </c>
    </row>
    <row r="68" spans="1:15" ht="16.149999999999999" customHeight="1" x14ac:dyDescent="0.2">
      <c r="A68" s="1122">
        <v>62</v>
      </c>
      <c r="B68" s="801" t="s">
        <v>67</v>
      </c>
      <c r="C68" s="807">
        <v>3345.7575505756845</v>
      </c>
      <c r="D68" s="807">
        <v>853</v>
      </c>
      <c r="E68" s="807">
        <v>168.92242242242241</v>
      </c>
      <c r="F68" s="808">
        <f t="shared" si="3"/>
        <v>4367.6799729981076</v>
      </c>
      <c r="G68" s="807">
        <v>516.08000000000004</v>
      </c>
      <c r="H68" s="808">
        <f t="shared" si="1"/>
        <v>4883.7599729981075</v>
      </c>
      <c r="I68" s="807">
        <v>736.06666112665073</v>
      </c>
      <c r="J68" s="807">
        <v>200.74545303454113</v>
      </c>
      <c r="K68" s="807">
        <v>5018.6363258635274</v>
      </c>
      <c r="L68" s="807">
        <v>2007.4545303454111</v>
      </c>
      <c r="M68" s="807">
        <f>'[15]18-19 Final_Type1,1B,2,3,3B,4'!K68</f>
        <v>2213</v>
      </c>
      <c r="N68" s="807">
        <f>'[15]18-19 Final_Type1,1B,2,3,3B,4'!N68</f>
        <v>2213</v>
      </c>
      <c r="O68" s="808">
        <f t="shared" si="2"/>
        <v>6580.6799729981076</v>
      </c>
    </row>
    <row r="69" spans="1:15" ht="16.149999999999999" customHeight="1" x14ac:dyDescent="0.2">
      <c r="A69" s="1122">
        <v>63</v>
      </c>
      <c r="B69" s="801" t="s">
        <v>68</v>
      </c>
      <c r="C69" s="807">
        <v>2069.0624677615842</v>
      </c>
      <c r="D69" s="807">
        <v>369</v>
      </c>
      <c r="E69" s="807">
        <v>423.11448931116388</v>
      </c>
      <c r="F69" s="808">
        <f t="shared" si="3"/>
        <v>2861.1769570727483</v>
      </c>
      <c r="G69" s="807">
        <v>756.79</v>
      </c>
      <c r="H69" s="808">
        <f t="shared" si="1"/>
        <v>3617.9669570727483</v>
      </c>
      <c r="I69" s="807">
        <v>455.19374290754848</v>
      </c>
      <c r="J69" s="807">
        <v>124.14374806569505</v>
      </c>
      <c r="K69" s="807">
        <v>3103.5937016423763</v>
      </c>
      <c r="L69" s="807">
        <v>1241.4374806569506</v>
      </c>
      <c r="M69" s="807">
        <f>'[15]18-19 Final_Type1,1B,2,3,3B,4'!K69</f>
        <v>8234</v>
      </c>
      <c r="N69" s="807">
        <f>'[15]18-19 Final_Type1,1B,2,3,3B,4'!N69</f>
        <v>8234</v>
      </c>
      <c r="O69" s="808">
        <f t="shared" si="2"/>
        <v>11095.176957072748</v>
      </c>
    </row>
    <row r="70" spans="1:15" ht="16.149999999999999" customHeight="1" x14ac:dyDescent="0.2">
      <c r="A70" s="1122">
        <v>64</v>
      </c>
      <c r="B70" s="801" t="s">
        <v>69</v>
      </c>
      <c r="C70" s="807">
        <v>3185.0591377926658</v>
      </c>
      <c r="D70" s="807">
        <v>1284</v>
      </c>
      <c r="E70" s="807">
        <v>168.92235734331152</v>
      </c>
      <c r="F70" s="808">
        <f t="shared" si="3"/>
        <v>4637.9814951359776</v>
      </c>
      <c r="G70" s="807">
        <v>592.66</v>
      </c>
      <c r="H70" s="808">
        <f t="shared" si="1"/>
        <v>5230.6414951359775</v>
      </c>
      <c r="I70" s="807">
        <v>700.71301031438645</v>
      </c>
      <c r="J70" s="807">
        <v>191.10354826755992</v>
      </c>
      <c r="K70" s="807">
        <v>4777.5887066889991</v>
      </c>
      <c r="L70" s="807">
        <v>1911.0354826755995</v>
      </c>
      <c r="M70" s="807">
        <f>'[15]18-19 Final_Type1,1B,2,3,3B,4'!K70</f>
        <v>2632</v>
      </c>
      <c r="N70" s="807">
        <f>'[15]18-19 Final_Type1,1B,2,3,3B,4'!N70</f>
        <v>3074</v>
      </c>
      <c r="O70" s="808">
        <f t="shared" si="2"/>
        <v>7711.9814951359776</v>
      </c>
    </row>
    <row r="71" spans="1:15" ht="16.149999999999999" customHeight="1" x14ac:dyDescent="0.2">
      <c r="A71" s="1123">
        <v>65</v>
      </c>
      <c r="B71" s="802" t="s">
        <v>687</v>
      </c>
      <c r="C71" s="809">
        <v>2576.0636594318939</v>
      </c>
      <c r="D71" s="809">
        <v>812</v>
      </c>
      <c r="E71" s="809">
        <v>168.92251334906246</v>
      </c>
      <c r="F71" s="810">
        <f t="shared" si="3"/>
        <v>3556.9861727809566</v>
      </c>
      <c r="G71" s="809">
        <v>829.12</v>
      </c>
      <c r="H71" s="810">
        <f t="shared" ref="H71:H76" si="4">SUM(F71:G71)</f>
        <v>4386.1061727809565</v>
      </c>
      <c r="I71" s="809">
        <v>566.73400507501663</v>
      </c>
      <c r="J71" s="809">
        <v>154.56381956591363</v>
      </c>
      <c r="K71" s="809">
        <v>3864.0954891478409</v>
      </c>
      <c r="L71" s="809">
        <v>1545.6381956591365</v>
      </c>
      <c r="M71" s="809">
        <f>'[15]18-19 Final_Type1,1B,2,3,3B,4'!K71</f>
        <v>4922</v>
      </c>
      <c r="N71" s="809">
        <f>'[15]18-19 Final_Type1,1B,2,3,3B,4'!N71</f>
        <v>5577</v>
      </c>
      <c r="O71" s="810">
        <f t="shared" ref="O71:O76" si="5">F71+N71</f>
        <v>9133.9861727809566</v>
      </c>
    </row>
    <row r="72" spans="1:15" ht="16.149999999999999" customHeight="1" x14ac:dyDescent="0.2">
      <c r="A72" s="1122">
        <v>66</v>
      </c>
      <c r="B72" s="801" t="s">
        <v>688</v>
      </c>
      <c r="C72" s="1575">
        <v>2979.1425415582175</v>
      </c>
      <c r="D72" s="1575">
        <v>1331</v>
      </c>
      <c r="E72" s="1575">
        <v>168.92268822637695</v>
      </c>
      <c r="F72" s="1576">
        <f>SUM(C72:E72)</f>
        <v>4479.0652297845945</v>
      </c>
      <c r="G72" s="1575">
        <v>730.06</v>
      </c>
      <c r="H72" s="1576">
        <f t="shared" si="4"/>
        <v>5209.1252297845949</v>
      </c>
      <c r="I72" s="1575">
        <v>655.4113591428079</v>
      </c>
      <c r="J72" s="1575">
        <v>178.74855249349307</v>
      </c>
      <c r="K72" s="1575">
        <v>4468.713812337327</v>
      </c>
      <c r="L72" s="1575">
        <v>1787.4855249349307</v>
      </c>
      <c r="M72" s="1575">
        <f>'[15]18-19 Final_Type1,1B,2,3,3B,4'!K72</f>
        <v>4151</v>
      </c>
      <c r="N72" s="1575">
        <f>'[15]18-19 Final_Type1,1B,2,3,3B,4'!N72</f>
        <v>4151</v>
      </c>
      <c r="O72" s="1576">
        <f t="shared" si="5"/>
        <v>8630.0652297845954</v>
      </c>
    </row>
    <row r="73" spans="1:15" ht="16.149999999999999" customHeight="1" x14ac:dyDescent="0.2">
      <c r="A73" s="1122">
        <v>67</v>
      </c>
      <c r="B73" s="801" t="s">
        <v>4</v>
      </c>
      <c r="C73" s="807">
        <v>2894.9018159324983</v>
      </c>
      <c r="D73" s="807">
        <v>1002</v>
      </c>
      <c r="E73" s="807">
        <v>168.92248062015503</v>
      </c>
      <c r="F73" s="808">
        <f>SUM(C73:E73)</f>
        <v>4065.8242965526533</v>
      </c>
      <c r="G73" s="807">
        <v>715.61</v>
      </c>
      <c r="H73" s="808">
        <f t="shared" si="4"/>
        <v>4781.434296552653</v>
      </c>
      <c r="I73" s="807">
        <v>636.87839950514967</v>
      </c>
      <c r="J73" s="807">
        <v>173.6941089559499</v>
      </c>
      <c r="K73" s="807">
        <v>4342.3527238987472</v>
      </c>
      <c r="L73" s="807">
        <v>1736.9410895594988</v>
      </c>
      <c r="M73" s="807">
        <f>'[15]18-19 Final_Type1,1B,2,3,3B,4'!K73</f>
        <v>4143</v>
      </c>
      <c r="N73" s="807">
        <f>'[15]18-19 Final_Type1,1B,2,3,3B,4'!N73</f>
        <v>5783</v>
      </c>
      <c r="O73" s="808">
        <f t="shared" si="5"/>
        <v>9848.8242965526533</v>
      </c>
    </row>
    <row r="74" spans="1:15" ht="16.149999999999999" customHeight="1" x14ac:dyDescent="0.2">
      <c r="A74" s="1122">
        <v>68</v>
      </c>
      <c r="B74" s="801" t="s">
        <v>689</v>
      </c>
      <c r="C74" s="807">
        <v>3242.8396107058652</v>
      </c>
      <c r="D74" s="807">
        <v>1277</v>
      </c>
      <c r="E74" s="807">
        <v>168.92239119035133</v>
      </c>
      <c r="F74" s="808">
        <f>SUM(C74:E74)</f>
        <v>4688.7620018962161</v>
      </c>
      <c r="G74" s="807">
        <v>798.7</v>
      </c>
      <c r="H74" s="808">
        <f t="shared" si="4"/>
        <v>5487.462001896216</v>
      </c>
      <c r="I74" s="807">
        <v>713.42471435529035</v>
      </c>
      <c r="J74" s="807">
        <v>194.5703766423519</v>
      </c>
      <c r="K74" s="807">
        <v>4864.2594160587978</v>
      </c>
      <c r="L74" s="807">
        <v>1945.703766423519</v>
      </c>
      <c r="M74" s="807">
        <f>'[15]18-19 Final_Type1,1B,2,3,3B,4'!K74</f>
        <v>2949</v>
      </c>
      <c r="N74" s="807">
        <f>'[15]18-19 Final_Type1,1B,2,3,3B,4'!N74</f>
        <v>2949</v>
      </c>
      <c r="O74" s="808">
        <f t="shared" si="5"/>
        <v>7637.7620018962161</v>
      </c>
    </row>
    <row r="75" spans="1:15" ht="16.149999999999999" customHeight="1" x14ac:dyDescent="0.2">
      <c r="A75" s="1123">
        <v>69</v>
      </c>
      <c r="B75" s="802" t="s">
        <v>93</v>
      </c>
      <c r="C75" s="811">
        <v>3190.5335502451608</v>
      </c>
      <c r="D75" s="811">
        <v>1226</v>
      </c>
      <c r="E75" s="811">
        <v>168.92246870195476</v>
      </c>
      <c r="F75" s="812">
        <f>SUM(C75:E75)</f>
        <v>4585.4560189471158</v>
      </c>
      <c r="G75" s="811">
        <v>705.67</v>
      </c>
      <c r="H75" s="812">
        <f t="shared" si="4"/>
        <v>5291.1260189471159</v>
      </c>
      <c r="I75" s="811">
        <v>701.91738105393551</v>
      </c>
      <c r="J75" s="811">
        <v>191.43201301470964</v>
      </c>
      <c r="K75" s="811">
        <v>4785.8003253677416</v>
      </c>
      <c r="L75" s="811">
        <v>1914.3201301470965</v>
      </c>
      <c r="M75" s="811">
        <f>'[15]18-19 Final_Type1,1B,2,3,3B,4'!K75</f>
        <v>2657</v>
      </c>
      <c r="N75" s="811">
        <f>'[15]18-19 Final_Type1,1B,2,3,3B,4'!N75</f>
        <v>3789</v>
      </c>
      <c r="O75" s="812">
        <f t="shared" si="5"/>
        <v>8374.4560189471158</v>
      </c>
    </row>
    <row r="76" spans="1:15" ht="16.149999999999999" customHeight="1" x14ac:dyDescent="0.2">
      <c r="A76" s="1577"/>
      <c r="B76" s="1577" t="s">
        <v>690</v>
      </c>
      <c r="C76" s="1578">
        <v>2572.1040866627254</v>
      </c>
      <c r="D76" s="1578">
        <v>716</v>
      </c>
      <c r="E76" s="1578">
        <v>212.27579108348795</v>
      </c>
      <c r="F76" s="1578">
        <f>SUM(C76:E76)</f>
        <v>3500.3798777462134</v>
      </c>
      <c r="G76" s="1578"/>
      <c r="H76" s="1578">
        <f t="shared" si="4"/>
        <v>3500.3798777462134</v>
      </c>
      <c r="I76" s="1578">
        <v>562.52646116843925</v>
      </c>
      <c r="J76" s="1578">
        <v>156.7598461536212</v>
      </c>
      <c r="K76" s="1578">
        <v>3887.429255842535</v>
      </c>
      <c r="L76" s="1578">
        <v>1503.1641574467419</v>
      </c>
      <c r="M76" s="1578">
        <f>'[15]18-19 Final_Type1,1B,2,3,3B,4'!K76</f>
        <v>4678</v>
      </c>
      <c r="N76" s="1578">
        <f>'[15]18-19 Final_Type1,1B,2,3,3B,4'!N76</f>
        <v>5302</v>
      </c>
      <c r="O76" s="1578">
        <f t="shared" si="5"/>
        <v>8802.3798777462143</v>
      </c>
    </row>
    <row r="77" spans="1:15" ht="9.6" customHeight="1" x14ac:dyDescent="0.2">
      <c r="A77" s="797"/>
      <c r="B77" s="798"/>
      <c r="C77" s="799"/>
      <c r="D77" s="799"/>
      <c r="E77" s="799"/>
      <c r="F77" s="799"/>
      <c r="G77" s="799"/>
      <c r="H77" s="799"/>
      <c r="I77" s="799"/>
      <c r="J77" s="799"/>
      <c r="K77" s="799"/>
      <c r="L77" s="799"/>
      <c r="M77" s="799"/>
      <c r="N77" s="797"/>
      <c r="O77" s="799"/>
    </row>
    <row r="78" spans="1:15" ht="16.149999999999999" customHeight="1" x14ac:dyDescent="0.2">
      <c r="A78" s="798"/>
      <c r="B78" s="798"/>
      <c r="C78" s="797" t="s">
        <v>704</v>
      </c>
      <c r="D78" s="799"/>
      <c r="E78" s="799"/>
      <c r="F78" s="799"/>
      <c r="G78" s="799"/>
      <c r="H78" s="799"/>
      <c r="I78" s="799"/>
      <c r="J78" s="799"/>
      <c r="K78" s="799"/>
      <c r="L78" s="799"/>
      <c r="M78" s="800"/>
      <c r="N78" s="797"/>
      <c r="O78" s="799"/>
    </row>
    <row r="79" spans="1:15" ht="16.149999999999999" customHeight="1" x14ac:dyDescent="0.2"/>
  </sheetData>
  <mergeCells count="14">
    <mergeCell ref="K2:K3"/>
    <mergeCell ref="L2:L3"/>
    <mergeCell ref="M2:M3"/>
    <mergeCell ref="N2:N3"/>
    <mergeCell ref="A1:B3"/>
    <mergeCell ref="C1:H1"/>
    <mergeCell ref="I1:L1"/>
    <mergeCell ref="M1:N1"/>
    <mergeCell ref="C2:C3"/>
    <mergeCell ref="D2:D3"/>
    <mergeCell ref="E2:E3"/>
    <mergeCell ref="G2:G3"/>
    <mergeCell ref="I2:I3"/>
    <mergeCell ref="J2:J3"/>
  </mergeCells>
  <printOptions horizontalCentered="1"/>
  <pageMargins left="0.5" right="0.5" top="0.8" bottom="0.4" header="0.3" footer="0.25"/>
  <pageSetup paperSize="5" scale="68" fitToWidth="0" orientation="portrait" r:id="rId1"/>
  <headerFooter alignWithMargins="0">
    <oddHeader>&amp;L&amp;"Arial,Bold"&amp;18FY2018-19 Budget Letter
Source Data Summary</oddHeader>
  </headerFooter>
  <colBreaks count="1" manualBreakCount="1">
    <brk id="8" max="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L79"/>
  <sheetViews>
    <sheetView view="pageBreakPreview" zoomScaleNormal="100" zoomScaleSheetLayoutView="100" workbookViewId="0">
      <pane xSplit="2" ySplit="6" topLeftCell="C7" activePane="bottomRight" state="frozen"/>
      <selection activeCell="G88" sqref="G88"/>
      <selection pane="topRight" activeCell="G88" sqref="G88"/>
      <selection pane="bottomLeft" activeCell="G88" sqref="G88"/>
      <selection pane="bottomRight" sqref="A1:XFD1048576"/>
    </sheetView>
  </sheetViews>
  <sheetFormatPr defaultColWidth="9.140625" defaultRowHeight="12.75" x14ac:dyDescent="0.2"/>
  <cols>
    <col min="1" max="1" width="3" style="753" bestFit="1" customWidth="1"/>
    <col min="2" max="2" width="18.5703125" style="753" bestFit="1" customWidth="1"/>
    <col min="3" max="3" width="14.42578125" style="755" bestFit="1" customWidth="1"/>
    <col min="4" max="4" width="13.28515625" style="755" customWidth="1"/>
    <col min="5" max="5" width="13.7109375" style="755" customWidth="1"/>
    <col min="6" max="6" width="10.42578125" style="755" customWidth="1"/>
    <col min="7" max="7" width="14.42578125" style="755" customWidth="1"/>
    <col min="8" max="8" width="10" style="755" bestFit="1" customWidth="1"/>
    <col min="9" max="9" width="11.7109375" style="755" bestFit="1" customWidth="1"/>
    <col min="10" max="10" width="12.28515625" style="755" customWidth="1"/>
    <col min="11" max="11" width="12.7109375" style="755" customWidth="1"/>
    <col min="12" max="12" width="10.7109375" style="755" customWidth="1"/>
    <col min="13" max="13" width="11.7109375" style="755" customWidth="1"/>
    <col min="14" max="14" width="9.5703125" style="755" customWidth="1"/>
    <col min="15" max="15" width="10.42578125" style="755" customWidth="1"/>
    <col min="16" max="16" width="11.7109375" style="755" bestFit="1" customWidth="1"/>
    <col min="17" max="17" width="9.5703125" style="755" customWidth="1"/>
    <col min="18" max="20" width="10.5703125" style="755" bestFit="1" customWidth="1"/>
    <col min="21" max="21" width="12.7109375" style="755" bestFit="1" customWidth="1"/>
    <col min="22" max="22" width="10.5703125" style="755" bestFit="1" customWidth="1"/>
    <col min="23" max="23" width="10.7109375" style="755" bestFit="1" customWidth="1"/>
    <col min="24" max="24" width="10.140625" style="755" customWidth="1"/>
    <col min="25" max="25" width="10.42578125" style="755" bestFit="1" customWidth="1"/>
    <col min="26" max="26" width="11.7109375" style="755" bestFit="1" customWidth="1"/>
    <col min="27" max="27" width="8.7109375" style="755" customWidth="1"/>
    <col min="28" max="28" width="10.7109375" style="755" bestFit="1" customWidth="1"/>
    <col min="29" max="29" width="9.42578125" style="755" customWidth="1"/>
    <col min="30" max="30" width="10.42578125" style="755" bestFit="1" customWidth="1"/>
    <col min="31" max="32" width="11.7109375" style="755" bestFit="1" customWidth="1"/>
    <col min="33" max="33" width="10.7109375" style="755" bestFit="1" customWidth="1"/>
    <col min="34" max="34" width="2.5703125" style="755" customWidth="1"/>
    <col min="35" max="35" width="14.42578125" style="755" bestFit="1" customWidth="1"/>
    <col min="36" max="36" width="3.7109375" style="754" bestFit="1" customWidth="1"/>
    <col min="37" max="37" width="14.42578125" style="755" bestFit="1" customWidth="1"/>
    <col min="38" max="38" width="3.7109375" style="754" bestFit="1" customWidth="1"/>
    <col min="39" max="16384" width="9.140625" style="753"/>
  </cols>
  <sheetData>
    <row r="1" spans="1:38" s="345" customFormat="1" ht="22.5" customHeight="1" x14ac:dyDescent="0.2">
      <c r="A1" s="1887" t="s">
        <v>98</v>
      </c>
      <c r="B1" s="1888"/>
      <c r="C1" s="1891" t="s">
        <v>1207</v>
      </c>
      <c r="D1" s="1891" t="s">
        <v>682</v>
      </c>
      <c r="E1" s="1892" t="s">
        <v>681</v>
      </c>
      <c r="F1" s="1893"/>
      <c r="G1" s="1893"/>
      <c r="H1" s="1894"/>
      <c r="I1" s="1895" t="s">
        <v>1251</v>
      </c>
      <c r="J1" s="1896"/>
      <c r="K1" s="1896"/>
      <c r="L1" s="1896"/>
      <c r="M1" s="1897"/>
      <c r="N1" s="1898" t="s">
        <v>680</v>
      </c>
      <c r="O1" s="1899"/>
      <c r="P1" s="1899"/>
      <c r="Q1" s="1899"/>
      <c r="R1" s="1900"/>
      <c r="S1" s="1901" t="s">
        <v>679</v>
      </c>
      <c r="T1" s="1902"/>
      <c r="U1" s="1902"/>
      <c r="V1" s="1902"/>
      <c r="W1" s="1903"/>
      <c r="X1" s="1904" t="s">
        <v>678</v>
      </c>
      <c r="Y1" s="1905"/>
      <c r="Z1" s="1905"/>
      <c r="AA1" s="1905"/>
      <c r="AB1" s="1906"/>
      <c r="AC1" s="1895" t="s">
        <v>677</v>
      </c>
      <c r="AD1" s="1896"/>
      <c r="AE1" s="1896"/>
      <c r="AF1" s="1896"/>
      <c r="AG1" s="1897"/>
      <c r="AH1" s="796"/>
      <c r="AI1" s="1883" t="s">
        <v>1210</v>
      </c>
      <c r="AJ1" s="1883"/>
      <c r="AK1" s="1883" t="s">
        <v>1210</v>
      </c>
      <c r="AL1" s="1883"/>
    </row>
    <row r="2" spans="1:38" s="794" customFormat="1" ht="134.44999999999999" customHeight="1" x14ac:dyDescent="0.2">
      <c r="A2" s="1889"/>
      <c r="B2" s="1890"/>
      <c r="C2" s="1891"/>
      <c r="D2" s="1891"/>
      <c r="E2" s="825" t="s">
        <v>1185</v>
      </c>
      <c r="F2" s="825" t="s">
        <v>727</v>
      </c>
      <c r="G2" s="825" t="s">
        <v>728</v>
      </c>
      <c r="H2" s="825" t="s">
        <v>729</v>
      </c>
      <c r="I2" s="824" t="s">
        <v>730</v>
      </c>
      <c r="J2" s="824" t="s">
        <v>727</v>
      </c>
      <c r="K2" s="824" t="s">
        <v>728</v>
      </c>
      <c r="L2" s="824" t="s">
        <v>1208</v>
      </c>
      <c r="M2" s="824" t="s">
        <v>100</v>
      </c>
      <c r="N2" s="823" t="s">
        <v>730</v>
      </c>
      <c r="O2" s="823" t="s">
        <v>727</v>
      </c>
      <c r="P2" s="823" t="s">
        <v>728</v>
      </c>
      <c r="Q2" s="823" t="s">
        <v>1209</v>
      </c>
      <c r="R2" s="823" t="s">
        <v>100</v>
      </c>
      <c r="S2" s="826" t="s">
        <v>730</v>
      </c>
      <c r="T2" s="826" t="s">
        <v>727</v>
      </c>
      <c r="U2" s="826" t="s">
        <v>728</v>
      </c>
      <c r="V2" s="826" t="s">
        <v>1208</v>
      </c>
      <c r="W2" s="826" t="s">
        <v>100</v>
      </c>
      <c r="X2" s="822" t="s">
        <v>730</v>
      </c>
      <c r="Y2" s="822" t="s">
        <v>727</v>
      </c>
      <c r="Z2" s="822" t="s">
        <v>728</v>
      </c>
      <c r="AA2" s="822" t="s">
        <v>1208</v>
      </c>
      <c r="AB2" s="822" t="s">
        <v>100</v>
      </c>
      <c r="AC2" s="824" t="s">
        <v>730</v>
      </c>
      <c r="AD2" s="824" t="s">
        <v>727</v>
      </c>
      <c r="AE2" s="824" t="s">
        <v>728</v>
      </c>
      <c r="AF2" s="824" t="s">
        <v>1208</v>
      </c>
      <c r="AG2" s="824" t="s">
        <v>100</v>
      </c>
      <c r="AH2" s="795"/>
      <c r="AI2" s="1883"/>
      <c r="AJ2" s="1883"/>
      <c r="AK2" s="1883"/>
      <c r="AL2" s="1883"/>
    </row>
    <row r="3" spans="1:38" s="794" customFormat="1" ht="15.6" hidden="1" customHeight="1" x14ac:dyDescent="0.2">
      <c r="A3" s="951"/>
      <c r="B3" s="952"/>
      <c r="C3" s="953"/>
      <c r="D3" s="953"/>
      <c r="E3" s="825"/>
      <c r="F3" s="825"/>
      <c r="G3" s="825"/>
      <c r="H3" s="825"/>
      <c r="I3" s="824"/>
      <c r="J3" s="824"/>
      <c r="K3" s="824"/>
      <c r="L3" s="824"/>
      <c r="M3" s="824"/>
      <c r="N3" s="823"/>
      <c r="O3" s="823"/>
      <c r="P3" s="823"/>
      <c r="Q3" s="823"/>
      <c r="R3" s="823"/>
      <c r="S3" s="826"/>
      <c r="T3" s="826"/>
      <c r="U3" s="826"/>
      <c r="V3" s="826"/>
      <c r="W3" s="826"/>
      <c r="X3" s="822"/>
      <c r="Y3" s="822"/>
      <c r="Z3" s="822"/>
      <c r="AA3" s="822"/>
      <c r="AB3" s="822"/>
      <c r="AC3" s="824"/>
      <c r="AD3" s="824"/>
      <c r="AE3" s="824"/>
      <c r="AF3" s="824"/>
      <c r="AG3" s="824"/>
      <c r="AH3" s="795"/>
      <c r="AI3" s="950"/>
      <c r="AJ3" s="950"/>
      <c r="AK3" s="950"/>
      <c r="AL3" s="950"/>
    </row>
    <row r="4" spans="1:38" s="790" customFormat="1" ht="14.25" customHeight="1" x14ac:dyDescent="0.2">
      <c r="A4" s="793"/>
      <c r="B4" s="793"/>
      <c r="C4" s="792">
        <v>1</v>
      </c>
      <c r="D4" s="792">
        <v>2</v>
      </c>
      <c r="E4" s="792">
        <v>3</v>
      </c>
      <c r="F4" s="792">
        <v>4</v>
      </c>
      <c r="G4" s="792">
        <v>5</v>
      </c>
      <c r="H4" s="792">
        <v>6</v>
      </c>
      <c r="I4" s="792">
        <v>7</v>
      </c>
      <c r="J4" s="792">
        <v>8</v>
      </c>
      <c r="K4" s="792">
        <v>9</v>
      </c>
      <c r="L4" s="792">
        <v>10</v>
      </c>
      <c r="M4" s="792">
        <v>11</v>
      </c>
      <c r="N4" s="792">
        <v>12</v>
      </c>
      <c r="O4" s="792">
        <v>13</v>
      </c>
      <c r="P4" s="792">
        <v>14</v>
      </c>
      <c r="Q4" s="792">
        <v>15</v>
      </c>
      <c r="R4" s="792">
        <v>16</v>
      </c>
      <c r="S4" s="792">
        <v>17</v>
      </c>
      <c r="T4" s="792">
        <v>18</v>
      </c>
      <c r="U4" s="792">
        <v>19</v>
      </c>
      <c r="V4" s="792">
        <v>20</v>
      </c>
      <c r="W4" s="792">
        <v>21</v>
      </c>
      <c r="X4" s="792">
        <v>22</v>
      </c>
      <c r="Y4" s="792">
        <v>23</v>
      </c>
      <c r="Z4" s="792">
        <v>24</v>
      </c>
      <c r="AA4" s="792">
        <v>25</v>
      </c>
      <c r="AB4" s="792">
        <v>26</v>
      </c>
      <c r="AC4" s="792">
        <v>27</v>
      </c>
      <c r="AD4" s="792">
        <v>28</v>
      </c>
      <c r="AE4" s="792">
        <v>29</v>
      </c>
      <c r="AF4" s="792">
        <v>30</v>
      </c>
      <c r="AG4" s="792">
        <v>31</v>
      </c>
      <c r="AH4" s="791"/>
      <c r="AI4" s="1884" t="s">
        <v>676</v>
      </c>
      <c r="AJ4" s="1885"/>
      <c r="AK4" s="1884" t="s">
        <v>675</v>
      </c>
      <c r="AL4" s="1885"/>
    </row>
    <row r="5" spans="1:38" s="790" customFormat="1" ht="14.25" hidden="1" customHeight="1" x14ac:dyDescent="0.2">
      <c r="A5" s="793"/>
      <c r="B5" s="793"/>
      <c r="C5" s="962" t="s">
        <v>349</v>
      </c>
      <c r="D5" s="962" t="s">
        <v>258</v>
      </c>
      <c r="E5" s="962" t="s">
        <v>259</v>
      </c>
      <c r="F5" s="962" t="s">
        <v>925</v>
      </c>
      <c r="G5" s="962" t="s">
        <v>926</v>
      </c>
      <c r="H5" s="962" t="s">
        <v>927</v>
      </c>
      <c r="I5" s="962" t="s">
        <v>260</v>
      </c>
      <c r="J5" s="962" t="s">
        <v>928</v>
      </c>
      <c r="K5" s="962" t="s">
        <v>929</v>
      </c>
      <c r="L5" s="962" t="s">
        <v>930</v>
      </c>
      <c r="M5" s="962" t="s">
        <v>931</v>
      </c>
      <c r="N5" s="962" t="s">
        <v>261</v>
      </c>
      <c r="O5" s="962" t="s">
        <v>932</v>
      </c>
      <c r="P5" s="962" t="s">
        <v>933</v>
      </c>
      <c r="Q5" s="962" t="s">
        <v>934</v>
      </c>
      <c r="R5" s="962" t="s">
        <v>935</v>
      </c>
      <c r="S5" s="962" t="s">
        <v>262</v>
      </c>
      <c r="T5" s="962" t="s">
        <v>936</v>
      </c>
      <c r="U5" s="962" t="s">
        <v>937</v>
      </c>
      <c r="V5" s="962" t="s">
        <v>938</v>
      </c>
      <c r="W5" s="962" t="s">
        <v>939</v>
      </c>
      <c r="X5" s="962" t="s">
        <v>449</v>
      </c>
      <c r="Y5" s="962" t="s">
        <v>940</v>
      </c>
      <c r="Z5" s="962" t="s">
        <v>941</v>
      </c>
      <c r="AA5" s="962" t="s">
        <v>942</v>
      </c>
      <c r="AB5" s="962" t="s">
        <v>943</v>
      </c>
      <c r="AC5" s="962" t="s">
        <v>263</v>
      </c>
      <c r="AD5" s="962" t="s">
        <v>944</v>
      </c>
      <c r="AE5" s="962" t="s">
        <v>945</v>
      </c>
      <c r="AF5" s="962" t="s">
        <v>259</v>
      </c>
      <c r="AG5" s="962" t="s">
        <v>946</v>
      </c>
      <c r="AH5" s="791"/>
      <c r="AI5" s="1884"/>
      <c r="AJ5" s="1885"/>
      <c r="AK5" s="1884"/>
      <c r="AL5" s="1885"/>
    </row>
    <row r="6" spans="1:38" s="788" customFormat="1" ht="25.5" hidden="1" x14ac:dyDescent="0.2">
      <c r="A6" s="793"/>
      <c r="B6" s="793"/>
      <c r="C6" s="962" t="s">
        <v>802</v>
      </c>
      <c r="D6" s="962" t="s">
        <v>802</v>
      </c>
      <c r="E6" s="962" t="s">
        <v>802</v>
      </c>
      <c r="F6" s="962" t="s">
        <v>803</v>
      </c>
      <c r="G6" s="962" t="s">
        <v>803</v>
      </c>
      <c r="H6" s="962" t="s">
        <v>803</v>
      </c>
      <c r="I6" s="962" t="s">
        <v>802</v>
      </c>
      <c r="J6" s="962" t="s">
        <v>803</v>
      </c>
      <c r="K6" s="962" t="s">
        <v>803</v>
      </c>
      <c r="L6" s="962" t="s">
        <v>802</v>
      </c>
      <c r="M6" s="962" t="s">
        <v>803</v>
      </c>
      <c r="N6" s="962" t="s">
        <v>802</v>
      </c>
      <c r="O6" s="962" t="s">
        <v>803</v>
      </c>
      <c r="P6" s="962" t="s">
        <v>803</v>
      </c>
      <c r="Q6" s="962" t="s">
        <v>802</v>
      </c>
      <c r="R6" s="962" t="s">
        <v>803</v>
      </c>
      <c r="S6" s="962" t="s">
        <v>802</v>
      </c>
      <c r="T6" s="962" t="s">
        <v>803</v>
      </c>
      <c r="U6" s="962" t="s">
        <v>803</v>
      </c>
      <c r="V6" s="962" t="s">
        <v>802</v>
      </c>
      <c r="W6" s="962" t="s">
        <v>803</v>
      </c>
      <c r="X6" s="962" t="s">
        <v>802</v>
      </c>
      <c r="Y6" s="962" t="s">
        <v>803</v>
      </c>
      <c r="Z6" s="962" t="s">
        <v>803</v>
      </c>
      <c r="AA6" s="962" t="s">
        <v>802</v>
      </c>
      <c r="AB6" s="962" t="s">
        <v>803</v>
      </c>
      <c r="AC6" s="962" t="s">
        <v>802</v>
      </c>
      <c r="AD6" s="962" t="s">
        <v>803</v>
      </c>
      <c r="AE6" s="962" t="s">
        <v>803</v>
      </c>
      <c r="AF6" s="962" t="s">
        <v>802</v>
      </c>
      <c r="AG6" s="962" t="s">
        <v>803</v>
      </c>
      <c r="AH6" s="789"/>
      <c r="AI6" s="1885"/>
      <c r="AJ6" s="1885"/>
      <c r="AK6" s="1885"/>
      <c r="AL6" s="1885"/>
    </row>
    <row r="7" spans="1:38" s="784" customFormat="1" ht="16.149999999999999" customHeight="1" x14ac:dyDescent="0.2">
      <c r="A7" s="783">
        <v>1</v>
      </c>
      <c r="B7" s="783" t="s">
        <v>7</v>
      </c>
      <c r="C7" s="779">
        <v>37942626</v>
      </c>
      <c r="D7" s="780">
        <v>12667.26</v>
      </c>
      <c r="E7" s="780">
        <v>9511</v>
      </c>
      <c r="F7" s="782">
        <v>0.75083325044247928</v>
      </c>
      <c r="G7" s="781">
        <v>28488585.209903326</v>
      </c>
      <c r="H7" s="779">
        <v>2995.3301661132714</v>
      </c>
      <c r="I7" s="780">
        <v>1409.54</v>
      </c>
      <c r="J7" s="782">
        <v>0.11127426136354665</v>
      </c>
      <c r="K7" s="781">
        <v>4222037.6823433004</v>
      </c>
      <c r="L7" s="780">
        <v>6407</v>
      </c>
      <c r="M7" s="779">
        <v>658.97263654491974</v>
      </c>
      <c r="N7" s="780">
        <v>269.52</v>
      </c>
      <c r="O7" s="782">
        <v>2.1276898082142465E-2</v>
      </c>
      <c r="P7" s="781">
        <v>807301.38637084886</v>
      </c>
      <c r="Q7" s="780">
        <v>4492</v>
      </c>
      <c r="R7" s="779">
        <v>179.71980996679628</v>
      </c>
      <c r="S7" s="780">
        <v>1425</v>
      </c>
      <c r="T7" s="782">
        <v>0.1124947305099919</v>
      </c>
      <c r="U7" s="781">
        <v>4268345.4867114117</v>
      </c>
      <c r="V7" s="780">
        <v>950</v>
      </c>
      <c r="W7" s="779">
        <v>4492.9952491699069</v>
      </c>
      <c r="X7" s="780">
        <v>52.199999999999996</v>
      </c>
      <c r="Y7" s="782">
        <v>4.1208596018397032E-3</v>
      </c>
      <c r="Z7" s="781">
        <v>156356.23467111276</v>
      </c>
      <c r="AA7" s="780">
        <v>87</v>
      </c>
      <c r="AB7" s="779">
        <v>1797.1980996679629</v>
      </c>
      <c r="AC7" s="780">
        <v>0</v>
      </c>
      <c r="AD7" s="782">
        <v>0</v>
      </c>
      <c r="AE7" s="781">
        <v>0</v>
      </c>
      <c r="AF7" s="780">
        <v>9511</v>
      </c>
      <c r="AG7" s="779">
        <v>0</v>
      </c>
      <c r="AH7" s="785"/>
      <c r="AI7" s="787">
        <v>37942626</v>
      </c>
      <c r="AJ7" s="770">
        <v>0</v>
      </c>
      <c r="AK7" s="787">
        <v>37942626</v>
      </c>
      <c r="AL7" s="770">
        <v>0</v>
      </c>
    </row>
    <row r="8" spans="1:38" s="784" customFormat="1" ht="16.149999999999999" customHeight="1" x14ac:dyDescent="0.2">
      <c r="A8" s="783">
        <v>2</v>
      </c>
      <c r="B8" s="783" t="s">
        <v>8</v>
      </c>
      <c r="C8" s="779">
        <v>19909832</v>
      </c>
      <c r="D8" s="780">
        <v>5884.4143199999999</v>
      </c>
      <c r="E8" s="780">
        <v>4064</v>
      </c>
      <c r="F8" s="782">
        <v>0.6906379766950197</v>
      </c>
      <c r="G8" s="781">
        <v>13750486.088817757</v>
      </c>
      <c r="H8" s="779">
        <v>3383.4857502012196</v>
      </c>
      <c r="I8" s="780">
        <v>595.76</v>
      </c>
      <c r="J8" s="782">
        <v>0.1012437207174766</v>
      </c>
      <c r="K8" s="781">
        <v>2015745.4705398786</v>
      </c>
      <c r="L8" s="780">
        <v>2708</v>
      </c>
      <c r="M8" s="779">
        <v>744.36686504426837</v>
      </c>
      <c r="N8" s="780">
        <v>107.97</v>
      </c>
      <c r="O8" s="782">
        <v>1.8348470064901888E-2</v>
      </c>
      <c r="P8" s="781">
        <v>365314.95644922566</v>
      </c>
      <c r="Q8" s="780">
        <v>1799.5</v>
      </c>
      <c r="R8" s="779">
        <v>203.00914501207316</v>
      </c>
      <c r="S8" s="780">
        <v>715.5</v>
      </c>
      <c r="T8" s="782">
        <v>0.12159238984382052</v>
      </c>
      <c r="U8" s="781">
        <v>2420884.0542689729</v>
      </c>
      <c r="V8" s="780">
        <v>477</v>
      </c>
      <c r="W8" s="779">
        <v>5075.2286253018301</v>
      </c>
      <c r="X8" s="780">
        <v>28.799999999999997</v>
      </c>
      <c r="Y8" s="782">
        <v>4.8942848742166744E-3</v>
      </c>
      <c r="Z8" s="781">
        <v>97444.389605795121</v>
      </c>
      <c r="AA8" s="780">
        <v>48</v>
      </c>
      <c r="AB8" s="779">
        <v>2030.0914501207317</v>
      </c>
      <c r="AC8" s="780">
        <v>372.38432</v>
      </c>
      <c r="AD8" s="782">
        <v>6.3283157804564658E-2</v>
      </c>
      <c r="AE8" s="781">
        <v>1259957.0403183713</v>
      </c>
      <c r="AF8" s="780">
        <v>4064</v>
      </c>
      <c r="AG8" s="779">
        <v>310.0287992909378</v>
      </c>
      <c r="AH8" s="785"/>
      <c r="AI8" s="778">
        <v>19909832</v>
      </c>
      <c r="AJ8" s="770">
        <v>0</v>
      </c>
      <c r="AK8" s="778">
        <v>19909831.999999996</v>
      </c>
      <c r="AL8" s="770">
        <v>0</v>
      </c>
    </row>
    <row r="9" spans="1:38" s="784" customFormat="1" ht="16.149999999999999" customHeight="1" x14ac:dyDescent="0.2">
      <c r="A9" s="783">
        <v>3</v>
      </c>
      <c r="B9" s="783" t="s">
        <v>9</v>
      </c>
      <c r="C9" s="779">
        <v>68989895</v>
      </c>
      <c r="D9" s="780">
        <v>28667.86</v>
      </c>
      <c r="E9" s="780">
        <v>22012</v>
      </c>
      <c r="F9" s="782">
        <v>0.76782850202282271</v>
      </c>
      <c r="G9" s="781">
        <v>52972407.732561827</v>
      </c>
      <c r="H9" s="779">
        <v>2406.5240656261053</v>
      </c>
      <c r="I9" s="780">
        <v>2333.7600000000002</v>
      </c>
      <c r="J9" s="782">
        <v>8.1406843761620162E-2</v>
      </c>
      <c r="K9" s="781">
        <v>5616249.6033955803</v>
      </c>
      <c r="L9" s="780">
        <v>10608</v>
      </c>
      <c r="M9" s="779">
        <v>529.43529443774321</v>
      </c>
      <c r="N9" s="780">
        <v>645.6</v>
      </c>
      <c r="O9" s="782">
        <v>2.2519992772393894E-2</v>
      </c>
      <c r="P9" s="781">
        <v>1553651.9367682138</v>
      </c>
      <c r="Q9" s="780">
        <v>10760</v>
      </c>
      <c r="R9" s="779">
        <v>144.39144393756632</v>
      </c>
      <c r="S9" s="780">
        <v>3337.5</v>
      </c>
      <c r="T9" s="782">
        <v>0.11641957230152512</v>
      </c>
      <c r="U9" s="781">
        <v>8031774.0690271268</v>
      </c>
      <c r="V9" s="780">
        <v>2225</v>
      </c>
      <c r="W9" s="779">
        <v>3609.7860984391582</v>
      </c>
      <c r="X9" s="780">
        <v>339</v>
      </c>
      <c r="Y9" s="782">
        <v>1.1825089141638058E-2</v>
      </c>
      <c r="Z9" s="781">
        <v>815811.65824724967</v>
      </c>
      <c r="AA9" s="780">
        <v>565</v>
      </c>
      <c r="AB9" s="779">
        <v>1443.9144393756631</v>
      </c>
      <c r="AC9" s="780">
        <v>0</v>
      </c>
      <c r="AD9" s="782">
        <v>0</v>
      </c>
      <c r="AE9" s="781">
        <v>0</v>
      </c>
      <c r="AF9" s="780">
        <v>22012</v>
      </c>
      <c r="AG9" s="779">
        <v>0</v>
      </c>
      <c r="AH9" s="785"/>
      <c r="AI9" s="778">
        <v>68989895</v>
      </c>
      <c r="AJ9" s="770">
        <v>0</v>
      </c>
      <c r="AK9" s="778">
        <v>68989895</v>
      </c>
      <c r="AL9" s="770">
        <v>0</v>
      </c>
    </row>
    <row r="10" spans="1:38" s="784" customFormat="1" ht="16.149999999999999" customHeight="1" x14ac:dyDescent="0.2">
      <c r="A10" s="783">
        <v>4</v>
      </c>
      <c r="B10" s="783" t="s">
        <v>10</v>
      </c>
      <c r="C10" s="779">
        <v>15481948</v>
      </c>
      <c r="D10" s="780">
        <v>4953.0380500000001</v>
      </c>
      <c r="E10" s="780">
        <v>3215</v>
      </c>
      <c r="F10" s="782">
        <v>0.6490965681154014</v>
      </c>
      <c r="G10" s="781">
        <v>10049279.314541103</v>
      </c>
      <c r="H10" s="779">
        <v>3125.7478427810584</v>
      </c>
      <c r="I10" s="780">
        <v>529.1</v>
      </c>
      <c r="J10" s="782">
        <v>0.1068233263421023</v>
      </c>
      <c r="K10" s="781">
        <v>1653833.183615458</v>
      </c>
      <c r="L10" s="780">
        <v>2405</v>
      </c>
      <c r="M10" s="779">
        <v>687.66452541183287</v>
      </c>
      <c r="N10" s="780">
        <v>114.06</v>
      </c>
      <c r="O10" s="782">
        <v>2.3028290687167243E-2</v>
      </c>
      <c r="P10" s="781">
        <v>356522.79894760752</v>
      </c>
      <c r="Q10" s="780">
        <v>1901</v>
      </c>
      <c r="R10" s="779">
        <v>187.54487056686349</v>
      </c>
      <c r="S10" s="780">
        <v>652.5</v>
      </c>
      <c r="T10" s="782">
        <v>0.13173732836556748</v>
      </c>
      <c r="U10" s="781">
        <v>2039550.4674146408</v>
      </c>
      <c r="V10" s="780">
        <v>435</v>
      </c>
      <c r="W10" s="779">
        <v>4688.6217641715884</v>
      </c>
      <c r="X10" s="780">
        <v>75</v>
      </c>
      <c r="Y10" s="782">
        <v>1.5142221651214652E-2</v>
      </c>
      <c r="Z10" s="781">
        <v>234431.0882085794</v>
      </c>
      <c r="AA10" s="780">
        <v>125</v>
      </c>
      <c r="AB10" s="779">
        <v>1875.4487056686353</v>
      </c>
      <c r="AC10" s="780">
        <v>367.37804999999997</v>
      </c>
      <c r="AD10" s="782">
        <v>7.4172264838546914E-2</v>
      </c>
      <c r="AE10" s="781">
        <v>1148331.1472726117</v>
      </c>
      <c r="AF10" s="780">
        <v>3215</v>
      </c>
      <c r="AG10" s="779">
        <v>357.17920599459154</v>
      </c>
      <c r="AH10" s="785"/>
      <c r="AI10" s="778">
        <v>15481948</v>
      </c>
      <c r="AJ10" s="770">
        <v>0</v>
      </c>
      <c r="AK10" s="778">
        <v>15481948</v>
      </c>
      <c r="AL10" s="770">
        <v>0</v>
      </c>
    </row>
    <row r="11" spans="1:38" s="786" customFormat="1" ht="16.149999999999999" customHeight="1" x14ac:dyDescent="0.2">
      <c r="A11" s="777">
        <v>5</v>
      </c>
      <c r="B11" s="777" t="s">
        <v>11</v>
      </c>
      <c r="C11" s="772">
        <v>24090553</v>
      </c>
      <c r="D11" s="776">
        <v>7577.3461600000001</v>
      </c>
      <c r="E11" s="773">
        <v>5238</v>
      </c>
      <c r="F11" s="775">
        <v>0.69127104521776261</v>
      </c>
      <c r="G11" s="774">
        <v>16653101.752183907</v>
      </c>
      <c r="H11" s="772">
        <v>3179.2863215318648</v>
      </c>
      <c r="I11" s="776">
        <v>934.78</v>
      </c>
      <c r="J11" s="775">
        <v>0.12336509118912946</v>
      </c>
      <c r="K11" s="774">
        <v>2971933.2676415564</v>
      </c>
      <c r="L11" s="776">
        <v>4249</v>
      </c>
      <c r="M11" s="772">
        <v>699.44299073701018</v>
      </c>
      <c r="N11" s="776">
        <v>227.91</v>
      </c>
      <c r="O11" s="775">
        <v>3.0077812889572408E-2</v>
      </c>
      <c r="P11" s="774">
        <v>724591.14554032718</v>
      </c>
      <c r="Q11" s="776">
        <v>3798.5</v>
      </c>
      <c r="R11" s="772">
        <v>190.75717929191185</v>
      </c>
      <c r="S11" s="776">
        <v>847.5</v>
      </c>
      <c r="T11" s="775">
        <v>0.11184654654869298</v>
      </c>
      <c r="U11" s="774">
        <v>2694445.1574982554</v>
      </c>
      <c r="V11" s="776">
        <v>565</v>
      </c>
      <c r="W11" s="772">
        <v>4768.9294822977972</v>
      </c>
      <c r="X11" s="776">
        <v>13.2</v>
      </c>
      <c r="Y11" s="775">
        <v>1.7420347073070764E-3</v>
      </c>
      <c r="Z11" s="774">
        <v>41966.57944422061</v>
      </c>
      <c r="AA11" s="776">
        <v>22</v>
      </c>
      <c r="AB11" s="772">
        <v>1907.5717929191187</v>
      </c>
      <c r="AC11" s="776">
        <v>315.95616000000001</v>
      </c>
      <c r="AD11" s="775">
        <v>4.169746944753544E-2</v>
      </c>
      <c r="AE11" s="774">
        <v>1004515.0976917333</v>
      </c>
      <c r="AF11" s="773">
        <v>5238</v>
      </c>
      <c r="AG11" s="772">
        <v>191.77455091480206</v>
      </c>
      <c r="AH11" s="785"/>
      <c r="AI11" s="771">
        <v>24090553</v>
      </c>
      <c r="AJ11" s="771">
        <v>0</v>
      </c>
      <c r="AK11" s="771">
        <v>24090553.000000004</v>
      </c>
      <c r="AL11" s="771">
        <v>0</v>
      </c>
    </row>
    <row r="12" spans="1:38" s="784" customFormat="1" ht="16.149999999999999" customHeight="1" x14ac:dyDescent="0.2">
      <c r="A12" s="783">
        <v>6</v>
      </c>
      <c r="B12" s="783" t="s">
        <v>12</v>
      </c>
      <c r="C12" s="779">
        <v>25660382</v>
      </c>
      <c r="D12" s="780">
        <v>8406.4695599999995</v>
      </c>
      <c r="E12" s="780">
        <v>5876</v>
      </c>
      <c r="F12" s="782">
        <v>0.69898546090732527</v>
      </c>
      <c r="G12" s="781">
        <v>17936233.939328033</v>
      </c>
      <c r="H12" s="779">
        <v>3052.4564226221978</v>
      </c>
      <c r="I12" s="780">
        <v>801.9</v>
      </c>
      <c r="J12" s="782">
        <v>9.5390817069704592E-2</v>
      </c>
      <c r="K12" s="781">
        <v>2447764.8053007405</v>
      </c>
      <c r="L12" s="780">
        <v>3645</v>
      </c>
      <c r="M12" s="779">
        <v>671.54041297688354</v>
      </c>
      <c r="N12" s="780">
        <v>140.57999999999998</v>
      </c>
      <c r="O12" s="782">
        <v>1.6722834597404999E-2</v>
      </c>
      <c r="P12" s="781">
        <v>429114.32389222848</v>
      </c>
      <c r="Q12" s="780">
        <v>2343</v>
      </c>
      <c r="R12" s="779">
        <v>183.14738535733184</v>
      </c>
      <c r="S12" s="780">
        <v>1303.5</v>
      </c>
      <c r="T12" s="782">
        <v>0.15505914708861446</v>
      </c>
      <c r="U12" s="781">
        <v>3978876.9468880347</v>
      </c>
      <c r="V12" s="780">
        <v>869</v>
      </c>
      <c r="W12" s="779">
        <v>4578.6846339332969</v>
      </c>
      <c r="X12" s="780">
        <v>30</v>
      </c>
      <c r="Y12" s="782">
        <v>3.568680025054418E-3</v>
      </c>
      <c r="Z12" s="781">
        <v>91573.692678665931</v>
      </c>
      <c r="AA12" s="780">
        <v>50</v>
      </c>
      <c r="AB12" s="779">
        <v>1831.4738535733186</v>
      </c>
      <c r="AC12" s="780">
        <v>254.48956000000001</v>
      </c>
      <c r="AD12" s="782">
        <v>3.027306031189626E-2</v>
      </c>
      <c r="AE12" s="781">
        <v>776818.29191229714</v>
      </c>
      <c r="AF12" s="780">
        <v>5876</v>
      </c>
      <c r="AG12" s="779">
        <v>132.20188766376739</v>
      </c>
      <c r="AH12" s="785"/>
      <c r="AI12" s="778">
        <v>25660382</v>
      </c>
      <c r="AJ12" s="770">
        <v>0</v>
      </c>
      <c r="AK12" s="778">
        <v>25660382.000000004</v>
      </c>
      <c r="AL12" s="770">
        <v>0</v>
      </c>
    </row>
    <row r="13" spans="1:38" s="784" customFormat="1" ht="16.149999999999999" customHeight="1" x14ac:dyDescent="0.2">
      <c r="A13" s="783">
        <v>7</v>
      </c>
      <c r="B13" s="783" t="s">
        <v>13</v>
      </c>
      <c r="C13" s="779">
        <v>6379130</v>
      </c>
      <c r="D13" s="780">
        <v>3324.0115699999997</v>
      </c>
      <c r="E13" s="780">
        <v>2161</v>
      </c>
      <c r="F13" s="782">
        <v>0.650118074047498</v>
      </c>
      <c r="G13" s="781">
        <v>4147187.7096986161</v>
      </c>
      <c r="H13" s="779">
        <v>1919.1058351219881</v>
      </c>
      <c r="I13" s="780">
        <v>372.02</v>
      </c>
      <c r="J13" s="782">
        <v>0.11191898468632587</v>
      </c>
      <c r="K13" s="781">
        <v>713945.75278208195</v>
      </c>
      <c r="L13" s="780">
        <v>1691</v>
      </c>
      <c r="M13" s="779">
        <v>422.20328372683736</v>
      </c>
      <c r="N13" s="780">
        <v>64.53</v>
      </c>
      <c r="O13" s="782">
        <v>1.9413289827989379E-2</v>
      </c>
      <c r="P13" s="781">
        <v>123839.89954042189</v>
      </c>
      <c r="Q13" s="780">
        <v>1075.5</v>
      </c>
      <c r="R13" s="779">
        <v>115.14635010731928</v>
      </c>
      <c r="S13" s="780">
        <v>381</v>
      </c>
      <c r="T13" s="782">
        <v>0.1146205396631637</v>
      </c>
      <c r="U13" s="781">
        <v>731179.32318147749</v>
      </c>
      <c r="V13" s="780">
        <v>254</v>
      </c>
      <c r="W13" s="779">
        <v>2878.6587526829821</v>
      </c>
      <c r="X13" s="780">
        <v>37.799999999999997</v>
      </c>
      <c r="Y13" s="782">
        <v>1.1371801572880808E-2</v>
      </c>
      <c r="Z13" s="781">
        <v>72542.200567611144</v>
      </c>
      <c r="AA13" s="780">
        <v>63</v>
      </c>
      <c r="AB13" s="779">
        <v>1151.4635010731927</v>
      </c>
      <c r="AC13" s="780">
        <v>307.66156999999998</v>
      </c>
      <c r="AD13" s="782">
        <v>9.2557310202142293E-2</v>
      </c>
      <c r="AE13" s="781">
        <v>590435.11422979191</v>
      </c>
      <c r="AF13" s="780">
        <v>2161</v>
      </c>
      <c r="AG13" s="779">
        <v>273.22309774631742</v>
      </c>
      <c r="AH13" s="785"/>
      <c r="AI13" s="778">
        <v>6379130</v>
      </c>
      <c r="AJ13" s="770">
        <v>0</v>
      </c>
      <c r="AK13" s="778">
        <v>6379130</v>
      </c>
      <c r="AL13" s="770">
        <v>0</v>
      </c>
    </row>
    <row r="14" spans="1:38" s="784" customFormat="1" ht="16.149999999999999" customHeight="1" x14ac:dyDescent="0.2">
      <c r="A14" s="783">
        <v>8</v>
      </c>
      <c r="B14" s="783" t="s">
        <v>14</v>
      </c>
      <c r="C14" s="779">
        <v>88409950</v>
      </c>
      <c r="D14" s="780">
        <v>30801.5</v>
      </c>
      <c r="E14" s="780">
        <v>22420</v>
      </c>
      <c r="F14" s="782">
        <v>0.72788662889794331</v>
      </c>
      <c r="G14" s="781">
        <v>64352420.466535725</v>
      </c>
      <c r="H14" s="779">
        <v>2870.3131341006124</v>
      </c>
      <c r="I14" s="780">
        <v>2541.2199999999998</v>
      </c>
      <c r="J14" s="782">
        <v>8.2503124847815842E-2</v>
      </c>
      <c r="K14" s="781">
        <v>7294097.1426391564</v>
      </c>
      <c r="L14" s="780">
        <v>11551</v>
      </c>
      <c r="M14" s="779">
        <v>631.46888950213452</v>
      </c>
      <c r="N14" s="780">
        <v>478.08</v>
      </c>
      <c r="O14" s="782">
        <v>1.5521322013538301E-2</v>
      </c>
      <c r="P14" s="781">
        <v>1372239.3031508205</v>
      </c>
      <c r="Q14" s="780">
        <v>7968</v>
      </c>
      <c r="R14" s="779">
        <v>172.21878804603671</v>
      </c>
      <c r="S14" s="780">
        <v>4581</v>
      </c>
      <c r="T14" s="782">
        <v>0.14872652305894193</v>
      </c>
      <c r="U14" s="781">
        <v>13148904.467314903</v>
      </c>
      <c r="V14" s="780">
        <v>3054</v>
      </c>
      <c r="W14" s="779">
        <v>4305.4697011509179</v>
      </c>
      <c r="X14" s="780">
        <v>781.19999999999993</v>
      </c>
      <c r="Y14" s="782">
        <v>2.5362401181760627E-2</v>
      </c>
      <c r="Z14" s="781">
        <v>2242288.620359398</v>
      </c>
      <c r="AA14" s="780">
        <v>1302</v>
      </c>
      <c r="AB14" s="779">
        <v>1722.1878804603671</v>
      </c>
      <c r="AC14" s="780">
        <v>0</v>
      </c>
      <c r="AD14" s="782">
        <v>0</v>
      </c>
      <c r="AE14" s="781">
        <v>0</v>
      </c>
      <c r="AF14" s="780">
        <v>22420</v>
      </c>
      <c r="AG14" s="779">
        <v>0</v>
      </c>
      <c r="AH14" s="785"/>
      <c r="AI14" s="778">
        <v>88409950</v>
      </c>
      <c r="AJ14" s="770">
        <v>0</v>
      </c>
      <c r="AK14" s="778">
        <v>88409950</v>
      </c>
      <c r="AL14" s="770">
        <v>0</v>
      </c>
    </row>
    <row r="15" spans="1:38" s="784" customFormat="1" ht="16.149999999999999" customHeight="1" x14ac:dyDescent="0.2">
      <c r="A15" s="783">
        <v>9</v>
      </c>
      <c r="B15" s="783" t="s">
        <v>15</v>
      </c>
      <c r="C15" s="779">
        <v>148462595</v>
      </c>
      <c r="D15" s="780">
        <v>53848.27</v>
      </c>
      <c r="E15" s="780">
        <v>39427</v>
      </c>
      <c r="F15" s="782">
        <v>0.73218693933899825</v>
      </c>
      <c r="G15" s="781">
        <v>108702373.03937526</v>
      </c>
      <c r="H15" s="779">
        <v>2757.0541263442633</v>
      </c>
      <c r="I15" s="780">
        <v>6081.9</v>
      </c>
      <c r="J15" s="782">
        <v>0.11294513268485691</v>
      </c>
      <c r="K15" s="781">
        <v>16768127.491013175</v>
      </c>
      <c r="L15" s="780">
        <v>27645</v>
      </c>
      <c r="M15" s="779">
        <v>606.55190779573797</v>
      </c>
      <c r="N15" s="780">
        <v>736.47</v>
      </c>
      <c r="O15" s="782">
        <v>1.3676762503233623E-2</v>
      </c>
      <c r="P15" s="781">
        <v>2030487.6524287597</v>
      </c>
      <c r="Q15" s="780">
        <v>12274.5</v>
      </c>
      <c r="R15" s="779">
        <v>165.42324758065581</v>
      </c>
      <c r="S15" s="780">
        <v>6550.5</v>
      </c>
      <c r="T15" s="782">
        <v>0.12164736211581172</v>
      </c>
      <c r="U15" s="781">
        <v>18060083.054618098</v>
      </c>
      <c r="V15" s="780">
        <v>4367</v>
      </c>
      <c r="W15" s="779">
        <v>4135.5811895163952</v>
      </c>
      <c r="X15" s="780">
        <v>1052.3999999999999</v>
      </c>
      <c r="Y15" s="782">
        <v>1.9543803357099494E-2</v>
      </c>
      <c r="Z15" s="781">
        <v>2901523.7625647024</v>
      </c>
      <c r="AA15" s="780">
        <v>1754</v>
      </c>
      <c r="AB15" s="779">
        <v>1654.2324758065579</v>
      </c>
      <c r="AC15" s="780">
        <v>0</v>
      </c>
      <c r="AD15" s="782">
        <v>0</v>
      </c>
      <c r="AE15" s="781">
        <v>0</v>
      </c>
      <c r="AF15" s="780">
        <v>39427</v>
      </c>
      <c r="AG15" s="779">
        <v>0</v>
      </c>
      <c r="AH15" s="785"/>
      <c r="AI15" s="778">
        <v>148462595</v>
      </c>
      <c r="AJ15" s="770">
        <v>0</v>
      </c>
      <c r="AK15" s="778">
        <v>148462595</v>
      </c>
      <c r="AL15" s="770">
        <v>0</v>
      </c>
    </row>
    <row r="16" spans="1:38" s="786" customFormat="1" ht="16.149999999999999" customHeight="1" x14ac:dyDescent="0.2">
      <c r="A16" s="777">
        <v>10</v>
      </c>
      <c r="B16" s="777" t="s">
        <v>16</v>
      </c>
      <c r="C16" s="772">
        <v>104439881</v>
      </c>
      <c r="D16" s="776">
        <v>47184.54</v>
      </c>
      <c r="E16" s="773">
        <v>33301</v>
      </c>
      <c r="F16" s="775">
        <v>0.70576082759310566</v>
      </c>
      <c r="G16" s="774">
        <v>73709576.848285466</v>
      </c>
      <c r="H16" s="772">
        <v>2213.4343367552165</v>
      </c>
      <c r="I16" s="776">
        <v>4615.16</v>
      </c>
      <c r="J16" s="775">
        <v>9.7810850757472673E-2</v>
      </c>
      <c r="K16" s="774">
        <v>10215353.613619206</v>
      </c>
      <c r="L16" s="776">
        <v>20978</v>
      </c>
      <c r="M16" s="772">
        <v>486.95555408614769</v>
      </c>
      <c r="N16" s="776">
        <v>637.07999999999993</v>
      </c>
      <c r="O16" s="775">
        <v>1.3501880064953477E-2</v>
      </c>
      <c r="P16" s="774">
        <v>1410134.7472600134</v>
      </c>
      <c r="Q16" s="776">
        <v>10618</v>
      </c>
      <c r="R16" s="772">
        <v>132.806060205313</v>
      </c>
      <c r="S16" s="776">
        <v>7996.5</v>
      </c>
      <c r="T16" s="775">
        <v>0.16947288243140657</v>
      </c>
      <c r="U16" s="774">
        <v>17699727.673863094</v>
      </c>
      <c r="V16" s="776">
        <v>5331</v>
      </c>
      <c r="W16" s="772">
        <v>3320.1515051328256</v>
      </c>
      <c r="X16" s="776">
        <v>634.79999999999995</v>
      </c>
      <c r="Y16" s="775">
        <v>1.3453559153061574E-2</v>
      </c>
      <c r="Z16" s="774">
        <v>1405088.1169722115</v>
      </c>
      <c r="AA16" s="776">
        <v>1058</v>
      </c>
      <c r="AB16" s="772">
        <v>1328.06060205313</v>
      </c>
      <c r="AC16" s="776">
        <v>0</v>
      </c>
      <c r="AD16" s="775">
        <v>0</v>
      </c>
      <c r="AE16" s="774">
        <v>0</v>
      </c>
      <c r="AF16" s="773">
        <v>33301</v>
      </c>
      <c r="AG16" s="772">
        <v>0</v>
      </c>
      <c r="AH16" s="785"/>
      <c r="AI16" s="771">
        <v>104439881</v>
      </c>
      <c r="AJ16" s="771">
        <v>0</v>
      </c>
      <c r="AK16" s="771">
        <v>104439881</v>
      </c>
      <c r="AL16" s="771">
        <v>0</v>
      </c>
    </row>
    <row r="17" spans="1:38" s="784" customFormat="1" ht="16.149999999999999" customHeight="1" x14ac:dyDescent="0.2">
      <c r="A17" s="783">
        <v>11</v>
      </c>
      <c r="B17" s="783" t="s">
        <v>17</v>
      </c>
      <c r="C17" s="779">
        <v>8528545</v>
      </c>
      <c r="D17" s="780">
        <v>2602.81504</v>
      </c>
      <c r="E17" s="780">
        <v>1581</v>
      </c>
      <c r="F17" s="782">
        <v>0.6074192655656393</v>
      </c>
      <c r="G17" s="781">
        <v>5180402.5402435055</v>
      </c>
      <c r="H17" s="779">
        <v>3276.6619482881124</v>
      </c>
      <c r="I17" s="780">
        <v>253</v>
      </c>
      <c r="J17" s="782">
        <v>9.7202450466860685E-2</v>
      </c>
      <c r="K17" s="781">
        <v>828995.47291689238</v>
      </c>
      <c r="L17" s="780">
        <v>1150</v>
      </c>
      <c r="M17" s="779">
        <v>720.86562862338462</v>
      </c>
      <c r="N17" s="780">
        <v>62.07</v>
      </c>
      <c r="O17" s="782">
        <v>2.3847257314142462E-2</v>
      </c>
      <c r="P17" s="781">
        <v>203382.40713024311</v>
      </c>
      <c r="Q17" s="780">
        <v>1034.5</v>
      </c>
      <c r="R17" s="779">
        <v>196.59971689728673</v>
      </c>
      <c r="S17" s="780">
        <v>432</v>
      </c>
      <c r="T17" s="782">
        <v>0.16597414467068702</v>
      </c>
      <c r="U17" s="781">
        <v>1415517.9616604645</v>
      </c>
      <c r="V17" s="780">
        <v>288</v>
      </c>
      <c r="W17" s="779">
        <v>4914.9929224321686</v>
      </c>
      <c r="X17" s="780">
        <v>25.2</v>
      </c>
      <c r="Y17" s="782">
        <v>9.6818251057900762E-3</v>
      </c>
      <c r="Z17" s="781">
        <v>82571.881096860423</v>
      </c>
      <c r="AA17" s="780">
        <v>42</v>
      </c>
      <c r="AB17" s="779">
        <v>1965.9971689728673</v>
      </c>
      <c r="AC17" s="780">
        <v>249.54504</v>
      </c>
      <c r="AD17" s="782">
        <v>9.5875056876880499E-2</v>
      </c>
      <c r="AE17" s="781">
        <v>817674.73695203476</v>
      </c>
      <c r="AF17" s="780">
        <v>1581</v>
      </c>
      <c r="AG17" s="779">
        <v>517.18832191779552</v>
      </c>
      <c r="AH17" s="785"/>
      <c r="AI17" s="778">
        <v>8528545</v>
      </c>
      <c r="AJ17" s="770">
        <v>0</v>
      </c>
      <c r="AK17" s="778">
        <v>8528545</v>
      </c>
      <c r="AL17" s="770">
        <v>0</v>
      </c>
    </row>
    <row r="18" spans="1:38" s="784" customFormat="1" ht="16.149999999999999" customHeight="1" x14ac:dyDescent="0.2">
      <c r="A18" s="783">
        <v>12</v>
      </c>
      <c r="B18" s="783" t="s">
        <v>18</v>
      </c>
      <c r="C18" s="779">
        <v>3415101</v>
      </c>
      <c r="D18" s="780">
        <v>2008.5522999999998</v>
      </c>
      <c r="E18" s="780">
        <v>1318</v>
      </c>
      <c r="F18" s="782">
        <v>0.65619401595865845</v>
      </c>
      <c r="G18" s="781">
        <v>2240968.8400944304</v>
      </c>
      <c r="H18" s="779">
        <v>1700.2798483265785</v>
      </c>
      <c r="I18" s="780">
        <v>145.19999999999999</v>
      </c>
      <c r="J18" s="782">
        <v>7.2290873381788467E-2</v>
      </c>
      <c r="K18" s="781">
        <v>246880.63397701917</v>
      </c>
      <c r="L18" s="780">
        <v>660</v>
      </c>
      <c r="M18" s="779">
        <v>374.0615666318472</v>
      </c>
      <c r="N18" s="780">
        <v>36.18</v>
      </c>
      <c r="O18" s="782">
        <v>1.8012973821991095E-2</v>
      </c>
      <c r="P18" s="781">
        <v>61516.124912455613</v>
      </c>
      <c r="Q18" s="780">
        <v>603</v>
      </c>
      <c r="R18" s="779">
        <v>102.01679089959471</v>
      </c>
      <c r="S18" s="780">
        <v>244.5</v>
      </c>
      <c r="T18" s="782">
        <v>0.12172946654164794</v>
      </c>
      <c r="U18" s="781">
        <v>415718.42291584844</v>
      </c>
      <c r="V18" s="780">
        <v>163</v>
      </c>
      <c r="W18" s="779">
        <v>2550.4197724898677</v>
      </c>
      <c r="X18" s="780">
        <v>47.4</v>
      </c>
      <c r="Y18" s="782">
        <v>2.3599086765129295E-2</v>
      </c>
      <c r="Z18" s="781">
        <v>80593.264810679815</v>
      </c>
      <c r="AA18" s="780">
        <v>79</v>
      </c>
      <c r="AB18" s="779">
        <v>1020.1679089959471</v>
      </c>
      <c r="AC18" s="780">
        <v>217.2723</v>
      </c>
      <c r="AD18" s="782">
        <v>0.10817358353078485</v>
      </c>
      <c r="AE18" s="781">
        <v>369423.71328956686</v>
      </c>
      <c r="AF18" s="780">
        <v>1318</v>
      </c>
      <c r="AG18" s="779">
        <v>280.29113299663646</v>
      </c>
      <c r="AH18" s="785"/>
      <c r="AI18" s="778">
        <v>3415101</v>
      </c>
      <c r="AJ18" s="770">
        <v>0</v>
      </c>
      <c r="AK18" s="778">
        <v>3415101.0000000005</v>
      </c>
      <c r="AL18" s="770">
        <v>0</v>
      </c>
    </row>
    <row r="19" spans="1:38" s="784" customFormat="1" ht="16.149999999999999" customHeight="1" x14ac:dyDescent="0.2">
      <c r="A19" s="783">
        <v>13</v>
      </c>
      <c r="B19" s="783" t="s">
        <v>19</v>
      </c>
      <c r="C19" s="779">
        <v>6920983</v>
      </c>
      <c r="D19" s="780">
        <v>2098.6628099999998</v>
      </c>
      <c r="E19" s="780">
        <v>1331</v>
      </c>
      <c r="F19" s="782">
        <v>0.63421336369895465</v>
      </c>
      <c r="G19" s="781">
        <v>4389379.9085332826</v>
      </c>
      <c r="H19" s="779">
        <v>3297.8060920610687</v>
      </c>
      <c r="I19" s="780">
        <v>218.46</v>
      </c>
      <c r="J19" s="782">
        <v>0.10409485457075404</v>
      </c>
      <c r="K19" s="781">
        <v>720438.718871661</v>
      </c>
      <c r="L19" s="780">
        <v>993</v>
      </c>
      <c r="M19" s="779">
        <v>725.51734025343501</v>
      </c>
      <c r="N19" s="780">
        <v>51.839999999999996</v>
      </c>
      <c r="O19" s="782">
        <v>2.4701443106050942E-2</v>
      </c>
      <c r="P19" s="781">
        <v>170958.26781244576</v>
      </c>
      <c r="Q19" s="780">
        <v>864</v>
      </c>
      <c r="R19" s="779">
        <v>197.86836552366407</v>
      </c>
      <c r="S19" s="780">
        <v>273</v>
      </c>
      <c r="T19" s="782">
        <v>0.1300828311719118</v>
      </c>
      <c r="U19" s="781">
        <v>900301.06313267164</v>
      </c>
      <c r="V19" s="780">
        <v>182</v>
      </c>
      <c r="W19" s="779">
        <v>4946.7091380916027</v>
      </c>
      <c r="X19" s="780">
        <v>5.3999999999999995</v>
      </c>
      <c r="Y19" s="782">
        <v>2.57306699021364E-3</v>
      </c>
      <c r="Z19" s="781">
        <v>17808.15289712977</v>
      </c>
      <c r="AA19" s="780">
        <v>9</v>
      </c>
      <c r="AB19" s="779">
        <v>1978.6836552366412</v>
      </c>
      <c r="AC19" s="780">
        <v>218.96280999999999</v>
      </c>
      <c r="AD19" s="782">
        <v>0.10433444046211503</v>
      </c>
      <c r="AE19" s="781">
        <v>722096.88875281019</v>
      </c>
      <c r="AF19" s="780">
        <v>1331</v>
      </c>
      <c r="AG19" s="779">
        <v>542.5220802049663</v>
      </c>
      <c r="AH19" s="785"/>
      <c r="AI19" s="778">
        <v>6920983.0000000009</v>
      </c>
      <c r="AJ19" s="770">
        <v>0</v>
      </c>
      <c r="AK19" s="778">
        <v>6920983</v>
      </c>
      <c r="AL19" s="770">
        <v>0</v>
      </c>
    </row>
    <row r="20" spans="1:38" s="784" customFormat="1" ht="16.149999999999999" customHeight="1" x14ac:dyDescent="0.2">
      <c r="A20" s="783">
        <v>14</v>
      </c>
      <c r="B20" s="783" t="s">
        <v>20</v>
      </c>
      <c r="C20" s="779">
        <v>9003916</v>
      </c>
      <c r="D20" s="780">
        <v>3071.616</v>
      </c>
      <c r="E20" s="780">
        <v>1770</v>
      </c>
      <c r="F20" s="782">
        <v>0.57624390548818605</v>
      </c>
      <c r="G20" s="781">
        <v>5188451.720527566</v>
      </c>
      <c r="H20" s="779">
        <v>2931.3286556652915</v>
      </c>
      <c r="I20" s="780">
        <v>312.18</v>
      </c>
      <c r="J20" s="782">
        <v>0.10163379797474685</v>
      </c>
      <c r="K20" s="781">
        <v>915102.17972559074</v>
      </c>
      <c r="L20" s="780">
        <v>1419</v>
      </c>
      <c r="M20" s="779">
        <v>644.89230424636412</v>
      </c>
      <c r="N20" s="780">
        <v>51.78</v>
      </c>
      <c r="O20" s="782">
        <v>1.6857575946993376E-2</v>
      </c>
      <c r="P20" s="781">
        <v>151784.19779034882</v>
      </c>
      <c r="Q20" s="780">
        <v>863</v>
      </c>
      <c r="R20" s="779">
        <v>175.87971933991753</v>
      </c>
      <c r="S20" s="780">
        <v>594</v>
      </c>
      <c r="T20" s="782">
        <v>0.19338354794349294</v>
      </c>
      <c r="U20" s="781">
        <v>1741209.2214651832</v>
      </c>
      <c r="V20" s="780">
        <v>396</v>
      </c>
      <c r="W20" s="779">
        <v>4396.9929834979375</v>
      </c>
      <c r="X20" s="780">
        <v>73.2</v>
      </c>
      <c r="Y20" s="782">
        <v>2.3831103887986E-2</v>
      </c>
      <c r="Z20" s="781">
        <v>214573.25759469936</v>
      </c>
      <c r="AA20" s="780">
        <v>122</v>
      </c>
      <c r="AB20" s="779">
        <v>1758.7971933991751</v>
      </c>
      <c r="AC20" s="780">
        <v>270.45599999999996</v>
      </c>
      <c r="AD20" s="782">
        <v>8.8050068758594807E-2</v>
      </c>
      <c r="AE20" s="781">
        <v>792795.42289661197</v>
      </c>
      <c r="AF20" s="780">
        <v>1770</v>
      </c>
      <c r="AG20" s="779">
        <v>447.90701858565649</v>
      </c>
      <c r="AH20" s="785"/>
      <c r="AI20" s="778">
        <v>9003916</v>
      </c>
      <c r="AJ20" s="770">
        <v>0</v>
      </c>
      <c r="AK20" s="778">
        <v>9003916</v>
      </c>
      <c r="AL20" s="770">
        <v>0</v>
      </c>
    </row>
    <row r="21" spans="1:38" s="786" customFormat="1" ht="16.149999999999999" customHeight="1" x14ac:dyDescent="0.2">
      <c r="A21" s="777">
        <v>15</v>
      </c>
      <c r="B21" s="777" t="s">
        <v>21</v>
      </c>
      <c r="C21" s="772">
        <v>17285730</v>
      </c>
      <c r="D21" s="776">
        <v>5424.7403100000001</v>
      </c>
      <c r="E21" s="773">
        <v>3619</v>
      </c>
      <c r="F21" s="775">
        <v>0.66712870906072919</v>
      </c>
      <c r="G21" s="774">
        <v>11531806.740072317</v>
      </c>
      <c r="H21" s="772">
        <v>3186.4622105753847</v>
      </c>
      <c r="I21" s="776">
        <v>641.52</v>
      </c>
      <c r="J21" s="775">
        <v>0.11825819547848548</v>
      </c>
      <c r="K21" s="774">
        <v>2044179.237328321</v>
      </c>
      <c r="L21" s="776">
        <v>2916</v>
      </c>
      <c r="M21" s="772">
        <v>701.0216863265847</v>
      </c>
      <c r="N21" s="776">
        <v>109.28999999999999</v>
      </c>
      <c r="O21" s="775">
        <v>2.0146586519272477E-2</v>
      </c>
      <c r="P21" s="774">
        <v>348248.45499378385</v>
      </c>
      <c r="Q21" s="776">
        <v>1821.5</v>
      </c>
      <c r="R21" s="772">
        <v>191.18773263452312</v>
      </c>
      <c r="S21" s="776">
        <v>612</v>
      </c>
      <c r="T21" s="775">
        <v>0.11281646033301085</v>
      </c>
      <c r="U21" s="774">
        <v>1950114.8728721356</v>
      </c>
      <c r="V21" s="776">
        <v>408</v>
      </c>
      <c r="W21" s="772">
        <v>4779.6933158630773</v>
      </c>
      <c r="X21" s="776">
        <v>68.399999999999991</v>
      </c>
      <c r="Y21" s="775">
        <v>1.2608898507807094E-2</v>
      </c>
      <c r="Z21" s="774">
        <v>217954.01520335631</v>
      </c>
      <c r="AA21" s="776">
        <v>114</v>
      </c>
      <c r="AB21" s="772">
        <v>1911.8773263452308</v>
      </c>
      <c r="AC21" s="776">
        <v>374.53030999999999</v>
      </c>
      <c r="AD21" s="775">
        <v>6.9041150100694865E-2</v>
      </c>
      <c r="AE21" s="774">
        <v>1193426.6795300841</v>
      </c>
      <c r="AF21" s="773">
        <v>3619</v>
      </c>
      <c r="AG21" s="772">
        <v>329.76697417244657</v>
      </c>
      <c r="AH21" s="785"/>
      <c r="AI21" s="771">
        <v>17285730</v>
      </c>
      <c r="AJ21" s="771">
        <v>0</v>
      </c>
      <c r="AK21" s="771">
        <v>17285730</v>
      </c>
      <c r="AL21" s="771">
        <v>0</v>
      </c>
    </row>
    <row r="22" spans="1:38" s="784" customFormat="1" ht="16.149999999999999" customHeight="1" x14ac:dyDescent="0.2">
      <c r="A22" s="783">
        <v>16</v>
      </c>
      <c r="B22" s="783" t="s">
        <v>22</v>
      </c>
      <c r="C22" s="779">
        <v>10452797</v>
      </c>
      <c r="D22" s="780">
        <v>6924.2206400000005</v>
      </c>
      <c r="E22" s="780">
        <v>4926</v>
      </c>
      <c r="F22" s="782">
        <v>0.71141580491288325</v>
      </c>
      <c r="G22" s="781">
        <v>7436284.9913459709</v>
      </c>
      <c r="H22" s="779">
        <v>1509.5990644226495</v>
      </c>
      <c r="I22" s="780">
        <v>637.34</v>
      </c>
      <c r="J22" s="782">
        <v>9.2045016058298221E-2</v>
      </c>
      <c r="K22" s="781">
        <v>962127.86771913152</v>
      </c>
      <c r="L22" s="780">
        <v>2897</v>
      </c>
      <c r="M22" s="779">
        <v>332.11179417298291</v>
      </c>
      <c r="N22" s="780">
        <v>127.86</v>
      </c>
      <c r="O22" s="782">
        <v>1.8465616081234523E-2</v>
      </c>
      <c r="P22" s="781">
        <v>193017.33637707998</v>
      </c>
      <c r="Q22" s="780">
        <v>2131</v>
      </c>
      <c r="R22" s="779">
        <v>90.57594386535898</v>
      </c>
      <c r="S22" s="780">
        <v>730.5</v>
      </c>
      <c r="T22" s="782">
        <v>0.10549923781747081</v>
      </c>
      <c r="U22" s="781">
        <v>1102762.1165607455</v>
      </c>
      <c r="V22" s="780">
        <v>487</v>
      </c>
      <c r="W22" s="779">
        <v>2264.3985966339742</v>
      </c>
      <c r="X22" s="780">
        <v>164.4</v>
      </c>
      <c r="Y22" s="782">
        <v>2.3742744280892816E-2</v>
      </c>
      <c r="Z22" s="781">
        <v>248178.08619108357</v>
      </c>
      <c r="AA22" s="780">
        <v>274</v>
      </c>
      <c r="AB22" s="779">
        <v>905.75943865358965</v>
      </c>
      <c r="AC22" s="780">
        <v>338.12064000000004</v>
      </c>
      <c r="AD22" s="782">
        <v>4.8831580849220312E-2</v>
      </c>
      <c r="AE22" s="781">
        <v>510426.60180598754</v>
      </c>
      <c r="AF22" s="780">
        <v>4926</v>
      </c>
      <c r="AG22" s="779">
        <v>103.61887978197068</v>
      </c>
      <c r="AH22" s="785"/>
      <c r="AI22" s="778">
        <v>10452797</v>
      </c>
      <c r="AJ22" s="770">
        <v>0</v>
      </c>
      <c r="AK22" s="778">
        <v>10452797</v>
      </c>
      <c r="AL22" s="770">
        <v>0</v>
      </c>
    </row>
    <row r="23" spans="1:38" s="784" customFormat="1" ht="16.149999999999999" customHeight="1" x14ac:dyDescent="0.2">
      <c r="A23" s="783">
        <v>17</v>
      </c>
      <c r="B23" s="783" t="s">
        <v>23</v>
      </c>
      <c r="C23" s="779">
        <v>112503493</v>
      </c>
      <c r="D23" s="780">
        <v>61113.369999999995</v>
      </c>
      <c r="E23" s="780">
        <v>44168</v>
      </c>
      <c r="F23" s="782">
        <v>0.72272237646197557</v>
      </c>
      <c r="G23" s="781">
        <v>81308791.821233228</v>
      </c>
      <c r="H23" s="779">
        <v>1840.8982027991583</v>
      </c>
      <c r="I23" s="780">
        <v>7490.12</v>
      </c>
      <c r="J23" s="782">
        <v>0.12256106969718739</v>
      </c>
      <c r="K23" s="781">
        <v>13788548.446750034</v>
      </c>
      <c r="L23" s="780">
        <v>34046</v>
      </c>
      <c r="M23" s="779">
        <v>404.99760461581491</v>
      </c>
      <c r="N23" s="780">
        <v>1175.25</v>
      </c>
      <c r="O23" s="782">
        <v>1.9230652801506449E-2</v>
      </c>
      <c r="P23" s="781">
        <v>2163515.6128397114</v>
      </c>
      <c r="Q23" s="780">
        <v>19587.5</v>
      </c>
      <c r="R23" s="779">
        <v>110.45389216794953</v>
      </c>
      <c r="S23" s="780">
        <v>7317</v>
      </c>
      <c r="T23" s="782">
        <v>0.11972830167932157</v>
      </c>
      <c r="U23" s="781">
        <v>13469852.149881443</v>
      </c>
      <c r="V23" s="780">
        <v>4878</v>
      </c>
      <c r="W23" s="779">
        <v>2761.3473041987377</v>
      </c>
      <c r="X23" s="780">
        <v>963</v>
      </c>
      <c r="Y23" s="782">
        <v>1.5757599360009113E-2</v>
      </c>
      <c r="Z23" s="781">
        <v>1772784.9692955897</v>
      </c>
      <c r="AA23" s="780">
        <v>1605</v>
      </c>
      <c r="AB23" s="779">
        <v>1104.5389216794952</v>
      </c>
      <c r="AC23" s="780">
        <v>0</v>
      </c>
      <c r="AD23" s="782">
        <v>0</v>
      </c>
      <c r="AE23" s="781">
        <v>0</v>
      </c>
      <c r="AF23" s="780">
        <v>44168</v>
      </c>
      <c r="AG23" s="779">
        <v>0</v>
      </c>
      <c r="AH23" s="785"/>
      <c r="AI23" s="778">
        <v>112503493</v>
      </c>
      <c r="AJ23" s="770">
        <v>0</v>
      </c>
      <c r="AK23" s="778">
        <v>112503493</v>
      </c>
      <c r="AL23" s="770">
        <v>0</v>
      </c>
    </row>
    <row r="24" spans="1:38" s="784" customFormat="1" ht="16.149999999999999" customHeight="1" x14ac:dyDescent="0.2">
      <c r="A24" s="783">
        <v>18</v>
      </c>
      <c r="B24" s="783" t="s">
        <v>24</v>
      </c>
      <c r="C24" s="779">
        <v>4810763</v>
      </c>
      <c r="D24" s="780">
        <v>1535.1305499999999</v>
      </c>
      <c r="E24" s="780">
        <v>965</v>
      </c>
      <c r="F24" s="782">
        <v>0.62861103246235317</v>
      </c>
      <c r="G24" s="781">
        <v>3024098.6963616875</v>
      </c>
      <c r="H24" s="779">
        <v>3133.7810324991578</v>
      </c>
      <c r="I24" s="780">
        <v>200.42</v>
      </c>
      <c r="J24" s="782">
        <v>0.13055567163326923</v>
      </c>
      <c r="K24" s="781">
        <v>628072.39453348122</v>
      </c>
      <c r="L24" s="780">
        <v>911</v>
      </c>
      <c r="M24" s="779">
        <v>689.43182714981469</v>
      </c>
      <c r="N24" s="780">
        <v>24.54</v>
      </c>
      <c r="O24" s="782">
        <v>1.5985611126037459E-2</v>
      </c>
      <c r="P24" s="781">
        <v>76902.986537529345</v>
      </c>
      <c r="Q24" s="780">
        <v>409</v>
      </c>
      <c r="R24" s="779">
        <v>188.02686194994951</v>
      </c>
      <c r="S24" s="780">
        <v>177</v>
      </c>
      <c r="T24" s="782">
        <v>0.11529964015112593</v>
      </c>
      <c r="U24" s="781">
        <v>554679.24275235098</v>
      </c>
      <c r="V24" s="780">
        <v>118</v>
      </c>
      <c r="W24" s="779">
        <v>4700.6715487487372</v>
      </c>
      <c r="X24" s="780">
        <v>0</v>
      </c>
      <c r="Y24" s="782">
        <v>0</v>
      </c>
      <c r="Z24" s="781">
        <v>0</v>
      </c>
      <c r="AA24" s="780">
        <v>0</v>
      </c>
      <c r="AB24" s="779">
        <v>0</v>
      </c>
      <c r="AC24" s="780">
        <v>168.17055000000002</v>
      </c>
      <c r="AD24" s="782">
        <v>0.10954804462721431</v>
      </c>
      <c r="AE24" s="781">
        <v>527009.67981495138</v>
      </c>
      <c r="AF24" s="780">
        <v>965</v>
      </c>
      <c r="AG24" s="779">
        <v>546.12402053362837</v>
      </c>
      <c r="AH24" s="785"/>
      <c r="AI24" s="778">
        <v>4810763</v>
      </c>
      <c r="AJ24" s="770">
        <v>0</v>
      </c>
      <c r="AK24" s="778">
        <v>4810763</v>
      </c>
      <c r="AL24" s="770">
        <v>0</v>
      </c>
    </row>
    <row r="25" spans="1:38" s="784" customFormat="1" ht="16.149999999999999" customHeight="1" x14ac:dyDescent="0.2">
      <c r="A25" s="783">
        <v>19</v>
      </c>
      <c r="B25" s="783" t="s">
        <v>25</v>
      </c>
      <c r="C25" s="779">
        <v>8063389</v>
      </c>
      <c r="D25" s="780">
        <v>2933.66831</v>
      </c>
      <c r="E25" s="780">
        <v>1901</v>
      </c>
      <c r="F25" s="782">
        <v>0.64799418309154388</v>
      </c>
      <c r="G25" s="781">
        <v>5225029.1680043405</v>
      </c>
      <c r="H25" s="779">
        <v>2748.5687364567807</v>
      </c>
      <c r="I25" s="780">
        <v>337.92</v>
      </c>
      <c r="J25" s="782">
        <v>0.11518684605486297</v>
      </c>
      <c r="K25" s="781">
        <v>928796.34742347547</v>
      </c>
      <c r="L25" s="780">
        <v>1536</v>
      </c>
      <c r="M25" s="779">
        <v>604.6851220204918</v>
      </c>
      <c r="N25" s="780">
        <v>35.309999999999995</v>
      </c>
      <c r="O25" s="782">
        <v>1.2036125515498375E-2</v>
      </c>
      <c r="P25" s="781">
        <v>97051.962084288927</v>
      </c>
      <c r="Q25" s="780">
        <v>588.5</v>
      </c>
      <c r="R25" s="779">
        <v>164.91412418740686</v>
      </c>
      <c r="S25" s="780">
        <v>360</v>
      </c>
      <c r="T25" s="782">
        <v>0.12271325929140231</v>
      </c>
      <c r="U25" s="781">
        <v>989484.74512444122</v>
      </c>
      <c r="V25" s="780">
        <v>240</v>
      </c>
      <c r="W25" s="779">
        <v>4122.8531046851722</v>
      </c>
      <c r="X25" s="780">
        <v>15.6</v>
      </c>
      <c r="Y25" s="782">
        <v>5.3175745692941E-3</v>
      </c>
      <c r="Z25" s="781">
        <v>42877.672288725786</v>
      </c>
      <c r="AA25" s="780">
        <v>26</v>
      </c>
      <c r="AB25" s="779">
        <v>1649.1412418740688</v>
      </c>
      <c r="AC25" s="780">
        <v>283.83830999999998</v>
      </c>
      <c r="AD25" s="782">
        <v>9.6752011477398397E-2</v>
      </c>
      <c r="AE25" s="781">
        <v>780149.10507472802</v>
      </c>
      <c r="AF25" s="780">
        <v>1901</v>
      </c>
      <c r="AG25" s="779">
        <v>410.38879804036191</v>
      </c>
      <c r="AH25" s="785"/>
      <c r="AI25" s="778">
        <v>8063389</v>
      </c>
      <c r="AJ25" s="770">
        <v>0</v>
      </c>
      <c r="AK25" s="778">
        <v>8063389</v>
      </c>
      <c r="AL25" s="770">
        <v>0</v>
      </c>
    </row>
    <row r="26" spans="1:38" s="786" customFormat="1" ht="16.149999999999999" customHeight="1" x14ac:dyDescent="0.2">
      <c r="A26" s="777">
        <v>20</v>
      </c>
      <c r="B26" s="777" t="s">
        <v>26</v>
      </c>
      <c r="C26" s="772">
        <v>26299909</v>
      </c>
      <c r="D26" s="776">
        <v>8330.4429700000001</v>
      </c>
      <c r="E26" s="773">
        <v>5723</v>
      </c>
      <c r="F26" s="775">
        <v>0.68699828095696092</v>
      </c>
      <c r="G26" s="774">
        <v>18067992.272324506</v>
      </c>
      <c r="H26" s="772">
        <v>3157.084094412809</v>
      </c>
      <c r="I26" s="776">
        <v>895.84</v>
      </c>
      <c r="J26" s="775">
        <v>0.10753809890136011</v>
      </c>
      <c r="K26" s="774">
        <v>2828242.2151387711</v>
      </c>
      <c r="L26" s="776">
        <v>4072</v>
      </c>
      <c r="M26" s="772">
        <v>694.558500770818</v>
      </c>
      <c r="N26" s="776">
        <v>164.79</v>
      </c>
      <c r="O26" s="775">
        <v>1.9781661142564667E-2</v>
      </c>
      <c r="P26" s="774">
        <v>520255.88791828678</v>
      </c>
      <c r="Q26" s="776">
        <v>2746.5</v>
      </c>
      <c r="R26" s="772">
        <v>189.42504566476853</v>
      </c>
      <c r="S26" s="776">
        <v>1206</v>
      </c>
      <c r="T26" s="775">
        <v>0.14477021262171849</v>
      </c>
      <c r="U26" s="774">
        <v>3807443.4178618477</v>
      </c>
      <c r="V26" s="776">
        <v>804</v>
      </c>
      <c r="W26" s="772">
        <v>4735.6261416192137</v>
      </c>
      <c r="X26" s="776">
        <v>69.599999999999994</v>
      </c>
      <c r="Y26" s="775">
        <v>8.3548978428454445E-3</v>
      </c>
      <c r="Z26" s="774">
        <v>219733.05297113149</v>
      </c>
      <c r="AA26" s="776">
        <v>116</v>
      </c>
      <c r="AB26" s="772">
        <v>1894.2504566476853</v>
      </c>
      <c r="AC26" s="776">
        <v>271.21296999999998</v>
      </c>
      <c r="AD26" s="775">
        <v>3.2556848534550376E-2</v>
      </c>
      <c r="AE26" s="774">
        <v>856242.15378545818</v>
      </c>
      <c r="AF26" s="773">
        <v>5723</v>
      </c>
      <c r="AG26" s="772">
        <v>149.614215234223</v>
      </c>
      <c r="AH26" s="785"/>
      <c r="AI26" s="771">
        <v>26299909</v>
      </c>
      <c r="AJ26" s="771">
        <v>0</v>
      </c>
      <c r="AK26" s="771">
        <v>26299909.000000004</v>
      </c>
      <c r="AL26" s="771">
        <v>0</v>
      </c>
    </row>
    <row r="27" spans="1:38" s="784" customFormat="1" ht="16.149999999999999" customHeight="1" x14ac:dyDescent="0.2">
      <c r="A27" s="783">
        <v>21</v>
      </c>
      <c r="B27" s="783" t="s">
        <v>27</v>
      </c>
      <c r="C27" s="779">
        <v>15178675</v>
      </c>
      <c r="D27" s="780">
        <v>4736.2254499999999</v>
      </c>
      <c r="E27" s="780">
        <v>2987</v>
      </c>
      <c r="F27" s="782">
        <v>0.63067099139041194</v>
      </c>
      <c r="G27" s="781">
        <v>9572750.0102428608</v>
      </c>
      <c r="H27" s="779">
        <v>3204.8041547515436</v>
      </c>
      <c r="I27" s="780">
        <v>538.34</v>
      </c>
      <c r="J27" s="782">
        <v>0.11366435269672394</v>
      </c>
      <c r="K27" s="781">
        <v>1725274.2686689463</v>
      </c>
      <c r="L27" s="780">
        <v>2447</v>
      </c>
      <c r="M27" s="779">
        <v>705.05691404533979</v>
      </c>
      <c r="N27" s="780">
        <v>68.7</v>
      </c>
      <c r="O27" s="782">
        <v>1.4505221663381756E-2</v>
      </c>
      <c r="P27" s="781">
        <v>220170.04543143109</v>
      </c>
      <c r="Q27" s="780">
        <v>1145</v>
      </c>
      <c r="R27" s="779">
        <v>192.28824928509266</v>
      </c>
      <c r="S27" s="780">
        <v>733.5</v>
      </c>
      <c r="T27" s="782">
        <v>0.15487016142780957</v>
      </c>
      <c r="U27" s="781">
        <v>2350723.8475102573</v>
      </c>
      <c r="V27" s="780">
        <v>489</v>
      </c>
      <c r="W27" s="779">
        <v>4807.2062321273152</v>
      </c>
      <c r="X27" s="780">
        <v>49.199999999999996</v>
      </c>
      <c r="Y27" s="782">
        <v>1.0388019007836714E-2</v>
      </c>
      <c r="Z27" s="781">
        <v>157676.36441377594</v>
      </c>
      <c r="AA27" s="780">
        <v>82</v>
      </c>
      <c r="AB27" s="779">
        <v>1922.8824928509262</v>
      </c>
      <c r="AC27" s="780">
        <v>359.48545000000001</v>
      </c>
      <c r="AD27" s="782">
        <v>7.5901253813836084E-2</v>
      </c>
      <c r="AE27" s="781">
        <v>1152080.4637327285</v>
      </c>
      <c r="AF27" s="780">
        <v>2987</v>
      </c>
      <c r="AG27" s="779">
        <v>385.69818002434835</v>
      </c>
      <c r="AH27" s="785"/>
      <c r="AI27" s="778">
        <v>15178675</v>
      </c>
      <c r="AJ27" s="770">
        <v>0</v>
      </c>
      <c r="AK27" s="778">
        <v>15178675</v>
      </c>
      <c r="AL27" s="770">
        <v>0</v>
      </c>
    </row>
    <row r="28" spans="1:38" s="784" customFormat="1" ht="16.149999999999999" customHeight="1" x14ac:dyDescent="0.2">
      <c r="A28" s="783">
        <v>22</v>
      </c>
      <c r="B28" s="783" t="s">
        <v>28</v>
      </c>
      <c r="C28" s="779">
        <v>16550386</v>
      </c>
      <c r="D28" s="780">
        <v>4702.4421499999999</v>
      </c>
      <c r="E28" s="780">
        <v>2923</v>
      </c>
      <c r="F28" s="782">
        <v>0.62159191049272133</v>
      </c>
      <c r="G28" s="781">
        <v>10287586.053131988</v>
      </c>
      <c r="H28" s="779">
        <v>3519.5299531755004</v>
      </c>
      <c r="I28" s="780">
        <v>470.58</v>
      </c>
      <c r="J28" s="782">
        <v>0.10007140651374095</v>
      </c>
      <c r="K28" s="781">
        <v>1656220.4053653271</v>
      </c>
      <c r="L28" s="780">
        <v>2139</v>
      </c>
      <c r="M28" s="779">
        <v>774.29658969861021</v>
      </c>
      <c r="N28" s="780">
        <v>101.00999999999999</v>
      </c>
      <c r="O28" s="782">
        <v>2.1480328046140876E-2</v>
      </c>
      <c r="P28" s="781">
        <v>355507.72057025728</v>
      </c>
      <c r="Q28" s="780">
        <v>1683.5</v>
      </c>
      <c r="R28" s="779">
        <v>211.17179719053001</v>
      </c>
      <c r="S28" s="780">
        <v>841.5</v>
      </c>
      <c r="T28" s="782">
        <v>0.17894956985276259</v>
      </c>
      <c r="U28" s="781">
        <v>2961684.4555971841</v>
      </c>
      <c r="V28" s="780">
        <v>561</v>
      </c>
      <c r="W28" s="779">
        <v>5279.2949297632513</v>
      </c>
      <c r="X28" s="780">
        <v>9.6</v>
      </c>
      <c r="Y28" s="782">
        <v>2.041492418997648E-3</v>
      </c>
      <c r="Z28" s="781">
        <v>33787.48755048481</v>
      </c>
      <c r="AA28" s="780">
        <v>16</v>
      </c>
      <c r="AB28" s="779">
        <v>2111.7179719053006</v>
      </c>
      <c r="AC28" s="780">
        <v>356.75215000000003</v>
      </c>
      <c r="AD28" s="782">
        <v>7.5865292675636645E-2</v>
      </c>
      <c r="AE28" s="781">
        <v>1255599.8777847593</v>
      </c>
      <c r="AF28" s="780">
        <v>2923</v>
      </c>
      <c r="AG28" s="779">
        <v>429.55863078506991</v>
      </c>
      <c r="AH28" s="785"/>
      <c r="AI28" s="778">
        <v>16550386</v>
      </c>
      <c r="AJ28" s="770">
        <v>0</v>
      </c>
      <c r="AK28" s="778">
        <v>16550386</v>
      </c>
      <c r="AL28" s="770">
        <v>0</v>
      </c>
    </row>
    <row r="29" spans="1:38" s="784" customFormat="1" ht="16.149999999999999" customHeight="1" x14ac:dyDescent="0.2">
      <c r="A29" s="783">
        <v>23</v>
      </c>
      <c r="B29" s="783" t="s">
        <v>29</v>
      </c>
      <c r="C29" s="779">
        <v>53272401</v>
      </c>
      <c r="D29" s="780">
        <v>18201.23</v>
      </c>
      <c r="E29" s="780">
        <v>12707</v>
      </c>
      <c r="F29" s="782">
        <v>0.69813963122272504</v>
      </c>
      <c r="G29" s="781">
        <v>37191574.388489127</v>
      </c>
      <c r="H29" s="779">
        <v>2926.8571959147812</v>
      </c>
      <c r="I29" s="780">
        <v>2192.52</v>
      </c>
      <c r="J29" s="782">
        <v>0.12045999089072552</v>
      </c>
      <c r="K29" s="781">
        <v>6417192.9391870769</v>
      </c>
      <c r="L29" s="780">
        <v>9966</v>
      </c>
      <c r="M29" s="779">
        <v>643.90858310125191</v>
      </c>
      <c r="N29" s="780">
        <v>454.10999999999996</v>
      </c>
      <c r="O29" s="782">
        <v>2.4949412759467354E-2</v>
      </c>
      <c r="P29" s="781">
        <v>1329115.1212368615</v>
      </c>
      <c r="Q29" s="780">
        <v>7568.5</v>
      </c>
      <c r="R29" s="779">
        <v>175.61143175488689</v>
      </c>
      <c r="S29" s="780">
        <v>2601</v>
      </c>
      <c r="T29" s="782">
        <v>0.14290243022037522</v>
      </c>
      <c r="U29" s="781">
        <v>7612755.5665743472</v>
      </c>
      <c r="V29" s="780">
        <v>1734</v>
      </c>
      <c r="W29" s="779">
        <v>4390.2857938721727</v>
      </c>
      <c r="X29" s="780">
        <v>246.6</v>
      </c>
      <c r="Y29" s="782">
        <v>1.3548534906706855E-2</v>
      </c>
      <c r="Z29" s="781">
        <v>721762.9845125851</v>
      </c>
      <c r="AA29" s="780">
        <v>411</v>
      </c>
      <c r="AB29" s="779">
        <v>1756.1143175488689</v>
      </c>
      <c r="AC29" s="780">
        <v>0</v>
      </c>
      <c r="AD29" s="782">
        <v>0</v>
      </c>
      <c r="AE29" s="781">
        <v>0</v>
      </c>
      <c r="AF29" s="780">
        <v>12707</v>
      </c>
      <c r="AG29" s="779">
        <v>0</v>
      </c>
      <c r="AH29" s="785"/>
      <c r="AI29" s="778">
        <v>53272401</v>
      </c>
      <c r="AJ29" s="770">
        <v>0</v>
      </c>
      <c r="AK29" s="778">
        <v>53272401</v>
      </c>
      <c r="AL29" s="770">
        <v>0</v>
      </c>
    </row>
    <row r="30" spans="1:38" s="784" customFormat="1" ht="16.149999999999999" customHeight="1" x14ac:dyDescent="0.2">
      <c r="A30" s="783">
        <v>24</v>
      </c>
      <c r="B30" s="783" t="s">
        <v>30</v>
      </c>
      <c r="C30" s="779">
        <v>7312987</v>
      </c>
      <c r="D30" s="780">
        <v>6826.2630499999996</v>
      </c>
      <c r="E30" s="780">
        <v>4715</v>
      </c>
      <c r="F30" s="782">
        <v>0.69071466561781558</v>
      </c>
      <c r="G30" s="781">
        <v>5051187.3703724323</v>
      </c>
      <c r="H30" s="779">
        <v>1071.3016692200281</v>
      </c>
      <c r="I30" s="780">
        <v>771.98</v>
      </c>
      <c r="J30" s="782">
        <v>0.11308969407500347</v>
      </c>
      <c r="K30" s="781">
        <v>827023.46260447742</v>
      </c>
      <c r="L30" s="780">
        <v>3509</v>
      </c>
      <c r="M30" s="779">
        <v>235.68636722840623</v>
      </c>
      <c r="N30" s="780">
        <v>117.6</v>
      </c>
      <c r="O30" s="782">
        <v>1.7227581055494191E-2</v>
      </c>
      <c r="P30" s="781">
        <v>125985.07630027529</v>
      </c>
      <c r="Q30" s="780">
        <v>1960</v>
      </c>
      <c r="R30" s="779">
        <v>64.278100153201677</v>
      </c>
      <c r="S30" s="780">
        <v>736.5</v>
      </c>
      <c r="T30" s="782">
        <v>0.10789212115111797</v>
      </c>
      <c r="U30" s="781">
        <v>789013.67938055075</v>
      </c>
      <c r="V30" s="780">
        <v>491</v>
      </c>
      <c r="W30" s="779">
        <v>1606.9525038300424</v>
      </c>
      <c r="X30" s="780">
        <v>135</v>
      </c>
      <c r="Y30" s="782">
        <v>1.9776559885133639E-2</v>
      </c>
      <c r="Z30" s="781">
        <v>144625.72534470379</v>
      </c>
      <c r="AA30" s="780">
        <v>225</v>
      </c>
      <c r="AB30" s="779">
        <v>642.78100153201683</v>
      </c>
      <c r="AC30" s="780">
        <v>350.18305000000004</v>
      </c>
      <c r="AD30" s="782">
        <v>5.1299378215435169E-2</v>
      </c>
      <c r="AE30" s="781">
        <v>375151.68599756062</v>
      </c>
      <c r="AF30" s="780">
        <v>4715</v>
      </c>
      <c r="AG30" s="779">
        <v>79.565574972971504</v>
      </c>
      <c r="AH30" s="785"/>
      <c r="AI30" s="778">
        <v>7312987</v>
      </c>
      <c r="AJ30" s="770">
        <v>0</v>
      </c>
      <c r="AK30" s="778">
        <v>7312987</v>
      </c>
      <c r="AL30" s="770">
        <v>0</v>
      </c>
    </row>
    <row r="31" spans="1:38" s="786" customFormat="1" ht="16.149999999999999" customHeight="1" x14ac:dyDescent="0.2">
      <c r="A31" s="777">
        <v>25</v>
      </c>
      <c r="B31" s="777" t="s">
        <v>31</v>
      </c>
      <c r="C31" s="772">
        <v>8341781</v>
      </c>
      <c r="D31" s="776">
        <v>3353.0561600000001</v>
      </c>
      <c r="E31" s="773">
        <v>2238</v>
      </c>
      <c r="F31" s="775">
        <v>0.66745079509792637</v>
      </c>
      <c r="G31" s="774">
        <v>5567728.3609827757</v>
      </c>
      <c r="H31" s="772">
        <v>2487.8142810468166</v>
      </c>
      <c r="I31" s="776">
        <v>366.74</v>
      </c>
      <c r="J31" s="775">
        <v>0.10937484566318746</v>
      </c>
      <c r="K31" s="774">
        <v>912381.00943110953</v>
      </c>
      <c r="L31" s="776">
        <v>1667</v>
      </c>
      <c r="M31" s="772">
        <v>547.31914183029971</v>
      </c>
      <c r="N31" s="776">
        <v>75.48</v>
      </c>
      <c r="O31" s="775">
        <v>2.2510806976761166E-2</v>
      </c>
      <c r="P31" s="774">
        <v>187780.22193341373</v>
      </c>
      <c r="Q31" s="776">
        <v>1258</v>
      </c>
      <c r="R31" s="772">
        <v>149.268856862809</v>
      </c>
      <c r="S31" s="776">
        <v>306</v>
      </c>
      <c r="T31" s="775">
        <v>9.1260028284166878E-2</v>
      </c>
      <c r="U31" s="774">
        <v>761271.17000032589</v>
      </c>
      <c r="V31" s="776">
        <v>204</v>
      </c>
      <c r="W31" s="772">
        <v>3731.7214215702247</v>
      </c>
      <c r="X31" s="776">
        <v>52.8</v>
      </c>
      <c r="Y31" s="775">
        <v>1.5746828409817028E-2</v>
      </c>
      <c r="Z31" s="774">
        <v>131356.59403927191</v>
      </c>
      <c r="AA31" s="776">
        <v>88</v>
      </c>
      <c r="AB31" s="772">
        <v>1492.6885686280898</v>
      </c>
      <c r="AC31" s="776">
        <v>314.03616</v>
      </c>
      <c r="AD31" s="775">
        <v>9.3656695568141032E-2</v>
      </c>
      <c r="AE31" s="774">
        <v>781263.64361310308</v>
      </c>
      <c r="AF31" s="773">
        <v>2238</v>
      </c>
      <c r="AG31" s="772">
        <v>349.09009991648929</v>
      </c>
      <c r="AH31" s="785"/>
      <c r="AI31" s="771">
        <v>8341781</v>
      </c>
      <c r="AJ31" s="771">
        <v>0</v>
      </c>
      <c r="AK31" s="771">
        <v>8341780.9999999991</v>
      </c>
      <c r="AL31" s="771">
        <v>0</v>
      </c>
    </row>
    <row r="32" spans="1:38" s="784" customFormat="1" ht="16.149999999999999" customHeight="1" x14ac:dyDescent="0.2">
      <c r="A32" s="783">
        <v>26</v>
      </c>
      <c r="B32" s="783" t="s">
        <v>32</v>
      </c>
      <c r="C32" s="779">
        <v>148218508</v>
      </c>
      <c r="D32" s="780">
        <v>69553.33</v>
      </c>
      <c r="E32" s="780">
        <v>48845</v>
      </c>
      <c r="F32" s="782">
        <v>0.70226687924215847</v>
      </c>
      <c r="G32" s="781">
        <v>104088949.0590889</v>
      </c>
      <c r="H32" s="779">
        <v>2131.0052013325603</v>
      </c>
      <c r="I32" s="780">
        <v>8622.02</v>
      </c>
      <c r="J32" s="782">
        <v>0.12396272040461614</v>
      </c>
      <c r="K32" s="781">
        <v>18373569.46599336</v>
      </c>
      <c r="L32" s="780">
        <v>39191</v>
      </c>
      <c r="M32" s="779">
        <v>468.82114429316323</v>
      </c>
      <c r="N32" s="780">
        <v>888.51</v>
      </c>
      <c r="O32" s="782">
        <v>1.2774514174950357E-2</v>
      </c>
      <c r="P32" s="781">
        <v>1893419.4314359929</v>
      </c>
      <c r="Q32" s="780">
        <v>14808.5</v>
      </c>
      <c r="R32" s="779">
        <v>127.8603120799536</v>
      </c>
      <c r="S32" s="780">
        <v>9393</v>
      </c>
      <c r="T32" s="782">
        <v>0.1350474520774203</v>
      </c>
      <c r="U32" s="781">
        <v>20016531.856116738</v>
      </c>
      <c r="V32" s="780">
        <v>6262</v>
      </c>
      <c r="W32" s="779">
        <v>3196.5078019988405</v>
      </c>
      <c r="X32" s="780">
        <v>1804.8</v>
      </c>
      <c r="Y32" s="782">
        <v>2.5948434100854696E-2</v>
      </c>
      <c r="Z32" s="781">
        <v>3846038.1873650043</v>
      </c>
      <c r="AA32" s="780">
        <v>3008</v>
      </c>
      <c r="AB32" s="779">
        <v>1278.6031207995361</v>
      </c>
      <c r="AC32" s="780">
        <v>0</v>
      </c>
      <c r="AD32" s="782">
        <v>0</v>
      </c>
      <c r="AE32" s="781">
        <v>0</v>
      </c>
      <c r="AF32" s="780">
        <v>48845</v>
      </c>
      <c r="AG32" s="779">
        <v>0</v>
      </c>
      <c r="AH32" s="785"/>
      <c r="AI32" s="778">
        <v>148218508</v>
      </c>
      <c r="AJ32" s="770">
        <v>0</v>
      </c>
      <c r="AK32" s="778">
        <v>148218508</v>
      </c>
      <c r="AL32" s="770">
        <v>0</v>
      </c>
    </row>
    <row r="33" spans="1:38" s="784" customFormat="1" ht="16.149999999999999" customHeight="1" x14ac:dyDescent="0.2">
      <c r="A33" s="783">
        <v>27</v>
      </c>
      <c r="B33" s="783" t="s">
        <v>33</v>
      </c>
      <c r="C33" s="779">
        <v>25646851</v>
      </c>
      <c r="D33" s="780">
        <v>8208.1429599999992</v>
      </c>
      <c r="E33" s="780">
        <v>5667</v>
      </c>
      <c r="F33" s="782">
        <v>0.69041195159690549</v>
      </c>
      <c r="G33" s="781">
        <v>17706892.451225046</v>
      </c>
      <c r="H33" s="779">
        <v>3124.5619289262477</v>
      </c>
      <c r="I33" s="780">
        <v>787.6</v>
      </c>
      <c r="J33" s="782">
        <v>9.5953494455218419E-2</v>
      </c>
      <c r="K33" s="781">
        <v>2460904.9752223128</v>
      </c>
      <c r="L33" s="780">
        <v>3580</v>
      </c>
      <c r="M33" s="779">
        <v>687.4036243637745</v>
      </c>
      <c r="N33" s="780">
        <v>212.34</v>
      </c>
      <c r="O33" s="782">
        <v>2.586943246904657E-2</v>
      </c>
      <c r="P33" s="781">
        <v>663469.47998819954</v>
      </c>
      <c r="Q33" s="780">
        <v>3539</v>
      </c>
      <c r="R33" s="779">
        <v>187.4737157355749</v>
      </c>
      <c r="S33" s="780">
        <v>1164</v>
      </c>
      <c r="T33" s="782">
        <v>0.14181039556357825</v>
      </c>
      <c r="U33" s="781">
        <v>3636990.0852701524</v>
      </c>
      <c r="V33" s="780">
        <v>776</v>
      </c>
      <c r="W33" s="779">
        <v>4686.842893389372</v>
      </c>
      <c r="X33" s="780">
        <v>100.2</v>
      </c>
      <c r="Y33" s="782">
        <v>1.2207389721194624E-2</v>
      </c>
      <c r="Z33" s="781">
        <v>313081.10527841008</v>
      </c>
      <c r="AA33" s="780">
        <v>167</v>
      </c>
      <c r="AB33" s="779">
        <v>1874.7371573557489</v>
      </c>
      <c r="AC33" s="780">
        <v>277.00295999999997</v>
      </c>
      <c r="AD33" s="782">
        <v>3.3747336194056739E-2</v>
      </c>
      <c r="AE33" s="781">
        <v>865512.90301588026</v>
      </c>
      <c r="AF33" s="780">
        <v>5667</v>
      </c>
      <c r="AG33" s="779">
        <v>152.728587085915</v>
      </c>
      <c r="AH33" s="785"/>
      <c r="AI33" s="778">
        <v>25646851</v>
      </c>
      <c r="AJ33" s="770">
        <v>0</v>
      </c>
      <c r="AK33" s="778">
        <v>25646851</v>
      </c>
      <c r="AL33" s="770">
        <v>0</v>
      </c>
    </row>
    <row r="34" spans="1:38" s="784" customFormat="1" ht="16.149999999999999" customHeight="1" x14ac:dyDescent="0.2">
      <c r="A34" s="783">
        <v>28</v>
      </c>
      <c r="B34" s="783" t="s">
        <v>34</v>
      </c>
      <c r="C34" s="779">
        <v>90370535</v>
      </c>
      <c r="D34" s="780">
        <v>42604.6</v>
      </c>
      <c r="E34" s="780">
        <v>31959</v>
      </c>
      <c r="F34" s="782">
        <v>0.75013026762368384</v>
      </c>
      <c r="G34" s="781">
        <v>67789673.604845494</v>
      </c>
      <c r="H34" s="779">
        <v>2121.1450172047153</v>
      </c>
      <c r="I34" s="780">
        <v>4425.5200000000004</v>
      </c>
      <c r="J34" s="782">
        <v>0.10387422954328877</v>
      </c>
      <c r="K34" s="781">
        <v>9387169.6965398118</v>
      </c>
      <c r="L34" s="780">
        <v>20116</v>
      </c>
      <c r="M34" s="779">
        <v>466.65190378503735</v>
      </c>
      <c r="N34" s="780">
        <v>738.48</v>
      </c>
      <c r="O34" s="782">
        <v>1.7333339592438376E-2</v>
      </c>
      <c r="P34" s="781">
        <v>1566423.1723053381</v>
      </c>
      <c r="Q34" s="780">
        <v>12308</v>
      </c>
      <c r="R34" s="779">
        <v>127.26870103228291</v>
      </c>
      <c r="S34" s="780">
        <v>4626</v>
      </c>
      <c r="T34" s="782">
        <v>0.1085798247137633</v>
      </c>
      <c r="U34" s="781">
        <v>9812416.8495890107</v>
      </c>
      <c r="V34" s="780">
        <v>3084</v>
      </c>
      <c r="W34" s="779">
        <v>3181.7175258070724</v>
      </c>
      <c r="X34" s="780">
        <v>855.6</v>
      </c>
      <c r="Y34" s="782">
        <v>2.0082338526825744E-2</v>
      </c>
      <c r="Z34" s="781">
        <v>1814851.6767203545</v>
      </c>
      <c r="AA34" s="780">
        <v>1426</v>
      </c>
      <c r="AB34" s="779">
        <v>1272.6870103228293</v>
      </c>
      <c r="AC34" s="780">
        <v>0</v>
      </c>
      <c r="AD34" s="782">
        <v>0</v>
      </c>
      <c r="AE34" s="781">
        <v>0</v>
      </c>
      <c r="AF34" s="780">
        <v>31959</v>
      </c>
      <c r="AG34" s="779">
        <v>0</v>
      </c>
      <c r="AH34" s="785"/>
      <c r="AI34" s="778">
        <v>90370535</v>
      </c>
      <c r="AJ34" s="770">
        <v>0</v>
      </c>
      <c r="AK34" s="778">
        <v>90370535.000000015</v>
      </c>
      <c r="AL34" s="770">
        <v>0</v>
      </c>
    </row>
    <row r="35" spans="1:38" s="784" customFormat="1" ht="16.149999999999999" customHeight="1" x14ac:dyDescent="0.2">
      <c r="A35" s="783">
        <v>29</v>
      </c>
      <c r="B35" s="783" t="s">
        <v>35</v>
      </c>
      <c r="C35" s="779">
        <v>47120201</v>
      </c>
      <c r="D35" s="780">
        <v>18679.199999999997</v>
      </c>
      <c r="E35" s="780">
        <v>14042</v>
      </c>
      <c r="F35" s="782">
        <v>0.75174525675617809</v>
      </c>
      <c r="G35" s="781">
        <v>35422387.599147722</v>
      </c>
      <c r="H35" s="779">
        <v>2522.6027345924886</v>
      </c>
      <c r="I35" s="780">
        <v>2112.2199999999998</v>
      </c>
      <c r="J35" s="782">
        <v>0.11307871857467131</v>
      </c>
      <c r="K35" s="781">
        <v>5328291.9480609456</v>
      </c>
      <c r="L35" s="780">
        <v>9601</v>
      </c>
      <c r="M35" s="779">
        <v>554.9726016103474</v>
      </c>
      <c r="N35" s="780">
        <v>502.08</v>
      </c>
      <c r="O35" s="782">
        <v>2.6879095464473857E-2</v>
      </c>
      <c r="P35" s="781">
        <v>1266548.3809841964</v>
      </c>
      <c r="Q35" s="780">
        <v>8368</v>
      </c>
      <c r="R35" s="779">
        <v>151.35616407554929</v>
      </c>
      <c r="S35" s="780">
        <v>1873.5</v>
      </c>
      <c r="T35" s="782">
        <v>0.10029872799691637</v>
      </c>
      <c r="U35" s="781">
        <v>4726096.2232590271</v>
      </c>
      <c r="V35" s="780">
        <v>1249</v>
      </c>
      <c r="W35" s="779">
        <v>3783.9041018887328</v>
      </c>
      <c r="X35" s="780">
        <v>149.4</v>
      </c>
      <c r="Y35" s="782">
        <v>7.9982012077605049E-3</v>
      </c>
      <c r="Z35" s="781">
        <v>376876.84854811773</v>
      </c>
      <c r="AA35" s="780">
        <v>249</v>
      </c>
      <c r="AB35" s="779">
        <v>1513.5616407554928</v>
      </c>
      <c r="AC35" s="780">
        <v>0</v>
      </c>
      <c r="AD35" s="782">
        <v>0</v>
      </c>
      <c r="AE35" s="781">
        <v>0</v>
      </c>
      <c r="AF35" s="780">
        <v>14042</v>
      </c>
      <c r="AG35" s="779">
        <v>0</v>
      </c>
      <c r="AH35" s="785"/>
      <c r="AI35" s="778">
        <v>47120201.000000007</v>
      </c>
      <c r="AJ35" s="770">
        <v>0</v>
      </c>
      <c r="AK35" s="778">
        <v>47120201</v>
      </c>
      <c r="AL35" s="770">
        <v>0</v>
      </c>
    </row>
    <row r="36" spans="1:38" s="786" customFormat="1" ht="16.149999999999999" customHeight="1" x14ac:dyDescent="0.2">
      <c r="A36" s="777">
        <v>30</v>
      </c>
      <c r="B36" s="777" t="s">
        <v>36</v>
      </c>
      <c r="C36" s="772">
        <v>11808630</v>
      </c>
      <c r="D36" s="776">
        <v>3699.5947500000002</v>
      </c>
      <c r="E36" s="773">
        <v>2503</v>
      </c>
      <c r="F36" s="775">
        <v>0.67656058815631082</v>
      </c>
      <c r="G36" s="774">
        <v>7989253.6581202568</v>
      </c>
      <c r="H36" s="772">
        <v>3191.8712177867587</v>
      </c>
      <c r="I36" s="776">
        <v>357.06</v>
      </c>
      <c r="J36" s="775">
        <v>9.6513273514619399E-2</v>
      </c>
      <c r="K36" s="774">
        <v>1139689.5370229401</v>
      </c>
      <c r="L36" s="776">
        <v>1623</v>
      </c>
      <c r="M36" s="772">
        <v>702.2116679130869</v>
      </c>
      <c r="N36" s="776">
        <v>62.309999999999995</v>
      </c>
      <c r="O36" s="775">
        <v>1.6842385236923583E-2</v>
      </c>
      <c r="P36" s="774">
        <v>198885.49558029292</v>
      </c>
      <c r="Q36" s="776">
        <v>1038.5</v>
      </c>
      <c r="R36" s="772">
        <v>191.51227306720551</v>
      </c>
      <c r="S36" s="776">
        <v>421.5</v>
      </c>
      <c r="T36" s="775">
        <v>0.11393139748617061</v>
      </c>
      <c r="U36" s="774">
        <v>1345373.7182971188</v>
      </c>
      <c r="V36" s="776">
        <v>281</v>
      </c>
      <c r="W36" s="772">
        <v>4787.8068266801383</v>
      </c>
      <c r="X36" s="776">
        <v>22.2</v>
      </c>
      <c r="Y36" s="775">
        <v>6.0006572341470641E-3</v>
      </c>
      <c r="Z36" s="774">
        <v>70859.541034866052</v>
      </c>
      <c r="AA36" s="776">
        <v>37</v>
      </c>
      <c r="AB36" s="772">
        <v>1915.1227306720555</v>
      </c>
      <c r="AC36" s="776">
        <v>333.52475000000004</v>
      </c>
      <c r="AD36" s="775">
        <v>9.0151698371828431E-2</v>
      </c>
      <c r="AE36" s="774">
        <v>1064568.0499445244</v>
      </c>
      <c r="AF36" s="773">
        <v>2503</v>
      </c>
      <c r="AG36" s="772">
        <v>425.31683977008566</v>
      </c>
      <c r="AH36" s="785"/>
      <c r="AI36" s="771">
        <v>11808630</v>
      </c>
      <c r="AJ36" s="771">
        <v>0</v>
      </c>
      <c r="AK36" s="771">
        <v>11808629.999999998</v>
      </c>
      <c r="AL36" s="771">
        <v>0</v>
      </c>
    </row>
    <row r="37" spans="1:38" s="784" customFormat="1" ht="16.149999999999999" customHeight="1" x14ac:dyDescent="0.2">
      <c r="A37" s="783">
        <v>31</v>
      </c>
      <c r="B37" s="783" t="s">
        <v>37</v>
      </c>
      <c r="C37" s="779">
        <v>21632303</v>
      </c>
      <c r="D37" s="780">
        <v>9069.1701599999997</v>
      </c>
      <c r="E37" s="780">
        <v>6213</v>
      </c>
      <c r="F37" s="782">
        <v>0.68506819150915566</v>
      </c>
      <c r="G37" s="781">
        <v>14819602.694388082</v>
      </c>
      <c r="H37" s="779">
        <v>2385.25715345052</v>
      </c>
      <c r="I37" s="780">
        <v>841.5</v>
      </c>
      <c r="J37" s="782">
        <v>9.2786879632215435E-2</v>
      </c>
      <c r="K37" s="781">
        <v>2007193.8946286128</v>
      </c>
      <c r="L37" s="780">
        <v>3825</v>
      </c>
      <c r="M37" s="779">
        <v>524.75657375911442</v>
      </c>
      <c r="N37" s="780">
        <v>168.23999999999998</v>
      </c>
      <c r="O37" s="782">
        <v>1.8550760106148454E-2</v>
      </c>
      <c r="P37" s="781">
        <v>401295.66349651554</v>
      </c>
      <c r="Q37" s="780">
        <v>2804</v>
      </c>
      <c r="R37" s="779">
        <v>143.11542920703121</v>
      </c>
      <c r="S37" s="780">
        <v>1470</v>
      </c>
      <c r="T37" s="782">
        <v>0.16208759721848687</v>
      </c>
      <c r="U37" s="781">
        <v>3506328.0155722653</v>
      </c>
      <c r="V37" s="780">
        <v>980</v>
      </c>
      <c r="W37" s="779">
        <v>3577.8857301757807</v>
      </c>
      <c r="X37" s="780">
        <v>163.19999999999999</v>
      </c>
      <c r="Y37" s="782">
        <v>1.7995031201399357E-2</v>
      </c>
      <c r="Z37" s="781">
        <v>389273.96744312492</v>
      </c>
      <c r="AA37" s="780">
        <v>272</v>
      </c>
      <c r="AB37" s="779">
        <v>1431.1542920703123</v>
      </c>
      <c r="AC37" s="780">
        <v>213.23016000000001</v>
      </c>
      <c r="AD37" s="782">
        <v>2.3511540332594224E-2</v>
      </c>
      <c r="AE37" s="781">
        <v>508608.76447139902</v>
      </c>
      <c r="AF37" s="780">
        <v>6213</v>
      </c>
      <c r="AG37" s="779">
        <v>81.862025506421858</v>
      </c>
      <c r="AH37" s="785"/>
      <c r="AI37" s="778">
        <v>21632303</v>
      </c>
      <c r="AJ37" s="770">
        <v>0</v>
      </c>
      <c r="AK37" s="778">
        <v>21632303</v>
      </c>
      <c r="AL37" s="770">
        <v>0</v>
      </c>
    </row>
    <row r="38" spans="1:38" s="784" customFormat="1" ht="16.149999999999999" customHeight="1" x14ac:dyDescent="0.2">
      <c r="A38" s="783">
        <v>32</v>
      </c>
      <c r="B38" s="783" t="s">
        <v>38</v>
      </c>
      <c r="C38" s="779">
        <v>109815929</v>
      </c>
      <c r="D38" s="780">
        <v>33900.160000000003</v>
      </c>
      <c r="E38" s="780">
        <v>25229</v>
      </c>
      <c r="F38" s="782">
        <v>0.74421477656742618</v>
      </c>
      <c r="G38" s="781">
        <v>81726637.064279333</v>
      </c>
      <c r="H38" s="779">
        <v>3239.3926459344143</v>
      </c>
      <c r="I38" s="780">
        <v>2577.7400000000002</v>
      </c>
      <c r="J38" s="782">
        <v>7.6039169136664836E-2</v>
      </c>
      <c r="K38" s="781">
        <v>8350311.9991309773</v>
      </c>
      <c r="L38" s="780">
        <v>11717</v>
      </c>
      <c r="M38" s="779">
        <v>712.66638210557119</v>
      </c>
      <c r="N38" s="780">
        <v>743.81999999999994</v>
      </c>
      <c r="O38" s="782">
        <v>2.1941489361702125E-2</v>
      </c>
      <c r="P38" s="781">
        <v>2409525.0378989358</v>
      </c>
      <c r="Q38" s="780">
        <v>12397</v>
      </c>
      <c r="R38" s="779">
        <v>194.36355875606483</v>
      </c>
      <c r="S38" s="780">
        <v>4746</v>
      </c>
      <c r="T38" s="782">
        <v>0.13999933923615698</v>
      </c>
      <c r="U38" s="781">
        <v>15374157.49760473</v>
      </c>
      <c r="V38" s="780">
        <v>3164</v>
      </c>
      <c r="W38" s="779">
        <v>4859.0889689016212</v>
      </c>
      <c r="X38" s="780">
        <v>603.6</v>
      </c>
      <c r="Y38" s="782">
        <v>1.7805225698049803E-2</v>
      </c>
      <c r="Z38" s="781">
        <v>1955297.4010860126</v>
      </c>
      <c r="AA38" s="780">
        <v>1006</v>
      </c>
      <c r="AB38" s="779">
        <v>1943.6355875606487</v>
      </c>
      <c r="AC38" s="780">
        <v>0</v>
      </c>
      <c r="AD38" s="782">
        <v>0</v>
      </c>
      <c r="AE38" s="781">
        <v>0</v>
      </c>
      <c r="AF38" s="780">
        <v>25229</v>
      </c>
      <c r="AG38" s="779">
        <v>0</v>
      </c>
      <c r="AH38" s="785"/>
      <c r="AI38" s="778">
        <v>109815928.99999999</v>
      </c>
      <c r="AJ38" s="770">
        <v>0</v>
      </c>
      <c r="AK38" s="778">
        <v>109815929</v>
      </c>
      <c r="AL38" s="770">
        <v>0</v>
      </c>
    </row>
    <row r="39" spans="1:38" s="784" customFormat="1" ht="16.149999999999999" customHeight="1" x14ac:dyDescent="0.2">
      <c r="A39" s="783">
        <v>33</v>
      </c>
      <c r="B39" s="783" t="s">
        <v>39</v>
      </c>
      <c r="C39" s="779">
        <v>7111952</v>
      </c>
      <c r="D39" s="780">
        <v>2504.02502</v>
      </c>
      <c r="E39" s="780">
        <v>1606</v>
      </c>
      <c r="F39" s="782">
        <v>0.641367393365742</v>
      </c>
      <c r="G39" s="781">
        <v>4561374.1159822755</v>
      </c>
      <c r="H39" s="779">
        <v>2840.2080423301841</v>
      </c>
      <c r="I39" s="780">
        <v>338.14</v>
      </c>
      <c r="J39" s="782">
        <v>0.13503858679495143</v>
      </c>
      <c r="K39" s="781">
        <v>960387.94743352837</v>
      </c>
      <c r="L39" s="780">
        <v>1537</v>
      </c>
      <c r="M39" s="779">
        <v>624.84576931264041</v>
      </c>
      <c r="N39" s="780">
        <v>53.97</v>
      </c>
      <c r="O39" s="782">
        <v>2.1553299016157594E-2</v>
      </c>
      <c r="P39" s="781">
        <v>153286.02804456002</v>
      </c>
      <c r="Q39" s="780">
        <v>899.5</v>
      </c>
      <c r="R39" s="779">
        <v>170.41248253981104</v>
      </c>
      <c r="S39" s="780">
        <v>244.5</v>
      </c>
      <c r="T39" s="782">
        <v>9.7642794320002446E-2</v>
      </c>
      <c r="U39" s="781">
        <v>694430.86634973006</v>
      </c>
      <c r="V39" s="780">
        <v>163</v>
      </c>
      <c r="W39" s="779">
        <v>4260.3120634952766</v>
      </c>
      <c r="X39" s="780">
        <v>9</v>
      </c>
      <c r="Y39" s="782">
        <v>3.5942132878528507E-3</v>
      </c>
      <c r="Z39" s="781">
        <v>25561.872380971658</v>
      </c>
      <c r="AA39" s="780">
        <v>15</v>
      </c>
      <c r="AB39" s="779">
        <v>1704.1248253981105</v>
      </c>
      <c r="AC39" s="780">
        <v>252.41502</v>
      </c>
      <c r="AD39" s="782">
        <v>0.10080371321529367</v>
      </c>
      <c r="AE39" s="781">
        <v>716911.16980893433</v>
      </c>
      <c r="AF39" s="780">
        <v>1606</v>
      </c>
      <c r="AG39" s="779">
        <v>446.39549801303508</v>
      </c>
      <c r="AH39" s="785"/>
      <c r="AI39" s="778">
        <v>7111952</v>
      </c>
      <c r="AJ39" s="770">
        <v>0</v>
      </c>
      <c r="AK39" s="778">
        <v>7111952</v>
      </c>
      <c r="AL39" s="770">
        <v>0</v>
      </c>
    </row>
    <row r="40" spans="1:38" s="784" customFormat="1" ht="16.149999999999999" customHeight="1" x14ac:dyDescent="0.2">
      <c r="A40" s="783">
        <v>34</v>
      </c>
      <c r="B40" s="783" t="s">
        <v>40</v>
      </c>
      <c r="C40" s="779">
        <v>19480436</v>
      </c>
      <c r="D40" s="780">
        <v>6175.6018100000001</v>
      </c>
      <c r="E40" s="780">
        <v>3889</v>
      </c>
      <c r="F40" s="782">
        <v>0.62973619732131014</v>
      </c>
      <c r="G40" s="781">
        <v>12267535.688801154</v>
      </c>
      <c r="H40" s="779">
        <v>3154.4190508617007</v>
      </c>
      <c r="I40" s="780">
        <v>841.28</v>
      </c>
      <c r="J40" s="782">
        <v>0.13622639960978961</v>
      </c>
      <c r="K40" s="781">
        <v>2653749.6591089312</v>
      </c>
      <c r="L40" s="780">
        <v>3824</v>
      </c>
      <c r="M40" s="779">
        <v>693.972191189574</v>
      </c>
      <c r="N40" s="780">
        <v>110.25</v>
      </c>
      <c r="O40" s="782">
        <v>1.785251112231279E-2</v>
      </c>
      <c r="P40" s="781">
        <v>347774.7003575025</v>
      </c>
      <c r="Q40" s="780">
        <v>1837.5</v>
      </c>
      <c r="R40" s="779">
        <v>189.26514305170204</v>
      </c>
      <c r="S40" s="780">
        <v>948</v>
      </c>
      <c r="T40" s="782">
        <v>0.15350730652111133</v>
      </c>
      <c r="U40" s="781">
        <v>2990389.2602168918</v>
      </c>
      <c r="V40" s="780">
        <v>632</v>
      </c>
      <c r="W40" s="779">
        <v>4731.62857629255</v>
      </c>
      <c r="X40" s="780">
        <v>12.6</v>
      </c>
      <c r="Y40" s="782">
        <v>2.0402869854071761E-3</v>
      </c>
      <c r="Z40" s="781">
        <v>39745.680040857427</v>
      </c>
      <c r="AA40" s="780">
        <v>21</v>
      </c>
      <c r="AB40" s="779">
        <v>1892.6514305170203</v>
      </c>
      <c r="AC40" s="780">
        <v>374.47181</v>
      </c>
      <c r="AD40" s="782">
        <v>6.0637298440068953E-2</v>
      </c>
      <c r="AE40" s="781">
        <v>1181241.0114746632</v>
      </c>
      <c r="AF40" s="780">
        <v>3889</v>
      </c>
      <c r="AG40" s="779">
        <v>303.73901040747319</v>
      </c>
      <c r="AH40" s="785"/>
      <c r="AI40" s="778">
        <v>19480436</v>
      </c>
      <c r="AJ40" s="770">
        <v>0</v>
      </c>
      <c r="AK40" s="778">
        <v>19480436</v>
      </c>
      <c r="AL40" s="770">
        <v>0</v>
      </c>
    </row>
    <row r="41" spans="1:38" s="786" customFormat="1" ht="16.149999999999999" customHeight="1" x14ac:dyDescent="0.2">
      <c r="A41" s="777">
        <v>35</v>
      </c>
      <c r="B41" s="777" t="s">
        <v>41</v>
      </c>
      <c r="C41" s="772">
        <v>23696851</v>
      </c>
      <c r="D41" s="776">
        <v>8569.2073700000001</v>
      </c>
      <c r="E41" s="773">
        <v>5941</v>
      </c>
      <c r="F41" s="775">
        <v>0.69329632759254833</v>
      </c>
      <c r="G41" s="774">
        <v>16428939.773807807</v>
      </c>
      <c r="H41" s="772">
        <v>2765.3492297269495</v>
      </c>
      <c r="I41" s="776">
        <v>956.12</v>
      </c>
      <c r="J41" s="775">
        <v>0.11157624722063413</v>
      </c>
      <c r="K41" s="774">
        <v>2644005.7055265312</v>
      </c>
      <c r="L41" s="776">
        <v>4346</v>
      </c>
      <c r="M41" s="772">
        <v>608.37683053992896</v>
      </c>
      <c r="N41" s="776">
        <v>208.62</v>
      </c>
      <c r="O41" s="775">
        <v>2.4345308847392264E-2</v>
      </c>
      <c r="P41" s="774">
        <v>576907.15630563616</v>
      </c>
      <c r="Q41" s="776">
        <v>3477</v>
      </c>
      <c r="R41" s="772">
        <v>165.92095378361697</v>
      </c>
      <c r="S41" s="776">
        <v>1087.5</v>
      </c>
      <c r="T41" s="775">
        <v>0.1269078869309706</v>
      </c>
      <c r="U41" s="774">
        <v>3007317.2873280575</v>
      </c>
      <c r="V41" s="776">
        <v>725</v>
      </c>
      <c r="W41" s="772">
        <v>4148.0238445904242</v>
      </c>
      <c r="X41" s="776">
        <v>129</v>
      </c>
      <c r="Y41" s="775">
        <v>1.5053901070432375E-2</v>
      </c>
      <c r="Z41" s="774">
        <v>356730.05063477647</v>
      </c>
      <c r="AA41" s="776">
        <v>215</v>
      </c>
      <c r="AB41" s="772">
        <v>1659.2095378361696</v>
      </c>
      <c r="AC41" s="776">
        <v>246.96737000000002</v>
      </c>
      <c r="AD41" s="775">
        <v>2.8820328338022238E-2</v>
      </c>
      <c r="AE41" s="774">
        <v>682951.02639719064</v>
      </c>
      <c r="AF41" s="773">
        <v>5941</v>
      </c>
      <c r="AG41" s="772">
        <v>114.95556747974931</v>
      </c>
      <c r="AH41" s="785"/>
      <c r="AI41" s="771">
        <v>23696851</v>
      </c>
      <c r="AJ41" s="771">
        <v>0</v>
      </c>
      <c r="AK41" s="771">
        <v>23696851</v>
      </c>
      <c r="AL41" s="771">
        <v>0</v>
      </c>
    </row>
    <row r="42" spans="1:38" s="784" customFormat="1" ht="16.149999999999999" customHeight="1" x14ac:dyDescent="0.2">
      <c r="A42" s="783">
        <v>36</v>
      </c>
      <c r="B42" s="783" t="s">
        <v>42</v>
      </c>
      <c r="C42" s="779">
        <v>140614343</v>
      </c>
      <c r="D42" s="780">
        <v>66793.429999999993</v>
      </c>
      <c r="E42" s="780">
        <v>46271</v>
      </c>
      <c r="F42" s="782">
        <v>0.69274777474371363</v>
      </c>
      <c r="G42" s="781">
        <v>97410273.210299283</v>
      </c>
      <c r="H42" s="779">
        <v>2105.2121892826885</v>
      </c>
      <c r="I42" s="780">
        <v>8423.58</v>
      </c>
      <c r="J42" s="782">
        <v>0.12611390072346937</v>
      </c>
      <c r="K42" s="781">
        <v>17733423.29339787</v>
      </c>
      <c r="L42" s="780">
        <v>38289</v>
      </c>
      <c r="M42" s="779">
        <v>463.14668164219148</v>
      </c>
      <c r="N42" s="780">
        <v>691.05</v>
      </c>
      <c r="O42" s="782">
        <v>1.0346077451030737E-2</v>
      </c>
      <c r="P42" s="781">
        <v>1454806.8834038018</v>
      </c>
      <c r="Q42" s="780">
        <v>11517.5</v>
      </c>
      <c r="R42" s="779">
        <v>126.31273135696131</v>
      </c>
      <c r="S42" s="780">
        <v>9822</v>
      </c>
      <c r="T42" s="782">
        <v>0.14705039103396847</v>
      </c>
      <c r="U42" s="781">
        <v>20677394.123134568</v>
      </c>
      <c r="V42" s="780">
        <v>6548</v>
      </c>
      <c r="W42" s="779">
        <v>3157.818283924033</v>
      </c>
      <c r="X42" s="780">
        <v>1585.8</v>
      </c>
      <c r="Y42" s="782">
        <v>2.3741856047817877E-2</v>
      </c>
      <c r="Z42" s="781">
        <v>3338445.4897644874</v>
      </c>
      <c r="AA42" s="780">
        <v>2643</v>
      </c>
      <c r="AB42" s="779">
        <v>1263.1273135696131</v>
      </c>
      <c r="AC42" s="780">
        <v>0</v>
      </c>
      <c r="AD42" s="782">
        <v>0</v>
      </c>
      <c r="AE42" s="781">
        <v>0</v>
      </c>
      <c r="AF42" s="780">
        <v>46271</v>
      </c>
      <c r="AG42" s="779">
        <v>0</v>
      </c>
      <c r="AH42" s="785"/>
      <c r="AI42" s="778">
        <v>140614343</v>
      </c>
      <c r="AJ42" s="770">
        <v>0</v>
      </c>
      <c r="AK42" s="778">
        <v>140614343.00000003</v>
      </c>
      <c r="AL42" s="770">
        <v>0</v>
      </c>
    </row>
    <row r="43" spans="1:38" s="784" customFormat="1" ht="16.149999999999999" customHeight="1" x14ac:dyDescent="0.2">
      <c r="A43" s="783">
        <v>37</v>
      </c>
      <c r="B43" s="783" t="s">
        <v>43</v>
      </c>
      <c r="C43" s="779">
        <v>82902512</v>
      </c>
      <c r="D43" s="780">
        <v>26676.41</v>
      </c>
      <c r="E43" s="780">
        <v>19088</v>
      </c>
      <c r="F43" s="782">
        <v>0.71553856009860395</v>
      </c>
      <c r="G43" s="781">
        <v>59319944.065037236</v>
      </c>
      <c r="H43" s="779">
        <v>3107.7087209260917</v>
      </c>
      <c r="I43" s="780">
        <v>2756.16</v>
      </c>
      <c r="J43" s="782">
        <v>0.10331825009437176</v>
      </c>
      <c r="K43" s="781">
        <v>8565342.4682676569</v>
      </c>
      <c r="L43" s="780">
        <v>12528</v>
      </c>
      <c r="M43" s="779">
        <v>683.69591860374021</v>
      </c>
      <c r="N43" s="780">
        <v>467.84999999999997</v>
      </c>
      <c r="O43" s="782">
        <v>1.753796706528352E-2</v>
      </c>
      <c r="P43" s="781">
        <v>1453941.5250852718</v>
      </c>
      <c r="Q43" s="780">
        <v>7797.5</v>
      </c>
      <c r="R43" s="779">
        <v>186.46252325556549</v>
      </c>
      <c r="S43" s="780">
        <v>3813</v>
      </c>
      <c r="T43" s="782">
        <v>0.14293527502388814</v>
      </c>
      <c r="U43" s="781">
        <v>11849693.352891186</v>
      </c>
      <c r="V43" s="780">
        <v>2542</v>
      </c>
      <c r="W43" s="779">
        <v>4661.5630813891366</v>
      </c>
      <c r="X43" s="780">
        <v>551.4</v>
      </c>
      <c r="Y43" s="782">
        <v>2.0669947717852587E-2</v>
      </c>
      <c r="Z43" s="781">
        <v>1713590.5887186467</v>
      </c>
      <c r="AA43" s="780">
        <v>919</v>
      </c>
      <c r="AB43" s="779">
        <v>1864.6252325556547</v>
      </c>
      <c r="AC43" s="780">
        <v>0</v>
      </c>
      <c r="AD43" s="782">
        <v>0</v>
      </c>
      <c r="AE43" s="781">
        <v>0</v>
      </c>
      <c r="AF43" s="780">
        <v>19088</v>
      </c>
      <c r="AG43" s="779">
        <v>0</v>
      </c>
      <c r="AH43" s="785"/>
      <c r="AI43" s="778">
        <v>82902512</v>
      </c>
      <c r="AJ43" s="770">
        <v>0</v>
      </c>
      <c r="AK43" s="778">
        <v>82902512.000000015</v>
      </c>
      <c r="AL43" s="770">
        <v>0</v>
      </c>
    </row>
    <row r="44" spans="1:38" s="784" customFormat="1" ht="16.149999999999999" customHeight="1" x14ac:dyDescent="0.2">
      <c r="A44" s="783">
        <v>38</v>
      </c>
      <c r="B44" s="783" t="s">
        <v>44</v>
      </c>
      <c r="C44" s="779">
        <v>5894729</v>
      </c>
      <c r="D44" s="780">
        <v>5952.7689700000001</v>
      </c>
      <c r="E44" s="780">
        <v>3901</v>
      </c>
      <c r="F44" s="782">
        <v>0.65532528133709844</v>
      </c>
      <c r="G44" s="781">
        <v>3862964.9403309529</v>
      </c>
      <c r="H44" s="779">
        <v>990.24992061803459</v>
      </c>
      <c r="I44" s="780">
        <v>609.84</v>
      </c>
      <c r="J44" s="782">
        <v>0.10244644182789443</v>
      </c>
      <c r="K44" s="781">
        <v>603894.01158970234</v>
      </c>
      <c r="L44" s="780">
        <v>2772</v>
      </c>
      <c r="M44" s="779">
        <v>217.85498253596765</v>
      </c>
      <c r="N44" s="780">
        <v>126.44999999999999</v>
      </c>
      <c r="O44" s="782">
        <v>2.1242215284561931E-2</v>
      </c>
      <c r="P44" s="781">
        <v>125217.10246215046</v>
      </c>
      <c r="Q44" s="780">
        <v>2107.5</v>
      </c>
      <c r="R44" s="779">
        <v>59.414995237082067</v>
      </c>
      <c r="S44" s="780">
        <v>799.5</v>
      </c>
      <c r="T44" s="782">
        <v>0.13430724491899776</v>
      </c>
      <c r="U44" s="781">
        <v>791704.81153411872</v>
      </c>
      <c r="V44" s="780">
        <v>533</v>
      </c>
      <c r="W44" s="779">
        <v>1485.3748809270521</v>
      </c>
      <c r="X44" s="780">
        <v>141.6</v>
      </c>
      <c r="Y44" s="782">
        <v>2.3787249381526054E-2</v>
      </c>
      <c r="Z44" s="781">
        <v>140219.38875951371</v>
      </c>
      <c r="AA44" s="780">
        <v>236</v>
      </c>
      <c r="AB44" s="779">
        <v>594.14995237082076</v>
      </c>
      <c r="AC44" s="780">
        <v>374.37896999999998</v>
      </c>
      <c r="AD44" s="782">
        <v>6.2891567249921343E-2</v>
      </c>
      <c r="AE44" s="781">
        <v>370728.7453235616</v>
      </c>
      <c r="AF44" s="780">
        <v>3901</v>
      </c>
      <c r="AG44" s="779">
        <v>95.034284881712793</v>
      </c>
      <c r="AH44" s="785"/>
      <c r="AI44" s="778">
        <v>5894729</v>
      </c>
      <c r="AJ44" s="770">
        <v>0</v>
      </c>
      <c r="AK44" s="778">
        <v>5894729</v>
      </c>
      <c r="AL44" s="770">
        <v>0</v>
      </c>
    </row>
    <row r="45" spans="1:38" s="784" customFormat="1" ht="16.149999999999999" customHeight="1" x14ac:dyDescent="0.2">
      <c r="A45" s="783">
        <v>39</v>
      </c>
      <c r="B45" s="783" t="s">
        <v>45</v>
      </c>
      <c r="C45" s="779">
        <v>7159408</v>
      </c>
      <c r="D45" s="780">
        <v>4373.3540000000003</v>
      </c>
      <c r="E45" s="780">
        <v>2760</v>
      </c>
      <c r="F45" s="782">
        <v>0.63109457866891172</v>
      </c>
      <c r="G45" s="781">
        <v>4518263.5752788363</v>
      </c>
      <c r="H45" s="779">
        <v>1637.0520200285639</v>
      </c>
      <c r="I45" s="780">
        <v>459.14</v>
      </c>
      <c r="J45" s="782">
        <v>0.10498578436595801</v>
      </c>
      <c r="K45" s="781">
        <v>751636.0644759147</v>
      </c>
      <c r="L45" s="780">
        <v>2087</v>
      </c>
      <c r="M45" s="779">
        <v>360.15144440628399</v>
      </c>
      <c r="N45" s="780">
        <v>76.95</v>
      </c>
      <c r="O45" s="782">
        <v>1.7595191242236508E-2</v>
      </c>
      <c r="P45" s="781">
        <v>125971.152941198</v>
      </c>
      <c r="Q45" s="780">
        <v>1282.5</v>
      </c>
      <c r="R45" s="779">
        <v>98.223121201713838</v>
      </c>
      <c r="S45" s="780">
        <v>708</v>
      </c>
      <c r="T45" s="782">
        <v>0.16188947887593824</v>
      </c>
      <c r="U45" s="781">
        <v>1159032.8301802233</v>
      </c>
      <c r="V45" s="780">
        <v>472</v>
      </c>
      <c r="W45" s="779">
        <v>2455.578030042846</v>
      </c>
      <c r="X45" s="780">
        <v>20.399999999999999</v>
      </c>
      <c r="Y45" s="782">
        <v>4.6646121032049995E-3</v>
      </c>
      <c r="Z45" s="781">
        <v>33395.861208582697</v>
      </c>
      <c r="AA45" s="780">
        <v>34</v>
      </c>
      <c r="AB45" s="779">
        <v>982.2312120171382</v>
      </c>
      <c r="AC45" s="780">
        <v>348.86400000000003</v>
      </c>
      <c r="AD45" s="782">
        <v>7.9770354743750452E-2</v>
      </c>
      <c r="AE45" s="781">
        <v>571108.51591524493</v>
      </c>
      <c r="AF45" s="780">
        <v>2760</v>
      </c>
      <c r="AG45" s="779">
        <v>206.92337533161049</v>
      </c>
      <c r="AH45" s="785"/>
      <c r="AI45" s="778">
        <v>7159408</v>
      </c>
      <c r="AJ45" s="770">
        <v>0</v>
      </c>
      <c r="AK45" s="778">
        <v>7159407.9999999991</v>
      </c>
      <c r="AL45" s="770">
        <v>0</v>
      </c>
    </row>
    <row r="46" spans="1:38" s="786" customFormat="1" ht="16.149999999999999" customHeight="1" x14ac:dyDescent="0.2">
      <c r="A46" s="777">
        <v>40</v>
      </c>
      <c r="B46" s="777" t="s">
        <v>46</v>
      </c>
      <c r="C46" s="772">
        <v>91728862</v>
      </c>
      <c r="D46" s="776">
        <v>31312.52</v>
      </c>
      <c r="E46" s="773">
        <v>22274</v>
      </c>
      <c r="F46" s="775">
        <v>0.71134485502923428</v>
      </c>
      <c r="G46" s="774">
        <v>65250854.041386634</v>
      </c>
      <c r="H46" s="772">
        <v>2929.4627835766651</v>
      </c>
      <c r="I46" s="776">
        <v>3738.2400000000002</v>
      </c>
      <c r="J46" s="775">
        <v>0.11938483392585458</v>
      </c>
      <c r="K46" s="774">
        <v>10951034.956077633</v>
      </c>
      <c r="L46" s="776">
        <v>16992</v>
      </c>
      <c r="M46" s="772">
        <v>644.48181238686641</v>
      </c>
      <c r="N46" s="776">
        <v>615.78</v>
      </c>
      <c r="O46" s="775">
        <v>1.9665616181642358E-2</v>
      </c>
      <c r="P46" s="774">
        <v>1803904.5928708387</v>
      </c>
      <c r="Q46" s="776">
        <v>10263</v>
      </c>
      <c r="R46" s="772">
        <v>175.76776701459988</v>
      </c>
      <c r="S46" s="776">
        <v>4387.5</v>
      </c>
      <c r="T46" s="775">
        <v>0.14011967098144767</v>
      </c>
      <c r="U46" s="774">
        <v>12853017.962942619</v>
      </c>
      <c r="V46" s="776">
        <v>2925</v>
      </c>
      <c r="W46" s="772">
        <v>4394.194175364998</v>
      </c>
      <c r="X46" s="776">
        <v>297</v>
      </c>
      <c r="Y46" s="775">
        <v>9.4850238818210732E-3</v>
      </c>
      <c r="Z46" s="774">
        <v>870050.44672226952</v>
      </c>
      <c r="AA46" s="776">
        <v>495</v>
      </c>
      <c r="AB46" s="772">
        <v>1757.6776701459989</v>
      </c>
      <c r="AC46" s="776">
        <v>0</v>
      </c>
      <c r="AD46" s="775">
        <v>0</v>
      </c>
      <c r="AE46" s="774">
        <v>0</v>
      </c>
      <c r="AF46" s="773">
        <v>22274</v>
      </c>
      <c r="AG46" s="772">
        <v>0</v>
      </c>
      <c r="AH46" s="785"/>
      <c r="AI46" s="771">
        <v>91728862</v>
      </c>
      <c r="AJ46" s="771">
        <v>0</v>
      </c>
      <c r="AK46" s="771">
        <v>91728861.999999985</v>
      </c>
      <c r="AL46" s="771">
        <v>0</v>
      </c>
    </row>
    <row r="47" spans="1:38" s="784" customFormat="1" ht="16.149999999999999" customHeight="1" x14ac:dyDescent="0.2">
      <c r="A47" s="783">
        <v>41</v>
      </c>
      <c r="B47" s="783" t="s">
        <v>47</v>
      </c>
      <c r="C47" s="779">
        <v>3866522</v>
      </c>
      <c r="D47" s="780">
        <v>2246.5350400000002</v>
      </c>
      <c r="E47" s="780">
        <v>1419</v>
      </c>
      <c r="F47" s="782">
        <v>0.6316393800828497</v>
      </c>
      <c r="G47" s="781">
        <v>2442247.5591567</v>
      </c>
      <c r="H47" s="779">
        <v>1721.1046928517972</v>
      </c>
      <c r="I47" s="780">
        <v>270.82</v>
      </c>
      <c r="J47" s="782">
        <v>0.12055008943906789</v>
      </c>
      <c r="K47" s="781">
        <v>466109.57291812368</v>
      </c>
      <c r="L47" s="780">
        <v>1231</v>
      </c>
      <c r="M47" s="779">
        <v>378.64303242739538</v>
      </c>
      <c r="N47" s="780">
        <v>55.41</v>
      </c>
      <c r="O47" s="782">
        <v>2.4664649788858843E-2</v>
      </c>
      <c r="P47" s="781">
        <v>95366.411030918069</v>
      </c>
      <c r="Q47" s="780">
        <v>923.5</v>
      </c>
      <c r="R47" s="779">
        <v>103.26628157110781</v>
      </c>
      <c r="S47" s="780">
        <v>261</v>
      </c>
      <c r="T47" s="782">
        <v>0.11617891346132753</v>
      </c>
      <c r="U47" s="781">
        <v>449208.32483431901</v>
      </c>
      <c r="V47" s="780">
        <v>174</v>
      </c>
      <c r="W47" s="779">
        <v>2581.6570392776953</v>
      </c>
      <c r="X47" s="780">
        <v>10.199999999999999</v>
      </c>
      <c r="Y47" s="782">
        <v>4.5403253536610757E-3</v>
      </c>
      <c r="Z47" s="781">
        <v>17555.267867088329</v>
      </c>
      <c r="AA47" s="780">
        <v>17</v>
      </c>
      <c r="AB47" s="779">
        <v>1032.6628157110781</v>
      </c>
      <c r="AC47" s="780">
        <v>230.10504</v>
      </c>
      <c r="AD47" s="782">
        <v>0.10242664187423491</v>
      </c>
      <c r="AE47" s="781">
        <v>396034.86419285048</v>
      </c>
      <c r="AF47" s="780">
        <v>1419</v>
      </c>
      <c r="AG47" s="779">
        <v>279.09433699284739</v>
      </c>
      <c r="AH47" s="785"/>
      <c r="AI47" s="778">
        <v>3866521.9999999995</v>
      </c>
      <c r="AJ47" s="770">
        <v>0</v>
      </c>
      <c r="AK47" s="778">
        <v>3866521.9999999991</v>
      </c>
      <c r="AL47" s="770">
        <v>0</v>
      </c>
    </row>
    <row r="48" spans="1:38" s="784" customFormat="1" ht="16.149999999999999" customHeight="1" x14ac:dyDescent="0.2">
      <c r="A48" s="783">
        <v>42</v>
      </c>
      <c r="B48" s="783" t="s">
        <v>48</v>
      </c>
      <c r="C48" s="779">
        <v>11613848</v>
      </c>
      <c r="D48" s="780">
        <v>4361.0421699999997</v>
      </c>
      <c r="E48" s="780">
        <v>2843</v>
      </c>
      <c r="F48" s="782">
        <v>0.65190839463953176</v>
      </c>
      <c r="G48" s="781">
        <v>7571165.0052675363</v>
      </c>
      <c r="H48" s="779">
        <v>2663.0900475791545</v>
      </c>
      <c r="I48" s="780">
        <v>509.74</v>
      </c>
      <c r="J48" s="782">
        <v>0.11688490505928771</v>
      </c>
      <c r="K48" s="781">
        <v>1357483.5208529984</v>
      </c>
      <c r="L48" s="780">
        <v>2317</v>
      </c>
      <c r="M48" s="779">
        <v>585.87981046741402</v>
      </c>
      <c r="N48" s="780">
        <v>97.53</v>
      </c>
      <c r="O48" s="782">
        <v>2.2363920411253443E-2</v>
      </c>
      <c r="P48" s="781">
        <v>259731.17234039499</v>
      </c>
      <c r="Q48" s="780">
        <v>1625.5</v>
      </c>
      <c r="R48" s="779">
        <v>159.78540285474929</v>
      </c>
      <c r="S48" s="780">
        <v>523.5</v>
      </c>
      <c r="T48" s="782">
        <v>0.12004011417298449</v>
      </c>
      <c r="U48" s="781">
        <v>1394127.6399076877</v>
      </c>
      <c r="V48" s="780">
        <v>349</v>
      </c>
      <c r="W48" s="779">
        <v>3994.6350713687325</v>
      </c>
      <c r="X48" s="780">
        <v>34.199999999999996</v>
      </c>
      <c r="Y48" s="782">
        <v>7.8421621866591584E-3</v>
      </c>
      <c r="Z48" s="781">
        <v>91077.679627207093</v>
      </c>
      <c r="AA48" s="780">
        <v>57</v>
      </c>
      <c r="AB48" s="779">
        <v>1597.8540285474928</v>
      </c>
      <c r="AC48" s="780">
        <v>353.07216999999997</v>
      </c>
      <c r="AD48" s="782">
        <v>8.0960503530283445E-2</v>
      </c>
      <c r="AE48" s="781">
        <v>940262.98200417531</v>
      </c>
      <c r="AF48" s="780">
        <v>2843</v>
      </c>
      <c r="AG48" s="779">
        <v>330.72915300885518</v>
      </c>
      <c r="AH48" s="785"/>
      <c r="AI48" s="778">
        <v>11613848</v>
      </c>
      <c r="AJ48" s="770">
        <v>0</v>
      </c>
      <c r="AK48" s="778">
        <v>11613847.999999998</v>
      </c>
      <c r="AL48" s="770">
        <v>0</v>
      </c>
    </row>
    <row r="49" spans="1:38" s="784" customFormat="1" ht="16.149999999999999" customHeight="1" x14ac:dyDescent="0.2">
      <c r="A49" s="783">
        <v>43</v>
      </c>
      <c r="B49" s="783" t="s">
        <v>49</v>
      </c>
      <c r="C49" s="779">
        <v>19511043</v>
      </c>
      <c r="D49" s="780">
        <v>6241.46306</v>
      </c>
      <c r="E49" s="780">
        <v>4114</v>
      </c>
      <c r="F49" s="782">
        <v>0.65914032662719946</v>
      </c>
      <c r="G49" s="781">
        <v>12860515.255857334</v>
      </c>
      <c r="H49" s="779">
        <v>3126.0367661296386</v>
      </c>
      <c r="I49" s="780">
        <v>685.52</v>
      </c>
      <c r="J49" s="782">
        <v>0.10983322234066062</v>
      </c>
      <c r="K49" s="781">
        <v>2142960.72391719</v>
      </c>
      <c r="L49" s="780">
        <v>3116</v>
      </c>
      <c r="M49" s="779">
        <v>687.72808854852053</v>
      </c>
      <c r="N49" s="780">
        <v>164.19</v>
      </c>
      <c r="O49" s="782">
        <v>2.6306332092591124E-2</v>
      </c>
      <c r="P49" s="781">
        <v>513263.97663082537</v>
      </c>
      <c r="Q49" s="780">
        <v>2736.5</v>
      </c>
      <c r="R49" s="779">
        <v>187.56220596777831</v>
      </c>
      <c r="S49" s="780">
        <v>853.5</v>
      </c>
      <c r="T49" s="782">
        <v>0.13674678385423306</v>
      </c>
      <c r="U49" s="781">
        <v>2668072.379891647</v>
      </c>
      <c r="V49" s="780">
        <v>569</v>
      </c>
      <c r="W49" s="779">
        <v>4689.0551491944589</v>
      </c>
      <c r="X49" s="780">
        <v>52.8</v>
      </c>
      <c r="Y49" s="782">
        <v>8.4595549941458761E-3</v>
      </c>
      <c r="Z49" s="781">
        <v>165054.74125164494</v>
      </c>
      <c r="AA49" s="780">
        <v>88</v>
      </c>
      <c r="AB49" s="779">
        <v>1875.6220596777835</v>
      </c>
      <c r="AC49" s="780">
        <v>371.45305999999999</v>
      </c>
      <c r="AD49" s="782">
        <v>5.9513780091169838E-2</v>
      </c>
      <c r="AE49" s="781">
        <v>1161175.9224513585</v>
      </c>
      <c r="AF49" s="780">
        <v>4114</v>
      </c>
      <c r="AG49" s="779">
        <v>282.24985961384505</v>
      </c>
      <c r="AH49" s="785"/>
      <c r="AI49" s="778">
        <v>19511043</v>
      </c>
      <c r="AJ49" s="770">
        <v>0</v>
      </c>
      <c r="AK49" s="778">
        <v>19511043</v>
      </c>
      <c r="AL49" s="770">
        <v>0</v>
      </c>
    </row>
    <row r="50" spans="1:38" s="784" customFormat="1" ht="16.149999999999999" customHeight="1" x14ac:dyDescent="0.2">
      <c r="A50" s="783">
        <v>44</v>
      </c>
      <c r="B50" s="783" t="s">
        <v>50</v>
      </c>
      <c r="C50" s="779">
        <v>29514460</v>
      </c>
      <c r="D50" s="780">
        <v>10145.21155</v>
      </c>
      <c r="E50" s="780">
        <v>7265</v>
      </c>
      <c r="F50" s="782">
        <v>0.71610138085292074</v>
      </c>
      <c r="G50" s="781">
        <v>21135345.561128296</v>
      </c>
      <c r="H50" s="779">
        <v>2909.2010407609491</v>
      </c>
      <c r="I50" s="780">
        <v>1339.58</v>
      </c>
      <c r="J50" s="782">
        <v>0.13204061772373785</v>
      </c>
      <c r="K50" s="781">
        <v>3897107.5301825516</v>
      </c>
      <c r="L50" s="780">
        <v>6089</v>
      </c>
      <c r="M50" s="779">
        <v>640.0242289674087</v>
      </c>
      <c r="N50" s="780">
        <v>168.48</v>
      </c>
      <c r="O50" s="782">
        <v>1.6606849366290442E-2</v>
      </c>
      <c r="P50" s="781">
        <v>490142.19134740462</v>
      </c>
      <c r="Q50" s="780">
        <v>2808</v>
      </c>
      <c r="R50" s="779">
        <v>174.5520624456569</v>
      </c>
      <c r="S50" s="780">
        <v>1251</v>
      </c>
      <c r="T50" s="782">
        <v>0.12330940501679337</v>
      </c>
      <c r="U50" s="781">
        <v>3639410.5019919472</v>
      </c>
      <c r="V50" s="780">
        <v>834</v>
      </c>
      <c r="W50" s="779">
        <v>4363.8015611414239</v>
      </c>
      <c r="X50" s="780">
        <v>75.599999999999994</v>
      </c>
      <c r="Y50" s="782">
        <v>7.4517913823098142E-3</v>
      </c>
      <c r="Z50" s="781">
        <v>219935.59868152771</v>
      </c>
      <c r="AA50" s="780">
        <v>126</v>
      </c>
      <c r="AB50" s="779">
        <v>1745.5206244565691</v>
      </c>
      <c r="AC50" s="780">
        <v>45.551550000000006</v>
      </c>
      <c r="AD50" s="782">
        <v>4.4899556579478138E-3</v>
      </c>
      <c r="AE50" s="781">
        <v>132518.61666827442</v>
      </c>
      <c r="AF50" s="780">
        <v>7265</v>
      </c>
      <c r="AG50" s="779">
        <v>18.240690525571154</v>
      </c>
      <c r="AH50" s="785"/>
      <c r="AI50" s="778">
        <v>29514460</v>
      </c>
      <c r="AJ50" s="770">
        <v>0</v>
      </c>
      <c r="AK50" s="778">
        <v>29514460</v>
      </c>
      <c r="AL50" s="770">
        <v>0</v>
      </c>
    </row>
    <row r="51" spans="1:38" s="786" customFormat="1" ht="16.149999999999999" customHeight="1" x14ac:dyDescent="0.2">
      <c r="A51" s="777">
        <v>45</v>
      </c>
      <c r="B51" s="777" t="s">
        <v>51</v>
      </c>
      <c r="C51" s="772">
        <v>19171253</v>
      </c>
      <c r="D51" s="776">
        <v>12687.35</v>
      </c>
      <c r="E51" s="773">
        <v>9283</v>
      </c>
      <c r="F51" s="775">
        <v>0.73167367495970392</v>
      </c>
      <c r="G51" s="774">
        <v>14027101.136092249</v>
      </c>
      <c r="H51" s="772">
        <v>1511.0525838729127</v>
      </c>
      <c r="I51" s="776">
        <v>1191.52</v>
      </c>
      <c r="J51" s="775">
        <v>9.3914016717439014E-2</v>
      </c>
      <c r="K51" s="774">
        <v>1800449.3747362529</v>
      </c>
      <c r="L51" s="776">
        <v>5416</v>
      </c>
      <c r="M51" s="772">
        <v>332.43156845204078</v>
      </c>
      <c r="N51" s="776">
        <v>327.33</v>
      </c>
      <c r="O51" s="775">
        <v>2.5799713888243012E-2</v>
      </c>
      <c r="P51" s="774">
        <v>494612.84227912052</v>
      </c>
      <c r="Q51" s="776">
        <v>5455.5</v>
      </c>
      <c r="R51" s="772">
        <v>90.66315503237476</v>
      </c>
      <c r="S51" s="776">
        <v>1486.5</v>
      </c>
      <c r="T51" s="775">
        <v>0.11716394676587309</v>
      </c>
      <c r="U51" s="774">
        <v>2246179.6659270846</v>
      </c>
      <c r="V51" s="776">
        <v>991</v>
      </c>
      <c r="W51" s="772">
        <v>2266.578875809369</v>
      </c>
      <c r="X51" s="776">
        <v>399</v>
      </c>
      <c r="Y51" s="775">
        <v>3.1448647668740913E-2</v>
      </c>
      <c r="Z51" s="774">
        <v>602909.9809652922</v>
      </c>
      <c r="AA51" s="776">
        <v>665</v>
      </c>
      <c r="AB51" s="772">
        <v>906.63155032374766</v>
      </c>
      <c r="AC51" s="776">
        <v>0</v>
      </c>
      <c r="AD51" s="775">
        <v>0</v>
      </c>
      <c r="AE51" s="774">
        <v>0</v>
      </c>
      <c r="AF51" s="773">
        <v>9283</v>
      </c>
      <c r="AG51" s="772">
        <v>0</v>
      </c>
      <c r="AH51" s="785"/>
      <c r="AI51" s="771">
        <v>19171253</v>
      </c>
      <c r="AJ51" s="771">
        <v>0</v>
      </c>
      <c r="AK51" s="771">
        <v>19171253.000000004</v>
      </c>
      <c r="AL51" s="771">
        <v>0</v>
      </c>
    </row>
    <row r="52" spans="1:38" s="784" customFormat="1" ht="16.149999999999999" customHeight="1" x14ac:dyDescent="0.2">
      <c r="A52" s="783">
        <v>46</v>
      </c>
      <c r="B52" s="783" t="s">
        <v>52</v>
      </c>
      <c r="C52" s="779">
        <v>6194235</v>
      </c>
      <c r="D52" s="780">
        <v>1922.2112</v>
      </c>
      <c r="E52" s="780">
        <v>1160</v>
      </c>
      <c r="F52" s="782">
        <v>0.60347166846182143</v>
      </c>
      <c r="G52" s="781">
        <v>3738045.3302946105</v>
      </c>
      <c r="H52" s="779">
        <v>3222.4528709436299</v>
      </c>
      <c r="I52" s="780">
        <v>249.26</v>
      </c>
      <c r="J52" s="782">
        <v>0.12967357593171863</v>
      </c>
      <c r="K52" s="781">
        <v>803228.60261140915</v>
      </c>
      <c r="L52" s="780">
        <v>1133</v>
      </c>
      <c r="M52" s="779">
        <v>708.93963160759859</v>
      </c>
      <c r="N52" s="780">
        <v>27.63</v>
      </c>
      <c r="O52" s="782">
        <v>1.4374070861724247E-2</v>
      </c>
      <c r="P52" s="781">
        <v>89036.372824172489</v>
      </c>
      <c r="Q52" s="780">
        <v>460.5</v>
      </c>
      <c r="R52" s="779">
        <v>193.3471722566178</v>
      </c>
      <c r="S52" s="780">
        <v>255</v>
      </c>
      <c r="T52" s="782">
        <v>0.13265972022221076</v>
      </c>
      <c r="U52" s="781">
        <v>821725.48209062568</v>
      </c>
      <c r="V52" s="780">
        <v>170</v>
      </c>
      <c r="W52" s="779">
        <v>4833.6793064154454</v>
      </c>
      <c r="X52" s="780">
        <v>34.199999999999996</v>
      </c>
      <c r="Y52" s="782">
        <v>1.7792009535684734E-2</v>
      </c>
      <c r="Z52" s="781">
        <v>110207.88818627213</v>
      </c>
      <c r="AA52" s="780">
        <v>57</v>
      </c>
      <c r="AB52" s="779">
        <v>1933.4717225661777</v>
      </c>
      <c r="AC52" s="780">
        <v>196.12119999999999</v>
      </c>
      <c r="AD52" s="782">
        <v>0.10202895498684016</v>
      </c>
      <c r="AE52" s="781">
        <v>631991.32399290986</v>
      </c>
      <c r="AF52" s="780">
        <v>1160</v>
      </c>
      <c r="AG52" s="779">
        <v>544.82010689043955</v>
      </c>
      <c r="AH52" s="785"/>
      <c r="AI52" s="778">
        <v>6194235</v>
      </c>
      <c r="AJ52" s="770">
        <v>0</v>
      </c>
      <c r="AK52" s="778">
        <v>6194235.0000000009</v>
      </c>
      <c r="AL52" s="770">
        <v>0</v>
      </c>
    </row>
    <row r="53" spans="1:38" s="784" customFormat="1" ht="16.149999999999999" customHeight="1" x14ac:dyDescent="0.2">
      <c r="A53" s="783">
        <v>47</v>
      </c>
      <c r="B53" s="783" t="s">
        <v>53</v>
      </c>
      <c r="C53" s="779">
        <v>8548170</v>
      </c>
      <c r="D53" s="780">
        <v>5517.3459999999995</v>
      </c>
      <c r="E53" s="780">
        <v>3645</v>
      </c>
      <c r="F53" s="782">
        <v>0.6606437225434113</v>
      </c>
      <c r="G53" s="781">
        <v>5647294.8497339124</v>
      </c>
      <c r="H53" s="779">
        <v>1549.3264333975069</v>
      </c>
      <c r="I53" s="780">
        <v>478.72</v>
      </c>
      <c r="J53" s="782">
        <v>8.6766354692999148E-2</v>
      </c>
      <c r="K53" s="781">
        <v>741693.55019605451</v>
      </c>
      <c r="L53" s="780">
        <v>2176</v>
      </c>
      <c r="M53" s="779">
        <v>340.85181534745152</v>
      </c>
      <c r="N53" s="780">
        <v>103.02</v>
      </c>
      <c r="O53" s="782">
        <v>1.867202093180308E-2</v>
      </c>
      <c r="P53" s="781">
        <v>159611.60916861115</v>
      </c>
      <c r="Q53" s="780">
        <v>1717</v>
      </c>
      <c r="R53" s="779">
        <v>92.959586003850404</v>
      </c>
      <c r="S53" s="780">
        <v>853.5</v>
      </c>
      <c r="T53" s="782">
        <v>0.15469394161613212</v>
      </c>
      <c r="U53" s="781">
        <v>1322350.1109047721</v>
      </c>
      <c r="V53" s="780">
        <v>569</v>
      </c>
      <c r="W53" s="779">
        <v>2323.9896500962604</v>
      </c>
      <c r="X53" s="780">
        <v>62.4</v>
      </c>
      <c r="Y53" s="782">
        <v>1.1309785538191734E-2</v>
      </c>
      <c r="Z53" s="781">
        <v>96677.969444004426</v>
      </c>
      <c r="AA53" s="780">
        <v>104</v>
      </c>
      <c r="AB53" s="779">
        <v>929.59586003850404</v>
      </c>
      <c r="AC53" s="780">
        <v>374.70600000000002</v>
      </c>
      <c r="AD53" s="782">
        <v>6.7914174677462691E-2</v>
      </c>
      <c r="AE53" s="781">
        <v>580541.91055264627</v>
      </c>
      <c r="AF53" s="780">
        <v>3645</v>
      </c>
      <c r="AG53" s="779">
        <v>159.27075735326372</v>
      </c>
      <c r="AH53" s="785"/>
      <c r="AI53" s="778">
        <v>8548170</v>
      </c>
      <c r="AJ53" s="770">
        <v>0</v>
      </c>
      <c r="AK53" s="778">
        <v>8548170.0000000019</v>
      </c>
      <c r="AL53" s="770">
        <v>0</v>
      </c>
    </row>
    <row r="54" spans="1:38" s="784" customFormat="1" ht="16.149999999999999" customHeight="1" x14ac:dyDescent="0.2">
      <c r="A54" s="783">
        <v>48</v>
      </c>
      <c r="B54" s="783" t="s">
        <v>91</v>
      </c>
      <c r="C54" s="779">
        <v>20849717</v>
      </c>
      <c r="D54" s="780">
        <v>8882.4677000000011</v>
      </c>
      <c r="E54" s="780">
        <v>5890</v>
      </c>
      <c r="F54" s="782">
        <v>0.6631040155654041</v>
      </c>
      <c r="G54" s="781">
        <v>13825531.06610227</v>
      </c>
      <c r="H54" s="779">
        <v>2347.288805789859</v>
      </c>
      <c r="I54" s="780">
        <v>1086.58</v>
      </c>
      <c r="J54" s="782">
        <v>0.12232861820595191</v>
      </c>
      <c r="K54" s="781">
        <v>2550517.0705951452</v>
      </c>
      <c r="L54" s="780">
        <v>4939</v>
      </c>
      <c r="M54" s="779">
        <v>516.40353727376908</v>
      </c>
      <c r="N54" s="780">
        <v>356.43</v>
      </c>
      <c r="O54" s="782">
        <v>4.0127362354495245E-2</v>
      </c>
      <c r="P54" s="781">
        <v>836644.1490476795</v>
      </c>
      <c r="Q54" s="780">
        <v>5940.5</v>
      </c>
      <c r="R54" s="779">
        <v>140.83732834739155</v>
      </c>
      <c r="S54" s="780">
        <v>1215</v>
      </c>
      <c r="T54" s="782">
        <v>0.13678631220916232</v>
      </c>
      <c r="U54" s="781">
        <v>2851955.8990346794</v>
      </c>
      <c r="V54" s="780">
        <v>810</v>
      </c>
      <c r="W54" s="779">
        <v>3520.9332086847894</v>
      </c>
      <c r="X54" s="780">
        <v>81.599999999999994</v>
      </c>
      <c r="Y54" s="782">
        <v>9.1866362767634921E-3</v>
      </c>
      <c r="Z54" s="781">
        <v>191538.76655245249</v>
      </c>
      <c r="AA54" s="780">
        <v>136</v>
      </c>
      <c r="AB54" s="779">
        <v>1408.3732834739153</v>
      </c>
      <c r="AC54" s="780">
        <v>252.85770000000002</v>
      </c>
      <c r="AD54" s="782">
        <v>2.8467055388222803E-2</v>
      </c>
      <c r="AE54" s="781">
        <v>593530.04866777058</v>
      </c>
      <c r="AF54" s="780">
        <v>5890</v>
      </c>
      <c r="AG54" s="779">
        <v>100.76910843255867</v>
      </c>
      <c r="AH54" s="785"/>
      <c r="AI54" s="778">
        <v>20849716.999999996</v>
      </c>
      <c r="AJ54" s="770">
        <v>0</v>
      </c>
      <c r="AK54" s="778">
        <v>20849716.999999996</v>
      </c>
      <c r="AL54" s="770">
        <v>0</v>
      </c>
    </row>
    <row r="55" spans="1:38" s="784" customFormat="1" ht="16.149999999999999" customHeight="1" x14ac:dyDescent="0.2">
      <c r="A55" s="783">
        <v>49</v>
      </c>
      <c r="B55" s="783" t="s">
        <v>54</v>
      </c>
      <c r="C55" s="779">
        <v>58460941</v>
      </c>
      <c r="D55" s="780">
        <v>19463.64</v>
      </c>
      <c r="E55" s="780">
        <v>13619</v>
      </c>
      <c r="F55" s="782">
        <v>0.69971495568146558</v>
      </c>
      <c r="G55" s="781">
        <v>40905994.740911774</v>
      </c>
      <c r="H55" s="779">
        <v>3003.5975285198456</v>
      </c>
      <c r="I55" s="780">
        <v>2235.64</v>
      </c>
      <c r="J55" s="782">
        <v>0.11486237928773857</v>
      </c>
      <c r="K55" s="781">
        <v>6714962.7786601065</v>
      </c>
      <c r="L55" s="780">
        <v>10162</v>
      </c>
      <c r="M55" s="779">
        <v>660.79145627436594</v>
      </c>
      <c r="N55" s="780">
        <v>416.09999999999997</v>
      </c>
      <c r="O55" s="782">
        <v>2.1378323890084278E-2</v>
      </c>
      <c r="P55" s="781">
        <v>1249796.9316171075</v>
      </c>
      <c r="Q55" s="780">
        <v>6935</v>
      </c>
      <c r="R55" s="779">
        <v>180.21585171119071</v>
      </c>
      <c r="S55" s="780">
        <v>3019.5</v>
      </c>
      <c r="T55" s="782">
        <v>0.15513542174022948</v>
      </c>
      <c r="U55" s="781">
        <v>9069362.7373656724</v>
      </c>
      <c r="V55" s="780">
        <v>2013</v>
      </c>
      <c r="W55" s="779">
        <v>4505.3962927797675</v>
      </c>
      <c r="X55" s="780">
        <v>173.4</v>
      </c>
      <c r="Y55" s="782">
        <v>8.9089194004821296E-3</v>
      </c>
      <c r="Z55" s="781">
        <v>520823.81144534115</v>
      </c>
      <c r="AA55" s="780">
        <v>289</v>
      </c>
      <c r="AB55" s="779">
        <v>1802.158517111907</v>
      </c>
      <c r="AC55" s="780">
        <v>0</v>
      </c>
      <c r="AD55" s="782">
        <v>0</v>
      </c>
      <c r="AE55" s="781">
        <v>0</v>
      </c>
      <c r="AF55" s="780">
        <v>13619</v>
      </c>
      <c r="AG55" s="779">
        <v>0</v>
      </c>
      <c r="AH55" s="785"/>
      <c r="AI55" s="778">
        <v>58460941</v>
      </c>
      <c r="AJ55" s="770">
        <v>0</v>
      </c>
      <c r="AK55" s="778">
        <v>58460941</v>
      </c>
      <c r="AL55" s="770">
        <v>0</v>
      </c>
    </row>
    <row r="56" spans="1:38" s="786" customFormat="1" ht="16.149999999999999" customHeight="1" x14ac:dyDescent="0.2">
      <c r="A56" s="777">
        <v>50</v>
      </c>
      <c r="B56" s="777" t="s">
        <v>55</v>
      </c>
      <c r="C56" s="772">
        <v>31704322</v>
      </c>
      <c r="D56" s="776">
        <v>10916.24</v>
      </c>
      <c r="E56" s="773">
        <v>7719</v>
      </c>
      <c r="F56" s="775">
        <v>0.7071116061940742</v>
      </c>
      <c r="G56" s="774">
        <v>22418494.052714124</v>
      </c>
      <c r="H56" s="772">
        <v>2904.3262148871777</v>
      </c>
      <c r="I56" s="776">
        <v>1391.72</v>
      </c>
      <c r="J56" s="775">
        <v>0.12749078437264114</v>
      </c>
      <c r="K56" s="774">
        <v>4042008.8797827824</v>
      </c>
      <c r="L56" s="776">
        <v>6326</v>
      </c>
      <c r="M56" s="772">
        <v>638.95176727517901</v>
      </c>
      <c r="N56" s="776">
        <v>248.22</v>
      </c>
      <c r="O56" s="775">
        <v>2.2738598638358996E-2</v>
      </c>
      <c r="P56" s="774">
        <v>720911.85305929522</v>
      </c>
      <c r="Q56" s="776">
        <v>4137</v>
      </c>
      <c r="R56" s="772">
        <v>174.25957289323065</v>
      </c>
      <c r="S56" s="776">
        <v>1327.5</v>
      </c>
      <c r="T56" s="775">
        <v>0.12160780635090471</v>
      </c>
      <c r="U56" s="774">
        <v>3855493.0502627278</v>
      </c>
      <c r="V56" s="776">
        <v>885</v>
      </c>
      <c r="W56" s="772">
        <v>4356.4893223307663</v>
      </c>
      <c r="X56" s="776">
        <v>229.79999999999998</v>
      </c>
      <c r="Y56" s="775">
        <v>2.1051204444021018E-2</v>
      </c>
      <c r="Z56" s="774">
        <v>667414.16418107331</v>
      </c>
      <c r="AA56" s="776">
        <v>383</v>
      </c>
      <c r="AB56" s="772">
        <v>1742.5957289323062</v>
      </c>
      <c r="AC56" s="776">
        <v>0</v>
      </c>
      <c r="AD56" s="775">
        <v>0</v>
      </c>
      <c r="AE56" s="774">
        <v>0</v>
      </c>
      <c r="AF56" s="773">
        <v>7719</v>
      </c>
      <c r="AG56" s="772">
        <v>0</v>
      </c>
      <c r="AH56" s="785"/>
      <c r="AI56" s="771">
        <v>31704322.000000004</v>
      </c>
      <c r="AJ56" s="771">
        <v>0</v>
      </c>
      <c r="AK56" s="771">
        <v>31704322</v>
      </c>
      <c r="AL56" s="771">
        <v>0</v>
      </c>
    </row>
    <row r="57" spans="1:38" s="784" customFormat="1" ht="16.149999999999999" customHeight="1" x14ac:dyDescent="0.2">
      <c r="A57" s="783">
        <v>51</v>
      </c>
      <c r="B57" s="783" t="s">
        <v>56</v>
      </c>
      <c r="C57" s="779">
        <v>31699551</v>
      </c>
      <c r="D57" s="780">
        <v>12214.9</v>
      </c>
      <c r="E57" s="780">
        <v>8251</v>
      </c>
      <c r="F57" s="782">
        <v>0.67548649600078592</v>
      </c>
      <c r="G57" s="781">
        <v>21412618.629788209</v>
      </c>
      <c r="H57" s="779">
        <v>2595.1543606578848</v>
      </c>
      <c r="I57" s="780">
        <v>1393.26</v>
      </c>
      <c r="J57" s="782">
        <v>0.11406233370719368</v>
      </c>
      <c r="K57" s="781">
        <v>3615724.7645302052</v>
      </c>
      <c r="L57" s="780">
        <v>6333</v>
      </c>
      <c r="M57" s="779">
        <v>570.93395934473472</v>
      </c>
      <c r="N57" s="780">
        <v>264.53999999999996</v>
      </c>
      <c r="O57" s="782">
        <v>2.1657156423712021E-2</v>
      </c>
      <c r="P57" s="781">
        <v>686522.13456843677</v>
      </c>
      <c r="Q57" s="780">
        <v>4409</v>
      </c>
      <c r="R57" s="779">
        <v>155.70926163947308</v>
      </c>
      <c r="S57" s="780">
        <v>1978.5</v>
      </c>
      <c r="T57" s="782">
        <v>0.16197431006393831</v>
      </c>
      <c r="U57" s="781">
        <v>5134512.9025616255</v>
      </c>
      <c r="V57" s="780">
        <v>1319</v>
      </c>
      <c r="W57" s="779">
        <v>3892.7315409868274</v>
      </c>
      <c r="X57" s="780">
        <v>327.59999999999997</v>
      </c>
      <c r="Y57" s="782">
        <v>2.6819703804370071E-2</v>
      </c>
      <c r="Z57" s="781">
        <v>850172.56855152303</v>
      </c>
      <c r="AA57" s="780">
        <v>546</v>
      </c>
      <c r="AB57" s="779">
        <v>1557.0926163947308</v>
      </c>
      <c r="AC57" s="780">
        <v>0</v>
      </c>
      <c r="AD57" s="782">
        <v>0</v>
      </c>
      <c r="AE57" s="781">
        <v>0</v>
      </c>
      <c r="AF57" s="780">
        <v>8251</v>
      </c>
      <c r="AG57" s="779">
        <v>0</v>
      </c>
      <c r="AH57" s="785"/>
      <c r="AI57" s="778">
        <v>31699551</v>
      </c>
      <c r="AJ57" s="770">
        <v>0</v>
      </c>
      <c r="AK57" s="778">
        <v>31699550.999999996</v>
      </c>
      <c r="AL57" s="770">
        <v>0</v>
      </c>
    </row>
    <row r="58" spans="1:38" s="784" customFormat="1" ht="16.149999999999999" customHeight="1" x14ac:dyDescent="0.2">
      <c r="A58" s="783">
        <v>52</v>
      </c>
      <c r="B58" s="783" t="s">
        <v>57</v>
      </c>
      <c r="C58" s="779">
        <v>150747616</v>
      </c>
      <c r="D58" s="780">
        <v>55146.33</v>
      </c>
      <c r="E58" s="780">
        <v>37838</v>
      </c>
      <c r="F58" s="782">
        <v>0.68613813466825446</v>
      </c>
      <c r="G58" s="781">
        <v>103433688.04792631</v>
      </c>
      <c r="H58" s="779">
        <v>2733.5928972970642</v>
      </c>
      <c r="I58" s="780">
        <v>4353.58</v>
      </c>
      <c r="J58" s="782">
        <v>7.8945960683149713E-2</v>
      </c>
      <c r="K58" s="781">
        <v>11900915.36581455</v>
      </c>
      <c r="L58" s="780">
        <v>19789</v>
      </c>
      <c r="M58" s="779">
        <v>601.39043740535396</v>
      </c>
      <c r="N58" s="780">
        <v>880.94999999999993</v>
      </c>
      <c r="O58" s="782">
        <v>1.5974771122575154E-2</v>
      </c>
      <c r="P58" s="781">
        <v>2408158.6628738483</v>
      </c>
      <c r="Q58" s="780">
        <v>14682.5</v>
      </c>
      <c r="R58" s="779">
        <v>164.01557383782384</v>
      </c>
      <c r="S58" s="780">
        <v>10326</v>
      </c>
      <c r="T58" s="782">
        <v>0.18724727465998189</v>
      </c>
      <c r="U58" s="781">
        <v>28227080.25748948</v>
      </c>
      <c r="V58" s="780">
        <v>6884</v>
      </c>
      <c r="W58" s="779">
        <v>4100.3893459455958</v>
      </c>
      <c r="X58" s="780">
        <v>1747.8</v>
      </c>
      <c r="Y58" s="782">
        <v>3.1693858866038774E-2</v>
      </c>
      <c r="Z58" s="781">
        <v>4777773.6658958085</v>
      </c>
      <c r="AA58" s="780">
        <v>2913</v>
      </c>
      <c r="AB58" s="779">
        <v>1640.1557383782383</v>
      </c>
      <c r="AC58" s="780">
        <v>0</v>
      </c>
      <c r="AD58" s="782">
        <v>0</v>
      </c>
      <c r="AE58" s="781">
        <v>0</v>
      </c>
      <c r="AF58" s="780">
        <v>37838</v>
      </c>
      <c r="AG58" s="779">
        <v>0</v>
      </c>
      <c r="AH58" s="785"/>
      <c r="AI58" s="778">
        <v>150747616</v>
      </c>
      <c r="AJ58" s="770">
        <v>0</v>
      </c>
      <c r="AK58" s="778">
        <v>150747616</v>
      </c>
      <c r="AL58" s="770">
        <v>0</v>
      </c>
    </row>
    <row r="59" spans="1:38" s="784" customFormat="1" ht="16.149999999999999" customHeight="1" x14ac:dyDescent="0.2">
      <c r="A59" s="783">
        <v>53</v>
      </c>
      <c r="B59" s="783" t="s">
        <v>58</v>
      </c>
      <c r="C59" s="779">
        <v>80697006</v>
      </c>
      <c r="D59" s="780">
        <v>26764.17</v>
      </c>
      <c r="E59" s="780">
        <v>19096</v>
      </c>
      <c r="F59" s="782">
        <v>0.71349120858222026</v>
      </c>
      <c r="G59" s="781">
        <v>57576604.339906678</v>
      </c>
      <c r="H59" s="779">
        <v>3015.1133399615983</v>
      </c>
      <c r="I59" s="780">
        <v>2980.34</v>
      </c>
      <c r="J59" s="782">
        <v>0.11135559219658224</v>
      </c>
      <c r="K59" s="781">
        <v>8986062.8916211501</v>
      </c>
      <c r="L59" s="780">
        <v>13547</v>
      </c>
      <c r="M59" s="779">
        <v>663.32493479155164</v>
      </c>
      <c r="N59" s="780">
        <v>724.53</v>
      </c>
      <c r="O59" s="782">
        <v>2.7070893661189567E-2</v>
      </c>
      <c r="P59" s="781">
        <v>2184540.0682023764</v>
      </c>
      <c r="Q59" s="780">
        <v>12075.5</v>
      </c>
      <c r="R59" s="779">
        <v>180.90680039769586</v>
      </c>
      <c r="S59" s="780">
        <v>3679.5</v>
      </c>
      <c r="T59" s="782">
        <v>0.13747857676886674</v>
      </c>
      <c r="U59" s="781">
        <v>11094109.534388701</v>
      </c>
      <c r="V59" s="780">
        <v>2453</v>
      </c>
      <c r="W59" s="779">
        <v>4522.670009942397</v>
      </c>
      <c r="X59" s="780">
        <v>283.8</v>
      </c>
      <c r="Y59" s="782">
        <v>1.0603728791141291E-2</v>
      </c>
      <c r="Z59" s="781">
        <v>855689.16588110151</v>
      </c>
      <c r="AA59" s="780">
        <v>473</v>
      </c>
      <c r="AB59" s="779">
        <v>1809.0680039769588</v>
      </c>
      <c r="AC59" s="780">
        <v>0</v>
      </c>
      <c r="AD59" s="782">
        <v>0</v>
      </c>
      <c r="AE59" s="781">
        <v>0</v>
      </c>
      <c r="AF59" s="780">
        <v>19096</v>
      </c>
      <c r="AG59" s="779">
        <v>0</v>
      </c>
      <c r="AH59" s="785"/>
      <c r="AI59" s="778">
        <v>80697006</v>
      </c>
      <c r="AJ59" s="770">
        <v>0</v>
      </c>
      <c r="AK59" s="778">
        <v>80697006.000000015</v>
      </c>
      <c r="AL59" s="770">
        <v>0</v>
      </c>
    </row>
    <row r="60" spans="1:38" s="784" customFormat="1" ht="16.149999999999999" customHeight="1" x14ac:dyDescent="0.2">
      <c r="A60" s="783">
        <v>54</v>
      </c>
      <c r="B60" s="783" t="s">
        <v>59</v>
      </c>
      <c r="C60" s="779">
        <v>2462143</v>
      </c>
      <c r="D60" s="780">
        <v>927.98583999999994</v>
      </c>
      <c r="E60" s="780">
        <v>534</v>
      </c>
      <c r="F60" s="782">
        <v>0.5754398149006239</v>
      </c>
      <c r="G60" s="781">
        <v>1416815.1121788668</v>
      </c>
      <c r="H60" s="779">
        <v>2653.2118205596757</v>
      </c>
      <c r="I60" s="780">
        <v>116.38</v>
      </c>
      <c r="J60" s="782">
        <v>0.12541139636354798</v>
      </c>
      <c r="K60" s="781">
        <v>308780.7916767351</v>
      </c>
      <c r="L60" s="780">
        <v>529</v>
      </c>
      <c r="M60" s="779">
        <v>583.70660052312871</v>
      </c>
      <c r="N60" s="780">
        <v>22.41</v>
      </c>
      <c r="O60" s="782">
        <v>2.4149075378132927E-2</v>
      </c>
      <c r="P60" s="781">
        <v>59458.476898742338</v>
      </c>
      <c r="Q60" s="780">
        <v>373.5</v>
      </c>
      <c r="R60" s="779">
        <v>159.19270923358056</v>
      </c>
      <c r="S60" s="780">
        <v>138</v>
      </c>
      <c r="T60" s="782">
        <v>0.14870916564847586</v>
      </c>
      <c r="U60" s="781">
        <v>366143.2312372353</v>
      </c>
      <c r="V60" s="780">
        <v>92</v>
      </c>
      <c r="W60" s="779">
        <v>3979.8177308395143</v>
      </c>
      <c r="X60" s="780">
        <v>18</v>
      </c>
      <c r="Y60" s="782">
        <v>1.939684769327946E-2</v>
      </c>
      <c r="Z60" s="781">
        <v>47757.812770074168</v>
      </c>
      <c r="AA60" s="780">
        <v>30</v>
      </c>
      <c r="AB60" s="779">
        <v>1591.9270923358056</v>
      </c>
      <c r="AC60" s="780">
        <v>99.195840000000004</v>
      </c>
      <c r="AD60" s="782">
        <v>0.10689370001593991</v>
      </c>
      <c r="AE60" s="781">
        <v>263187.57523834636</v>
      </c>
      <c r="AF60" s="780">
        <v>534</v>
      </c>
      <c r="AG60" s="779">
        <v>492.86062778716547</v>
      </c>
      <c r="AH60" s="785"/>
      <c r="AI60" s="778">
        <v>2462143</v>
      </c>
      <c r="AJ60" s="770">
        <v>0</v>
      </c>
      <c r="AK60" s="778">
        <v>2462143</v>
      </c>
      <c r="AL60" s="770">
        <v>0</v>
      </c>
    </row>
    <row r="61" spans="1:38" s="786" customFormat="1" ht="16.149999999999999" customHeight="1" x14ac:dyDescent="0.2">
      <c r="A61" s="777">
        <v>55</v>
      </c>
      <c r="B61" s="777" t="s">
        <v>60</v>
      </c>
      <c r="C61" s="772">
        <v>63823937</v>
      </c>
      <c r="D61" s="776">
        <v>23658.989999999998</v>
      </c>
      <c r="E61" s="773">
        <v>17120</v>
      </c>
      <c r="F61" s="775">
        <v>0.72361499793524586</v>
      </c>
      <c r="G61" s="774">
        <v>46183958.040474258</v>
      </c>
      <c r="H61" s="772">
        <v>2697.6611004949918</v>
      </c>
      <c r="I61" s="776">
        <v>2669.92</v>
      </c>
      <c r="J61" s="775">
        <v>0.1128501258929481</v>
      </c>
      <c r="K61" s="774">
        <v>7202539.3254335886</v>
      </c>
      <c r="L61" s="776">
        <v>12136</v>
      </c>
      <c r="M61" s="772">
        <v>593.48544210889816</v>
      </c>
      <c r="N61" s="776">
        <v>534.87</v>
      </c>
      <c r="O61" s="775">
        <v>2.2607473945422018E-2</v>
      </c>
      <c r="P61" s="774">
        <v>1442897.9928217563</v>
      </c>
      <c r="Q61" s="776">
        <v>8914.5</v>
      </c>
      <c r="R61" s="772">
        <v>161.8596660296995</v>
      </c>
      <c r="S61" s="776">
        <v>2958</v>
      </c>
      <c r="T61" s="775">
        <v>0.12502646985353139</v>
      </c>
      <c r="U61" s="774">
        <v>7979681.5352641866</v>
      </c>
      <c r="V61" s="776">
        <v>1972</v>
      </c>
      <c r="W61" s="772">
        <v>4046.4916507424882</v>
      </c>
      <c r="X61" s="776">
        <v>376.2</v>
      </c>
      <c r="Y61" s="775">
        <v>1.5900932372852773E-2</v>
      </c>
      <c r="Z61" s="774">
        <v>1014860.1060062159</v>
      </c>
      <c r="AA61" s="776">
        <v>627</v>
      </c>
      <c r="AB61" s="772">
        <v>1618.596660296995</v>
      </c>
      <c r="AC61" s="776">
        <v>0</v>
      </c>
      <c r="AD61" s="775">
        <v>0</v>
      </c>
      <c r="AE61" s="774">
        <v>0</v>
      </c>
      <c r="AF61" s="773">
        <v>17120</v>
      </c>
      <c r="AG61" s="772">
        <v>0</v>
      </c>
      <c r="AH61" s="785"/>
      <c r="AI61" s="771">
        <v>63823937.000000007</v>
      </c>
      <c r="AJ61" s="771">
        <v>0</v>
      </c>
      <c r="AK61" s="771">
        <v>63823937</v>
      </c>
      <c r="AL61" s="771">
        <v>0</v>
      </c>
    </row>
    <row r="62" spans="1:38" s="784" customFormat="1" ht="16.149999999999999" customHeight="1" x14ac:dyDescent="0.2">
      <c r="A62" s="783">
        <v>56</v>
      </c>
      <c r="B62" s="783" t="s">
        <v>61</v>
      </c>
      <c r="C62" s="779">
        <v>13902668</v>
      </c>
      <c r="D62" s="780">
        <v>4596.55656</v>
      </c>
      <c r="E62" s="780">
        <v>3056</v>
      </c>
      <c r="F62" s="782">
        <v>0.66484551209351372</v>
      </c>
      <c r="G62" s="781">
        <v>9243126.4259261061</v>
      </c>
      <c r="H62" s="779">
        <v>3024.583254556972</v>
      </c>
      <c r="I62" s="780">
        <v>510.62</v>
      </c>
      <c r="J62" s="782">
        <v>0.11108750503442082</v>
      </c>
      <c r="K62" s="781">
        <v>1544412.7014418812</v>
      </c>
      <c r="L62" s="780">
        <v>2321</v>
      </c>
      <c r="M62" s="779">
        <v>665.40831600253398</v>
      </c>
      <c r="N62" s="780">
        <v>95.36999999999999</v>
      </c>
      <c r="O62" s="782">
        <v>2.0748140212159163E-2</v>
      </c>
      <c r="P62" s="781">
        <v>288454.50498709839</v>
      </c>
      <c r="Q62" s="780">
        <v>1589.5</v>
      </c>
      <c r="R62" s="779">
        <v>181.4749952734183</v>
      </c>
      <c r="S62" s="780">
        <v>561</v>
      </c>
      <c r="T62" s="782">
        <v>0.12204788360093627</v>
      </c>
      <c r="U62" s="781">
        <v>1696791.2058064614</v>
      </c>
      <c r="V62" s="780">
        <v>374</v>
      </c>
      <c r="W62" s="779">
        <v>4536.8748818354579</v>
      </c>
      <c r="X62" s="780">
        <v>11.4</v>
      </c>
      <c r="Y62" s="782">
        <v>2.4801174207676889E-3</v>
      </c>
      <c r="Z62" s="781">
        <v>34480.249101949485</v>
      </c>
      <c r="AA62" s="780">
        <v>19</v>
      </c>
      <c r="AB62" s="779">
        <v>1814.7499527341834</v>
      </c>
      <c r="AC62" s="780">
        <v>362.16656</v>
      </c>
      <c r="AD62" s="782">
        <v>7.8790841638202311E-2</v>
      </c>
      <c r="AE62" s="781">
        <v>1095402.9127365029</v>
      </c>
      <c r="AF62" s="780">
        <v>3056</v>
      </c>
      <c r="AG62" s="779">
        <v>358.44336149754679</v>
      </c>
      <c r="AH62" s="785"/>
      <c r="AI62" s="778">
        <v>13902668</v>
      </c>
      <c r="AJ62" s="770">
        <v>0</v>
      </c>
      <c r="AK62" s="778">
        <v>13902668</v>
      </c>
      <c r="AL62" s="770">
        <v>0</v>
      </c>
    </row>
    <row r="63" spans="1:38" s="784" customFormat="1" ht="16.149999999999999" customHeight="1" x14ac:dyDescent="0.2">
      <c r="A63" s="783">
        <v>57</v>
      </c>
      <c r="B63" s="783" t="s">
        <v>62</v>
      </c>
      <c r="C63" s="779">
        <v>38934350</v>
      </c>
      <c r="D63" s="780">
        <v>12858.2</v>
      </c>
      <c r="E63" s="780">
        <v>9438</v>
      </c>
      <c r="F63" s="782">
        <v>0.73400631503631919</v>
      </c>
      <c r="G63" s="781">
        <v>28578058.771834314</v>
      </c>
      <c r="H63" s="779">
        <v>3027.9782551212452</v>
      </c>
      <c r="I63" s="780">
        <v>1232</v>
      </c>
      <c r="J63" s="782">
        <v>9.5814344153925118E-2</v>
      </c>
      <c r="K63" s="781">
        <v>3730469.2103093746</v>
      </c>
      <c r="L63" s="780">
        <v>5600</v>
      </c>
      <c r="M63" s="779">
        <v>666.15521612667408</v>
      </c>
      <c r="N63" s="780">
        <v>249.6</v>
      </c>
      <c r="O63" s="782">
        <v>1.9411737257158855E-2</v>
      </c>
      <c r="P63" s="781">
        <v>755783.37247826287</v>
      </c>
      <c r="Q63" s="780">
        <v>4160</v>
      </c>
      <c r="R63" s="779">
        <v>181.67869530727472</v>
      </c>
      <c r="S63" s="780">
        <v>1815</v>
      </c>
      <c r="T63" s="782">
        <v>0.14115506058390753</v>
      </c>
      <c r="U63" s="781">
        <v>5495780.53304506</v>
      </c>
      <c r="V63" s="780">
        <v>1210</v>
      </c>
      <c r="W63" s="779">
        <v>4541.967382681868</v>
      </c>
      <c r="X63" s="780">
        <v>123.6</v>
      </c>
      <c r="Y63" s="782">
        <v>9.6125429686892399E-3</v>
      </c>
      <c r="Z63" s="781">
        <v>374258.11233298591</v>
      </c>
      <c r="AA63" s="780">
        <v>206</v>
      </c>
      <c r="AB63" s="779">
        <v>1816.7869530727471</v>
      </c>
      <c r="AC63" s="780">
        <v>0</v>
      </c>
      <c r="AD63" s="782">
        <v>0</v>
      </c>
      <c r="AE63" s="781">
        <v>0</v>
      </c>
      <c r="AF63" s="780">
        <v>9438</v>
      </c>
      <c r="AG63" s="779">
        <v>0</v>
      </c>
      <c r="AH63" s="785"/>
      <c r="AI63" s="778">
        <v>38934350</v>
      </c>
      <c r="AJ63" s="770">
        <v>0</v>
      </c>
      <c r="AK63" s="778">
        <v>38934349.999999993</v>
      </c>
      <c r="AL63" s="770">
        <v>0</v>
      </c>
    </row>
    <row r="64" spans="1:38" s="784" customFormat="1" ht="16.149999999999999" customHeight="1" x14ac:dyDescent="0.2">
      <c r="A64" s="783">
        <v>58</v>
      </c>
      <c r="B64" s="783" t="s">
        <v>63</v>
      </c>
      <c r="C64" s="779">
        <v>38681614</v>
      </c>
      <c r="D64" s="780">
        <v>11487.35</v>
      </c>
      <c r="E64" s="780">
        <v>8343</v>
      </c>
      <c r="F64" s="782">
        <v>0.72627716575189227</v>
      </c>
      <c r="G64" s="781">
        <v>28093572.982628718</v>
      </c>
      <c r="H64" s="779">
        <v>3367.3226636256404</v>
      </c>
      <c r="I64" s="780">
        <v>1179.8599999999999</v>
      </c>
      <c r="J64" s="782">
        <v>0.10270950219154112</v>
      </c>
      <c r="K64" s="781">
        <v>3972969.3179053478</v>
      </c>
      <c r="L64" s="780">
        <v>5363</v>
      </c>
      <c r="M64" s="779">
        <v>740.81098599764084</v>
      </c>
      <c r="N64" s="780">
        <v>240.39</v>
      </c>
      <c r="O64" s="782">
        <v>2.0926497408018385E-2</v>
      </c>
      <c r="P64" s="781">
        <v>809470.69510896772</v>
      </c>
      <c r="Q64" s="780">
        <v>4006.5</v>
      </c>
      <c r="R64" s="779">
        <v>202.03935981753844</v>
      </c>
      <c r="S64" s="780">
        <v>1618.5</v>
      </c>
      <c r="T64" s="782">
        <v>0.14089411396013876</v>
      </c>
      <c r="U64" s="781">
        <v>5450011.7310780985</v>
      </c>
      <c r="V64" s="780">
        <v>1079</v>
      </c>
      <c r="W64" s="779">
        <v>5050.9839954384606</v>
      </c>
      <c r="X64" s="780">
        <v>105.6</v>
      </c>
      <c r="Y64" s="782">
        <v>9.1927206884094229E-3</v>
      </c>
      <c r="Z64" s="781">
        <v>355589.27327886759</v>
      </c>
      <c r="AA64" s="780">
        <v>176</v>
      </c>
      <c r="AB64" s="779">
        <v>2020.3935981753841</v>
      </c>
      <c r="AC64" s="780">
        <v>0</v>
      </c>
      <c r="AD64" s="782">
        <v>0</v>
      </c>
      <c r="AE64" s="781">
        <v>0</v>
      </c>
      <c r="AF64" s="780">
        <v>8343</v>
      </c>
      <c r="AG64" s="779">
        <v>0</v>
      </c>
      <c r="AH64" s="785"/>
      <c r="AI64" s="778">
        <v>38681614</v>
      </c>
      <c r="AJ64" s="770">
        <v>0</v>
      </c>
      <c r="AK64" s="778">
        <v>38681614.000000007</v>
      </c>
      <c r="AL64" s="770">
        <v>0</v>
      </c>
    </row>
    <row r="65" spans="1:38" s="784" customFormat="1" ht="16.149999999999999" customHeight="1" x14ac:dyDescent="0.2">
      <c r="A65" s="783">
        <v>59</v>
      </c>
      <c r="B65" s="783" t="s">
        <v>64</v>
      </c>
      <c r="C65" s="779">
        <v>28780135</v>
      </c>
      <c r="D65" s="780">
        <v>8129.9253100000005</v>
      </c>
      <c r="E65" s="780">
        <v>5119</v>
      </c>
      <c r="F65" s="782">
        <v>0.62964908099506267</v>
      </c>
      <c r="G65" s="781">
        <v>18121385.553663839</v>
      </c>
      <c r="H65" s="779">
        <v>3540.0245269903962</v>
      </c>
      <c r="I65" s="780">
        <v>851.84</v>
      </c>
      <c r="J65" s="782">
        <v>0.1047783303682036</v>
      </c>
      <c r="K65" s="781">
        <v>3015534.4930714993</v>
      </c>
      <c r="L65" s="780">
        <v>3872</v>
      </c>
      <c r="M65" s="779">
        <v>778.80539593788717</v>
      </c>
      <c r="N65" s="780">
        <v>169.98</v>
      </c>
      <c r="O65" s="782">
        <v>2.0907941157948962E-2</v>
      </c>
      <c r="P65" s="781">
        <v>601733.36909782747</v>
      </c>
      <c r="Q65" s="780">
        <v>2833</v>
      </c>
      <c r="R65" s="779">
        <v>212.40147161942375</v>
      </c>
      <c r="S65" s="780">
        <v>1456.5</v>
      </c>
      <c r="T65" s="782">
        <v>0.17915293738411969</v>
      </c>
      <c r="U65" s="781">
        <v>5156045.7235615114</v>
      </c>
      <c r="V65" s="780">
        <v>971</v>
      </c>
      <c r="W65" s="779">
        <v>5310.0367904855939</v>
      </c>
      <c r="X65" s="780">
        <v>207.6</v>
      </c>
      <c r="Y65" s="782">
        <v>2.5535289942288531E-2</v>
      </c>
      <c r="Z65" s="781">
        <v>734909.09180320613</v>
      </c>
      <c r="AA65" s="780">
        <v>346</v>
      </c>
      <c r="AB65" s="779">
        <v>2124.0147161942373</v>
      </c>
      <c r="AC65" s="780">
        <v>325.00531000000001</v>
      </c>
      <c r="AD65" s="782">
        <v>3.9976420152376527E-2</v>
      </c>
      <c r="AE65" s="781">
        <v>1150526.7688021171</v>
      </c>
      <c r="AF65" s="780">
        <v>5119</v>
      </c>
      <c r="AG65" s="779">
        <v>224.75615721862025</v>
      </c>
      <c r="AH65" s="785"/>
      <c r="AI65" s="778">
        <v>28780135</v>
      </c>
      <c r="AJ65" s="770">
        <v>0</v>
      </c>
      <c r="AK65" s="778">
        <v>28780135.000000004</v>
      </c>
      <c r="AL65" s="770">
        <v>0</v>
      </c>
    </row>
    <row r="66" spans="1:38" s="786" customFormat="1" ht="16.149999999999999" customHeight="1" x14ac:dyDescent="0.2">
      <c r="A66" s="777">
        <v>60</v>
      </c>
      <c r="B66" s="777" t="s">
        <v>65</v>
      </c>
      <c r="C66" s="772">
        <v>26503718</v>
      </c>
      <c r="D66" s="776">
        <v>8913.2100200000004</v>
      </c>
      <c r="E66" s="773">
        <v>6106</v>
      </c>
      <c r="F66" s="775">
        <v>0.68505061434645742</v>
      </c>
      <c r="G66" s="774">
        <v>18156388.298365261</v>
      </c>
      <c r="H66" s="772">
        <v>2973.5323122118016</v>
      </c>
      <c r="I66" s="776">
        <v>892.54</v>
      </c>
      <c r="J66" s="775">
        <v>0.10013676307382689</v>
      </c>
      <c r="K66" s="774">
        <v>2653996.5299415211</v>
      </c>
      <c r="L66" s="776">
        <v>4057</v>
      </c>
      <c r="M66" s="772">
        <v>654.17710868659628</v>
      </c>
      <c r="N66" s="776">
        <v>188.31</v>
      </c>
      <c r="O66" s="775">
        <v>2.1127068651749327E-2</v>
      </c>
      <c r="P66" s="774">
        <v>559945.86971260433</v>
      </c>
      <c r="Q66" s="776">
        <v>3138.5</v>
      </c>
      <c r="R66" s="772">
        <v>178.41193873270808</v>
      </c>
      <c r="S66" s="776">
        <v>1299</v>
      </c>
      <c r="T66" s="775">
        <v>0.14573874026139014</v>
      </c>
      <c r="U66" s="774">
        <v>3862618.4735631305</v>
      </c>
      <c r="V66" s="776">
        <v>866</v>
      </c>
      <c r="W66" s="772">
        <v>4460.2984683177028</v>
      </c>
      <c r="X66" s="776">
        <v>200.4</v>
      </c>
      <c r="Y66" s="775">
        <v>2.2483482331318385E-2</v>
      </c>
      <c r="Z66" s="774">
        <v>595895.87536724505</v>
      </c>
      <c r="AA66" s="776">
        <v>334</v>
      </c>
      <c r="AB66" s="772">
        <v>1784.1193873270811</v>
      </c>
      <c r="AC66" s="776">
        <v>226.96002000000001</v>
      </c>
      <c r="AD66" s="775">
        <v>2.5463331335257824E-2</v>
      </c>
      <c r="AE66" s="774">
        <v>674872.9530502368</v>
      </c>
      <c r="AF66" s="773">
        <v>6106</v>
      </c>
      <c r="AG66" s="772">
        <v>110.52619604491268</v>
      </c>
      <c r="AH66" s="785"/>
      <c r="AI66" s="771">
        <v>26503718</v>
      </c>
      <c r="AJ66" s="771">
        <v>0</v>
      </c>
      <c r="AK66" s="771">
        <v>26503718.000000004</v>
      </c>
      <c r="AL66" s="771">
        <v>0</v>
      </c>
    </row>
    <row r="67" spans="1:38" s="784" customFormat="1" ht="16.149999999999999" customHeight="1" x14ac:dyDescent="0.2">
      <c r="A67" s="783">
        <v>61</v>
      </c>
      <c r="B67" s="783" t="s">
        <v>66</v>
      </c>
      <c r="C67" s="779">
        <v>9514791</v>
      </c>
      <c r="D67" s="780">
        <v>5485.1596499999996</v>
      </c>
      <c r="E67" s="780">
        <v>3673</v>
      </c>
      <c r="F67" s="782">
        <v>0.66962499441561385</v>
      </c>
      <c r="G67" s="781">
        <v>6371341.870240733</v>
      </c>
      <c r="H67" s="779">
        <v>1734.6424912171883</v>
      </c>
      <c r="I67" s="780">
        <v>588.72</v>
      </c>
      <c r="J67" s="782">
        <v>0.10732960160968151</v>
      </c>
      <c r="K67" s="781">
        <v>1021218.7274293832</v>
      </c>
      <c r="L67" s="780">
        <v>2676</v>
      </c>
      <c r="M67" s="779">
        <v>381.62134806778147</v>
      </c>
      <c r="N67" s="780">
        <v>105.50999999999999</v>
      </c>
      <c r="O67" s="782">
        <v>1.9235538568143591E-2</v>
      </c>
      <c r="P67" s="781">
        <v>183022.12924832554</v>
      </c>
      <c r="Q67" s="780">
        <v>1758.5</v>
      </c>
      <c r="R67" s="779">
        <v>104.0785494730313</v>
      </c>
      <c r="S67" s="780">
        <v>634.5</v>
      </c>
      <c r="T67" s="782">
        <v>0.11567575795173073</v>
      </c>
      <c r="U67" s="781">
        <v>1100630.6606773059</v>
      </c>
      <c r="V67" s="780">
        <v>423</v>
      </c>
      <c r="W67" s="779">
        <v>2601.9637368257822</v>
      </c>
      <c r="X67" s="780">
        <v>108.6</v>
      </c>
      <c r="Y67" s="782">
        <v>1.979887677471703E-2</v>
      </c>
      <c r="Z67" s="781">
        <v>188382.17454618664</v>
      </c>
      <c r="AA67" s="780">
        <v>181</v>
      </c>
      <c r="AB67" s="779">
        <v>1040.7854947303128</v>
      </c>
      <c r="AC67" s="780">
        <v>374.82965000000002</v>
      </c>
      <c r="AD67" s="782">
        <v>6.8335230680113393E-2</v>
      </c>
      <c r="AE67" s="781">
        <v>650195.43785806675</v>
      </c>
      <c r="AF67" s="780">
        <v>3673</v>
      </c>
      <c r="AG67" s="779">
        <v>177.02026622871406</v>
      </c>
      <c r="AH67" s="785"/>
      <c r="AI67" s="778">
        <v>9514791</v>
      </c>
      <c r="AJ67" s="770">
        <v>0</v>
      </c>
      <c r="AK67" s="778">
        <v>9514791.0000000019</v>
      </c>
      <c r="AL67" s="770">
        <v>0</v>
      </c>
    </row>
    <row r="68" spans="1:38" s="784" customFormat="1" ht="16.149999999999999" customHeight="1" x14ac:dyDescent="0.2">
      <c r="A68" s="783">
        <v>62</v>
      </c>
      <c r="B68" s="783" t="s">
        <v>67</v>
      </c>
      <c r="C68" s="779">
        <v>10426172</v>
      </c>
      <c r="D68" s="780">
        <v>3116.2365600000003</v>
      </c>
      <c r="E68" s="780">
        <v>1998</v>
      </c>
      <c r="F68" s="782">
        <v>0.64115799989202349</v>
      </c>
      <c r="G68" s="781">
        <v>6684823.586050218</v>
      </c>
      <c r="H68" s="779">
        <v>3345.7575505756845</v>
      </c>
      <c r="I68" s="780">
        <v>328.02</v>
      </c>
      <c r="J68" s="782">
        <v>0.10526158514743822</v>
      </c>
      <c r="K68" s="781">
        <v>1097475.3917398362</v>
      </c>
      <c r="L68" s="780">
        <v>1491</v>
      </c>
      <c r="M68" s="779">
        <v>736.06666112665073</v>
      </c>
      <c r="N68" s="780">
        <v>59.37</v>
      </c>
      <c r="O68" s="782">
        <v>1.9051827053848568E-2</v>
      </c>
      <c r="P68" s="781">
        <v>198637.62577767845</v>
      </c>
      <c r="Q68" s="780">
        <v>989.5</v>
      </c>
      <c r="R68" s="779">
        <v>200.74545303454113</v>
      </c>
      <c r="S68" s="780">
        <v>436.5</v>
      </c>
      <c r="T68" s="782">
        <v>0.14007280628271684</v>
      </c>
      <c r="U68" s="781">
        <v>1460423.1708262865</v>
      </c>
      <c r="V68" s="780">
        <v>291</v>
      </c>
      <c r="W68" s="779">
        <v>5018.6363258635274</v>
      </c>
      <c r="X68" s="780">
        <v>1.2</v>
      </c>
      <c r="Y68" s="782">
        <v>3.8507987981502913E-4</v>
      </c>
      <c r="Z68" s="781">
        <v>4014.9090606908221</v>
      </c>
      <c r="AA68" s="780">
        <v>2</v>
      </c>
      <c r="AB68" s="779">
        <v>2007.4545303454111</v>
      </c>
      <c r="AC68" s="780">
        <v>293.14655999999997</v>
      </c>
      <c r="AD68" s="782">
        <v>9.4070701744157686E-2</v>
      </c>
      <c r="AE68" s="781">
        <v>980797.31654528808</v>
      </c>
      <c r="AF68" s="780">
        <v>1998</v>
      </c>
      <c r="AG68" s="779">
        <v>490.88954782046449</v>
      </c>
      <c r="AH68" s="785"/>
      <c r="AI68" s="778">
        <v>10426171.999999998</v>
      </c>
      <c r="AJ68" s="770">
        <v>0</v>
      </c>
      <c r="AK68" s="778">
        <v>10426171.999999996</v>
      </c>
      <c r="AL68" s="770">
        <v>0</v>
      </c>
    </row>
    <row r="69" spans="1:38" s="784" customFormat="1" ht="16.149999999999999" customHeight="1" x14ac:dyDescent="0.2">
      <c r="A69" s="783">
        <v>63</v>
      </c>
      <c r="B69" s="783" t="s">
        <v>68</v>
      </c>
      <c r="C69" s="779">
        <v>6685754</v>
      </c>
      <c r="D69" s="780">
        <v>3231.2963500000001</v>
      </c>
      <c r="E69" s="780">
        <v>2105</v>
      </c>
      <c r="F69" s="782">
        <v>0.65144133251659198</v>
      </c>
      <c r="G69" s="781">
        <v>4355376.4946381347</v>
      </c>
      <c r="H69" s="779">
        <v>2069.0624677615842</v>
      </c>
      <c r="I69" s="780">
        <v>216.7</v>
      </c>
      <c r="J69" s="782">
        <v>6.7062867817741317E-2</v>
      </c>
      <c r="K69" s="781">
        <v>448365.83676393528</v>
      </c>
      <c r="L69" s="780">
        <v>985</v>
      </c>
      <c r="M69" s="779">
        <v>455.19374290754848</v>
      </c>
      <c r="N69" s="780">
        <v>71.25</v>
      </c>
      <c r="O69" s="782">
        <v>2.2049973844088921E-2</v>
      </c>
      <c r="P69" s="781">
        <v>147420.70082801286</v>
      </c>
      <c r="Q69" s="780">
        <v>1187.5</v>
      </c>
      <c r="R69" s="779">
        <v>124.14374806569505</v>
      </c>
      <c r="S69" s="780">
        <v>439.5</v>
      </c>
      <c r="T69" s="782">
        <v>0.13601352286985377</v>
      </c>
      <c r="U69" s="781">
        <v>909352.95458121633</v>
      </c>
      <c r="V69" s="780">
        <v>293</v>
      </c>
      <c r="W69" s="779">
        <v>3103.5937016423763</v>
      </c>
      <c r="X69" s="780">
        <v>96</v>
      </c>
      <c r="Y69" s="782">
        <v>2.9709438442561915E-2</v>
      </c>
      <c r="Z69" s="781">
        <v>198629.99690511209</v>
      </c>
      <c r="AA69" s="780">
        <v>160</v>
      </c>
      <c r="AB69" s="779">
        <v>1241.4374806569506</v>
      </c>
      <c r="AC69" s="780">
        <v>302.84634999999997</v>
      </c>
      <c r="AD69" s="782">
        <v>9.3722864509162077E-2</v>
      </c>
      <c r="AE69" s="781">
        <v>626608.01628358837</v>
      </c>
      <c r="AF69" s="780">
        <v>2105</v>
      </c>
      <c r="AG69" s="779">
        <v>297.67601723685908</v>
      </c>
      <c r="AH69" s="785"/>
      <c r="AI69" s="778">
        <v>6685754</v>
      </c>
      <c r="AJ69" s="770">
        <v>0</v>
      </c>
      <c r="AK69" s="778">
        <v>6685753.9999999991</v>
      </c>
      <c r="AL69" s="770">
        <v>0</v>
      </c>
    </row>
    <row r="70" spans="1:38" s="784" customFormat="1" ht="16.149999999999999" customHeight="1" x14ac:dyDescent="0.2">
      <c r="A70" s="783">
        <v>64</v>
      </c>
      <c r="B70" s="783" t="s">
        <v>69</v>
      </c>
      <c r="C70" s="779">
        <v>11027766</v>
      </c>
      <c r="D70" s="780">
        <v>3462.3426199999999</v>
      </c>
      <c r="E70" s="780">
        <v>2138</v>
      </c>
      <c r="F70" s="782">
        <v>0.61750099127971336</v>
      </c>
      <c r="G70" s="781">
        <v>6809656.4366007196</v>
      </c>
      <c r="H70" s="779">
        <v>3185.0591377926658</v>
      </c>
      <c r="I70" s="780">
        <v>375.76</v>
      </c>
      <c r="J70" s="782">
        <v>0.10852767655905758</v>
      </c>
      <c r="K70" s="781">
        <v>1196817.8216169721</v>
      </c>
      <c r="L70" s="780">
        <v>1708</v>
      </c>
      <c r="M70" s="779">
        <v>700.71301031438645</v>
      </c>
      <c r="N70" s="780">
        <v>83.07</v>
      </c>
      <c r="O70" s="782">
        <v>2.3992426260807196E-2</v>
      </c>
      <c r="P70" s="781">
        <v>264582.86257643672</v>
      </c>
      <c r="Q70" s="780">
        <v>1384.5</v>
      </c>
      <c r="R70" s="779">
        <v>191.10354826755992</v>
      </c>
      <c r="S70" s="780">
        <v>528</v>
      </c>
      <c r="T70" s="782">
        <v>0.15249790617197787</v>
      </c>
      <c r="U70" s="781">
        <v>1681711.2247545277</v>
      </c>
      <c r="V70" s="780">
        <v>352</v>
      </c>
      <c r="W70" s="779">
        <v>4777.5887066889991</v>
      </c>
      <c r="X70" s="780">
        <v>31.799999999999997</v>
      </c>
      <c r="Y70" s="782">
        <v>9.1845329853577577E-3</v>
      </c>
      <c r="Z70" s="781">
        <v>101284.88058180678</v>
      </c>
      <c r="AA70" s="780">
        <v>53</v>
      </c>
      <c r="AB70" s="779">
        <v>1911.0354826755995</v>
      </c>
      <c r="AC70" s="780">
        <v>305.71262000000002</v>
      </c>
      <c r="AD70" s="782">
        <v>8.8296466743086222E-2</v>
      </c>
      <c r="AE70" s="781">
        <v>973712.77386953693</v>
      </c>
      <c r="AF70" s="780">
        <v>2138</v>
      </c>
      <c r="AG70" s="779">
        <v>455.43160611297333</v>
      </c>
      <c r="AH70" s="785"/>
      <c r="AI70" s="778">
        <v>11027766</v>
      </c>
      <c r="AJ70" s="770">
        <v>0</v>
      </c>
      <c r="AK70" s="778">
        <v>11027766</v>
      </c>
      <c r="AL70" s="770">
        <v>0</v>
      </c>
    </row>
    <row r="71" spans="1:38" s="784" customFormat="1" ht="16.149999999999999" customHeight="1" x14ac:dyDescent="0.2">
      <c r="A71" s="777">
        <v>65</v>
      </c>
      <c r="B71" s="777" t="s">
        <v>70</v>
      </c>
      <c r="C71" s="772">
        <v>31369500</v>
      </c>
      <c r="D71" s="776">
        <v>12177.3</v>
      </c>
      <c r="E71" s="773">
        <v>8053</v>
      </c>
      <c r="F71" s="775">
        <v>0.66131244200274286</v>
      </c>
      <c r="G71" s="774">
        <v>20745040.649405044</v>
      </c>
      <c r="H71" s="772">
        <v>2576.0636594318939</v>
      </c>
      <c r="I71" s="776">
        <v>1488.74</v>
      </c>
      <c r="J71" s="775">
        <v>0.12225534395966266</v>
      </c>
      <c r="K71" s="774">
        <v>3835089.0123426379</v>
      </c>
      <c r="L71" s="776">
        <v>6767</v>
      </c>
      <c r="M71" s="772">
        <v>566.73400507501663</v>
      </c>
      <c r="N71" s="776">
        <v>169.26</v>
      </c>
      <c r="O71" s="775">
        <v>1.3899632923554483E-2</v>
      </c>
      <c r="P71" s="774">
        <v>436024.53499544237</v>
      </c>
      <c r="Q71" s="776">
        <v>2821</v>
      </c>
      <c r="R71" s="772">
        <v>154.56381956591363</v>
      </c>
      <c r="S71" s="776">
        <v>2053.5</v>
      </c>
      <c r="T71" s="775">
        <v>0.16863344091054669</v>
      </c>
      <c r="U71" s="774">
        <v>5289946.7246433944</v>
      </c>
      <c r="V71" s="776">
        <v>1369</v>
      </c>
      <c r="W71" s="772">
        <v>3864.0954891478409</v>
      </c>
      <c r="X71" s="776">
        <v>412.8</v>
      </c>
      <c r="Y71" s="775">
        <v>3.389914020349339E-2</v>
      </c>
      <c r="Z71" s="774">
        <v>1063399.0786134859</v>
      </c>
      <c r="AA71" s="776">
        <v>688</v>
      </c>
      <c r="AB71" s="772">
        <v>1545.6381956591365</v>
      </c>
      <c r="AC71" s="776">
        <v>0</v>
      </c>
      <c r="AD71" s="775">
        <v>0</v>
      </c>
      <c r="AE71" s="774">
        <v>0</v>
      </c>
      <c r="AF71" s="773">
        <v>8053</v>
      </c>
      <c r="AG71" s="772">
        <v>0</v>
      </c>
      <c r="AH71" s="785"/>
      <c r="AI71" s="771">
        <v>31369500.000000004</v>
      </c>
      <c r="AJ71" s="771">
        <v>0</v>
      </c>
      <c r="AK71" s="771">
        <v>31369500.000000004</v>
      </c>
      <c r="AL71" s="771">
        <v>0</v>
      </c>
    </row>
    <row r="72" spans="1:38" s="784" customFormat="1" ht="16.149999999999999" customHeight="1" x14ac:dyDescent="0.2">
      <c r="A72" s="783">
        <v>66</v>
      </c>
      <c r="B72" s="783" t="s">
        <v>71</v>
      </c>
      <c r="C72" s="779">
        <v>10461194</v>
      </c>
      <c r="D72" s="780">
        <v>3511.4781699999999</v>
      </c>
      <c r="E72" s="780">
        <v>1979</v>
      </c>
      <c r="F72" s="782">
        <v>0.56358032264230196</v>
      </c>
      <c r="G72" s="781">
        <v>5895723.0897437129</v>
      </c>
      <c r="H72" s="779">
        <v>2979.1425415582175</v>
      </c>
      <c r="I72" s="780">
        <v>431.86</v>
      </c>
      <c r="J72" s="782">
        <v>0.12298524413153336</v>
      </c>
      <c r="K72" s="781">
        <v>1286572.4979973319</v>
      </c>
      <c r="L72" s="780">
        <v>1963</v>
      </c>
      <c r="M72" s="779">
        <v>655.4113591428079</v>
      </c>
      <c r="N72" s="780">
        <v>30.45</v>
      </c>
      <c r="O72" s="782">
        <v>8.6715618112471419E-3</v>
      </c>
      <c r="P72" s="781">
        <v>90714.890390447734</v>
      </c>
      <c r="Q72" s="780">
        <v>507.5</v>
      </c>
      <c r="R72" s="779">
        <v>178.74855249349307</v>
      </c>
      <c r="S72" s="780">
        <v>681</v>
      </c>
      <c r="T72" s="782">
        <v>0.19393542178848289</v>
      </c>
      <c r="U72" s="781">
        <v>2028796.0708011463</v>
      </c>
      <c r="V72" s="780">
        <v>454</v>
      </c>
      <c r="W72" s="779">
        <v>4468.713812337327</v>
      </c>
      <c r="X72" s="780">
        <v>97.8</v>
      </c>
      <c r="Y72" s="782">
        <v>2.7851518723808557E-2</v>
      </c>
      <c r="Z72" s="781">
        <v>291360.14056439372</v>
      </c>
      <c r="AA72" s="780">
        <v>163</v>
      </c>
      <c r="AB72" s="779">
        <v>1787.4855249349307</v>
      </c>
      <c r="AC72" s="780">
        <v>291.36817000000002</v>
      </c>
      <c r="AD72" s="782">
        <v>8.297593090262613E-2</v>
      </c>
      <c r="AE72" s="781">
        <v>868027.3105029671</v>
      </c>
      <c r="AF72" s="780">
        <v>1979</v>
      </c>
      <c r="AG72" s="779">
        <v>438.61915639361655</v>
      </c>
      <c r="AH72" s="785"/>
      <c r="AI72" s="778">
        <v>10461194</v>
      </c>
      <c r="AJ72" s="770">
        <v>0</v>
      </c>
      <c r="AK72" s="778">
        <v>10461194</v>
      </c>
      <c r="AL72" s="770">
        <v>0</v>
      </c>
    </row>
    <row r="73" spans="1:38" s="784" customFormat="1" ht="16.149999999999999" customHeight="1" x14ac:dyDescent="0.2">
      <c r="A73" s="783">
        <v>67</v>
      </c>
      <c r="B73" s="783" t="s">
        <v>4</v>
      </c>
      <c r="C73" s="779">
        <v>21721396</v>
      </c>
      <c r="D73" s="780">
        <v>7503.3273600000002</v>
      </c>
      <c r="E73" s="780">
        <v>5418</v>
      </c>
      <c r="F73" s="782">
        <v>0.7220796508070787</v>
      </c>
      <c r="G73" s="781">
        <v>15684578.038722277</v>
      </c>
      <c r="H73" s="779">
        <v>2894.9018159324983</v>
      </c>
      <c r="I73" s="780">
        <v>579.48</v>
      </c>
      <c r="J73" s="782">
        <v>7.7229737181558872E-2</v>
      </c>
      <c r="K73" s="781">
        <v>1677537.7042965642</v>
      </c>
      <c r="L73" s="780">
        <v>2634</v>
      </c>
      <c r="M73" s="779">
        <v>636.87839950514967</v>
      </c>
      <c r="N73" s="780">
        <v>98.94</v>
      </c>
      <c r="O73" s="782">
        <v>1.3186149990928825E-2</v>
      </c>
      <c r="P73" s="781">
        <v>286421.5856683614</v>
      </c>
      <c r="Q73" s="780">
        <v>1649</v>
      </c>
      <c r="R73" s="779">
        <v>173.6941089559499</v>
      </c>
      <c r="S73" s="780">
        <v>820.5</v>
      </c>
      <c r="T73" s="782">
        <v>0.10935148643174752</v>
      </c>
      <c r="U73" s="781">
        <v>2375266.9399726149</v>
      </c>
      <c r="V73" s="780">
        <v>547</v>
      </c>
      <c r="W73" s="779">
        <v>4342.3527238987472</v>
      </c>
      <c r="X73" s="780">
        <v>285.59999999999997</v>
      </c>
      <c r="Y73" s="782">
        <v>3.8063113375877013E-2</v>
      </c>
      <c r="Z73" s="781">
        <v>826783.95863032143</v>
      </c>
      <c r="AA73" s="780">
        <v>476</v>
      </c>
      <c r="AB73" s="779">
        <v>1736.9410895594988</v>
      </c>
      <c r="AC73" s="780">
        <v>300.80736000000002</v>
      </c>
      <c r="AD73" s="782">
        <v>4.008986221280901E-2</v>
      </c>
      <c r="AE73" s="781">
        <v>870807.77270986082</v>
      </c>
      <c r="AF73" s="780">
        <v>5418</v>
      </c>
      <c r="AG73" s="779">
        <v>160.72494882057231</v>
      </c>
      <c r="AH73" s="785"/>
      <c r="AI73" s="778">
        <v>21721396</v>
      </c>
      <c r="AJ73" s="770">
        <v>0</v>
      </c>
      <c r="AK73" s="778">
        <v>21721395.999999996</v>
      </c>
      <c r="AL73" s="770">
        <v>0</v>
      </c>
    </row>
    <row r="74" spans="1:38" ht="16.149999999999999" customHeight="1" x14ac:dyDescent="0.2">
      <c r="A74" s="783">
        <v>68</v>
      </c>
      <c r="B74" s="783" t="s">
        <v>3</v>
      </c>
      <c r="C74" s="779">
        <v>9550419</v>
      </c>
      <c r="D74" s="780">
        <v>2945.0790500000003</v>
      </c>
      <c r="E74" s="780">
        <v>1907</v>
      </c>
      <c r="F74" s="782">
        <v>0.64752081951756091</v>
      </c>
      <c r="G74" s="781">
        <v>6184095.1376160849</v>
      </c>
      <c r="H74" s="779">
        <v>3242.8396107058652</v>
      </c>
      <c r="I74" s="780">
        <v>375.32</v>
      </c>
      <c r="J74" s="782">
        <v>0.12743970318895173</v>
      </c>
      <c r="K74" s="781">
        <v>1217102.5626901253</v>
      </c>
      <c r="L74" s="780">
        <v>1706</v>
      </c>
      <c r="M74" s="779">
        <v>713.42471435529035</v>
      </c>
      <c r="N74" s="780">
        <v>49.83</v>
      </c>
      <c r="O74" s="782">
        <v>1.6919749573445234E-2</v>
      </c>
      <c r="P74" s="781">
        <v>161590.69780147326</v>
      </c>
      <c r="Q74" s="780">
        <v>830.5</v>
      </c>
      <c r="R74" s="779">
        <v>194.5703766423519</v>
      </c>
      <c r="S74" s="780">
        <v>322.5</v>
      </c>
      <c r="T74" s="782">
        <v>0.10950470073120787</v>
      </c>
      <c r="U74" s="781">
        <v>1045815.7744526415</v>
      </c>
      <c r="V74" s="780">
        <v>215</v>
      </c>
      <c r="W74" s="779">
        <v>4864.2594160587978</v>
      </c>
      <c r="X74" s="780">
        <v>6</v>
      </c>
      <c r="Y74" s="782">
        <v>2.0372967577899138E-3</v>
      </c>
      <c r="Z74" s="781">
        <v>19457.037664235191</v>
      </c>
      <c r="AA74" s="780">
        <v>10</v>
      </c>
      <c r="AB74" s="779">
        <v>1945.703766423519</v>
      </c>
      <c r="AC74" s="780">
        <v>284.42905000000002</v>
      </c>
      <c r="AD74" s="782">
        <v>9.6577730231044226E-2</v>
      </c>
      <c r="AE74" s="781">
        <v>922357.78977543919</v>
      </c>
      <c r="AF74" s="780">
        <v>1907</v>
      </c>
      <c r="AG74" s="779">
        <v>483.66952793677984</v>
      </c>
      <c r="AI74" s="778">
        <v>9550419</v>
      </c>
      <c r="AJ74" s="770">
        <v>0</v>
      </c>
      <c r="AK74" s="778">
        <v>9550418.9999999981</v>
      </c>
      <c r="AL74" s="770">
        <v>0</v>
      </c>
    </row>
    <row r="75" spans="1:38" ht="16.149999999999999" customHeight="1" x14ac:dyDescent="0.2">
      <c r="A75" s="777">
        <v>69</v>
      </c>
      <c r="B75" s="777" t="s">
        <v>93</v>
      </c>
      <c r="C75" s="772">
        <v>19865188</v>
      </c>
      <c r="D75" s="776">
        <v>6226.2902699999995</v>
      </c>
      <c r="E75" s="773">
        <v>4553</v>
      </c>
      <c r="F75" s="775">
        <v>0.73125405378827613</v>
      </c>
      <c r="G75" s="774">
        <v>14526499.254266217</v>
      </c>
      <c r="H75" s="772">
        <v>3190.5335502451608</v>
      </c>
      <c r="I75" s="776">
        <v>397.32</v>
      </c>
      <c r="J75" s="775">
        <v>6.3813279299617373E-2</v>
      </c>
      <c r="K75" s="774">
        <v>1267662.7901834075</v>
      </c>
      <c r="L75" s="776">
        <v>1806</v>
      </c>
      <c r="M75" s="772">
        <v>701.91738105393551</v>
      </c>
      <c r="N75" s="776">
        <v>127.05</v>
      </c>
      <c r="O75" s="775">
        <v>2.0405409078366018E-2</v>
      </c>
      <c r="P75" s="774">
        <v>405357.28755864769</v>
      </c>
      <c r="Q75" s="776">
        <v>2117.5</v>
      </c>
      <c r="R75" s="772">
        <v>191.43201301470964</v>
      </c>
      <c r="S75" s="776">
        <v>544.5</v>
      </c>
      <c r="T75" s="775">
        <v>8.7451753192997222E-2</v>
      </c>
      <c r="U75" s="774">
        <v>1737245.5181084902</v>
      </c>
      <c r="V75" s="776">
        <v>363</v>
      </c>
      <c r="W75" s="772">
        <v>4785.8003253677416</v>
      </c>
      <c r="X75" s="776">
        <v>246.6</v>
      </c>
      <c r="Y75" s="775">
        <v>3.960624855352271E-2</v>
      </c>
      <c r="Z75" s="774">
        <v>786785.57349045668</v>
      </c>
      <c r="AA75" s="776">
        <v>411</v>
      </c>
      <c r="AB75" s="772">
        <v>1914.3201301470965</v>
      </c>
      <c r="AC75" s="776">
        <v>357.82026999999999</v>
      </c>
      <c r="AD75" s="775">
        <v>5.7469256087220623E-2</v>
      </c>
      <c r="AE75" s="774">
        <v>1141637.5763927822</v>
      </c>
      <c r="AF75" s="773">
        <v>4553</v>
      </c>
      <c r="AG75" s="772">
        <v>250.74403171376721</v>
      </c>
      <c r="AI75" s="771">
        <v>19865188</v>
      </c>
      <c r="AJ75" s="770">
        <v>0</v>
      </c>
      <c r="AK75" s="771">
        <v>19865188</v>
      </c>
      <c r="AL75" s="770">
        <v>0</v>
      </c>
    </row>
    <row r="76" spans="1:38" ht="16.149999999999999" customHeight="1" thickBot="1" x14ac:dyDescent="0.25">
      <c r="A76" s="769"/>
      <c r="B76" s="769" t="s">
        <v>6</v>
      </c>
      <c r="C76" s="766">
        <v>2497199127</v>
      </c>
      <c r="D76" s="767">
        <v>969988.29492000001</v>
      </c>
      <c r="E76" s="767">
        <v>683967</v>
      </c>
      <c r="F76" s="758">
        <v>0.70512912741530587</v>
      </c>
      <c r="G76" s="768">
        <v>1759234315.8424442</v>
      </c>
      <c r="H76" s="766">
        <v>2572.1040866627254</v>
      </c>
      <c r="I76" s="767">
        <v>103934.82</v>
      </c>
      <c r="J76" s="758">
        <v>0.10715059196520722</v>
      </c>
      <c r="K76" s="768">
        <v>265754938.57626691</v>
      </c>
      <c r="L76" s="767">
        <v>472431</v>
      </c>
      <c r="M76" s="766">
        <v>562.52646116843925</v>
      </c>
      <c r="N76" s="767">
        <v>17874.330000000002</v>
      </c>
      <c r="O76" s="758">
        <v>1.8427366694640568E-2</v>
      </c>
      <c r="P76" s="768">
        <v>46699620.348317601</v>
      </c>
      <c r="Q76" s="767">
        <v>297905.5</v>
      </c>
      <c r="R76" s="766">
        <v>156.7598461536212</v>
      </c>
      <c r="S76" s="767">
        <v>133795.5</v>
      </c>
      <c r="T76" s="758">
        <v>0.13793516963112923</v>
      </c>
      <c r="U76" s="768">
        <v>346747027.3333866</v>
      </c>
      <c r="V76" s="767">
        <v>89197</v>
      </c>
      <c r="W76" s="766">
        <v>3887.429255842535</v>
      </c>
      <c r="X76" s="767">
        <v>17257.199999999997</v>
      </c>
      <c r="Y76" s="758">
        <v>1.7791142522419087E-2</v>
      </c>
      <c r="Z76" s="768">
        <v>43234007.496483192</v>
      </c>
      <c r="AA76" s="767">
        <v>28762</v>
      </c>
      <c r="AB76" s="766">
        <v>1503.1641574467419</v>
      </c>
      <c r="AC76" s="767">
        <v>13159.44492</v>
      </c>
      <c r="AD76" s="758">
        <v>1.3566601771298E-2</v>
      </c>
      <c r="AE76" s="768">
        <v>35529217.40310131</v>
      </c>
      <c r="AF76" s="767">
        <v>683967</v>
      </c>
      <c r="AG76" s="766">
        <v>51.945806454260676</v>
      </c>
      <c r="AI76" s="765">
        <v>2497199127</v>
      </c>
      <c r="AJ76" s="764">
        <v>0</v>
      </c>
      <c r="AK76" s="765">
        <v>2497199127</v>
      </c>
      <c r="AL76" s="764">
        <v>0</v>
      </c>
    </row>
    <row r="77" spans="1:38" ht="13.5" thickTop="1" x14ac:dyDescent="0.2">
      <c r="A77" s="763"/>
      <c r="B77" s="763"/>
      <c r="C77" s="761"/>
      <c r="D77" s="761"/>
      <c r="E77" s="761"/>
      <c r="F77" s="761"/>
      <c r="G77" s="761"/>
      <c r="H77" s="761"/>
      <c r="I77" s="761"/>
      <c r="J77" s="761"/>
      <c r="K77" s="762"/>
      <c r="L77" s="761"/>
      <c r="M77" s="761"/>
      <c r="N77" s="1886"/>
      <c r="O77" s="1886"/>
      <c r="P77" s="761"/>
      <c r="Q77" s="761"/>
      <c r="R77" s="761"/>
      <c r="S77" s="1886"/>
      <c r="T77" s="1886"/>
      <c r="U77" s="761"/>
      <c r="V77" s="761"/>
      <c r="W77" s="761"/>
      <c r="X77" s="1886"/>
      <c r="Y77" s="1886"/>
      <c r="Z77" s="761"/>
      <c r="AA77" s="761"/>
      <c r="AB77" s="761"/>
      <c r="AC77" s="761"/>
      <c r="AD77" s="761"/>
      <c r="AE77" s="761"/>
      <c r="AI77" s="761"/>
      <c r="AK77" s="761"/>
    </row>
    <row r="78" spans="1:38" ht="13.5" customHeight="1" thickBot="1" x14ac:dyDescent="0.25">
      <c r="A78" s="757"/>
      <c r="B78" s="757"/>
      <c r="C78" s="756"/>
      <c r="D78" s="756"/>
      <c r="E78" s="756"/>
      <c r="F78" s="758">
        <v>0.70448299329492925</v>
      </c>
      <c r="G78" s="756"/>
      <c r="H78" s="756"/>
      <c r="I78" s="760"/>
      <c r="J78" s="758">
        <v>0.10642120434165397</v>
      </c>
      <c r="K78" s="756"/>
      <c r="L78" s="756"/>
      <c r="M78" s="759"/>
      <c r="N78" s="759"/>
      <c r="O78" s="758">
        <v>1.8700799565159226E-2</v>
      </c>
      <c r="P78" s="756"/>
      <c r="Q78" s="756"/>
      <c r="R78" s="1882"/>
      <c r="S78" s="1882"/>
      <c r="T78" s="758">
        <v>0.13885437632278438</v>
      </c>
      <c r="U78" s="756"/>
      <c r="V78" s="756"/>
      <c r="W78" s="1882"/>
      <c r="X78" s="1882"/>
      <c r="Y78" s="758">
        <v>1.731299960384905E-2</v>
      </c>
      <c r="Z78" s="756"/>
      <c r="AA78" s="756"/>
      <c r="AB78" s="756"/>
      <c r="AC78" s="756"/>
      <c r="AD78" s="758">
        <v>1.4227626871624047E-2</v>
      </c>
      <c r="AH78" s="756"/>
      <c r="AI78" s="754"/>
      <c r="AJ78" s="756"/>
      <c r="AK78" s="754"/>
      <c r="AL78" s="753"/>
    </row>
    <row r="79" spans="1:38" ht="14.25" customHeight="1" thickTop="1" x14ac:dyDescent="0.2">
      <c r="A79" s="757"/>
      <c r="B79" s="757"/>
      <c r="C79" s="756"/>
      <c r="D79" s="756"/>
      <c r="E79" s="756"/>
      <c r="F79" s="756"/>
      <c r="G79" s="756"/>
      <c r="H79" s="756"/>
      <c r="I79" s="756"/>
      <c r="J79" s="756"/>
      <c r="K79" s="756"/>
      <c r="L79" s="756"/>
      <c r="M79" s="756"/>
      <c r="N79" s="756"/>
      <c r="O79" s="756"/>
      <c r="P79" s="756"/>
      <c r="Q79" s="756"/>
      <c r="R79" s="756"/>
      <c r="S79" s="756"/>
      <c r="T79" s="756"/>
      <c r="U79" s="756"/>
      <c r="V79" s="756"/>
      <c r="W79" s="756"/>
      <c r="X79" s="756"/>
      <c r="Y79" s="756"/>
      <c r="Z79" s="756"/>
      <c r="AA79" s="756"/>
      <c r="AB79" s="756"/>
      <c r="AC79" s="756"/>
      <c r="AD79" s="756"/>
      <c r="AE79" s="756"/>
      <c r="AI79" s="756"/>
      <c r="AK79" s="756"/>
    </row>
  </sheetData>
  <sheetProtection formatCells="0" formatColumns="0" formatRows="0" sort="0"/>
  <mergeCells count="18">
    <mergeCell ref="A1:B2"/>
    <mergeCell ref="AI4:AJ6"/>
    <mergeCell ref="C1:C2"/>
    <mergeCell ref="D1:D2"/>
    <mergeCell ref="E1:H1"/>
    <mergeCell ref="I1:M1"/>
    <mergeCell ref="N1:R1"/>
    <mergeCell ref="S1:W1"/>
    <mergeCell ref="X1:AB1"/>
    <mergeCell ref="AC1:AG1"/>
    <mergeCell ref="AI1:AJ2"/>
    <mergeCell ref="R78:S78"/>
    <mergeCell ref="W78:X78"/>
    <mergeCell ref="AK1:AL2"/>
    <mergeCell ref="AK4:AL6"/>
    <mergeCell ref="N77:O77"/>
    <mergeCell ref="S77:T77"/>
    <mergeCell ref="X77:Y77"/>
  </mergeCells>
  <printOptions horizontalCentered="1"/>
  <pageMargins left="0.25" right="0.25" top="0.79" bottom="0.45" header="0.37" footer="0.23"/>
  <pageSetup paperSize="5" scale="70" firstPageNumber="4" fitToWidth="14" orientation="portrait" r:id="rId1"/>
  <headerFooter alignWithMargins="0">
    <oddHeader>&amp;C&amp;20FY2018-19 MFP Funding for Weighted Students</oddHeader>
    <oddFooter>&amp;R&amp;9&amp;P</oddFooter>
  </headerFooter>
  <colBreaks count="3" manualBreakCount="3">
    <brk id="8" max="73" man="1"/>
    <brk id="18" max="73" man="1"/>
    <brk id="28" max="73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FFFF00"/>
    <pageSetUpPr fitToPage="1"/>
  </sheetPr>
  <dimension ref="A1:AY89"/>
  <sheetViews>
    <sheetView view="pageBreakPreview" zoomScaleNormal="100" zoomScaleSheetLayoutView="100" workbookViewId="0">
      <pane xSplit="2" ySplit="6" topLeftCell="C7" activePane="bottomRight" state="frozen"/>
      <selection activeCell="AO2" sqref="AO2:AO3"/>
      <selection pane="topRight" activeCell="AO2" sqref="AO2:AO3"/>
      <selection pane="bottomLeft" activeCell="AO2" sqref="AO2:AO3"/>
      <selection pane="bottomRight" activeCell="C7" sqref="C7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2.140625" style="110" bestFit="1" customWidth="1"/>
    <col min="4" max="4" width="13.85546875" style="110" customWidth="1"/>
    <col min="5" max="5" width="12.28515625" style="110" customWidth="1"/>
    <col min="6" max="6" width="9.28515625" style="110" customWidth="1"/>
    <col min="7" max="7" width="10.85546875" style="110" customWidth="1"/>
    <col min="8" max="8" width="11.28515625" style="110" customWidth="1"/>
    <col min="9" max="9" width="9.28515625" style="110" customWidth="1"/>
    <col min="10" max="10" width="10.85546875" style="110" customWidth="1"/>
    <col min="11" max="11" width="11.28515625" style="110" customWidth="1"/>
    <col min="12" max="12" width="9.28515625" style="110" customWidth="1"/>
    <col min="13" max="13" width="8.5703125" style="110" customWidth="1"/>
    <col min="14" max="14" width="11.28515625" style="110" customWidth="1"/>
    <col min="15" max="15" width="9.28515625" style="110" customWidth="1"/>
    <col min="16" max="16" width="8.5703125" style="110" customWidth="1"/>
    <col min="17" max="17" width="11.28515625" style="110" customWidth="1"/>
    <col min="18" max="18" width="10.7109375" style="110" bestFit="1" customWidth="1"/>
    <col min="19" max="20" width="11.85546875" style="110" bestFit="1" customWidth="1"/>
    <col min="21" max="21" width="11.85546875" style="110" customWidth="1"/>
    <col min="22" max="22" width="11.85546875" style="110" bestFit="1" customWidth="1"/>
    <col min="23" max="23" width="10.85546875" style="110" bestFit="1" customWidth="1"/>
    <col min="24" max="24" width="12.7109375" style="110" customWidth="1"/>
    <col min="25" max="25" width="13.28515625" style="110" bestFit="1" customWidth="1"/>
    <col min="26" max="26" width="15.7109375" style="110" bestFit="1" customWidth="1"/>
    <col min="27" max="28" width="11.28515625" style="110" customWidth="1"/>
    <col min="29" max="29" width="10.7109375" style="110" customWidth="1"/>
    <col min="30" max="30" width="14.140625" style="110" bestFit="1" customWidth="1"/>
    <col min="31" max="32" width="15.85546875" style="110" customWidth="1"/>
    <col min="33" max="37" width="13.7109375" style="110" customWidth="1"/>
    <col min="38" max="38" width="14.42578125" style="110" bestFit="1" customWidth="1"/>
    <col min="39" max="39" width="10.5703125" style="110" customWidth="1"/>
    <col min="40" max="40" width="14.42578125" style="110" bestFit="1" customWidth="1"/>
    <col min="41" max="41" width="13.42578125" style="110" customWidth="1"/>
    <col min="42" max="42" width="16.28515625" style="110" customWidth="1"/>
    <col min="43" max="43" width="11.5703125" style="110" customWidth="1"/>
    <col min="44" max="44" width="12.85546875" style="110" customWidth="1"/>
    <col min="45" max="45" width="15.5703125" style="110" customWidth="1"/>
    <col min="46" max="47" width="14.42578125" style="110" bestFit="1" customWidth="1"/>
    <col min="48" max="48" width="8.85546875" style="110"/>
    <col min="49" max="50" width="12.28515625" style="110" customWidth="1"/>
    <col min="51" max="51" width="10" style="110" bestFit="1" customWidth="1"/>
    <col min="52" max="16384" width="8.85546875" style="110"/>
  </cols>
  <sheetData>
    <row r="1" spans="1:51" ht="19.899999999999999" customHeight="1" x14ac:dyDescent="0.2">
      <c r="A1" s="1799" t="s">
        <v>624</v>
      </c>
      <c r="B1" s="1800"/>
      <c r="C1" s="1592" t="s">
        <v>378</v>
      </c>
      <c r="D1" s="1593"/>
      <c r="E1" s="1593"/>
      <c r="F1" s="1593"/>
      <c r="G1" s="1593"/>
      <c r="H1" s="1593"/>
      <c r="I1" s="1593"/>
      <c r="J1" s="1593"/>
      <c r="K1" s="1594"/>
      <c r="L1" s="1595" t="s">
        <v>378</v>
      </c>
      <c r="M1" s="1596"/>
      <c r="N1" s="1596"/>
      <c r="O1" s="1596"/>
      <c r="P1" s="1596"/>
      <c r="Q1" s="1596"/>
      <c r="R1" s="1596"/>
      <c r="S1" s="1596"/>
      <c r="T1" s="1596"/>
      <c r="U1" s="1597"/>
      <c r="V1" s="1592" t="s">
        <v>378</v>
      </c>
      <c r="W1" s="1593"/>
      <c r="X1" s="1593"/>
      <c r="Y1" s="1593"/>
      <c r="Z1" s="1593"/>
      <c r="AA1" s="1593"/>
      <c r="AB1" s="1593"/>
      <c r="AC1" s="1593"/>
      <c r="AD1" s="1594"/>
      <c r="AE1" s="1629" t="s">
        <v>485</v>
      </c>
      <c r="AF1" s="1629"/>
      <c r="AG1" s="1629"/>
      <c r="AH1" s="1629"/>
      <c r="AI1" s="1629"/>
      <c r="AJ1" s="1629"/>
      <c r="AK1" s="1629"/>
      <c r="AL1" s="1630" t="s">
        <v>485</v>
      </c>
      <c r="AM1" s="1630"/>
      <c r="AN1" s="1630"/>
      <c r="AO1" s="1630"/>
      <c r="AP1" s="1630"/>
      <c r="AQ1" s="1630"/>
      <c r="AR1" s="1630"/>
      <c r="AS1" s="1630"/>
      <c r="AT1" s="1622" t="s">
        <v>398</v>
      </c>
      <c r="AU1" s="1622" t="s">
        <v>399</v>
      </c>
      <c r="AW1" s="348"/>
      <c r="AX1" s="348"/>
      <c r="AY1" s="348"/>
    </row>
    <row r="2" spans="1:51" ht="33" customHeight="1" x14ac:dyDescent="0.2">
      <c r="A2" s="1801"/>
      <c r="B2" s="1802"/>
      <c r="C2" s="1598" t="s">
        <v>1230</v>
      </c>
      <c r="D2" s="1626" t="s">
        <v>713</v>
      </c>
      <c r="E2" s="1626"/>
      <c r="F2" s="1600" t="s">
        <v>1251</v>
      </c>
      <c r="G2" s="1603"/>
      <c r="H2" s="1604"/>
      <c r="I2" s="1627" t="s">
        <v>680</v>
      </c>
      <c r="J2" s="1627"/>
      <c r="K2" s="1627"/>
      <c r="L2" s="1627" t="s">
        <v>711</v>
      </c>
      <c r="M2" s="1627"/>
      <c r="N2" s="1627"/>
      <c r="O2" s="1627" t="s">
        <v>712</v>
      </c>
      <c r="P2" s="1627"/>
      <c r="Q2" s="1627"/>
      <c r="R2" s="1598" t="s">
        <v>539</v>
      </c>
      <c r="S2" s="1605" t="s">
        <v>251</v>
      </c>
      <c r="T2" s="1605"/>
      <c r="U2" s="1605"/>
      <c r="V2" s="1598" t="s">
        <v>540</v>
      </c>
      <c r="W2" s="1598" t="s">
        <v>487</v>
      </c>
      <c r="X2" s="1598" t="s">
        <v>541</v>
      </c>
      <c r="Y2" s="1907" t="s">
        <v>1258</v>
      </c>
      <c r="Z2" s="1598" t="s">
        <v>716</v>
      </c>
      <c r="AA2" s="1598" t="s">
        <v>296</v>
      </c>
      <c r="AB2" s="1598" t="s">
        <v>297</v>
      </c>
      <c r="AC2" s="1598" t="s">
        <v>254</v>
      </c>
      <c r="AD2" s="1598" t="s">
        <v>542</v>
      </c>
      <c r="AE2" s="1624" t="s">
        <v>1236</v>
      </c>
      <c r="AF2" s="1623" t="s">
        <v>400</v>
      </c>
      <c r="AG2" s="1631" t="s">
        <v>251</v>
      </c>
      <c r="AH2" s="1631"/>
      <c r="AI2" s="1631"/>
      <c r="AJ2" s="1631"/>
      <c r="AK2" s="1631"/>
      <c r="AL2" s="1623" t="s">
        <v>520</v>
      </c>
      <c r="AM2" s="1623" t="s">
        <v>488</v>
      </c>
      <c r="AN2" s="1623" t="s">
        <v>521</v>
      </c>
      <c r="AO2" s="1907" t="s">
        <v>1258</v>
      </c>
      <c r="AP2" s="1623" t="s">
        <v>522</v>
      </c>
      <c r="AQ2" s="1623" t="s">
        <v>356</v>
      </c>
      <c r="AR2" s="1623" t="s">
        <v>297</v>
      </c>
      <c r="AS2" s="1623" t="s">
        <v>396</v>
      </c>
      <c r="AT2" s="1622"/>
      <c r="AU2" s="1622"/>
      <c r="AW2" s="349"/>
      <c r="AX2" s="349"/>
      <c r="AY2" s="349"/>
    </row>
    <row r="3" spans="1:51" ht="102" customHeight="1" x14ac:dyDescent="0.2">
      <c r="A3" s="1803"/>
      <c r="B3" s="1804"/>
      <c r="C3" s="1598"/>
      <c r="D3" s="1097" t="s">
        <v>692</v>
      </c>
      <c r="E3" s="1097" t="s">
        <v>397</v>
      </c>
      <c r="F3" s="1097" t="s">
        <v>1229</v>
      </c>
      <c r="G3" s="1097" t="s">
        <v>489</v>
      </c>
      <c r="H3" s="1097" t="s">
        <v>397</v>
      </c>
      <c r="I3" s="1097" t="s">
        <v>1228</v>
      </c>
      <c r="J3" s="1097" t="s">
        <v>489</v>
      </c>
      <c r="K3" s="1097" t="s">
        <v>397</v>
      </c>
      <c r="L3" s="1097" t="s">
        <v>1227</v>
      </c>
      <c r="M3" s="1097" t="s">
        <v>512</v>
      </c>
      <c r="N3" s="1097" t="s">
        <v>397</v>
      </c>
      <c r="O3" s="1097" t="s">
        <v>1227</v>
      </c>
      <c r="P3" s="1097" t="s">
        <v>512</v>
      </c>
      <c r="Q3" s="1097" t="s">
        <v>397</v>
      </c>
      <c r="R3" s="1598"/>
      <c r="S3" s="1098" t="s">
        <v>1225</v>
      </c>
      <c r="T3" s="1098" t="s">
        <v>1226</v>
      </c>
      <c r="U3" s="1098" t="s">
        <v>253</v>
      </c>
      <c r="V3" s="1598"/>
      <c r="W3" s="1598"/>
      <c r="X3" s="1598"/>
      <c r="Y3" s="1908"/>
      <c r="Z3" s="1598"/>
      <c r="AA3" s="1598"/>
      <c r="AB3" s="1598"/>
      <c r="AC3" s="1598"/>
      <c r="AD3" s="1598"/>
      <c r="AE3" s="1625"/>
      <c r="AF3" s="1623"/>
      <c r="AG3" s="1098" t="s">
        <v>1234</v>
      </c>
      <c r="AH3" s="1098" t="s">
        <v>1235</v>
      </c>
      <c r="AI3" s="1098" t="s">
        <v>1233</v>
      </c>
      <c r="AJ3" s="1098" t="s">
        <v>1237</v>
      </c>
      <c r="AK3" s="1098" t="s">
        <v>253</v>
      </c>
      <c r="AL3" s="1623"/>
      <c r="AM3" s="1623"/>
      <c r="AN3" s="1623"/>
      <c r="AO3" s="1908"/>
      <c r="AP3" s="1623"/>
      <c r="AQ3" s="1623"/>
      <c r="AR3" s="1623"/>
      <c r="AS3" s="1623"/>
      <c r="AT3" s="1622"/>
      <c r="AU3" s="1622"/>
      <c r="AW3" s="944" t="s">
        <v>548</v>
      </c>
      <c r="AX3" s="944" t="s">
        <v>549</v>
      </c>
      <c r="AY3" s="944" t="s">
        <v>468</v>
      </c>
    </row>
    <row r="4" spans="1:51" ht="16.149999999999999" customHeight="1" x14ac:dyDescent="0.2">
      <c r="A4" s="350"/>
      <c r="B4" s="351"/>
      <c r="C4" s="352">
        <v>1</v>
      </c>
      <c r="D4" s="352">
        <v>2</v>
      </c>
      <c r="E4" s="352">
        <v>3</v>
      </c>
      <c r="F4" s="352">
        <v>4</v>
      </c>
      <c r="G4" s="352">
        <v>5</v>
      </c>
      <c r="H4" s="352">
        <v>6</v>
      </c>
      <c r="I4" s="352">
        <v>7</v>
      </c>
      <c r="J4" s="352">
        <v>8</v>
      </c>
      <c r="K4" s="352">
        <v>9</v>
      </c>
      <c r="L4" s="352">
        <v>10</v>
      </c>
      <c r="M4" s="352">
        <v>11</v>
      </c>
      <c r="N4" s="352">
        <v>12</v>
      </c>
      <c r="O4" s="352">
        <v>13</v>
      </c>
      <c r="P4" s="352">
        <v>14</v>
      </c>
      <c r="Q4" s="352">
        <v>15</v>
      </c>
      <c r="R4" s="352">
        <v>16</v>
      </c>
      <c r="S4" s="352">
        <v>17</v>
      </c>
      <c r="T4" s="352">
        <v>18</v>
      </c>
      <c r="U4" s="352">
        <v>19</v>
      </c>
      <c r="V4" s="352">
        <v>20</v>
      </c>
      <c r="W4" s="352">
        <v>21</v>
      </c>
      <c r="X4" s="352">
        <v>22</v>
      </c>
      <c r="Y4" s="352">
        <v>23</v>
      </c>
      <c r="Z4" s="352">
        <v>24</v>
      </c>
      <c r="AA4" s="352">
        <v>25</v>
      </c>
      <c r="AB4" s="352">
        <v>26</v>
      </c>
      <c r="AC4" s="352">
        <v>27</v>
      </c>
      <c r="AD4" s="352">
        <v>28</v>
      </c>
      <c r="AE4" s="352">
        <v>29</v>
      </c>
      <c r="AF4" s="352">
        <v>30</v>
      </c>
      <c r="AG4" s="352">
        <v>31</v>
      </c>
      <c r="AH4" s="352">
        <v>32</v>
      </c>
      <c r="AI4" s="352">
        <v>33</v>
      </c>
      <c r="AJ4" s="352">
        <v>34</v>
      </c>
      <c r="AK4" s="352">
        <v>35</v>
      </c>
      <c r="AL4" s="352">
        <v>36</v>
      </c>
      <c r="AM4" s="352">
        <v>37</v>
      </c>
      <c r="AN4" s="352">
        <v>38</v>
      </c>
      <c r="AO4" s="352">
        <v>39</v>
      </c>
      <c r="AP4" s="352">
        <v>40</v>
      </c>
      <c r="AQ4" s="352">
        <v>41</v>
      </c>
      <c r="AR4" s="352">
        <v>42</v>
      </c>
      <c r="AS4" s="352">
        <v>43</v>
      </c>
      <c r="AT4" s="352">
        <v>44</v>
      </c>
      <c r="AU4" s="352">
        <v>45</v>
      </c>
      <c r="AV4" s="352">
        <v>46</v>
      </c>
      <c r="AW4" s="352">
        <v>47</v>
      </c>
      <c r="AX4" s="352">
        <v>48</v>
      </c>
      <c r="AY4" s="352">
        <v>49</v>
      </c>
    </row>
    <row r="5" spans="1:51" ht="38.25" hidden="1" x14ac:dyDescent="0.2">
      <c r="A5" s="350"/>
      <c r="B5" s="351"/>
      <c r="C5" s="236" t="s">
        <v>1139</v>
      </c>
      <c r="D5" s="236" t="s">
        <v>1115</v>
      </c>
      <c r="E5" s="236" t="s">
        <v>1049</v>
      </c>
      <c r="F5" s="236" t="s">
        <v>1140</v>
      </c>
      <c r="G5" s="236" t="s">
        <v>1060</v>
      </c>
      <c r="H5" s="236" t="s">
        <v>1116</v>
      </c>
      <c r="I5" s="236" t="s">
        <v>1141</v>
      </c>
      <c r="J5" s="236" t="s">
        <v>1062</v>
      </c>
      <c r="K5" s="236" t="s">
        <v>1117</v>
      </c>
      <c r="L5" s="236" t="s">
        <v>1142</v>
      </c>
      <c r="M5" s="236" t="s">
        <v>1064</v>
      </c>
      <c r="N5" s="236" t="s">
        <v>1118</v>
      </c>
      <c r="O5" s="236" t="s">
        <v>1143</v>
      </c>
      <c r="P5" s="236" t="s">
        <v>1066</v>
      </c>
      <c r="Q5" s="236" t="s">
        <v>1119</v>
      </c>
      <c r="R5" s="236" t="s">
        <v>1120</v>
      </c>
      <c r="S5" s="236" t="s">
        <v>1069</v>
      </c>
      <c r="T5" s="236" t="s">
        <v>1070</v>
      </c>
      <c r="U5" s="236" t="s">
        <v>1121</v>
      </c>
      <c r="V5" s="236" t="s">
        <v>1122</v>
      </c>
      <c r="W5" s="236" t="s">
        <v>1123</v>
      </c>
      <c r="X5" s="236" t="s">
        <v>1124</v>
      </c>
      <c r="Y5" s="236"/>
      <c r="Z5" s="236" t="s">
        <v>1125</v>
      </c>
      <c r="AA5" s="236" t="s">
        <v>1126</v>
      </c>
      <c r="AB5" s="236" t="s">
        <v>1127</v>
      </c>
      <c r="AC5" s="236" t="s">
        <v>1128</v>
      </c>
      <c r="AD5" s="236" t="s">
        <v>1129</v>
      </c>
      <c r="AE5" s="236" t="s">
        <v>1088</v>
      </c>
      <c r="AF5" s="236" t="s">
        <v>1130</v>
      </c>
      <c r="AG5" s="236" t="s">
        <v>1069</v>
      </c>
      <c r="AH5" s="236" t="s">
        <v>1131</v>
      </c>
      <c r="AI5" s="236" t="s">
        <v>1070</v>
      </c>
      <c r="AJ5" s="236" t="s">
        <v>1132</v>
      </c>
      <c r="AK5" s="236" t="s">
        <v>1133</v>
      </c>
      <c r="AL5" s="236" t="s">
        <v>1134</v>
      </c>
      <c r="AM5" s="236" t="s">
        <v>1135</v>
      </c>
      <c r="AN5" s="236" t="s">
        <v>1136</v>
      </c>
      <c r="AO5" s="236"/>
      <c r="AP5" s="236" t="s">
        <v>1106</v>
      </c>
      <c r="AQ5" s="236" t="s">
        <v>1107</v>
      </c>
      <c r="AR5" s="236" t="s">
        <v>1108</v>
      </c>
      <c r="AS5" s="236" t="s">
        <v>1137</v>
      </c>
      <c r="AT5" s="236" t="s">
        <v>1111</v>
      </c>
      <c r="AU5" s="236" t="s">
        <v>1112</v>
      </c>
      <c r="AV5" s="236"/>
      <c r="AW5" s="236" t="s">
        <v>1138</v>
      </c>
      <c r="AX5" s="236" t="s">
        <v>1114</v>
      </c>
      <c r="AY5" s="236" t="s">
        <v>1113</v>
      </c>
    </row>
    <row r="6" spans="1:51" ht="63.75" hidden="1" x14ac:dyDescent="0.2">
      <c r="A6" s="353"/>
      <c r="B6" s="346"/>
      <c r="C6" s="954" t="s">
        <v>802</v>
      </c>
      <c r="D6" s="954" t="s">
        <v>802</v>
      </c>
      <c r="E6" s="954" t="s">
        <v>803</v>
      </c>
      <c r="F6" s="954" t="s">
        <v>910</v>
      </c>
      <c r="G6" s="954" t="s">
        <v>802</v>
      </c>
      <c r="H6" s="954" t="s">
        <v>803</v>
      </c>
      <c r="I6" s="954" t="s">
        <v>910</v>
      </c>
      <c r="J6" s="954" t="s">
        <v>802</v>
      </c>
      <c r="K6" s="954" t="s">
        <v>803</v>
      </c>
      <c r="L6" s="954" t="s">
        <v>910</v>
      </c>
      <c r="M6" s="954" t="s">
        <v>802</v>
      </c>
      <c r="N6" s="954" t="s">
        <v>803</v>
      </c>
      <c r="O6" s="954" t="s">
        <v>910</v>
      </c>
      <c r="P6" s="954" t="s">
        <v>802</v>
      </c>
      <c r="Q6" s="954" t="s">
        <v>803</v>
      </c>
      <c r="R6" s="954" t="s">
        <v>803</v>
      </c>
      <c r="S6" s="954" t="s">
        <v>1054</v>
      </c>
      <c r="T6" s="954" t="s">
        <v>1054</v>
      </c>
      <c r="U6" s="954" t="s">
        <v>803</v>
      </c>
      <c r="V6" s="954" t="s">
        <v>803</v>
      </c>
      <c r="W6" s="954" t="s">
        <v>803</v>
      </c>
      <c r="X6" s="954" t="s">
        <v>803</v>
      </c>
      <c r="Y6" s="954" t="s">
        <v>1055</v>
      </c>
      <c r="Z6" s="954" t="s">
        <v>1076</v>
      </c>
      <c r="AA6" s="954" t="s">
        <v>1086</v>
      </c>
      <c r="AB6" s="954" t="s">
        <v>803</v>
      </c>
      <c r="AC6" s="954" t="s">
        <v>803</v>
      </c>
      <c r="AD6" s="954" t="s">
        <v>1077</v>
      </c>
      <c r="AE6" s="954" t="s">
        <v>802</v>
      </c>
      <c r="AF6" s="954" t="s">
        <v>803</v>
      </c>
      <c r="AG6" s="954" t="s">
        <v>1054</v>
      </c>
      <c r="AH6" s="954" t="s">
        <v>803</v>
      </c>
      <c r="AI6" s="954" t="s">
        <v>1054</v>
      </c>
      <c r="AJ6" s="954" t="s">
        <v>803</v>
      </c>
      <c r="AK6" s="954" t="s">
        <v>803</v>
      </c>
      <c r="AL6" s="954" t="s">
        <v>803</v>
      </c>
      <c r="AM6" s="954" t="s">
        <v>803</v>
      </c>
      <c r="AN6" s="954" t="s">
        <v>803</v>
      </c>
      <c r="AO6" s="954" t="s">
        <v>1055</v>
      </c>
      <c r="AP6" s="954" t="s">
        <v>803</v>
      </c>
      <c r="AQ6" s="954" t="s">
        <v>1086</v>
      </c>
      <c r="AR6" s="954" t="s">
        <v>803</v>
      </c>
      <c r="AS6" s="954" t="s">
        <v>803</v>
      </c>
      <c r="AT6" s="954" t="s">
        <v>803</v>
      </c>
      <c r="AU6" s="954" t="s">
        <v>803</v>
      </c>
      <c r="AV6" s="954"/>
      <c r="AW6" s="954" t="s">
        <v>1085</v>
      </c>
      <c r="AX6" s="954" t="s">
        <v>803</v>
      </c>
      <c r="AY6" s="954" t="s">
        <v>803</v>
      </c>
    </row>
    <row r="7" spans="1:51" ht="16.149999999999999" customHeight="1" x14ac:dyDescent="0.2">
      <c r="A7" s="59">
        <v>1</v>
      </c>
      <c r="B7" s="60" t="s">
        <v>7</v>
      </c>
      <c r="C7" s="335"/>
      <c r="D7" s="61"/>
      <c r="E7" s="66"/>
      <c r="F7" s="354"/>
      <c r="G7" s="61"/>
      <c r="H7" s="66"/>
      <c r="I7" s="354"/>
      <c r="J7" s="61"/>
      <c r="K7" s="66"/>
      <c r="L7" s="354"/>
      <c r="M7" s="61"/>
      <c r="N7" s="66"/>
      <c r="O7" s="354"/>
      <c r="P7" s="61"/>
      <c r="Q7" s="66"/>
      <c r="R7" s="93">
        <v>0</v>
      </c>
      <c r="S7" s="61"/>
      <c r="T7" s="61"/>
      <c r="U7" s="62"/>
      <c r="V7" s="93">
        <v>0</v>
      </c>
      <c r="W7" s="66"/>
      <c r="X7" s="93"/>
      <c r="Y7" s="61"/>
      <c r="Z7" s="93"/>
      <c r="AA7" s="61"/>
      <c r="AB7" s="61"/>
      <c r="AC7" s="93"/>
      <c r="AD7" s="97"/>
      <c r="AE7" s="67"/>
      <c r="AF7" s="90"/>
      <c r="AG7" s="335"/>
      <c r="AH7" s="67"/>
      <c r="AI7" s="335"/>
      <c r="AJ7" s="69"/>
      <c r="AK7" s="68"/>
      <c r="AL7" s="90"/>
      <c r="AM7" s="71"/>
      <c r="AN7" s="90"/>
      <c r="AO7" s="61"/>
      <c r="AP7" s="90"/>
      <c r="AQ7" s="69"/>
      <c r="AR7" s="69"/>
      <c r="AS7" s="90"/>
      <c r="AT7" s="70">
        <v>0</v>
      </c>
      <c r="AU7" s="87">
        <v>0</v>
      </c>
      <c r="AV7" s="192"/>
      <c r="AW7" s="66"/>
      <c r="AX7" s="66">
        <v>0</v>
      </c>
      <c r="AY7" s="66">
        <v>0</v>
      </c>
    </row>
    <row r="8" spans="1:51" ht="16.149999999999999" customHeight="1" x14ac:dyDescent="0.2">
      <c r="A8" s="55">
        <v>2</v>
      </c>
      <c r="B8" s="56" t="s">
        <v>8</v>
      </c>
      <c r="C8" s="336"/>
      <c r="D8" s="57"/>
      <c r="E8" s="75"/>
      <c r="F8" s="355"/>
      <c r="G8" s="57"/>
      <c r="H8" s="75"/>
      <c r="I8" s="355"/>
      <c r="J8" s="57"/>
      <c r="K8" s="75"/>
      <c r="L8" s="355"/>
      <c r="M8" s="57"/>
      <c r="N8" s="75"/>
      <c r="O8" s="355"/>
      <c r="P8" s="57"/>
      <c r="Q8" s="75"/>
      <c r="R8" s="94">
        <v>0</v>
      </c>
      <c r="S8" s="57"/>
      <c r="T8" s="57"/>
      <c r="U8" s="58"/>
      <c r="V8" s="94">
        <v>0</v>
      </c>
      <c r="W8" s="75"/>
      <c r="X8" s="94"/>
      <c r="Y8" s="57"/>
      <c r="Z8" s="94"/>
      <c r="AA8" s="57"/>
      <c r="AB8" s="57"/>
      <c r="AC8" s="94"/>
      <c r="AD8" s="98"/>
      <c r="AE8" s="76"/>
      <c r="AF8" s="91"/>
      <c r="AG8" s="336"/>
      <c r="AH8" s="76"/>
      <c r="AI8" s="336"/>
      <c r="AJ8" s="78"/>
      <c r="AK8" s="77"/>
      <c r="AL8" s="91"/>
      <c r="AM8" s="80"/>
      <c r="AN8" s="91"/>
      <c r="AO8" s="57"/>
      <c r="AP8" s="91"/>
      <c r="AQ8" s="78"/>
      <c r="AR8" s="78"/>
      <c r="AS8" s="91"/>
      <c r="AT8" s="79">
        <v>0</v>
      </c>
      <c r="AU8" s="88">
        <v>0</v>
      </c>
      <c r="AV8" s="192"/>
      <c r="AW8" s="75"/>
      <c r="AX8" s="75">
        <v>0</v>
      </c>
      <c r="AY8" s="75">
        <v>0</v>
      </c>
    </row>
    <row r="9" spans="1:51" ht="16.149999999999999" customHeight="1" x14ac:dyDescent="0.2">
      <c r="A9" s="55">
        <v>3</v>
      </c>
      <c r="B9" s="56" t="s">
        <v>9</v>
      </c>
      <c r="C9" s="336"/>
      <c r="D9" s="57"/>
      <c r="E9" s="75"/>
      <c r="F9" s="355"/>
      <c r="G9" s="57"/>
      <c r="H9" s="75"/>
      <c r="I9" s="355"/>
      <c r="J9" s="57"/>
      <c r="K9" s="75"/>
      <c r="L9" s="355"/>
      <c r="M9" s="57"/>
      <c r="N9" s="75"/>
      <c r="O9" s="355"/>
      <c r="P9" s="57"/>
      <c r="Q9" s="75"/>
      <c r="R9" s="94">
        <v>0</v>
      </c>
      <c r="S9" s="57"/>
      <c r="T9" s="57"/>
      <c r="U9" s="58"/>
      <c r="V9" s="94">
        <v>0</v>
      </c>
      <c r="W9" s="75"/>
      <c r="X9" s="94"/>
      <c r="Y9" s="57"/>
      <c r="Z9" s="94"/>
      <c r="AA9" s="57"/>
      <c r="AB9" s="57"/>
      <c r="AC9" s="94"/>
      <c r="AD9" s="98"/>
      <c r="AE9" s="76"/>
      <c r="AF9" s="91"/>
      <c r="AG9" s="336"/>
      <c r="AH9" s="76"/>
      <c r="AI9" s="336"/>
      <c r="AJ9" s="78"/>
      <c r="AK9" s="77"/>
      <c r="AL9" s="91"/>
      <c r="AM9" s="80"/>
      <c r="AN9" s="91"/>
      <c r="AO9" s="57"/>
      <c r="AP9" s="91"/>
      <c r="AQ9" s="78"/>
      <c r="AR9" s="78"/>
      <c r="AS9" s="91"/>
      <c r="AT9" s="79">
        <v>0</v>
      </c>
      <c r="AU9" s="88">
        <v>0</v>
      </c>
      <c r="AV9" s="192"/>
      <c r="AW9" s="75"/>
      <c r="AX9" s="75">
        <v>0</v>
      </c>
      <c r="AY9" s="75">
        <v>0</v>
      </c>
    </row>
    <row r="10" spans="1:51" ht="16.149999999999999" customHeight="1" x14ac:dyDescent="0.2">
      <c r="A10" s="55">
        <v>4</v>
      </c>
      <c r="B10" s="56" t="s">
        <v>10</v>
      </c>
      <c r="C10" s="336"/>
      <c r="D10" s="57"/>
      <c r="E10" s="75"/>
      <c r="F10" s="355"/>
      <c r="G10" s="57"/>
      <c r="H10" s="75"/>
      <c r="I10" s="355"/>
      <c r="J10" s="57"/>
      <c r="K10" s="75"/>
      <c r="L10" s="355"/>
      <c r="M10" s="57"/>
      <c r="N10" s="75"/>
      <c r="O10" s="355"/>
      <c r="P10" s="57"/>
      <c r="Q10" s="75"/>
      <c r="R10" s="94">
        <v>0</v>
      </c>
      <c r="S10" s="57"/>
      <c r="T10" s="57"/>
      <c r="U10" s="58"/>
      <c r="V10" s="94">
        <v>0</v>
      </c>
      <c r="W10" s="75"/>
      <c r="X10" s="94"/>
      <c r="Y10" s="57"/>
      <c r="Z10" s="94"/>
      <c r="AA10" s="57"/>
      <c r="AB10" s="57"/>
      <c r="AC10" s="94"/>
      <c r="AD10" s="98"/>
      <c r="AE10" s="76"/>
      <c r="AF10" s="91"/>
      <c r="AG10" s="336"/>
      <c r="AH10" s="76"/>
      <c r="AI10" s="336"/>
      <c r="AJ10" s="78"/>
      <c r="AK10" s="77"/>
      <c r="AL10" s="91"/>
      <c r="AM10" s="80"/>
      <c r="AN10" s="91"/>
      <c r="AO10" s="57"/>
      <c r="AP10" s="91"/>
      <c r="AQ10" s="78"/>
      <c r="AR10" s="78"/>
      <c r="AS10" s="91"/>
      <c r="AT10" s="79">
        <v>0</v>
      </c>
      <c r="AU10" s="88">
        <v>0</v>
      </c>
      <c r="AV10" s="192"/>
      <c r="AW10" s="75"/>
      <c r="AX10" s="75">
        <v>0</v>
      </c>
      <c r="AY10" s="75">
        <v>0</v>
      </c>
    </row>
    <row r="11" spans="1:51" ht="16.149999999999999" customHeight="1" x14ac:dyDescent="0.2">
      <c r="A11" s="50">
        <v>5</v>
      </c>
      <c r="B11" s="51" t="s">
        <v>11</v>
      </c>
      <c r="C11" s="337"/>
      <c r="D11" s="52"/>
      <c r="E11" s="81"/>
      <c r="F11" s="356"/>
      <c r="G11" s="52"/>
      <c r="H11" s="81"/>
      <c r="I11" s="356"/>
      <c r="J11" s="52"/>
      <c r="K11" s="81"/>
      <c r="L11" s="356"/>
      <c r="M11" s="52"/>
      <c r="N11" s="81"/>
      <c r="O11" s="356"/>
      <c r="P11" s="52"/>
      <c r="Q11" s="81"/>
      <c r="R11" s="95">
        <v>0</v>
      </c>
      <c r="S11" s="52"/>
      <c r="T11" s="52"/>
      <c r="U11" s="53"/>
      <c r="V11" s="95">
        <v>0</v>
      </c>
      <c r="W11" s="81"/>
      <c r="X11" s="95"/>
      <c r="Y11" s="52"/>
      <c r="Z11" s="95"/>
      <c r="AA11" s="54"/>
      <c r="AB11" s="52"/>
      <c r="AC11" s="96"/>
      <c r="AD11" s="96"/>
      <c r="AE11" s="72"/>
      <c r="AF11" s="92"/>
      <c r="AG11" s="337"/>
      <c r="AH11" s="72"/>
      <c r="AI11" s="337"/>
      <c r="AJ11" s="73"/>
      <c r="AK11" s="74"/>
      <c r="AL11" s="92"/>
      <c r="AM11" s="83"/>
      <c r="AN11" s="92"/>
      <c r="AO11" s="52"/>
      <c r="AP11" s="92"/>
      <c r="AQ11" s="73"/>
      <c r="AR11" s="73"/>
      <c r="AS11" s="92"/>
      <c r="AT11" s="82">
        <v>0</v>
      </c>
      <c r="AU11" s="89">
        <v>0</v>
      </c>
      <c r="AV11" s="192"/>
      <c r="AW11" s="81"/>
      <c r="AX11" s="81">
        <v>0</v>
      </c>
      <c r="AY11" s="81">
        <v>0</v>
      </c>
    </row>
    <row r="12" spans="1:51" ht="16.149999999999999" customHeight="1" x14ac:dyDescent="0.2">
      <c r="A12" s="59">
        <v>6</v>
      </c>
      <c r="B12" s="60" t="s">
        <v>12</v>
      </c>
      <c r="C12" s="335"/>
      <c r="D12" s="61"/>
      <c r="E12" s="66"/>
      <c r="F12" s="354"/>
      <c r="G12" s="61"/>
      <c r="H12" s="66"/>
      <c r="I12" s="354"/>
      <c r="J12" s="61"/>
      <c r="K12" s="66"/>
      <c r="L12" s="354"/>
      <c r="M12" s="61"/>
      <c r="N12" s="66"/>
      <c r="O12" s="354"/>
      <c r="P12" s="61"/>
      <c r="Q12" s="66"/>
      <c r="R12" s="93">
        <v>0</v>
      </c>
      <c r="S12" s="61"/>
      <c r="T12" s="61"/>
      <c r="U12" s="62"/>
      <c r="V12" s="93">
        <v>0</v>
      </c>
      <c r="W12" s="66"/>
      <c r="X12" s="93"/>
      <c r="Y12" s="61"/>
      <c r="Z12" s="93"/>
      <c r="AA12" s="61"/>
      <c r="AB12" s="61"/>
      <c r="AC12" s="93"/>
      <c r="AD12" s="97"/>
      <c r="AE12" s="67"/>
      <c r="AF12" s="90"/>
      <c r="AG12" s="335"/>
      <c r="AH12" s="67"/>
      <c r="AI12" s="335"/>
      <c r="AJ12" s="69"/>
      <c r="AK12" s="68"/>
      <c r="AL12" s="90"/>
      <c r="AM12" s="71"/>
      <c r="AN12" s="90"/>
      <c r="AO12" s="61"/>
      <c r="AP12" s="90"/>
      <c r="AQ12" s="69"/>
      <c r="AR12" s="69"/>
      <c r="AS12" s="90"/>
      <c r="AT12" s="70">
        <v>0</v>
      </c>
      <c r="AU12" s="87">
        <v>0</v>
      </c>
      <c r="AV12" s="192"/>
      <c r="AW12" s="66"/>
      <c r="AX12" s="66">
        <v>0</v>
      </c>
      <c r="AY12" s="66">
        <v>0</v>
      </c>
    </row>
    <row r="13" spans="1:51" ht="16.149999999999999" customHeight="1" x14ac:dyDescent="0.2">
      <c r="A13" s="55">
        <v>7</v>
      </c>
      <c r="B13" s="56" t="s">
        <v>13</v>
      </c>
      <c r="C13" s="336"/>
      <c r="D13" s="57"/>
      <c r="E13" s="75"/>
      <c r="F13" s="355"/>
      <c r="G13" s="57"/>
      <c r="H13" s="75"/>
      <c r="I13" s="355"/>
      <c r="J13" s="57"/>
      <c r="K13" s="75"/>
      <c r="L13" s="355"/>
      <c r="M13" s="57"/>
      <c r="N13" s="75"/>
      <c r="O13" s="355"/>
      <c r="P13" s="57"/>
      <c r="Q13" s="75"/>
      <c r="R13" s="94">
        <v>0</v>
      </c>
      <c r="S13" s="57"/>
      <c r="T13" s="57"/>
      <c r="U13" s="58"/>
      <c r="V13" s="94">
        <v>0</v>
      </c>
      <c r="W13" s="75"/>
      <c r="X13" s="94"/>
      <c r="Y13" s="57"/>
      <c r="Z13" s="94"/>
      <c r="AA13" s="57"/>
      <c r="AB13" s="57"/>
      <c r="AC13" s="94"/>
      <c r="AD13" s="98"/>
      <c r="AE13" s="76"/>
      <c r="AF13" s="91"/>
      <c r="AG13" s="336"/>
      <c r="AH13" s="76"/>
      <c r="AI13" s="336"/>
      <c r="AJ13" s="78"/>
      <c r="AK13" s="77"/>
      <c r="AL13" s="91"/>
      <c r="AM13" s="80"/>
      <c r="AN13" s="91"/>
      <c r="AO13" s="57"/>
      <c r="AP13" s="91"/>
      <c r="AQ13" s="78"/>
      <c r="AR13" s="78"/>
      <c r="AS13" s="91"/>
      <c r="AT13" s="79">
        <v>0</v>
      </c>
      <c r="AU13" s="88">
        <v>0</v>
      </c>
      <c r="AV13" s="192"/>
      <c r="AW13" s="75"/>
      <c r="AX13" s="75">
        <v>0</v>
      </c>
      <c r="AY13" s="75">
        <v>0</v>
      </c>
    </row>
    <row r="14" spans="1:51" ht="16.149999999999999" customHeight="1" x14ac:dyDescent="0.2">
      <c r="A14" s="55">
        <v>8</v>
      </c>
      <c r="B14" s="56" t="s">
        <v>14</v>
      </c>
      <c r="C14" s="336"/>
      <c r="D14" s="57"/>
      <c r="E14" s="75"/>
      <c r="F14" s="355"/>
      <c r="G14" s="57"/>
      <c r="H14" s="75"/>
      <c r="I14" s="355"/>
      <c r="J14" s="57"/>
      <c r="K14" s="75"/>
      <c r="L14" s="355"/>
      <c r="M14" s="57"/>
      <c r="N14" s="75"/>
      <c r="O14" s="355"/>
      <c r="P14" s="57"/>
      <c r="Q14" s="75"/>
      <c r="R14" s="94">
        <v>0</v>
      </c>
      <c r="S14" s="57"/>
      <c r="T14" s="57"/>
      <c r="U14" s="58"/>
      <c r="V14" s="94">
        <v>0</v>
      </c>
      <c r="W14" s="75"/>
      <c r="X14" s="94"/>
      <c r="Y14" s="57"/>
      <c r="Z14" s="94"/>
      <c r="AA14" s="57"/>
      <c r="AB14" s="57"/>
      <c r="AC14" s="94"/>
      <c r="AD14" s="98"/>
      <c r="AE14" s="76"/>
      <c r="AF14" s="91"/>
      <c r="AG14" s="336"/>
      <c r="AH14" s="76"/>
      <c r="AI14" s="336"/>
      <c r="AJ14" s="78"/>
      <c r="AK14" s="77"/>
      <c r="AL14" s="91"/>
      <c r="AM14" s="80"/>
      <c r="AN14" s="91"/>
      <c r="AO14" s="57"/>
      <c r="AP14" s="91"/>
      <c r="AQ14" s="78"/>
      <c r="AR14" s="78"/>
      <c r="AS14" s="91"/>
      <c r="AT14" s="79">
        <v>0</v>
      </c>
      <c r="AU14" s="88">
        <v>0</v>
      </c>
      <c r="AV14" s="192"/>
      <c r="AW14" s="75"/>
      <c r="AX14" s="75">
        <v>0</v>
      </c>
      <c r="AY14" s="75">
        <v>0</v>
      </c>
    </row>
    <row r="15" spans="1:51" ht="16.149999999999999" customHeight="1" x14ac:dyDescent="0.2">
      <c r="A15" s="55">
        <v>9</v>
      </c>
      <c r="B15" s="56" t="s">
        <v>15</v>
      </c>
      <c r="C15" s="336"/>
      <c r="D15" s="57"/>
      <c r="E15" s="75"/>
      <c r="F15" s="355"/>
      <c r="G15" s="57"/>
      <c r="H15" s="75"/>
      <c r="I15" s="355"/>
      <c r="J15" s="57"/>
      <c r="K15" s="75"/>
      <c r="L15" s="355"/>
      <c r="M15" s="57"/>
      <c r="N15" s="75"/>
      <c r="O15" s="355"/>
      <c r="P15" s="57"/>
      <c r="Q15" s="75"/>
      <c r="R15" s="94">
        <v>0</v>
      </c>
      <c r="S15" s="57"/>
      <c r="T15" s="57"/>
      <c r="U15" s="58"/>
      <c r="V15" s="94">
        <v>0</v>
      </c>
      <c r="W15" s="75"/>
      <c r="X15" s="94"/>
      <c r="Y15" s="57"/>
      <c r="Z15" s="94"/>
      <c r="AA15" s="57"/>
      <c r="AB15" s="57"/>
      <c r="AC15" s="94"/>
      <c r="AD15" s="98"/>
      <c r="AE15" s="76"/>
      <c r="AF15" s="91"/>
      <c r="AG15" s="336"/>
      <c r="AH15" s="76"/>
      <c r="AI15" s="336"/>
      <c r="AJ15" s="78"/>
      <c r="AK15" s="77"/>
      <c r="AL15" s="91"/>
      <c r="AM15" s="80"/>
      <c r="AN15" s="91"/>
      <c r="AO15" s="57"/>
      <c r="AP15" s="91"/>
      <c r="AQ15" s="78"/>
      <c r="AR15" s="78"/>
      <c r="AS15" s="91"/>
      <c r="AT15" s="79">
        <v>0</v>
      </c>
      <c r="AU15" s="88">
        <v>0</v>
      </c>
      <c r="AV15" s="192"/>
      <c r="AW15" s="75"/>
      <c r="AX15" s="75">
        <v>0</v>
      </c>
      <c r="AY15" s="75">
        <v>0</v>
      </c>
    </row>
    <row r="16" spans="1:51" ht="16.149999999999999" customHeight="1" x14ac:dyDescent="0.2">
      <c r="A16" s="50">
        <v>10</v>
      </c>
      <c r="B16" s="51" t="s">
        <v>16</v>
      </c>
      <c r="C16" s="337"/>
      <c r="D16" s="52"/>
      <c r="E16" s="81"/>
      <c r="F16" s="356"/>
      <c r="G16" s="52"/>
      <c r="H16" s="81"/>
      <c r="I16" s="356"/>
      <c r="J16" s="52"/>
      <c r="K16" s="81"/>
      <c r="L16" s="356"/>
      <c r="M16" s="52"/>
      <c r="N16" s="81"/>
      <c r="O16" s="356"/>
      <c r="P16" s="52"/>
      <c r="Q16" s="81"/>
      <c r="R16" s="95">
        <v>0</v>
      </c>
      <c r="S16" s="52"/>
      <c r="T16" s="52"/>
      <c r="U16" s="53"/>
      <c r="V16" s="95">
        <v>0</v>
      </c>
      <c r="W16" s="81"/>
      <c r="X16" s="95"/>
      <c r="Y16" s="52"/>
      <c r="Z16" s="95"/>
      <c r="AA16" s="54"/>
      <c r="AB16" s="52"/>
      <c r="AC16" s="96"/>
      <c r="AD16" s="96"/>
      <c r="AE16" s="72"/>
      <c r="AF16" s="92"/>
      <c r="AG16" s="337"/>
      <c r="AH16" s="72"/>
      <c r="AI16" s="337"/>
      <c r="AJ16" s="73"/>
      <c r="AK16" s="74"/>
      <c r="AL16" s="92"/>
      <c r="AM16" s="83"/>
      <c r="AN16" s="92"/>
      <c r="AO16" s="52"/>
      <c r="AP16" s="92"/>
      <c r="AQ16" s="73"/>
      <c r="AR16" s="73"/>
      <c r="AS16" s="92"/>
      <c r="AT16" s="82">
        <v>0</v>
      </c>
      <c r="AU16" s="89">
        <v>0</v>
      </c>
      <c r="AV16" s="192"/>
      <c r="AW16" s="81"/>
      <c r="AX16" s="81">
        <v>0</v>
      </c>
      <c r="AY16" s="81">
        <v>0</v>
      </c>
    </row>
    <row r="17" spans="1:51" ht="16.149999999999999" customHeight="1" x14ac:dyDescent="0.2">
      <c r="A17" s="59">
        <v>11</v>
      </c>
      <c r="B17" s="60" t="s">
        <v>17</v>
      </c>
      <c r="C17" s="335"/>
      <c r="D17" s="61"/>
      <c r="E17" s="66"/>
      <c r="F17" s="354"/>
      <c r="G17" s="61"/>
      <c r="H17" s="66"/>
      <c r="I17" s="354"/>
      <c r="J17" s="61"/>
      <c r="K17" s="66"/>
      <c r="L17" s="354"/>
      <c r="M17" s="61"/>
      <c r="N17" s="66"/>
      <c r="O17" s="354"/>
      <c r="P17" s="61"/>
      <c r="Q17" s="66"/>
      <c r="R17" s="93">
        <v>0</v>
      </c>
      <c r="S17" s="61"/>
      <c r="T17" s="61"/>
      <c r="U17" s="62"/>
      <c r="V17" s="93">
        <v>0</v>
      </c>
      <c r="W17" s="66"/>
      <c r="X17" s="93"/>
      <c r="Y17" s="61"/>
      <c r="Z17" s="93"/>
      <c r="AA17" s="61"/>
      <c r="AB17" s="61"/>
      <c r="AC17" s="93"/>
      <c r="AD17" s="97"/>
      <c r="AE17" s="67"/>
      <c r="AF17" s="90"/>
      <c r="AG17" s="335"/>
      <c r="AH17" s="67"/>
      <c r="AI17" s="335"/>
      <c r="AJ17" s="69"/>
      <c r="AK17" s="68"/>
      <c r="AL17" s="90"/>
      <c r="AM17" s="71"/>
      <c r="AN17" s="90"/>
      <c r="AO17" s="61"/>
      <c r="AP17" s="90"/>
      <c r="AQ17" s="69"/>
      <c r="AR17" s="69"/>
      <c r="AS17" s="90"/>
      <c r="AT17" s="70">
        <v>0</v>
      </c>
      <c r="AU17" s="87">
        <v>0</v>
      </c>
      <c r="AV17" s="192"/>
      <c r="AW17" s="66"/>
      <c r="AX17" s="66">
        <v>0</v>
      </c>
      <c r="AY17" s="66">
        <v>0</v>
      </c>
    </row>
    <row r="18" spans="1:51" ht="16.149999999999999" customHeight="1" x14ac:dyDescent="0.2">
      <c r="A18" s="55">
        <v>12</v>
      </c>
      <c r="B18" s="56" t="s">
        <v>18</v>
      </c>
      <c r="C18" s="336"/>
      <c r="D18" s="57"/>
      <c r="E18" s="75"/>
      <c r="F18" s="355"/>
      <c r="G18" s="57"/>
      <c r="H18" s="75"/>
      <c r="I18" s="355"/>
      <c r="J18" s="57"/>
      <c r="K18" s="75"/>
      <c r="L18" s="355"/>
      <c r="M18" s="57"/>
      <c r="N18" s="75"/>
      <c r="O18" s="355"/>
      <c r="P18" s="57"/>
      <c r="Q18" s="75"/>
      <c r="R18" s="94">
        <v>0</v>
      </c>
      <c r="S18" s="57"/>
      <c r="T18" s="57"/>
      <c r="U18" s="58"/>
      <c r="V18" s="94">
        <v>0</v>
      </c>
      <c r="W18" s="75"/>
      <c r="X18" s="94"/>
      <c r="Y18" s="57"/>
      <c r="Z18" s="94"/>
      <c r="AA18" s="57"/>
      <c r="AB18" s="57"/>
      <c r="AC18" s="94"/>
      <c r="AD18" s="98"/>
      <c r="AE18" s="76"/>
      <c r="AF18" s="91"/>
      <c r="AG18" s="336"/>
      <c r="AH18" s="76"/>
      <c r="AI18" s="336"/>
      <c r="AJ18" s="78"/>
      <c r="AK18" s="77"/>
      <c r="AL18" s="91"/>
      <c r="AM18" s="80"/>
      <c r="AN18" s="91"/>
      <c r="AO18" s="57"/>
      <c r="AP18" s="91"/>
      <c r="AQ18" s="78"/>
      <c r="AR18" s="78"/>
      <c r="AS18" s="91"/>
      <c r="AT18" s="79">
        <v>0</v>
      </c>
      <c r="AU18" s="88">
        <v>0</v>
      </c>
      <c r="AV18" s="192"/>
      <c r="AW18" s="75"/>
      <c r="AX18" s="75">
        <v>0</v>
      </c>
      <c r="AY18" s="75">
        <v>0</v>
      </c>
    </row>
    <row r="19" spans="1:51" ht="16.149999999999999" customHeight="1" x14ac:dyDescent="0.2">
      <c r="A19" s="55">
        <v>13</v>
      </c>
      <c r="B19" s="56" t="s">
        <v>19</v>
      </c>
      <c r="C19" s="336"/>
      <c r="D19" s="57"/>
      <c r="E19" s="75"/>
      <c r="F19" s="355"/>
      <c r="G19" s="57"/>
      <c r="H19" s="75"/>
      <c r="I19" s="355"/>
      <c r="J19" s="57"/>
      <c r="K19" s="75"/>
      <c r="L19" s="355"/>
      <c r="M19" s="57"/>
      <c r="N19" s="75"/>
      <c r="O19" s="355"/>
      <c r="P19" s="57"/>
      <c r="Q19" s="75"/>
      <c r="R19" s="94">
        <v>0</v>
      </c>
      <c r="S19" s="57"/>
      <c r="T19" s="57"/>
      <c r="U19" s="58"/>
      <c r="V19" s="94">
        <v>0</v>
      </c>
      <c r="W19" s="75"/>
      <c r="X19" s="94"/>
      <c r="Y19" s="57"/>
      <c r="Z19" s="94"/>
      <c r="AA19" s="57"/>
      <c r="AB19" s="57"/>
      <c r="AC19" s="94"/>
      <c r="AD19" s="98"/>
      <c r="AE19" s="76"/>
      <c r="AF19" s="91"/>
      <c r="AG19" s="336"/>
      <c r="AH19" s="76"/>
      <c r="AI19" s="336"/>
      <c r="AJ19" s="78"/>
      <c r="AK19" s="77"/>
      <c r="AL19" s="91"/>
      <c r="AM19" s="80"/>
      <c r="AN19" s="91"/>
      <c r="AO19" s="57"/>
      <c r="AP19" s="91"/>
      <c r="AQ19" s="78"/>
      <c r="AR19" s="78"/>
      <c r="AS19" s="91"/>
      <c r="AT19" s="79">
        <v>0</v>
      </c>
      <c r="AU19" s="88">
        <v>0</v>
      </c>
      <c r="AV19" s="192"/>
      <c r="AW19" s="75"/>
      <c r="AX19" s="75">
        <v>0</v>
      </c>
      <c r="AY19" s="75">
        <v>0</v>
      </c>
    </row>
    <row r="20" spans="1:51" ht="16.149999999999999" customHeight="1" x14ac:dyDescent="0.2">
      <c r="A20" s="55">
        <v>14</v>
      </c>
      <c r="B20" s="56" t="s">
        <v>20</v>
      </c>
      <c r="C20" s="336"/>
      <c r="D20" s="57"/>
      <c r="E20" s="75"/>
      <c r="F20" s="355"/>
      <c r="G20" s="57"/>
      <c r="H20" s="75"/>
      <c r="I20" s="355"/>
      <c r="J20" s="57"/>
      <c r="K20" s="75"/>
      <c r="L20" s="355"/>
      <c r="M20" s="57"/>
      <c r="N20" s="75"/>
      <c r="O20" s="355"/>
      <c r="P20" s="57"/>
      <c r="Q20" s="75"/>
      <c r="R20" s="94">
        <v>0</v>
      </c>
      <c r="S20" s="57"/>
      <c r="T20" s="57"/>
      <c r="U20" s="58"/>
      <c r="V20" s="94">
        <v>0</v>
      </c>
      <c r="W20" s="75"/>
      <c r="X20" s="94"/>
      <c r="Y20" s="57"/>
      <c r="Z20" s="94"/>
      <c r="AA20" s="57"/>
      <c r="AB20" s="57"/>
      <c r="AC20" s="94"/>
      <c r="AD20" s="98"/>
      <c r="AE20" s="76"/>
      <c r="AF20" s="91"/>
      <c r="AG20" s="336"/>
      <c r="AH20" s="76"/>
      <c r="AI20" s="336"/>
      <c r="AJ20" s="78"/>
      <c r="AK20" s="77"/>
      <c r="AL20" s="91"/>
      <c r="AM20" s="80"/>
      <c r="AN20" s="91"/>
      <c r="AO20" s="57"/>
      <c r="AP20" s="91"/>
      <c r="AQ20" s="78"/>
      <c r="AR20" s="78"/>
      <c r="AS20" s="91"/>
      <c r="AT20" s="79">
        <v>0</v>
      </c>
      <c r="AU20" s="88">
        <v>0</v>
      </c>
      <c r="AV20" s="192"/>
      <c r="AW20" s="75"/>
      <c r="AX20" s="75">
        <v>0</v>
      </c>
      <c r="AY20" s="75">
        <v>0</v>
      </c>
    </row>
    <row r="21" spans="1:51" ht="16.149999999999999" customHeight="1" x14ac:dyDescent="0.2">
      <c r="A21" s="50">
        <v>15</v>
      </c>
      <c r="B21" s="51" t="s">
        <v>21</v>
      </c>
      <c r="C21" s="337"/>
      <c r="D21" s="52"/>
      <c r="E21" s="81"/>
      <c r="F21" s="356"/>
      <c r="G21" s="52"/>
      <c r="H21" s="81"/>
      <c r="I21" s="356"/>
      <c r="J21" s="52"/>
      <c r="K21" s="81"/>
      <c r="L21" s="356"/>
      <c r="M21" s="52"/>
      <c r="N21" s="81"/>
      <c r="O21" s="356"/>
      <c r="P21" s="52"/>
      <c r="Q21" s="81"/>
      <c r="R21" s="95">
        <v>0</v>
      </c>
      <c r="S21" s="52"/>
      <c r="T21" s="52"/>
      <c r="U21" s="53"/>
      <c r="V21" s="95">
        <v>0</v>
      </c>
      <c r="W21" s="81"/>
      <c r="X21" s="95"/>
      <c r="Y21" s="52"/>
      <c r="Z21" s="95"/>
      <c r="AA21" s="54"/>
      <c r="AB21" s="52"/>
      <c r="AC21" s="96"/>
      <c r="AD21" s="96"/>
      <c r="AE21" s="72"/>
      <c r="AF21" s="92"/>
      <c r="AG21" s="337"/>
      <c r="AH21" s="72"/>
      <c r="AI21" s="337"/>
      <c r="AJ21" s="73"/>
      <c r="AK21" s="74"/>
      <c r="AL21" s="92"/>
      <c r="AM21" s="83"/>
      <c r="AN21" s="92"/>
      <c r="AO21" s="52"/>
      <c r="AP21" s="92"/>
      <c r="AQ21" s="73"/>
      <c r="AR21" s="73"/>
      <c r="AS21" s="92"/>
      <c r="AT21" s="82">
        <v>0</v>
      </c>
      <c r="AU21" s="89">
        <v>0</v>
      </c>
      <c r="AV21" s="192"/>
      <c r="AW21" s="81"/>
      <c r="AX21" s="81">
        <v>0</v>
      </c>
      <c r="AY21" s="81">
        <v>0</v>
      </c>
    </row>
    <row r="22" spans="1:51" ht="16.149999999999999" customHeight="1" x14ac:dyDescent="0.2">
      <c r="A22" s="59">
        <v>16</v>
      </c>
      <c r="B22" s="60" t="s">
        <v>22</v>
      </c>
      <c r="C22" s="335"/>
      <c r="D22" s="61"/>
      <c r="E22" s="66"/>
      <c r="F22" s="354"/>
      <c r="G22" s="61"/>
      <c r="H22" s="66"/>
      <c r="I22" s="354"/>
      <c r="J22" s="61"/>
      <c r="K22" s="66"/>
      <c r="L22" s="354"/>
      <c r="M22" s="61"/>
      <c r="N22" s="66"/>
      <c r="O22" s="354"/>
      <c r="P22" s="61"/>
      <c r="Q22" s="66"/>
      <c r="R22" s="93">
        <v>0</v>
      </c>
      <c r="S22" s="61"/>
      <c r="T22" s="61"/>
      <c r="U22" s="62"/>
      <c r="V22" s="93">
        <v>0</v>
      </c>
      <c r="W22" s="66"/>
      <c r="X22" s="93"/>
      <c r="Y22" s="61"/>
      <c r="Z22" s="93"/>
      <c r="AA22" s="61"/>
      <c r="AB22" s="61"/>
      <c r="AC22" s="93"/>
      <c r="AD22" s="97"/>
      <c r="AE22" s="67"/>
      <c r="AF22" s="90"/>
      <c r="AG22" s="335"/>
      <c r="AH22" s="67"/>
      <c r="AI22" s="335"/>
      <c r="AJ22" s="69"/>
      <c r="AK22" s="68"/>
      <c r="AL22" s="90"/>
      <c r="AM22" s="71"/>
      <c r="AN22" s="90"/>
      <c r="AO22" s="61"/>
      <c r="AP22" s="90"/>
      <c r="AQ22" s="69"/>
      <c r="AR22" s="69"/>
      <c r="AS22" s="90"/>
      <c r="AT22" s="70">
        <v>0</v>
      </c>
      <c r="AU22" s="87">
        <v>0</v>
      </c>
      <c r="AV22" s="192"/>
      <c r="AW22" s="66"/>
      <c r="AX22" s="66">
        <v>0</v>
      </c>
      <c r="AY22" s="66">
        <v>0</v>
      </c>
    </row>
    <row r="23" spans="1:51" ht="16.149999999999999" customHeight="1" x14ac:dyDescent="0.2">
      <c r="A23" s="55">
        <v>17</v>
      </c>
      <c r="B23" s="56" t="s">
        <v>23</v>
      </c>
      <c r="C23" s="336"/>
      <c r="D23" s="57"/>
      <c r="E23" s="75"/>
      <c r="F23" s="355"/>
      <c r="G23" s="57"/>
      <c r="H23" s="75"/>
      <c r="I23" s="355"/>
      <c r="J23" s="57"/>
      <c r="K23" s="75"/>
      <c r="L23" s="355"/>
      <c r="M23" s="57"/>
      <c r="N23" s="75"/>
      <c r="O23" s="355"/>
      <c r="P23" s="57"/>
      <c r="Q23" s="75"/>
      <c r="R23" s="94">
        <v>0</v>
      </c>
      <c r="S23" s="57"/>
      <c r="T23" s="57"/>
      <c r="U23" s="58"/>
      <c r="V23" s="94">
        <v>0</v>
      </c>
      <c r="W23" s="75"/>
      <c r="X23" s="94"/>
      <c r="Y23" s="57"/>
      <c r="Z23" s="94"/>
      <c r="AA23" s="57"/>
      <c r="AB23" s="57"/>
      <c r="AC23" s="94"/>
      <c r="AD23" s="98"/>
      <c r="AE23" s="76"/>
      <c r="AF23" s="91"/>
      <c r="AG23" s="336"/>
      <c r="AH23" s="76"/>
      <c r="AI23" s="336"/>
      <c r="AJ23" s="78"/>
      <c r="AK23" s="77"/>
      <c r="AL23" s="91"/>
      <c r="AM23" s="80"/>
      <c r="AN23" s="91"/>
      <c r="AO23" s="57"/>
      <c r="AP23" s="91"/>
      <c r="AQ23" s="78"/>
      <c r="AR23" s="78"/>
      <c r="AS23" s="91"/>
      <c r="AT23" s="79">
        <v>0</v>
      </c>
      <c r="AU23" s="88">
        <v>0</v>
      </c>
      <c r="AV23" s="192"/>
      <c r="AW23" s="75"/>
      <c r="AX23" s="75">
        <v>0</v>
      </c>
      <c r="AY23" s="75">
        <v>0</v>
      </c>
    </row>
    <row r="24" spans="1:51" ht="16.149999999999999" customHeight="1" x14ac:dyDescent="0.2">
      <c r="A24" s="55">
        <v>18</v>
      </c>
      <c r="B24" s="56" t="s">
        <v>24</v>
      </c>
      <c r="C24" s="336"/>
      <c r="D24" s="57"/>
      <c r="E24" s="75"/>
      <c r="F24" s="355"/>
      <c r="G24" s="57"/>
      <c r="H24" s="75"/>
      <c r="I24" s="355"/>
      <c r="J24" s="57"/>
      <c r="K24" s="75"/>
      <c r="L24" s="355"/>
      <c r="M24" s="57"/>
      <c r="N24" s="75"/>
      <c r="O24" s="355"/>
      <c r="P24" s="57"/>
      <c r="Q24" s="75"/>
      <c r="R24" s="94">
        <v>0</v>
      </c>
      <c r="S24" s="57"/>
      <c r="T24" s="57"/>
      <c r="U24" s="58"/>
      <c r="V24" s="94">
        <v>0</v>
      </c>
      <c r="W24" s="75"/>
      <c r="X24" s="94"/>
      <c r="Y24" s="57"/>
      <c r="Z24" s="94"/>
      <c r="AA24" s="57"/>
      <c r="AB24" s="57"/>
      <c r="AC24" s="94"/>
      <c r="AD24" s="98"/>
      <c r="AE24" s="76"/>
      <c r="AF24" s="91"/>
      <c r="AG24" s="336"/>
      <c r="AH24" s="76"/>
      <c r="AI24" s="336"/>
      <c r="AJ24" s="78"/>
      <c r="AK24" s="77"/>
      <c r="AL24" s="91"/>
      <c r="AM24" s="80"/>
      <c r="AN24" s="91"/>
      <c r="AO24" s="57"/>
      <c r="AP24" s="91"/>
      <c r="AQ24" s="78"/>
      <c r="AR24" s="78"/>
      <c r="AS24" s="91"/>
      <c r="AT24" s="79">
        <v>0</v>
      </c>
      <c r="AU24" s="88">
        <v>0</v>
      </c>
      <c r="AV24" s="192"/>
      <c r="AW24" s="75"/>
      <c r="AX24" s="75">
        <v>0</v>
      </c>
      <c r="AY24" s="75">
        <v>0</v>
      </c>
    </row>
    <row r="25" spans="1:51" ht="16.149999999999999" customHeight="1" x14ac:dyDescent="0.2">
      <c r="A25" s="55">
        <v>19</v>
      </c>
      <c r="B25" s="56" t="s">
        <v>25</v>
      </c>
      <c r="C25" s="336"/>
      <c r="D25" s="57"/>
      <c r="E25" s="75"/>
      <c r="F25" s="355"/>
      <c r="G25" s="57"/>
      <c r="H25" s="75"/>
      <c r="I25" s="355"/>
      <c r="J25" s="57"/>
      <c r="K25" s="75"/>
      <c r="L25" s="355"/>
      <c r="M25" s="57"/>
      <c r="N25" s="75"/>
      <c r="O25" s="355"/>
      <c r="P25" s="57"/>
      <c r="Q25" s="75"/>
      <c r="R25" s="94">
        <v>0</v>
      </c>
      <c r="S25" s="57"/>
      <c r="T25" s="57"/>
      <c r="U25" s="58"/>
      <c r="V25" s="94">
        <v>0</v>
      </c>
      <c r="W25" s="75"/>
      <c r="X25" s="94"/>
      <c r="Y25" s="57"/>
      <c r="Z25" s="94"/>
      <c r="AA25" s="57"/>
      <c r="AB25" s="57"/>
      <c r="AC25" s="94"/>
      <c r="AD25" s="98"/>
      <c r="AE25" s="76"/>
      <c r="AF25" s="91"/>
      <c r="AG25" s="336"/>
      <c r="AH25" s="76"/>
      <c r="AI25" s="336"/>
      <c r="AJ25" s="78"/>
      <c r="AK25" s="77"/>
      <c r="AL25" s="91"/>
      <c r="AM25" s="80"/>
      <c r="AN25" s="91"/>
      <c r="AO25" s="57"/>
      <c r="AP25" s="91"/>
      <c r="AQ25" s="78"/>
      <c r="AR25" s="78"/>
      <c r="AS25" s="91"/>
      <c r="AT25" s="79">
        <v>0</v>
      </c>
      <c r="AU25" s="88">
        <v>0</v>
      </c>
      <c r="AV25" s="192"/>
      <c r="AW25" s="75"/>
      <c r="AX25" s="75">
        <v>0</v>
      </c>
      <c r="AY25" s="75">
        <v>0</v>
      </c>
    </row>
    <row r="26" spans="1:51" ht="16.149999999999999" customHeight="1" x14ac:dyDescent="0.2">
      <c r="A26" s="50">
        <v>20</v>
      </c>
      <c r="B26" s="51" t="s">
        <v>26</v>
      </c>
      <c r="C26" s="337"/>
      <c r="D26" s="52"/>
      <c r="E26" s="81"/>
      <c r="F26" s="356"/>
      <c r="G26" s="52"/>
      <c r="H26" s="81"/>
      <c r="I26" s="356"/>
      <c r="J26" s="52"/>
      <c r="K26" s="81"/>
      <c r="L26" s="356"/>
      <c r="M26" s="52"/>
      <c r="N26" s="81"/>
      <c r="O26" s="356"/>
      <c r="P26" s="52"/>
      <c r="Q26" s="81"/>
      <c r="R26" s="95">
        <v>0</v>
      </c>
      <c r="S26" s="52"/>
      <c r="T26" s="52"/>
      <c r="U26" s="53"/>
      <c r="V26" s="95">
        <v>0</v>
      </c>
      <c r="W26" s="81"/>
      <c r="X26" s="95"/>
      <c r="Y26" s="52"/>
      <c r="Z26" s="95"/>
      <c r="AA26" s="54"/>
      <c r="AB26" s="52"/>
      <c r="AC26" s="96"/>
      <c r="AD26" s="96"/>
      <c r="AE26" s="72"/>
      <c r="AF26" s="92"/>
      <c r="AG26" s="337"/>
      <c r="AH26" s="72"/>
      <c r="AI26" s="337"/>
      <c r="AJ26" s="73"/>
      <c r="AK26" s="74"/>
      <c r="AL26" s="92"/>
      <c r="AM26" s="83"/>
      <c r="AN26" s="92"/>
      <c r="AO26" s="52"/>
      <c r="AP26" s="92"/>
      <c r="AQ26" s="73"/>
      <c r="AR26" s="73"/>
      <c r="AS26" s="92"/>
      <c r="AT26" s="82">
        <v>0</v>
      </c>
      <c r="AU26" s="89">
        <v>0</v>
      </c>
      <c r="AV26" s="192"/>
      <c r="AW26" s="81"/>
      <c r="AX26" s="81">
        <v>0</v>
      </c>
      <c r="AY26" s="81">
        <v>0</v>
      </c>
    </row>
    <row r="27" spans="1:51" ht="16.149999999999999" customHeight="1" x14ac:dyDescent="0.2">
      <c r="A27" s="59">
        <v>21</v>
      </c>
      <c r="B27" s="60" t="s">
        <v>27</v>
      </c>
      <c r="C27" s="335"/>
      <c r="D27" s="61"/>
      <c r="E27" s="66"/>
      <c r="F27" s="354"/>
      <c r="G27" s="61"/>
      <c r="H27" s="66"/>
      <c r="I27" s="354"/>
      <c r="J27" s="61"/>
      <c r="K27" s="66"/>
      <c r="L27" s="354"/>
      <c r="M27" s="61"/>
      <c r="N27" s="66"/>
      <c r="O27" s="354"/>
      <c r="P27" s="61"/>
      <c r="Q27" s="66"/>
      <c r="R27" s="93">
        <v>5669</v>
      </c>
      <c r="S27" s="61"/>
      <c r="T27" s="61"/>
      <c r="U27" s="62"/>
      <c r="V27" s="93">
        <v>0</v>
      </c>
      <c r="W27" s="66"/>
      <c r="X27" s="93"/>
      <c r="Y27" s="61"/>
      <c r="Z27" s="93"/>
      <c r="AA27" s="61"/>
      <c r="AB27" s="61"/>
      <c r="AC27" s="93"/>
      <c r="AD27" s="97"/>
      <c r="AE27" s="67"/>
      <c r="AF27" s="90"/>
      <c r="AG27" s="335"/>
      <c r="AH27" s="67"/>
      <c r="AI27" s="335"/>
      <c r="AJ27" s="69"/>
      <c r="AK27" s="68"/>
      <c r="AL27" s="90"/>
      <c r="AM27" s="71"/>
      <c r="AN27" s="90"/>
      <c r="AO27" s="61"/>
      <c r="AP27" s="90"/>
      <c r="AQ27" s="69"/>
      <c r="AR27" s="69"/>
      <c r="AS27" s="90"/>
      <c r="AT27" s="70">
        <v>0</v>
      </c>
      <c r="AU27" s="87">
        <v>0</v>
      </c>
      <c r="AV27" s="192"/>
      <c r="AW27" s="66"/>
      <c r="AX27" s="66">
        <v>0</v>
      </c>
      <c r="AY27" s="66">
        <v>0</v>
      </c>
    </row>
    <row r="28" spans="1:51" ht="16.149999999999999" customHeight="1" x14ac:dyDescent="0.2">
      <c r="A28" s="55">
        <v>22</v>
      </c>
      <c r="B28" s="56" t="s">
        <v>28</v>
      </c>
      <c r="C28" s="336"/>
      <c r="D28" s="57"/>
      <c r="E28" s="75"/>
      <c r="F28" s="355"/>
      <c r="G28" s="57"/>
      <c r="H28" s="75"/>
      <c r="I28" s="355"/>
      <c r="J28" s="57"/>
      <c r="K28" s="75"/>
      <c r="L28" s="355"/>
      <c r="M28" s="57"/>
      <c r="N28" s="75"/>
      <c r="O28" s="355"/>
      <c r="P28" s="57"/>
      <c r="Q28" s="75"/>
      <c r="R28" s="94">
        <v>0</v>
      </c>
      <c r="S28" s="57"/>
      <c r="T28" s="57"/>
      <c r="U28" s="58"/>
      <c r="V28" s="94">
        <v>0</v>
      </c>
      <c r="W28" s="75"/>
      <c r="X28" s="94"/>
      <c r="Y28" s="57"/>
      <c r="Z28" s="94"/>
      <c r="AA28" s="57"/>
      <c r="AB28" s="57"/>
      <c r="AC28" s="94"/>
      <c r="AD28" s="98"/>
      <c r="AE28" s="76"/>
      <c r="AF28" s="91"/>
      <c r="AG28" s="336"/>
      <c r="AH28" s="76"/>
      <c r="AI28" s="336"/>
      <c r="AJ28" s="78"/>
      <c r="AK28" s="77"/>
      <c r="AL28" s="91"/>
      <c r="AM28" s="80"/>
      <c r="AN28" s="91"/>
      <c r="AO28" s="57"/>
      <c r="AP28" s="91"/>
      <c r="AQ28" s="78"/>
      <c r="AR28" s="78"/>
      <c r="AS28" s="91"/>
      <c r="AT28" s="79">
        <v>0</v>
      </c>
      <c r="AU28" s="88">
        <v>0</v>
      </c>
      <c r="AV28" s="192"/>
      <c r="AW28" s="75"/>
      <c r="AX28" s="75">
        <v>0</v>
      </c>
      <c r="AY28" s="75">
        <v>0</v>
      </c>
    </row>
    <row r="29" spans="1:51" ht="16.149999999999999" customHeight="1" x14ac:dyDescent="0.2">
      <c r="A29" s="55">
        <v>23</v>
      </c>
      <c r="B29" s="56" t="s">
        <v>29</v>
      </c>
      <c r="C29" s="336"/>
      <c r="D29" s="57"/>
      <c r="E29" s="75"/>
      <c r="F29" s="355"/>
      <c r="G29" s="57"/>
      <c r="H29" s="75"/>
      <c r="I29" s="355"/>
      <c r="J29" s="57"/>
      <c r="K29" s="75"/>
      <c r="L29" s="355"/>
      <c r="M29" s="57"/>
      <c r="N29" s="75"/>
      <c r="O29" s="355"/>
      <c r="P29" s="57"/>
      <c r="Q29" s="75"/>
      <c r="R29" s="94">
        <v>0</v>
      </c>
      <c r="S29" s="57"/>
      <c r="T29" s="57"/>
      <c r="U29" s="58"/>
      <c r="V29" s="94">
        <v>0</v>
      </c>
      <c r="W29" s="75"/>
      <c r="X29" s="94"/>
      <c r="Y29" s="57"/>
      <c r="Z29" s="94"/>
      <c r="AA29" s="57"/>
      <c r="AB29" s="57"/>
      <c r="AC29" s="94"/>
      <c r="AD29" s="98"/>
      <c r="AE29" s="76"/>
      <c r="AF29" s="91"/>
      <c r="AG29" s="336"/>
      <c r="AH29" s="76"/>
      <c r="AI29" s="336"/>
      <c r="AJ29" s="78"/>
      <c r="AK29" s="77"/>
      <c r="AL29" s="91"/>
      <c r="AM29" s="80"/>
      <c r="AN29" s="91"/>
      <c r="AO29" s="57"/>
      <c r="AP29" s="91"/>
      <c r="AQ29" s="78"/>
      <c r="AR29" s="78"/>
      <c r="AS29" s="91"/>
      <c r="AT29" s="79">
        <v>0</v>
      </c>
      <c r="AU29" s="88">
        <v>0</v>
      </c>
      <c r="AV29" s="192"/>
      <c r="AW29" s="75"/>
      <c r="AX29" s="75">
        <v>0</v>
      </c>
      <c r="AY29" s="75">
        <v>0</v>
      </c>
    </row>
    <row r="30" spans="1:51" ht="16.149999999999999" customHeight="1" x14ac:dyDescent="0.2">
      <c r="A30" s="55">
        <v>24</v>
      </c>
      <c r="B30" s="56" t="s">
        <v>30</v>
      </c>
      <c r="C30" s="336"/>
      <c r="D30" s="57"/>
      <c r="E30" s="75"/>
      <c r="F30" s="355"/>
      <c r="G30" s="57"/>
      <c r="H30" s="75"/>
      <c r="I30" s="355"/>
      <c r="J30" s="57"/>
      <c r="K30" s="75"/>
      <c r="L30" s="355"/>
      <c r="M30" s="57"/>
      <c r="N30" s="75"/>
      <c r="O30" s="355"/>
      <c r="P30" s="57"/>
      <c r="Q30" s="75"/>
      <c r="R30" s="94">
        <v>0</v>
      </c>
      <c r="S30" s="57"/>
      <c r="T30" s="57"/>
      <c r="U30" s="58"/>
      <c r="V30" s="94">
        <v>0</v>
      </c>
      <c r="W30" s="75"/>
      <c r="X30" s="94"/>
      <c r="Y30" s="57"/>
      <c r="Z30" s="94"/>
      <c r="AA30" s="57"/>
      <c r="AB30" s="57"/>
      <c r="AC30" s="94"/>
      <c r="AD30" s="98"/>
      <c r="AE30" s="76"/>
      <c r="AF30" s="91"/>
      <c r="AG30" s="336"/>
      <c r="AH30" s="76"/>
      <c r="AI30" s="336"/>
      <c r="AJ30" s="78"/>
      <c r="AK30" s="77"/>
      <c r="AL30" s="91"/>
      <c r="AM30" s="80"/>
      <c r="AN30" s="91"/>
      <c r="AO30" s="57"/>
      <c r="AP30" s="91"/>
      <c r="AQ30" s="78"/>
      <c r="AR30" s="78"/>
      <c r="AS30" s="91"/>
      <c r="AT30" s="79">
        <v>0</v>
      </c>
      <c r="AU30" s="88">
        <v>0</v>
      </c>
      <c r="AV30" s="192"/>
      <c r="AW30" s="75"/>
      <c r="AX30" s="75">
        <v>0</v>
      </c>
      <c r="AY30" s="75">
        <v>0</v>
      </c>
    </row>
    <row r="31" spans="1:51" ht="16.149999999999999" customHeight="1" x14ac:dyDescent="0.2">
      <c r="A31" s="50">
        <v>25</v>
      </c>
      <c r="B31" s="51" t="s">
        <v>31</v>
      </c>
      <c r="C31" s="337"/>
      <c r="D31" s="52"/>
      <c r="E31" s="81"/>
      <c r="F31" s="356"/>
      <c r="G31" s="52"/>
      <c r="H31" s="81"/>
      <c r="I31" s="356"/>
      <c r="J31" s="52"/>
      <c r="K31" s="81"/>
      <c r="L31" s="356"/>
      <c r="M31" s="52"/>
      <c r="N31" s="81"/>
      <c r="O31" s="356"/>
      <c r="P31" s="52"/>
      <c r="Q31" s="81"/>
      <c r="R31" s="95">
        <v>0</v>
      </c>
      <c r="S31" s="52"/>
      <c r="T31" s="52"/>
      <c r="U31" s="53"/>
      <c r="V31" s="95">
        <v>0</v>
      </c>
      <c r="W31" s="81"/>
      <c r="X31" s="95"/>
      <c r="Y31" s="52"/>
      <c r="Z31" s="95"/>
      <c r="AA31" s="54"/>
      <c r="AB31" s="52"/>
      <c r="AC31" s="96"/>
      <c r="AD31" s="96"/>
      <c r="AE31" s="72"/>
      <c r="AF31" s="92"/>
      <c r="AG31" s="337"/>
      <c r="AH31" s="72"/>
      <c r="AI31" s="337"/>
      <c r="AJ31" s="73"/>
      <c r="AK31" s="74"/>
      <c r="AL31" s="92"/>
      <c r="AM31" s="83"/>
      <c r="AN31" s="92"/>
      <c r="AO31" s="52"/>
      <c r="AP31" s="92"/>
      <c r="AQ31" s="73"/>
      <c r="AR31" s="73"/>
      <c r="AS31" s="92"/>
      <c r="AT31" s="82">
        <v>0</v>
      </c>
      <c r="AU31" s="89">
        <v>0</v>
      </c>
      <c r="AV31" s="192"/>
      <c r="AW31" s="81"/>
      <c r="AX31" s="81">
        <v>0</v>
      </c>
      <c r="AY31" s="81">
        <v>0</v>
      </c>
    </row>
    <row r="32" spans="1:51" ht="16.149999999999999" customHeight="1" x14ac:dyDescent="0.2">
      <c r="A32" s="59">
        <v>26</v>
      </c>
      <c r="B32" s="60" t="s">
        <v>32</v>
      </c>
      <c r="C32" s="335"/>
      <c r="D32" s="61"/>
      <c r="E32" s="66"/>
      <c r="F32" s="354"/>
      <c r="G32" s="61"/>
      <c r="H32" s="66"/>
      <c r="I32" s="354"/>
      <c r="J32" s="61"/>
      <c r="K32" s="66"/>
      <c r="L32" s="354"/>
      <c r="M32" s="61"/>
      <c r="N32" s="66"/>
      <c r="O32" s="354"/>
      <c r="P32" s="61"/>
      <c r="Q32" s="66"/>
      <c r="R32" s="93">
        <v>0</v>
      </c>
      <c r="S32" s="61"/>
      <c r="T32" s="61"/>
      <c r="U32" s="62"/>
      <c r="V32" s="93">
        <v>0</v>
      </c>
      <c r="W32" s="66"/>
      <c r="X32" s="93"/>
      <c r="Y32" s="61"/>
      <c r="Z32" s="93"/>
      <c r="AA32" s="61"/>
      <c r="AB32" s="61"/>
      <c r="AC32" s="93"/>
      <c r="AD32" s="97"/>
      <c r="AE32" s="67"/>
      <c r="AF32" s="90"/>
      <c r="AG32" s="335"/>
      <c r="AH32" s="67"/>
      <c r="AI32" s="335"/>
      <c r="AJ32" s="69"/>
      <c r="AK32" s="68"/>
      <c r="AL32" s="90"/>
      <c r="AM32" s="71"/>
      <c r="AN32" s="90"/>
      <c r="AO32" s="61"/>
      <c r="AP32" s="90"/>
      <c r="AQ32" s="69"/>
      <c r="AR32" s="69"/>
      <c r="AS32" s="90"/>
      <c r="AT32" s="70">
        <v>0</v>
      </c>
      <c r="AU32" s="87">
        <v>0</v>
      </c>
      <c r="AV32" s="192"/>
      <c r="AW32" s="66"/>
      <c r="AX32" s="66">
        <v>0</v>
      </c>
      <c r="AY32" s="66">
        <v>0</v>
      </c>
    </row>
    <row r="33" spans="1:51" ht="16.149999999999999" customHeight="1" x14ac:dyDescent="0.2">
      <c r="A33" s="55">
        <v>27</v>
      </c>
      <c r="B33" s="56" t="s">
        <v>33</v>
      </c>
      <c r="C33" s="336"/>
      <c r="D33" s="57"/>
      <c r="E33" s="75"/>
      <c r="F33" s="355"/>
      <c r="G33" s="57"/>
      <c r="H33" s="75"/>
      <c r="I33" s="355"/>
      <c r="J33" s="57"/>
      <c r="K33" s="75"/>
      <c r="L33" s="355"/>
      <c r="M33" s="57"/>
      <c r="N33" s="75"/>
      <c r="O33" s="355"/>
      <c r="P33" s="57"/>
      <c r="Q33" s="75"/>
      <c r="R33" s="94">
        <v>0</v>
      </c>
      <c r="S33" s="57"/>
      <c r="T33" s="57"/>
      <c r="U33" s="58"/>
      <c r="V33" s="94">
        <v>0</v>
      </c>
      <c r="W33" s="75"/>
      <c r="X33" s="94"/>
      <c r="Y33" s="57"/>
      <c r="Z33" s="94"/>
      <c r="AA33" s="57"/>
      <c r="AB33" s="57"/>
      <c r="AC33" s="94"/>
      <c r="AD33" s="98"/>
      <c r="AE33" s="76"/>
      <c r="AF33" s="91"/>
      <c r="AG33" s="336"/>
      <c r="AH33" s="76"/>
      <c r="AI33" s="336"/>
      <c r="AJ33" s="78"/>
      <c r="AK33" s="77"/>
      <c r="AL33" s="91"/>
      <c r="AM33" s="80"/>
      <c r="AN33" s="91"/>
      <c r="AO33" s="57"/>
      <c r="AP33" s="91"/>
      <c r="AQ33" s="78"/>
      <c r="AR33" s="78"/>
      <c r="AS33" s="91"/>
      <c r="AT33" s="79">
        <v>0</v>
      </c>
      <c r="AU33" s="88">
        <v>0</v>
      </c>
      <c r="AV33" s="192"/>
      <c r="AW33" s="75"/>
      <c r="AX33" s="75">
        <v>0</v>
      </c>
      <c r="AY33" s="75">
        <v>0</v>
      </c>
    </row>
    <row r="34" spans="1:51" ht="16.149999999999999" customHeight="1" x14ac:dyDescent="0.2">
      <c r="A34" s="55">
        <v>28</v>
      </c>
      <c r="B34" s="56" t="s">
        <v>34</v>
      </c>
      <c r="C34" s="336"/>
      <c r="D34" s="57"/>
      <c r="E34" s="75"/>
      <c r="F34" s="355"/>
      <c r="G34" s="57"/>
      <c r="H34" s="75"/>
      <c r="I34" s="355"/>
      <c r="J34" s="57"/>
      <c r="K34" s="75"/>
      <c r="L34" s="355"/>
      <c r="M34" s="57"/>
      <c r="N34" s="75"/>
      <c r="O34" s="355"/>
      <c r="P34" s="57"/>
      <c r="Q34" s="75"/>
      <c r="R34" s="94">
        <v>0</v>
      </c>
      <c r="S34" s="57"/>
      <c r="T34" s="57"/>
      <c r="U34" s="58"/>
      <c r="V34" s="94">
        <v>0</v>
      </c>
      <c r="W34" s="75"/>
      <c r="X34" s="94"/>
      <c r="Y34" s="57"/>
      <c r="Z34" s="94"/>
      <c r="AA34" s="57"/>
      <c r="AB34" s="57"/>
      <c r="AC34" s="94"/>
      <c r="AD34" s="98"/>
      <c r="AE34" s="76"/>
      <c r="AF34" s="91"/>
      <c r="AG34" s="336"/>
      <c r="AH34" s="76"/>
      <c r="AI34" s="336"/>
      <c r="AJ34" s="78"/>
      <c r="AK34" s="77"/>
      <c r="AL34" s="91"/>
      <c r="AM34" s="80"/>
      <c r="AN34" s="91"/>
      <c r="AO34" s="57"/>
      <c r="AP34" s="91"/>
      <c r="AQ34" s="78"/>
      <c r="AR34" s="78"/>
      <c r="AS34" s="91"/>
      <c r="AT34" s="79">
        <v>0</v>
      </c>
      <c r="AU34" s="88">
        <v>0</v>
      </c>
      <c r="AV34" s="192"/>
      <c r="AW34" s="75"/>
      <c r="AX34" s="75">
        <v>0</v>
      </c>
      <c r="AY34" s="75">
        <v>0</v>
      </c>
    </row>
    <row r="35" spans="1:51" ht="16.149999999999999" customHeight="1" x14ac:dyDescent="0.2">
      <c r="A35" s="55">
        <v>29</v>
      </c>
      <c r="B35" s="56" t="s">
        <v>35</v>
      </c>
      <c r="C35" s="336"/>
      <c r="D35" s="57"/>
      <c r="E35" s="75"/>
      <c r="F35" s="355"/>
      <c r="G35" s="57"/>
      <c r="H35" s="75"/>
      <c r="I35" s="355"/>
      <c r="J35" s="57"/>
      <c r="K35" s="75"/>
      <c r="L35" s="355"/>
      <c r="M35" s="57"/>
      <c r="N35" s="75"/>
      <c r="O35" s="355"/>
      <c r="P35" s="57"/>
      <c r="Q35" s="75"/>
      <c r="R35" s="94">
        <v>0</v>
      </c>
      <c r="S35" s="57"/>
      <c r="T35" s="57"/>
      <c r="U35" s="58"/>
      <c r="V35" s="94">
        <v>0</v>
      </c>
      <c r="W35" s="75"/>
      <c r="X35" s="94"/>
      <c r="Y35" s="57"/>
      <c r="Z35" s="94"/>
      <c r="AA35" s="57"/>
      <c r="AB35" s="57"/>
      <c r="AC35" s="94"/>
      <c r="AD35" s="98"/>
      <c r="AE35" s="76"/>
      <c r="AF35" s="91"/>
      <c r="AG35" s="336"/>
      <c r="AH35" s="76"/>
      <c r="AI35" s="336"/>
      <c r="AJ35" s="78"/>
      <c r="AK35" s="77"/>
      <c r="AL35" s="91"/>
      <c r="AM35" s="80"/>
      <c r="AN35" s="91"/>
      <c r="AO35" s="57"/>
      <c r="AP35" s="91"/>
      <c r="AQ35" s="78"/>
      <c r="AR35" s="78"/>
      <c r="AS35" s="91"/>
      <c r="AT35" s="79">
        <v>0</v>
      </c>
      <c r="AU35" s="88">
        <v>0</v>
      </c>
      <c r="AV35" s="192"/>
      <c r="AW35" s="75"/>
      <c r="AX35" s="75">
        <v>0</v>
      </c>
      <c r="AY35" s="75">
        <v>0</v>
      </c>
    </row>
    <row r="36" spans="1:51" ht="16.149999999999999" customHeight="1" x14ac:dyDescent="0.2">
      <c r="A36" s="50">
        <v>30</v>
      </c>
      <c r="B36" s="51" t="s">
        <v>36</v>
      </c>
      <c r="C36" s="337"/>
      <c r="D36" s="52"/>
      <c r="E36" s="81"/>
      <c r="F36" s="356"/>
      <c r="G36" s="52"/>
      <c r="H36" s="81"/>
      <c r="I36" s="356"/>
      <c r="J36" s="52"/>
      <c r="K36" s="81"/>
      <c r="L36" s="356"/>
      <c r="M36" s="52"/>
      <c r="N36" s="81"/>
      <c r="O36" s="356"/>
      <c r="P36" s="52"/>
      <c r="Q36" s="81"/>
      <c r="R36" s="95">
        <v>0</v>
      </c>
      <c r="S36" s="52"/>
      <c r="T36" s="52"/>
      <c r="U36" s="53"/>
      <c r="V36" s="95">
        <v>0</v>
      </c>
      <c r="W36" s="81"/>
      <c r="X36" s="95"/>
      <c r="Y36" s="52"/>
      <c r="Z36" s="95"/>
      <c r="AA36" s="54"/>
      <c r="AB36" s="52"/>
      <c r="AC36" s="96"/>
      <c r="AD36" s="96"/>
      <c r="AE36" s="72"/>
      <c r="AF36" s="92"/>
      <c r="AG36" s="337"/>
      <c r="AH36" s="72"/>
      <c r="AI36" s="337"/>
      <c r="AJ36" s="73"/>
      <c r="AK36" s="74"/>
      <c r="AL36" s="92"/>
      <c r="AM36" s="83"/>
      <c r="AN36" s="92"/>
      <c r="AO36" s="52"/>
      <c r="AP36" s="92"/>
      <c r="AQ36" s="73"/>
      <c r="AR36" s="73"/>
      <c r="AS36" s="92"/>
      <c r="AT36" s="82">
        <v>0</v>
      </c>
      <c r="AU36" s="89">
        <v>0</v>
      </c>
      <c r="AV36" s="192"/>
      <c r="AW36" s="81"/>
      <c r="AX36" s="81">
        <v>0</v>
      </c>
      <c r="AY36" s="81">
        <v>0</v>
      </c>
    </row>
    <row r="37" spans="1:51" ht="16.149999999999999" customHeight="1" x14ac:dyDescent="0.2">
      <c r="A37" s="59">
        <v>31</v>
      </c>
      <c r="B37" s="60" t="s">
        <v>37</v>
      </c>
      <c r="C37" s="335"/>
      <c r="D37" s="61"/>
      <c r="E37" s="66"/>
      <c r="F37" s="354"/>
      <c r="G37" s="61"/>
      <c r="H37" s="66"/>
      <c r="I37" s="354"/>
      <c r="J37" s="61"/>
      <c r="K37" s="66"/>
      <c r="L37" s="354"/>
      <c r="M37" s="61"/>
      <c r="N37" s="66"/>
      <c r="O37" s="354"/>
      <c r="P37" s="61"/>
      <c r="Q37" s="66"/>
      <c r="R37" s="93">
        <v>0</v>
      </c>
      <c r="S37" s="61"/>
      <c r="T37" s="61"/>
      <c r="U37" s="62"/>
      <c r="V37" s="93">
        <v>0</v>
      </c>
      <c r="W37" s="66"/>
      <c r="X37" s="93"/>
      <c r="Y37" s="61"/>
      <c r="Z37" s="93"/>
      <c r="AA37" s="61"/>
      <c r="AB37" s="61"/>
      <c r="AC37" s="93"/>
      <c r="AD37" s="97"/>
      <c r="AE37" s="67"/>
      <c r="AF37" s="90"/>
      <c r="AG37" s="335"/>
      <c r="AH37" s="67"/>
      <c r="AI37" s="335"/>
      <c r="AJ37" s="69"/>
      <c r="AK37" s="68"/>
      <c r="AL37" s="90"/>
      <c r="AM37" s="71"/>
      <c r="AN37" s="90"/>
      <c r="AO37" s="61"/>
      <c r="AP37" s="90"/>
      <c r="AQ37" s="69"/>
      <c r="AR37" s="69"/>
      <c r="AS37" s="90"/>
      <c r="AT37" s="70">
        <v>0</v>
      </c>
      <c r="AU37" s="87">
        <v>0</v>
      </c>
      <c r="AV37" s="192"/>
      <c r="AW37" s="66"/>
      <c r="AX37" s="66">
        <v>0</v>
      </c>
      <c r="AY37" s="66">
        <v>0</v>
      </c>
    </row>
    <row r="38" spans="1:51" ht="16.149999999999999" customHeight="1" x14ac:dyDescent="0.2">
      <c r="A38" s="55">
        <v>32</v>
      </c>
      <c r="B38" s="56" t="s">
        <v>38</v>
      </c>
      <c r="C38" s="336"/>
      <c r="D38" s="57"/>
      <c r="E38" s="75"/>
      <c r="F38" s="355"/>
      <c r="G38" s="57"/>
      <c r="H38" s="75"/>
      <c r="I38" s="355"/>
      <c r="J38" s="57"/>
      <c r="K38" s="75"/>
      <c r="L38" s="355"/>
      <c r="M38" s="57"/>
      <c r="N38" s="75"/>
      <c r="O38" s="355"/>
      <c r="P38" s="57"/>
      <c r="Q38" s="75"/>
      <c r="R38" s="94">
        <v>0</v>
      </c>
      <c r="S38" s="57"/>
      <c r="T38" s="57"/>
      <c r="U38" s="58"/>
      <c r="V38" s="94">
        <v>0</v>
      </c>
      <c r="W38" s="75"/>
      <c r="X38" s="94"/>
      <c r="Y38" s="57"/>
      <c r="Z38" s="94"/>
      <c r="AA38" s="57"/>
      <c r="AB38" s="57"/>
      <c r="AC38" s="94"/>
      <c r="AD38" s="98"/>
      <c r="AE38" s="76"/>
      <c r="AF38" s="91"/>
      <c r="AG38" s="336"/>
      <c r="AH38" s="76"/>
      <c r="AI38" s="336"/>
      <c r="AJ38" s="78"/>
      <c r="AK38" s="77"/>
      <c r="AL38" s="91"/>
      <c r="AM38" s="80"/>
      <c r="AN38" s="91"/>
      <c r="AO38" s="57"/>
      <c r="AP38" s="91"/>
      <c r="AQ38" s="78"/>
      <c r="AR38" s="78"/>
      <c r="AS38" s="91"/>
      <c r="AT38" s="79">
        <v>0</v>
      </c>
      <c r="AU38" s="88">
        <v>0</v>
      </c>
      <c r="AV38" s="192"/>
      <c r="AW38" s="75"/>
      <c r="AX38" s="75">
        <v>0</v>
      </c>
      <c r="AY38" s="75">
        <v>0</v>
      </c>
    </row>
    <row r="39" spans="1:51" ht="16.149999999999999" customHeight="1" x14ac:dyDescent="0.2">
      <c r="A39" s="55">
        <v>33</v>
      </c>
      <c r="B39" s="56" t="s">
        <v>39</v>
      </c>
      <c r="C39" s="336"/>
      <c r="D39" s="57"/>
      <c r="E39" s="75"/>
      <c r="F39" s="355"/>
      <c r="G39" s="57"/>
      <c r="H39" s="75"/>
      <c r="I39" s="355"/>
      <c r="J39" s="57"/>
      <c r="K39" s="75"/>
      <c r="L39" s="355"/>
      <c r="M39" s="57"/>
      <c r="N39" s="75"/>
      <c r="O39" s="355"/>
      <c r="P39" s="57"/>
      <c r="Q39" s="75"/>
      <c r="R39" s="94">
        <v>2214824</v>
      </c>
      <c r="S39" s="57"/>
      <c r="T39" s="57"/>
      <c r="U39" s="58"/>
      <c r="V39" s="94">
        <v>0</v>
      </c>
      <c r="W39" s="75"/>
      <c r="X39" s="94"/>
      <c r="Y39" s="57"/>
      <c r="Z39" s="94"/>
      <c r="AA39" s="57"/>
      <c r="AB39" s="57"/>
      <c r="AC39" s="94"/>
      <c r="AD39" s="98"/>
      <c r="AE39" s="76"/>
      <c r="AF39" s="91"/>
      <c r="AG39" s="336"/>
      <c r="AH39" s="76"/>
      <c r="AI39" s="336"/>
      <c r="AJ39" s="78"/>
      <c r="AK39" s="77"/>
      <c r="AL39" s="91"/>
      <c r="AM39" s="80"/>
      <c r="AN39" s="91"/>
      <c r="AO39" s="57"/>
      <c r="AP39" s="91"/>
      <c r="AQ39" s="78"/>
      <c r="AR39" s="78"/>
      <c r="AS39" s="91"/>
      <c r="AT39" s="79">
        <v>0</v>
      </c>
      <c r="AU39" s="88">
        <v>0</v>
      </c>
      <c r="AV39" s="192"/>
      <c r="AW39" s="75"/>
      <c r="AX39" s="75">
        <v>0</v>
      </c>
      <c r="AY39" s="75">
        <v>0</v>
      </c>
    </row>
    <row r="40" spans="1:51" ht="16.149999999999999" customHeight="1" x14ac:dyDescent="0.2">
      <c r="A40" s="55">
        <v>34</v>
      </c>
      <c r="B40" s="56" t="s">
        <v>40</v>
      </c>
      <c r="C40" s="336"/>
      <c r="D40" s="57"/>
      <c r="E40" s="75"/>
      <c r="F40" s="355"/>
      <c r="G40" s="57"/>
      <c r="H40" s="75"/>
      <c r="I40" s="355"/>
      <c r="J40" s="57"/>
      <c r="K40" s="75"/>
      <c r="L40" s="355"/>
      <c r="M40" s="57"/>
      <c r="N40" s="75"/>
      <c r="O40" s="355"/>
      <c r="P40" s="57"/>
      <c r="Q40" s="75"/>
      <c r="R40" s="94">
        <v>11101</v>
      </c>
      <c r="S40" s="57"/>
      <c r="T40" s="57"/>
      <c r="U40" s="58"/>
      <c r="V40" s="94">
        <v>0</v>
      </c>
      <c r="W40" s="75"/>
      <c r="X40" s="94"/>
      <c r="Y40" s="57"/>
      <c r="Z40" s="94"/>
      <c r="AA40" s="57"/>
      <c r="AB40" s="57"/>
      <c r="AC40" s="94"/>
      <c r="AD40" s="98"/>
      <c r="AE40" s="76"/>
      <c r="AF40" s="91"/>
      <c r="AG40" s="336"/>
      <c r="AH40" s="76"/>
      <c r="AI40" s="336"/>
      <c r="AJ40" s="78"/>
      <c r="AK40" s="77"/>
      <c r="AL40" s="91"/>
      <c r="AM40" s="80"/>
      <c r="AN40" s="91"/>
      <c r="AO40" s="57"/>
      <c r="AP40" s="91"/>
      <c r="AQ40" s="78"/>
      <c r="AR40" s="78"/>
      <c r="AS40" s="91"/>
      <c r="AT40" s="79">
        <v>0</v>
      </c>
      <c r="AU40" s="88">
        <v>0</v>
      </c>
      <c r="AV40" s="192"/>
      <c r="AW40" s="75"/>
      <c r="AX40" s="75">
        <v>0</v>
      </c>
      <c r="AY40" s="75">
        <v>0</v>
      </c>
    </row>
    <row r="41" spans="1:51" ht="16.149999999999999" customHeight="1" x14ac:dyDescent="0.2">
      <c r="A41" s="50">
        <v>35</v>
      </c>
      <c r="B41" s="51" t="s">
        <v>41</v>
      </c>
      <c r="C41" s="337"/>
      <c r="D41" s="52"/>
      <c r="E41" s="81"/>
      <c r="F41" s="356"/>
      <c r="G41" s="52"/>
      <c r="H41" s="81"/>
      <c r="I41" s="356"/>
      <c r="J41" s="52"/>
      <c r="K41" s="81"/>
      <c r="L41" s="356"/>
      <c r="M41" s="52"/>
      <c r="N41" s="81"/>
      <c r="O41" s="356"/>
      <c r="P41" s="52"/>
      <c r="Q41" s="81"/>
      <c r="R41" s="95">
        <v>0</v>
      </c>
      <c r="S41" s="52"/>
      <c r="T41" s="52"/>
      <c r="U41" s="53"/>
      <c r="V41" s="95">
        <v>0</v>
      </c>
      <c r="W41" s="81"/>
      <c r="X41" s="95"/>
      <c r="Y41" s="52"/>
      <c r="Z41" s="95"/>
      <c r="AA41" s="54"/>
      <c r="AB41" s="52"/>
      <c r="AC41" s="96"/>
      <c r="AD41" s="96"/>
      <c r="AE41" s="72"/>
      <c r="AF41" s="92"/>
      <c r="AG41" s="337"/>
      <c r="AH41" s="72"/>
      <c r="AI41" s="337"/>
      <c r="AJ41" s="73"/>
      <c r="AK41" s="74"/>
      <c r="AL41" s="92"/>
      <c r="AM41" s="83"/>
      <c r="AN41" s="92"/>
      <c r="AO41" s="52"/>
      <c r="AP41" s="92"/>
      <c r="AQ41" s="73"/>
      <c r="AR41" s="73"/>
      <c r="AS41" s="92"/>
      <c r="AT41" s="82">
        <v>0</v>
      </c>
      <c r="AU41" s="89">
        <v>0</v>
      </c>
      <c r="AV41" s="192"/>
      <c r="AW41" s="81"/>
      <c r="AX41" s="81">
        <v>0</v>
      </c>
      <c r="AY41" s="81">
        <v>0</v>
      </c>
    </row>
    <row r="42" spans="1:51" ht="16.149999999999999" customHeight="1" x14ac:dyDescent="0.2">
      <c r="A42" s="59">
        <v>36</v>
      </c>
      <c r="B42" s="60" t="s">
        <v>42</v>
      </c>
      <c r="C42" s="335"/>
      <c r="D42" s="61"/>
      <c r="E42" s="66"/>
      <c r="F42" s="354"/>
      <c r="G42" s="61"/>
      <c r="H42" s="66"/>
      <c r="I42" s="354"/>
      <c r="J42" s="61"/>
      <c r="K42" s="66"/>
      <c r="L42" s="354"/>
      <c r="M42" s="61"/>
      <c r="N42" s="66"/>
      <c r="O42" s="354"/>
      <c r="P42" s="61"/>
      <c r="Q42" s="66"/>
      <c r="R42" s="93">
        <v>0</v>
      </c>
      <c r="S42" s="61"/>
      <c r="T42" s="61"/>
      <c r="U42" s="62"/>
      <c r="V42" s="93">
        <v>0</v>
      </c>
      <c r="W42" s="66"/>
      <c r="X42" s="93"/>
      <c r="Y42" s="61"/>
      <c r="Z42" s="93"/>
      <c r="AA42" s="61"/>
      <c r="AB42" s="61"/>
      <c r="AC42" s="93"/>
      <c r="AD42" s="97"/>
      <c r="AE42" s="67"/>
      <c r="AF42" s="90"/>
      <c r="AG42" s="335"/>
      <c r="AH42" s="67"/>
      <c r="AI42" s="335"/>
      <c r="AJ42" s="69"/>
      <c r="AK42" s="68"/>
      <c r="AL42" s="90"/>
      <c r="AM42" s="71"/>
      <c r="AN42" s="90"/>
      <c r="AO42" s="61"/>
      <c r="AP42" s="90"/>
      <c r="AQ42" s="69"/>
      <c r="AR42" s="69"/>
      <c r="AS42" s="90"/>
      <c r="AT42" s="70">
        <v>0</v>
      </c>
      <c r="AU42" s="87">
        <v>0</v>
      </c>
      <c r="AV42" s="192"/>
      <c r="AW42" s="66"/>
      <c r="AX42" s="66">
        <v>0</v>
      </c>
      <c r="AY42" s="66">
        <v>0</v>
      </c>
    </row>
    <row r="43" spans="1:51" ht="16.149999999999999" customHeight="1" x14ac:dyDescent="0.2">
      <c r="A43" s="55">
        <v>37</v>
      </c>
      <c r="B43" s="56" t="s">
        <v>43</v>
      </c>
      <c r="C43" s="336"/>
      <c r="D43" s="57"/>
      <c r="E43" s="75"/>
      <c r="F43" s="355"/>
      <c r="G43" s="57"/>
      <c r="H43" s="75"/>
      <c r="I43" s="355"/>
      <c r="J43" s="57"/>
      <c r="K43" s="75"/>
      <c r="L43" s="355"/>
      <c r="M43" s="57"/>
      <c r="N43" s="75"/>
      <c r="O43" s="355"/>
      <c r="P43" s="57"/>
      <c r="Q43" s="75"/>
      <c r="R43" s="94">
        <v>5799</v>
      </c>
      <c r="S43" s="57"/>
      <c r="T43" s="57"/>
      <c r="U43" s="58"/>
      <c r="V43" s="94">
        <v>0</v>
      </c>
      <c r="W43" s="75"/>
      <c r="X43" s="94"/>
      <c r="Y43" s="57"/>
      <c r="Z43" s="94"/>
      <c r="AA43" s="57"/>
      <c r="AB43" s="57"/>
      <c r="AC43" s="94"/>
      <c r="AD43" s="98"/>
      <c r="AE43" s="76"/>
      <c r="AF43" s="91"/>
      <c r="AG43" s="336"/>
      <c r="AH43" s="76"/>
      <c r="AI43" s="336"/>
      <c r="AJ43" s="78"/>
      <c r="AK43" s="77"/>
      <c r="AL43" s="91"/>
      <c r="AM43" s="80"/>
      <c r="AN43" s="91"/>
      <c r="AO43" s="57"/>
      <c r="AP43" s="91"/>
      <c r="AQ43" s="78"/>
      <c r="AR43" s="78"/>
      <c r="AS43" s="91"/>
      <c r="AT43" s="79">
        <v>0</v>
      </c>
      <c r="AU43" s="88">
        <v>0</v>
      </c>
      <c r="AV43" s="192"/>
      <c r="AW43" s="75"/>
      <c r="AX43" s="75">
        <v>0</v>
      </c>
      <c r="AY43" s="75">
        <v>0</v>
      </c>
    </row>
    <row r="44" spans="1:51" ht="16.149999999999999" customHeight="1" x14ac:dyDescent="0.2">
      <c r="A44" s="55">
        <v>38</v>
      </c>
      <c r="B44" s="56" t="s">
        <v>44</v>
      </c>
      <c r="C44" s="336"/>
      <c r="D44" s="57"/>
      <c r="E44" s="75"/>
      <c r="F44" s="355"/>
      <c r="G44" s="57"/>
      <c r="H44" s="75"/>
      <c r="I44" s="355"/>
      <c r="J44" s="57"/>
      <c r="K44" s="75"/>
      <c r="L44" s="355"/>
      <c r="M44" s="57"/>
      <c r="N44" s="75"/>
      <c r="O44" s="355"/>
      <c r="P44" s="57"/>
      <c r="Q44" s="75"/>
      <c r="R44" s="94">
        <v>0</v>
      </c>
      <c r="S44" s="57"/>
      <c r="T44" s="57"/>
      <c r="U44" s="58"/>
      <c r="V44" s="94">
        <v>0</v>
      </c>
      <c r="W44" s="75"/>
      <c r="X44" s="94"/>
      <c r="Y44" s="57"/>
      <c r="Z44" s="94"/>
      <c r="AA44" s="57"/>
      <c r="AB44" s="57"/>
      <c r="AC44" s="94"/>
      <c r="AD44" s="98"/>
      <c r="AE44" s="76"/>
      <c r="AF44" s="91"/>
      <c r="AG44" s="336"/>
      <c r="AH44" s="76"/>
      <c r="AI44" s="336"/>
      <c r="AJ44" s="78"/>
      <c r="AK44" s="77"/>
      <c r="AL44" s="91"/>
      <c r="AM44" s="80"/>
      <c r="AN44" s="91"/>
      <c r="AO44" s="57"/>
      <c r="AP44" s="91"/>
      <c r="AQ44" s="78"/>
      <c r="AR44" s="78"/>
      <c r="AS44" s="91"/>
      <c r="AT44" s="79">
        <v>0</v>
      </c>
      <c r="AU44" s="88">
        <v>0</v>
      </c>
      <c r="AV44" s="192"/>
      <c r="AW44" s="75"/>
      <c r="AX44" s="75">
        <v>0</v>
      </c>
      <c r="AY44" s="75">
        <v>0</v>
      </c>
    </row>
    <row r="45" spans="1:51" ht="16.149999999999999" customHeight="1" x14ac:dyDescent="0.2">
      <c r="A45" s="55">
        <v>39</v>
      </c>
      <c r="B45" s="56" t="s">
        <v>45</v>
      </c>
      <c r="C45" s="336"/>
      <c r="D45" s="57"/>
      <c r="E45" s="75"/>
      <c r="F45" s="355"/>
      <c r="G45" s="57"/>
      <c r="H45" s="75"/>
      <c r="I45" s="355"/>
      <c r="J45" s="57"/>
      <c r="K45" s="75"/>
      <c r="L45" s="355"/>
      <c r="M45" s="57"/>
      <c r="N45" s="75"/>
      <c r="O45" s="355"/>
      <c r="P45" s="57"/>
      <c r="Q45" s="75"/>
      <c r="R45" s="94">
        <v>0</v>
      </c>
      <c r="S45" s="57"/>
      <c r="T45" s="57"/>
      <c r="U45" s="58"/>
      <c r="V45" s="94">
        <v>0</v>
      </c>
      <c r="W45" s="75"/>
      <c r="X45" s="94"/>
      <c r="Y45" s="57"/>
      <c r="Z45" s="94"/>
      <c r="AA45" s="57"/>
      <c r="AB45" s="57"/>
      <c r="AC45" s="94"/>
      <c r="AD45" s="98"/>
      <c r="AE45" s="76"/>
      <c r="AF45" s="91"/>
      <c r="AG45" s="336"/>
      <c r="AH45" s="76"/>
      <c r="AI45" s="336"/>
      <c r="AJ45" s="78"/>
      <c r="AK45" s="77"/>
      <c r="AL45" s="91"/>
      <c r="AM45" s="80"/>
      <c r="AN45" s="91"/>
      <c r="AO45" s="57"/>
      <c r="AP45" s="91"/>
      <c r="AQ45" s="78"/>
      <c r="AR45" s="78"/>
      <c r="AS45" s="91"/>
      <c r="AT45" s="79">
        <v>0</v>
      </c>
      <c r="AU45" s="88">
        <v>0</v>
      </c>
      <c r="AV45" s="192"/>
      <c r="AW45" s="75"/>
      <c r="AX45" s="75">
        <v>0</v>
      </c>
      <c r="AY45" s="75">
        <v>0</v>
      </c>
    </row>
    <row r="46" spans="1:51" ht="16.149999999999999" customHeight="1" x14ac:dyDescent="0.2">
      <c r="A46" s="50">
        <v>40</v>
      </c>
      <c r="B46" s="51" t="s">
        <v>46</v>
      </c>
      <c r="C46" s="337"/>
      <c r="D46" s="52"/>
      <c r="E46" s="81"/>
      <c r="F46" s="356"/>
      <c r="G46" s="52"/>
      <c r="H46" s="81"/>
      <c r="I46" s="356"/>
      <c r="J46" s="52"/>
      <c r="K46" s="81"/>
      <c r="L46" s="356"/>
      <c r="M46" s="52"/>
      <c r="N46" s="81"/>
      <c r="O46" s="356"/>
      <c r="P46" s="52"/>
      <c r="Q46" s="81"/>
      <c r="R46" s="95">
        <v>16464</v>
      </c>
      <c r="S46" s="52"/>
      <c r="T46" s="52"/>
      <c r="U46" s="53"/>
      <c r="V46" s="95">
        <v>0</v>
      </c>
      <c r="W46" s="81"/>
      <c r="X46" s="95"/>
      <c r="Y46" s="52"/>
      <c r="Z46" s="95"/>
      <c r="AA46" s="54"/>
      <c r="AB46" s="52"/>
      <c r="AC46" s="96"/>
      <c r="AD46" s="96"/>
      <c r="AE46" s="72"/>
      <c r="AF46" s="92"/>
      <c r="AG46" s="337"/>
      <c r="AH46" s="72"/>
      <c r="AI46" s="337"/>
      <c r="AJ46" s="73"/>
      <c r="AK46" s="74"/>
      <c r="AL46" s="92"/>
      <c r="AM46" s="83"/>
      <c r="AN46" s="92"/>
      <c r="AO46" s="52"/>
      <c r="AP46" s="92"/>
      <c r="AQ46" s="73"/>
      <c r="AR46" s="73"/>
      <c r="AS46" s="92"/>
      <c r="AT46" s="82">
        <v>0</v>
      </c>
      <c r="AU46" s="89">
        <v>0</v>
      </c>
      <c r="AV46" s="192"/>
      <c r="AW46" s="81"/>
      <c r="AX46" s="81">
        <v>0</v>
      </c>
      <c r="AY46" s="81">
        <v>0</v>
      </c>
    </row>
    <row r="47" spans="1:51" ht="16.149999999999999" customHeight="1" x14ac:dyDescent="0.2">
      <c r="A47" s="59">
        <v>41</v>
      </c>
      <c r="B47" s="60" t="s">
        <v>47</v>
      </c>
      <c r="C47" s="335"/>
      <c r="D47" s="61"/>
      <c r="E47" s="66"/>
      <c r="F47" s="354"/>
      <c r="G47" s="61"/>
      <c r="H47" s="66"/>
      <c r="I47" s="354"/>
      <c r="J47" s="61"/>
      <c r="K47" s="66"/>
      <c r="L47" s="354"/>
      <c r="M47" s="61"/>
      <c r="N47" s="66"/>
      <c r="O47" s="354"/>
      <c r="P47" s="61"/>
      <c r="Q47" s="66"/>
      <c r="R47" s="93">
        <v>0</v>
      </c>
      <c r="S47" s="61"/>
      <c r="T47" s="61"/>
      <c r="U47" s="62"/>
      <c r="V47" s="93">
        <v>0</v>
      </c>
      <c r="W47" s="66"/>
      <c r="X47" s="93"/>
      <c r="Y47" s="61"/>
      <c r="Z47" s="93"/>
      <c r="AA47" s="61"/>
      <c r="AB47" s="61"/>
      <c r="AC47" s="93"/>
      <c r="AD47" s="97"/>
      <c r="AE47" s="67"/>
      <c r="AF47" s="90"/>
      <c r="AG47" s="335"/>
      <c r="AH47" s="67"/>
      <c r="AI47" s="335"/>
      <c r="AJ47" s="69"/>
      <c r="AK47" s="68"/>
      <c r="AL47" s="90"/>
      <c r="AM47" s="71"/>
      <c r="AN47" s="90"/>
      <c r="AO47" s="61"/>
      <c r="AP47" s="90"/>
      <c r="AQ47" s="69"/>
      <c r="AR47" s="69"/>
      <c r="AS47" s="90"/>
      <c r="AT47" s="70">
        <v>0</v>
      </c>
      <c r="AU47" s="87">
        <v>0</v>
      </c>
      <c r="AV47" s="192"/>
      <c r="AW47" s="66"/>
      <c r="AX47" s="66">
        <v>0</v>
      </c>
      <c r="AY47" s="66">
        <v>0</v>
      </c>
    </row>
    <row r="48" spans="1:51" ht="16.149999999999999" customHeight="1" x14ac:dyDescent="0.2">
      <c r="A48" s="55">
        <v>42</v>
      </c>
      <c r="B48" s="56" t="s">
        <v>48</v>
      </c>
      <c r="C48" s="336"/>
      <c r="D48" s="57"/>
      <c r="E48" s="75"/>
      <c r="F48" s="355"/>
      <c r="G48" s="57"/>
      <c r="H48" s="75"/>
      <c r="I48" s="355"/>
      <c r="J48" s="57"/>
      <c r="K48" s="75"/>
      <c r="L48" s="355"/>
      <c r="M48" s="57"/>
      <c r="N48" s="75"/>
      <c r="O48" s="355"/>
      <c r="P48" s="57"/>
      <c r="Q48" s="75"/>
      <c r="R48" s="94">
        <v>0</v>
      </c>
      <c r="S48" s="57"/>
      <c r="T48" s="57"/>
      <c r="U48" s="58"/>
      <c r="V48" s="94">
        <v>0</v>
      </c>
      <c r="W48" s="75"/>
      <c r="X48" s="94"/>
      <c r="Y48" s="57"/>
      <c r="Z48" s="94"/>
      <c r="AA48" s="57"/>
      <c r="AB48" s="57"/>
      <c r="AC48" s="94"/>
      <c r="AD48" s="98"/>
      <c r="AE48" s="76"/>
      <c r="AF48" s="91"/>
      <c r="AG48" s="336"/>
      <c r="AH48" s="76"/>
      <c r="AI48" s="336"/>
      <c r="AJ48" s="78"/>
      <c r="AK48" s="77"/>
      <c r="AL48" s="91"/>
      <c r="AM48" s="80"/>
      <c r="AN48" s="91"/>
      <c r="AO48" s="57"/>
      <c r="AP48" s="91"/>
      <c r="AQ48" s="78"/>
      <c r="AR48" s="78"/>
      <c r="AS48" s="91"/>
      <c r="AT48" s="79">
        <v>0</v>
      </c>
      <c r="AU48" s="88">
        <v>0</v>
      </c>
      <c r="AV48" s="192"/>
      <c r="AW48" s="75"/>
      <c r="AX48" s="75">
        <v>0</v>
      </c>
      <c r="AY48" s="75">
        <v>0</v>
      </c>
    </row>
    <row r="49" spans="1:51" ht="16.149999999999999" customHeight="1" x14ac:dyDescent="0.2">
      <c r="A49" s="55">
        <v>43</v>
      </c>
      <c r="B49" s="56" t="s">
        <v>49</v>
      </c>
      <c r="C49" s="336"/>
      <c r="D49" s="57"/>
      <c r="E49" s="75"/>
      <c r="F49" s="355"/>
      <c r="G49" s="57"/>
      <c r="H49" s="75"/>
      <c r="I49" s="355"/>
      <c r="J49" s="57"/>
      <c r="K49" s="75"/>
      <c r="L49" s="355"/>
      <c r="M49" s="57"/>
      <c r="N49" s="75"/>
      <c r="O49" s="355"/>
      <c r="P49" s="57"/>
      <c r="Q49" s="75"/>
      <c r="R49" s="94">
        <v>0</v>
      </c>
      <c r="S49" s="57"/>
      <c r="T49" s="57"/>
      <c r="U49" s="58"/>
      <c r="V49" s="94">
        <v>0</v>
      </c>
      <c r="W49" s="75"/>
      <c r="X49" s="94"/>
      <c r="Y49" s="57"/>
      <c r="Z49" s="94"/>
      <c r="AA49" s="57"/>
      <c r="AB49" s="57"/>
      <c r="AC49" s="94"/>
      <c r="AD49" s="98"/>
      <c r="AE49" s="76"/>
      <c r="AF49" s="91"/>
      <c r="AG49" s="336"/>
      <c r="AH49" s="76"/>
      <c r="AI49" s="336"/>
      <c r="AJ49" s="78"/>
      <c r="AK49" s="77"/>
      <c r="AL49" s="91"/>
      <c r="AM49" s="80"/>
      <c r="AN49" s="91"/>
      <c r="AO49" s="57"/>
      <c r="AP49" s="91"/>
      <c r="AQ49" s="78"/>
      <c r="AR49" s="78"/>
      <c r="AS49" s="91"/>
      <c r="AT49" s="79">
        <v>0</v>
      </c>
      <c r="AU49" s="88">
        <v>0</v>
      </c>
      <c r="AV49" s="192"/>
      <c r="AW49" s="75"/>
      <c r="AX49" s="75">
        <v>0</v>
      </c>
      <c r="AY49" s="75">
        <v>0</v>
      </c>
    </row>
    <row r="50" spans="1:51" ht="16.149999999999999" customHeight="1" x14ac:dyDescent="0.2">
      <c r="A50" s="55">
        <v>44</v>
      </c>
      <c r="B50" s="56" t="s">
        <v>50</v>
      </c>
      <c r="C50" s="336"/>
      <c r="D50" s="57"/>
      <c r="E50" s="75"/>
      <c r="F50" s="355"/>
      <c r="G50" s="57"/>
      <c r="H50" s="75"/>
      <c r="I50" s="355"/>
      <c r="J50" s="57"/>
      <c r="K50" s="75"/>
      <c r="L50" s="355"/>
      <c r="M50" s="57"/>
      <c r="N50" s="75"/>
      <c r="O50" s="355"/>
      <c r="P50" s="57"/>
      <c r="Q50" s="75"/>
      <c r="R50" s="94">
        <v>0</v>
      </c>
      <c r="S50" s="57"/>
      <c r="T50" s="57"/>
      <c r="U50" s="58"/>
      <c r="V50" s="94">
        <v>0</v>
      </c>
      <c r="W50" s="75"/>
      <c r="X50" s="94"/>
      <c r="Y50" s="57"/>
      <c r="Z50" s="94"/>
      <c r="AA50" s="57"/>
      <c r="AB50" s="57"/>
      <c r="AC50" s="94"/>
      <c r="AD50" s="98"/>
      <c r="AE50" s="76"/>
      <c r="AF50" s="91"/>
      <c r="AG50" s="336"/>
      <c r="AH50" s="76"/>
      <c r="AI50" s="336"/>
      <c r="AJ50" s="78"/>
      <c r="AK50" s="77"/>
      <c r="AL50" s="91"/>
      <c r="AM50" s="80"/>
      <c r="AN50" s="91"/>
      <c r="AO50" s="57"/>
      <c r="AP50" s="91"/>
      <c r="AQ50" s="78"/>
      <c r="AR50" s="78"/>
      <c r="AS50" s="91"/>
      <c r="AT50" s="79">
        <v>0</v>
      </c>
      <c r="AU50" s="88">
        <v>0</v>
      </c>
      <c r="AV50" s="192"/>
      <c r="AW50" s="75"/>
      <c r="AX50" s="75">
        <v>0</v>
      </c>
      <c r="AY50" s="75">
        <v>0</v>
      </c>
    </row>
    <row r="51" spans="1:51" ht="16.149999999999999" customHeight="1" x14ac:dyDescent="0.2">
      <c r="A51" s="50">
        <v>45</v>
      </c>
      <c r="B51" s="51" t="s">
        <v>51</v>
      </c>
      <c r="C51" s="337"/>
      <c r="D51" s="52"/>
      <c r="E51" s="81"/>
      <c r="F51" s="356"/>
      <c r="G51" s="52"/>
      <c r="H51" s="81"/>
      <c r="I51" s="356"/>
      <c r="J51" s="52"/>
      <c r="K51" s="81"/>
      <c r="L51" s="356"/>
      <c r="M51" s="52"/>
      <c r="N51" s="81"/>
      <c r="O51" s="356"/>
      <c r="P51" s="52"/>
      <c r="Q51" s="81"/>
      <c r="R51" s="95">
        <v>0</v>
      </c>
      <c r="S51" s="52"/>
      <c r="T51" s="52"/>
      <c r="U51" s="53"/>
      <c r="V51" s="95">
        <v>0</v>
      </c>
      <c r="W51" s="81"/>
      <c r="X51" s="95"/>
      <c r="Y51" s="52"/>
      <c r="Z51" s="95"/>
      <c r="AA51" s="54"/>
      <c r="AB51" s="52"/>
      <c r="AC51" s="96"/>
      <c r="AD51" s="96"/>
      <c r="AE51" s="72"/>
      <c r="AF51" s="92"/>
      <c r="AG51" s="337"/>
      <c r="AH51" s="72"/>
      <c r="AI51" s="337"/>
      <c r="AJ51" s="73"/>
      <c r="AK51" s="74"/>
      <c r="AL51" s="92"/>
      <c r="AM51" s="83"/>
      <c r="AN51" s="92"/>
      <c r="AO51" s="52"/>
      <c r="AP51" s="92"/>
      <c r="AQ51" s="73"/>
      <c r="AR51" s="73"/>
      <c r="AS51" s="92"/>
      <c r="AT51" s="82">
        <v>0</v>
      </c>
      <c r="AU51" s="89">
        <v>0</v>
      </c>
      <c r="AV51" s="192"/>
      <c r="AW51" s="81"/>
      <c r="AX51" s="81">
        <v>0</v>
      </c>
      <c r="AY51" s="81">
        <v>0</v>
      </c>
    </row>
    <row r="52" spans="1:51" ht="16.149999999999999" customHeight="1" x14ac:dyDescent="0.2">
      <c r="A52" s="59">
        <v>46</v>
      </c>
      <c r="B52" s="60" t="s">
        <v>52</v>
      </c>
      <c r="C52" s="335"/>
      <c r="D52" s="61"/>
      <c r="E52" s="66"/>
      <c r="F52" s="354"/>
      <c r="G52" s="61"/>
      <c r="H52" s="66"/>
      <c r="I52" s="354"/>
      <c r="J52" s="61"/>
      <c r="K52" s="66"/>
      <c r="L52" s="354"/>
      <c r="M52" s="61"/>
      <c r="N52" s="66"/>
      <c r="O52" s="354"/>
      <c r="P52" s="61"/>
      <c r="Q52" s="66"/>
      <c r="R52" s="93">
        <v>0</v>
      </c>
      <c r="S52" s="61"/>
      <c r="T52" s="61"/>
      <c r="U52" s="62"/>
      <c r="V52" s="93">
        <v>0</v>
      </c>
      <c r="W52" s="66"/>
      <c r="X52" s="93"/>
      <c r="Y52" s="61"/>
      <c r="Z52" s="93"/>
      <c r="AA52" s="61"/>
      <c r="AB52" s="61"/>
      <c r="AC52" s="93"/>
      <c r="AD52" s="97"/>
      <c r="AE52" s="67"/>
      <c r="AF52" s="90"/>
      <c r="AG52" s="335"/>
      <c r="AH52" s="67"/>
      <c r="AI52" s="335"/>
      <c r="AJ52" s="69"/>
      <c r="AK52" s="68"/>
      <c r="AL52" s="90"/>
      <c r="AM52" s="71"/>
      <c r="AN52" s="90"/>
      <c r="AO52" s="61"/>
      <c r="AP52" s="90"/>
      <c r="AQ52" s="69"/>
      <c r="AR52" s="69"/>
      <c r="AS52" s="90"/>
      <c r="AT52" s="70">
        <v>0</v>
      </c>
      <c r="AU52" s="87">
        <v>0</v>
      </c>
      <c r="AV52" s="192"/>
      <c r="AW52" s="66"/>
      <c r="AX52" s="66">
        <v>0</v>
      </c>
      <c r="AY52" s="66">
        <v>0</v>
      </c>
    </row>
    <row r="53" spans="1:51" ht="16.149999999999999" customHeight="1" x14ac:dyDescent="0.2">
      <c r="A53" s="55">
        <v>47</v>
      </c>
      <c r="B53" s="56" t="s">
        <v>53</v>
      </c>
      <c r="C53" s="336"/>
      <c r="D53" s="57"/>
      <c r="E53" s="75"/>
      <c r="F53" s="355"/>
      <c r="G53" s="57"/>
      <c r="H53" s="75"/>
      <c r="I53" s="355"/>
      <c r="J53" s="57"/>
      <c r="K53" s="75"/>
      <c r="L53" s="355"/>
      <c r="M53" s="57"/>
      <c r="N53" s="75"/>
      <c r="O53" s="355"/>
      <c r="P53" s="57"/>
      <c r="Q53" s="75"/>
      <c r="R53" s="94">
        <v>0</v>
      </c>
      <c r="S53" s="57"/>
      <c r="T53" s="57"/>
      <c r="U53" s="58"/>
      <c r="V53" s="94">
        <v>0</v>
      </c>
      <c r="W53" s="75"/>
      <c r="X53" s="94"/>
      <c r="Y53" s="57"/>
      <c r="Z53" s="94"/>
      <c r="AA53" s="57"/>
      <c r="AB53" s="57"/>
      <c r="AC53" s="94"/>
      <c r="AD53" s="98"/>
      <c r="AE53" s="76"/>
      <c r="AF53" s="91"/>
      <c r="AG53" s="336"/>
      <c r="AH53" s="76"/>
      <c r="AI53" s="336"/>
      <c r="AJ53" s="78"/>
      <c r="AK53" s="77"/>
      <c r="AL53" s="91"/>
      <c r="AM53" s="80"/>
      <c r="AN53" s="91"/>
      <c r="AO53" s="57"/>
      <c r="AP53" s="91"/>
      <c r="AQ53" s="78"/>
      <c r="AR53" s="78"/>
      <c r="AS53" s="91"/>
      <c r="AT53" s="79">
        <v>0</v>
      </c>
      <c r="AU53" s="88">
        <v>0</v>
      </c>
      <c r="AV53" s="192"/>
      <c r="AW53" s="75"/>
      <c r="AX53" s="75">
        <v>0</v>
      </c>
      <c r="AY53" s="75">
        <v>0</v>
      </c>
    </row>
    <row r="54" spans="1:51" ht="16.149999999999999" customHeight="1" x14ac:dyDescent="0.2">
      <c r="A54" s="55">
        <v>48</v>
      </c>
      <c r="B54" s="56" t="s">
        <v>91</v>
      </c>
      <c r="C54" s="336"/>
      <c r="D54" s="57"/>
      <c r="E54" s="75"/>
      <c r="F54" s="355"/>
      <c r="G54" s="57"/>
      <c r="H54" s="75"/>
      <c r="I54" s="355"/>
      <c r="J54" s="57"/>
      <c r="K54" s="75"/>
      <c r="L54" s="355"/>
      <c r="M54" s="57"/>
      <c r="N54" s="75"/>
      <c r="O54" s="355"/>
      <c r="P54" s="57"/>
      <c r="Q54" s="75"/>
      <c r="R54" s="94">
        <v>0</v>
      </c>
      <c r="S54" s="57"/>
      <c r="T54" s="57"/>
      <c r="U54" s="58"/>
      <c r="V54" s="94">
        <v>0</v>
      </c>
      <c r="W54" s="75"/>
      <c r="X54" s="94"/>
      <c r="Y54" s="57"/>
      <c r="Z54" s="94"/>
      <c r="AA54" s="57"/>
      <c r="AB54" s="57"/>
      <c r="AC54" s="94"/>
      <c r="AD54" s="98"/>
      <c r="AE54" s="76"/>
      <c r="AF54" s="91"/>
      <c r="AG54" s="336"/>
      <c r="AH54" s="76"/>
      <c r="AI54" s="336"/>
      <c r="AJ54" s="78"/>
      <c r="AK54" s="77"/>
      <c r="AL54" s="91"/>
      <c r="AM54" s="80"/>
      <c r="AN54" s="91"/>
      <c r="AO54" s="57"/>
      <c r="AP54" s="91"/>
      <c r="AQ54" s="78"/>
      <c r="AR54" s="78"/>
      <c r="AS54" s="91"/>
      <c r="AT54" s="79">
        <v>0</v>
      </c>
      <c r="AU54" s="88">
        <v>0</v>
      </c>
      <c r="AV54" s="192"/>
      <c r="AW54" s="75"/>
      <c r="AX54" s="75">
        <v>0</v>
      </c>
      <c r="AY54" s="75">
        <v>0</v>
      </c>
    </row>
    <row r="55" spans="1:51" ht="16.149999999999999" customHeight="1" x14ac:dyDescent="0.2">
      <c r="A55" s="55">
        <v>49</v>
      </c>
      <c r="B55" s="56" t="s">
        <v>54</v>
      </c>
      <c r="C55" s="336"/>
      <c r="D55" s="57"/>
      <c r="E55" s="75"/>
      <c r="F55" s="355"/>
      <c r="G55" s="57"/>
      <c r="H55" s="75"/>
      <c r="I55" s="355"/>
      <c r="J55" s="57"/>
      <c r="K55" s="75"/>
      <c r="L55" s="355"/>
      <c r="M55" s="57"/>
      <c r="N55" s="75"/>
      <c r="O55" s="355"/>
      <c r="P55" s="57"/>
      <c r="Q55" s="75"/>
      <c r="R55" s="94">
        <v>0</v>
      </c>
      <c r="S55" s="57"/>
      <c r="T55" s="57"/>
      <c r="U55" s="58"/>
      <c r="V55" s="94">
        <v>0</v>
      </c>
      <c r="W55" s="75"/>
      <c r="X55" s="94"/>
      <c r="Y55" s="57"/>
      <c r="Z55" s="94"/>
      <c r="AA55" s="57"/>
      <c r="AB55" s="57"/>
      <c r="AC55" s="94"/>
      <c r="AD55" s="98"/>
      <c r="AE55" s="76"/>
      <c r="AF55" s="91"/>
      <c r="AG55" s="336"/>
      <c r="AH55" s="76"/>
      <c r="AI55" s="336"/>
      <c r="AJ55" s="78"/>
      <c r="AK55" s="77"/>
      <c r="AL55" s="91"/>
      <c r="AM55" s="80"/>
      <c r="AN55" s="91"/>
      <c r="AO55" s="57"/>
      <c r="AP55" s="91"/>
      <c r="AQ55" s="78"/>
      <c r="AR55" s="78"/>
      <c r="AS55" s="91"/>
      <c r="AT55" s="79">
        <v>0</v>
      </c>
      <c r="AU55" s="88">
        <v>0</v>
      </c>
      <c r="AV55" s="192"/>
      <c r="AW55" s="75"/>
      <c r="AX55" s="75">
        <v>0</v>
      </c>
      <c r="AY55" s="75">
        <v>0</v>
      </c>
    </row>
    <row r="56" spans="1:51" ht="16.149999999999999" customHeight="1" x14ac:dyDescent="0.2">
      <c r="A56" s="50">
        <v>50</v>
      </c>
      <c r="B56" s="51" t="s">
        <v>55</v>
      </c>
      <c r="C56" s="337"/>
      <c r="D56" s="52"/>
      <c r="E56" s="81"/>
      <c r="F56" s="356"/>
      <c r="G56" s="52"/>
      <c r="H56" s="81"/>
      <c r="I56" s="356"/>
      <c r="J56" s="52"/>
      <c r="K56" s="81"/>
      <c r="L56" s="356"/>
      <c r="M56" s="52"/>
      <c r="N56" s="81"/>
      <c r="O56" s="356"/>
      <c r="P56" s="52"/>
      <c r="Q56" s="81"/>
      <c r="R56" s="95">
        <v>0</v>
      </c>
      <c r="S56" s="52"/>
      <c r="T56" s="52"/>
      <c r="U56" s="53"/>
      <c r="V56" s="95">
        <v>0</v>
      </c>
      <c r="W56" s="81"/>
      <c r="X56" s="95"/>
      <c r="Y56" s="52"/>
      <c r="Z56" s="95"/>
      <c r="AA56" s="54"/>
      <c r="AB56" s="52"/>
      <c r="AC56" s="96"/>
      <c r="AD56" s="96"/>
      <c r="AE56" s="72"/>
      <c r="AF56" s="92"/>
      <c r="AG56" s="337"/>
      <c r="AH56" s="72"/>
      <c r="AI56" s="337"/>
      <c r="AJ56" s="73"/>
      <c r="AK56" s="74"/>
      <c r="AL56" s="92"/>
      <c r="AM56" s="83"/>
      <c r="AN56" s="92"/>
      <c r="AO56" s="52"/>
      <c r="AP56" s="92"/>
      <c r="AQ56" s="73"/>
      <c r="AR56" s="73"/>
      <c r="AS56" s="92"/>
      <c r="AT56" s="82">
        <v>0</v>
      </c>
      <c r="AU56" s="89">
        <v>0</v>
      </c>
      <c r="AV56" s="192"/>
      <c r="AW56" s="81"/>
      <c r="AX56" s="81">
        <v>0</v>
      </c>
      <c r="AY56" s="81">
        <v>0</v>
      </c>
    </row>
    <row r="57" spans="1:51" ht="16.149999999999999" customHeight="1" x14ac:dyDescent="0.2">
      <c r="A57" s="59">
        <v>51</v>
      </c>
      <c r="B57" s="60" t="s">
        <v>56</v>
      </c>
      <c r="C57" s="335"/>
      <c r="D57" s="61"/>
      <c r="E57" s="66"/>
      <c r="F57" s="354"/>
      <c r="G57" s="61"/>
      <c r="H57" s="66"/>
      <c r="I57" s="354"/>
      <c r="J57" s="61"/>
      <c r="K57" s="66"/>
      <c r="L57" s="354"/>
      <c r="M57" s="61"/>
      <c r="N57" s="66"/>
      <c r="O57" s="354"/>
      <c r="P57" s="61"/>
      <c r="Q57" s="66"/>
      <c r="R57" s="93">
        <v>0</v>
      </c>
      <c r="S57" s="61"/>
      <c r="T57" s="61"/>
      <c r="U57" s="62"/>
      <c r="V57" s="93">
        <v>0</v>
      </c>
      <c r="W57" s="66"/>
      <c r="X57" s="93"/>
      <c r="Y57" s="61"/>
      <c r="Z57" s="93"/>
      <c r="AA57" s="61"/>
      <c r="AB57" s="61"/>
      <c r="AC57" s="93"/>
      <c r="AD57" s="97"/>
      <c r="AE57" s="67"/>
      <c r="AF57" s="90"/>
      <c r="AG57" s="335"/>
      <c r="AH57" s="67"/>
      <c r="AI57" s="335"/>
      <c r="AJ57" s="69"/>
      <c r="AK57" s="68"/>
      <c r="AL57" s="90"/>
      <c r="AM57" s="71"/>
      <c r="AN57" s="90"/>
      <c r="AO57" s="61"/>
      <c r="AP57" s="90"/>
      <c r="AQ57" s="69"/>
      <c r="AR57" s="69"/>
      <c r="AS57" s="90"/>
      <c r="AT57" s="70">
        <v>0</v>
      </c>
      <c r="AU57" s="87">
        <v>0</v>
      </c>
      <c r="AV57" s="192"/>
      <c r="AW57" s="66"/>
      <c r="AX57" s="66">
        <v>0</v>
      </c>
      <c r="AY57" s="66">
        <v>0</v>
      </c>
    </row>
    <row r="58" spans="1:51" ht="16.149999999999999" customHeight="1" x14ac:dyDescent="0.2">
      <c r="A58" s="55">
        <v>52</v>
      </c>
      <c r="B58" s="56" t="s">
        <v>57</v>
      </c>
      <c r="C58" s="336"/>
      <c r="D58" s="57"/>
      <c r="E58" s="75"/>
      <c r="F58" s="355"/>
      <c r="G58" s="57"/>
      <c r="H58" s="75"/>
      <c r="I58" s="355"/>
      <c r="J58" s="57"/>
      <c r="K58" s="75"/>
      <c r="L58" s="355"/>
      <c r="M58" s="57"/>
      <c r="N58" s="75"/>
      <c r="O58" s="355"/>
      <c r="P58" s="57"/>
      <c r="Q58" s="75"/>
      <c r="R58" s="94">
        <v>0</v>
      </c>
      <c r="S58" s="57"/>
      <c r="T58" s="57"/>
      <c r="U58" s="58"/>
      <c r="V58" s="94">
        <v>0</v>
      </c>
      <c r="W58" s="75"/>
      <c r="X58" s="94"/>
      <c r="Y58" s="57"/>
      <c r="Z58" s="94"/>
      <c r="AA58" s="57"/>
      <c r="AB58" s="57"/>
      <c r="AC58" s="94"/>
      <c r="AD58" s="98"/>
      <c r="AE58" s="76"/>
      <c r="AF58" s="91"/>
      <c r="AG58" s="336"/>
      <c r="AH58" s="76"/>
      <c r="AI58" s="336"/>
      <c r="AJ58" s="78"/>
      <c r="AK58" s="77"/>
      <c r="AL58" s="91"/>
      <c r="AM58" s="80"/>
      <c r="AN58" s="91"/>
      <c r="AO58" s="57"/>
      <c r="AP58" s="91"/>
      <c r="AQ58" s="78"/>
      <c r="AR58" s="78"/>
      <c r="AS58" s="91"/>
      <c r="AT58" s="79">
        <v>0</v>
      </c>
      <c r="AU58" s="88">
        <v>0</v>
      </c>
      <c r="AV58" s="192"/>
      <c r="AW58" s="75"/>
      <c r="AX58" s="75">
        <v>0</v>
      </c>
      <c r="AY58" s="75">
        <v>0</v>
      </c>
    </row>
    <row r="59" spans="1:51" ht="16.149999999999999" customHeight="1" x14ac:dyDescent="0.2">
      <c r="A59" s="55">
        <v>53</v>
      </c>
      <c r="B59" s="56" t="s">
        <v>58</v>
      </c>
      <c r="C59" s="336"/>
      <c r="D59" s="57"/>
      <c r="E59" s="75"/>
      <c r="F59" s="355"/>
      <c r="G59" s="57"/>
      <c r="H59" s="75"/>
      <c r="I59" s="355"/>
      <c r="J59" s="57"/>
      <c r="K59" s="75"/>
      <c r="L59" s="355"/>
      <c r="M59" s="57"/>
      <c r="N59" s="75"/>
      <c r="O59" s="355"/>
      <c r="P59" s="57"/>
      <c r="Q59" s="75"/>
      <c r="R59" s="94">
        <v>0</v>
      </c>
      <c r="S59" s="57"/>
      <c r="T59" s="57"/>
      <c r="U59" s="58"/>
      <c r="V59" s="94">
        <v>0</v>
      </c>
      <c r="W59" s="75"/>
      <c r="X59" s="94"/>
      <c r="Y59" s="57"/>
      <c r="Z59" s="94"/>
      <c r="AA59" s="57"/>
      <c r="AB59" s="57"/>
      <c r="AC59" s="94"/>
      <c r="AD59" s="98"/>
      <c r="AE59" s="76"/>
      <c r="AF59" s="91"/>
      <c r="AG59" s="336"/>
      <c r="AH59" s="76"/>
      <c r="AI59" s="336"/>
      <c r="AJ59" s="78"/>
      <c r="AK59" s="77"/>
      <c r="AL59" s="91"/>
      <c r="AM59" s="80"/>
      <c r="AN59" s="91"/>
      <c r="AO59" s="57"/>
      <c r="AP59" s="91"/>
      <c r="AQ59" s="78"/>
      <c r="AR59" s="78"/>
      <c r="AS59" s="91"/>
      <c r="AT59" s="79">
        <v>0</v>
      </c>
      <c r="AU59" s="88">
        <v>0</v>
      </c>
      <c r="AV59" s="192"/>
      <c r="AW59" s="75"/>
      <c r="AX59" s="75">
        <v>0</v>
      </c>
      <c r="AY59" s="75">
        <v>0</v>
      </c>
    </row>
    <row r="60" spans="1:51" ht="16.149999999999999" customHeight="1" x14ac:dyDescent="0.2">
      <c r="A60" s="55">
        <v>54</v>
      </c>
      <c r="B60" s="56" t="s">
        <v>59</v>
      </c>
      <c r="C60" s="336"/>
      <c r="D60" s="57"/>
      <c r="E60" s="75"/>
      <c r="F60" s="355"/>
      <c r="G60" s="57"/>
      <c r="H60" s="75"/>
      <c r="I60" s="355"/>
      <c r="J60" s="57"/>
      <c r="K60" s="75"/>
      <c r="L60" s="355"/>
      <c r="M60" s="57"/>
      <c r="N60" s="75"/>
      <c r="O60" s="355"/>
      <c r="P60" s="57"/>
      <c r="Q60" s="75"/>
      <c r="R60" s="94">
        <v>11055</v>
      </c>
      <c r="S60" s="57"/>
      <c r="T60" s="57"/>
      <c r="U60" s="58"/>
      <c r="V60" s="94">
        <v>0</v>
      </c>
      <c r="W60" s="75"/>
      <c r="X60" s="94"/>
      <c r="Y60" s="57"/>
      <c r="Z60" s="94"/>
      <c r="AA60" s="57"/>
      <c r="AB60" s="57"/>
      <c r="AC60" s="94"/>
      <c r="AD60" s="98"/>
      <c r="AE60" s="76"/>
      <c r="AF60" s="91"/>
      <c r="AG60" s="336"/>
      <c r="AH60" s="76"/>
      <c r="AI60" s="336"/>
      <c r="AJ60" s="78"/>
      <c r="AK60" s="77"/>
      <c r="AL60" s="91"/>
      <c r="AM60" s="80"/>
      <c r="AN60" s="91"/>
      <c r="AO60" s="57"/>
      <c r="AP60" s="91"/>
      <c r="AQ60" s="78"/>
      <c r="AR60" s="78"/>
      <c r="AS60" s="91"/>
      <c r="AT60" s="79">
        <v>0</v>
      </c>
      <c r="AU60" s="88">
        <v>0</v>
      </c>
      <c r="AV60" s="192"/>
      <c r="AW60" s="75"/>
      <c r="AX60" s="75">
        <v>0</v>
      </c>
      <c r="AY60" s="75">
        <v>0</v>
      </c>
    </row>
    <row r="61" spans="1:51" ht="16.149999999999999" customHeight="1" x14ac:dyDescent="0.2">
      <c r="A61" s="50">
        <v>55</v>
      </c>
      <c r="B61" s="51" t="s">
        <v>60</v>
      </c>
      <c r="C61" s="337"/>
      <c r="D61" s="52"/>
      <c r="E61" s="81"/>
      <c r="F61" s="356"/>
      <c r="G61" s="52"/>
      <c r="H61" s="81"/>
      <c r="I61" s="356"/>
      <c r="J61" s="52"/>
      <c r="K61" s="81"/>
      <c r="L61" s="356"/>
      <c r="M61" s="52"/>
      <c r="N61" s="81"/>
      <c r="O61" s="356"/>
      <c r="P61" s="52"/>
      <c r="Q61" s="81"/>
      <c r="R61" s="95">
        <v>0</v>
      </c>
      <c r="S61" s="52"/>
      <c r="T61" s="52"/>
      <c r="U61" s="53"/>
      <c r="V61" s="95">
        <v>0</v>
      </c>
      <c r="W61" s="81"/>
      <c r="X61" s="95"/>
      <c r="Y61" s="52"/>
      <c r="Z61" s="95"/>
      <c r="AA61" s="54"/>
      <c r="AB61" s="52"/>
      <c r="AC61" s="96"/>
      <c r="AD61" s="96"/>
      <c r="AE61" s="72"/>
      <c r="AF61" s="92"/>
      <c r="AG61" s="337"/>
      <c r="AH61" s="72"/>
      <c r="AI61" s="337"/>
      <c r="AJ61" s="73"/>
      <c r="AK61" s="74"/>
      <c r="AL61" s="92"/>
      <c r="AM61" s="83"/>
      <c r="AN61" s="92"/>
      <c r="AO61" s="52"/>
      <c r="AP61" s="92"/>
      <c r="AQ61" s="73"/>
      <c r="AR61" s="73"/>
      <c r="AS61" s="92"/>
      <c r="AT61" s="82">
        <v>0</v>
      </c>
      <c r="AU61" s="89">
        <v>0</v>
      </c>
      <c r="AV61" s="192"/>
      <c r="AW61" s="81"/>
      <c r="AX61" s="81">
        <v>0</v>
      </c>
      <c r="AY61" s="81">
        <v>0</v>
      </c>
    </row>
    <row r="62" spans="1:51" ht="16.149999999999999" customHeight="1" x14ac:dyDescent="0.2">
      <c r="A62" s="59">
        <v>56</v>
      </c>
      <c r="B62" s="60" t="s">
        <v>61</v>
      </c>
      <c r="C62" s="335"/>
      <c r="D62" s="61"/>
      <c r="E62" s="66"/>
      <c r="F62" s="354"/>
      <c r="G62" s="61"/>
      <c r="H62" s="66"/>
      <c r="I62" s="354"/>
      <c r="J62" s="61"/>
      <c r="K62" s="66"/>
      <c r="L62" s="354"/>
      <c r="M62" s="61"/>
      <c r="N62" s="66"/>
      <c r="O62" s="354"/>
      <c r="P62" s="61"/>
      <c r="Q62" s="66"/>
      <c r="R62" s="93">
        <v>0</v>
      </c>
      <c r="S62" s="61"/>
      <c r="T62" s="61"/>
      <c r="U62" s="62"/>
      <c r="V62" s="93">
        <v>0</v>
      </c>
      <c r="W62" s="66"/>
      <c r="X62" s="93"/>
      <c r="Y62" s="61"/>
      <c r="Z62" s="93"/>
      <c r="AA62" s="61"/>
      <c r="AB62" s="61"/>
      <c r="AC62" s="93"/>
      <c r="AD62" s="97"/>
      <c r="AE62" s="67"/>
      <c r="AF62" s="90"/>
      <c r="AG62" s="335"/>
      <c r="AH62" s="67"/>
      <c r="AI62" s="335"/>
      <c r="AJ62" s="69"/>
      <c r="AK62" s="68"/>
      <c r="AL62" s="90"/>
      <c r="AM62" s="71"/>
      <c r="AN62" s="90"/>
      <c r="AO62" s="61"/>
      <c r="AP62" s="90"/>
      <c r="AQ62" s="69"/>
      <c r="AR62" s="69"/>
      <c r="AS62" s="90"/>
      <c r="AT62" s="70">
        <v>0</v>
      </c>
      <c r="AU62" s="87">
        <v>0</v>
      </c>
      <c r="AV62" s="192"/>
      <c r="AW62" s="66"/>
      <c r="AX62" s="66">
        <v>0</v>
      </c>
      <c r="AY62" s="66">
        <v>0</v>
      </c>
    </row>
    <row r="63" spans="1:51" ht="16.149999999999999" customHeight="1" x14ac:dyDescent="0.2">
      <c r="A63" s="55">
        <v>57</v>
      </c>
      <c r="B63" s="56" t="s">
        <v>62</v>
      </c>
      <c r="C63" s="336"/>
      <c r="D63" s="57"/>
      <c r="E63" s="75"/>
      <c r="F63" s="355"/>
      <c r="G63" s="57"/>
      <c r="H63" s="75"/>
      <c r="I63" s="355"/>
      <c r="J63" s="57"/>
      <c r="K63" s="75"/>
      <c r="L63" s="355"/>
      <c r="M63" s="57"/>
      <c r="N63" s="75"/>
      <c r="O63" s="355"/>
      <c r="P63" s="57"/>
      <c r="Q63" s="75"/>
      <c r="R63" s="94">
        <v>5478</v>
      </c>
      <c r="S63" s="57"/>
      <c r="T63" s="57"/>
      <c r="U63" s="58"/>
      <c r="V63" s="94">
        <v>0</v>
      </c>
      <c r="W63" s="75"/>
      <c r="X63" s="94"/>
      <c r="Y63" s="57"/>
      <c r="Z63" s="94"/>
      <c r="AA63" s="57"/>
      <c r="AB63" s="57"/>
      <c r="AC63" s="94"/>
      <c r="AD63" s="98"/>
      <c r="AE63" s="76"/>
      <c r="AF63" s="91"/>
      <c r="AG63" s="336"/>
      <c r="AH63" s="76"/>
      <c r="AI63" s="336"/>
      <c r="AJ63" s="78"/>
      <c r="AK63" s="77"/>
      <c r="AL63" s="91"/>
      <c r="AM63" s="80"/>
      <c r="AN63" s="91"/>
      <c r="AO63" s="57"/>
      <c r="AP63" s="91"/>
      <c r="AQ63" s="78"/>
      <c r="AR63" s="78"/>
      <c r="AS63" s="91"/>
      <c r="AT63" s="79">
        <v>0</v>
      </c>
      <c r="AU63" s="88">
        <v>0</v>
      </c>
      <c r="AV63" s="192"/>
      <c r="AW63" s="75"/>
      <c r="AX63" s="75">
        <v>0</v>
      </c>
      <c r="AY63" s="75">
        <v>0</v>
      </c>
    </row>
    <row r="64" spans="1:51" ht="16.149999999999999" customHeight="1" x14ac:dyDescent="0.2">
      <c r="A64" s="55">
        <v>58</v>
      </c>
      <c r="B64" s="56" t="s">
        <v>63</v>
      </c>
      <c r="C64" s="336"/>
      <c r="D64" s="57"/>
      <c r="E64" s="75"/>
      <c r="F64" s="355"/>
      <c r="G64" s="57"/>
      <c r="H64" s="75"/>
      <c r="I64" s="355"/>
      <c r="J64" s="57"/>
      <c r="K64" s="75"/>
      <c r="L64" s="355"/>
      <c r="M64" s="57"/>
      <c r="N64" s="75"/>
      <c r="O64" s="355"/>
      <c r="P64" s="57"/>
      <c r="Q64" s="75"/>
      <c r="R64" s="94">
        <v>0</v>
      </c>
      <c r="S64" s="57"/>
      <c r="T64" s="57"/>
      <c r="U64" s="58"/>
      <c r="V64" s="94">
        <v>0</v>
      </c>
      <c r="W64" s="75"/>
      <c r="X64" s="94"/>
      <c r="Y64" s="57"/>
      <c r="Z64" s="94"/>
      <c r="AA64" s="57"/>
      <c r="AB64" s="57"/>
      <c r="AC64" s="94"/>
      <c r="AD64" s="98"/>
      <c r="AE64" s="76"/>
      <c r="AF64" s="91"/>
      <c r="AG64" s="336"/>
      <c r="AH64" s="76"/>
      <c r="AI64" s="336"/>
      <c r="AJ64" s="78"/>
      <c r="AK64" s="77"/>
      <c r="AL64" s="91"/>
      <c r="AM64" s="80"/>
      <c r="AN64" s="91"/>
      <c r="AO64" s="57"/>
      <c r="AP64" s="91"/>
      <c r="AQ64" s="78"/>
      <c r="AR64" s="78"/>
      <c r="AS64" s="91"/>
      <c r="AT64" s="79">
        <v>0</v>
      </c>
      <c r="AU64" s="88">
        <v>0</v>
      </c>
      <c r="AV64" s="192"/>
      <c r="AW64" s="75"/>
      <c r="AX64" s="75">
        <v>0</v>
      </c>
      <c r="AY64" s="75">
        <v>0</v>
      </c>
    </row>
    <row r="65" spans="1:51" ht="16.149999999999999" customHeight="1" x14ac:dyDescent="0.2">
      <c r="A65" s="55">
        <v>59</v>
      </c>
      <c r="B65" s="56" t="s">
        <v>64</v>
      </c>
      <c r="C65" s="336"/>
      <c r="D65" s="57"/>
      <c r="E65" s="75"/>
      <c r="F65" s="355"/>
      <c r="G65" s="57"/>
      <c r="H65" s="75"/>
      <c r="I65" s="355"/>
      <c r="J65" s="57"/>
      <c r="K65" s="75"/>
      <c r="L65" s="355"/>
      <c r="M65" s="57"/>
      <c r="N65" s="75"/>
      <c r="O65" s="355"/>
      <c r="P65" s="57"/>
      <c r="Q65" s="75"/>
      <c r="R65" s="94">
        <v>0</v>
      </c>
      <c r="S65" s="57"/>
      <c r="T65" s="57"/>
      <c r="U65" s="58"/>
      <c r="V65" s="94">
        <v>0</v>
      </c>
      <c r="W65" s="75"/>
      <c r="X65" s="94"/>
      <c r="Y65" s="57"/>
      <c r="Z65" s="94"/>
      <c r="AA65" s="57"/>
      <c r="AB65" s="57"/>
      <c r="AC65" s="94"/>
      <c r="AD65" s="98"/>
      <c r="AE65" s="76"/>
      <c r="AF65" s="91"/>
      <c r="AG65" s="336"/>
      <c r="AH65" s="76"/>
      <c r="AI65" s="336"/>
      <c r="AJ65" s="78"/>
      <c r="AK65" s="77"/>
      <c r="AL65" s="91"/>
      <c r="AM65" s="80"/>
      <c r="AN65" s="91"/>
      <c r="AO65" s="57"/>
      <c r="AP65" s="91"/>
      <c r="AQ65" s="78"/>
      <c r="AR65" s="78"/>
      <c r="AS65" s="91"/>
      <c r="AT65" s="79">
        <v>0</v>
      </c>
      <c r="AU65" s="88">
        <v>0</v>
      </c>
      <c r="AV65" s="192"/>
      <c r="AW65" s="75"/>
      <c r="AX65" s="75">
        <v>0</v>
      </c>
      <c r="AY65" s="75">
        <v>0</v>
      </c>
    </row>
    <row r="66" spans="1:51" ht="16.149999999999999" customHeight="1" x14ac:dyDescent="0.2">
      <c r="A66" s="50">
        <v>60</v>
      </c>
      <c r="B66" s="51" t="s">
        <v>65</v>
      </c>
      <c r="C66" s="337"/>
      <c r="D66" s="52"/>
      <c r="E66" s="81"/>
      <c r="F66" s="356"/>
      <c r="G66" s="52"/>
      <c r="H66" s="81"/>
      <c r="I66" s="356"/>
      <c r="J66" s="52"/>
      <c r="K66" s="81"/>
      <c r="L66" s="356"/>
      <c r="M66" s="52"/>
      <c r="N66" s="81"/>
      <c r="O66" s="356"/>
      <c r="P66" s="52"/>
      <c r="Q66" s="81"/>
      <c r="R66" s="95">
        <v>0</v>
      </c>
      <c r="S66" s="52"/>
      <c r="T66" s="52"/>
      <c r="U66" s="53"/>
      <c r="V66" s="95">
        <v>0</v>
      </c>
      <c r="W66" s="81"/>
      <c r="X66" s="95"/>
      <c r="Y66" s="52"/>
      <c r="Z66" s="95"/>
      <c r="AA66" s="54"/>
      <c r="AB66" s="52"/>
      <c r="AC66" s="96"/>
      <c r="AD66" s="96"/>
      <c r="AE66" s="72"/>
      <c r="AF66" s="92"/>
      <c r="AG66" s="337"/>
      <c r="AH66" s="72"/>
      <c r="AI66" s="337"/>
      <c r="AJ66" s="73"/>
      <c r="AK66" s="74"/>
      <c r="AL66" s="92"/>
      <c r="AM66" s="83"/>
      <c r="AN66" s="92"/>
      <c r="AO66" s="52"/>
      <c r="AP66" s="92"/>
      <c r="AQ66" s="73"/>
      <c r="AR66" s="73"/>
      <c r="AS66" s="92"/>
      <c r="AT66" s="82">
        <v>0</v>
      </c>
      <c r="AU66" s="89">
        <v>0</v>
      </c>
      <c r="AV66" s="192"/>
      <c r="AW66" s="81"/>
      <c r="AX66" s="81">
        <v>0</v>
      </c>
      <c r="AY66" s="81">
        <v>0</v>
      </c>
    </row>
    <row r="67" spans="1:51" ht="16.149999999999999" customHeight="1" x14ac:dyDescent="0.2">
      <c r="A67" s="59">
        <v>61</v>
      </c>
      <c r="B67" s="60" t="s">
        <v>66</v>
      </c>
      <c r="C67" s="335"/>
      <c r="D67" s="61"/>
      <c r="E67" s="66"/>
      <c r="F67" s="354"/>
      <c r="G67" s="61"/>
      <c r="H67" s="66"/>
      <c r="I67" s="354"/>
      <c r="J67" s="61"/>
      <c r="K67" s="66"/>
      <c r="L67" s="354"/>
      <c r="M67" s="61"/>
      <c r="N67" s="66"/>
      <c r="O67" s="354"/>
      <c r="P67" s="61"/>
      <c r="Q67" s="66"/>
      <c r="R67" s="93">
        <v>0</v>
      </c>
      <c r="S67" s="61"/>
      <c r="T67" s="61"/>
      <c r="U67" s="62"/>
      <c r="V67" s="93">
        <v>0</v>
      </c>
      <c r="W67" s="66"/>
      <c r="X67" s="93"/>
      <c r="Y67" s="61"/>
      <c r="Z67" s="93"/>
      <c r="AA67" s="61"/>
      <c r="AB67" s="61"/>
      <c r="AC67" s="93"/>
      <c r="AD67" s="97"/>
      <c r="AE67" s="67"/>
      <c r="AF67" s="90"/>
      <c r="AG67" s="335"/>
      <c r="AH67" s="67"/>
      <c r="AI67" s="335"/>
      <c r="AJ67" s="69"/>
      <c r="AK67" s="68"/>
      <c r="AL67" s="90"/>
      <c r="AM67" s="71"/>
      <c r="AN67" s="90"/>
      <c r="AO67" s="61"/>
      <c r="AP67" s="90"/>
      <c r="AQ67" s="69"/>
      <c r="AR67" s="69"/>
      <c r="AS67" s="90"/>
      <c r="AT67" s="70">
        <v>0</v>
      </c>
      <c r="AU67" s="87">
        <v>0</v>
      </c>
      <c r="AV67" s="192"/>
      <c r="AW67" s="66"/>
      <c r="AX67" s="66">
        <v>0</v>
      </c>
      <c r="AY67" s="66">
        <v>0</v>
      </c>
    </row>
    <row r="68" spans="1:51" ht="16.149999999999999" customHeight="1" x14ac:dyDescent="0.2">
      <c r="A68" s="55">
        <v>62</v>
      </c>
      <c r="B68" s="56" t="s">
        <v>67</v>
      </c>
      <c r="C68" s="336"/>
      <c r="D68" s="57"/>
      <c r="E68" s="75"/>
      <c r="F68" s="355"/>
      <c r="G68" s="57"/>
      <c r="H68" s="75"/>
      <c r="I68" s="355"/>
      <c r="J68" s="57"/>
      <c r="K68" s="75"/>
      <c r="L68" s="355"/>
      <c r="M68" s="57"/>
      <c r="N68" s="75"/>
      <c r="O68" s="355"/>
      <c r="P68" s="57"/>
      <c r="Q68" s="75"/>
      <c r="R68" s="94">
        <v>0</v>
      </c>
      <c r="S68" s="57"/>
      <c r="T68" s="57"/>
      <c r="U68" s="58"/>
      <c r="V68" s="94">
        <v>0</v>
      </c>
      <c r="W68" s="75"/>
      <c r="X68" s="94"/>
      <c r="Y68" s="57"/>
      <c r="Z68" s="94"/>
      <c r="AA68" s="57"/>
      <c r="AB68" s="57"/>
      <c r="AC68" s="94"/>
      <c r="AD68" s="98"/>
      <c r="AE68" s="76"/>
      <c r="AF68" s="91"/>
      <c r="AG68" s="336"/>
      <c r="AH68" s="76"/>
      <c r="AI68" s="336"/>
      <c r="AJ68" s="78"/>
      <c r="AK68" s="77"/>
      <c r="AL68" s="91"/>
      <c r="AM68" s="80"/>
      <c r="AN68" s="91"/>
      <c r="AO68" s="57"/>
      <c r="AP68" s="91"/>
      <c r="AQ68" s="78"/>
      <c r="AR68" s="78"/>
      <c r="AS68" s="91"/>
      <c r="AT68" s="79">
        <v>0</v>
      </c>
      <c r="AU68" s="88">
        <v>0</v>
      </c>
      <c r="AV68" s="192"/>
      <c r="AW68" s="75"/>
      <c r="AX68" s="75">
        <v>0</v>
      </c>
      <c r="AY68" s="75">
        <v>0</v>
      </c>
    </row>
    <row r="69" spans="1:51" ht="16.149999999999999" customHeight="1" x14ac:dyDescent="0.2">
      <c r="A69" s="55">
        <v>63</v>
      </c>
      <c r="B69" s="56" t="s">
        <v>68</v>
      </c>
      <c r="C69" s="336"/>
      <c r="D69" s="57"/>
      <c r="E69" s="75"/>
      <c r="F69" s="355"/>
      <c r="G69" s="57"/>
      <c r="H69" s="75"/>
      <c r="I69" s="355"/>
      <c r="J69" s="57"/>
      <c r="K69" s="75"/>
      <c r="L69" s="355"/>
      <c r="M69" s="57"/>
      <c r="N69" s="75"/>
      <c r="O69" s="355"/>
      <c r="P69" s="57"/>
      <c r="Q69" s="75"/>
      <c r="R69" s="94">
        <v>0</v>
      </c>
      <c r="S69" s="57"/>
      <c r="T69" s="57"/>
      <c r="U69" s="58"/>
      <c r="V69" s="94">
        <v>0</v>
      </c>
      <c r="W69" s="75"/>
      <c r="X69" s="94"/>
      <c r="Y69" s="57"/>
      <c r="Z69" s="94"/>
      <c r="AA69" s="57"/>
      <c r="AB69" s="57"/>
      <c r="AC69" s="94"/>
      <c r="AD69" s="98"/>
      <c r="AE69" s="76"/>
      <c r="AF69" s="91"/>
      <c r="AG69" s="336"/>
      <c r="AH69" s="76"/>
      <c r="AI69" s="336"/>
      <c r="AJ69" s="78"/>
      <c r="AK69" s="77"/>
      <c r="AL69" s="91"/>
      <c r="AM69" s="80"/>
      <c r="AN69" s="91"/>
      <c r="AO69" s="57"/>
      <c r="AP69" s="91"/>
      <c r="AQ69" s="78"/>
      <c r="AR69" s="78"/>
      <c r="AS69" s="91"/>
      <c r="AT69" s="79">
        <v>0</v>
      </c>
      <c r="AU69" s="88">
        <v>0</v>
      </c>
      <c r="AV69" s="192"/>
      <c r="AW69" s="75"/>
      <c r="AX69" s="75">
        <v>0</v>
      </c>
      <c r="AY69" s="75">
        <v>0</v>
      </c>
    </row>
    <row r="70" spans="1:51" ht="16.149999999999999" customHeight="1" x14ac:dyDescent="0.2">
      <c r="A70" s="55">
        <v>64</v>
      </c>
      <c r="B70" s="56" t="s">
        <v>69</v>
      </c>
      <c r="C70" s="336"/>
      <c r="D70" s="57"/>
      <c r="E70" s="75"/>
      <c r="F70" s="355"/>
      <c r="G70" s="57"/>
      <c r="H70" s="75"/>
      <c r="I70" s="355"/>
      <c r="J70" s="57"/>
      <c r="K70" s="75"/>
      <c r="L70" s="355"/>
      <c r="M70" s="57"/>
      <c r="N70" s="75"/>
      <c r="O70" s="355"/>
      <c r="P70" s="57"/>
      <c r="Q70" s="75"/>
      <c r="R70" s="94">
        <v>0</v>
      </c>
      <c r="S70" s="57"/>
      <c r="T70" s="57"/>
      <c r="U70" s="58"/>
      <c r="V70" s="94">
        <v>0</v>
      </c>
      <c r="W70" s="75"/>
      <c r="X70" s="94"/>
      <c r="Y70" s="57"/>
      <c r="Z70" s="94"/>
      <c r="AA70" s="57"/>
      <c r="AB70" s="57"/>
      <c r="AC70" s="94"/>
      <c r="AD70" s="98"/>
      <c r="AE70" s="76"/>
      <c r="AF70" s="91"/>
      <c r="AG70" s="336"/>
      <c r="AH70" s="76"/>
      <c r="AI70" s="336"/>
      <c r="AJ70" s="78"/>
      <c r="AK70" s="77"/>
      <c r="AL70" s="91"/>
      <c r="AM70" s="80"/>
      <c r="AN70" s="91"/>
      <c r="AO70" s="57"/>
      <c r="AP70" s="91"/>
      <c r="AQ70" s="78"/>
      <c r="AR70" s="78"/>
      <c r="AS70" s="91"/>
      <c r="AT70" s="79">
        <v>0</v>
      </c>
      <c r="AU70" s="88">
        <v>0</v>
      </c>
      <c r="AV70" s="192"/>
      <c r="AW70" s="75"/>
      <c r="AX70" s="75">
        <v>0</v>
      </c>
      <c r="AY70" s="75">
        <v>0</v>
      </c>
    </row>
    <row r="71" spans="1:51" ht="16.149999999999999" customHeight="1" x14ac:dyDescent="0.2">
      <c r="A71" s="50">
        <v>65</v>
      </c>
      <c r="B71" s="51" t="s">
        <v>70</v>
      </c>
      <c r="C71" s="337"/>
      <c r="D71" s="52"/>
      <c r="E71" s="81"/>
      <c r="F71" s="356"/>
      <c r="G71" s="52"/>
      <c r="H71" s="81"/>
      <c r="I71" s="356"/>
      <c r="J71" s="52"/>
      <c r="K71" s="81"/>
      <c r="L71" s="356"/>
      <c r="M71" s="52"/>
      <c r="N71" s="81"/>
      <c r="O71" s="356"/>
      <c r="P71" s="52"/>
      <c r="Q71" s="81"/>
      <c r="R71" s="95">
        <v>9906</v>
      </c>
      <c r="S71" s="52"/>
      <c r="T71" s="52"/>
      <c r="U71" s="53"/>
      <c r="V71" s="95">
        <v>0</v>
      </c>
      <c r="W71" s="81"/>
      <c r="X71" s="95"/>
      <c r="Y71" s="52"/>
      <c r="Z71" s="95"/>
      <c r="AA71" s="54"/>
      <c r="AB71" s="52"/>
      <c r="AC71" s="96"/>
      <c r="AD71" s="96"/>
      <c r="AE71" s="72"/>
      <c r="AF71" s="92"/>
      <c r="AG71" s="337"/>
      <c r="AH71" s="72"/>
      <c r="AI71" s="337"/>
      <c r="AJ71" s="73"/>
      <c r="AK71" s="74"/>
      <c r="AL71" s="92"/>
      <c r="AM71" s="83"/>
      <c r="AN71" s="92"/>
      <c r="AO71" s="52"/>
      <c r="AP71" s="92"/>
      <c r="AQ71" s="73"/>
      <c r="AR71" s="73"/>
      <c r="AS71" s="92"/>
      <c r="AT71" s="82">
        <v>0</v>
      </c>
      <c r="AU71" s="89">
        <v>0</v>
      </c>
      <c r="AV71" s="192"/>
      <c r="AW71" s="81"/>
      <c r="AX71" s="81">
        <v>0</v>
      </c>
      <c r="AY71" s="81">
        <v>0</v>
      </c>
    </row>
    <row r="72" spans="1:51" ht="16.149999999999999" customHeight="1" x14ac:dyDescent="0.2">
      <c r="A72" s="59">
        <v>66</v>
      </c>
      <c r="B72" s="60" t="s">
        <v>71</v>
      </c>
      <c r="C72" s="335"/>
      <c r="D72" s="61"/>
      <c r="E72" s="66"/>
      <c r="F72" s="354"/>
      <c r="G72" s="61"/>
      <c r="H72" s="66"/>
      <c r="I72" s="354"/>
      <c r="J72" s="61"/>
      <c r="K72" s="66"/>
      <c r="L72" s="354"/>
      <c r="M72" s="61"/>
      <c r="N72" s="66"/>
      <c r="O72" s="354"/>
      <c r="P72" s="61"/>
      <c r="Q72" s="66"/>
      <c r="R72" s="93">
        <v>5865</v>
      </c>
      <c r="S72" s="61"/>
      <c r="T72" s="61"/>
      <c r="U72" s="62"/>
      <c r="V72" s="93">
        <v>0</v>
      </c>
      <c r="W72" s="66"/>
      <c r="X72" s="93"/>
      <c r="Y72" s="61"/>
      <c r="Z72" s="93"/>
      <c r="AA72" s="61"/>
      <c r="AB72" s="61"/>
      <c r="AC72" s="93"/>
      <c r="AD72" s="97"/>
      <c r="AE72" s="67"/>
      <c r="AF72" s="90"/>
      <c r="AG72" s="335"/>
      <c r="AH72" s="67"/>
      <c r="AI72" s="335"/>
      <c r="AJ72" s="69"/>
      <c r="AK72" s="68"/>
      <c r="AL72" s="90"/>
      <c r="AM72" s="71"/>
      <c r="AN72" s="90"/>
      <c r="AO72" s="61"/>
      <c r="AP72" s="90"/>
      <c r="AQ72" s="69"/>
      <c r="AR72" s="69"/>
      <c r="AS72" s="90"/>
      <c r="AT72" s="70">
        <v>0</v>
      </c>
      <c r="AU72" s="87">
        <v>0</v>
      </c>
      <c r="AV72" s="192"/>
      <c r="AW72" s="85"/>
      <c r="AX72" s="85">
        <v>0</v>
      </c>
      <c r="AY72" s="85">
        <v>0</v>
      </c>
    </row>
    <row r="73" spans="1:51" ht="16.149999999999999" customHeight="1" x14ac:dyDescent="0.2">
      <c r="A73" s="55">
        <v>67</v>
      </c>
      <c r="B73" s="56" t="s">
        <v>4</v>
      </c>
      <c r="C73" s="336"/>
      <c r="D73" s="57"/>
      <c r="E73" s="75"/>
      <c r="F73" s="355"/>
      <c r="G73" s="57"/>
      <c r="H73" s="75"/>
      <c r="I73" s="355"/>
      <c r="J73" s="57"/>
      <c r="K73" s="75"/>
      <c r="L73" s="355"/>
      <c r="M73" s="57"/>
      <c r="N73" s="75"/>
      <c r="O73" s="355"/>
      <c r="P73" s="57"/>
      <c r="Q73" s="75"/>
      <c r="R73" s="94">
        <v>0</v>
      </c>
      <c r="S73" s="57"/>
      <c r="T73" s="57"/>
      <c r="U73" s="58"/>
      <c r="V73" s="94">
        <v>0</v>
      </c>
      <c r="W73" s="75"/>
      <c r="X73" s="94"/>
      <c r="Y73" s="57"/>
      <c r="Z73" s="94"/>
      <c r="AA73" s="57"/>
      <c r="AB73" s="57"/>
      <c r="AC73" s="94"/>
      <c r="AD73" s="98"/>
      <c r="AE73" s="76"/>
      <c r="AF73" s="91"/>
      <c r="AG73" s="336"/>
      <c r="AH73" s="76"/>
      <c r="AI73" s="336"/>
      <c r="AJ73" s="78"/>
      <c r="AK73" s="77"/>
      <c r="AL73" s="91"/>
      <c r="AM73" s="80"/>
      <c r="AN73" s="91"/>
      <c r="AO73" s="57"/>
      <c r="AP73" s="91"/>
      <c r="AQ73" s="78"/>
      <c r="AR73" s="78"/>
      <c r="AS73" s="91"/>
      <c r="AT73" s="79">
        <v>0</v>
      </c>
      <c r="AU73" s="88">
        <v>0</v>
      </c>
      <c r="AV73" s="192"/>
      <c r="AW73" s="85"/>
      <c r="AX73" s="85">
        <v>0</v>
      </c>
      <c r="AY73" s="85">
        <v>0</v>
      </c>
    </row>
    <row r="74" spans="1:51" ht="16.149999999999999" customHeight="1" x14ac:dyDescent="0.2">
      <c r="A74" s="55">
        <v>68</v>
      </c>
      <c r="B74" s="56" t="s">
        <v>3</v>
      </c>
      <c r="C74" s="336"/>
      <c r="D74" s="57"/>
      <c r="E74" s="75"/>
      <c r="F74" s="355"/>
      <c r="G74" s="57"/>
      <c r="H74" s="75"/>
      <c r="I74" s="355"/>
      <c r="J74" s="57"/>
      <c r="K74" s="75"/>
      <c r="L74" s="355"/>
      <c r="M74" s="57"/>
      <c r="N74" s="75"/>
      <c r="O74" s="355"/>
      <c r="P74" s="57"/>
      <c r="Q74" s="75"/>
      <c r="R74" s="94">
        <v>0</v>
      </c>
      <c r="S74" s="57"/>
      <c r="T74" s="57"/>
      <c r="U74" s="58"/>
      <c r="V74" s="94">
        <v>0</v>
      </c>
      <c r="W74" s="75"/>
      <c r="X74" s="94"/>
      <c r="Y74" s="57"/>
      <c r="Z74" s="94"/>
      <c r="AA74" s="57"/>
      <c r="AB74" s="57"/>
      <c r="AC74" s="94"/>
      <c r="AD74" s="98"/>
      <c r="AE74" s="76"/>
      <c r="AF74" s="91"/>
      <c r="AG74" s="336"/>
      <c r="AH74" s="76"/>
      <c r="AI74" s="336"/>
      <c r="AJ74" s="78"/>
      <c r="AK74" s="77"/>
      <c r="AL74" s="91"/>
      <c r="AM74" s="80"/>
      <c r="AN74" s="91"/>
      <c r="AO74" s="57"/>
      <c r="AP74" s="91"/>
      <c r="AQ74" s="78"/>
      <c r="AR74" s="78"/>
      <c r="AS74" s="91"/>
      <c r="AT74" s="79">
        <v>0</v>
      </c>
      <c r="AU74" s="88">
        <v>0</v>
      </c>
      <c r="AV74" s="192"/>
      <c r="AW74" s="85"/>
      <c r="AX74" s="85">
        <v>0</v>
      </c>
      <c r="AY74" s="85">
        <v>0</v>
      </c>
    </row>
    <row r="75" spans="1:51" ht="16.149999999999999" customHeight="1" x14ac:dyDescent="0.2">
      <c r="A75" s="55">
        <v>69</v>
      </c>
      <c r="B75" s="56" t="s">
        <v>93</v>
      </c>
      <c r="C75" s="336"/>
      <c r="D75" s="57"/>
      <c r="E75" s="75"/>
      <c r="F75" s="355"/>
      <c r="G75" s="57"/>
      <c r="H75" s="75"/>
      <c r="I75" s="355"/>
      <c r="J75" s="57"/>
      <c r="K75" s="75"/>
      <c r="L75" s="355"/>
      <c r="M75" s="57"/>
      <c r="N75" s="75"/>
      <c r="O75" s="355"/>
      <c r="P75" s="57"/>
      <c r="Q75" s="75"/>
      <c r="R75" s="94">
        <v>0</v>
      </c>
      <c r="S75" s="57"/>
      <c r="T75" s="57"/>
      <c r="U75" s="58"/>
      <c r="V75" s="94">
        <v>0</v>
      </c>
      <c r="W75" s="75"/>
      <c r="X75" s="94"/>
      <c r="Y75" s="57"/>
      <c r="Z75" s="94"/>
      <c r="AA75" s="57"/>
      <c r="AB75" s="57"/>
      <c r="AC75" s="94"/>
      <c r="AD75" s="98"/>
      <c r="AE75" s="76"/>
      <c r="AF75" s="91"/>
      <c r="AG75" s="336"/>
      <c r="AH75" s="76"/>
      <c r="AI75" s="336"/>
      <c r="AJ75" s="78"/>
      <c r="AK75" s="77"/>
      <c r="AL75" s="91"/>
      <c r="AM75" s="80"/>
      <c r="AN75" s="91"/>
      <c r="AO75" s="57"/>
      <c r="AP75" s="91"/>
      <c r="AQ75" s="78"/>
      <c r="AR75" s="78"/>
      <c r="AS75" s="91"/>
      <c r="AT75" s="79">
        <v>0</v>
      </c>
      <c r="AU75" s="88">
        <v>0</v>
      </c>
      <c r="AV75" s="192"/>
      <c r="AW75" s="84"/>
      <c r="AX75" s="84">
        <v>0</v>
      </c>
      <c r="AY75" s="84">
        <v>0</v>
      </c>
    </row>
    <row r="76" spans="1:51" s="199" customFormat="1" ht="16.149999999999999" customHeight="1" thickBot="1" x14ac:dyDescent="0.25">
      <c r="A76" s="1610" t="s">
        <v>494</v>
      </c>
      <c r="B76" s="1612"/>
      <c r="C76" s="357">
        <v>408</v>
      </c>
      <c r="D76" s="330"/>
      <c r="E76" s="347">
        <v>1920053.2342949526</v>
      </c>
      <c r="F76" s="357">
        <v>385</v>
      </c>
      <c r="G76" s="330"/>
      <c r="H76" s="347">
        <v>240706.0902010799</v>
      </c>
      <c r="I76" s="357">
        <v>161</v>
      </c>
      <c r="J76" s="330"/>
      <c r="K76" s="347">
        <v>27413.970142297116</v>
      </c>
      <c r="L76" s="357">
        <v>21</v>
      </c>
      <c r="M76" s="330"/>
      <c r="N76" s="347">
        <v>89466.553333400807</v>
      </c>
      <c r="O76" s="357">
        <v>5</v>
      </c>
      <c r="P76" s="330"/>
      <c r="Q76" s="347">
        <v>8520.6241269905531</v>
      </c>
      <c r="R76" s="358">
        <v>2286161</v>
      </c>
      <c r="S76" s="330">
        <v>-2286161</v>
      </c>
      <c r="T76" s="330">
        <v>0</v>
      </c>
      <c r="U76" s="359">
        <v>-2286161</v>
      </c>
      <c r="V76" s="358">
        <v>0</v>
      </c>
      <c r="W76" s="347">
        <v>0</v>
      </c>
      <c r="X76" s="358">
        <v>0</v>
      </c>
      <c r="Y76" s="347">
        <v>0</v>
      </c>
      <c r="Z76" s="358">
        <v>0</v>
      </c>
      <c r="AA76" s="330">
        <v>0</v>
      </c>
      <c r="AB76" s="330">
        <v>0</v>
      </c>
      <c r="AC76" s="358">
        <v>0</v>
      </c>
      <c r="AD76" s="327">
        <v>0</v>
      </c>
      <c r="AE76" s="360">
        <v>5302</v>
      </c>
      <c r="AF76" s="361">
        <v>0</v>
      </c>
      <c r="AG76" s="357">
        <v>-408</v>
      </c>
      <c r="AH76" s="360">
        <v>0</v>
      </c>
      <c r="AI76" s="357">
        <v>0</v>
      </c>
      <c r="AJ76" s="362">
        <v>0</v>
      </c>
      <c r="AK76" s="363">
        <v>0</v>
      </c>
      <c r="AL76" s="361">
        <v>0</v>
      </c>
      <c r="AM76" s="364">
        <v>0</v>
      </c>
      <c r="AN76" s="361">
        <v>0</v>
      </c>
      <c r="AO76" s="347">
        <v>0</v>
      </c>
      <c r="AP76" s="361">
        <v>0</v>
      </c>
      <c r="AQ76" s="362">
        <v>0</v>
      </c>
      <c r="AR76" s="362">
        <v>0</v>
      </c>
      <c r="AS76" s="361">
        <v>0</v>
      </c>
      <c r="AT76" s="365">
        <v>0</v>
      </c>
      <c r="AU76" s="365">
        <v>0</v>
      </c>
      <c r="AV76" s="339"/>
      <c r="AW76" s="347">
        <v>0</v>
      </c>
      <c r="AX76" s="347">
        <v>0</v>
      </c>
      <c r="AY76" s="347">
        <v>0</v>
      </c>
    </row>
    <row r="77" spans="1:51" s="199" customFormat="1" ht="16.149999999999999" customHeight="1" thickTop="1" x14ac:dyDescent="0.2">
      <c r="A77" s="1613" t="s">
        <v>447</v>
      </c>
      <c r="B77" s="1614"/>
      <c r="C77" s="366"/>
      <c r="D77" s="344"/>
      <c r="E77" s="344"/>
      <c r="F77" s="366"/>
      <c r="G77" s="344"/>
      <c r="H77" s="344"/>
      <c r="I77" s="366"/>
      <c r="J77" s="344"/>
      <c r="K77" s="344"/>
      <c r="L77" s="366"/>
      <c r="M77" s="344"/>
      <c r="N77" s="344"/>
      <c r="O77" s="366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67"/>
      <c r="AF77" s="344"/>
      <c r="AG77" s="366"/>
      <c r="AH77" s="367"/>
      <c r="AI77" s="366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  <c r="AT77" s="344"/>
      <c r="AU77" s="344"/>
      <c r="AV77" s="339"/>
      <c r="AW77" s="323"/>
      <c r="AX77" s="323"/>
      <c r="AY77" s="323"/>
    </row>
    <row r="78" spans="1:51" s="199" customFormat="1" ht="16.149999999999999" customHeight="1" x14ac:dyDescent="0.2">
      <c r="A78" s="1615" t="s">
        <v>448</v>
      </c>
      <c r="B78" s="1616"/>
      <c r="C78" s="248"/>
      <c r="D78" s="246"/>
      <c r="E78" s="246"/>
      <c r="F78" s="248"/>
      <c r="G78" s="246"/>
      <c r="H78" s="246"/>
      <c r="I78" s="248"/>
      <c r="J78" s="246"/>
      <c r="K78" s="246"/>
      <c r="L78" s="248"/>
      <c r="M78" s="246"/>
      <c r="N78" s="246"/>
      <c r="O78" s="248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98"/>
      <c r="AA78" s="251"/>
      <c r="AB78" s="246"/>
      <c r="AC78" s="98"/>
      <c r="AD78" s="98"/>
      <c r="AE78" s="246"/>
      <c r="AF78" s="246"/>
      <c r="AG78" s="248"/>
      <c r="AH78" s="246"/>
      <c r="AI78" s="248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  <c r="AT78" s="253">
        <v>0</v>
      </c>
      <c r="AU78" s="253">
        <v>0</v>
      </c>
      <c r="AV78" s="339"/>
      <c r="AW78" s="339"/>
      <c r="AX78" s="339"/>
      <c r="AY78" s="339"/>
    </row>
    <row r="79" spans="1:51" s="199" customFormat="1" ht="16.149999999999999" customHeight="1" x14ac:dyDescent="0.2">
      <c r="A79" s="1617" t="s">
        <v>466</v>
      </c>
      <c r="B79" s="1618"/>
      <c r="C79" s="248"/>
      <c r="D79" s="246"/>
      <c r="E79" s="246"/>
      <c r="F79" s="248"/>
      <c r="G79" s="246"/>
      <c r="H79" s="246"/>
      <c r="I79" s="248"/>
      <c r="J79" s="246"/>
      <c r="K79" s="246"/>
      <c r="L79" s="248"/>
      <c r="M79" s="246"/>
      <c r="N79" s="246"/>
      <c r="O79" s="248"/>
      <c r="P79" s="246"/>
      <c r="Q79" s="246"/>
      <c r="R79" s="246"/>
      <c r="S79" s="246"/>
      <c r="T79" s="246"/>
      <c r="U79" s="246"/>
      <c r="V79" s="246"/>
      <c r="W79" s="246"/>
      <c r="X79" s="246"/>
      <c r="Y79" s="246"/>
      <c r="Z79" s="250"/>
      <c r="AA79" s="251"/>
      <c r="AB79" s="246"/>
      <c r="AC79" s="250"/>
      <c r="AD79" s="98"/>
      <c r="AE79" s="246"/>
      <c r="AF79" s="246"/>
      <c r="AG79" s="248"/>
      <c r="AH79" s="246"/>
      <c r="AI79" s="248"/>
      <c r="AJ79" s="246"/>
      <c r="AK79" s="246"/>
      <c r="AL79" s="246"/>
      <c r="AM79" s="246"/>
      <c r="AN79" s="246"/>
      <c r="AO79" s="246"/>
      <c r="AP79" s="246"/>
      <c r="AQ79" s="246"/>
      <c r="AR79" s="246"/>
      <c r="AS79" s="246"/>
      <c r="AT79" s="253">
        <v>0</v>
      </c>
      <c r="AU79" s="246"/>
      <c r="AV79" s="339"/>
      <c r="AW79" s="339"/>
      <c r="AX79" s="339"/>
      <c r="AY79" s="339"/>
    </row>
    <row r="80" spans="1:51" ht="16.149999999999999" customHeight="1" x14ac:dyDescent="0.2">
      <c r="A80" s="1619" t="s">
        <v>547</v>
      </c>
      <c r="B80" s="1620"/>
      <c r="C80" s="248"/>
      <c r="D80" s="246"/>
      <c r="E80" s="246"/>
      <c r="F80" s="248"/>
      <c r="G80" s="246"/>
      <c r="H80" s="246"/>
      <c r="I80" s="248"/>
      <c r="J80" s="246"/>
      <c r="K80" s="246"/>
      <c r="L80" s="248"/>
      <c r="M80" s="246"/>
      <c r="N80" s="246"/>
      <c r="O80" s="248"/>
      <c r="P80" s="246"/>
      <c r="Q80" s="246"/>
      <c r="R80" s="246"/>
      <c r="S80" s="246"/>
      <c r="T80" s="246"/>
      <c r="U80" s="246"/>
      <c r="V80" s="246"/>
      <c r="W80" s="246"/>
      <c r="X80" s="246"/>
      <c r="Y80" s="246"/>
      <c r="Z80" s="98"/>
      <c r="AA80" s="251"/>
      <c r="AB80" s="246"/>
      <c r="AC80" s="98"/>
      <c r="AD80" s="98"/>
      <c r="AE80" s="246"/>
      <c r="AF80" s="246"/>
      <c r="AG80" s="248"/>
      <c r="AH80" s="246"/>
      <c r="AI80" s="248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  <c r="AT80" s="253">
        <v>0</v>
      </c>
      <c r="AU80" s="246"/>
      <c r="AV80" s="192"/>
      <c r="AW80" s="192"/>
      <c r="AX80" s="192"/>
      <c r="AY80" s="192"/>
    </row>
    <row r="81" spans="1:51" s="199" customFormat="1" ht="16.149999999999999" customHeight="1" x14ac:dyDescent="0.2">
      <c r="A81" s="1619" t="s">
        <v>465</v>
      </c>
      <c r="B81" s="1620"/>
      <c r="C81" s="248"/>
      <c r="D81" s="246"/>
      <c r="E81" s="246"/>
      <c r="F81" s="248"/>
      <c r="G81" s="246"/>
      <c r="H81" s="246"/>
      <c r="I81" s="248"/>
      <c r="J81" s="246"/>
      <c r="K81" s="246"/>
      <c r="L81" s="248"/>
      <c r="M81" s="246"/>
      <c r="N81" s="246"/>
      <c r="O81" s="248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50"/>
      <c r="AA81" s="251"/>
      <c r="AB81" s="246"/>
      <c r="AC81" s="250"/>
      <c r="AD81" s="98"/>
      <c r="AE81" s="246"/>
      <c r="AF81" s="246"/>
      <c r="AG81" s="248"/>
      <c r="AH81" s="246"/>
      <c r="AI81" s="248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  <c r="AT81" s="253">
        <v>0</v>
      </c>
      <c r="AU81" s="246"/>
      <c r="AV81" s="339"/>
      <c r="AW81" s="339"/>
      <c r="AX81" s="339"/>
      <c r="AY81" s="339"/>
    </row>
    <row r="82" spans="1:51" s="199" customFormat="1" ht="16.149999999999999" customHeight="1" x14ac:dyDescent="0.2">
      <c r="A82" s="1608" t="s">
        <v>280</v>
      </c>
      <c r="B82" s="1609"/>
      <c r="C82" s="249"/>
      <c r="D82" s="247"/>
      <c r="E82" s="247"/>
      <c r="F82" s="249"/>
      <c r="G82" s="247"/>
      <c r="H82" s="247"/>
      <c r="I82" s="249"/>
      <c r="J82" s="247"/>
      <c r="K82" s="247"/>
      <c r="L82" s="249"/>
      <c r="M82" s="247"/>
      <c r="N82" s="247"/>
      <c r="O82" s="249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96"/>
      <c r="AA82" s="54"/>
      <c r="AB82" s="247"/>
      <c r="AC82" s="96"/>
      <c r="AD82" s="96"/>
      <c r="AE82" s="247"/>
      <c r="AF82" s="247"/>
      <c r="AG82" s="249"/>
      <c r="AH82" s="247"/>
      <c r="AI82" s="249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  <c r="AT82" s="254">
        <v>0</v>
      </c>
      <c r="AU82" s="254">
        <v>0</v>
      </c>
      <c r="AV82" s="339"/>
      <c r="AW82" s="339"/>
      <c r="AX82" s="339"/>
      <c r="AY82" s="339"/>
    </row>
    <row r="83" spans="1:51" s="199" customFormat="1" ht="16.149999999999999" customHeight="1" x14ac:dyDescent="0.2">
      <c r="A83" s="1127"/>
      <c r="B83" s="1121"/>
      <c r="C83" s="1128"/>
      <c r="D83" s="1129"/>
      <c r="E83" s="1129"/>
      <c r="F83" s="1128"/>
      <c r="G83" s="1129"/>
      <c r="H83" s="1129"/>
      <c r="I83" s="1128"/>
      <c r="J83" s="1129"/>
      <c r="K83" s="1129"/>
      <c r="L83" s="1128"/>
      <c r="M83" s="1129"/>
      <c r="N83" s="1129"/>
      <c r="O83" s="1128"/>
      <c r="P83" s="1129"/>
      <c r="Q83" s="1129"/>
      <c r="R83" s="1129"/>
      <c r="S83" s="1129"/>
      <c r="T83" s="1129"/>
      <c r="U83" s="1129"/>
      <c r="V83" s="1129"/>
      <c r="W83" s="1129"/>
      <c r="X83" s="1129"/>
      <c r="Y83" s="1129"/>
      <c r="Z83" s="1130"/>
      <c r="AA83" s="1131"/>
      <c r="AB83" s="1129"/>
      <c r="AC83" s="1130"/>
      <c r="AD83" s="1130"/>
      <c r="AE83" s="1129"/>
      <c r="AF83" s="1129"/>
      <c r="AG83" s="1128"/>
      <c r="AH83" s="1129"/>
      <c r="AI83" s="1128"/>
      <c r="AJ83" s="1129"/>
      <c r="AK83" s="1129"/>
      <c r="AL83" s="1129"/>
      <c r="AM83" s="1129"/>
      <c r="AN83" s="1129"/>
      <c r="AO83" s="1129"/>
      <c r="AP83" s="1129"/>
      <c r="AQ83" s="1129"/>
      <c r="AR83" s="1129"/>
      <c r="AS83" s="1129"/>
      <c r="AT83" s="1132">
        <v>0</v>
      </c>
      <c r="AU83" s="1132">
        <v>0</v>
      </c>
      <c r="AV83" s="339"/>
      <c r="AW83" s="339"/>
      <c r="AX83" s="339"/>
      <c r="AY83" s="339"/>
    </row>
    <row r="84" spans="1:51" s="199" customFormat="1" ht="16.149999999999999" customHeight="1" thickBot="1" x14ac:dyDescent="0.25">
      <c r="A84" s="1610" t="s">
        <v>495</v>
      </c>
      <c r="B84" s="1611"/>
      <c r="C84" s="326">
        <v>408</v>
      </c>
      <c r="D84" s="325"/>
      <c r="E84" s="338">
        <v>1920053.2342949526</v>
      </c>
      <c r="F84" s="326">
        <v>385</v>
      </c>
      <c r="G84" s="325"/>
      <c r="H84" s="338">
        <v>240706.0902010799</v>
      </c>
      <c r="I84" s="326">
        <v>161</v>
      </c>
      <c r="J84" s="325"/>
      <c r="K84" s="338">
        <v>27413.970142297116</v>
      </c>
      <c r="L84" s="326">
        <v>21</v>
      </c>
      <c r="M84" s="325"/>
      <c r="N84" s="338">
        <v>89466.553333400807</v>
      </c>
      <c r="O84" s="326">
        <v>5</v>
      </c>
      <c r="P84" s="325"/>
      <c r="Q84" s="338">
        <v>8520.6241269905531</v>
      </c>
      <c r="R84" s="325">
        <v>2286161</v>
      </c>
      <c r="S84" s="325">
        <v>-2286161</v>
      </c>
      <c r="T84" s="325">
        <v>0</v>
      </c>
      <c r="U84" s="325">
        <v>-2286161</v>
      </c>
      <c r="V84" s="325">
        <v>0</v>
      </c>
      <c r="W84" s="325">
        <v>0</v>
      </c>
      <c r="X84" s="325">
        <v>0</v>
      </c>
      <c r="Y84" s="338">
        <v>0</v>
      </c>
      <c r="Z84" s="327">
        <v>0</v>
      </c>
      <c r="AA84" s="325">
        <v>0</v>
      </c>
      <c r="AB84" s="325">
        <v>0</v>
      </c>
      <c r="AC84" s="327">
        <v>0</v>
      </c>
      <c r="AD84" s="327">
        <v>0</v>
      </c>
      <c r="AE84" s="252"/>
      <c r="AF84" s="325">
        <v>0</v>
      </c>
      <c r="AG84" s="326">
        <v>-408</v>
      </c>
      <c r="AH84" s="252">
        <v>0</v>
      </c>
      <c r="AI84" s="326">
        <v>0</v>
      </c>
      <c r="AJ84" s="325">
        <v>0</v>
      </c>
      <c r="AK84" s="325">
        <v>0</v>
      </c>
      <c r="AL84" s="325">
        <v>0</v>
      </c>
      <c r="AM84" s="325">
        <v>0</v>
      </c>
      <c r="AN84" s="325">
        <v>0</v>
      </c>
      <c r="AO84" s="325">
        <v>0</v>
      </c>
      <c r="AP84" s="325">
        <v>0</v>
      </c>
      <c r="AQ84" s="325">
        <v>0</v>
      </c>
      <c r="AR84" s="325">
        <v>0</v>
      </c>
      <c r="AS84" s="325">
        <v>0</v>
      </c>
      <c r="AT84" s="340">
        <v>0</v>
      </c>
      <c r="AU84" s="340">
        <v>0</v>
      </c>
      <c r="AV84" s="339"/>
      <c r="AW84" s="339"/>
      <c r="AX84" s="339"/>
      <c r="AY84" s="339"/>
    </row>
    <row r="85" spans="1:51" ht="16.149999999999999" customHeight="1" thickTop="1" x14ac:dyDescent="0.2">
      <c r="D85" s="192"/>
      <c r="E85" s="192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339"/>
      <c r="Y85" s="192"/>
      <c r="Z85" s="192"/>
      <c r="AA85" s="192"/>
      <c r="AB85" s="192"/>
      <c r="AC85" s="192"/>
      <c r="AD85" s="192"/>
      <c r="AE85" s="192"/>
      <c r="AF85" s="192"/>
    </row>
    <row r="86" spans="1:51" ht="16.149999999999999" customHeight="1" x14ac:dyDescent="0.2">
      <c r="D86" s="192"/>
      <c r="E86" s="192"/>
      <c r="F86" s="192"/>
      <c r="G86" s="192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192"/>
      <c r="S86" s="192"/>
      <c r="T86" s="192"/>
      <c r="U86" s="192"/>
      <c r="V86" s="192"/>
      <c r="W86" s="192"/>
      <c r="X86" s="339"/>
      <c r="Y86" s="192"/>
      <c r="Z86" s="192"/>
      <c r="AA86" s="192"/>
      <c r="AB86" s="192"/>
      <c r="AC86" s="192"/>
      <c r="AD86" s="192"/>
      <c r="AE86" s="192"/>
      <c r="AF86" s="192"/>
    </row>
    <row r="87" spans="1:51" ht="16.149999999999999" customHeight="1" x14ac:dyDescent="0.2">
      <c r="H87" s="115"/>
      <c r="I87" s="115"/>
      <c r="J87" s="1632"/>
      <c r="K87" s="929"/>
      <c r="L87" s="929"/>
      <c r="M87" s="1632"/>
      <c r="N87" s="929"/>
      <c r="O87" s="929"/>
      <c r="P87" s="1632"/>
      <c r="Q87" s="929"/>
    </row>
    <row r="88" spans="1:51" x14ac:dyDescent="0.2">
      <c r="A88" s="385" t="s">
        <v>587</v>
      </c>
      <c r="H88" s="115"/>
      <c r="I88" s="115"/>
      <c r="J88" s="1632"/>
      <c r="K88" s="929"/>
      <c r="L88" s="929"/>
      <c r="M88" s="1632"/>
      <c r="N88" s="929"/>
      <c r="O88" s="929"/>
      <c r="P88" s="1632"/>
      <c r="Q88" s="929"/>
      <c r="AC88" s="110">
        <v>12</v>
      </c>
      <c r="AS88" s="110">
        <v>12</v>
      </c>
    </row>
    <row r="89" spans="1:51" x14ac:dyDescent="0.2">
      <c r="H89" s="115"/>
      <c r="I89" s="115"/>
      <c r="J89" s="115"/>
      <c r="K89" s="115"/>
      <c r="L89" s="115"/>
      <c r="M89" s="115"/>
      <c r="N89" s="115"/>
      <c r="O89" s="115"/>
      <c r="P89" s="115"/>
      <c r="Q89" s="115"/>
    </row>
  </sheetData>
  <mergeCells count="47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77:B77"/>
    <mergeCell ref="A78:B78"/>
    <mergeCell ref="C2:C3"/>
    <mergeCell ref="D2:E2"/>
    <mergeCell ref="F2:H2"/>
  </mergeCells>
  <printOptions horizontalCentered="1"/>
  <pageMargins left="0.3" right="0.3" top="0.8" bottom="0.4" header="0.3" footer="0.3"/>
  <pageSetup paperSize="5" scale="66" firstPageNumber="50" fitToWidth="0" orientation="portrait" r:id="rId1"/>
  <headerFooter alignWithMargins="0">
    <oddHeader>&amp;L&amp;"Arial,Bold"&amp;20&amp;K000000FY2018-19 Budget Letter
July 2018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Q7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3.42578125" style="112" bestFit="1" customWidth="1"/>
    <col min="2" max="2" width="18.28515625" style="112" customWidth="1"/>
    <col min="3" max="3" width="15.85546875" style="112" customWidth="1"/>
    <col min="4" max="41" width="13.7109375" style="112" customWidth="1"/>
    <col min="42" max="42" width="15.5703125" style="112" customWidth="1"/>
    <col min="43" max="43" width="17.7109375" style="112" customWidth="1"/>
    <col min="44" max="16384" width="8.85546875" style="112"/>
  </cols>
  <sheetData>
    <row r="1" spans="1:43" ht="19.5" customHeight="1" x14ac:dyDescent="0.2">
      <c r="A1" s="1667" t="s">
        <v>98</v>
      </c>
      <c r="B1" s="1667"/>
      <c r="C1" s="1656" t="s">
        <v>1411</v>
      </c>
      <c r="D1" s="1664" t="s">
        <v>580</v>
      </c>
      <c r="E1" s="1665"/>
      <c r="F1" s="1665"/>
      <c r="G1" s="1665"/>
      <c r="H1" s="1665"/>
      <c r="I1" s="1666"/>
      <c r="J1" s="1664" t="s">
        <v>580</v>
      </c>
      <c r="K1" s="1665"/>
      <c r="L1" s="1665"/>
      <c r="M1" s="1665"/>
      <c r="N1" s="1665"/>
      <c r="O1" s="1665"/>
      <c r="P1" s="1666"/>
      <c r="Q1" s="1664" t="s">
        <v>580</v>
      </c>
      <c r="R1" s="1665" t="s">
        <v>580</v>
      </c>
      <c r="S1" s="1665"/>
      <c r="T1" s="1665"/>
      <c r="U1" s="1665"/>
      <c r="V1" s="1665"/>
      <c r="W1" s="1666"/>
      <c r="X1" s="1664" t="s">
        <v>580</v>
      </c>
      <c r="Y1" s="1665"/>
      <c r="Z1" s="1665"/>
      <c r="AA1" s="1665" t="s">
        <v>580</v>
      </c>
      <c r="AB1" s="1665"/>
      <c r="AC1" s="1665"/>
      <c r="AD1" s="1666"/>
      <c r="AE1" s="1664" t="s">
        <v>580</v>
      </c>
      <c r="AF1" s="1665"/>
      <c r="AG1" s="1665"/>
      <c r="AH1" s="1665"/>
      <c r="AI1" s="1665" t="s">
        <v>580</v>
      </c>
      <c r="AJ1" s="1665"/>
      <c r="AK1" s="1666"/>
      <c r="AL1" s="1664" t="s">
        <v>580</v>
      </c>
      <c r="AM1" s="1665"/>
      <c r="AN1" s="1665"/>
      <c r="AO1" s="1665"/>
      <c r="AP1" s="1666"/>
      <c r="AQ1" s="1663" t="s">
        <v>551</v>
      </c>
    </row>
    <row r="2" spans="1:43" ht="96.75" customHeight="1" x14ac:dyDescent="0.2">
      <c r="A2" s="1667"/>
      <c r="B2" s="1667"/>
      <c r="C2" s="1656"/>
      <c r="D2" s="1016" t="s">
        <v>576</v>
      </c>
      <c r="E2" s="1017" t="s">
        <v>554</v>
      </c>
      <c r="F2" s="1017" t="s">
        <v>555</v>
      </c>
      <c r="G2" s="1017" t="s">
        <v>556</v>
      </c>
      <c r="H2" s="1017" t="s">
        <v>1431</v>
      </c>
      <c r="I2" s="1017" t="s">
        <v>557</v>
      </c>
      <c r="J2" s="1017" t="s">
        <v>558</v>
      </c>
      <c r="K2" s="1017" t="s">
        <v>559</v>
      </c>
      <c r="L2" s="1017" t="s">
        <v>560</v>
      </c>
      <c r="M2" s="1017" t="s">
        <v>561</v>
      </c>
      <c r="N2" s="1017" t="s">
        <v>562</v>
      </c>
      <c r="O2" s="1017" t="s">
        <v>1216</v>
      </c>
      <c r="P2" s="1017" t="s">
        <v>1474</v>
      </c>
      <c r="Q2" s="1017" t="s">
        <v>563</v>
      </c>
      <c r="R2" s="1017" t="s">
        <v>564</v>
      </c>
      <c r="S2" s="1017" t="s">
        <v>565</v>
      </c>
      <c r="T2" s="1017" t="s">
        <v>566</v>
      </c>
      <c r="U2" s="1017" t="s">
        <v>567</v>
      </c>
      <c r="V2" s="1017" t="s">
        <v>568</v>
      </c>
      <c r="W2" s="1017" t="s">
        <v>569</v>
      </c>
      <c r="X2" s="1017" t="s">
        <v>570</v>
      </c>
      <c r="Y2" s="1017" t="s">
        <v>571</v>
      </c>
      <c r="Z2" s="1017" t="s">
        <v>572</v>
      </c>
      <c r="AA2" s="1016" t="s">
        <v>574</v>
      </c>
      <c r="AB2" s="1016" t="s">
        <v>575</v>
      </c>
      <c r="AC2" s="1016" t="s">
        <v>658</v>
      </c>
      <c r="AD2" s="1016" t="s">
        <v>621</v>
      </c>
      <c r="AE2" s="1016" t="s">
        <v>620</v>
      </c>
      <c r="AF2" s="1016" t="s">
        <v>619</v>
      </c>
      <c r="AG2" s="1016" t="s">
        <v>708</v>
      </c>
      <c r="AH2" s="1016" t="s">
        <v>1173</v>
      </c>
      <c r="AI2" s="1016" t="s">
        <v>1174</v>
      </c>
      <c r="AJ2" s="1016" t="s">
        <v>1385</v>
      </c>
      <c r="AK2" s="1016" t="s">
        <v>1172</v>
      </c>
      <c r="AL2" s="1016" t="s">
        <v>1248</v>
      </c>
      <c r="AM2" s="1016" t="s">
        <v>1247</v>
      </c>
      <c r="AN2" s="1017" t="s">
        <v>573</v>
      </c>
      <c r="AO2" s="1017" t="s">
        <v>724</v>
      </c>
      <c r="AP2" s="1016" t="s">
        <v>577</v>
      </c>
      <c r="AQ2" s="1663"/>
    </row>
    <row r="3" spans="1:43" ht="12.75" hidden="1" customHeight="1" x14ac:dyDescent="0.2">
      <c r="A3" s="939"/>
      <c r="B3" s="939"/>
      <c r="C3" s="940"/>
      <c r="D3" s="948"/>
      <c r="E3" s="531"/>
      <c r="F3" s="531"/>
      <c r="G3" s="531"/>
      <c r="H3" s="531"/>
      <c r="I3" s="531"/>
      <c r="J3" s="531"/>
      <c r="K3" s="531"/>
      <c r="L3" s="531"/>
      <c r="M3" s="531"/>
      <c r="N3" s="531"/>
      <c r="O3" s="531"/>
      <c r="P3" s="531"/>
      <c r="Q3" s="531"/>
      <c r="R3" s="531"/>
      <c r="S3" s="531"/>
      <c r="T3" s="531"/>
      <c r="U3" s="531"/>
      <c r="V3" s="531"/>
      <c r="W3" s="531"/>
      <c r="X3" s="531"/>
      <c r="Y3" s="531"/>
      <c r="Z3" s="531"/>
      <c r="AA3" s="948"/>
      <c r="AB3" s="948"/>
      <c r="AC3" s="948"/>
      <c r="AD3" s="948"/>
      <c r="AE3" s="948"/>
      <c r="AF3" s="948"/>
      <c r="AG3" s="948"/>
      <c r="AH3" s="948"/>
      <c r="AI3" s="948"/>
      <c r="AJ3" s="948"/>
      <c r="AK3" s="948"/>
      <c r="AL3" s="1016"/>
      <c r="AM3" s="1016"/>
      <c r="AN3" s="531"/>
      <c r="AO3" s="531"/>
      <c r="AP3" s="948"/>
      <c r="AQ3" s="941"/>
    </row>
    <row r="4" spans="1:43" s="193" customFormat="1" x14ac:dyDescent="0.2">
      <c r="A4" s="63"/>
      <c r="B4" s="64"/>
      <c r="C4" s="65">
        <v>1</v>
      </c>
      <c r="D4" s="65">
        <f t="shared" ref="D4:AQ4" si="0">C4+1</f>
        <v>2</v>
      </c>
      <c r="E4" s="65">
        <f t="shared" si="0"/>
        <v>3</v>
      </c>
      <c r="F4" s="65">
        <f t="shared" si="0"/>
        <v>4</v>
      </c>
      <c r="G4" s="65">
        <f t="shared" si="0"/>
        <v>5</v>
      </c>
      <c r="H4" s="65">
        <f t="shared" si="0"/>
        <v>6</v>
      </c>
      <c r="I4" s="65">
        <f t="shared" si="0"/>
        <v>7</v>
      </c>
      <c r="J4" s="65">
        <f t="shared" si="0"/>
        <v>8</v>
      </c>
      <c r="K4" s="65">
        <f t="shared" si="0"/>
        <v>9</v>
      </c>
      <c r="L4" s="65">
        <f t="shared" si="0"/>
        <v>10</v>
      </c>
      <c r="M4" s="65">
        <f t="shared" si="0"/>
        <v>11</v>
      </c>
      <c r="N4" s="65">
        <f t="shared" si="0"/>
        <v>12</v>
      </c>
      <c r="O4" s="65">
        <f t="shared" si="0"/>
        <v>13</v>
      </c>
      <c r="P4" s="65">
        <f t="shared" si="0"/>
        <v>14</v>
      </c>
      <c r="Q4" s="65">
        <f t="shared" si="0"/>
        <v>15</v>
      </c>
      <c r="R4" s="65">
        <f t="shared" si="0"/>
        <v>16</v>
      </c>
      <c r="S4" s="65">
        <f t="shared" si="0"/>
        <v>17</v>
      </c>
      <c r="T4" s="65">
        <f t="shared" si="0"/>
        <v>18</v>
      </c>
      <c r="U4" s="65">
        <f t="shared" si="0"/>
        <v>19</v>
      </c>
      <c r="V4" s="65">
        <f t="shared" si="0"/>
        <v>20</v>
      </c>
      <c r="W4" s="65">
        <f t="shared" si="0"/>
        <v>21</v>
      </c>
      <c r="X4" s="65">
        <f t="shared" si="0"/>
        <v>22</v>
      </c>
      <c r="Y4" s="65">
        <f t="shared" si="0"/>
        <v>23</v>
      </c>
      <c r="Z4" s="65">
        <f t="shared" si="0"/>
        <v>24</v>
      </c>
      <c r="AA4" s="65">
        <f t="shared" si="0"/>
        <v>25</v>
      </c>
      <c r="AB4" s="65">
        <f t="shared" si="0"/>
        <v>26</v>
      </c>
      <c r="AC4" s="65">
        <f t="shared" si="0"/>
        <v>27</v>
      </c>
      <c r="AD4" s="65">
        <f t="shared" si="0"/>
        <v>28</v>
      </c>
      <c r="AE4" s="65">
        <f t="shared" si="0"/>
        <v>29</v>
      </c>
      <c r="AF4" s="65">
        <f t="shared" si="0"/>
        <v>30</v>
      </c>
      <c r="AG4" s="65">
        <f t="shared" si="0"/>
        <v>31</v>
      </c>
      <c r="AH4" s="65">
        <f t="shared" si="0"/>
        <v>32</v>
      </c>
      <c r="AI4" s="65">
        <f t="shared" si="0"/>
        <v>33</v>
      </c>
      <c r="AJ4" s="65">
        <f t="shared" si="0"/>
        <v>34</v>
      </c>
      <c r="AK4" s="65">
        <f t="shared" si="0"/>
        <v>35</v>
      </c>
      <c r="AL4" s="65">
        <f t="shared" si="0"/>
        <v>36</v>
      </c>
      <c r="AM4" s="65">
        <f t="shared" si="0"/>
        <v>37</v>
      </c>
      <c r="AN4" s="65">
        <f t="shared" si="0"/>
        <v>38</v>
      </c>
      <c r="AO4" s="65">
        <f t="shared" si="0"/>
        <v>39</v>
      </c>
      <c r="AP4" s="65">
        <f t="shared" si="0"/>
        <v>40</v>
      </c>
      <c r="AQ4" s="65">
        <f t="shared" si="0"/>
        <v>41</v>
      </c>
    </row>
    <row r="5" spans="1:43" s="1021" customFormat="1" ht="11.25" hidden="1" customHeight="1" x14ac:dyDescent="0.2">
      <c r="A5" s="1018"/>
      <c r="B5" s="1018"/>
      <c r="C5" s="1023" t="s">
        <v>802</v>
      </c>
      <c r="D5" s="1019" t="s">
        <v>802</v>
      </c>
      <c r="E5" s="1019" t="s">
        <v>802</v>
      </c>
      <c r="F5" s="1019" t="s">
        <v>802</v>
      </c>
      <c r="G5" s="1019" t="s">
        <v>802</v>
      </c>
      <c r="H5" s="1019" t="s">
        <v>802</v>
      </c>
      <c r="I5" s="1019" t="s">
        <v>802</v>
      </c>
      <c r="J5" s="1019" t="s">
        <v>802</v>
      </c>
      <c r="K5" s="1019" t="s">
        <v>802</v>
      </c>
      <c r="L5" s="1019" t="s">
        <v>802</v>
      </c>
      <c r="M5" s="1019" t="s">
        <v>802</v>
      </c>
      <c r="N5" s="1019" t="s">
        <v>802</v>
      </c>
      <c r="O5" s="1019" t="s">
        <v>802</v>
      </c>
      <c r="P5" s="1019" t="s">
        <v>802</v>
      </c>
      <c r="Q5" s="1019" t="s">
        <v>802</v>
      </c>
      <c r="R5" s="1019" t="s">
        <v>802</v>
      </c>
      <c r="S5" s="1019" t="s">
        <v>802</v>
      </c>
      <c r="T5" s="1019" t="s">
        <v>802</v>
      </c>
      <c r="U5" s="1019" t="s">
        <v>802</v>
      </c>
      <c r="V5" s="1019" t="s">
        <v>802</v>
      </c>
      <c r="W5" s="1019" t="s">
        <v>802</v>
      </c>
      <c r="X5" s="1019" t="s">
        <v>802</v>
      </c>
      <c r="Y5" s="1019" t="s">
        <v>802</v>
      </c>
      <c r="Z5" s="1019" t="s">
        <v>802</v>
      </c>
      <c r="AA5" s="1019" t="s">
        <v>802</v>
      </c>
      <c r="AB5" s="1019" t="s">
        <v>802</v>
      </c>
      <c r="AC5" s="1019" t="s">
        <v>802</v>
      </c>
      <c r="AD5" s="1019" t="s">
        <v>802</v>
      </c>
      <c r="AE5" s="1019" t="s">
        <v>802</v>
      </c>
      <c r="AF5" s="1019" t="s">
        <v>802</v>
      </c>
      <c r="AG5" s="1019" t="s">
        <v>802</v>
      </c>
      <c r="AH5" s="1019" t="s">
        <v>802</v>
      </c>
      <c r="AI5" s="1019" t="s">
        <v>802</v>
      </c>
      <c r="AJ5" s="1019" t="s">
        <v>802</v>
      </c>
      <c r="AK5" s="1019" t="s">
        <v>802</v>
      </c>
      <c r="AL5" s="1019" t="s">
        <v>802</v>
      </c>
      <c r="AM5" s="1019" t="s">
        <v>802</v>
      </c>
      <c r="AN5" s="1019" t="s">
        <v>802</v>
      </c>
      <c r="AO5" s="1019" t="s">
        <v>802</v>
      </c>
      <c r="AP5" s="1023" t="s">
        <v>803</v>
      </c>
      <c r="AQ5" s="1019" t="s">
        <v>803</v>
      </c>
    </row>
    <row r="6" spans="1:43" s="1021" customFormat="1" ht="22.5" x14ac:dyDescent="0.2">
      <c r="A6" s="1018"/>
      <c r="B6" s="1018"/>
      <c r="C6" s="1023" t="s">
        <v>1175</v>
      </c>
      <c r="D6" s="1019" t="s">
        <v>960</v>
      </c>
      <c r="E6" s="1019" t="s">
        <v>961</v>
      </c>
      <c r="F6" s="1019" t="s">
        <v>964</v>
      </c>
      <c r="G6" s="1019" t="s">
        <v>965</v>
      </c>
      <c r="H6" s="1019" t="s">
        <v>966</v>
      </c>
      <c r="I6" s="1019" t="s">
        <v>967</v>
      </c>
      <c r="J6" s="1019" t="s">
        <v>968</v>
      </c>
      <c r="K6" s="1019" t="s">
        <v>969</v>
      </c>
      <c r="L6" s="1019" t="s">
        <v>970</v>
      </c>
      <c r="M6" s="1019" t="s">
        <v>971</v>
      </c>
      <c r="N6" s="1019" t="s">
        <v>972</v>
      </c>
      <c r="O6" s="1019" t="s">
        <v>973</v>
      </c>
      <c r="P6" s="1019" t="s">
        <v>974</v>
      </c>
      <c r="Q6" s="1019" t="s">
        <v>975</v>
      </c>
      <c r="R6" s="1019" t="s">
        <v>976</v>
      </c>
      <c r="S6" s="1019" t="s">
        <v>977</v>
      </c>
      <c r="T6" s="1019" t="s">
        <v>978</v>
      </c>
      <c r="U6" s="1019" t="s">
        <v>979</v>
      </c>
      <c r="V6" s="1019" t="s">
        <v>980</v>
      </c>
      <c r="W6" s="1019" t="s">
        <v>981</v>
      </c>
      <c r="X6" s="1019" t="s">
        <v>982</v>
      </c>
      <c r="Y6" s="1019" t="s">
        <v>983</v>
      </c>
      <c r="Z6" s="1019" t="s">
        <v>984</v>
      </c>
      <c r="AA6" s="1019" t="s">
        <v>985</v>
      </c>
      <c r="AB6" s="1019" t="s">
        <v>986</v>
      </c>
      <c r="AC6" s="1019" t="s">
        <v>987</v>
      </c>
      <c r="AD6" s="1019" t="s">
        <v>988</v>
      </c>
      <c r="AE6" s="1019" t="s">
        <v>989</v>
      </c>
      <c r="AF6" s="1019" t="s">
        <v>990</v>
      </c>
      <c r="AG6" s="1019" t="s">
        <v>991</v>
      </c>
      <c r="AH6" s="1019" t="s">
        <v>992</v>
      </c>
      <c r="AI6" s="1019" t="s">
        <v>993</v>
      </c>
      <c r="AJ6" s="1019" t="s">
        <v>994</v>
      </c>
      <c r="AK6" s="1019" t="s">
        <v>995</v>
      </c>
      <c r="AL6" s="1019" t="s">
        <v>1263</v>
      </c>
      <c r="AM6" s="1019" t="s">
        <v>1264</v>
      </c>
      <c r="AN6" s="1019" t="s">
        <v>962</v>
      </c>
      <c r="AO6" s="1019" t="s">
        <v>963</v>
      </c>
      <c r="AP6" s="1023" t="s">
        <v>1178</v>
      </c>
      <c r="AQ6" s="1019" t="s">
        <v>1179</v>
      </c>
    </row>
    <row r="7" spans="1:43" ht="15.6" customHeight="1" x14ac:dyDescent="0.2">
      <c r="A7" s="651">
        <v>1</v>
      </c>
      <c r="B7" s="652" t="s">
        <v>7</v>
      </c>
      <c r="C7" s="653">
        <f>'2_State Distrib and Adjs'!BG7</f>
        <v>53470155</v>
      </c>
      <c r="D7" s="653">
        <f>-'5A3_OJJ'!P7</f>
        <v>-4857</v>
      </c>
      <c r="E7" s="653"/>
      <c r="F7" s="653">
        <f>-('5C1A_Madison'!AL7+'5C1A_Madison'!AO7)</f>
        <v>0</v>
      </c>
      <c r="G7" s="653">
        <f>-('5C1B_DArbonne'!AL7+'5C1B_DArbonne'!AO7)</f>
        <v>0</v>
      </c>
      <c r="H7" s="653">
        <f>-('5C1C_Intl High'!AL7+'5C1C_Intl High'!AO7)</f>
        <v>0</v>
      </c>
      <c r="I7" s="653">
        <f>-('5C1D_NOMMA'!AL7+'5C1D_NOMMA'!AO7)</f>
        <v>0</v>
      </c>
      <c r="J7" s="653">
        <f>-('5C1E_LFNO'!AL7+'5C1E_LFNO'!AO7)</f>
        <v>0</v>
      </c>
      <c r="K7" s="653">
        <f>-('5C1F_L.C. Charter'!AL7+'5C1F_L.C. Charter'!AO7)</f>
        <v>0</v>
      </c>
      <c r="L7" s="653">
        <f>-('5C1G_JS Clark'!AL7+'5C1G_JS Clark'!AO7)</f>
        <v>-2561</v>
      </c>
      <c r="M7" s="653">
        <f>-('5C1H_Southwest'!AL7+'5C1H_Southwest'!AO7)</f>
        <v>0</v>
      </c>
      <c r="N7" s="653">
        <f>-('5C1I_LA Key'!AL7+'5C1I_LA Key'!AO7)</f>
        <v>0</v>
      </c>
      <c r="O7" s="653">
        <f>-('5C1J_Jeff Chamber'!AL7+'5C1J_Jeff Chamber'!AO7)</f>
        <v>0</v>
      </c>
      <c r="P7" s="653">
        <f>-('5C1M_GEO Mid'!AL7+'5C1M_GEO Mid'!AO7)</f>
        <v>0</v>
      </c>
      <c r="Q7" s="653">
        <f>-('5C1N_Delta'!AL7+'5C1N_Delta'!AO7)</f>
        <v>0</v>
      </c>
      <c r="R7" s="653">
        <f>-('5C1O_Impact'!AL7+'5C1O_Impact'!AO7)</f>
        <v>0</v>
      </c>
      <c r="S7" s="653">
        <f>-('5C1P_Vision'!AL7+'5C1P_Vision'!AO7)</f>
        <v>0</v>
      </c>
      <c r="T7" s="653">
        <f>-('5C1Q_Advantage'!AL7+'5C1Q_Advantage'!AO7)</f>
        <v>0</v>
      </c>
      <c r="U7" s="653">
        <f>-('5C1R_Iberville'!AL7+'5C1R_Iberville'!AO7)</f>
        <v>0</v>
      </c>
      <c r="V7" s="653">
        <f>-('5C1S_LC Col Prep'!AL7+'5C1S_LC Col Prep'!AO7)</f>
        <v>0</v>
      </c>
      <c r="W7" s="653">
        <f>-('5C1T_Northeast'!AL7+'5C1T_Northeast'!AO7)</f>
        <v>0</v>
      </c>
      <c r="X7" s="653">
        <f>-('5C1U_Acadiana Ren'!AL7+'5C1U_Acadiana Ren'!AO7)</f>
        <v>-1537</v>
      </c>
      <c r="Y7" s="653">
        <f>-('5C1V_Laf Ren'!AL7+'5C1V_Laf Ren'!AO7)</f>
        <v>-77939</v>
      </c>
      <c r="Z7" s="653">
        <f>-('5C1W_Willow'!AL7+'5C1W_Willow'!AO7)</f>
        <v>-15366</v>
      </c>
      <c r="AA7" s="653">
        <f>-('5C1X_Tangi'!AL7+'5C1X_Tangi'!AO7)</f>
        <v>0</v>
      </c>
      <c r="AB7" s="653">
        <f>-('5C1Y_GEO'!AL7+'5C1Y_GEO'!AO7)</f>
        <v>0</v>
      </c>
      <c r="AC7" s="654">
        <f>-('5C1Z_Lincoln Prep'!AL7+'5C1Z_Lincoln Prep'!AO7)</f>
        <v>0</v>
      </c>
      <c r="AD7" s="654">
        <f>-('5C1AA_Laurel'!$AL7+'5C1AA_Laurel'!$AO7)</f>
        <v>0</v>
      </c>
      <c r="AE7" s="654">
        <f>-('5C1AB_Apex'!$AL7+'5C1AB_Apex'!$AO7)</f>
        <v>0</v>
      </c>
      <c r="AF7" s="654">
        <f>-('5C1AC_Smothers'!$AL7+'5C1AC_Smothers'!$AO7)</f>
        <v>0</v>
      </c>
      <c r="AG7" s="654">
        <f>-('5C1AD_Greater'!$AL7+'5C1AD_Greater'!$AO7)</f>
        <v>0</v>
      </c>
      <c r="AH7" s="654">
        <f>-('5C1AE_Noble Minds'!$AL7+'5C1AE_Noble Minds'!$AO7)</f>
        <v>0</v>
      </c>
      <c r="AI7" s="654">
        <f>-('5C1AF_JCFA-Laf'!$AL7+'5C1AF_JCFA-Laf'!$AO7)</f>
        <v>-6402</v>
      </c>
      <c r="AJ7" s="654">
        <f>-('5C1AG_Collegiate'!$AL7+'5C1AG_Collegiate'!$AO7)</f>
        <v>0</v>
      </c>
      <c r="AK7" s="654">
        <f>-('5C1AH_BRUP'!$AL7+'5C1AH_BRUP'!$AO7)</f>
        <v>0</v>
      </c>
      <c r="AL7" s="1099">
        <f>-('5C1AI_Harmony'!$AL7+'5C1AI_Harmony'!$AO7)</f>
        <v>0</v>
      </c>
      <c r="AM7" s="1099">
        <f>-('5C1AJ_Athlos'!$AL7+'5C1AJ_Athlos'!$AO7)</f>
        <v>0</v>
      </c>
      <c r="AN7" s="653">
        <f>-('5C2_LAVCA'!AM7+'5C2_LAVCA'!AP7)</f>
        <v>-86758</v>
      </c>
      <c r="AO7" s="653">
        <f>-('5C3_UnvView'!AM7+'5C3_UnvView'!AP7)</f>
        <v>-76061</v>
      </c>
      <c r="AP7" s="655">
        <f t="shared" ref="AP7:AP38" si="1">SUM(D7:AO7)</f>
        <v>-271481</v>
      </c>
      <c r="AQ7" s="656">
        <f t="shared" ref="AQ7:AQ38" si="2">SUM(C7:AO7)</f>
        <v>53198674</v>
      </c>
    </row>
    <row r="8" spans="1:43" ht="15.6" customHeight="1" x14ac:dyDescent="0.2">
      <c r="A8" s="657">
        <v>2</v>
      </c>
      <c r="B8" s="658" t="s">
        <v>8</v>
      </c>
      <c r="C8" s="659">
        <f>'2_State Distrib and Adjs'!BG8</f>
        <v>29807840</v>
      </c>
      <c r="D8" s="659">
        <f>-'5A3_OJJ'!P8</f>
        <v>0</v>
      </c>
      <c r="E8" s="659"/>
      <c r="F8" s="659">
        <f>-('5C1A_Madison'!AL8+'5C1A_Madison'!AO8)</f>
        <v>0</v>
      </c>
      <c r="G8" s="659">
        <f>-('5C1B_DArbonne'!AL8+'5C1B_DArbonne'!AO8)</f>
        <v>0</v>
      </c>
      <c r="H8" s="659">
        <f>-('5C1C_Intl High'!AL8+'5C1C_Intl High'!AO8)</f>
        <v>0</v>
      </c>
      <c r="I8" s="659">
        <f>-('5C1D_NOMMA'!AL8+'5C1D_NOMMA'!AO8)</f>
        <v>0</v>
      </c>
      <c r="J8" s="659">
        <f>-('5C1E_LFNO'!AL8+'5C1E_LFNO'!AO8)</f>
        <v>0</v>
      </c>
      <c r="K8" s="659">
        <f>-('5C1F_L.C. Charter'!AL8+'5C1F_L.C. Charter'!AO8)</f>
        <v>0</v>
      </c>
      <c r="L8" s="659">
        <f>-('5C1G_JS Clark'!AL8+'5C1G_JS Clark'!AO8)</f>
        <v>0</v>
      </c>
      <c r="M8" s="659">
        <f>-('5C1H_Southwest'!AL8+'5C1H_Southwest'!AO8)</f>
        <v>0</v>
      </c>
      <c r="N8" s="659">
        <f>-('5C1I_LA Key'!AL8+'5C1I_LA Key'!AO8)</f>
        <v>0</v>
      </c>
      <c r="O8" s="659">
        <f>-('5C1J_Jeff Chamber'!AL8+'5C1J_Jeff Chamber'!AO8)</f>
        <v>0</v>
      </c>
      <c r="P8" s="659">
        <f>-('5C1M_GEO Mid'!AL8+'5C1M_GEO Mid'!AO8)</f>
        <v>0</v>
      </c>
      <c r="Q8" s="659">
        <f>-('5C1N_Delta'!AL8+'5C1N_Delta'!AO8)</f>
        <v>0</v>
      </c>
      <c r="R8" s="659">
        <f>-('5C1O_Impact'!AL8+'5C1O_Impact'!AO8)</f>
        <v>0</v>
      </c>
      <c r="S8" s="659">
        <f>-('5C1P_Vision'!AL8+'5C1P_Vision'!AO8)</f>
        <v>0</v>
      </c>
      <c r="T8" s="659">
        <f>-('5C1Q_Advantage'!AL8+'5C1Q_Advantage'!AO8)</f>
        <v>0</v>
      </c>
      <c r="U8" s="659">
        <f>-('5C1R_Iberville'!AL8+'5C1R_Iberville'!AO8)</f>
        <v>0</v>
      </c>
      <c r="V8" s="659">
        <f>-('5C1S_LC Col Prep'!AL8+'5C1S_LC Col Prep'!AO8)</f>
        <v>0</v>
      </c>
      <c r="W8" s="659">
        <f>-('5C1T_Northeast'!AL8+'5C1T_Northeast'!AO8)</f>
        <v>0</v>
      </c>
      <c r="X8" s="659">
        <f>-('5C1U_Acadiana Ren'!AL8+'5C1U_Acadiana Ren'!AO8)</f>
        <v>0</v>
      </c>
      <c r="Y8" s="659">
        <f>-('5C1V_Laf Ren'!AL8+'5C1V_Laf Ren'!AO8)</f>
        <v>0</v>
      </c>
      <c r="Z8" s="659">
        <f>-('5C1W_Willow'!AL8+'5C1W_Willow'!AO8)</f>
        <v>0</v>
      </c>
      <c r="AA8" s="659">
        <f>-('5C1X_Tangi'!AL8+'5C1X_Tangi'!AO8)</f>
        <v>0</v>
      </c>
      <c r="AB8" s="659">
        <f>-('5C1Y_GEO'!AL8+'5C1Y_GEO'!AO8)</f>
        <v>0</v>
      </c>
      <c r="AC8" s="659">
        <f>-('5C1Z_Lincoln Prep'!AL8+'5C1Z_Lincoln Prep'!AO8)</f>
        <v>0</v>
      </c>
      <c r="AD8" s="659">
        <f>-('5C1AA_Laurel'!$AL8+'5C1AA_Laurel'!$AO8)</f>
        <v>0</v>
      </c>
      <c r="AE8" s="659">
        <f>-('5C1AB_Apex'!$AL8+'5C1AB_Apex'!$AO8)</f>
        <v>0</v>
      </c>
      <c r="AF8" s="659">
        <f>-('5C1AC_Smothers'!$AL8+'5C1AC_Smothers'!$AO8)</f>
        <v>0</v>
      </c>
      <c r="AG8" s="659">
        <f>-('5C1AD_Greater'!$AL8+'5C1AD_Greater'!$AO8)</f>
        <v>0</v>
      </c>
      <c r="AH8" s="659">
        <f>-('5C1AE_Noble Minds'!$AL8+'5C1AE_Noble Minds'!$AO8)</f>
        <v>0</v>
      </c>
      <c r="AI8" s="659">
        <f>-('5C1AF_JCFA-Laf'!$AL8+'5C1AF_JCFA-Laf'!$AO8)</f>
        <v>0</v>
      </c>
      <c r="AJ8" s="659">
        <f>-('5C1AG_Collegiate'!$AL8+'5C1AG_Collegiate'!$AO8)</f>
        <v>0</v>
      </c>
      <c r="AK8" s="659">
        <f>-('5C1AH_BRUP'!$AL8+'5C1AH_BRUP'!$AO8)</f>
        <v>0</v>
      </c>
      <c r="AL8" s="659">
        <f>-('5C1AI_Harmony'!$AL8+'5C1AI_Harmony'!$AO8)</f>
        <v>0</v>
      </c>
      <c r="AM8" s="659">
        <f>-('5C1AJ_Athlos'!$AL8+'5C1AJ_Athlos'!$AO8)</f>
        <v>0</v>
      </c>
      <c r="AN8" s="659">
        <f>-('5C2_LAVCA'!AM8+'5C2_LAVCA'!AP8)</f>
        <v>-23141</v>
      </c>
      <c r="AO8" s="659">
        <f>-('5C3_UnvView'!AM8+'5C3_UnvView'!AP8)</f>
        <v>-20420</v>
      </c>
      <c r="AP8" s="660">
        <f t="shared" si="1"/>
        <v>-43561</v>
      </c>
      <c r="AQ8" s="661">
        <f t="shared" si="2"/>
        <v>29764279</v>
      </c>
    </row>
    <row r="9" spans="1:43" ht="15.6" customHeight="1" x14ac:dyDescent="0.2">
      <c r="A9" s="657">
        <v>3</v>
      </c>
      <c r="B9" s="658" t="s">
        <v>9</v>
      </c>
      <c r="C9" s="659">
        <f>'2_State Distrib and Adjs'!BG9</f>
        <v>100350412</v>
      </c>
      <c r="D9" s="659">
        <f>-'5A3_OJJ'!P9</f>
        <v>-7854</v>
      </c>
      <c r="E9" s="659"/>
      <c r="F9" s="659">
        <f>-('5C1A_Madison'!AL9+'5C1A_Madison'!AO9)</f>
        <v>-18525</v>
      </c>
      <c r="G9" s="659">
        <f>-('5C1B_DArbonne'!AL9+'5C1B_DArbonne'!AO9)</f>
        <v>0</v>
      </c>
      <c r="H9" s="659">
        <f>-('5C1C_Intl High'!AL9+'5C1C_Intl High'!AO9)</f>
        <v>0</v>
      </c>
      <c r="I9" s="659">
        <f>-('5C1D_NOMMA'!AL9+'5C1D_NOMMA'!AO9)</f>
        <v>0</v>
      </c>
      <c r="J9" s="659">
        <f>-('5C1E_LFNO'!AL9+'5C1E_LFNO'!AO9)</f>
        <v>0</v>
      </c>
      <c r="K9" s="659">
        <f>-('5C1F_L.C. Charter'!AL9+'5C1F_L.C. Charter'!AO9)</f>
        <v>0</v>
      </c>
      <c r="L9" s="659">
        <f>-('5C1G_JS Clark'!AL9+'5C1G_JS Clark'!AO9)</f>
        <v>0</v>
      </c>
      <c r="M9" s="659">
        <f>-('5C1H_Southwest'!AL9+'5C1H_Southwest'!AO9)</f>
        <v>0</v>
      </c>
      <c r="N9" s="659">
        <f>-('5C1I_LA Key'!AL9+'5C1I_LA Key'!AO9)</f>
        <v>-71013</v>
      </c>
      <c r="O9" s="659">
        <f>-('5C1J_Jeff Chamber'!AL9+'5C1J_Jeff Chamber'!AO9)</f>
        <v>0</v>
      </c>
      <c r="P9" s="659">
        <f>-('5C1M_GEO Mid'!AL9+'5C1M_GEO Mid'!AO9)</f>
        <v>-21613</v>
      </c>
      <c r="Q9" s="659">
        <f>-('5C1N_Delta'!AL9+'5C1N_Delta'!AO9)</f>
        <v>0</v>
      </c>
      <c r="R9" s="659">
        <f>-('5C1O_Impact'!AL9+'5C1O_Impact'!AO9)</f>
        <v>0</v>
      </c>
      <c r="S9" s="659">
        <f>-('5C1P_Vision'!AL9+'5C1P_Vision'!AO9)</f>
        <v>0</v>
      </c>
      <c r="T9" s="659">
        <f>-('5C1Q_Advantage'!AL9+'5C1Q_Advantage'!AO9)</f>
        <v>0</v>
      </c>
      <c r="U9" s="659">
        <f>-('5C1R_Iberville'!AL9+'5C1R_Iberville'!AO9)</f>
        <v>-89538</v>
      </c>
      <c r="V9" s="659">
        <f>-('5C1S_LC Col Prep'!AL9+'5C1S_LC Col Prep'!AO9)</f>
        <v>0</v>
      </c>
      <c r="W9" s="659">
        <f>-('5C1T_Northeast'!AL9+'5C1T_Northeast'!AO9)</f>
        <v>0</v>
      </c>
      <c r="X9" s="659">
        <f>-('5C1U_Acadiana Ren'!AL9+'5C1U_Acadiana Ren'!AO9)</f>
        <v>0</v>
      </c>
      <c r="Y9" s="659">
        <f>-('5C1V_Laf Ren'!AL9+'5C1V_Laf Ren'!AO9)</f>
        <v>0</v>
      </c>
      <c r="Z9" s="659">
        <f>-('5C1W_Willow'!AL9+'5C1W_Willow'!AO9)</f>
        <v>0</v>
      </c>
      <c r="AA9" s="659">
        <f>-('5C1X_Tangi'!AL9+'5C1X_Tangi'!AO9)</f>
        <v>0</v>
      </c>
      <c r="AB9" s="659">
        <f>-('5C1Y_GEO'!AL9+'5C1Y_GEO'!AO9)</f>
        <v>0</v>
      </c>
      <c r="AC9" s="659">
        <f>-('5C1Z_Lincoln Prep'!AL9+'5C1Z_Lincoln Prep'!AO9)</f>
        <v>0</v>
      </c>
      <c r="AD9" s="659">
        <f>-('5C1AA_Laurel'!$AL9+'5C1AA_Laurel'!$AO9)</f>
        <v>0</v>
      </c>
      <c r="AE9" s="659">
        <f>-('5C1AB_Apex'!$AL9+'5C1AB_Apex'!$AO9)</f>
        <v>-6175</v>
      </c>
      <c r="AF9" s="659">
        <f>-('5C1AC_Smothers'!$AL9+'5C1AC_Smothers'!$AO9)</f>
        <v>0</v>
      </c>
      <c r="AG9" s="659">
        <f>-('5C1AD_Greater'!$AL9+'5C1AD_Greater'!$AO9)</f>
        <v>-27787</v>
      </c>
      <c r="AH9" s="659">
        <f>-('5C1AE_Noble Minds'!$AL9+'5C1AE_Noble Minds'!$AO9)</f>
        <v>0</v>
      </c>
      <c r="AI9" s="659">
        <f>-('5C1AF_JCFA-Laf'!$AL9+'5C1AF_JCFA-Laf'!$AO9)</f>
        <v>0</v>
      </c>
      <c r="AJ9" s="659">
        <f>-('5C1AG_Collegiate'!$AL9+'5C1AG_Collegiate'!$AO9)</f>
        <v>0</v>
      </c>
      <c r="AK9" s="659">
        <f>-('5C1AH_BRUP'!$AL9+'5C1AH_BRUP'!$AO9)</f>
        <v>0</v>
      </c>
      <c r="AL9" s="659">
        <f>-('5C1AI_Harmony'!$AL9+'5C1AI_Harmony'!$AO9)</f>
        <v>0</v>
      </c>
      <c r="AM9" s="659">
        <f>-('5C1AJ_Athlos'!$AL9+'5C1AJ_Athlos'!$AO9)</f>
        <v>0</v>
      </c>
      <c r="AN9" s="659">
        <f>-('5C2_LAVCA'!AM9+'5C2_LAVCA'!AP9)</f>
        <v>-236212</v>
      </c>
      <c r="AO9" s="659">
        <f>-('5C3_UnvView'!AM9+'5C3_UnvView'!AP9)</f>
        <v>-541857</v>
      </c>
      <c r="AP9" s="660">
        <f t="shared" si="1"/>
        <v>-1020574</v>
      </c>
      <c r="AQ9" s="661">
        <f t="shared" si="2"/>
        <v>99329838</v>
      </c>
    </row>
    <row r="10" spans="1:43" ht="15.6" customHeight="1" x14ac:dyDescent="0.2">
      <c r="A10" s="657">
        <v>4</v>
      </c>
      <c r="B10" s="658" t="s">
        <v>10</v>
      </c>
      <c r="C10" s="659">
        <f>'2_State Distrib and Adjs'!BG10</f>
        <v>22103078</v>
      </c>
      <c r="D10" s="659">
        <f>-'5A3_OJJ'!P10</f>
        <v>0</v>
      </c>
      <c r="E10" s="659"/>
      <c r="F10" s="659">
        <f>-('5C1A_Madison'!AL10+'5C1A_Madison'!AO10)</f>
        <v>0</v>
      </c>
      <c r="G10" s="659">
        <f>-('5C1B_DArbonne'!AL10+'5C1B_DArbonne'!AO10)</f>
        <v>0</v>
      </c>
      <c r="H10" s="659">
        <f>-('5C1C_Intl High'!AL10+'5C1C_Intl High'!AO10)</f>
        <v>0</v>
      </c>
      <c r="I10" s="659">
        <f>-('5C1D_NOMMA'!AL10+'5C1D_NOMMA'!AO10)</f>
        <v>0</v>
      </c>
      <c r="J10" s="659">
        <f>-('5C1E_LFNO'!AL10+'5C1E_LFNO'!AO10)</f>
        <v>0</v>
      </c>
      <c r="K10" s="659">
        <f>-('5C1F_L.C. Charter'!AL10+'5C1F_L.C. Charter'!AO10)</f>
        <v>0</v>
      </c>
      <c r="L10" s="659">
        <f>-('5C1G_JS Clark'!AL10+'5C1G_JS Clark'!AO10)</f>
        <v>0</v>
      </c>
      <c r="M10" s="659">
        <f>-('5C1H_Southwest'!AL10+'5C1H_Southwest'!AO10)</f>
        <v>0</v>
      </c>
      <c r="N10" s="659">
        <f>-('5C1I_LA Key'!AL10+'5C1I_LA Key'!AO10)</f>
        <v>0</v>
      </c>
      <c r="O10" s="659">
        <f>-('5C1J_Jeff Chamber'!AL10+'5C1J_Jeff Chamber'!AO10)</f>
        <v>0</v>
      </c>
      <c r="P10" s="659">
        <f>-('5C1M_GEO Mid'!AL10+'5C1M_GEO Mid'!AO10)</f>
        <v>0</v>
      </c>
      <c r="Q10" s="659">
        <f>-('5C1N_Delta'!AL10+'5C1N_Delta'!AO10)</f>
        <v>0</v>
      </c>
      <c r="R10" s="659">
        <f>-('5C1O_Impact'!AL10+'5C1O_Impact'!AO10)</f>
        <v>0</v>
      </c>
      <c r="S10" s="659">
        <f>-('5C1P_Vision'!AL10+'5C1P_Vision'!AO10)</f>
        <v>0</v>
      </c>
      <c r="T10" s="659">
        <f>-('5C1Q_Advantage'!AL10+'5C1Q_Advantage'!AO10)</f>
        <v>0</v>
      </c>
      <c r="U10" s="659">
        <f>-('5C1R_Iberville'!AL10+'5C1R_Iberville'!AO10)</f>
        <v>-4295</v>
      </c>
      <c r="V10" s="659">
        <f>-('5C1S_LC Col Prep'!AL10+'5C1S_LC Col Prep'!AO10)</f>
        <v>0</v>
      </c>
      <c r="W10" s="659">
        <f>-('5C1T_Northeast'!AL10+'5C1T_Northeast'!AO10)</f>
        <v>0</v>
      </c>
      <c r="X10" s="659">
        <f>-('5C1U_Acadiana Ren'!AL10+'5C1U_Acadiana Ren'!AO10)</f>
        <v>0</v>
      </c>
      <c r="Y10" s="659">
        <f>-('5C1V_Laf Ren'!AL10+'5C1V_Laf Ren'!AO10)</f>
        <v>0</v>
      </c>
      <c r="Z10" s="659">
        <f>-('5C1W_Willow'!AL10+'5C1W_Willow'!AO10)</f>
        <v>0</v>
      </c>
      <c r="AA10" s="659">
        <f>-('5C1X_Tangi'!AL10+'5C1X_Tangi'!AO10)</f>
        <v>0</v>
      </c>
      <c r="AB10" s="659">
        <f>-('5C1Y_GEO'!AL10+'5C1Y_GEO'!AO10)</f>
        <v>0</v>
      </c>
      <c r="AC10" s="659">
        <f>-('5C1Z_Lincoln Prep'!AL10+'5C1Z_Lincoln Prep'!AO10)</f>
        <v>0</v>
      </c>
      <c r="AD10" s="659">
        <f>-('5C1AA_Laurel'!$AL10+'5C1AA_Laurel'!$AO10)</f>
        <v>0</v>
      </c>
      <c r="AE10" s="659">
        <f>-('5C1AB_Apex'!$AL10+'5C1AB_Apex'!$AO10)</f>
        <v>0</v>
      </c>
      <c r="AF10" s="659">
        <f>-('5C1AC_Smothers'!$AL10+'5C1AC_Smothers'!$AO10)</f>
        <v>0</v>
      </c>
      <c r="AG10" s="659">
        <f>-('5C1AD_Greater'!$AL10+'5C1AD_Greater'!$AO10)</f>
        <v>0</v>
      </c>
      <c r="AH10" s="659">
        <f>-('5C1AE_Noble Minds'!$AL10+'5C1AE_Noble Minds'!$AO10)</f>
        <v>0</v>
      </c>
      <c r="AI10" s="659">
        <f>-('5C1AF_JCFA-Laf'!$AL10+'5C1AF_JCFA-Laf'!$AO10)</f>
        <v>0</v>
      </c>
      <c r="AJ10" s="659">
        <f>-('5C1AG_Collegiate'!$AL10+'5C1AG_Collegiate'!$AO10)</f>
        <v>0</v>
      </c>
      <c r="AK10" s="659">
        <f>-('5C1AH_BRUP'!$AL10+'5C1AH_BRUP'!$AO10)</f>
        <v>0</v>
      </c>
      <c r="AL10" s="659">
        <f>-('5C1AI_Harmony'!$AL10+'5C1AI_Harmony'!$AO10)</f>
        <v>0</v>
      </c>
      <c r="AM10" s="659">
        <f>-('5C1AJ_Athlos'!$AL10+'5C1AJ_Athlos'!$AO10)</f>
        <v>0</v>
      </c>
      <c r="AN10" s="659">
        <f>-('5C2_LAVCA'!AM10+'5C2_LAVCA'!AP10)</f>
        <v>-36738</v>
      </c>
      <c r="AO10" s="659">
        <f>-('5C3_UnvView'!AM10+'5C3_UnvView'!AP10)</f>
        <v>-59916</v>
      </c>
      <c r="AP10" s="660">
        <f t="shared" si="1"/>
        <v>-100949</v>
      </c>
      <c r="AQ10" s="661">
        <f t="shared" si="2"/>
        <v>22002129</v>
      </c>
    </row>
    <row r="11" spans="1:43" ht="15.6" customHeight="1" x14ac:dyDescent="0.2">
      <c r="A11" s="662">
        <v>5</v>
      </c>
      <c r="B11" s="663" t="s">
        <v>11</v>
      </c>
      <c r="C11" s="664">
        <f>'2_State Distrib and Adjs'!BG11</f>
        <v>31337814</v>
      </c>
      <c r="D11" s="664">
        <f>-'5A3_OJJ'!P11</f>
        <v>-1511</v>
      </c>
      <c r="E11" s="664"/>
      <c r="F11" s="664">
        <f>-('5C1A_Madison'!AL11+'5C1A_Madison'!AO11)</f>
        <v>0</v>
      </c>
      <c r="G11" s="664">
        <f>-('5C1B_DArbonne'!AL11+'5C1B_DArbonne'!AO11)</f>
        <v>0</v>
      </c>
      <c r="H11" s="664">
        <f>-('5C1C_Intl High'!AL11+'5C1C_Intl High'!AO11)</f>
        <v>0</v>
      </c>
      <c r="I11" s="664">
        <f>-('5C1D_NOMMA'!AL11+'5C1D_NOMMA'!AO11)</f>
        <v>0</v>
      </c>
      <c r="J11" s="664">
        <f>-('5C1E_LFNO'!AL11+'5C1E_LFNO'!AO11)</f>
        <v>0</v>
      </c>
      <c r="K11" s="664">
        <f>-('5C1F_L.C. Charter'!AL11+'5C1F_L.C. Charter'!AO11)</f>
        <v>-1103</v>
      </c>
      <c r="L11" s="664">
        <f>-('5C1G_JS Clark'!AL11+'5C1G_JS Clark'!AO11)</f>
        <v>-1004</v>
      </c>
      <c r="M11" s="664">
        <f>-('5C1H_Southwest'!AL11+'5C1H_Southwest'!AO11)</f>
        <v>0</v>
      </c>
      <c r="N11" s="664">
        <f>-('5C1I_LA Key'!AL11+'5C1I_LA Key'!AO11)</f>
        <v>0</v>
      </c>
      <c r="O11" s="664">
        <f>-('5C1J_Jeff Chamber'!AL11+'5C1J_Jeff Chamber'!AO11)</f>
        <v>0</v>
      </c>
      <c r="P11" s="664">
        <f>-('5C1M_GEO Mid'!AL11+'5C1M_GEO Mid'!AO11)</f>
        <v>0</v>
      </c>
      <c r="Q11" s="664">
        <f>-('5C1N_Delta'!AL11+'5C1N_Delta'!AO11)</f>
        <v>0</v>
      </c>
      <c r="R11" s="664">
        <f>-('5C1O_Impact'!AL11+'5C1O_Impact'!AO11)</f>
        <v>0</v>
      </c>
      <c r="S11" s="664">
        <f>-('5C1P_Vision'!AL11+'5C1P_Vision'!AO11)</f>
        <v>0</v>
      </c>
      <c r="T11" s="664">
        <f>-('5C1Q_Advantage'!AL11+'5C1Q_Advantage'!AO11)</f>
        <v>0</v>
      </c>
      <c r="U11" s="664">
        <f>-('5C1R_Iberville'!AL11+'5C1R_Iberville'!AO11)</f>
        <v>0</v>
      </c>
      <c r="V11" s="664">
        <f>-('5C1S_LC Col Prep'!AL11+'5C1S_LC Col Prep'!AO11)</f>
        <v>0</v>
      </c>
      <c r="W11" s="664">
        <f>-('5C1T_Northeast'!AL11+'5C1T_Northeast'!AO11)</f>
        <v>0</v>
      </c>
      <c r="X11" s="664">
        <f>-('5C1U_Acadiana Ren'!AL11+'5C1U_Acadiana Ren'!AO11)</f>
        <v>0</v>
      </c>
      <c r="Y11" s="664">
        <f>-('5C1V_Laf Ren'!AL11+'5C1V_Laf Ren'!AO11)</f>
        <v>0</v>
      </c>
      <c r="Z11" s="664">
        <f>-('5C1W_Willow'!AL11+'5C1W_Willow'!AO11)</f>
        <v>0</v>
      </c>
      <c r="AA11" s="664">
        <f>-('5C1X_Tangi'!AL11+'5C1X_Tangi'!AO11)</f>
        <v>0</v>
      </c>
      <c r="AB11" s="664">
        <f>-('5C1Y_GEO'!AL11+'5C1Y_GEO'!AO11)</f>
        <v>0</v>
      </c>
      <c r="AC11" s="664">
        <f>-('5C1Z_Lincoln Prep'!AL11+'5C1Z_Lincoln Prep'!AO11)</f>
        <v>0</v>
      </c>
      <c r="AD11" s="664">
        <f>-('5C1AA_Laurel'!$AL11+'5C1AA_Laurel'!$AO11)</f>
        <v>0</v>
      </c>
      <c r="AE11" s="664">
        <f>-('5C1AB_Apex'!$AL11+'5C1AB_Apex'!$AO11)</f>
        <v>0</v>
      </c>
      <c r="AF11" s="664">
        <f>-('5C1AC_Smothers'!$AL11+'5C1AC_Smothers'!$AO11)</f>
        <v>0</v>
      </c>
      <c r="AG11" s="664">
        <f>-('5C1AD_Greater'!$AL11+'5C1AD_Greater'!$AO11)</f>
        <v>0</v>
      </c>
      <c r="AH11" s="664">
        <f>-('5C1AE_Noble Minds'!$AL11+'5C1AE_Noble Minds'!$AO11)</f>
        <v>0</v>
      </c>
      <c r="AI11" s="664">
        <f>-('5C1AF_JCFA-Laf'!$AL11+'5C1AF_JCFA-Laf'!$AO11)</f>
        <v>0</v>
      </c>
      <c r="AJ11" s="664">
        <f>-('5C1AG_Collegiate'!$AL11+'5C1AG_Collegiate'!$AO11)</f>
        <v>0</v>
      </c>
      <c r="AK11" s="664">
        <f>-('5C1AH_BRUP'!$AL11+'5C1AH_BRUP'!$AO11)</f>
        <v>0</v>
      </c>
      <c r="AL11" s="1100">
        <f>-('5C1AI_Harmony'!$AL11+'5C1AI_Harmony'!$AO11)</f>
        <v>0</v>
      </c>
      <c r="AM11" s="1100">
        <f>-('5C1AJ_Athlos'!$AL11+'5C1AJ_Athlos'!$AO11)</f>
        <v>0</v>
      </c>
      <c r="AN11" s="664">
        <f>-('5C2_LAVCA'!AM11+'5C2_LAVCA'!AP11)</f>
        <v>-59673</v>
      </c>
      <c r="AO11" s="664">
        <f>-('5C3_UnvView'!AM11+'5C3_UnvView'!AP11)</f>
        <v>-81401</v>
      </c>
      <c r="AP11" s="665">
        <f t="shared" si="1"/>
        <v>-144692</v>
      </c>
      <c r="AQ11" s="666">
        <f t="shared" si="2"/>
        <v>31193122</v>
      </c>
    </row>
    <row r="12" spans="1:43" ht="15.6" customHeight="1" x14ac:dyDescent="0.2">
      <c r="A12" s="651">
        <v>6</v>
      </c>
      <c r="B12" s="652" t="s">
        <v>12</v>
      </c>
      <c r="C12" s="653">
        <f>'2_State Distrib and Adjs'!BG12</f>
        <v>36415684</v>
      </c>
      <c r="D12" s="653">
        <f>-'5A3_OJJ'!P12</f>
        <v>-3028</v>
      </c>
      <c r="E12" s="653"/>
      <c r="F12" s="653">
        <f>-('5C1A_Madison'!AL12+'5C1A_Madison'!AO12)</f>
        <v>0</v>
      </c>
      <c r="G12" s="653">
        <f>-('5C1B_DArbonne'!AL12+'5C1B_DArbonne'!AO12)</f>
        <v>0</v>
      </c>
      <c r="H12" s="653">
        <f>-('5C1C_Intl High'!AL12+'5C1C_Intl High'!AO12)</f>
        <v>0</v>
      </c>
      <c r="I12" s="653">
        <f>-('5C1D_NOMMA'!AL12+'5C1D_NOMMA'!AO12)</f>
        <v>0</v>
      </c>
      <c r="J12" s="653">
        <f>-('5C1E_LFNO'!AL12+'5C1E_LFNO'!AO12)</f>
        <v>0</v>
      </c>
      <c r="K12" s="653">
        <f>-('5C1F_L.C. Charter'!AL12+'5C1F_L.C. Charter'!AO12)</f>
        <v>0</v>
      </c>
      <c r="L12" s="653">
        <f>-('5C1G_JS Clark'!AL12+'5C1G_JS Clark'!AO12)</f>
        <v>0</v>
      </c>
      <c r="M12" s="653">
        <f>-('5C1H_Southwest'!AL12+'5C1H_Southwest'!AO12)</f>
        <v>0</v>
      </c>
      <c r="N12" s="653">
        <f>-('5C1I_LA Key'!AL12+'5C1I_LA Key'!AO12)</f>
        <v>0</v>
      </c>
      <c r="O12" s="653">
        <f>-('5C1J_Jeff Chamber'!AL12+'5C1J_Jeff Chamber'!AO12)</f>
        <v>0</v>
      </c>
      <c r="P12" s="653">
        <f>-('5C1M_GEO Mid'!AL12+'5C1M_GEO Mid'!AO12)</f>
        <v>0</v>
      </c>
      <c r="Q12" s="653">
        <f>-('5C1N_Delta'!AL12+'5C1N_Delta'!AO12)</f>
        <v>0</v>
      </c>
      <c r="R12" s="653">
        <f>-('5C1O_Impact'!AL12+'5C1O_Impact'!AO12)</f>
        <v>0</v>
      </c>
      <c r="S12" s="653">
        <f>-('5C1P_Vision'!AL12+'5C1P_Vision'!AO12)</f>
        <v>0</v>
      </c>
      <c r="T12" s="653">
        <f>-('5C1Q_Advantage'!AL12+'5C1Q_Advantage'!AO12)</f>
        <v>0</v>
      </c>
      <c r="U12" s="653">
        <f>-('5C1R_Iberville'!AL12+'5C1R_Iberville'!AO12)</f>
        <v>0</v>
      </c>
      <c r="V12" s="653">
        <f>-('5C1S_LC Col Prep'!AL12+'5C1S_LC Col Prep'!AO12)</f>
        <v>0</v>
      </c>
      <c r="W12" s="653">
        <f>-('5C1T_Northeast'!AL12+'5C1T_Northeast'!AO12)</f>
        <v>0</v>
      </c>
      <c r="X12" s="653">
        <f>-('5C1U_Acadiana Ren'!AL12+'5C1U_Acadiana Ren'!AO12)</f>
        <v>0</v>
      </c>
      <c r="Y12" s="653">
        <f>-('5C1V_Laf Ren'!AL12+'5C1V_Laf Ren'!AO12)</f>
        <v>0</v>
      </c>
      <c r="Z12" s="653">
        <f>-('5C1W_Willow'!AL12+'5C1W_Willow'!AO12)</f>
        <v>0</v>
      </c>
      <c r="AA12" s="653">
        <f>-('5C1X_Tangi'!AL12+'5C1X_Tangi'!AO12)</f>
        <v>0</v>
      </c>
      <c r="AB12" s="653">
        <f>-('5C1Y_GEO'!AL12+'5C1Y_GEO'!AO12)</f>
        <v>0</v>
      </c>
      <c r="AC12" s="654">
        <f>-('5C1Z_Lincoln Prep'!AL12+'5C1Z_Lincoln Prep'!AO12)</f>
        <v>0</v>
      </c>
      <c r="AD12" s="654">
        <f>-('5C1AA_Laurel'!$AL12+'5C1AA_Laurel'!$AO12)</f>
        <v>0</v>
      </c>
      <c r="AE12" s="654">
        <f>-('5C1AB_Apex'!$AL12+'5C1AB_Apex'!$AO12)</f>
        <v>0</v>
      </c>
      <c r="AF12" s="654">
        <f>-('5C1AC_Smothers'!$AL12+'5C1AC_Smothers'!$AO12)</f>
        <v>0</v>
      </c>
      <c r="AG12" s="654">
        <f>-('5C1AD_Greater'!$AL12+'5C1AD_Greater'!$AO12)</f>
        <v>0</v>
      </c>
      <c r="AH12" s="654">
        <f>-('5C1AE_Noble Minds'!$AL12+'5C1AE_Noble Minds'!$AO12)</f>
        <v>0</v>
      </c>
      <c r="AI12" s="654">
        <f>-('5C1AF_JCFA-Laf'!$AL12+'5C1AF_JCFA-Laf'!$AO12)</f>
        <v>0</v>
      </c>
      <c r="AJ12" s="654">
        <f>-('5C1AG_Collegiate'!$AL12+'5C1AG_Collegiate'!$AO12)</f>
        <v>0</v>
      </c>
      <c r="AK12" s="654">
        <f>-('5C1AH_BRUP'!$AL12+'5C1AH_BRUP'!$AO12)</f>
        <v>0</v>
      </c>
      <c r="AL12" s="1099">
        <f>-('5C1AI_Harmony'!$AL12+'5C1AI_Harmony'!$AO12)</f>
        <v>0</v>
      </c>
      <c r="AM12" s="1099">
        <f>-('5C1AJ_Athlos'!$AL12+'5C1AJ_Athlos'!$AO12)</f>
        <v>0</v>
      </c>
      <c r="AN12" s="653">
        <f>-('5C2_LAVCA'!AM12+'5C2_LAVCA'!AP12)</f>
        <v>-55367</v>
      </c>
      <c r="AO12" s="653">
        <f>-('5C3_UnvView'!AM12+'5C3_UnvView'!AP12)</f>
        <v>-30458</v>
      </c>
      <c r="AP12" s="655">
        <f t="shared" si="1"/>
        <v>-88853</v>
      </c>
      <c r="AQ12" s="656">
        <f t="shared" si="2"/>
        <v>36326831</v>
      </c>
    </row>
    <row r="13" spans="1:43" ht="15.6" customHeight="1" x14ac:dyDescent="0.2">
      <c r="A13" s="657">
        <v>7</v>
      </c>
      <c r="B13" s="658" t="s">
        <v>13</v>
      </c>
      <c r="C13" s="659">
        <f>'2_State Distrib and Adjs'!BG13</f>
        <v>8515594</v>
      </c>
      <c r="D13" s="659">
        <f>-'5A3_OJJ'!P13</f>
        <v>-5210</v>
      </c>
      <c r="E13" s="659"/>
      <c r="F13" s="659">
        <f>-('5C1A_Madison'!AL13+'5C1A_Madison'!AO13)</f>
        <v>0</v>
      </c>
      <c r="G13" s="659">
        <f>-('5C1B_DArbonne'!AL13+'5C1B_DArbonne'!AO13)</f>
        <v>-24402</v>
      </c>
      <c r="H13" s="659">
        <f>-('5C1C_Intl High'!AL13+'5C1C_Intl High'!AO13)</f>
        <v>0</v>
      </c>
      <c r="I13" s="659">
        <f>-('5C1D_NOMMA'!AL13+'5C1D_NOMMA'!AO13)</f>
        <v>0</v>
      </c>
      <c r="J13" s="659">
        <f>-('5C1E_LFNO'!AL13+'5C1E_LFNO'!AO13)</f>
        <v>0</v>
      </c>
      <c r="K13" s="659">
        <f>-('5C1F_L.C. Charter'!AL13+'5C1F_L.C. Charter'!AO13)</f>
        <v>0</v>
      </c>
      <c r="L13" s="659">
        <f>-('5C1G_JS Clark'!AL13+'5C1G_JS Clark'!AO13)</f>
        <v>0</v>
      </c>
      <c r="M13" s="659">
        <f>-('5C1H_Southwest'!AL13+'5C1H_Southwest'!AO13)</f>
        <v>0</v>
      </c>
      <c r="N13" s="659">
        <f>-('5C1I_LA Key'!AL13+'5C1I_LA Key'!AO13)</f>
        <v>0</v>
      </c>
      <c r="O13" s="659">
        <f>-('5C1J_Jeff Chamber'!AL13+'5C1J_Jeff Chamber'!AO13)</f>
        <v>0</v>
      </c>
      <c r="P13" s="659">
        <f>-('5C1M_GEO Mid'!AL13+'5C1M_GEO Mid'!AO13)</f>
        <v>0</v>
      </c>
      <c r="Q13" s="659">
        <f>-('5C1N_Delta'!AL13+'5C1N_Delta'!AO13)</f>
        <v>0</v>
      </c>
      <c r="R13" s="659">
        <f>-('5C1O_Impact'!AL13+'5C1O_Impact'!AO13)</f>
        <v>0</v>
      </c>
      <c r="S13" s="659">
        <f>-('5C1P_Vision'!AL13+'5C1P_Vision'!AO13)</f>
        <v>0</v>
      </c>
      <c r="T13" s="659">
        <f>-('5C1Q_Advantage'!AL13+'5C1Q_Advantage'!AO13)</f>
        <v>0</v>
      </c>
      <c r="U13" s="659">
        <f>-('5C1R_Iberville'!AL13+'5C1R_Iberville'!AO13)</f>
        <v>0</v>
      </c>
      <c r="V13" s="659">
        <f>-('5C1S_LC Col Prep'!AL13+'5C1S_LC Col Prep'!AO13)</f>
        <v>0</v>
      </c>
      <c r="W13" s="659">
        <f>-('5C1T_Northeast'!AL13+'5C1T_Northeast'!AO13)</f>
        <v>0</v>
      </c>
      <c r="X13" s="659">
        <f>-('5C1U_Acadiana Ren'!AL13+'5C1U_Acadiana Ren'!AO13)</f>
        <v>0</v>
      </c>
      <c r="Y13" s="659">
        <f>-('5C1V_Laf Ren'!AL13+'5C1V_Laf Ren'!AO13)</f>
        <v>0</v>
      </c>
      <c r="Z13" s="659">
        <f>-('5C1W_Willow'!AL13+'5C1W_Willow'!AO13)</f>
        <v>0</v>
      </c>
      <c r="AA13" s="659">
        <f>-('5C1X_Tangi'!AL13+'5C1X_Tangi'!AO13)</f>
        <v>0</v>
      </c>
      <c r="AB13" s="659">
        <f>-('5C1Y_GEO'!AL13+'5C1Y_GEO'!AO13)</f>
        <v>0</v>
      </c>
      <c r="AC13" s="659">
        <f>-('5C1Z_Lincoln Prep'!AL13+'5C1Z_Lincoln Prep'!AO13)</f>
        <v>-475839</v>
      </c>
      <c r="AD13" s="659">
        <f>-('5C1AA_Laurel'!$AL13+'5C1AA_Laurel'!$AO13)</f>
        <v>0</v>
      </c>
      <c r="AE13" s="659">
        <f>-('5C1AB_Apex'!$AL13+'5C1AB_Apex'!$AO13)</f>
        <v>0</v>
      </c>
      <c r="AF13" s="659">
        <f>-('5C1AC_Smothers'!$AL13+'5C1AC_Smothers'!$AO13)</f>
        <v>0</v>
      </c>
      <c r="AG13" s="659">
        <f>-('5C1AD_Greater'!$AL13+'5C1AD_Greater'!$AO13)</f>
        <v>0</v>
      </c>
      <c r="AH13" s="659">
        <f>-('5C1AE_Noble Minds'!$AL13+'5C1AE_Noble Minds'!$AO13)</f>
        <v>0</v>
      </c>
      <c r="AI13" s="659">
        <f>-('5C1AF_JCFA-Laf'!$AL13+'5C1AF_JCFA-Laf'!$AO13)</f>
        <v>0</v>
      </c>
      <c r="AJ13" s="659">
        <f>-('5C1AG_Collegiate'!$AL13+'5C1AG_Collegiate'!$AO13)</f>
        <v>0</v>
      </c>
      <c r="AK13" s="659">
        <f>-('5C1AH_BRUP'!$AL13+'5C1AH_BRUP'!$AO13)</f>
        <v>0</v>
      </c>
      <c r="AL13" s="659">
        <f>-('5C1AI_Harmony'!$AL13+'5C1AI_Harmony'!$AO13)</f>
        <v>0</v>
      </c>
      <c r="AM13" s="659">
        <f>-('5C1AJ_Athlos'!$AL13+'5C1AJ_Athlos'!$AO13)</f>
        <v>0</v>
      </c>
      <c r="AN13" s="659">
        <f>-('5C2_LAVCA'!AM13+'5C2_LAVCA'!AP13)</f>
        <v>-109809</v>
      </c>
      <c r="AO13" s="659">
        <f>-('5C3_UnvView'!AM13+'5C3_UnvView'!AP13)</f>
        <v>-1103</v>
      </c>
      <c r="AP13" s="660">
        <f t="shared" si="1"/>
        <v>-616363</v>
      </c>
      <c r="AQ13" s="661">
        <f t="shared" si="2"/>
        <v>7899231</v>
      </c>
    </row>
    <row r="14" spans="1:43" ht="15.6" customHeight="1" x14ac:dyDescent="0.2">
      <c r="A14" s="657">
        <v>8</v>
      </c>
      <c r="B14" s="658" t="s">
        <v>14</v>
      </c>
      <c r="C14" s="659">
        <f>'2_State Distrib and Adjs'!BG14</f>
        <v>130817118</v>
      </c>
      <c r="D14" s="659">
        <f>-'5A3_OJJ'!P14</f>
        <v>-7710</v>
      </c>
      <c r="E14" s="659"/>
      <c r="F14" s="659">
        <f>-('5C1A_Madison'!AL14+'5C1A_Madison'!AO14)</f>
        <v>0</v>
      </c>
      <c r="G14" s="659">
        <f>-('5C1B_DArbonne'!AL14+'5C1B_DArbonne'!AO14)</f>
        <v>0</v>
      </c>
      <c r="H14" s="659">
        <f>-('5C1C_Intl High'!AL14+'5C1C_Intl High'!AO14)</f>
        <v>0</v>
      </c>
      <c r="I14" s="659">
        <f>-('5C1D_NOMMA'!AL14+'5C1D_NOMMA'!AO14)</f>
        <v>0</v>
      </c>
      <c r="J14" s="659">
        <f>-('5C1E_LFNO'!AL14+'5C1E_LFNO'!AO14)</f>
        <v>0</v>
      </c>
      <c r="K14" s="659">
        <f>-('5C1F_L.C. Charter'!AL14+'5C1F_L.C. Charter'!AO14)</f>
        <v>0</v>
      </c>
      <c r="L14" s="659">
        <f>-('5C1G_JS Clark'!AL14+'5C1G_JS Clark'!AO14)</f>
        <v>0</v>
      </c>
      <c r="M14" s="659">
        <f>-('5C1H_Southwest'!AL14+'5C1H_Southwest'!AO14)</f>
        <v>0</v>
      </c>
      <c r="N14" s="659">
        <f>-('5C1I_LA Key'!AL14+'5C1I_LA Key'!AO14)</f>
        <v>0</v>
      </c>
      <c r="O14" s="659">
        <f>-('5C1J_Jeff Chamber'!AL14+'5C1J_Jeff Chamber'!AO14)</f>
        <v>0</v>
      </c>
      <c r="P14" s="659">
        <f>-('5C1M_GEO Mid'!AL14+'5C1M_GEO Mid'!AO14)</f>
        <v>0</v>
      </c>
      <c r="Q14" s="659">
        <f>-('5C1N_Delta'!AL14+'5C1N_Delta'!AO14)</f>
        <v>0</v>
      </c>
      <c r="R14" s="659">
        <f>-('5C1O_Impact'!AL14+'5C1O_Impact'!AO14)</f>
        <v>0</v>
      </c>
      <c r="S14" s="659">
        <f>-('5C1P_Vision'!AL14+'5C1P_Vision'!AO14)</f>
        <v>0</v>
      </c>
      <c r="T14" s="659">
        <f>-('5C1Q_Advantage'!AL14+'5C1Q_Advantage'!AO14)</f>
        <v>0</v>
      </c>
      <c r="U14" s="659">
        <f>-('5C1R_Iberville'!AL14+'5C1R_Iberville'!AO14)</f>
        <v>0</v>
      </c>
      <c r="V14" s="659">
        <f>-('5C1S_LC Col Prep'!AL14+'5C1S_LC Col Prep'!AO14)</f>
        <v>0</v>
      </c>
      <c r="W14" s="659">
        <f>-('5C1T_Northeast'!AL14+'5C1T_Northeast'!AO14)</f>
        <v>0</v>
      </c>
      <c r="X14" s="659">
        <f>-('5C1U_Acadiana Ren'!AL14+'5C1U_Acadiana Ren'!AO14)</f>
        <v>0</v>
      </c>
      <c r="Y14" s="659">
        <f>-('5C1V_Laf Ren'!AL14+'5C1V_Laf Ren'!AO14)</f>
        <v>0</v>
      </c>
      <c r="Z14" s="659">
        <f>-('5C1W_Willow'!AL14+'5C1W_Willow'!AO14)</f>
        <v>0</v>
      </c>
      <c r="AA14" s="659">
        <f>-('5C1X_Tangi'!AL14+'5C1X_Tangi'!AO14)</f>
        <v>0</v>
      </c>
      <c r="AB14" s="659">
        <f>-('5C1Y_GEO'!AL14+'5C1Y_GEO'!AO14)</f>
        <v>0</v>
      </c>
      <c r="AC14" s="659">
        <f>-('5C1Z_Lincoln Prep'!AL14+'5C1Z_Lincoln Prep'!AO14)</f>
        <v>0</v>
      </c>
      <c r="AD14" s="659">
        <f>-('5C1AA_Laurel'!$AL14+'5C1AA_Laurel'!$AO14)</f>
        <v>0</v>
      </c>
      <c r="AE14" s="659">
        <f>-('5C1AB_Apex'!$AL14+'5C1AB_Apex'!$AO14)</f>
        <v>0</v>
      </c>
      <c r="AF14" s="659">
        <f>-('5C1AC_Smothers'!$AL14+'5C1AC_Smothers'!$AO14)</f>
        <v>0</v>
      </c>
      <c r="AG14" s="659">
        <f>-('5C1AD_Greater'!$AL14+'5C1AD_Greater'!$AO14)</f>
        <v>0</v>
      </c>
      <c r="AH14" s="659">
        <f>-('5C1AE_Noble Minds'!$AL14+'5C1AE_Noble Minds'!$AO14)</f>
        <v>0</v>
      </c>
      <c r="AI14" s="659">
        <f>-('5C1AF_JCFA-Laf'!$AL14+'5C1AF_JCFA-Laf'!$AO14)</f>
        <v>0</v>
      </c>
      <c r="AJ14" s="659">
        <f>-('5C1AG_Collegiate'!$AL14+'5C1AG_Collegiate'!$AO14)</f>
        <v>0</v>
      </c>
      <c r="AK14" s="659">
        <f>-('5C1AH_BRUP'!$AL14+'5C1AH_BRUP'!$AO14)</f>
        <v>0</v>
      </c>
      <c r="AL14" s="659">
        <f>-('5C1AI_Harmony'!$AL14+'5C1AI_Harmony'!$AO14)</f>
        <v>0</v>
      </c>
      <c r="AM14" s="659">
        <f>-('5C1AJ_Athlos'!$AL14+'5C1AJ_Athlos'!$AO14)</f>
        <v>0</v>
      </c>
      <c r="AN14" s="659">
        <f>-('5C2_LAVCA'!AM14+'5C2_LAVCA'!AP14)</f>
        <v>-296704</v>
      </c>
      <c r="AO14" s="659">
        <f>-('5C3_UnvView'!AM14+'5C3_UnvView'!AP14)</f>
        <v>-204799</v>
      </c>
      <c r="AP14" s="660">
        <f t="shared" si="1"/>
        <v>-509213</v>
      </c>
      <c r="AQ14" s="661">
        <f t="shared" si="2"/>
        <v>130307905</v>
      </c>
    </row>
    <row r="15" spans="1:43" ht="15.6" customHeight="1" x14ac:dyDescent="0.2">
      <c r="A15" s="657">
        <v>9</v>
      </c>
      <c r="B15" s="658" t="s">
        <v>15</v>
      </c>
      <c r="C15" s="659">
        <f>'2_State Distrib and Adjs'!BG15</f>
        <v>209769621</v>
      </c>
      <c r="D15" s="659">
        <f>-'5A3_OJJ'!P15</f>
        <v>-105544</v>
      </c>
      <c r="E15" s="659">
        <f>-('5B2_RSD LA'!AK8+'5B2_RSD LA'!AP8)</f>
        <v>-4461405</v>
      </c>
      <c r="F15" s="659">
        <f>-('5C1A_Madison'!AL15+'5C1A_Madison'!AO15)</f>
        <v>0</v>
      </c>
      <c r="G15" s="659">
        <f>-('5C1B_DArbonne'!AL15+'5C1B_DArbonne'!AO15)</f>
        <v>0</v>
      </c>
      <c r="H15" s="659">
        <f>-('5C1C_Intl High'!AL15+'5C1C_Intl High'!AO15)</f>
        <v>0</v>
      </c>
      <c r="I15" s="659">
        <f>-('5C1D_NOMMA'!AL15+'5C1D_NOMMA'!AO15)</f>
        <v>0</v>
      </c>
      <c r="J15" s="659">
        <f>-('5C1E_LFNO'!AL15+'5C1E_LFNO'!AO15)</f>
        <v>0</v>
      </c>
      <c r="K15" s="659">
        <f>-('5C1F_L.C. Charter'!AL15+'5C1F_L.C. Charter'!AO15)</f>
        <v>0</v>
      </c>
      <c r="L15" s="659">
        <f>-('5C1G_JS Clark'!AL15+'5C1G_JS Clark'!AO15)</f>
        <v>0</v>
      </c>
      <c r="M15" s="659">
        <f>-('5C1H_Southwest'!AL15+'5C1H_Southwest'!AO15)</f>
        <v>0</v>
      </c>
      <c r="N15" s="659">
        <f>-('5C1I_LA Key'!AL15+'5C1I_LA Key'!AO15)</f>
        <v>0</v>
      </c>
      <c r="O15" s="659">
        <f>-('5C1J_Jeff Chamber'!AL15+'5C1J_Jeff Chamber'!AO15)</f>
        <v>0</v>
      </c>
      <c r="P15" s="659">
        <f>-('5C1M_GEO Mid'!AL15+'5C1M_GEO Mid'!AO15)</f>
        <v>0</v>
      </c>
      <c r="Q15" s="659">
        <f>-('5C1N_Delta'!AL15+'5C1N_Delta'!AO15)</f>
        <v>0</v>
      </c>
      <c r="R15" s="659">
        <f>-('5C1O_Impact'!AL15+'5C1O_Impact'!AO15)</f>
        <v>0</v>
      </c>
      <c r="S15" s="659">
        <f>-('5C1P_Vision'!AL15+'5C1P_Vision'!AO15)</f>
        <v>-5062</v>
      </c>
      <c r="T15" s="659">
        <f>-('5C1Q_Advantage'!AL15+'5C1Q_Advantage'!AO15)</f>
        <v>0</v>
      </c>
      <c r="U15" s="659">
        <f>-('5C1R_Iberville'!AL15+'5C1R_Iberville'!AO15)</f>
        <v>0</v>
      </c>
      <c r="V15" s="659">
        <f>-('5C1S_LC Col Prep'!AL15+'5C1S_LC Col Prep'!AO15)</f>
        <v>0</v>
      </c>
      <c r="W15" s="659">
        <f>-('5C1T_Northeast'!AL15+'5C1T_Northeast'!AO15)</f>
        <v>0</v>
      </c>
      <c r="X15" s="659">
        <f>-('5C1U_Acadiana Ren'!AL15+'5C1U_Acadiana Ren'!AO15)</f>
        <v>0</v>
      </c>
      <c r="Y15" s="659">
        <f>-('5C1V_Laf Ren'!AL15+'5C1V_Laf Ren'!AO15)</f>
        <v>0</v>
      </c>
      <c r="Z15" s="659">
        <f>-('5C1W_Willow'!AL15+'5C1W_Willow'!AO15)</f>
        <v>0</v>
      </c>
      <c r="AA15" s="659">
        <f>-('5C1X_Tangi'!AL15+'5C1X_Tangi'!AO15)</f>
        <v>0</v>
      </c>
      <c r="AB15" s="659">
        <f>-('5C1Y_GEO'!AL15+'5C1Y_GEO'!AO15)</f>
        <v>0</v>
      </c>
      <c r="AC15" s="659">
        <f>-('5C1Z_Lincoln Prep'!AL15+'5C1Z_Lincoln Prep'!AO15)</f>
        <v>0</v>
      </c>
      <c r="AD15" s="659">
        <f>-('5C1AA_Laurel'!$AL15+'5C1AA_Laurel'!$AO15)</f>
        <v>0</v>
      </c>
      <c r="AE15" s="659">
        <f>-('5C1AB_Apex'!$AL15+'5C1AB_Apex'!$AO15)</f>
        <v>0</v>
      </c>
      <c r="AF15" s="659">
        <f>-('5C1AC_Smothers'!$AL15+'5C1AC_Smothers'!$AO15)</f>
        <v>0</v>
      </c>
      <c r="AG15" s="659">
        <f>-('5C1AD_Greater'!$AL15+'5C1AD_Greater'!$AO15)</f>
        <v>0</v>
      </c>
      <c r="AH15" s="659">
        <f>-('5C1AE_Noble Minds'!$AL15+'5C1AE_Noble Minds'!$AO15)</f>
        <v>0</v>
      </c>
      <c r="AI15" s="659">
        <f>-('5C1AF_JCFA-Laf'!$AL15+'5C1AF_JCFA-Laf'!$AO15)</f>
        <v>0</v>
      </c>
      <c r="AJ15" s="659">
        <f>-('5C1AG_Collegiate'!$AL15+'5C1AG_Collegiate'!$AO15)</f>
        <v>0</v>
      </c>
      <c r="AK15" s="659">
        <f>-('5C1AH_BRUP'!$AL15+'5C1AH_BRUP'!$AO15)</f>
        <v>0</v>
      </c>
      <c r="AL15" s="659">
        <f>-('5C1AI_Harmony'!$AL15+'5C1AI_Harmony'!$AO15)</f>
        <v>0</v>
      </c>
      <c r="AM15" s="659">
        <f>-('5C1AJ_Athlos'!$AL15+'5C1AJ_Athlos'!$AO15)</f>
        <v>0</v>
      </c>
      <c r="AN15" s="659">
        <f>-('5C2_LAVCA'!AM15+'5C2_LAVCA'!AP15)</f>
        <v>-499690</v>
      </c>
      <c r="AO15" s="659">
        <f>-('5C3_UnvView'!AM15+'5C3_UnvView'!AP15)</f>
        <v>-319071</v>
      </c>
      <c r="AP15" s="660">
        <f t="shared" si="1"/>
        <v>-5390772</v>
      </c>
      <c r="AQ15" s="661">
        <f t="shared" si="2"/>
        <v>204378849</v>
      </c>
    </row>
    <row r="16" spans="1:43" ht="15.6" customHeight="1" x14ac:dyDescent="0.2">
      <c r="A16" s="662">
        <v>10</v>
      </c>
      <c r="B16" s="663" t="s">
        <v>16</v>
      </c>
      <c r="C16" s="664">
        <f>'2_State Distrib and Adjs'!BG16</f>
        <v>139362944</v>
      </c>
      <c r="D16" s="664">
        <f>-'5A3_OJJ'!P16</f>
        <v>-50057</v>
      </c>
      <c r="E16" s="664"/>
      <c r="F16" s="664">
        <f>-('5C1A_Madison'!AL16+'5C1A_Madison'!AO16)</f>
        <v>0</v>
      </c>
      <c r="G16" s="664">
        <f>-('5C1B_DArbonne'!AL16+'5C1B_DArbonne'!AO16)</f>
        <v>0</v>
      </c>
      <c r="H16" s="664">
        <f>-('5C1C_Intl High'!AL16+'5C1C_Intl High'!AO16)</f>
        <v>0</v>
      </c>
      <c r="I16" s="664">
        <f>-('5C1D_NOMMA'!AL16+'5C1D_NOMMA'!AO16)</f>
        <v>0</v>
      </c>
      <c r="J16" s="664">
        <f>-('5C1E_LFNO'!AL16+'5C1E_LFNO'!AO16)</f>
        <v>0</v>
      </c>
      <c r="K16" s="664">
        <f>-('5C1F_L.C. Charter'!AL16+'5C1F_L.C. Charter'!AO16)</f>
        <v>-7387900</v>
      </c>
      <c r="L16" s="664">
        <f>-('5C1G_JS Clark'!AL16+'5C1G_JS Clark'!AO16)</f>
        <v>0</v>
      </c>
      <c r="M16" s="664">
        <f>-('5C1H_Southwest'!AL16+'5C1H_Southwest'!AO16)</f>
        <v>-5127817</v>
      </c>
      <c r="N16" s="664">
        <f>-('5C1I_LA Key'!AL16+'5C1I_LA Key'!AO16)</f>
        <v>0</v>
      </c>
      <c r="O16" s="664">
        <f>-('5C1J_Jeff Chamber'!AL16+'5C1J_Jeff Chamber'!AO16)</f>
        <v>0</v>
      </c>
      <c r="P16" s="664">
        <f>-('5C1M_GEO Mid'!AL16+'5C1M_GEO Mid'!AO16)</f>
        <v>0</v>
      </c>
      <c r="Q16" s="664">
        <f>-('5C1N_Delta'!AL16+'5C1N_Delta'!AO16)</f>
        <v>0</v>
      </c>
      <c r="R16" s="664">
        <f>-('5C1O_Impact'!AL16+'5C1O_Impact'!AO16)</f>
        <v>0</v>
      </c>
      <c r="S16" s="664">
        <f>-('5C1P_Vision'!AL16+'5C1P_Vision'!AO16)</f>
        <v>0</v>
      </c>
      <c r="T16" s="664">
        <f>-('5C1Q_Advantage'!AL16+'5C1Q_Advantage'!AO16)</f>
        <v>0</v>
      </c>
      <c r="U16" s="664">
        <f>-('5C1R_Iberville'!AL16+'5C1R_Iberville'!AO16)</f>
        <v>-3906</v>
      </c>
      <c r="V16" s="664">
        <f>-('5C1S_LC Col Prep'!AL16+'5C1S_LC Col Prep'!AO16)</f>
        <v>-3538070</v>
      </c>
      <c r="W16" s="664">
        <f>-('5C1T_Northeast'!AL16+'5C1T_Northeast'!AO16)</f>
        <v>0</v>
      </c>
      <c r="X16" s="664">
        <f>-('5C1U_Acadiana Ren'!AL16+'5C1U_Acadiana Ren'!AO16)</f>
        <v>0</v>
      </c>
      <c r="Y16" s="664">
        <f>-('5C1V_Laf Ren'!AL16+'5C1V_Laf Ren'!AO16)</f>
        <v>5125</v>
      </c>
      <c r="Z16" s="664">
        <f>-('5C1W_Willow'!AL16+'5C1W_Willow'!AO16)</f>
        <v>0</v>
      </c>
      <c r="AA16" s="664">
        <f>-('5C1X_Tangi'!AL16+'5C1X_Tangi'!AO16)</f>
        <v>0</v>
      </c>
      <c r="AB16" s="664">
        <f>-('5C1Y_GEO'!AL16+'5C1Y_GEO'!AO16)</f>
        <v>0</v>
      </c>
      <c r="AC16" s="664">
        <f>-('5C1Z_Lincoln Prep'!AL16+'5C1Z_Lincoln Prep'!AO16)</f>
        <v>0</v>
      </c>
      <c r="AD16" s="664">
        <f>-('5C1AA_Laurel'!$AL16+'5C1AA_Laurel'!$AO16)</f>
        <v>0</v>
      </c>
      <c r="AE16" s="664">
        <f>-('5C1AB_Apex'!$AL16+'5C1AB_Apex'!$AO16)</f>
        <v>0</v>
      </c>
      <c r="AF16" s="664">
        <f>-('5C1AC_Smothers'!$AL16+'5C1AC_Smothers'!$AO16)</f>
        <v>0</v>
      </c>
      <c r="AG16" s="664">
        <f>-('5C1AD_Greater'!$AL16+'5C1AD_Greater'!$AO16)</f>
        <v>0</v>
      </c>
      <c r="AH16" s="664">
        <f>-('5C1AE_Noble Minds'!$AL16+'5C1AE_Noble Minds'!$AO16)</f>
        <v>0</v>
      </c>
      <c r="AI16" s="664">
        <f>-('5C1AF_JCFA-Laf'!$AL16+'5C1AF_JCFA-Laf'!$AO16)</f>
        <v>0</v>
      </c>
      <c r="AJ16" s="664">
        <f>-('5C1AG_Collegiate'!$AL16+'5C1AG_Collegiate'!$AO16)</f>
        <v>0</v>
      </c>
      <c r="AK16" s="664">
        <f>-('5C1AH_BRUP'!$AL16+'5C1AH_BRUP'!$AO16)</f>
        <v>0</v>
      </c>
      <c r="AL16" s="1100">
        <f>-('5C1AI_Harmony'!$AL16+'5C1AI_Harmony'!$AO16)</f>
        <v>0</v>
      </c>
      <c r="AM16" s="1100">
        <f>-('5C1AJ_Athlos'!$AL16+'5C1AJ_Athlos'!$AO16)</f>
        <v>0</v>
      </c>
      <c r="AN16" s="664">
        <f>-('5C2_LAVCA'!AM16+'5C2_LAVCA'!AP16)</f>
        <v>-678649</v>
      </c>
      <c r="AO16" s="664">
        <f>-('5C3_UnvView'!AM16+'5C3_UnvView'!AP16)</f>
        <v>-580308</v>
      </c>
      <c r="AP16" s="665">
        <f t="shared" si="1"/>
        <v>-17361582</v>
      </c>
      <c r="AQ16" s="666">
        <f t="shared" si="2"/>
        <v>122001362</v>
      </c>
    </row>
    <row r="17" spans="1:43" ht="15.6" customHeight="1" x14ac:dyDescent="0.2">
      <c r="A17" s="651">
        <v>11</v>
      </c>
      <c r="B17" s="652" t="s">
        <v>17</v>
      </c>
      <c r="C17" s="653">
        <f>'2_State Distrib and Adjs'!BG17</f>
        <v>12103244</v>
      </c>
      <c r="D17" s="653">
        <f>-'5A3_OJJ'!P17</f>
        <v>0</v>
      </c>
      <c r="E17" s="653"/>
      <c r="F17" s="653">
        <f>-('5C1A_Madison'!AL17+'5C1A_Madison'!AO17)</f>
        <v>0</v>
      </c>
      <c r="G17" s="653">
        <f>-('5C1B_DArbonne'!AL17+'5C1B_DArbonne'!AO17)</f>
        <v>0</v>
      </c>
      <c r="H17" s="653">
        <f>-('5C1C_Intl High'!AL17+'5C1C_Intl High'!AO17)</f>
        <v>0</v>
      </c>
      <c r="I17" s="653">
        <f>-('5C1D_NOMMA'!AL17+'5C1D_NOMMA'!AO17)</f>
        <v>0</v>
      </c>
      <c r="J17" s="653">
        <f>-('5C1E_LFNO'!AL17+'5C1E_LFNO'!AO17)</f>
        <v>0</v>
      </c>
      <c r="K17" s="653">
        <f>-('5C1F_L.C. Charter'!AL17+'5C1F_L.C. Charter'!AO17)</f>
        <v>0</v>
      </c>
      <c r="L17" s="653">
        <f>-('5C1G_JS Clark'!AL17+'5C1G_JS Clark'!AO17)</f>
        <v>0</v>
      </c>
      <c r="M17" s="653">
        <f>-('5C1H_Southwest'!AL17+'5C1H_Southwest'!AO17)</f>
        <v>0</v>
      </c>
      <c r="N17" s="653">
        <f>-('5C1I_LA Key'!AL17+'5C1I_LA Key'!AO17)</f>
        <v>0</v>
      </c>
      <c r="O17" s="653">
        <f>-('5C1J_Jeff Chamber'!AL17+'5C1J_Jeff Chamber'!AO17)</f>
        <v>0</v>
      </c>
      <c r="P17" s="653">
        <f>-('5C1M_GEO Mid'!AL17+'5C1M_GEO Mid'!AO17)</f>
        <v>0</v>
      </c>
      <c r="Q17" s="653">
        <f>-('5C1N_Delta'!AL17+'5C1N_Delta'!AO17)</f>
        <v>0</v>
      </c>
      <c r="R17" s="653">
        <f>-('5C1O_Impact'!AL17+'5C1O_Impact'!AO17)</f>
        <v>0</v>
      </c>
      <c r="S17" s="653">
        <f>-('5C1P_Vision'!AL17+'5C1P_Vision'!AO17)</f>
        <v>0</v>
      </c>
      <c r="T17" s="653">
        <f>-('5C1Q_Advantage'!AL17+'5C1Q_Advantage'!AO17)</f>
        <v>0</v>
      </c>
      <c r="U17" s="653">
        <f>-('5C1R_Iberville'!AL17+'5C1R_Iberville'!AO17)</f>
        <v>0</v>
      </c>
      <c r="V17" s="653">
        <f>-('5C1S_LC Col Prep'!AL17+'5C1S_LC Col Prep'!AO17)</f>
        <v>0</v>
      </c>
      <c r="W17" s="653">
        <f>-('5C1T_Northeast'!AL17+'5C1T_Northeast'!AO17)</f>
        <v>0</v>
      </c>
      <c r="X17" s="653">
        <f>-('5C1U_Acadiana Ren'!AL17+'5C1U_Acadiana Ren'!AO17)</f>
        <v>0</v>
      </c>
      <c r="Y17" s="653">
        <f>-('5C1V_Laf Ren'!AL17+'5C1V_Laf Ren'!AO17)</f>
        <v>0</v>
      </c>
      <c r="Z17" s="653">
        <f>-('5C1W_Willow'!AL17+'5C1W_Willow'!AO17)</f>
        <v>0</v>
      </c>
      <c r="AA17" s="653">
        <f>-('5C1X_Tangi'!AL17+'5C1X_Tangi'!AO17)</f>
        <v>0</v>
      </c>
      <c r="AB17" s="653">
        <f>-('5C1Y_GEO'!AL17+'5C1Y_GEO'!AO17)</f>
        <v>0</v>
      </c>
      <c r="AC17" s="654">
        <f>-('5C1Z_Lincoln Prep'!AL17+'5C1Z_Lincoln Prep'!AO17)</f>
        <v>0</v>
      </c>
      <c r="AD17" s="654">
        <f>-('5C1AA_Laurel'!$AL17+'5C1AA_Laurel'!$AO17)</f>
        <v>0</v>
      </c>
      <c r="AE17" s="654">
        <f>-('5C1AB_Apex'!$AL17+'5C1AB_Apex'!$AO17)</f>
        <v>0</v>
      </c>
      <c r="AF17" s="654">
        <f>-('5C1AC_Smothers'!$AL17+'5C1AC_Smothers'!$AO17)</f>
        <v>0</v>
      </c>
      <c r="AG17" s="654">
        <f>-('5C1AD_Greater'!$AL17+'5C1AD_Greater'!$AO17)</f>
        <v>0</v>
      </c>
      <c r="AH17" s="654">
        <f>-('5C1AE_Noble Minds'!$AL17+'5C1AE_Noble Minds'!$AO17)</f>
        <v>0</v>
      </c>
      <c r="AI17" s="654">
        <f>-('5C1AF_JCFA-Laf'!$AL17+'5C1AF_JCFA-Laf'!$AO17)</f>
        <v>0</v>
      </c>
      <c r="AJ17" s="654">
        <f>-('5C1AG_Collegiate'!$AL17+'5C1AG_Collegiate'!$AO17)</f>
        <v>0</v>
      </c>
      <c r="AK17" s="654">
        <f>-('5C1AH_BRUP'!$AL17+'5C1AH_BRUP'!$AO17)</f>
        <v>0</v>
      </c>
      <c r="AL17" s="1099">
        <f>-('5C1AI_Harmony'!$AL17+'5C1AI_Harmony'!$AO17)</f>
        <v>0</v>
      </c>
      <c r="AM17" s="1099">
        <f>-('5C1AJ_Athlos'!$AL17+'5C1AJ_Athlos'!$AO17)</f>
        <v>0</v>
      </c>
      <c r="AN17" s="653">
        <f>-('5C2_LAVCA'!AM17+'5C2_LAVCA'!AP17)</f>
        <v>-4774</v>
      </c>
      <c r="AO17" s="653">
        <f>-('5C3_UnvView'!AM17+'5C3_UnvView'!AP17)</f>
        <v>-14324</v>
      </c>
      <c r="AP17" s="655">
        <f t="shared" si="1"/>
        <v>-19098</v>
      </c>
      <c r="AQ17" s="656">
        <f t="shared" si="2"/>
        <v>12084146</v>
      </c>
    </row>
    <row r="18" spans="1:43" ht="15.6" customHeight="1" x14ac:dyDescent="0.2">
      <c r="A18" s="657">
        <v>12</v>
      </c>
      <c r="B18" s="658" t="s">
        <v>18</v>
      </c>
      <c r="C18" s="659">
        <f>'2_State Distrib and Adjs'!BG18</f>
        <v>5143140</v>
      </c>
      <c r="D18" s="659">
        <f>-'5A3_OJJ'!P18</f>
        <v>0</v>
      </c>
      <c r="E18" s="659"/>
      <c r="F18" s="659">
        <f>-('5C1A_Madison'!AL18+'5C1A_Madison'!AO18)</f>
        <v>0</v>
      </c>
      <c r="G18" s="659">
        <f>-('5C1B_DArbonne'!AL18+'5C1B_DArbonne'!AO18)</f>
        <v>0</v>
      </c>
      <c r="H18" s="659">
        <f>-('5C1C_Intl High'!AL18+'5C1C_Intl High'!AO18)</f>
        <v>0</v>
      </c>
      <c r="I18" s="659">
        <f>-('5C1D_NOMMA'!AL18+'5C1D_NOMMA'!AO18)</f>
        <v>0</v>
      </c>
      <c r="J18" s="659">
        <f>-('5C1E_LFNO'!AL18+'5C1E_LFNO'!AO18)</f>
        <v>0</v>
      </c>
      <c r="K18" s="659">
        <f>-('5C1F_L.C. Charter'!AL18+'5C1F_L.C. Charter'!AO18)</f>
        <v>0</v>
      </c>
      <c r="L18" s="659">
        <f>-('5C1G_JS Clark'!AL18+'5C1G_JS Clark'!AO18)</f>
        <v>0</v>
      </c>
      <c r="M18" s="659">
        <f>-('5C1H_Southwest'!AL18+'5C1H_Southwest'!AO18)</f>
        <v>0</v>
      </c>
      <c r="N18" s="659">
        <f>-('5C1I_LA Key'!AL18+'5C1I_LA Key'!AO18)</f>
        <v>0</v>
      </c>
      <c r="O18" s="659">
        <f>-('5C1J_Jeff Chamber'!AL18+'5C1J_Jeff Chamber'!AO18)</f>
        <v>0</v>
      </c>
      <c r="P18" s="659">
        <f>-('5C1M_GEO Mid'!AL18+'5C1M_GEO Mid'!AO18)</f>
        <v>0</v>
      </c>
      <c r="Q18" s="659">
        <f>-('5C1N_Delta'!AL18+'5C1N_Delta'!AO18)</f>
        <v>0</v>
      </c>
      <c r="R18" s="659">
        <f>-('5C1O_Impact'!AL18+'5C1O_Impact'!AO18)</f>
        <v>0</v>
      </c>
      <c r="S18" s="659">
        <f>-('5C1P_Vision'!AL18+'5C1P_Vision'!AO18)</f>
        <v>0</v>
      </c>
      <c r="T18" s="659">
        <f>-('5C1Q_Advantage'!AL18+'5C1Q_Advantage'!AO18)</f>
        <v>0</v>
      </c>
      <c r="U18" s="659">
        <f>-('5C1R_Iberville'!AL18+'5C1R_Iberville'!AO18)</f>
        <v>0</v>
      </c>
      <c r="V18" s="659">
        <f>-('5C1S_LC Col Prep'!AL18+'5C1S_LC Col Prep'!AO18)</f>
        <v>0</v>
      </c>
      <c r="W18" s="659">
        <f>-('5C1T_Northeast'!AL18+'5C1T_Northeast'!AO18)</f>
        <v>0</v>
      </c>
      <c r="X18" s="659">
        <f>-('5C1U_Acadiana Ren'!AL18+'5C1U_Acadiana Ren'!AO18)</f>
        <v>0</v>
      </c>
      <c r="Y18" s="659">
        <f>-('5C1V_Laf Ren'!AL18+'5C1V_Laf Ren'!AO18)</f>
        <v>0</v>
      </c>
      <c r="Z18" s="659">
        <f>-('5C1W_Willow'!AL18+'5C1W_Willow'!AO18)</f>
        <v>0</v>
      </c>
      <c r="AA18" s="659">
        <f>-('5C1X_Tangi'!AL18+'5C1X_Tangi'!AO18)</f>
        <v>0</v>
      </c>
      <c r="AB18" s="659">
        <f>-('5C1Y_GEO'!AL18+'5C1Y_GEO'!AO18)</f>
        <v>0</v>
      </c>
      <c r="AC18" s="659">
        <f>-('5C1Z_Lincoln Prep'!AL18+'5C1Z_Lincoln Prep'!AO18)</f>
        <v>0</v>
      </c>
      <c r="AD18" s="659">
        <f>-('5C1AA_Laurel'!$AL18+'5C1AA_Laurel'!$AO18)</f>
        <v>0</v>
      </c>
      <c r="AE18" s="659">
        <f>-('5C1AB_Apex'!$AL18+'5C1AB_Apex'!$AO18)</f>
        <v>0</v>
      </c>
      <c r="AF18" s="659">
        <f>-('5C1AC_Smothers'!$AL18+'5C1AC_Smothers'!$AO18)</f>
        <v>0</v>
      </c>
      <c r="AG18" s="659">
        <f>-('5C1AD_Greater'!$AL18+'5C1AD_Greater'!$AO18)</f>
        <v>0</v>
      </c>
      <c r="AH18" s="659">
        <f>-('5C1AE_Noble Minds'!$AL18+'5C1AE_Noble Minds'!$AO18)</f>
        <v>0</v>
      </c>
      <c r="AI18" s="659">
        <f>-('5C1AF_JCFA-Laf'!$AL18+'5C1AF_JCFA-Laf'!$AO18)</f>
        <v>0</v>
      </c>
      <c r="AJ18" s="659">
        <f>-('5C1AG_Collegiate'!$AL18+'5C1AG_Collegiate'!$AO18)</f>
        <v>0</v>
      </c>
      <c r="AK18" s="659">
        <f>-('5C1AH_BRUP'!$AL18+'5C1AH_BRUP'!$AO18)</f>
        <v>0</v>
      </c>
      <c r="AL18" s="659">
        <f>-('5C1AI_Harmony'!$AL18+'5C1AI_Harmony'!$AO18)</f>
        <v>0</v>
      </c>
      <c r="AM18" s="659">
        <f>-('5C1AJ_Athlos'!$AL18+'5C1AJ_Athlos'!$AO18)</f>
        <v>0</v>
      </c>
      <c r="AN18" s="659">
        <f>-('5C2_LAVCA'!AM18+'5C2_LAVCA'!AP18)</f>
        <v>-6212</v>
      </c>
      <c r="AO18" s="659">
        <f>-('5C3_UnvView'!AM18+'5C3_UnvView'!AP18)</f>
        <v>-3106</v>
      </c>
      <c r="AP18" s="660">
        <f t="shared" si="1"/>
        <v>-9318</v>
      </c>
      <c r="AQ18" s="661">
        <f t="shared" si="2"/>
        <v>5133822</v>
      </c>
    </row>
    <row r="19" spans="1:43" ht="15.6" customHeight="1" x14ac:dyDescent="0.2">
      <c r="A19" s="657">
        <v>13</v>
      </c>
      <c r="B19" s="658" t="s">
        <v>19</v>
      </c>
      <c r="C19" s="659">
        <f>'2_State Distrib and Adjs'!BG19</f>
        <v>8894471</v>
      </c>
      <c r="D19" s="659">
        <f>-'5A3_OJJ'!P19</f>
        <v>0</v>
      </c>
      <c r="E19" s="659"/>
      <c r="F19" s="659">
        <f>-('5C1A_Madison'!AL19+'5C1A_Madison'!AO19)</f>
        <v>0</v>
      </c>
      <c r="G19" s="659">
        <f>-('5C1B_DArbonne'!AL19+'5C1B_DArbonne'!AO19)</f>
        <v>0</v>
      </c>
      <c r="H19" s="659">
        <f>-('5C1C_Intl High'!AL19+'5C1C_Intl High'!AO19)</f>
        <v>0</v>
      </c>
      <c r="I19" s="659">
        <f>-('5C1D_NOMMA'!AL19+'5C1D_NOMMA'!AO19)</f>
        <v>0</v>
      </c>
      <c r="J19" s="659">
        <f>-('5C1E_LFNO'!AL19+'5C1E_LFNO'!AO19)</f>
        <v>0</v>
      </c>
      <c r="K19" s="659">
        <f>-('5C1F_L.C. Charter'!AL19+'5C1F_L.C. Charter'!AO19)</f>
        <v>0</v>
      </c>
      <c r="L19" s="659">
        <f>-('5C1G_JS Clark'!AL19+'5C1G_JS Clark'!AO19)</f>
        <v>0</v>
      </c>
      <c r="M19" s="659">
        <f>-('5C1H_Southwest'!AL19+'5C1H_Southwest'!AO19)</f>
        <v>0</v>
      </c>
      <c r="N19" s="659">
        <f>-('5C1I_LA Key'!AL19+'5C1I_LA Key'!AO19)</f>
        <v>0</v>
      </c>
      <c r="O19" s="659">
        <f>-('5C1J_Jeff Chamber'!AL19+'5C1J_Jeff Chamber'!AO19)</f>
        <v>0</v>
      </c>
      <c r="P19" s="659">
        <f>-('5C1M_GEO Mid'!AL19+'5C1M_GEO Mid'!AO19)</f>
        <v>0</v>
      </c>
      <c r="Q19" s="659">
        <f>-('5C1N_Delta'!AL19+'5C1N_Delta'!AO19)</f>
        <v>-266083</v>
      </c>
      <c r="R19" s="659">
        <f>-('5C1O_Impact'!AL19+'5C1O_Impact'!AO19)</f>
        <v>0</v>
      </c>
      <c r="S19" s="659">
        <f>-('5C1P_Vision'!AL19+'5C1P_Vision'!AO19)</f>
        <v>0</v>
      </c>
      <c r="T19" s="659">
        <f>-('5C1Q_Advantage'!AL19+'5C1Q_Advantage'!AO19)</f>
        <v>0</v>
      </c>
      <c r="U19" s="659">
        <f>-('5C1R_Iberville'!AL19+'5C1R_Iberville'!AO19)</f>
        <v>0</v>
      </c>
      <c r="V19" s="659">
        <f>-('5C1S_LC Col Prep'!AL19+'5C1S_LC Col Prep'!AO19)</f>
        <v>0</v>
      </c>
      <c r="W19" s="659">
        <f>-('5C1T_Northeast'!AL19+'5C1T_Northeast'!AO19)</f>
        <v>0</v>
      </c>
      <c r="X19" s="659">
        <f>-('5C1U_Acadiana Ren'!AL19+'5C1U_Acadiana Ren'!AO19)</f>
        <v>0</v>
      </c>
      <c r="Y19" s="659">
        <f>-('5C1V_Laf Ren'!AL19+'5C1V_Laf Ren'!AO19)</f>
        <v>0</v>
      </c>
      <c r="Z19" s="659">
        <f>-('5C1W_Willow'!AL19+'5C1W_Willow'!AO19)</f>
        <v>0</v>
      </c>
      <c r="AA19" s="659">
        <f>-('5C1X_Tangi'!AL19+'5C1X_Tangi'!AO19)</f>
        <v>0</v>
      </c>
      <c r="AB19" s="659">
        <f>-('5C1Y_GEO'!AL19+'5C1Y_GEO'!AO19)</f>
        <v>0</v>
      </c>
      <c r="AC19" s="659">
        <f>-('5C1Z_Lincoln Prep'!AL19+'5C1Z_Lincoln Prep'!AO19)</f>
        <v>0</v>
      </c>
      <c r="AD19" s="659">
        <f>-('5C1AA_Laurel'!$AL19+'5C1AA_Laurel'!$AO19)</f>
        <v>0</v>
      </c>
      <c r="AE19" s="659">
        <f>-('5C1AB_Apex'!$AL19+'5C1AB_Apex'!$AO19)</f>
        <v>0</v>
      </c>
      <c r="AF19" s="659">
        <f>-('5C1AC_Smothers'!$AL19+'5C1AC_Smothers'!$AO19)</f>
        <v>0</v>
      </c>
      <c r="AG19" s="659">
        <f>-('5C1AD_Greater'!$AL19+'5C1AD_Greater'!$AO19)</f>
        <v>0</v>
      </c>
      <c r="AH19" s="659">
        <f>-('5C1AE_Noble Minds'!$AL19+'5C1AE_Noble Minds'!$AO19)</f>
        <v>0</v>
      </c>
      <c r="AI19" s="659">
        <f>-('5C1AF_JCFA-Laf'!$AL19+'5C1AF_JCFA-Laf'!$AO19)</f>
        <v>0</v>
      </c>
      <c r="AJ19" s="659">
        <f>-('5C1AG_Collegiate'!$AL19+'5C1AG_Collegiate'!$AO19)</f>
        <v>0</v>
      </c>
      <c r="AK19" s="659">
        <f>-('5C1AH_BRUP'!$AL19+'5C1AH_BRUP'!$AO19)</f>
        <v>0</v>
      </c>
      <c r="AL19" s="659">
        <f>-('5C1AI_Harmony'!$AL19+'5C1AI_Harmony'!$AO19)</f>
        <v>0</v>
      </c>
      <c r="AM19" s="659">
        <f>-('5C1AJ_Athlos'!$AL19+'5C1AJ_Athlos'!$AO19)</f>
        <v>0</v>
      </c>
      <c r="AN19" s="659">
        <f>-('5C2_LAVCA'!AM19+'5C2_LAVCA'!AP19)</f>
        <v>-16637</v>
      </c>
      <c r="AO19" s="659">
        <f>-('5C3_UnvView'!AM19+'5C3_UnvView'!AP19)</f>
        <v>-10238</v>
      </c>
      <c r="AP19" s="660">
        <f t="shared" si="1"/>
        <v>-292958</v>
      </c>
      <c r="AQ19" s="661">
        <f t="shared" si="2"/>
        <v>8601513</v>
      </c>
    </row>
    <row r="20" spans="1:43" ht="15.6" customHeight="1" x14ac:dyDescent="0.2">
      <c r="A20" s="657">
        <v>14</v>
      </c>
      <c r="B20" s="658" t="s">
        <v>20</v>
      </c>
      <c r="C20" s="659">
        <f>'2_State Distrib and Adjs'!BG20</f>
        <v>11828867</v>
      </c>
      <c r="D20" s="659">
        <f>-'5A3_OJJ'!P20</f>
        <v>-7482</v>
      </c>
      <c r="E20" s="659"/>
      <c r="F20" s="659">
        <f>-('5C1A_Madison'!AL20+'5C1A_Madison'!AO20)</f>
        <v>0</v>
      </c>
      <c r="G20" s="659">
        <f>-('5C1B_DArbonne'!AL20+'5C1B_DArbonne'!AO20)</f>
        <v>-11697</v>
      </c>
      <c r="H20" s="659">
        <f>-('5C1C_Intl High'!AL20+'5C1C_Intl High'!AO20)</f>
        <v>0</v>
      </c>
      <c r="I20" s="659">
        <f>-('5C1D_NOMMA'!AL20+'5C1D_NOMMA'!AO20)</f>
        <v>0</v>
      </c>
      <c r="J20" s="659">
        <f>-('5C1E_LFNO'!AL20+'5C1E_LFNO'!AO20)</f>
        <v>0</v>
      </c>
      <c r="K20" s="659">
        <f>-('5C1F_L.C. Charter'!AL20+'5C1F_L.C. Charter'!AO20)</f>
        <v>0</v>
      </c>
      <c r="L20" s="659">
        <f>-('5C1G_JS Clark'!AL20+'5C1G_JS Clark'!AO20)</f>
        <v>0</v>
      </c>
      <c r="M20" s="659">
        <f>-('5C1H_Southwest'!AL20+'5C1H_Southwest'!AO20)</f>
        <v>0</v>
      </c>
      <c r="N20" s="659">
        <f>-('5C1I_LA Key'!AL20+'5C1I_LA Key'!AO20)</f>
        <v>0</v>
      </c>
      <c r="O20" s="659">
        <f>-('5C1J_Jeff Chamber'!AL20+'5C1J_Jeff Chamber'!AO20)</f>
        <v>0</v>
      </c>
      <c r="P20" s="659">
        <f>-('5C1M_GEO Mid'!AL20+'5C1M_GEO Mid'!AO20)</f>
        <v>0</v>
      </c>
      <c r="Q20" s="659">
        <f>-('5C1N_Delta'!AL20+'5C1N_Delta'!AO20)</f>
        <v>0</v>
      </c>
      <c r="R20" s="659">
        <f>-('5C1O_Impact'!AL20+'5C1O_Impact'!AO20)</f>
        <v>0</v>
      </c>
      <c r="S20" s="659">
        <f>-('5C1P_Vision'!AL20+'5C1P_Vision'!AO20)</f>
        <v>0</v>
      </c>
      <c r="T20" s="659">
        <f>-('5C1Q_Advantage'!AL20+'5C1Q_Advantage'!AO20)</f>
        <v>0</v>
      </c>
      <c r="U20" s="659">
        <f>-('5C1R_Iberville'!AL20+'5C1R_Iberville'!AO20)</f>
        <v>0</v>
      </c>
      <c r="V20" s="659">
        <f>-('5C1S_LC Col Prep'!AL20+'5C1S_LC Col Prep'!AO20)</f>
        <v>0</v>
      </c>
      <c r="W20" s="659">
        <f>-('5C1T_Northeast'!AL20+'5C1T_Northeast'!AO20)</f>
        <v>-249321</v>
      </c>
      <c r="X20" s="659">
        <f>-('5C1U_Acadiana Ren'!AL20+'5C1U_Acadiana Ren'!AO20)</f>
        <v>0</v>
      </c>
      <c r="Y20" s="659">
        <f>-('5C1V_Laf Ren'!AL20+'5C1V_Laf Ren'!AO20)</f>
        <v>0</v>
      </c>
      <c r="Z20" s="659">
        <f>-('5C1W_Willow'!AL20+'5C1W_Willow'!AO20)</f>
        <v>0</v>
      </c>
      <c r="AA20" s="659">
        <f>-('5C1X_Tangi'!AL20+'5C1X_Tangi'!AO20)</f>
        <v>0</v>
      </c>
      <c r="AB20" s="659">
        <f>-('5C1Y_GEO'!AL20+'5C1Y_GEO'!AO20)</f>
        <v>0</v>
      </c>
      <c r="AC20" s="659">
        <f>-('5C1Z_Lincoln Prep'!AL20+'5C1Z_Lincoln Prep'!AO20)</f>
        <v>-182139</v>
      </c>
      <c r="AD20" s="659">
        <f>-('5C1AA_Laurel'!$AL20+'5C1AA_Laurel'!$AO20)</f>
        <v>0</v>
      </c>
      <c r="AE20" s="659">
        <f>-('5C1AB_Apex'!$AL20+'5C1AB_Apex'!$AO20)</f>
        <v>0</v>
      </c>
      <c r="AF20" s="659">
        <f>-('5C1AC_Smothers'!$AL20+'5C1AC_Smothers'!$AO20)</f>
        <v>0</v>
      </c>
      <c r="AG20" s="659">
        <f>-('5C1AD_Greater'!$AL20+'5C1AD_Greater'!$AO20)</f>
        <v>0</v>
      </c>
      <c r="AH20" s="659">
        <f>-('5C1AE_Noble Minds'!$AL20+'5C1AE_Noble Minds'!$AO20)</f>
        <v>0</v>
      </c>
      <c r="AI20" s="659">
        <f>-('5C1AF_JCFA-Laf'!$AL20+'5C1AF_JCFA-Laf'!$AO20)</f>
        <v>0</v>
      </c>
      <c r="AJ20" s="659">
        <f>-('5C1AG_Collegiate'!$AL20+'5C1AG_Collegiate'!$AO20)</f>
        <v>0</v>
      </c>
      <c r="AK20" s="659">
        <f>-('5C1AH_BRUP'!$AL20+'5C1AH_BRUP'!$AO20)</f>
        <v>0</v>
      </c>
      <c r="AL20" s="659">
        <f>-('5C1AI_Harmony'!$AL20+'5C1AI_Harmony'!$AO20)</f>
        <v>0</v>
      </c>
      <c r="AM20" s="659">
        <f>-('5C1AJ_Athlos'!$AL20+'5C1AJ_Athlos'!$AO20)</f>
        <v>0</v>
      </c>
      <c r="AN20" s="659">
        <f>-('5C2_LAVCA'!AM20+'5C2_LAVCA'!AP20)</f>
        <v>-21055</v>
      </c>
      <c r="AO20" s="659">
        <f>-('5C3_UnvView'!AM20+'5C3_UnvView'!AP20)</f>
        <v>-15039</v>
      </c>
      <c r="AP20" s="660">
        <f t="shared" si="1"/>
        <v>-486733</v>
      </c>
      <c r="AQ20" s="661">
        <f t="shared" si="2"/>
        <v>11342134</v>
      </c>
    </row>
    <row r="21" spans="1:43" ht="15.6" customHeight="1" x14ac:dyDescent="0.2">
      <c r="A21" s="662">
        <v>15</v>
      </c>
      <c r="B21" s="663" t="s">
        <v>21</v>
      </c>
      <c r="C21" s="664">
        <f>'2_State Distrib and Adjs'!BG21</f>
        <v>21668770</v>
      </c>
      <c r="D21" s="664">
        <f>-'5A3_OJJ'!P21</f>
        <v>-950</v>
      </c>
      <c r="E21" s="664"/>
      <c r="F21" s="664">
        <f>-('5C1A_Madison'!AL21+'5C1A_Madison'!AO21)</f>
        <v>0</v>
      </c>
      <c r="G21" s="664">
        <f>-('5C1B_DArbonne'!AL21+'5C1B_DArbonne'!AO21)</f>
        <v>0</v>
      </c>
      <c r="H21" s="664">
        <f>-('5C1C_Intl High'!AL21+'5C1C_Intl High'!AO21)</f>
        <v>0</v>
      </c>
      <c r="I21" s="664">
        <f>-('5C1D_NOMMA'!AL21+'5C1D_NOMMA'!AO21)</f>
        <v>0</v>
      </c>
      <c r="J21" s="664">
        <f>-('5C1E_LFNO'!AL21+'5C1E_LFNO'!AO21)</f>
        <v>0</v>
      </c>
      <c r="K21" s="664">
        <f>-('5C1F_L.C. Charter'!AL21+'5C1F_L.C. Charter'!AO21)</f>
        <v>0</v>
      </c>
      <c r="L21" s="664">
        <f>-('5C1G_JS Clark'!AL21+'5C1G_JS Clark'!AO21)</f>
        <v>0</v>
      </c>
      <c r="M21" s="664">
        <f>-('5C1H_Southwest'!AL21+'5C1H_Southwest'!AO21)</f>
        <v>0</v>
      </c>
      <c r="N21" s="664">
        <f>-('5C1I_LA Key'!AL21+'5C1I_LA Key'!AO21)</f>
        <v>0</v>
      </c>
      <c r="O21" s="664">
        <f>-('5C1J_Jeff Chamber'!AL21+'5C1J_Jeff Chamber'!AO21)</f>
        <v>0</v>
      </c>
      <c r="P21" s="664">
        <f>-('5C1M_GEO Mid'!AL21+'5C1M_GEO Mid'!AO21)</f>
        <v>0</v>
      </c>
      <c r="Q21" s="664">
        <f>-('5C1N_Delta'!AL21+'5C1N_Delta'!AO21)</f>
        <v>-1003475</v>
      </c>
      <c r="R21" s="664">
        <f>-('5C1O_Impact'!AL21+'5C1O_Impact'!AO21)</f>
        <v>0</v>
      </c>
      <c r="S21" s="664">
        <f>-('5C1P_Vision'!AL21+'5C1P_Vision'!AO21)</f>
        <v>0</v>
      </c>
      <c r="T21" s="664">
        <f>-('5C1Q_Advantage'!AL21+'5C1Q_Advantage'!AO21)</f>
        <v>0</v>
      </c>
      <c r="U21" s="664">
        <f>-('5C1R_Iberville'!AL21+'5C1R_Iberville'!AO21)</f>
        <v>0</v>
      </c>
      <c r="V21" s="664">
        <f>-('5C1S_LC Col Prep'!AL21+'5C1S_LC Col Prep'!AO21)</f>
        <v>0</v>
      </c>
      <c r="W21" s="664">
        <f>-('5C1T_Northeast'!AL21+'5C1T_Northeast'!AO21)</f>
        <v>0</v>
      </c>
      <c r="X21" s="664">
        <f>-('5C1U_Acadiana Ren'!AL21+'5C1U_Acadiana Ren'!AO21)</f>
        <v>0</v>
      </c>
      <c r="Y21" s="664">
        <f>-('5C1V_Laf Ren'!AL21+'5C1V_Laf Ren'!AO21)</f>
        <v>0</v>
      </c>
      <c r="Z21" s="664">
        <f>-('5C1W_Willow'!AL21+'5C1W_Willow'!AO21)</f>
        <v>0</v>
      </c>
      <c r="AA21" s="664">
        <f>-('5C1X_Tangi'!AL21+'5C1X_Tangi'!AO21)</f>
        <v>0</v>
      </c>
      <c r="AB21" s="664">
        <f>-('5C1Y_GEO'!AL21+'5C1Y_GEO'!AO21)</f>
        <v>0</v>
      </c>
      <c r="AC21" s="664">
        <f>-('5C1Z_Lincoln Prep'!AL21+'5C1Z_Lincoln Prep'!AO21)</f>
        <v>0</v>
      </c>
      <c r="AD21" s="664">
        <f>-('5C1AA_Laurel'!$AL21+'5C1AA_Laurel'!$AO21)</f>
        <v>0</v>
      </c>
      <c r="AE21" s="664">
        <f>-('5C1AB_Apex'!$AL21+'5C1AB_Apex'!$AO21)</f>
        <v>0</v>
      </c>
      <c r="AF21" s="664">
        <f>-('5C1AC_Smothers'!$AL21+'5C1AC_Smothers'!$AO21)</f>
        <v>0</v>
      </c>
      <c r="AG21" s="664">
        <f>-('5C1AD_Greater'!$AL21+'5C1AD_Greater'!$AO21)</f>
        <v>0</v>
      </c>
      <c r="AH21" s="664">
        <f>-('5C1AE_Noble Minds'!$AL21+'5C1AE_Noble Minds'!$AO21)</f>
        <v>0</v>
      </c>
      <c r="AI21" s="664">
        <f>-('5C1AF_JCFA-Laf'!$AL21+'5C1AF_JCFA-Laf'!$AO21)</f>
        <v>0</v>
      </c>
      <c r="AJ21" s="664">
        <f>-('5C1AG_Collegiate'!$AL21+'5C1AG_Collegiate'!$AO21)</f>
        <v>0</v>
      </c>
      <c r="AK21" s="664">
        <f>-('5C1AH_BRUP'!$AL21+'5C1AH_BRUP'!$AO21)</f>
        <v>0</v>
      </c>
      <c r="AL21" s="1100">
        <f>-('5C1AI_Harmony'!$AL21+'5C1AI_Harmony'!$AO21)</f>
        <v>0</v>
      </c>
      <c r="AM21" s="1100">
        <f>-('5C1AJ_Athlos'!$AL21+'5C1AJ_Athlos'!$AO21)</f>
        <v>0</v>
      </c>
      <c r="AN21" s="664">
        <f>-('5C2_LAVCA'!AM21+'5C2_LAVCA'!AP21)</f>
        <v>-30636</v>
      </c>
      <c r="AO21" s="664">
        <f>-('5C3_UnvView'!AM21+'5C3_UnvView'!AP21)</f>
        <v>-5328</v>
      </c>
      <c r="AP21" s="665">
        <f t="shared" si="1"/>
        <v>-1040389</v>
      </c>
      <c r="AQ21" s="666">
        <f t="shared" si="2"/>
        <v>20628381</v>
      </c>
    </row>
    <row r="22" spans="1:43" ht="15.6" customHeight="1" x14ac:dyDescent="0.2">
      <c r="A22" s="651">
        <v>16</v>
      </c>
      <c r="B22" s="652" t="s">
        <v>22</v>
      </c>
      <c r="C22" s="653">
        <f>'2_State Distrib and Adjs'!BG22</f>
        <v>14747902</v>
      </c>
      <c r="D22" s="653">
        <f>-'5A3_OJJ'!P22</f>
        <v>-6180</v>
      </c>
      <c r="E22" s="653"/>
      <c r="F22" s="653">
        <f>-('5C1A_Madison'!AL22+'5C1A_Madison'!AO22)</f>
        <v>0</v>
      </c>
      <c r="G22" s="653">
        <f>-('5C1B_DArbonne'!AL22+'5C1B_DArbonne'!AO22)</f>
        <v>0</v>
      </c>
      <c r="H22" s="653">
        <f>-('5C1C_Intl High'!AL22+'5C1C_Intl High'!AO22)</f>
        <v>0</v>
      </c>
      <c r="I22" s="653">
        <f>-('5C1D_NOMMA'!AL22+'5C1D_NOMMA'!AO22)</f>
        <v>0</v>
      </c>
      <c r="J22" s="653">
        <f>-('5C1E_LFNO'!AL22+'5C1E_LFNO'!AO22)</f>
        <v>0</v>
      </c>
      <c r="K22" s="653">
        <f>-('5C1F_L.C. Charter'!AL22+'5C1F_L.C. Charter'!AO22)</f>
        <v>0</v>
      </c>
      <c r="L22" s="653">
        <f>-('5C1G_JS Clark'!AL22+'5C1G_JS Clark'!AO22)</f>
        <v>0</v>
      </c>
      <c r="M22" s="653">
        <f>-('5C1H_Southwest'!AL22+'5C1H_Southwest'!AO22)</f>
        <v>0</v>
      </c>
      <c r="N22" s="653">
        <f>-('5C1I_LA Key'!AL22+'5C1I_LA Key'!AO22)</f>
        <v>0</v>
      </c>
      <c r="O22" s="653">
        <f>-('5C1J_Jeff Chamber'!AL22+'5C1J_Jeff Chamber'!AO22)</f>
        <v>0</v>
      </c>
      <c r="P22" s="653">
        <f>-('5C1M_GEO Mid'!AL22+'5C1M_GEO Mid'!AO22)</f>
        <v>0</v>
      </c>
      <c r="Q22" s="653">
        <f>-('5C1N_Delta'!AL22+'5C1N_Delta'!AO22)</f>
        <v>0</v>
      </c>
      <c r="R22" s="653">
        <f>-('5C1O_Impact'!AL22+'5C1O_Impact'!AO22)</f>
        <v>0</v>
      </c>
      <c r="S22" s="653">
        <f>-('5C1P_Vision'!AL22+'5C1P_Vision'!AO22)</f>
        <v>0</v>
      </c>
      <c r="T22" s="653">
        <f>-('5C1Q_Advantage'!AL22+'5C1Q_Advantage'!AO22)</f>
        <v>0</v>
      </c>
      <c r="U22" s="653">
        <f>-('5C1R_Iberville'!AL22+'5C1R_Iberville'!AO22)</f>
        <v>0</v>
      </c>
      <c r="V22" s="653">
        <f>-('5C1S_LC Col Prep'!AL22+'5C1S_LC Col Prep'!AO22)</f>
        <v>0</v>
      </c>
      <c r="W22" s="653">
        <f>-('5C1T_Northeast'!AL22+'5C1T_Northeast'!AO22)</f>
        <v>0</v>
      </c>
      <c r="X22" s="653">
        <f>-('5C1U_Acadiana Ren'!AL22+'5C1U_Acadiana Ren'!AO22)</f>
        <v>0</v>
      </c>
      <c r="Y22" s="653">
        <f>-('5C1V_Laf Ren'!AL22+'5C1V_Laf Ren'!AO22)</f>
        <v>0</v>
      </c>
      <c r="Z22" s="653">
        <f>-('5C1W_Willow'!AL22+'5C1W_Willow'!AO22)</f>
        <v>0</v>
      </c>
      <c r="AA22" s="653">
        <f>-('5C1X_Tangi'!AL22+'5C1X_Tangi'!AO22)</f>
        <v>0</v>
      </c>
      <c r="AB22" s="653">
        <f>-('5C1Y_GEO'!AL22+'5C1Y_GEO'!AO22)</f>
        <v>0</v>
      </c>
      <c r="AC22" s="654">
        <f>-('5C1Z_Lincoln Prep'!AL22+'5C1Z_Lincoln Prep'!AO22)</f>
        <v>0</v>
      </c>
      <c r="AD22" s="654">
        <f>-('5C1AA_Laurel'!$AL22+'5C1AA_Laurel'!$AO22)</f>
        <v>0</v>
      </c>
      <c r="AE22" s="654">
        <f>-('5C1AB_Apex'!$AL22+'5C1AB_Apex'!$AO22)</f>
        <v>0</v>
      </c>
      <c r="AF22" s="654">
        <f>-('5C1AC_Smothers'!$AL22+'5C1AC_Smothers'!$AO22)</f>
        <v>0</v>
      </c>
      <c r="AG22" s="654">
        <f>-('5C1AD_Greater'!$AL22+'5C1AD_Greater'!$AO22)</f>
        <v>0</v>
      </c>
      <c r="AH22" s="654">
        <f>-('5C1AE_Noble Minds'!$AL22+'5C1AE_Noble Minds'!$AO22)</f>
        <v>0</v>
      </c>
      <c r="AI22" s="654">
        <f>-('5C1AF_JCFA-Laf'!$AL22+'5C1AF_JCFA-Laf'!$AO22)</f>
        <v>0</v>
      </c>
      <c r="AJ22" s="654">
        <f>-('5C1AG_Collegiate'!$AL22+'5C1AG_Collegiate'!$AO22)</f>
        <v>0</v>
      </c>
      <c r="AK22" s="654">
        <f>-('5C1AH_BRUP'!$AL22+'5C1AH_BRUP'!$AO22)</f>
        <v>0</v>
      </c>
      <c r="AL22" s="1099">
        <f>-('5C1AI_Harmony'!$AL22+'5C1AI_Harmony'!$AO22)</f>
        <v>0</v>
      </c>
      <c r="AM22" s="1099">
        <f>-('5C1AJ_Athlos'!$AL22+'5C1AJ_Athlos'!$AO22)</f>
        <v>0</v>
      </c>
      <c r="AN22" s="653">
        <f>-('5C2_LAVCA'!AM22+'5C2_LAVCA'!AP22)</f>
        <v>-239712</v>
      </c>
      <c r="AO22" s="653">
        <f>-('5C3_UnvView'!AM22+'5C3_UnvView'!AP22)</f>
        <v>-159807</v>
      </c>
      <c r="AP22" s="655">
        <f t="shared" si="1"/>
        <v>-405699</v>
      </c>
      <c r="AQ22" s="656">
        <f t="shared" si="2"/>
        <v>14342203</v>
      </c>
    </row>
    <row r="23" spans="1:43" ht="15.6" customHeight="1" x14ac:dyDescent="0.2">
      <c r="A23" s="657">
        <v>17</v>
      </c>
      <c r="B23" s="658" t="s">
        <v>23</v>
      </c>
      <c r="C23" s="659">
        <f>'2_State Distrib and Adjs'!BG23</f>
        <v>154847585</v>
      </c>
      <c r="D23" s="659">
        <f>-'5A3_OJJ'!P23</f>
        <v>-143873</v>
      </c>
      <c r="E23" s="659">
        <f>-('5B2_RSD LA'!AK18+'5B2_RSD LA'!AP18)</f>
        <v>-14505579</v>
      </c>
      <c r="F23" s="659">
        <f>-('5C1A_Madison'!AL23+'5C1A_Madison'!AO23)</f>
        <v>-3868059</v>
      </c>
      <c r="G23" s="659">
        <f>-('5C1B_DArbonne'!AL23+'5C1B_DArbonne'!AO23)</f>
        <v>0</v>
      </c>
      <c r="H23" s="659">
        <f>-('5C1C_Intl High'!AL23+'5C1C_Intl High'!AO23)</f>
        <v>0</v>
      </c>
      <c r="I23" s="659">
        <f>-('5C1D_NOMMA'!AL23+'5C1D_NOMMA'!AO23)</f>
        <v>0</v>
      </c>
      <c r="J23" s="659">
        <f>-('5C1E_LFNO'!AL23+'5C1E_LFNO'!AO23)</f>
        <v>0</v>
      </c>
      <c r="K23" s="659">
        <f>-('5C1F_L.C. Charter'!AL23+'5C1F_L.C. Charter'!AO23)</f>
        <v>0</v>
      </c>
      <c r="L23" s="659">
        <f>-('5C1G_JS Clark'!AL23+'5C1G_JS Clark'!AO23)</f>
        <v>0</v>
      </c>
      <c r="M23" s="659">
        <f>-('5C1H_Southwest'!AL23+'5C1H_Southwest'!AO23)</f>
        <v>0</v>
      </c>
      <c r="N23" s="659">
        <f>-('5C1I_LA Key'!AL23+'5C1I_LA Key'!AO23)</f>
        <v>-1761946</v>
      </c>
      <c r="O23" s="659">
        <f>-('5C1J_Jeff Chamber'!AL23+'5C1J_Jeff Chamber'!AO23)</f>
        <v>0</v>
      </c>
      <c r="P23" s="659">
        <f>-('5C1M_GEO Mid'!AL23+'5C1M_GEO Mid'!AO23)</f>
        <v>-4835899</v>
      </c>
      <c r="Q23" s="659">
        <f>-('5C1N_Delta'!AL23+'5C1N_Delta'!AO23)</f>
        <v>0</v>
      </c>
      <c r="R23" s="659">
        <f>-('5C1O_Impact'!AL23+'5C1O_Impact'!AO23)</f>
        <v>-1267996</v>
      </c>
      <c r="S23" s="659">
        <f>-('5C1P_Vision'!AL23+'5C1P_Vision'!AO23)</f>
        <v>0</v>
      </c>
      <c r="T23" s="659">
        <f>-('5C1Q_Advantage'!AL23+'5C1Q_Advantage'!AO23)</f>
        <v>-1819138</v>
      </c>
      <c r="U23" s="659">
        <f>-('5C1R_Iberville'!AL23+'5C1R_Iberville'!AO23)</f>
        <v>-26018</v>
      </c>
      <c r="V23" s="659">
        <f>-('5C1S_LC Col Prep'!AL23+'5C1S_LC Col Prep'!AO23)</f>
        <v>0</v>
      </c>
      <c r="W23" s="659">
        <f>-('5C1T_Northeast'!AL23+'5C1T_Northeast'!AO23)</f>
        <v>0</v>
      </c>
      <c r="X23" s="659">
        <f>-('5C1U_Acadiana Ren'!AL23+'5C1U_Acadiana Ren'!AO23)</f>
        <v>0</v>
      </c>
      <c r="Y23" s="659">
        <f>-('5C1V_Laf Ren'!AL23+'5C1V_Laf Ren'!AO23)</f>
        <v>0</v>
      </c>
      <c r="Z23" s="659">
        <f>-('5C1W_Willow'!AL23+'5C1W_Willow'!AO23)</f>
        <v>-15124</v>
      </c>
      <c r="AA23" s="659">
        <f>-('5C1X_Tangi'!AL23+'5C1X_Tangi'!AO23)</f>
        <v>0</v>
      </c>
      <c r="AB23" s="659">
        <f>-('5C1Y_GEO'!AL23+'5C1Y_GEO'!AO23)</f>
        <v>-3667697</v>
      </c>
      <c r="AC23" s="659">
        <f>-('5C1Z_Lincoln Prep'!AL23+'5C1Z_Lincoln Prep'!AO23)</f>
        <v>0</v>
      </c>
      <c r="AD23" s="659">
        <f>-('5C1AA_Laurel'!$AL23+'5C1AA_Laurel'!$AO23)</f>
        <v>-684361</v>
      </c>
      <c r="AE23" s="659">
        <f>-('5C1AB_Apex'!$AL23+'5C1AB_Apex'!$AO23)</f>
        <v>-1300664</v>
      </c>
      <c r="AF23" s="659">
        <f>-('5C1AC_Smothers'!$AL23+'5C1AC_Smothers'!$AO23)</f>
        <v>0</v>
      </c>
      <c r="AG23" s="659">
        <f>-('5C1AD_Greater'!$AL23+'5C1AD_Greater'!$AO23)</f>
        <v>0</v>
      </c>
      <c r="AH23" s="659">
        <f>-('5C1AE_Noble Minds'!$AL23+'5C1AE_Noble Minds'!$AO23)</f>
        <v>0</v>
      </c>
      <c r="AI23" s="659">
        <f>-('5C1AF_JCFA-Laf'!$AL23+'5C1AF_JCFA-Laf'!$AO23)</f>
        <v>0</v>
      </c>
      <c r="AJ23" s="659">
        <f>-('5C1AG_Collegiate'!$AL23+'5C1AG_Collegiate'!$AO23)</f>
        <v>-1939653</v>
      </c>
      <c r="AK23" s="659">
        <f>-('5C1AH_BRUP'!$AL23+'5C1AH_BRUP'!$AO23)</f>
        <v>-2233232</v>
      </c>
      <c r="AL23" s="659">
        <f>-('5C1AI_Harmony'!$AL23+'5C1AI_Harmony'!$AO23)</f>
        <v>0</v>
      </c>
      <c r="AM23" s="659">
        <f>-('5C1AJ_Athlos'!$AL23+'5C1AJ_Athlos'!$AO23)</f>
        <v>0</v>
      </c>
      <c r="AN23" s="659">
        <f>-('5C2_LAVCA'!AM23+'5C2_LAVCA'!AP23)</f>
        <v>-775747</v>
      </c>
      <c r="AO23" s="659">
        <f>-('5C3_UnvView'!AM23+'5C3_UnvView'!AP23)</f>
        <v>-1595571</v>
      </c>
      <c r="AP23" s="660">
        <f t="shared" si="1"/>
        <v>-40440557</v>
      </c>
      <c r="AQ23" s="661">
        <f t="shared" si="2"/>
        <v>114407028</v>
      </c>
    </row>
    <row r="24" spans="1:43" ht="15.6" customHeight="1" x14ac:dyDescent="0.2">
      <c r="A24" s="657">
        <v>18</v>
      </c>
      <c r="B24" s="658" t="s">
        <v>24</v>
      </c>
      <c r="C24" s="659">
        <f>'2_State Distrib and Adjs'!BG24</f>
        <v>6372657</v>
      </c>
      <c r="D24" s="659">
        <f>-'5A3_OJJ'!P24</f>
        <v>-972</v>
      </c>
      <c r="E24" s="659"/>
      <c r="F24" s="659">
        <f>-('5C1A_Madison'!AL24+'5C1A_Madison'!AO24)</f>
        <v>0</v>
      </c>
      <c r="G24" s="659">
        <f>-('5C1B_DArbonne'!AL24+'5C1B_DArbonne'!AO24)</f>
        <v>0</v>
      </c>
      <c r="H24" s="659">
        <f>-('5C1C_Intl High'!AL24+'5C1C_Intl High'!AO24)</f>
        <v>0</v>
      </c>
      <c r="I24" s="659">
        <f>-('5C1D_NOMMA'!AL24+'5C1D_NOMMA'!AO24)</f>
        <v>0</v>
      </c>
      <c r="J24" s="659">
        <f>-('5C1E_LFNO'!AL24+'5C1E_LFNO'!AO24)</f>
        <v>0</v>
      </c>
      <c r="K24" s="659">
        <f>-('5C1F_L.C. Charter'!AL24+'5C1F_L.C. Charter'!AO24)</f>
        <v>0</v>
      </c>
      <c r="L24" s="659">
        <f>-('5C1G_JS Clark'!AL24+'5C1G_JS Clark'!AO24)</f>
        <v>0</v>
      </c>
      <c r="M24" s="659">
        <f>-('5C1H_Southwest'!AL24+'5C1H_Southwest'!AO24)</f>
        <v>0</v>
      </c>
      <c r="N24" s="659">
        <f>-('5C1I_LA Key'!AL24+'5C1I_LA Key'!AO24)</f>
        <v>0</v>
      </c>
      <c r="O24" s="659">
        <f>-('5C1J_Jeff Chamber'!AL24+'5C1J_Jeff Chamber'!AO24)</f>
        <v>0</v>
      </c>
      <c r="P24" s="659">
        <f>-('5C1M_GEO Mid'!AL24+'5C1M_GEO Mid'!AO24)</f>
        <v>0</v>
      </c>
      <c r="Q24" s="659">
        <f>-('5C1N_Delta'!AL24+'5C1N_Delta'!AO24)</f>
        <v>0</v>
      </c>
      <c r="R24" s="659">
        <f>-('5C1O_Impact'!AL24+'5C1O_Impact'!AO24)</f>
        <v>0</v>
      </c>
      <c r="S24" s="659">
        <f>-('5C1P_Vision'!AL24+'5C1P_Vision'!AO24)</f>
        <v>0</v>
      </c>
      <c r="T24" s="659">
        <f>-('5C1Q_Advantage'!AL24+'5C1Q_Advantage'!AO24)</f>
        <v>0</v>
      </c>
      <c r="U24" s="659">
        <f>-('5C1R_Iberville'!AL24+'5C1R_Iberville'!AO24)</f>
        <v>0</v>
      </c>
      <c r="V24" s="659">
        <f>-('5C1S_LC Col Prep'!AL24+'5C1S_LC Col Prep'!AO24)</f>
        <v>0</v>
      </c>
      <c r="W24" s="659">
        <f>-('5C1T_Northeast'!AL24+'5C1T_Northeast'!AO24)</f>
        <v>0</v>
      </c>
      <c r="X24" s="659">
        <f>-('5C1U_Acadiana Ren'!AL24+'5C1U_Acadiana Ren'!AO24)</f>
        <v>0</v>
      </c>
      <c r="Y24" s="659">
        <f>-('5C1V_Laf Ren'!AL24+'5C1V_Laf Ren'!AO24)</f>
        <v>0</v>
      </c>
      <c r="Z24" s="659">
        <f>-('5C1W_Willow'!AL24+'5C1W_Willow'!AO24)</f>
        <v>0</v>
      </c>
      <c r="AA24" s="659">
        <f>-('5C1X_Tangi'!AL24+'5C1X_Tangi'!AO24)</f>
        <v>0</v>
      </c>
      <c r="AB24" s="659">
        <f>-('5C1Y_GEO'!AL24+'5C1Y_GEO'!AO24)</f>
        <v>0</v>
      </c>
      <c r="AC24" s="659">
        <f>-('5C1Z_Lincoln Prep'!AL24+'5C1Z_Lincoln Prep'!AO24)</f>
        <v>0</v>
      </c>
      <c r="AD24" s="659">
        <f>-('5C1AA_Laurel'!$AL24+'5C1AA_Laurel'!$AO24)</f>
        <v>0</v>
      </c>
      <c r="AE24" s="659">
        <f>-('5C1AB_Apex'!$AL24+'5C1AB_Apex'!$AO24)</f>
        <v>0</v>
      </c>
      <c r="AF24" s="659">
        <f>-('5C1AC_Smothers'!$AL24+'5C1AC_Smothers'!$AO24)</f>
        <v>0</v>
      </c>
      <c r="AG24" s="659">
        <f>-('5C1AD_Greater'!$AL24+'5C1AD_Greater'!$AO24)</f>
        <v>0</v>
      </c>
      <c r="AH24" s="659">
        <f>-('5C1AE_Noble Minds'!$AL24+'5C1AE_Noble Minds'!$AO24)</f>
        <v>0</v>
      </c>
      <c r="AI24" s="659">
        <f>-('5C1AF_JCFA-Laf'!$AL24+'5C1AF_JCFA-Laf'!$AO24)</f>
        <v>0</v>
      </c>
      <c r="AJ24" s="659">
        <f>-('5C1AG_Collegiate'!$AL24+'5C1AG_Collegiate'!$AO24)</f>
        <v>0</v>
      </c>
      <c r="AK24" s="659">
        <f>-('5C1AH_BRUP'!$AL24+'5C1AH_BRUP'!$AO24)</f>
        <v>0</v>
      </c>
      <c r="AL24" s="659">
        <f>-('5C1AI_Harmony'!$AL24+'5C1AI_Harmony'!$AO24)</f>
        <v>0</v>
      </c>
      <c r="AM24" s="659">
        <f>-('5C1AJ_Athlos'!$AL24+'5C1AJ_Athlos'!$AO24)</f>
        <v>0</v>
      </c>
      <c r="AN24" s="659">
        <f>-('5C2_LAVCA'!AM24+'5C2_LAVCA'!AP24)</f>
        <v>-10530</v>
      </c>
      <c r="AO24" s="659">
        <f>-('5C3_UnvView'!AM24+'5C3_UnvView'!AP24)</f>
        <v>-8775</v>
      </c>
      <c r="AP24" s="660">
        <f t="shared" si="1"/>
        <v>-20277</v>
      </c>
      <c r="AQ24" s="661">
        <f t="shared" si="2"/>
        <v>6352380</v>
      </c>
    </row>
    <row r="25" spans="1:43" ht="15.6" customHeight="1" x14ac:dyDescent="0.2">
      <c r="A25" s="657">
        <v>19</v>
      </c>
      <c r="B25" s="658" t="s">
        <v>25</v>
      </c>
      <c r="C25" s="659">
        <f>'2_State Distrib and Adjs'!BG25</f>
        <v>10898059</v>
      </c>
      <c r="D25" s="659">
        <f>-'5A3_OJJ'!P25</f>
        <v>0</v>
      </c>
      <c r="E25" s="659"/>
      <c r="F25" s="659">
        <f>-('5C1A_Madison'!AL25+'5C1A_Madison'!AO25)</f>
        <v>0</v>
      </c>
      <c r="G25" s="659">
        <f>-('5C1B_DArbonne'!AL25+'5C1B_DArbonne'!AO25)</f>
        <v>0</v>
      </c>
      <c r="H25" s="659">
        <f>-('5C1C_Intl High'!AL25+'5C1C_Intl High'!AO25)</f>
        <v>0</v>
      </c>
      <c r="I25" s="659">
        <f>-('5C1D_NOMMA'!AL25+'5C1D_NOMMA'!AO25)</f>
        <v>0</v>
      </c>
      <c r="J25" s="659">
        <f>-('5C1E_LFNO'!AL25+'5C1E_LFNO'!AO25)</f>
        <v>0</v>
      </c>
      <c r="K25" s="659">
        <f>-('5C1F_L.C. Charter'!AL25+'5C1F_L.C. Charter'!AO25)</f>
        <v>0</v>
      </c>
      <c r="L25" s="659">
        <f>-('5C1G_JS Clark'!AL25+'5C1G_JS Clark'!AO25)</f>
        <v>0</v>
      </c>
      <c r="M25" s="659">
        <f>-('5C1H_Southwest'!AL25+'5C1H_Southwest'!AO25)</f>
        <v>0</v>
      </c>
      <c r="N25" s="659">
        <f>-('5C1I_LA Key'!AL25+'5C1I_LA Key'!AO25)</f>
        <v>-21768</v>
      </c>
      <c r="O25" s="659">
        <f>-('5C1J_Jeff Chamber'!AL25+'5C1J_Jeff Chamber'!AO25)</f>
        <v>0</v>
      </c>
      <c r="P25" s="659">
        <f>-('5C1M_GEO Mid'!AL25+'5C1M_GEO Mid'!AO25)</f>
        <v>0</v>
      </c>
      <c r="Q25" s="659">
        <f>-('5C1N_Delta'!AL25+'5C1N_Delta'!AO25)</f>
        <v>0</v>
      </c>
      <c r="R25" s="659">
        <f>-('5C1O_Impact'!AL25+'5C1O_Impact'!AO25)</f>
        <v>-5442</v>
      </c>
      <c r="S25" s="659">
        <f>-('5C1P_Vision'!AL25+'5C1P_Vision'!AO25)</f>
        <v>0</v>
      </c>
      <c r="T25" s="659">
        <f>-('5C1Q_Advantage'!AL25+'5C1Q_Advantage'!AO25)</f>
        <v>-91071</v>
      </c>
      <c r="U25" s="659">
        <f>-('5C1R_Iberville'!AL25+'5C1R_Iberville'!AO25)</f>
        <v>0</v>
      </c>
      <c r="V25" s="659">
        <f>-('5C1S_LC Col Prep'!AL25+'5C1S_LC Col Prep'!AO25)</f>
        <v>0</v>
      </c>
      <c r="W25" s="659">
        <f>-('5C1T_Northeast'!AL25+'5C1T_Northeast'!AO25)</f>
        <v>0</v>
      </c>
      <c r="X25" s="659">
        <f>-('5C1U_Acadiana Ren'!AL25+'5C1U_Acadiana Ren'!AO25)</f>
        <v>0</v>
      </c>
      <c r="Y25" s="659">
        <f>-('5C1V_Laf Ren'!AL25+'5C1V_Laf Ren'!AO25)</f>
        <v>0</v>
      </c>
      <c r="Z25" s="659">
        <f>-('5C1W_Willow'!AL25+'5C1W_Willow'!AO25)</f>
        <v>0</v>
      </c>
      <c r="AA25" s="659">
        <f>-('5C1X_Tangi'!AL25+'5C1X_Tangi'!AO25)</f>
        <v>0</v>
      </c>
      <c r="AB25" s="659">
        <f>-('5C1Y_GEO'!AL25+'5C1Y_GEO'!AO25)</f>
        <v>0</v>
      </c>
      <c r="AC25" s="659">
        <f>-('5C1Z_Lincoln Prep'!AL25+'5C1Z_Lincoln Prep'!AO25)</f>
        <v>0</v>
      </c>
      <c r="AD25" s="659">
        <f>-('5C1AA_Laurel'!$AL25+'5C1AA_Laurel'!$AO25)</f>
        <v>0</v>
      </c>
      <c r="AE25" s="659">
        <f>-('5C1AB_Apex'!$AL25+'5C1AB_Apex'!$AO25)</f>
        <v>0</v>
      </c>
      <c r="AF25" s="659">
        <f>-('5C1AC_Smothers'!$AL25+'5C1AC_Smothers'!$AO25)</f>
        <v>0</v>
      </c>
      <c r="AG25" s="659">
        <f>-('5C1AD_Greater'!$AL25+'5C1AD_Greater'!$AO25)</f>
        <v>0</v>
      </c>
      <c r="AH25" s="659">
        <f>-('5C1AE_Noble Minds'!$AL25+'5C1AE_Noble Minds'!$AO25)</f>
        <v>0</v>
      </c>
      <c r="AI25" s="659">
        <f>-('5C1AF_JCFA-Laf'!$AL25+'5C1AF_JCFA-Laf'!$AO25)</f>
        <v>0</v>
      </c>
      <c r="AJ25" s="659">
        <f>-('5C1AG_Collegiate'!$AL25+'5C1AG_Collegiate'!$AO25)</f>
        <v>0</v>
      </c>
      <c r="AK25" s="659">
        <f>-('5C1AH_BRUP'!$AL25+'5C1AH_BRUP'!$AO25)</f>
        <v>0</v>
      </c>
      <c r="AL25" s="659">
        <f>-('5C1AI_Harmony'!$AL25+'5C1AI_Harmony'!$AO25)</f>
        <v>0</v>
      </c>
      <c r="AM25" s="659">
        <f>-('5C1AJ_Athlos'!$AL25+'5C1AJ_Athlos'!$AO25)</f>
        <v>0</v>
      </c>
      <c r="AN25" s="659">
        <f>-('5C2_LAVCA'!AM25+'5C2_LAVCA'!AP25)</f>
        <v>-37549</v>
      </c>
      <c r="AO25" s="659">
        <f>-('5C3_UnvView'!AM25+'5C3_UnvView'!AP25)</f>
        <v>-88161</v>
      </c>
      <c r="AP25" s="660">
        <f t="shared" si="1"/>
        <v>-243991</v>
      </c>
      <c r="AQ25" s="661">
        <f t="shared" si="2"/>
        <v>10654068</v>
      </c>
    </row>
    <row r="26" spans="1:43" ht="15.6" customHeight="1" x14ac:dyDescent="0.2">
      <c r="A26" s="662">
        <v>20</v>
      </c>
      <c r="B26" s="663" t="s">
        <v>26</v>
      </c>
      <c r="C26" s="664">
        <f>'2_State Distrib and Adjs'!BG26</f>
        <v>35661281</v>
      </c>
      <c r="D26" s="664">
        <f>-'5A3_OJJ'!P26</f>
        <v>-6138</v>
      </c>
      <c r="E26" s="664"/>
      <c r="F26" s="664">
        <f>-('5C1A_Madison'!AL26+'5C1A_Madison'!AO26)</f>
        <v>0</v>
      </c>
      <c r="G26" s="664">
        <f>-('5C1B_DArbonne'!AL26+'5C1B_DArbonne'!AO26)</f>
        <v>0</v>
      </c>
      <c r="H26" s="664">
        <f>-('5C1C_Intl High'!AL26+'5C1C_Intl High'!AO26)</f>
        <v>0</v>
      </c>
      <c r="I26" s="664">
        <f>-('5C1D_NOMMA'!AL26+'5C1D_NOMMA'!AO26)</f>
        <v>0</v>
      </c>
      <c r="J26" s="664">
        <f>-('5C1E_LFNO'!AL26+'5C1E_LFNO'!AO26)</f>
        <v>0</v>
      </c>
      <c r="K26" s="664">
        <f>-('5C1F_L.C. Charter'!AL26+'5C1F_L.C. Charter'!AO26)</f>
        <v>0</v>
      </c>
      <c r="L26" s="664">
        <f>-('5C1G_JS Clark'!AL26+'5C1G_JS Clark'!AO26)</f>
        <v>-5244</v>
      </c>
      <c r="M26" s="664">
        <f>-('5C1H_Southwest'!AL26+'5C1H_Southwest'!AO26)</f>
        <v>0</v>
      </c>
      <c r="N26" s="664">
        <f>-('5C1I_LA Key'!AL26+'5C1I_LA Key'!AO26)</f>
        <v>0</v>
      </c>
      <c r="O26" s="664">
        <f>-('5C1J_Jeff Chamber'!AL26+'5C1J_Jeff Chamber'!AO26)</f>
        <v>0</v>
      </c>
      <c r="P26" s="664">
        <f>-('5C1M_GEO Mid'!AL26+'5C1M_GEO Mid'!AO26)</f>
        <v>0</v>
      </c>
      <c r="Q26" s="664">
        <f>-('5C1N_Delta'!AL26+'5C1N_Delta'!AO26)</f>
        <v>0</v>
      </c>
      <c r="R26" s="664">
        <f>-('5C1O_Impact'!AL26+'5C1O_Impact'!AO26)</f>
        <v>0</v>
      </c>
      <c r="S26" s="664">
        <f>-('5C1P_Vision'!AL26+'5C1P_Vision'!AO26)</f>
        <v>0</v>
      </c>
      <c r="T26" s="664">
        <f>-('5C1Q_Advantage'!AL26+'5C1Q_Advantage'!AO26)</f>
        <v>0</v>
      </c>
      <c r="U26" s="664">
        <f>-('5C1R_Iberville'!AL26+'5C1R_Iberville'!AO26)</f>
        <v>0</v>
      </c>
      <c r="V26" s="664">
        <f>-('5C1S_LC Col Prep'!AL26+'5C1S_LC Col Prep'!AO26)</f>
        <v>0</v>
      </c>
      <c r="W26" s="664">
        <f>-('5C1T_Northeast'!AL26+'5C1T_Northeast'!AO26)</f>
        <v>0</v>
      </c>
      <c r="X26" s="664">
        <f>-('5C1U_Acadiana Ren'!AL26+'5C1U_Acadiana Ren'!AO26)</f>
        <v>0</v>
      </c>
      <c r="Y26" s="664">
        <f>-('5C1V_Laf Ren'!AL26+'5C1V_Laf Ren'!AO26)</f>
        <v>0</v>
      </c>
      <c r="Z26" s="664">
        <f>-('5C1W_Willow'!AL26+'5C1W_Willow'!AO26)</f>
        <v>0</v>
      </c>
      <c r="AA26" s="664">
        <f>-('5C1X_Tangi'!AL26+'5C1X_Tangi'!AO26)</f>
        <v>0</v>
      </c>
      <c r="AB26" s="664">
        <f>-('5C1Y_GEO'!AL26+'5C1Y_GEO'!AO26)</f>
        <v>0</v>
      </c>
      <c r="AC26" s="664">
        <f>-('5C1Z_Lincoln Prep'!AL26+'5C1Z_Lincoln Prep'!AO26)</f>
        <v>0</v>
      </c>
      <c r="AD26" s="664">
        <f>-('5C1AA_Laurel'!$AL26+'5C1AA_Laurel'!$AO26)</f>
        <v>0</v>
      </c>
      <c r="AE26" s="664">
        <f>-('5C1AB_Apex'!$AL26+'5C1AB_Apex'!$AO26)</f>
        <v>0</v>
      </c>
      <c r="AF26" s="664">
        <f>-('5C1AC_Smothers'!$AL26+'5C1AC_Smothers'!$AO26)</f>
        <v>0</v>
      </c>
      <c r="AG26" s="664">
        <f>-('5C1AD_Greater'!$AL26+'5C1AD_Greater'!$AO26)</f>
        <v>0</v>
      </c>
      <c r="AH26" s="664">
        <f>-('5C1AE_Noble Minds'!$AL26+'5C1AE_Noble Minds'!$AO26)</f>
        <v>0</v>
      </c>
      <c r="AI26" s="664">
        <f>-('5C1AF_JCFA-Laf'!$AL26+'5C1AF_JCFA-Laf'!$AO26)</f>
        <v>0</v>
      </c>
      <c r="AJ26" s="664">
        <f>-('5C1AG_Collegiate'!$AL26+'5C1AG_Collegiate'!$AO26)</f>
        <v>0</v>
      </c>
      <c r="AK26" s="664">
        <f>-('5C1AH_BRUP'!$AL26+'5C1AH_BRUP'!$AO26)</f>
        <v>0</v>
      </c>
      <c r="AL26" s="1100">
        <f>-('5C1AI_Harmony'!$AL26+'5C1AI_Harmony'!$AO26)</f>
        <v>0</v>
      </c>
      <c r="AM26" s="1100">
        <f>-('5C1AJ_Athlos'!$AL26+'5C1AJ_Athlos'!$AO26)</f>
        <v>0</v>
      </c>
      <c r="AN26" s="664">
        <f>-('5C2_LAVCA'!AM26+'5C2_LAVCA'!AP26)</f>
        <v>-41297</v>
      </c>
      <c r="AO26" s="664">
        <f>-('5C3_UnvView'!AM26+'5C3_UnvView'!AP26)</f>
        <v>-38937</v>
      </c>
      <c r="AP26" s="665">
        <f t="shared" si="1"/>
        <v>-91616</v>
      </c>
      <c r="AQ26" s="666">
        <f t="shared" si="2"/>
        <v>35569665</v>
      </c>
    </row>
    <row r="27" spans="1:43" ht="15.6" customHeight="1" x14ac:dyDescent="0.2">
      <c r="A27" s="651">
        <v>21</v>
      </c>
      <c r="B27" s="652" t="s">
        <v>27</v>
      </c>
      <c r="C27" s="653">
        <f>'2_State Distrib and Adjs'!BG27</f>
        <v>20089757</v>
      </c>
      <c r="D27" s="653">
        <f>-'5A3_OJJ'!P27</f>
        <v>-13350</v>
      </c>
      <c r="E27" s="653"/>
      <c r="F27" s="653">
        <f>-('5C1A_Madison'!AL27+'5C1A_Madison'!AO27)</f>
        <v>0</v>
      </c>
      <c r="G27" s="653">
        <f>-('5C1B_DArbonne'!AL27+'5C1B_DArbonne'!AO27)</f>
        <v>0</v>
      </c>
      <c r="H27" s="653">
        <f>-('5C1C_Intl High'!AL27+'5C1C_Intl High'!AO27)</f>
        <v>0</v>
      </c>
      <c r="I27" s="653">
        <f>-('5C1D_NOMMA'!AL27+'5C1D_NOMMA'!AO27)</f>
        <v>0</v>
      </c>
      <c r="J27" s="653">
        <f>-('5C1E_LFNO'!AL27+'5C1E_LFNO'!AO27)</f>
        <v>0</v>
      </c>
      <c r="K27" s="653">
        <f>-('5C1F_L.C. Charter'!AL27+'5C1F_L.C. Charter'!AO27)</f>
        <v>0</v>
      </c>
      <c r="L27" s="653">
        <f>-('5C1G_JS Clark'!AL27+'5C1G_JS Clark'!AO27)</f>
        <v>0</v>
      </c>
      <c r="M27" s="653">
        <f>-('5C1H_Southwest'!AL27+'5C1H_Southwest'!AO27)</f>
        <v>0</v>
      </c>
      <c r="N27" s="653">
        <f>-('5C1I_LA Key'!AL27+'5C1I_LA Key'!AO27)</f>
        <v>0</v>
      </c>
      <c r="O27" s="653">
        <f>-('5C1J_Jeff Chamber'!AL27+'5C1J_Jeff Chamber'!AO27)</f>
        <v>0</v>
      </c>
      <c r="P27" s="653">
        <f>-('5C1M_GEO Mid'!AL27+'5C1M_GEO Mid'!AO27)</f>
        <v>0</v>
      </c>
      <c r="Q27" s="653">
        <f>-('5C1N_Delta'!AL27+'5C1N_Delta'!AO27)</f>
        <v>-5148</v>
      </c>
      <c r="R27" s="653">
        <f>-('5C1O_Impact'!AL27+'5C1O_Impact'!AO27)</f>
        <v>0</v>
      </c>
      <c r="S27" s="653">
        <f>-('5C1P_Vision'!AL27+'5C1P_Vision'!AO27)</f>
        <v>-2574</v>
      </c>
      <c r="T27" s="653">
        <f>-('5C1Q_Advantage'!AL27+'5C1Q_Advantage'!AO27)</f>
        <v>0</v>
      </c>
      <c r="U27" s="653">
        <f>-('5C1R_Iberville'!AL27+'5C1R_Iberville'!AO27)</f>
        <v>0</v>
      </c>
      <c r="V27" s="653">
        <f>-('5C1S_LC Col Prep'!AL27+'5C1S_LC Col Prep'!AO27)</f>
        <v>0</v>
      </c>
      <c r="W27" s="653">
        <f>-('5C1T_Northeast'!AL27+'5C1T_Northeast'!AO27)</f>
        <v>0</v>
      </c>
      <c r="X27" s="653">
        <f>-('5C1U_Acadiana Ren'!AL27+'5C1U_Acadiana Ren'!AO27)</f>
        <v>0</v>
      </c>
      <c r="Y27" s="653">
        <f>-('5C1V_Laf Ren'!AL27+'5C1V_Laf Ren'!AO27)</f>
        <v>0</v>
      </c>
      <c r="Z27" s="653">
        <f>-('5C1W_Willow'!AL27+'5C1W_Willow'!AO27)</f>
        <v>0</v>
      </c>
      <c r="AA27" s="653">
        <f>-('5C1X_Tangi'!AL27+'5C1X_Tangi'!AO27)</f>
        <v>0</v>
      </c>
      <c r="AB27" s="653">
        <f>-('5C1Y_GEO'!AL27+'5C1Y_GEO'!AO27)</f>
        <v>0</v>
      </c>
      <c r="AC27" s="654">
        <f>-('5C1Z_Lincoln Prep'!AL27+'5C1Z_Lincoln Prep'!AO27)</f>
        <v>0</v>
      </c>
      <c r="AD27" s="654">
        <f>-('5C1AA_Laurel'!$AL27+'5C1AA_Laurel'!$AO27)</f>
        <v>0</v>
      </c>
      <c r="AE27" s="654">
        <f>-('5C1AB_Apex'!$AL27+'5C1AB_Apex'!$AO27)</f>
        <v>0</v>
      </c>
      <c r="AF27" s="654">
        <f>-('5C1AC_Smothers'!$AL27+'5C1AC_Smothers'!$AO27)</f>
        <v>0</v>
      </c>
      <c r="AG27" s="654">
        <f>-('5C1AD_Greater'!$AL27+'5C1AD_Greater'!$AO27)</f>
        <v>0</v>
      </c>
      <c r="AH27" s="654">
        <f>-('5C1AE_Noble Minds'!$AL27+'5C1AE_Noble Minds'!$AO27)</f>
        <v>0</v>
      </c>
      <c r="AI27" s="654">
        <f>-('5C1AF_JCFA-Laf'!$AL27+'5C1AF_JCFA-Laf'!$AO27)</f>
        <v>0</v>
      </c>
      <c r="AJ27" s="654">
        <f>-('5C1AG_Collegiate'!$AL27+'5C1AG_Collegiate'!$AO27)</f>
        <v>0</v>
      </c>
      <c r="AK27" s="654">
        <f>-('5C1AH_BRUP'!$AL27+'5C1AH_BRUP'!$AO27)</f>
        <v>0</v>
      </c>
      <c r="AL27" s="1099">
        <f>-('5C1AI_Harmony'!$AL27+'5C1AI_Harmony'!$AO27)</f>
        <v>0</v>
      </c>
      <c r="AM27" s="1099">
        <f>-('5C1AJ_Athlos'!$AL27+'5C1AJ_Athlos'!$AO27)</f>
        <v>0</v>
      </c>
      <c r="AN27" s="653">
        <f>-('5C2_LAVCA'!AM27+'5C2_LAVCA'!AP27)</f>
        <v>-35907</v>
      </c>
      <c r="AO27" s="653">
        <f>-('5C3_UnvView'!AM27+'5C3_UnvView'!AP27)</f>
        <v>-26640</v>
      </c>
      <c r="AP27" s="655">
        <f t="shared" si="1"/>
        <v>-83619</v>
      </c>
      <c r="AQ27" s="656">
        <f t="shared" si="2"/>
        <v>20006138</v>
      </c>
    </row>
    <row r="28" spans="1:43" ht="15.6" customHeight="1" x14ac:dyDescent="0.2">
      <c r="A28" s="657">
        <v>22</v>
      </c>
      <c r="B28" s="658" t="s">
        <v>28</v>
      </c>
      <c r="C28" s="659">
        <f>'2_State Distrib and Adjs'!BG28</f>
        <v>22035156</v>
      </c>
      <c r="D28" s="659">
        <f>-'5A3_OJJ'!P28</f>
        <v>0</v>
      </c>
      <c r="E28" s="659"/>
      <c r="F28" s="659">
        <f>-('5C1A_Madison'!AL28+'5C1A_Madison'!AO28)</f>
        <v>0</v>
      </c>
      <c r="G28" s="659">
        <f>-('5C1B_DArbonne'!AL28+'5C1B_DArbonne'!AO28)</f>
        <v>0</v>
      </c>
      <c r="H28" s="659">
        <f>-('5C1C_Intl High'!AL28+'5C1C_Intl High'!AO28)</f>
        <v>0</v>
      </c>
      <c r="I28" s="659">
        <f>-('5C1D_NOMMA'!AL28+'5C1D_NOMMA'!AO28)</f>
        <v>0</v>
      </c>
      <c r="J28" s="659">
        <f>-('5C1E_LFNO'!AL28+'5C1E_LFNO'!AO28)</f>
        <v>0</v>
      </c>
      <c r="K28" s="659">
        <f>-('5C1F_L.C. Charter'!AL28+'5C1F_L.C. Charter'!AO28)</f>
        <v>0</v>
      </c>
      <c r="L28" s="659">
        <f>-('5C1G_JS Clark'!AL28+'5C1G_JS Clark'!AO28)</f>
        <v>0</v>
      </c>
      <c r="M28" s="659">
        <f>-('5C1H_Southwest'!AL28+'5C1H_Southwest'!AO28)</f>
        <v>0</v>
      </c>
      <c r="N28" s="659">
        <f>-('5C1I_LA Key'!AL28+'5C1I_LA Key'!AO28)</f>
        <v>0</v>
      </c>
      <c r="O28" s="659">
        <f>-('5C1J_Jeff Chamber'!AL28+'5C1J_Jeff Chamber'!AO28)</f>
        <v>0</v>
      </c>
      <c r="P28" s="659">
        <f>-('5C1M_GEO Mid'!AL28+'5C1M_GEO Mid'!AO28)</f>
        <v>0</v>
      </c>
      <c r="Q28" s="659">
        <f>-('5C1N_Delta'!AL28+'5C1N_Delta'!AO28)</f>
        <v>0</v>
      </c>
      <c r="R28" s="659">
        <f>-('5C1O_Impact'!AL28+'5C1O_Impact'!AO28)</f>
        <v>0</v>
      </c>
      <c r="S28" s="659">
        <f>-('5C1P_Vision'!AL28+'5C1P_Vision'!AO28)</f>
        <v>0</v>
      </c>
      <c r="T28" s="659">
        <f>-('5C1Q_Advantage'!AL28+'5C1Q_Advantage'!AO28)</f>
        <v>0</v>
      </c>
      <c r="U28" s="659">
        <f>-('5C1R_Iberville'!AL28+'5C1R_Iberville'!AO28)</f>
        <v>0</v>
      </c>
      <c r="V28" s="659">
        <f>-('5C1S_LC Col Prep'!AL28+'5C1S_LC Col Prep'!AO28)</f>
        <v>0</v>
      </c>
      <c r="W28" s="659">
        <f>-('5C1T_Northeast'!AL28+'5C1T_Northeast'!AO28)</f>
        <v>0</v>
      </c>
      <c r="X28" s="659">
        <f>-('5C1U_Acadiana Ren'!AL28+'5C1U_Acadiana Ren'!AO28)</f>
        <v>0</v>
      </c>
      <c r="Y28" s="659">
        <f>-('5C1V_Laf Ren'!AL28+'5C1V_Laf Ren'!AO28)</f>
        <v>0</v>
      </c>
      <c r="Z28" s="659">
        <f>-('5C1W_Willow'!AL28+'5C1W_Willow'!AO28)</f>
        <v>0</v>
      </c>
      <c r="AA28" s="659">
        <f>-('5C1X_Tangi'!AL28+'5C1X_Tangi'!AO28)</f>
        <v>0</v>
      </c>
      <c r="AB28" s="659">
        <f>-('5C1Y_GEO'!AL28+'5C1Y_GEO'!AO28)</f>
        <v>0</v>
      </c>
      <c r="AC28" s="659">
        <f>-('5C1Z_Lincoln Prep'!AL28+'5C1Z_Lincoln Prep'!AO28)</f>
        <v>0</v>
      </c>
      <c r="AD28" s="659">
        <f>-('5C1AA_Laurel'!$AL28+'5C1AA_Laurel'!$AO28)</f>
        <v>0</v>
      </c>
      <c r="AE28" s="659">
        <f>-('5C1AB_Apex'!$AL28+'5C1AB_Apex'!$AO28)</f>
        <v>0</v>
      </c>
      <c r="AF28" s="659">
        <f>-('5C1AC_Smothers'!$AL28+'5C1AC_Smothers'!$AO28)</f>
        <v>0</v>
      </c>
      <c r="AG28" s="659">
        <f>-('5C1AD_Greater'!$AL28+'5C1AD_Greater'!$AO28)</f>
        <v>0</v>
      </c>
      <c r="AH28" s="659">
        <f>-('5C1AE_Noble Minds'!$AL28+'5C1AE_Noble Minds'!$AO28)</f>
        <v>0</v>
      </c>
      <c r="AI28" s="659">
        <f>-('5C1AF_JCFA-Laf'!$AL28+'5C1AF_JCFA-Laf'!$AO28)</f>
        <v>0</v>
      </c>
      <c r="AJ28" s="659">
        <f>-('5C1AG_Collegiate'!$AL28+'5C1AG_Collegiate'!$AO28)</f>
        <v>0</v>
      </c>
      <c r="AK28" s="659">
        <f>-('5C1AH_BRUP'!$AL28+'5C1AH_BRUP'!$AO28)</f>
        <v>0</v>
      </c>
      <c r="AL28" s="659">
        <f>-('5C1AI_Harmony'!$AL28+'5C1AI_Harmony'!$AO28)</f>
        <v>0</v>
      </c>
      <c r="AM28" s="659">
        <f>-('5C1AJ_Athlos'!$AL28+'5C1AJ_Athlos'!$AO28)</f>
        <v>0</v>
      </c>
      <c r="AN28" s="659">
        <f>-('5C2_LAVCA'!AM28+'5C2_LAVCA'!AP28)</f>
        <v>-7250</v>
      </c>
      <c r="AO28" s="659">
        <f>-('5C3_UnvView'!AM28+'5C3_UnvView'!AP28)</f>
        <v>-28998</v>
      </c>
      <c r="AP28" s="660">
        <f t="shared" si="1"/>
        <v>-36248</v>
      </c>
      <c r="AQ28" s="661">
        <f t="shared" si="2"/>
        <v>21998908</v>
      </c>
    </row>
    <row r="29" spans="1:43" ht="15.6" customHeight="1" x14ac:dyDescent="0.2">
      <c r="A29" s="657">
        <v>23</v>
      </c>
      <c r="B29" s="658" t="s">
        <v>29</v>
      </c>
      <c r="C29" s="659">
        <f>'2_State Distrib and Adjs'!BG29</f>
        <v>75535586</v>
      </c>
      <c r="D29" s="659">
        <f>-'5A3_OJJ'!P29</f>
        <v>-6894</v>
      </c>
      <c r="E29" s="659"/>
      <c r="F29" s="659">
        <f>-('5C1A_Madison'!AL29+'5C1A_Madison'!AO29)</f>
        <v>0</v>
      </c>
      <c r="G29" s="659">
        <f>-('5C1B_DArbonne'!AL29+'5C1B_DArbonne'!AO29)</f>
        <v>0</v>
      </c>
      <c r="H29" s="659">
        <f>-('5C1C_Intl High'!AL29+'5C1C_Intl High'!AO29)</f>
        <v>0</v>
      </c>
      <c r="I29" s="659">
        <f>-('5C1D_NOMMA'!AL29+'5C1D_NOMMA'!AO29)</f>
        <v>0</v>
      </c>
      <c r="J29" s="659">
        <f>-('5C1E_LFNO'!AL29+'5C1E_LFNO'!AO29)</f>
        <v>0</v>
      </c>
      <c r="K29" s="659">
        <f>-('5C1F_L.C. Charter'!AL29+'5C1F_L.C. Charter'!AO29)</f>
        <v>0</v>
      </c>
      <c r="L29" s="659">
        <f>-('5C1G_JS Clark'!AL29+'5C1G_JS Clark'!AO29)</f>
        <v>0</v>
      </c>
      <c r="M29" s="659">
        <f>-('5C1H_Southwest'!AL29+'5C1H_Southwest'!AO29)</f>
        <v>0</v>
      </c>
      <c r="N29" s="659">
        <f>-('5C1I_LA Key'!AL29+'5C1I_LA Key'!AO29)</f>
        <v>0</v>
      </c>
      <c r="O29" s="659">
        <f>-('5C1J_Jeff Chamber'!AL29+'5C1J_Jeff Chamber'!AO29)</f>
        <v>-1731</v>
      </c>
      <c r="P29" s="659">
        <f>-('5C1M_GEO Mid'!AL29+'5C1M_GEO Mid'!AO29)</f>
        <v>0</v>
      </c>
      <c r="Q29" s="659">
        <f>-('5C1N_Delta'!AL29+'5C1N_Delta'!AO29)</f>
        <v>0</v>
      </c>
      <c r="R29" s="659">
        <f>-('5C1O_Impact'!AL29+'5C1O_Impact'!AO29)</f>
        <v>0</v>
      </c>
      <c r="S29" s="659">
        <f>-('5C1P_Vision'!AL29+'5C1P_Vision'!AO29)</f>
        <v>0</v>
      </c>
      <c r="T29" s="659">
        <f>-('5C1Q_Advantage'!AL29+'5C1Q_Advantage'!AO29)</f>
        <v>0</v>
      </c>
      <c r="U29" s="659">
        <f>-('5C1R_Iberville'!AL29+'5C1R_Iberville'!AO29)</f>
        <v>0</v>
      </c>
      <c r="V29" s="659">
        <f>-('5C1S_LC Col Prep'!AL29+'5C1S_LC Col Prep'!AO29)</f>
        <v>0</v>
      </c>
      <c r="W29" s="659">
        <f>-('5C1T_Northeast'!AL29+'5C1T_Northeast'!AO29)</f>
        <v>0</v>
      </c>
      <c r="X29" s="659">
        <f>-('5C1U_Acadiana Ren'!AL29+'5C1U_Acadiana Ren'!AO29)</f>
        <v>-246017</v>
      </c>
      <c r="Y29" s="659">
        <f>-('5C1V_Laf Ren'!AL29+'5C1V_Laf Ren'!AO29)</f>
        <v>-3461</v>
      </c>
      <c r="Z29" s="659">
        <f>-('5C1W_Willow'!AL29+'5C1W_Willow'!AO29)</f>
        <v>-3461</v>
      </c>
      <c r="AA29" s="659">
        <f>-('5C1X_Tangi'!AL29+'5C1X_Tangi'!AO29)</f>
        <v>0</v>
      </c>
      <c r="AB29" s="659">
        <f>-('5C1Y_GEO'!AL29+'5C1Y_GEO'!AO29)</f>
        <v>0</v>
      </c>
      <c r="AC29" s="659">
        <f>-('5C1Z_Lincoln Prep'!AL29+'5C1Z_Lincoln Prep'!AO29)</f>
        <v>0</v>
      </c>
      <c r="AD29" s="659">
        <f>-('5C1AA_Laurel'!$AL29+'5C1AA_Laurel'!$AO29)</f>
        <v>0</v>
      </c>
      <c r="AE29" s="659">
        <f>-('5C1AB_Apex'!$AL29+'5C1AB_Apex'!$AO29)</f>
        <v>0</v>
      </c>
      <c r="AF29" s="659">
        <f>-('5C1AC_Smothers'!$AL29+'5C1AC_Smothers'!$AO29)</f>
        <v>0</v>
      </c>
      <c r="AG29" s="659">
        <f>-('5C1AD_Greater'!$AL29+'5C1AD_Greater'!$AO29)</f>
        <v>0</v>
      </c>
      <c r="AH29" s="659">
        <f>-('5C1AE_Noble Minds'!$AL29+'5C1AE_Noble Minds'!$AO29)</f>
        <v>0</v>
      </c>
      <c r="AI29" s="659">
        <f>-('5C1AF_JCFA-Laf'!$AL29+'5C1AF_JCFA-Laf'!$AO29)</f>
        <v>-1731</v>
      </c>
      <c r="AJ29" s="659">
        <f>-('5C1AG_Collegiate'!$AL29+'5C1AG_Collegiate'!$AO29)</f>
        <v>0</v>
      </c>
      <c r="AK29" s="659">
        <f>-('5C1AH_BRUP'!$AL29+'5C1AH_BRUP'!$AO29)</f>
        <v>0</v>
      </c>
      <c r="AL29" s="659">
        <f>-('5C1AI_Harmony'!$AL29+'5C1AI_Harmony'!$AO29)</f>
        <v>0</v>
      </c>
      <c r="AM29" s="659">
        <f>-('5C1AJ_Athlos'!$AL29+'5C1AJ_Athlos'!$AO29)</f>
        <v>0</v>
      </c>
      <c r="AN29" s="659">
        <f>-('5C2_LAVCA'!AM29+'5C2_LAVCA'!AP29)</f>
        <v>-96562</v>
      </c>
      <c r="AO29" s="659">
        <f>-('5C3_UnvView'!AM29+'5C3_UnvView'!AP29)</f>
        <v>-96089</v>
      </c>
      <c r="AP29" s="660">
        <f t="shared" si="1"/>
        <v>-455946</v>
      </c>
      <c r="AQ29" s="661">
        <f t="shared" si="2"/>
        <v>75079640</v>
      </c>
    </row>
    <row r="30" spans="1:43" ht="15.6" customHeight="1" x14ac:dyDescent="0.2">
      <c r="A30" s="657">
        <v>24</v>
      </c>
      <c r="B30" s="658" t="s">
        <v>30</v>
      </c>
      <c r="C30" s="659">
        <f>'2_State Distrib and Adjs'!BG30</f>
        <v>12667184</v>
      </c>
      <c r="D30" s="659">
        <f>-'5A3_OJJ'!P30</f>
        <v>-18711</v>
      </c>
      <c r="E30" s="659"/>
      <c r="F30" s="659">
        <f>-('5C1A_Madison'!AL30+'5C1A_Madison'!AO30)</f>
        <v>-6079</v>
      </c>
      <c r="G30" s="659">
        <f>-('5C1B_DArbonne'!AL30+'5C1B_DArbonne'!AO30)</f>
        <v>0</v>
      </c>
      <c r="H30" s="659">
        <f>-('5C1C_Intl High'!AL30+'5C1C_Intl High'!AO30)</f>
        <v>0</v>
      </c>
      <c r="I30" s="659">
        <f>-('5C1D_NOMMA'!AL30+'5C1D_NOMMA'!AO30)</f>
        <v>0</v>
      </c>
      <c r="J30" s="659">
        <f>-('5C1E_LFNO'!AL30+'5C1E_LFNO'!AO30)</f>
        <v>0</v>
      </c>
      <c r="K30" s="659">
        <f>-('5C1F_L.C. Charter'!AL30+'5C1F_L.C. Charter'!AO30)</f>
        <v>0</v>
      </c>
      <c r="L30" s="659">
        <f>-('5C1G_JS Clark'!AL30+'5C1G_JS Clark'!AO30)</f>
        <v>0</v>
      </c>
      <c r="M30" s="659">
        <f>-('5C1H_Southwest'!AL30+'5C1H_Southwest'!AO30)</f>
        <v>0</v>
      </c>
      <c r="N30" s="659">
        <f>-('5C1I_LA Key'!AL30+'5C1I_LA Key'!AO30)</f>
        <v>-231002</v>
      </c>
      <c r="O30" s="659">
        <f>-('5C1J_Jeff Chamber'!AL30+'5C1J_Jeff Chamber'!AO30)</f>
        <v>0</v>
      </c>
      <c r="P30" s="659">
        <f>-('5C1M_GEO Mid'!AL30+'5C1M_GEO Mid'!AO30)</f>
        <v>0</v>
      </c>
      <c r="Q30" s="659">
        <f>-('5C1N_Delta'!AL30+'5C1N_Delta'!AO30)</f>
        <v>0</v>
      </c>
      <c r="R30" s="659">
        <f>-('5C1O_Impact'!AL30+'5C1O_Impact'!AO30)</f>
        <v>0</v>
      </c>
      <c r="S30" s="659">
        <f>-('5C1P_Vision'!AL30+'5C1P_Vision'!AO30)</f>
        <v>0</v>
      </c>
      <c r="T30" s="659">
        <f>-('5C1Q_Advantage'!AL30+'5C1Q_Advantage'!AO30)</f>
        <v>-12158</v>
      </c>
      <c r="U30" s="659">
        <f>-('5C1R_Iberville'!AL30+'5C1R_Iberville'!AO30)</f>
        <v>-2389140</v>
      </c>
      <c r="V30" s="659">
        <f>-('5C1S_LC Col Prep'!AL30+'5C1S_LC Col Prep'!AO30)</f>
        <v>0</v>
      </c>
      <c r="W30" s="659">
        <f>-('5C1T_Northeast'!AL30+'5C1T_Northeast'!AO30)</f>
        <v>0</v>
      </c>
      <c r="X30" s="659">
        <f>-('5C1U_Acadiana Ren'!AL30+'5C1U_Acadiana Ren'!AO30)</f>
        <v>0</v>
      </c>
      <c r="Y30" s="659">
        <f>-('5C1V_Laf Ren'!AL30+'5C1V_Laf Ren'!AO30)</f>
        <v>0</v>
      </c>
      <c r="Z30" s="659">
        <f>-('5C1W_Willow'!AL30+'5C1W_Willow'!AO30)</f>
        <v>0</v>
      </c>
      <c r="AA30" s="659">
        <f>-('5C1X_Tangi'!AL30+'5C1X_Tangi'!AO30)</f>
        <v>0</v>
      </c>
      <c r="AB30" s="659">
        <f>-('5C1Y_GEO'!AL30+'5C1Y_GEO'!AO30)</f>
        <v>0</v>
      </c>
      <c r="AC30" s="659">
        <f>-('5C1Z_Lincoln Prep'!AL30+'5C1Z_Lincoln Prep'!AO30)</f>
        <v>0</v>
      </c>
      <c r="AD30" s="659">
        <f>-('5C1AA_Laurel'!$AL30+'5C1AA_Laurel'!$AO30)</f>
        <v>0</v>
      </c>
      <c r="AE30" s="659">
        <f>-('5C1AB_Apex'!$AL30+'5C1AB_Apex'!$AO30)</f>
        <v>-12158</v>
      </c>
      <c r="AF30" s="659">
        <f>-('5C1AC_Smothers'!$AL30+'5C1AC_Smothers'!$AO30)</f>
        <v>0</v>
      </c>
      <c r="AG30" s="659">
        <f>-('5C1AD_Greater'!$AL30+'5C1AD_Greater'!$AO30)</f>
        <v>0</v>
      </c>
      <c r="AH30" s="659">
        <f>-('5C1AE_Noble Minds'!$AL30+'5C1AE_Noble Minds'!$AO30)</f>
        <v>0</v>
      </c>
      <c r="AI30" s="659">
        <f>-('5C1AF_JCFA-Laf'!$AL30+'5C1AF_JCFA-Laf'!$AO30)</f>
        <v>0</v>
      </c>
      <c r="AJ30" s="659">
        <f>-('5C1AG_Collegiate'!$AL30+'5C1AG_Collegiate'!$AO30)</f>
        <v>0</v>
      </c>
      <c r="AK30" s="659">
        <f>-('5C1AH_BRUP'!$AL30+'5C1AH_BRUP'!$AO30)</f>
        <v>0</v>
      </c>
      <c r="AL30" s="659">
        <f>-('5C1AI_Harmony'!$AL30+'5C1AI_Harmony'!$AO30)</f>
        <v>0</v>
      </c>
      <c r="AM30" s="659">
        <f>-('5C1AJ_Athlos'!$AL30+'5C1AJ_Athlos'!$AO30)</f>
        <v>0</v>
      </c>
      <c r="AN30" s="659">
        <f>-('5C2_LAVCA'!AM30+'5C2_LAVCA'!AP30)</f>
        <v>-87538</v>
      </c>
      <c r="AO30" s="659">
        <f>-('5C3_UnvView'!AM30+'5C3_UnvView'!AP30)</f>
        <v>-114893</v>
      </c>
      <c r="AP30" s="660">
        <f t="shared" si="1"/>
        <v>-2871679</v>
      </c>
      <c r="AQ30" s="661">
        <f t="shared" si="2"/>
        <v>9795505</v>
      </c>
    </row>
    <row r="31" spans="1:43" ht="15.6" customHeight="1" x14ac:dyDescent="0.2">
      <c r="A31" s="662">
        <v>25</v>
      </c>
      <c r="B31" s="663" t="s">
        <v>31</v>
      </c>
      <c r="C31" s="664">
        <f>'2_State Distrib and Adjs'!BG31</f>
        <v>11854889</v>
      </c>
      <c r="D31" s="664">
        <f>-'5A3_OJJ'!P31</f>
        <v>-2205</v>
      </c>
      <c r="E31" s="664"/>
      <c r="F31" s="664">
        <f>-('5C1A_Madison'!AL31+'5C1A_Madison'!AO31)</f>
        <v>0</v>
      </c>
      <c r="G31" s="664">
        <f>-('5C1B_DArbonne'!AL31+'5C1B_DArbonne'!AO31)</f>
        <v>0</v>
      </c>
      <c r="H31" s="664">
        <f>-('5C1C_Intl High'!AL31+'5C1C_Intl High'!AO31)</f>
        <v>0</v>
      </c>
      <c r="I31" s="664">
        <f>-('5C1D_NOMMA'!AL31+'5C1D_NOMMA'!AO31)</f>
        <v>0</v>
      </c>
      <c r="J31" s="664">
        <f>-('5C1E_LFNO'!AL31+'5C1E_LFNO'!AO31)</f>
        <v>0</v>
      </c>
      <c r="K31" s="664">
        <f>-('5C1F_L.C. Charter'!AL31+'5C1F_L.C. Charter'!AO31)</f>
        <v>0</v>
      </c>
      <c r="L31" s="664">
        <f>-('5C1G_JS Clark'!AL31+'5C1G_JS Clark'!AO31)</f>
        <v>0</v>
      </c>
      <c r="M31" s="664">
        <f>-('5C1H_Southwest'!AL31+'5C1H_Southwest'!AO31)</f>
        <v>0</v>
      </c>
      <c r="N31" s="664">
        <f>-('5C1I_LA Key'!AL31+'5C1I_LA Key'!AO31)</f>
        <v>0</v>
      </c>
      <c r="O31" s="664">
        <f>-('5C1J_Jeff Chamber'!AL31+'5C1J_Jeff Chamber'!AO31)</f>
        <v>0</v>
      </c>
      <c r="P31" s="664">
        <f>-('5C1M_GEO Mid'!AL31+'5C1M_GEO Mid'!AO31)</f>
        <v>0</v>
      </c>
      <c r="Q31" s="664">
        <f>-('5C1N_Delta'!AL31+'5C1N_Delta'!AO31)</f>
        <v>0</v>
      </c>
      <c r="R31" s="664">
        <f>-('5C1O_Impact'!AL31+'5C1O_Impact'!AO31)</f>
        <v>0</v>
      </c>
      <c r="S31" s="664">
        <f>-('5C1P_Vision'!AL31+'5C1P_Vision'!AO31)</f>
        <v>0</v>
      </c>
      <c r="T31" s="664">
        <f>-('5C1Q_Advantage'!AL31+'5C1Q_Advantage'!AO31)</f>
        <v>0</v>
      </c>
      <c r="U31" s="664">
        <f>-('5C1R_Iberville'!AL31+'5C1R_Iberville'!AO31)</f>
        <v>0</v>
      </c>
      <c r="V31" s="664">
        <f>-('5C1S_LC Col Prep'!AL31+'5C1S_LC Col Prep'!AO31)</f>
        <v>0</v>
      </c>
      <c r="W31" s="664">
        <f>-('5C1T_Northeast'!AL31+'5C1T_Northeast'!AO31)</f>
        <v>0</v>
      </c>
      <c r="X31" s="664">
        <f>-('5C1U_Acadiana Ren'!AL31+'5C1U_Acadiana Ren'!AO31)</f>
        <v>0</v>
      </c>
      <c r="Y31" s="664">
        <f>-('5C1V_Laf Ren'!AL31+'5C1V_Laf Ren'!AO31)</f>
        <v>0</v>
      </c>
      <c r="Z31" s="664">
        <f>-('5C1W_Willow'!AL31+'5C1W_Willow'!AO31)</f>
        <v>0</v>
      </c>
      <c r="AA31" s="664">
        <f>-('5C1X_Tangi'!AL31+'5C1X_Tangi'!AO31)</f>
        <v>0</v>
      </c>
      <c r="AB31" s="664">
        <f>-('5C1Y_GEO'!AL31+'5C1Y_GEO'!AO31)</f>
        <v>0</v>
      </c>
      <c r="AC31" s="664">
        <f>-('5C1Z_Lincoln Prep'!AL31+'5C1Z_Lincoln Prep'!AO31)</f>
        <v>-81378</v>
      </c>
      <c r="AD31" s="664">
        <f>-('5C1AA_Laurel'!$AL31+'5C1AA_Laurel'!$AO31)</f>
        <v>0</v>
      </c>
      <c r="AE31" s="664">
        <f>-('5C1AB_Apex'!$AL31+'5C1AB_Apex'!$AO31)</f>
        <v>0</v>
      </c>
      <c r="AF31" s="664">
        <f>-('5C1AC_Smothers'!$AL31+'5C1AC_Smothers'!$AO31)</f>
        <v>0</v>
      </c>
      <c r="AG31" s="664">
        <f>-('5C1AD_Greater'!$AL31+'5C1AD_Greater'!$AO31)</f>
        <v>0</v>
      </c>
      <c r="AH31" s="664">
        <f>-('5C1AE_Noble Minds'!$AL31+'5C1AE_Noble Minds'!$AO31)</f>
        <v>0</v>
      </c>
      <c r="AI31" s="664">
        <f>-('5C1AF_JCFA-Laf'!$AL31+'5C1AF_JCFA-Laf'!$AO31)</f>
        <v>0</v>
      </c>
      <c r="AJ31" s="664">
        <f>-('5C1AG_Collegiate'!$AL31+'5C1AG_Collegiate'!$AO31)</f>
        <v>0</v>
      </c>
      <c r="AK31" s="664">
        <f>-('5C1AH_BRUP'!$AL31+'5C1AH_BRUP'!$AO31)</f>
        <v>0</v>
      </c>
      <c r="AL31" s="1100">
        <f>-('5C1AI_Harmony'!$AL31+'5C1AI_Harmony'!$AO31)</f>
        <v>0</v>
      </c>
      <c r="AM31" s="1100">
        <f>-('5C1AJ_Athlos'!$AL31+'5C1AJ_Athlos'!$AO31)</f>
        <v>0</v>
      </c>
      <c r="AN31" s="664">
        <f>-('5C2_LAVCA'!AM31+'5C2_LAVCA'!AP31)</f>
        <v>-39949</v>
      </c>
      <c r="AO31" s="664">
        <f>-('5C3_UnvView'!AM31+'5C3_UnvView'!AP31)</f>
        <v>-17755</v>
      </c>
      <c r="AP31" s="665">
        <f t="shared" si="1"/>
        <v>-141287</v>
      </c>
      <c r="AQ31" s="666">
        <f t="shared" si="2"/>
        <v>11713602</v>
      </c>
    </row>
    <row r="32" spans="1:43" ht="15.6" customHeight="1" x14ac:dyDescent="0.2">
      <c r="A32" s="651">
        <v>26</v>
      </c>
      <c r="B32" s="652" t="s">
        <v>32</v>
      </c>
      <c r="C32" s="653">
        <f>'2_State Distrib and Adjs'!BG32</f>
        <v>222318029</v>
      </c>
      <c r="D32" s="653">
        <f>-'5A3_OJJ'!P32</f>
        <v>-65691</v>
      </c>
      <c r="E32" s="653"/>
      <c r="F32" s="653">
        <f>-('5C1A_Madison'!AL32+'5C1A_Madison'!AO32)</f>
        <v>0</v>
      </c>
      <c r="G32" s="653">
        <f>-('5C1B_DArbonne'!AL32+'5C1B_DArbonne'!AO32)</f>
        <v>0</v>
      </c>
      <c r="H32" s="653">
        <f>-('5C1C_Intl High'!AL32+'5C1C_Intl High'!AO32)</f>
        <v>-281571</v>
      </c>
      <c r="I32" s="653">
        <f>-('5C1D_NOMMA'!AL32+'5C1D_NOMMA'!AO32)</f>
        <v>-3141972</v>
      </c>
      <c r="J32" s="653">
        <f>-('5C1E_LFNO'!AL32+'5C1E_LFNO'!AO32)</f>
        <v>-1086810</v>
      </c>
      <c r="K32" s="653">
        <f>-('5C1F_L.C. Charter'!AL32+'5C1F_L.C. Charter'!AO32)</f>
        <v>0</v>
      </c>
      <c r="L32" s="653">
        <f>-('5C1G_JS Clark'!AL32+'5C1G_JS Clark'!AO32)</f>
        <v>0</v>
      </c>
      <c r="M32" s="653">
        <f>-('5C1H_Southwest'!AL32+'5C1H_Southwest'!AO32)</f>
        <v>0</v>
      </c>
      <c r="N32" s="653">
        <f>-('5C1I_LA Key'!AL32+'5C1I_LA Key'!AO32)</f>
        <v>0</v>
      </c>
      <c r="O32" s="653">
        <f>-('5C1J_Jeff Chamber'!AL32+'5C1J_Jeff Chamber'!AO32)</f>
        <v>-1029062</v>
      </c>
      <c r="P32" s="653">
        <f>-('5C1M_GEO Mid'!AL32+'5C1M_GEO Mid'!AO32)</f>
        <v>0</v>
      </c>
      <c r="Q32" s="653">
        <f>-('5C1N_Delta'!AL32+'5C1N_Delta'!AO32)</f>
        <v>0</v>
      </c>
      <c r="R32" s="653">
        <f>-('5C1O_Impact'!AL32+'5C1O_Impact'!AO32)</f>
        <v>0</v>
      </c>
      <c r="S32" s="653">
        <f>-('5C1P_Vision'!AL32+'5C1P_Vision'!AO32)</f>
        <v>0</v>
      </c>
      <c r="T32" s="653">
        <f>-('5C1Q_Advantage'!AL32+'5C1Q_Advantage'!AO32)</f>
        <v>0</v>
      </c>
      <c r="U32" s="653">
        <f>-('5C1R_Iberville'!AL32+'5C1R_Iberville'!AO32)</f>
        <v>0</v>
      </c>
      <c r="V32" s="653">
        <f>-('5C1S_LC Col Prep'!AL32+'5C1S_LC Col Prep'!AO32)</f>
        <v>0</v>
      </c>
      <c r="W32" s="653">
        <f>-('5C1T_Northeast'!AL32+'5C1T_Northeast'!AO32)</f>
        <v>0</v>
      </c>
      <c r="X32" s="653">
        <f>-('5C1U_Acadiana Ren'!AL32+'5C1U_Acadiana Ren'!AO32)</f>
        <v>0</v>
      </c>
      <c r="Y32" s="653">
        <f>-('5C1V_Laf Ren'!AL32+'5C1V_Laf Ren'!AO32)</f>
        <v>0</v>
      </c>
      <c r="Z32" s="653">
        <f>-('5C1W_Willow'!AL32+'5C1W_Willow'!AO32)</f>
        <v>0</v>
      </c>
      <c r="AA32" s="653">
        <f>-('5C1X_Tangi'!AL32+'5C1X_Tangi'!AO32)</f>
        <v>0</v>
      </c>
      <c r="AB32" s="653">
        <f>-('5C1Y_GEO'!AL32+'5C1Y_GEO'!AO32)</f>
        <v>0</v>
      </c>
      <c r="AC32" s="654">
        <f>-('5C1Z_Lincoln Prep'!AL32+'5C1Z_Lincoln Prep'!AO32)</f>
        <v>0</v>
      </c>
      <c r="AD32" s="654">
        <f>-('5C1AA_Laurel'!$AL32+'5C1AA_Laurel'!$AO32)</f>
        <v>0</v>
      </c>
      <c r="AE32" s="654">
        <f>-('5C1AB_Apex'!$AL32+'5C1AB_Apex'!$AO32)</f>
        <v>0</v>
      </c>
      <c r="AF32" s="654">
        <f>-('5C1AC_Smothers'!$AL32+'5C1AC_Smothers'!$AO32)</f>
        <v>-1639305</v>
      </c>
      <c r="AG32" s="654">
        <f>-('5C1AD_Greater'!$AL32+'5C1AD_Greater'!$AO32)</f>
        <v>0</v>
      </c>
      <c r="AH32" s="654">
        <f>-('5C1AE_Noble Minds'!$AL32+'5C1AE_Noble Minds'!$AO32)</f>
        <v>-42104</v>
      </c>
      <c r="AI32" s="654">
        <f>-('5C1AF_JCFA-Laf'!$AL32+'5C1AF_JCFA-Laf'!$AO32)</f>
        <v>0</v>
      </c>
      <c r="AJ32" s="654">
        <f>-('5C1AG_Collegiate'!$AL32+'5C1AG_Collegiate'!$AO32)</f>
        <v>0</v>
      </c>
      <c r="AK32" s="654">
        <f>-('5C1AH_BRUP'!$AL32+'5C1AH_BRUP'!$AO32)</f>
        <v>0</v>
      </c>
      <c r="AL32" s="1099">
        <f>-('5C1AI_Harmony'!$AL32+'5C1AI_Harmony'!$AO32)</f>
        <v>-36841</v>
      </c>
      <c r="AM32" s="1099">
        <f>-('5C1AJ_Athlos'!$AL32+'5C1AJ_Athlos'!$AO32)</f>
        <v>-4786699</v>
      </c>
      <c r="AN32" s="653">
        <f>-('5C2_LAVCA'!AM32+'5C2_LAVCA'!AP32)</f>
        <v>-870525</v>
      </c>
      <c r="AO32" s="653">
        <f>-('5C3_UnvView'!AM32+'5C3_UnvView'!AP32)</f>
        <v>-788624</v>
      </c>
      <c r="AP32" s="655">
        <f t="shared" si="1"/>
        <v>-13769204</v>
      </c>
      <c r="AQ32" s="656">
        <f t="shared" si="2"/>
        <v>208548825</v>
      </c>
    </row>
    <row r="33" spans="1:43" ht="15.6" customHeight="1" x14ac:dyDescent="0.2">
      <c r="A33" s="657">
        <v>27</v>
      </c>
      <c r="B33" s="658" t="s">
        <v>33</v>
      </c>
      <c r="C33" s="659">
        <f>'2_State Distrib and Adjs'!BG33</f>
        <v>36807744</v>
      </c>
      <c r="D33" s="659">
        <f>-'5A3_OJJ'!P33</f>
        <v>-3564</v>
      </c>
      <c r="E33" s="659"/>
      <c r="F33" s="659">
        <f>-('5C1A_Madison'!AL33+'5C1A_Madison'!AO33)</f>
        <v>0</v>
      </c>
      <c r="G33" s="659">
        <f>-('5C1B_DArbonne'!AL33+'5C1B_DArbonne'!AO33)</f>
        <v>0</v>
      </c>
      <c r="H33" s="659">
        <f>-('5C1C_Intl High'!AL33+'5C1C_Intl High'!AO33)</f>
        <v>0</v>
      </c>
      <c r="I33" s="659">
        <f>-('5C1D_NOMMA'!AL33+'5C1D_NOMMA'!AO33)</f>
        <v>0</v>
      </c>
      <c r="J33" s="659">
        <f>-('5C1E_LFNO'!AL33+'5C1E_LFNO'!AO33)</f>
        <v>0</v>
      </c>
      <c r="K33" s="659">
        <f>-('5C1F_L.C. Charter'!AL33+'5C1F_L.C. Charter'!AO33)</f>
        <v>-12680</v>
      </c>
      <c r="L33" s="659">
        <f>-('5C1G_JS Clark'!AL33+'5C1G_JS Clark'!AO33)</f>
        <v>0</v>
      </c>
      <c r="M33" s="659">
        <f>-('5C1H_Southwest'!AL33+'5C1H_Southwest'!AO33)</f>
        <v>0</v>
      </c>
      <c r="N33" s="659">
        <f>-('5C1I_LA Key'!AL33+'5C1I_LA Key'!AO33)</f>
        <v>0</v>
      </c>
      <c r="O33" s="659">
        <f>-('5C1J_Jeff Chamber'!AL33+'5C1J_Jeff Chamber'!AO33)</f>
        <v>0</v>
      </c>
      <c r="P33" s="659">
        <f>-('5C1M_GEO Mid'!AL33+'5C1M_GEO Mid'!AO33)</f>
        <v>0</v>
      </c>
      <c r="Q33" s="659">
        <f>-('5C1N_Delta'!AL33+'5C1N_Delta'!AO33)</f>
        <v>0</v>
      </c>
      <c r="R33" s="659">
        <f>-('5C1O_Impact'!AL33+'5C1O_Impact'!AO33)</f>
        <v>0</v>
      </c>
      <c r="S33" s="659">
        <f>-('5C1P_Vision'!AL33+'5C1P_Vision'!AO33)</f>
        <v>0</v>
      </c>
      <c r="T33" s="659">
        <f>-('5C1Q_Advantage'!AL33+'5C1Q_Advantage'!AO33)</f>
        <v>0</v>
      </c>
      <c r="U33" s="659">
        <f>-('5C1R_Iberville'!AL33+'5C1R_Iberville'!AO33)</f>
        <v>0</v>
      </c>
      <c r="V33" s="659">
        <f>-('5C1S_LC Col Prep'!AL33+'5C1S_LC Col Prep'!AO33)</f>
        <v>0</v>
      </c>
      <c r="W33" s="659">
        <f>-('5C1T_Northeast'!AL33+'5C1T_Northeast'!AO33)</f>
        <v>0</v>
      </c>
      <c r="X33" s="659">
        <f>-('5C1U_Acadiana Ren'!AL33+'5C1U_Acadiana Ren'!AO33)</f>
        <v>0</v>
      </c>
      <c r="Y33" s="659">
        <f>-('5C1V_Laf Ren'!AL33+'5C1V_Laf Ren'!AO33)</f>
        <v>0</v>
      </c>
      <c r="Z33" s="659">
        <f>-('5C1W_Willow'!AL33+'5C1W_Willow'!AO33)</f>
        <v>0</v>
      </c>
      <c r="AA33" s="659">
        <f>-('5C1X_Tangi'!AL33+'5C1X_Tangi'!AO33)</f>
        <v>0</v>
      </c>
      <c r="AB33" s="659">
        <f>-('5C1Y_GEO'!AL33+'5C1Y_GEO'!AO33)</f>
        <v>0</v>
      </c>
      <c r="AC33" s="659">
        <f>-('5C1Z_Lincoln Prep'!AL33+'5C1Z_Lincoln Prep'!AO33)</f>
        <v>0</v>
      </c>
      <c r="AD33" s="659">
        <f>-('5C1AA_Laurel'!$AL33+'5C1AA_Laurel'!$AO33)</f>
        <v>0</v>
      </c>
      <c r="AE33" s="659">
        <f>-('5C1AB_Apex'!$AL33+'5C1AB_Apex'!$AO33)</f>
        <v>0</v>
      </c>
      <c r="AF33" s="659">
        <f>-('5C1AC_Smothers'!$AL33+'5C1AC_Smothers'!$AO33)</f>
        <v>0</v>
      </c>
      <c r="AG33" s="659">
        <f>-('5C1AD_Greater'!$AL33+'5C1AD_Greater'!$AO33)</f>
        <v>0</v>
      </c>
      <c r="AH33" s="659">
        <f>-('5C1AE_Noble Minds'!$AL33+'5C1AE_Noble Minds'!$AO33)</f>
        <v>0</v>
      </c>
      <c r="AI33" s="659">
        <f>-('5C1AF_JCFA-Laf'!$AL33+'5C1AF_JCFA-Laf'!$AO33)</f>
        <v>0</v>
      </c>
      <c r="AJ33" s="659">
        <f>-('5C1AG_Collegiate'!$AL33+'5C1AG_Collegiate'!$AO33)</f>
        <v>0</v>
      </c>
      <c r="AK33" s="659">
        <f>-('5C1AH_BRUP'!$AL33+'5C1AH_BRUP'!$AO33)</f>
        <v>0</v>
      </c>
      <c r="AL33" s="659">
        <f>-('5C1AI_Harmony'!$AL33+'5C1AI_Harmony'!$AO33)</f>
        <v>0</v>
      </c>
      <c r="AM33" s="659">
        <f>-('5C1AJ_Athlos'!$AL33+'5C1AJ_Athlos'!$AO33)</f>
        <v>0</v>
      </c>
      <c r="AN33" s="659">
        <f>-('5C2_LAVCA'!AM33+'5C2_LAVCA'!AP33)</f>
        <v>-46867</v>
      </c>
      <c r="AO33" s="659">
        <f>-('5C3_UnvView'!AM33+'5C3_UnvView'!AP33)</f>
        <v>-22825</v>
      </c>
      <c r="AP33" s="660">
        <f t="shared" si="1"/>
        <v>-85936</v>
      </c>
      <c r="AQ33" s="661">
        <f t="shared" si="2"/>
        <v>36721808</v>
      </c>
    </row>
    <row r="34" spans="1:43" ht="15.6" customHeight="1" x14ac:dyDescent="0.2">
      <c r="A34" s="657">
        <v>28</v>
      </c>
      <c r="B34" s="658" t="s">
        <v>34</v>
      </c>
      <c r="C34" s="659">
        <f>'2_State Distrib and Adjs'!BG34</f>
        <v>127522560</v>
      </c>
      <c r="D34" s="659">
        <f>-'5A3_OJJ'!P34</f>
        <v>-21516</v>
      </c>
      <c r="E34" s="659"/>
      <c r="F34" s="659">
        <f>-('5C1A_Madison'!AL34+'5C1A_Madison'!AO34)</f>
        <v>0</v>
      </c>
      <c r="G34" s="659">
        <f>-('5C1B_DArbonne'!AL34+'5C1B_DArbonne'!AO34)</f>
        <v>0</v>
      </c>
      <c r="H34" s="659">
        <f>-('5C1C_Intl High'!AL34+'5C1C_Intl High'!AO34)</f>
        <v>0</v>
      </c>
      <c r="I34" s="659">
        <f>-('5C1D_NOMMA'!AL34+'5C1D_NOMMA'!AO34)</f>
        <v>0</v>
      </c>
      <c r="J34" s="659">
        <f>-('5C1E_LFNO'!AL34+'5C1E_LFNO'!AO34)</f>
        <v>0</v>
      </c>
      <c r="K34" s="659">
        <f>-('5C1F_L.C. Charter'!AL34+'5C1F_L.C. Charter'!AO34)</f>
        <v>0</v>
      </c>
      <c r="L34" s="659">
        <f>-('5C1G_JS Clark'!AL34+'5C1G_JS Clark'!AO34)</f>
        <v>0</v>
      </c>
      <c r="M34" s="659">
        <f>-('5C1H_Southwest'!AL34+'5C1H_Southwest'!AO34)</f>
        <v>0</v>
      </c>
      <c r="N34" s="659">
        <f>-('5C1I_LA Key'!AL34+'5C1I_LA Key'!AO34)</f>
        <v>0</v>
      </c>
      <c r="O34" s="659">
        <f>-('5C1J_Jeff Chamber'!AL34+'5C1J_Jeff Chamber'!AO34)</f>
        <v>-5826</v>
      </c>
      <c r="P34" s="659">
        <f>-('5C1M_GEO Mid'!AL34+'5C1M_GEO Mid'!AO34)</f>
        <v>0</v>
      </c>
      <c r="Q34" s="659">
        <f>-('5C1N_Delta'!AL34+'5C1N_Delta'!AO34)</f>
        <v>0</v>
      </c>
      <c r="R34" s="659">
        <f>-('5C1O_Impact'!AL34+'5C1O_Impact'!AO34)</f>
        <v>0</v>
      </c>
      <c r="S34" s="659">
        <f>-('5C1P_Vision'!AL34+'5C1P_Vision'!AO34)</f>
        <v>0</v>
      </c>
      <c r="T34" s="659">
        <f>-('5C1Q_Advantage'!AL34+'5C1Q_Advantage'!AO34)</f>
        <v>0</v>
      </c>
      <c r="U34" s="659">
        <f>-('5C1R_Iberville'!AL34+'5C1R_Iberville'!AO34)</f>
        <v>0</v>
      </c>
      <c r="V34" s="659">
        <f>-('5C1S_LC Col Prep'!AL34+'5C1S_LC Col Prep'!AO34)</f>
        <v>0</v>
      </c>
      <c r="W34" s="659">
        <f>-('5C1T_Northeast'!AL34+'5C1T_Northeast'!AO34)</f>
        <v>0</v>
      </c>
      <c r="X34" s="659">
        <f>-('5C1U_Acadiana Ren'!AL34+'5C1U_Acadiana Ren'!AO34)</f>
        <v>-4295101</v>
      </c>
      <c r="Y34" s="659">
        <f>-('5C1V_Laf Ren'!AL34+'5C1V_Laf Ren'!AO34)</f>
        <v>-4364296</v>
      </c>
      <c r="Z34" s="659">
        <f>-('5C1W_Willow'!AL34+'5C1W_Willow'!AO34)</f>
        <v>-3089196</v>
      </c>
      <c r="AA34" s="659">
        <f>-('5C1X_Tangi'!AL34+'5C1X_Tangi'!AO34)</f>
        <v>0</v>
      </c>
      <c r="AB34" s="659">
        <f>-('5C1Y_GEO'!AL34+'5C1Y_GEO'!AO34)</f>
        <v>0</v>
      </c>
      <c r="AC34" s="659">
        <f>-('5C1Z_Lincoln Prep'!AL34+'5C1Z_Lincoln Prep'!AO34)</f>
        <v>0</v>
      </c>
      <c r="AD34" s="659">
        <f>-('5C1AA_Laurel'!$AL34+'5C1AA_Laurel'!$AO34)</f>
        <v>0</v>
      </c>
      <c r="AE34" s="659">
        <f>-('5C1AB_Apex'!$AL34+'5C1AB_Apex'!$AO34)</f>
        <v>0</v>
      </c>
      <c r="AF34" s="659">
        <f>-('5C1AC_Smothers'!$AL34+'5C1AC_Smothers'!$AO34)</f>
        <v>0</v>
      </c>
      <c r="AG34" s="659">
        <f>-('5C1AD_Greater'!$AL34+'5C1AD_Greater'!$AO34)</f>
        <v>0</v>
      </c>
      <c r="AH34" s="659">
        <f>-('5C1AE_Noble Minds'!$AL34+'5C1AE_Noble Minds'!$AO34)</f>
        <v>0</v>
      </c>
      <c r="AI34" s="659">
        <f>-('5C1AF_JCFA-Laf'!$AL34+'5C1AF_JCFA-Laf'!$AO34)</f>
        <v>-310068</v>
      </c>
      <c r="AJ34" s="659">
        <f>-('5C1AG_Collegiate'!$AL34+'5C1AG_Collegiate'!$AO34)</f>
        <v>0</v>
      </c>
      <c r="AK34" s="659">
        <f>-('5C1AH_BRUP'!$AL34+'5C1AH_BRUP'!$AO34)</f>
        <v>0</v>
      </c>
      <c r="AL34" s="659">
        <f>-('5C1AI_Harmony'!$AL34+'5C1AI_Harmony'!$AO34)</f>
        <v>0</v>
      </c>
      <c r="AM34" s="659">
        <f>-('5C1AJ_Athlos'!$AL34+'5C1AJ_Athlos'!$AO34)</f>
        <v>0</v>
      </c>
      <c r="AN34" s="659">
        <f>-('5C2_LAVCA'!AM34+'5C2_LAVCA'!AP34)</f>
        <v>-291981</v>
      </c>
      <c r="AO34" s="659">
        <f>-('5C3_UnvView'!AM34+'5C3_UnvView'!AP34)</f>
        <v>-558130</v>
      </c>
      <c r="AP34" s="660">
        <f t="shared" si="1"/>
        <v>-12936114</v>
      </c>
      <c r="AQ34" s="661">
        <f t="shared" si="2"/>
        <v>114586446</v>
      </c>
    </row>
    <row r="35" spans="1:43" ht="15.6" customHeight="1" x14ac:dyDescent="0.2">
      <c r="A35" s="657">
        <v>29</v>
      </c>
      <c r="B35" s="658" t="s">
        <v>35</v>
      </c>
      <c r="C35" s="659">
        <f>'2_State Distrib and Adjs'!BG35</f>
        <v>69409468</v>
      </c>
      <c r="D35" s="659">
        <f>-'5A3_OJJ'!P35</f>
        <v>-20645</v>
      </c>
      <c r="E35" s="659"/>
      <c r="F35" s="659">
        <f>-('5C1A_Madison'!AL35+'5C1A_Madison'!AO35)</f>
        <v>0</v>
      </c>
      <c r="G35" s="659">
        <f>-('5C1B_DArbonne'!AL35+'5C1B_DArbonne'!AO35)</f>
        <v>0</v>
      </c>
      <c r="H35" s="659">
        <f>-('5C1C_Intl High'!AL35+'5C1C_Intl High'!AO35)</f>
        <v>-5070</v>
      </c>
      <c r="I35" s="659">
        <f>-('5C1D_NOMMA'!AL35+'5C1D_NOMMA'!AO35)</f>
        <v>0</v>
      </c>
      <c r="J35" s="659">
        <f>-('5C1E_LFNO'!AL35+'5C1E_LFNO'!AO35)</f>
        <v>0</v>
      </c>
      <c r="K35" s="659">
        <f>-('5C1F_L.C. Charter'!AL35+'5C1F_L.C. Charter'!AO35)</f>
        <v>0</v>
      </c>
      <c r="L35" s="659">
        <f>-('5C1G_JS Clark'!AL35+'5C1G_JS Clark'!AO35)</f>
        <v>0</v>
      </c>
      <c r="M35" s="659">
        <f>-('5C1H_Southwest'!AL35+'5C1H_Southwest'!AO35)</f>
        <v>0</v>
      </c>
      <c r="N35" s="659">
        <f>-('5C1I_LA Key'!AL35+'5C1I_LA Key'!AO35)</f>
        <v>0</v>
      </c>
      <c r="O35" s="659">
        <f>-('5C1J_Jeff Chamber'!AL35+'5C1J_Jeff Chamber'!AO35)</f>
        <v>0</v>
      </c>
      <c r="P35" s="659">
        <f>-('5C1M_GEO Mid'!AL35+'5C1M_GEO Mid'!AO35)</f>
        <v>0</v>
      </c>
      <c r="Q35" s="659">
        <f>-('5C1N_Delta'!AL35+'5C1N_Delta'!AO35)</f>
        <v>0</v>
      </c>
      <c r="R35" s="659">
        <f>-('5C1O_Impact'!AL35+'5C1O_Impact'!AO35)</f>
        <v>0</v>
      </c>
      <c r="S35" s="659">
        <f>-('5C1P_Vision'!AL35+'5C1P_Vision'!AO35)</f>
        <v>0</v>
      </c>
      <c r="T35" s="659">
        <f>-('5C1Q_Advantage'!AL35+'5C1Q_Advantage'!AO35)</f>
        <v>0</v>
      </c>
      <c r="U35" s="659">
        <f>-('5C1R_Iberville'!AL35+'5C1R_Iberville'!AO35)</f>
        <v>0</v>
      </c>
      <c r="V35" s="659">
        <f>-('5C1S_LC Col Prep'!AL35+'5C1S_LC Col Prep'!AO35)</f>
        <v>0</v>
      </c>
      <c r="W35" s="659">
        <f>-('5C1T_Northeast'!AL35+'5C1T_Northeast'!AO35)</f>
        <v>-2513</v>
      </c>
      <c r="X35" s="659">
        <f>-('5C1U_Acadiana Ren'!AL35+'5C1U_Acadiana Ren'!AO35)</f>
        <v>0</v>
      </c>
      <c r="Y35" s="659">
        <f>-('5C1V_Laf Ren'!AL35+'5C1V_Laf Ren'!AO35)</f>
        <v>0</v>
      </c>
      <c r="Z35" s="659">
        <f>-('5C1W_Willow'!AL35+'5C1W_Willow'!AO35)</f>
        <v>0</v>
      </c>
      <c r="AA35" s="659">
        <f>-('5C1X_Tangi'!AL35+'5C1X_Tangi'!AO35)</f>
        <v>0</v>
      </c>
      <c r="AB35" s="659">
        <f>-('5C1Y_GEO'!AL35+'5C1Y_GEO'!AO35)</f>
        <v>0</v>
      </c>
      <c r="AC35" s="659">
        <f>-('5C1Z_Lincoln Prep'!AL35+'5C1Z_Lincoln Prep'!AO35)</f>
        <v>0</v>
      </c>
      <c r="AD35" s="659">
        <f>-('5C1AA_Laurel'!$AL35+'5C1AA_Laurel'!$AO35)</f>
        <v>0</v>
      </c>
      <c r="AE35" s="659">
        <f>-('5C1AB_Apex'!$AL35+'5C1AB_Apex'!$AO35)</f>
        <v>0</v>
      </c>
      <c r="AF35" s="659">
        <f>-('5C1AC_Smothers'!$AL35+'5C1AC_Smothers'!$AO35)</f>
        <v>0</v>
      </c>
      <c r="AG35" s="659">
        <f>-('5C1AD_Greater'!$AL35+'5C1AD_Greater'!$AO35)</f>
        <v>-5070</v>
      </c>
      <c r="AH35" s="659">
        <f>-('5C1AE_Noble Minds'!$AL35+'5C1AE_Noble Minds'!$AO35)</f>
        <v>0</v>
      </c>
      <c r="AI35" s="659">
        <f>-('5C1AF_JCFA-Laf'!$AL35+'5C1AF_JCFA-Laf'!$AO35)</f>
        <v>0</v>
      </c>
      <c r="AJ35" s="659">
        <f>-('5C1AG_Collegiate'!$AL35+'5C1AG_Collegiate'!$AO35)</f>
        <v>0</v>
      </c>
      <c r="AK35" s="659">
        <f>-('5C1AH_BRUP'!$AL35+'5C1AH_BRUP'!$AO35)</f>
        <v>0</v>
      </c>
      <c r="AL35" s="659">
        <f>-('5C1AI_Harmony'!$AL35+'5C1AI_Harmony'!$AO35)</f>
        <v>0</v>
      </c>
      <c r="AM35" s="659">
        <f>-('5C1AJ_Athlos'!$AL35+'5C1AJ_Athlos'!$AO35)</f>
        <v>0</v>
      </c>
      <c r="AN35" s="659">
        <f>-('5C2_LAVCA'!AM35+'5C2_LAVCA'!AP35)</f>
        <v>-132317</v>
      </c>
      <c r="AO35" s="659">
        <f>-('5C3_UnvView'!AM35+'5C3_UnvView'!AP35)</f>
        <v>-451737</v>
      </c>
      <c r="AP35" s="660">
        <f t="shared" si="1"/>
        <v>-617352</v>
      </c>
      <c r="AQ35" s="661">
        <f t="shared" si="2"/>
        <v>68792116</v>
      </c>
    </row>
    <row r="36" spans="1:43" ht="15.6" customHeight="1" x14ac:dyDescent="0.2">
      <c r="A36" s="662">
        <v>30</v>
      </c>
      <c r="B36" s="663" t="s">
        <v>36</v>
      </c>
      <c r="C36" s="664">
        <f>'2_State Distrib and Adjs'!BG36</f>
        <v>17291028</v>
      </c>
      <c r="D36" s="664">
        <f>-'5A3_OJJ'!P36</f>
        <v>-1988</v>
      </c>
      <c r="E36" s="664"/>
      <c r="F36" s="664">
        <f>-('5C1A_Madison'!AL36+'5C1A_Madison'!AO36)</f>
        <v>0</v>
      </c>
      <c r="G36" s="664">
        <f>-('5C1B_DArbonne'!AL36+'5C1B_DArbonne'!AO36)</f>
        <v>0</v>
      </c>
      <c r="H36" s="664">
        <f>-('5C1C_Intl High'!AL36+'5C1C_Intl High'!AO36)</f>
        <v>0</v>
      </c>
      <c r="I36" s="664">
        <f>-('5C1D_NOMMA'!AL36+'5C1D_NOMMA'!AO36)</f>
        <v>0</v>
      </c>
      <c r="J36" s="664">
        <f>-('5C1E_LFNO'!AL36+'5C1E_LFNO'!AO36)</f>
        <v>0</v>
      </c>
      <c r="K36" s="664">
        <f>-('5C1F_L.C. Charter'!AL36+'5C1F_L.C. Charter'!AO36)</f>
        <v>0</v>
      </c>
      <c r="L36" s="664">
        <f>-('5C1G_JS Clark'!AL36+'5C1G_JS Clark'!AO36)</f>
        <v>0</v>
      </c>
      <c r="M36" s="664">
        <f>-('5C1H_Southwest'!AL36+'5C1H_Southwest'!AO36)</f>
        <v>0</v>
      </c>
      <c r="N36" s="664">
        <f>-('5C1I_LA Key'!AL36+'5C1I_LA Key'!AO36)</f>
        <v>0</v>
      </c>
      <c r="O36" s="664">
        <f>-('5C1J_Jeff Chamber'!AL36+'5C1J_Jeff Chamber'!AO36)</f>
        <v>0</v>
      </c>
      <c r="P36" s="664">
        <f>-('5C1M_GEO Mid'!AL36+'5C1M_GEO Mid'!AO36)</f>
        <v>0</v>
      </c>
      <c r="Q36" s="664">
        <f>-('5C1N_Delta'!AL36+'5C1N_Delta'!AO36)</f>
        <v>0</v>
      </c>
      <c r="R36" s="664">
        <f>-('5C1O_Impact'!AL36+'5C1O_Impact'!AO36)</f>
        <v>0</v>
      </c>
      <c r="S36" s="664">
        <f>-('5C1P_Vision'!AL36+'5C1P_Vision'!AO36)</f>
        <v>0</v>
      </c>
      <c r="T36" s="664">
        <f>-('5C1Q_Advantage'!AL36+'5C1Q_Advantage'!AO36)</f>
        <v>0</v>
      </c>
      <c r="U36" s="664">
        <f>-('5C1R_Iberville'!AL36+'5C1R_Iberville'!AO36)</f>
        <v>0</v>
      </c>
      <c r="V36" s="664">
        <f>-('5C1S_LC Col Prep'!AL36+'5C1S_LC Col Prep'!AO36)</f>
        <v>0</v>
      </c>
      <c r="W36" s="664">
        <f>-('5C1T_Northeast'!AL36+'5C1T_Northeast'!AO36)</f>
        <v>0</v>
      </c>
      <c r="X36" s="664">
        <f>-('5C1U_Acadiana Ren'!AL36+'5C1U_Acadiana Ren'!AO36)</f>
        <v>0</v>
      </c>
      <c r="Y36" s="664">
        <f>-('5C1V_Laf Ren'!AL36+'5C1V_Laf Ren'!AO36)</f>
        <v>0</v>
      </c>
      <c r="Z36" s="664">
        <f>-('5C1W_Willow'!AL36+'5C1W_Willow'!AO36)</f>
        <v>0</v>
      </c>
      <c r="AA36" s="664">
        <f>-('5C1X_Tangi'!AL36+'5C1X_Tangi'!AO36)</f>
        <v>0</v>
      </c>
      <c r="AB36" s="664">
        <f>-('5C1Y_GEO'!AL36+'5C1Y_GEO'!AO36)</f>
        <v>0</v>
      </c>
      <c r="AC36" s="664">
        <f>-('5C1Z_Lincoln Prep'!AL36+'5C1Z_Lincoln Prep'!AO36)</f>
        <v>0</v>
      </c>
      <c r="AD36" s="664">
        <f>-('5C1AA_Laurel'!$AL36+'5C1AA_Laurel'!$AO36)</f>
        <v>0</v>
      </c>
      <c r="AE36" s="664">
        <f>-('5C1AB_Apex'!$AL36+'5C1AB_Apex'!$AO36)</f>
        <v>0</v>
      </c>
      <c r="AF36" s="664">
        <f>-('5C1AC_Smothers'!$AL36+'5C1AC_Smothers'!$AO36)</f>
        <v>0</v>
      </c>
      <c r="AG36" s="664">
        <f>-('5C1AD_Greater'!$AL36+'5C1AD_Greater'!$AO36)</f>
        <v>0</v>
      </c>
      <c r="AH36" s="664">
        <f>-('5C1AE_Noble Minds'!$AL36+'5C1AE_Noble Minds'!$AO36)</f>
        <v>0</v>
      </c>
      <c r="AI36" s="664">
        <f>-('5C1AF_JCFA-Laf'!$AL36+'5C1AF_JCFA-Laf'!$AO36)</f>
        <v>0</v>
      </c>
      <c r="AJ36" s="664">
        <f>-('5C1AG_Collegiate'!$AL36+'5C1AG_Collegiate'!$AO36)</f>
        <v>0</v>
      </c>
      <c r="AK36" s="664">
        <f>-('5C1AH_BRUP'!$AL36+'5C1AH_BRUP'!$AO36)</f>
        <v>0</v>
      </c>
      <c r="AL36" s="1100">
        <f>-('5C1AI_Harmony'!$AL36+'5C1AI_Harmony'!$AO36)</f>
        <v>0</v>
      </c>
      <c r="AM36" s="1100">
        <f>-('5C1AJ_Athlos'!$AL36+'5C1AJ_Athlos'!$AO36)</f>
        <v>0</v>
      </c>
      <c r="AN36" s="664">
        <f>-('5C2_LAVCA'!AM36+'5C2_LAVCA'!AP36)</f>
        <v>-1800</v>
      </c>
      <c r="AO36" s="664">
        <f>-('5C3_UnvView'!AM36+'5C3_UnvView'!AP36)</f>
        <v>-35551</v>
      </c>
      <c r="AP36" s="665">
        <f t="shared" si="1"/>
        <v>-39339</v>
      </c>
      <c r="AQ36" s="666">
        <f t="shared" si="2"/>
        <v>17251689</v>
      </c>
    </row>
    <row r="37" spans="1:43" ht="15.6" customHeight="1" x14ac:dyDescent="0.2">
      <c r="A37" s="651">
        <v>31</v>
      </c>
      <c r="B37" s="652" t="s">
        <v>37</v>
      </c>
      <c r="C37" s="653">
        <f>'2_State Distrib and Adjs'!BG37</f>
        <v>28741661</v>
      </c>
      <c r="D37" s="653">
        <f>-'5A3_OJJ'!P37</f>
        <v>-9707</v>
      </c>
      <c r="E37" s="653"/>
      <c r="F37" s="653">
        <f>-('5C1A_Madison'!AL37+'5C1A_Madison'!AO37)</f>
        <v>0</v>
      </c>
      <c r="G37" s="653">
        <f>-('5C1B_DArbonne'!AL37+'5C1B_DArbonne'!AO37)</f>
        <v>-338173</v>
      </c>
      <c r="H37" s="653">
        <f>-('5C1C_Intl High'!AL37+'5C1C_Intl High'!AO37)</f>
        <v>0</v>
      </c>
      <c r="I37" s="653">
        <f>-('5C1D_NOMMA'!AL37+'5C1D_NOMMA'!AO37)</f>
        <v>0</v>
      </c>
      <c r="J37" s="653">
        <f>-('5C1E_LFNO'!AL37+'5C1E_LFNO'!AO37)</f>
        <v>0</v>
      </c>
      <c r="K37" s="653">
        <f>-('5C1F_L.C. Charter'!AL37+'5C1F_L.C. Charter'!AO37)</f>
        <v>0</v>
      </c>
      <c r="L37" s="653">
        <f>-('5C1G_JS Clark'!AL37+'5C1G_JS Clark'!AO37)</f>
        <v>0</v>
      </c>
      <c r="M37" s="653">
        <f>-('5C1H_Southwest'!AL37+'5C1H_Southwest'!AO37)</f>
        <v>0</v>
      </c>
      <c r="N37" s="653">
        <f>-('5C1I_LA Key'!AL37+'5C1I_LA Key'!AO37)</f>
        <v>0</v>
      </c>
      <c r="O37" s="653">
        <f>-('5C1J_Jeff Chamber'!AL37+'5C1J_Jeff Chamber'!AO37)</f>
        <v>0</v>
      </c>
      <c r="P37" s="653">
        <f>-('5C1M_GEO Mid'!AL37+'5C1M_GEO Mid'!AO37)</f>
        <v>0</v>
      </c>
      <c r="Q37" s="653">
        <f>-('5C1N_Delta'!AL37+'5C1N_Delta'!AO37)</f>
        <v>0</v>
      </c>
      <c r="R37" s="653">
        <f>-('5C1O_Impact'!AL37+'5C1O_Impact'!AO37)</f>
        <v>0</v>
      </c>
      <c r="S37" s="653">
        <f>-('5C1P_Vision'!AL37+'5C1P_Vision'!AO37)</f>
        <v>0</v>
      </c>
      <c r="T37" s="653">
        <f>-('5C1Q_Advantage'!AL37+'5C1Q_Advantage'!AO37)</f>
        <v>0</v>
      </c>
      <c r="U37" s="653">
        <f>-('5C1R_Iberville'!AL37+'5C1R_Iberville'!AO37)</f>
        <v>0</v>
      </c>
      <c r="V37" s="653">
        <f>-('5C1S_LC Col Prep'!AL37+'5C1S_LC Col Prep'!AO37)</f>
        <v>0</v>
      </c>
      <c r="W37" s="653">
        <f>-('5C1T_Northeast'!AL37+'5C1T_Northeast'!AO37)</f>
        <v>-18963</v>
      </c>
      <c r="X37" s="653">
        <f>-('5C1U_Acadiana Ren'!AL37+'5C1U_Acadiana Ren'!AO37)</f>
        <v>0</v>
      </c>
      <c r="Y37" s="653">
        <f>-('5C1V_Laf Ren'!AL37+'5C1V_Laf Ren'!AO37)</f>
        <v>0</v>
      </c>
      <c r="Z37" s="653">
        <f>-('5C1W_Willow'!AL37+'5C1W_Willow'!AO37)</f>
        <v>0</v>
      </c>
      <c r="AA37" s="653">
        <f>-('5C1X_Tangi'!AL37+'5C1X_Tangi'!AO37)</f>
        <v>0</v>
      </c>
      <c r="AB37" s="653">
        <f>-('5C1Y_GEO'!AL37+'5C1Y_GEO'!AO37)</f>
        <v>0</v>
      </c>
      <c r="AC37" s="654">
        <f>-('5C1Z_Lincoln Prep'!AL37+'5C1Z_Lincoln Prep'!AO37)</f>
        <v>-1880498</v>
      </c>
      <c r="AD37" s="654">
        <f>-('5C1AA_Laurel'!$AL37+'5C1AA_Laurel'!$AO37)</f>
        <v>0</v>
      </c>
      <c r="AE37" s="654">
        <f>-('5C1AB_Apex'!$AL37+'5C1AB_Apex'!$AO37)</f>
        <v>0</v>
      </c>
      <c r="AF37" s="654">
        <f>-('5C1AC_Smothers'!$AL37+'5C1AC_Smothers'!$AO37)</f>
        <v>0</v>
      </c>
      <c r="AG37" s="654">
        <f>-('5C1AD_Greater'!$AL37+'5C1AD_Greater'!$AO37)</f>
        <v>0</v>
      </c>
      <c r="AH37" s="654">
        <f>-('5C1AE_Noble Minds'!$AL37+'5C1AE_Noble Minds'!$AO37)</f>
        <v>0</v>
      </c>
      <c r="AI37" s="654">
        <f>-('5C1AF_JCFA-Laf'!$AL37+'5C1AF_JCFA-Laf'!$AO37)</f>
        <v>0</v>
      </c>
      <c r="AJ37" s="654">
        <f>-('5C1AG_Collegiate'!$AL37+'5C1AG_Collegiate'!$AO37)</f>
        <v>0</v>
      </c>
      <c r="AK37" s="654">
        <f>-('5C1AH_BRUP'!$AL37+'5C1AH_BRUP'!$AO37)</f>
        <v>0</v>
      </c>
      <c r="AL37" s="1099">
        <f>-('5C1AI_Harmony'!$AL37+'5C1AI_Harmony'!$AO37)</f>
        <v>0</v>
      </c>
      <c r="AM37" s="1099">
        <f>-('5C1AJ_Athlos'!$AL37+'5C1AJ_Athlos'!$AO37)</f>
        <v>0</v>
      </c>
      <c r="AN37" s="653">
        <f>-('5C2_LAVCA'!AM37+'5C2_LAVCA'!AP37)</f>
        <v>-71112</v>
      </c>
      <c r="AO37" s="653">
        <f>-('5C3_UnvView'!AM37+'5C3_UnvView'!AP37)</f>
        <v>-39822</v>
      </c>
      <c r="AP37" s="655">
        <f t="shared" si="1"/>
        <v>-2358275</v>
      </c>
      <c r="AQ37" s="656">
        <f t="shared" si="2"/>
        <v>26383386</v>
      </c>
    </row>
    <row r="38" spans="1:43" ht="15.6" customHeight="1" x14ac:dyDescent="0.2">
      <c r="A38" s="657">
        <v>32</v>
      </c>
      <c r="B38" s="658" t="s">
        <v>38</v>
      </c>
      <c r="C38" s="659">
        <f>'2_State Distrib and Adjs'!BG38</f>
        <v>160975655</v>
      </c>
      <c r="D38" s="659">
        <f>-'5A3_OJJ'!P38</f>
        <v>-2962</v>
      </c>
      <c r="E38" s="659"/>
      <c r="F38" s="659">
        <f>-('5C1A_Madison'!AL38+'5C1A_Madison'!AO38)</f>
        <v>-12020</v>
      </c>
      <c r="G38" s="659">
        <f>-('5C1B_DArbonne'!AL38+'5C1B_DArbonne'!AO38)</f>
        <v>0</v>
      </c>
      <c r="H38" s="659">
        <f>-('5C1C_Intl High'!AL38+'5C1C_Intl High'!AO38)</f>
        <v>0</v>
      </c>
      <c r="I38" s="659">
        <f>-('5C1D_NOMMA'!AL38+'5C1D_NOMMA'!AO38)</f>
        <v>0</v>
      </c>
      <c r="J38" s="659">
        <f>-('5C1E_LFNO'!AL38+'5C1E_LFNO'!AO38)</f>
        <v>0</v>
      </c>
      <c r="K38" s="659">
        <f>-('5C1F_L.C. Charter'!AL38+'5C1F_L.C. Charter'!AO38)</f>
        <v>0</v>
      </c>
      <c r="L38" s="659">
        <f>-('5C1G_JS Clark'!AL38+'5C1G_JS Clark'!AO38)</f>
        <v>0</v>
      </c>
      <c r="M38" s="659">
        <f>-('5C1H_Southwest'!AL38+'5C1H_Southwest'!AO38)</f>
        <v>0</v>
      </c>
      <c r="N38" s="659">
        <f>-('5C1I_LA Key'!AL38+'5C1I_LA Key'!AO38)</f>
        <v>-49414</v>
      </c>
      <c r="O38" s="659">
        <f>-('5C1J_Jeff Chamber'!AL38+'5C1J_Jeff Chamber'!AO38)</f>
        <v>0</v>
      </c>
      <c r="P38" s="659">
        <f>-('5C1M_GEO Mid'!AL38+'5C1M_GEO Mid'!AO38)</f>
        <v>-1335</v>
      </c>
      <c r="Q38" s="659">
        <f>-('5C1N_Delta'!AL38+'5C1N_Delta'!AO38)</f>
        <v>0</v>
      </c>
      <c r="R38" s="659">
        <f>-('5C1O_Impact'!AL38+'5C1O_Impact'!AO38)</f>
        <v>0</v>
      </c>
      <c r="S38" s="659">
        <f>-('5C1P_Vision'!AL38+'5C1P_Vision'!AO38)</f>
        <v>0</v>
      </c>
      <c r="T38" s="659">
        <f>-('5C1Q_Advantage'!AL38+'5C1Q_Advantage'!AO38)</f>
        <v>-2671</v>
      </c>
      <c r="U38" s="659">
        <f>-('5C1R_Iberville'!AL38+'5C1R_Iberville'!AO38)</f>
        <v>0</v>
      </c>
      <c r="V38" s="659">
        <f>-('5C1S_LC Col Prep'!AL38+'5C1S_LC Col Prep'!AO38)</f>
        <v>0</v>
      </c>
      <c r="W38" s="659">
        <f>-('5C1T_Northeast'!AL38+'5C1T_Northeast'!AO38)</f>
        <v>0</v>
      </c>
      <c r="X38" s="659">
        <f>-('5C1U_Acadiana Ren'!AL38+'5C1U_Acadiana Ren'!AO38)</f>
        <v>0</v>
      </c>
      <c r="Y38" s="659">
        <f>-('5C1V_Laf Ren'!AL38+'5C1V_Laf Ren'!AO38)</f>
        <v>0</v>
      </c>
      <c r="Z38" s="659">
        <f>-('5C1W_Willow'!AL38+'5C1W_Willow'!AO38)</f>
        <v>0</v>
      </c>
      <c r="AA38" s="659">
        <f>-('5C1X_Tangi'!AL38+'5C1X_Tangi'!AO38)</f>
        <v>-20032</v>
      </c>
      <c r="AB38" s="659">
        <f>-('5C1Y_GEO'!AL38+'5C1Y_GEO'!AO38)</f>
        <v>-9284</v>
      </c>
      <c r="AC38" s="659">
        <f>-('5C1Z_Lincoln Prep'!AL38+'5C1Z_Lincoln Prep'!AO38)</f>
        <v>0</v>
      </c>
      <c r="AD38" s="659">
        <f>-('5C1AA_Laurel'!$AL38+'5C1AA_Laurel'!$AO38)</f>
        <v>0</v>
      </c>
      <c r="AE38" s="659">
        <f>-('5C1AB_Apex'!$AL38+'5C1AB_Apex'!$AO38)</f>
        <v>0</v>
      </c>
      <c r="AF38" s="659">
        <f>-('5C1AC_Smothers'!$AL38+'5C1AC_Smothers'!$AO38)</f>
        <v>0</v>
      </c>
      <c r="AG38" s="659">
        <f>-('5C1AD_Greater'!$AL38+'5C1AD_Greater'!$AO38)</f>
        <v>0</v>
      </c>
      <c r="AH38" s="659">
        <f>-('5C1AE_Noble Minds'!$AL38+'5C1AE_Noble Minds'!$AO38)</f>
        <v>0</v>
      </c>
      <c r="AI38" s="659">
        <f>-('5C1AF_JCFA-Laf'!$AL38+'5C1AF_JCFA-Laf'!$AO38)</f>
        <v>0</v>
      </c>
      <c r="AJ38" s="659">
        <f>-('5C1AG_Collegiate'!$AL38+'5C1AG_Collegiate'!$AO38)</f>
        <v>-1335</v>
      </c>
      <c r="AK38" s="659">
        <f>-('5C1AH_BRUP'!$AL38+'5C1AH_BRUP'!$AO38)</f>
        <v>0</v>
      </c>
      <c r="AL38" s="659">
        <f>-('5C1AI_Harmony'!$AL38+'5C1AI_Harmony'!$AO38)</f>
        <v>0</v>
      </c>
      <c r="AM38" s="659">
        <f>-('5C1AJ_Athlos'!$AL38+'5C1AJ_Athlos'!$AO38)</f>
        <v>0</v>
      </c>
      <c r="AN38" s="659">
        <f>-('5C2_LAVCA'!AM38+'5C2_LAVCA'!AP38)</f>
        <v>-217058</v>
      </c>
      <c r="AO38" s="659">
        <f>-('5C3_UnvView'!AM38+'5C3_UnvView'!AP38)</f>
        <v>-479807</v>
      </c>
      <c r="AP38" s="660">
        <f t="shared" si="1"/>
        <v>-795918</v>
      </c>
      <c r="AQ38" s="661">
        <f t="shared" si="2"/>
        <v>160179737</v>
      </c>
    </row>
    <row r="39" spans="1:43" ht="15.6" customHeight="1" x14ac:dyDescent="0.2">
      <c r="A39" s="657">
        <v>33</v>
      </c>
      <c r="B39" s="658" t="s">
        <v>39</v>
      </c>
      <c r="C39" s="659">
        <f>'2_State Distrib and Adjs'!BG39</f>
        <v>7684516</v>
      </c>
      <c r="D39" s="659">
        <f>-'5A3_OJJ'!P39</f>
        <v>-9811</v>
      </c>
      <c r="E39" s="659"/>
      <c r="F39" s="659">
        <f>-('5C1A_Madison'!AL39+'5C1A_Madison'!AO39)</f>
        <v>0</v>
      </c>
      <c r="G39" s="659">
        <f>-('5C1B_DArbonne'!AL39+'5C1B_DArbonne'!AO39)</f>
        <v>0</v>
      </c>
      <c r="H39" s="659">
        <f>-('5C1C_Intl High'!AL39+'5C1C_Intl High'!AO39)</f>
        <v>0</v>
      </c>
      <c r="I39" s="659">
        <f>-('5C1D_NOMMA'!AL39+'5C1D_NOMMA'!AO39)</f>
        <v>0</v>
      </c>
      <c r="J39" s="659">
        <f>-('5C1E_LFNO'!AL39+'5C1E_LFNO'!AO39)</f>
        <v>0</v>
      </c>
      <c r="K39" s="659">
        <f>-('5C1F_L.C. Charter'!AL39+'5C1F_L.C. Charter'!AO39)</f>
        <v>0</v>
      </c>
      <c r="L39" s="659">
        <f>-('5C1G_JS Clark'!AL39+'5C1G_JS Clark'!AO39)</f>
        <v>0</v>
      </c>
      <c r="M39" s="659">
        <f>-('5C1H_Southwest'!AL39+'5C1H_Southwest'!AO39)</f>
        <v>0</v>
      </c>
      <c r="N39" s="659">
        <f>-('5C1I_LA Key'!AL39+'5C1I_LA Key'!AO39)</f>
        <v>0</v>
      </c>
      <c r="O39" s="659">
        <f>-('5C1J_Jeff Chamber'!AL39+'5C1J_Jeff Chamber'!AO39)</f>
        <v>0</v>
      </c>
      <c r="P39" s="659">
        <f>-('5C1M_GEO Mid'!AL39+'5C1M_GEO Mid'!AO39)</f>
        <v>0</v>
      </c>
      <c r="Q39" s="659">
        <f>-('5C1N_Delta'!AL39+'5C1N_Delta'!AO39)</f>
        <v>0</v>
      </c>
      <c r="R39" s="659">
        <f>-('5C1O_Impact'!AL39+'5C1O_Impact'!AO39)</f>
        <v>0</v>
      </c>
      <c r="S39" s="659">
        <f>-('5C1P_Vision'!AL39+'5C1P_Vision'!AO39)</f>
        <v>0</v>
      </c>
      <c r="T39" s="659">
        <f>-('5C1Q_Advantage'!AL39+'5C1Q_Advantage'!AO39)</f>
        <v>0</v>
      </c>
      <c r="U39" s="659">
        <f>-('5C1R_Iberville'!AL39+'5C1R_Iberville'!AO39)</f>
        <v>0</v>
      </c>
      <c r="V39" s="659">
        <f>-('5C1S_LC Col Prep'!AL39+'5C1S_LC Col Prep'!AO39)</f>
        <v>0</v>
      </c>
      <c r="W39" s="659">
        <f>-('5C1T_Northeast'!AL39+'5C1T_Northeast'!AO39)</f>
        <v>0</v>
      </c>
      <c r="X39" s="659">
        <f>-('5C1U_Acadiana Ren'!AL39+'5C1U_Acadiana Ren'!AO39)</f>
        <v>0</v>
      </c>
      <c r="Y39" s="659">
        <f>-('5C1V_Laf Ren'!AL39+'5C1V_Laf Ren'!AO39)</f>
        <v>0</v>
      </c>
      <c r="Z39" s="659">
        <f>-('5C1W_Willow'!AL39+'5C1W_Willow'!AO39)</f>
        <v>0</v>
      </c>
      <c r="AA39" s="659">
        <f>-('5C1X_Tangi'!AL39+'5C1X_Tangi'!AO39)</f>
        <v>0</v>
      </c>
      <c r="AB39" s="659">
        <f>-('5C1Y_GEO'!AL39+'5C1Y_GEO'!AO39)</f>
        <v>0</v>
      </c>
      <c r="AC39" s="659">
        <f>-('5C1Z_Lincoln Prep'!AL39+'5C1Z_Lincoln Prep'!AO39)</f>
        <v>0</v>
      </c>
      <c r="AD39" s="659">
        <f>-('5C1AA_Laurel'!$AL39+'5C1AA_Laurel'!$AO39)</f>
        <v>0</v>
      </c>
      <c r="AE39" s="659">
        <f>-('5C1AB_Apex'!$AL39+'5C1AB_Apex'!$AO39)</f>
        <v>0</v>
      </c>
      <c r="AF39" s="659">
        <f>-('5C1AC_Smothers'!$AL39+'5C1AC_Smothers'!$AO39)</f>
        <v>0</v>
      </c>
      <c r="AG39" s="659">
        <f>-('5C1AD_Greater'!$AL39+'5C1AD_Greater'!$AO39)</f>
        <v>0</v>
      </c>
      <c r="AH39" s="659">
        <f>-('5C1AE_Noble Minds'!$AL39+'5C1AE_Noble Minds'!$AO39)</f>
        <v>0</v>
      </c>
      <c r="AI39" s="659">
        <f>-('5C1AF_JCFA-Laf'!$AL39+'5C1AF_JCFA-Laf'!$AO39)</f>
        <v>0</v>
      </c>
      <c r="AJ39" s="659">
        <f>-('5C1AG_Collegiate'!$AL39+'5C1AG_Collegiate'!$AO39)</f>
        <v>0</v>
      </c>
      <c r="AK39" s="659">
        <f>-('5C1AH_BRUP'!$AL39+'5C1AH_BRUP'!$AO39)</f>
        <v>0</v>
      </c>
      <c r="AL39" s="659">
        <f>-('5C1AI_Harmony'!$AL39+'5C1AI_Harmony'!$AO39)</f>
        <v>0</v>
      </c>
      <c r="AM39" s="659">
        <f>-('5C1AJ_Athlos'!$AL39+'5C1AJ_Athlos'!$AO39)</f>
        <v>0</v>
      </c>
      <c r="AN39" s="659">
        <f>-('5C2_LAVCA'!AM39+'5C2_LAVCA'!AP39)</f>
        <v>-6752</v>
      </c>
      <c r="AO39" s="659">
        <f>-('5C3_UnvView'!AM39+'5C3_UnvView'!AP39)</f>
        <v>-1237268</v>
      </c>
      <c r="AP39" s="660">
        <f t="shared" ref="AP39:AP70" si="3">SUM(D39:AO39)</f>
        <v>-1253831</v>
      </c>
      <c r="AQ39" s="661">
        <f t="shared" ref="AQ39:AQ75" si="4">SUM(C39:AO39)</f>
        <v>6430685</v>
      </c>
    </row>
    <row r="40" spans="1:43" ht="15.6" customHeight="1" x14ac:dyDescent="0.2">
      <c r="A40" s="657">
        <v>34</v>
      </c>
      <c r="B40" s="658" t="s">
        <v>40</v>
      </c>
      <c r="C40" s="659">
        <f>'2_State Distrib and Adjs'!BG40</f>
        <v>26002901</v>
      </c>
      <c r="D40" s="659">
        <f>-'5A3_OJJ'!P40</f>
        <v>-18692</v>
      </c>
      <c r="E40" s="659"/>
      <c r="F40" s="659">
        <f>-('5C1A_Madison'!AL40+'5C1A_Madison'!AO40)</f>
        <v>0</v>
      </c>
      <c r="G40" s="659">
        <f>-('5C1B_DArbonne'!AL40+'5C1B_DArbonne'!AO40)</f>
        <v>0</v>
      </c>
      <c r="H40" s="659">
        <f>-('5C1C_Intl High'!AL40+'5C1C_Intl High'!AO40)</f>
        <v>0</v>
      </c>
      <c r="I40" s="659">
        <f>-('5C1D_NOMMA'!AL40+'5C1D_NOMMA'!AO40)</f>
        <v>0</v>
      </c>
      <c r="J40" s="659">
        <f>-('5C1E_LFNO'!AL40+'5C1E_LFNO'!AO40)</f>
        <v>0</v>
      </c>
      <c r="K40" s="659">
        <f>-('5C1F_L.C. Charter'!AL40+'5C1F_L.C. Charter'!AO40)</f>
        <v>0</v>
      </c>
      <c r="L40" s="659">
        <f>-('5C1G_JS Clark'!AL40+'5C1G_JS Clark'!AO40)</f>
        <v>0</v>
      </c>
      <c r="M40" s="659">
        <f>-('5C1H_Southwest'!AL40+'5C1H_Southwest'!AO40)</f>
        <v>0</v>
      </c>
      <c r="N40" s="659">
        <f>-('5C1I_LA Key'!AL40+'5C1I_LA Key'!AO40)</f>
        <v>0</v>
      </c>
      <c r="O40" s="659">
        <f>-('5C1J_Jeff Chamber'!AL40+'5C1J_Jeff Chamber'!AO40)</f>
        <v>0</v>
      </c>
      <c r="P40" s="659">
        <f>-('5C1M_GEO Mid'!AL40+'5C1M_GEO Mid'!AO40)</f>
        <v>0</v>
      </c>
      <c r="Q40" s="659">
        <f>-('5C1N_Delta'!AL40+'5C1N_Delta'!AO40)</f>
        <v>0</v>
      </c>
      <c r="R40" s="659">
        <f>-('5C1O_Impact'!AL40+'5C1O_Impact'!AO40)</f>
        <v>0</v>
      </c>
      <c r="S40" s="659">
        <f>-('5C1P_Vision'!AL40+'5C1P_Vision'!AO40)</f>
        <v>-1528</v>
      </c>
      <c r="T40" s="659">
        <f>-('5C1Q_Advantage'!AL40+'5C1Q_Advantage'!AO40)</f>
        <v>0</v>
      </c>
      <c r="U40" s="659">
        <f>-('5C1R_Iberville'!AL40+'5C1R_Iberville'!AO40)</f>
        <v>0</v>
      </c>
      <c r="V40" s="659">
        <f>-('5C1S_LC Col Prep'!AL40+'5C1S_LC Col Prep'!AO40)</f>
        <v>0</v>
      </c>
      <c r="W40" s="659">
        <f>-('5C1T_Northeast'!AL40+'5C1T_Northeast'!AO40)</f>
        <v>0</v>
      </c>
      <c r="X40" s="659">
        <f>-('5C1U_Acadiana Ren'!AL40+'5C1U_Acadiana Ren'!AO40)</f>
        <v>0</v>
      </c>
      <c r="Y40" s="659">
        <f>-('5C1V_Laf Ren'!AL40+'5C1V_Laf Ren'!AO40)</f>
        <v>0</v>
      </c>
      <c r="Z40" s="659">
        <f>-('5C1W_Willow'!AL40+'5C1W_Willow'!AO40)</f>
        <v>0</v>
      </c>
      <c r="AA40" s="659">
        <f>-('5C1X_Tangi'!AL40+'5C1X_Tangi'!AO40)</f>
        <v>0</v>
      </c>
      <c r="AB40" s="659">
        <f>-('5C1Y_GEO'!AL40+'5C1Y_GEO'!AO40)</f>
        <v>0</v>
      </c>
      <c r="AC40" s="659">
        <f>-('5C1Z_Lincoln Prep'!AL40+'5C1Z_Lincoln Prep'!AO40)</f>
        <v>0</v>
      </c>
      <c r="AD40" s="659">
        <f>-('5C1AA_Laurel'!$AL40+'5C1AA_Laurel'!$AO40)</f>
        <v>0</v>
      </c>
      <c r="AE40" s="659">
        <f>-('5C1AB_Apex'!$AL40+'5C1AB_Apex'!$AO40)</f>
        <v>0</v>
      </c>
      <c r="AF40" s="659">
        <f>-('5C1AC_Smothers'!$AL40+'5C1AC_Smothers'!$AO40)</f>
        <v>0</v>
      </c>
      <c r="AG40" s="659">
        <f>-('5C1AD_Greater'!$AL40+'5C1AD_Greater'!$AO40)</f>
        <v>0</v>
      </c>
      <c r="AH40" s="659">
        <f>-('5C1AE_Noble Minds'!$AL40+'5C1AE_Noble Minds'!$AO40)</f>
        <v>0</v>
      </c>
      <c r="AI40" s="659">
        <f>-('5C1AF_JCFA-Laf'!$AL40+'5C1AF_JCFA-Laf'!$AO40)</f>
        <v>0</v>
      </c>
      <c r="AJ40" s="659">
        <f>-('5C1AG_Collegiate'!$AL40+'5C1AG_Collegiate'!$AO40)</f>
        <v>0</v>
      </c>
      <c r="AK40" s="659">
        <f>-('5C1AH_BRUP'!$AL40+'5C1AH_BRUP'!$AO40)</f>
        <v>0</v>
      </c>
      <c r="AL40" s="659">
        <f>-('5C1AI_Harmony'!$AL40+'5C1AI_Harmony'!$AO40)</f>
        <v>0</v>
      </c>
      <c r="AM40" s="659">
        <f>-('5C1AJ_Athlos'!$AL40+'5C1AJ_Athlos'!$AO40)</f>
        <v>0</v>
      </c>
      <c r="AN40" s="659">
        <f>-('5C2_LAVCA'!AM40+'5C2_LAVCA'!AP40)</f>
        <v>-125185</v>
      </c>
      <c r="AO40" s="659">
        <f>-('5C3_UnvView'!AM40+'5C3_UnvView'!AP40)</f>
        <v>-59153</v>
      </c>
      <c r="AP40" s="660">
        <f t="shared" si="3"/>
        <v>-204558</v>
      </c>
      <c r="AQ40" s="661">
        <f t="shared" si="4"/>
        <v>25798343</v>
      </c>
    </row>
    <row r="41" spans="1:43" ht="15.6" customHeight="1" x14ac:dyDescent="0.2">
      <c r="A41" s="662">
        <v>35</v>
      </c>
      <c r="B41" s="663" t="s">
        <v>41</v>
      </c>
      <c r="C41" s="664">
        <f>'2_State Distrib and Adjs'!BG41</f>
        <v>32579988</v>
      </c>
      <c r="D41" s="664">
        <f>-'5A3_OJJ'!P41</f>
        <v>-3112</v>
      </c>
      <c r="E41" s="664"/>
      <c r="F41" s="664">
        <f>-('5C1A_Madison'!AL41+'5C1A_Madison'!AO41)</f>
        <v>0</v>
      </c>
      <c r="G41" s="664">
        <f>-('5C1B_DArbonne'!AL41+'5C1B_DArbonne'!AO41)</f>
        <v>0</v>
      </c>
      <c r="H41" s="664">
        <f>-('5C1C_Intl High'!AL41+'5C1C_Intl High'!AO41)</f>
        <v>0</v>
      </c>
      <c r="I41" s="664">
        <f>-('5C1D_NOMMA'!AL41+'5C1D_NOMMA'!AO41)</f>
        <v>0</v>
      </c>
      <c r="J41" s="664">
        <f>-('5C1E_LFNO'!AL41+'5C1E_LFNO'!AO41)</f>
        <v>0</v>
      </c>
      <c r="K41" s="664">
        <f>-('5C1F_L.C. Charter'!AL41+'5C1F_L.C. Charter'!AO41)</f>
        <v>0</v>
      </c>
      <c r="L41" s="664">
        <f>-('5C1G_JS Clark'!AL41+'5C1G_JS Clark'!AO41)</f>
        <v>0</v>
      </c>
      <c r="M41" s="664">
        <f>-('5C1H_Southwest'!AL41+'5C1H_Southwest'!AO41)</f>
        <v>0</v>
      </c>
      <c r="N41" s="664">
        <f>-('5C1I_LA Key'!AL41+'5C1I_LA Key'!AO41)</f>
        <v>0</v>
      </c>
      <c r="O41" s="664">
        <f>-('5C1J_Jeff Chamber'!AL41+'5C1J_Jeff Chamber'!AO41)</f>
        <v>0</v>
      </c>
      <c r="P41" s="664">
        <f>-('5C1M_GEO Mid'!AL41+'5C1M_GEO Mid'!AO41)</f>
        <v>0</v>
      </c>
      <c r="Q41" s="664">
        <f>-('5C1N_Delta'!AL41+'5C1N_Delta'!AO41)</f>
        <v>0</v>
      </c>
      <c r="R41" s="664">
        <f>-('5C1O_Impact'!AL41+'5C1O_Impact'!AO41)</f>
        <v>0</v>
      </c>
      <c r="S41" s="664">
        <f>-('5C1P_Vision'!AL41+'5C1P_Vision'!AO41)</f>
        <v>0</v>
      </c>
      <c r="T41" s="664">
        <f>-('5C1Q_Advantage'!AL41+'5C1Q_Advantage'!AO41)</f>
        <v>0</v>
      </c>
      <c r="U41" s="664">
        <f>-('5C1R_Iberville'!AL41+'5C1R_Iberville'!AO41)</f>
        <v>0</v>
      </c>
      <c r="V41" s="664">
        <f>-('5C1S_LC Col Prep'!AL41+'5C1S_LC Col Prep'!AO41)</f>
        <v>0</v>
      </c>
      <c r="W41" s="664">
        <f>-('5C1T_Northeast'!AL41+'5C1T_Northeast'!AO41)</f>
        <v>0</v>
      </c>
      <c r="X41" s="664">
        <f>-('5C1U_Acadiana Ren'!AL41+'5C1U_Acadiana Ren'!AO41)</f>
        <v>0</v>
      </c>
      <c r="Y41" s="664">
        <f>-('5C1V_Laf Ren'!AL41+'5C1V_Laf Ren'!AO41)</f>
        <v>0</v>
      </c>
      <c r="Z41" s="664">
        <f>-('5C1W_Willow'!AL41+'5C1W_Willow'!AO41)</f>
        <v>0</v>
      </c>
      <c r="AA41" s="664">
        <f>-('5C1X_Tangi'!AL41+'5C1X_Tangi'!AO41)</f>
        <v>0</v>
      </c>
      <c r="AB41" s="664">
        <f>-('5C1Y_GEO'!AL41+'5C1Y_GEO'!AO41)</f>
        <v>0</v>
      </c>
      <c r="AC41" s="664">
        <f>-('5C1Z_Lincoln Prep'!AL41+'5C1Z_Lincoln Prep'!AO41)</f>
        <v>0</v>
      </c>
      <c r="AD41" s="664">
        <f>-('5C1AA_Laurel'!$AL41+'5C1AA_Laurel'!$AO41)</f>
        <v>0</v>
      </c>
      <c r="AE41" s="664">
        <f>-('5C1AB_Apex'!$AL41+'5C1AB_Apex'!$AO41)</f>
        <v>0</v>
      </c>
      <c r="AF41" s="664">
        <f>-('5C1AC_Smothers'!$AL41+'5C1AC_Smothers'!$AO41)</f>
        <v>0</v>
      </c>
      <c r="AG41" s="664">
        <f>-('5C1AD_Greater'!$AL41+'5C1AD_Greater'!$AO41)</f>
        <v>0</v>
      </c>
      <c r="AH41" s="664">
        <f>-('5C1AE_Noble Minds'!$AL41+'5C1AE_Noble Minds'!$AO41)</f>
        <v>0</v>
      </c>
      <c r="AI41" s="664">
        <f>-('5C1AF_JCFA-Laf'!$AL41+'5C1AF_JCFA-Laf'!$AO41)</f>
        <v>0</v>
      </c>
      <c r="AJ41" s="664">
        <f>-('5C1AG_Collegiate'!$AL41+'5C1AG_Collegiate'!$AO41)</f>
        <v>0</v>
      </c>
      <c r="AK41" s="664">
        <f>-('5C1AH_BRUP'!$AL41+'5C1AH_BRUP'!$AO41)</f>
        <v>0</v>
      </c>
      <c r="AL41" s="1100">
        <f>-('5C1AI_Harmony'!$AL41+'5C1AI_Harmony'!$AO41)</f>
        <v>0</v>
      </c>
      <c r="AM41" s="1100">
        <f>-('5C1AJ_Athlos'!$AL41+'5C1AJ_Athlos'!$AO41)</f>
        <v>0</v>
      </c>
      <c r="AN41" s="664">
        <f>-('5C2_LAVCA'!AM41+'5C2_LAVCA'!AP41)</f>
        <v>-68582</v>
      </c>
      <c r="AO41" s="664">
        <f>-('5C3_UnvView'!AM41+'5C3_UnvView'!AP41)</f>
        <v>-70435</v>
      </c>
      <c r="AP41" s="665">
        <f t="shared" si="3"/>
        <v>-142129</v>
      </c>
      <c r="AQ41" s="666">
        <f t="shared" si="4"/>
        <v>32437859</v>
      </c>
    </row>
    <row r="42" spans="1:43" ht="15.6" customHeight="1" x14ac:dyDescent="0.2">
      <c r="A42" s="651">
        <v>36</v>
      </c>
      <c r="B42" s="752" t="s">
        <v>42</v>
      </c>
      <c r="C42" s="653">
        <f>'2_State Distrib and Adjs'!BG42</f>
        <v>199079889</v>
      </c>
      <c r="D42" s="653">
        <f>-'5A3_OJJ'!P42</f>
        <v>-122519</v>
      </c>
      <c r="E42" s="653"/>
      <c r="F42" s="653">
        <f>-('5C1A_Madison'!AL42+'5C1A_Madison'!AO42)</f>
        <v>0</v>
      </c>
      <c r="G42" s="653">
        <f>-('5C1B_DArbonne'!AL42+'5C1B_DArbonne'!AO42)</f>
        <v>0</v>
      </c>
      <c r="H42" s="653">
        <f>-('5C1C_Intl High'!AL42+'5C1C_Intl High'!AO42)</f>
        <v>-2490021</v>
      </c>
      <c r="I42" s="653">
        <f>-('5C1D_NOMMA'!AL42+'5C1D_NOMMA'!AO42)</f>
        <v>-1575773</v>
      </c>
      <c r="J42" s="653">
        <f>-('5C1E_LFNO'!AL42+'5C1E_LFNO'!AO42)</f>
        <v>-3675416</v>
      </c>
      <c r="K42" s="653">
        <f>-('5C1F_L.C. Charter'!AL42+'5C1F_L.C. Charter'!AO42)</f>
        <v>0</v>
      </c>
      <c r="L42" s="653">
        <f>-('5C1G_JS Clark'!AL42+'5C1G_JS Clark'!AO42)</f>
        <v>0</v>
      </c>
      <c r="M42" s="653">
        <f>-('5C1H_Southwest'!AL42+'5C1H_Southwest'!AO42)</f>
        <v>0</v>
      </c>
      <c r="N42" s="653">
        <f>-('5C1I_LA Key'!AL42+'5C1I_LA Key'!AO42)</f>
        <v>0</v>
      </c>
      <c r="O42" s="653">
        <f>-('5C1J_Jeff Chamber'!AL42+'5C1J_Jeff Chamber'!AO42)</f>
        <v>-306948</v>
      </c>
      <c r="P42" s="653">
        <f>-('5C1M_GEO Mid'!AL42+'5C1M_GEO Mid'!AO42)</f>
        <v>0</v>
      </c>
      <c r="Q42" s="653">
        <f>-('5C1N_Delta'!AL42+'5C1N_Delta'!AO42)</f>
        <v>0</v>
      </c>
      <c r="R42" s="653">
        <f>-('5C1O_Impact'!AL42+'5C1O_Impact'!AO42)</f>
        <v>0</v>
      </c>
      <c r="S42" s="653">
        <f>-('5C1P_Vision'!AL42+'5C1P_Vision'!AO42)</f>
        <v>0</v>
      </c>
      <c r="T42" s="653">
        <f>-('5C1Q_Advantage'!AL42+'5C1Q_Advantage'!AO42)</f>
        <v>0</v>
      </c>
      <c r="U42" s="653">
        <f>-('5C1R_Iberville'!AL42+'5C1R_Iberville'!AO42)</f>
        <v>0</v>
      </c>
      <c r="V42" s="653">
        <f>-('5C1S_LC Col Prep'!AL42+'5C1S_LC Col Prep'!AO42)</f>
        <v>0</v>
      </c>
      <c r="W42" s="653">
        <f>-('5C1T_Northeast'!AL42+'5C1T_Northeast'!AO42)</f>
        <v>0</v>
      </c>
      <c r="X42" s="653">
        <f>-('5C1U_Acadiana Ren'!AL42+'5C1U_Acadiana Ren'!AO42)</f>
        <v>0</v>
      </c>
      <c r="Y42" s="653">
        <f>-('5C1V_Laf Ren'!AL42+'5C1V_Laf Ren'!AO42)</f>
        <v>0</v>
      </c>
      <c r="Z42" s="653">
        <f>-('5C1W_Willow'!AL42+'5C1W_Willow'!AO42)</f>
        <v>0</v>
      </c>
      <c r="AA42" s="653">
        <f>-('5C1X_Tangi'!AL42+'5C1X_Tangi'!AO42)</f>
        <v>0</v>
      </c>
      <c r="AB42" s="653">
        <f>-('5C1Y_GEO'!AL42+'5C1Y_GEO'!AO42)</f>
        <v>0</v>
      </c>
      <c r="AC42" s="654">
        <f>-('5C1Z_Lincoln Prep'!AL42+'5C1Z_Lincoln Prep'!AO42)</f>
        <v>0</v>
      </c>
      <c r="AD42" s="654">
        <f>-('5C1AA_Laurel'!$AL42+'5C1AA_Laurel'!$AO42)</f>
        <v>0</v>
      </c>
      <c r="AE42" s="654">
        <f>-('5C1AB_Apex'!$AL42+'5C1AB_Apex'!$AO42)</f>
        <v>0</v>
      </c>
      <c r="AF42" s="654">
        <f>-('5C1AC_Smothers'!$AL42+'5C1AC_Smothers'!$AO42)</f>
        <v>-765636</v>
      </c>
      <c r="AG42" s="654">
        <f>-('5C1AD_Greater'!$AL42+'5C1AD_Greater'!$AO42)</f>
        <v>0</v>
      </c>
      <c r="AH42" s="654">
        <f>-('5C1AE_Noble Minds'!$AL42+'5C1AE_Noble Minds'!$AO42)</f>
        <v>-336368</v>
      </c>
      <c r="AI42" s="654">
        <f>-('5C1AF_JCFA-Laf'!$AL42+'5C1AF_JCFA-Laf'!$AO42)</f>
        <v>0</v>
      </c>
      <c r="AJ42" s="654">
        <f>-('5C1AG_Collegiate'!$AL42+'5C1AG_Collegiate'!$AO42)</f>
        <v>0</v>
      </c>
      <c r="AK42" s="654">
        <f>-('5C1AH_BRUP'!$AL42+'5C1AH_BRUP'!$AO42)</f>
        <v>0</v>
      </c>
      <c r="AL42" s="1099">
        <f>-('5C1AI_Harmony'!$AL42+'5C1AI_Harmony'!$AO42)</f>
        <v>-230652</v>
      </c>
      <c r="AM42" s="1099">
        <f>-('5C1AJ_Athlos'!$AL42+'5C1AJ_Athlos'!$AO42)</f>
        <v>-329961</v>
      </c>
      <c r="AN42" s="653">
        <f>-('5C2_LAVCA'!AM42+'5C2_LAVCA'!AP42)</f>
        <v>-344210</v>
      </c>
      <c r="AO42" s="653">
        <f>-('5C3_UnvView'!AM42+'5C3_UnvView'!AP42)</f>
        <v>-435112</v>
      </c>
      <c r="AP42" s="655">
        <f t="shared" si="3"/>
        <v>-10612616</v>
      </c>
      <c r="AQ42" s="656">
        <f t="shared" si="4"/>
        <v>188467273</v>
      </c>
    </row>
    <row r="43" spans="1:43" ht="15.6" customHeight="1" x14ac:dyDescent="0.2">
      <c r="A43" s="657">
        <v>37</v>
      </c>
      <c r="B43" s="658" t="s">
        <v>43</v>
      </c>
      <c r="C43" s="659">
        <f>'2_State Distrib and Adjs'!BG43</f>
        <v>119206287</v>
      </c>
      <c r="D43" s="659">
        <f>-'5A3_OJJ'!P43</f>
        <v>-15720</v>
      </c>
      <c r="E43" s="659"/>
      <c r="F43" s="659">
        <f>-('5C1A_Madison'!AL43+'5C1A_Madison'!AO43)</f>
        <v>0</v>
      </c>
      <c r="G43" s="659">
        <f>-('5C1B_DArbonne'!AL43+'5C1B_DArbonne'!AO43)</f>
        <v>-37782</v>
      </c>
      <c r="H43" s="659">
        <f>-('5C1C_Intl High'!AL43+'5C1C_Intl High'!AO43)</f>
        <v>0</v>
      </c>
      <c r="I43" s="659">
        <f>-('5C1D_NOMMA'!AL43+'5C1D_NOMMA'!AO43)</f>
        <v>0</v>
      </c>
      <c r="J43" s="659">
        <f>-('5C1E_LFNO'!AL43+'5C1E_LFNO'!AO43)</f>
        <v>0</v>
      </c>
      <c r="K43" s="659">
        <f>-('5C1F_L.C. Charter'!AL43+'5C1F_L.C. Charter'!AO43)</f>
        <v>0</v>
      </c>
      <c r="L43" s="659">
        <f>-('5C1G_JS Clark'!AL43+'5C1G_JS Clark'!AO43)</f>
        <v>0</v>
      </c>
      <c r="M43" s="659">
        <f>-('5C1H_Southwest'!AL43+'5C1H_Southwest'!AO43)</f>
        <v>0</v>
      </c>
      <c r="N43" s="659">
        <f>-('5C1I_LA Key'!AL43+'5C1I_LA Key'!AO43)</f>
        <v>0</v>
      </c>
      <c r="O43" s="659">
        <f>-('5C1J_Jeff Chamber'!AL43+'5C1J_Jeff Chamber'!AO43)</f>
        <v>0</v>
      </c>
      <c r="P43" s="659">
        <f>-('5C1M_GEO Mid'!AL43+'5C1M_GEO Mid'!AO43)</f>
        <v>0</v>
      </c>
      <c r="Q43" s="659">
        <f>-('5C1N_Delta'!AL43+'5C1N_Delta'!AO43)</f>
        <v>0</v>
      </c>
      <c r="R43" s="659">
        <f>-('5C1O_Impact'!AL43+'5C1O_Impact'!AO43)</f>
        <v>0</v>
      </c>
      <c r="S43" s="659">
        <f>-('5C1P_Vision'!AL43+'5C1P_Vision'!AO43)</f>
        <v>-84324</v>
      </c>
      <c r="T43" s="659">
        <f>-('5C1Q_Advantage'!AL43+'5C1Q_Advantage'!AO43)</f>
        <v>0</v>
      </c>
      <c r="U43" s="659">
        <f>-('5C1R_Iberville'!AL43+'5C1R_Iberville'!AO43)</f>
        <v>0</v>
      </c>
      <c r="V43" s="659">
        <f>-('5C1S_LC Col Prep'!AL43+'5C1S_LC Col Prep'!AO43)</f>
        <v>0</v>
      </c>
      <c r="W43" s="659">
        <f>-('5C1T_Northeast'!AL43+'5C1T_Northeast'!AO43)</f>
        <v>0</v>
      </c>
      <c r="X43" s="659">
        <f>-('5C1U_Acadiana Ren'!AL43+'5C1U_Acadiana Ren'!AO43)</f>
        <v>0</v>
      </c>
      <c r="Y43" s="659">
        <f>-('5C1V_Laf Ren'!AL43+'5C1V_Laf Ren'!AO43)</f>
        <v>0</v>
      </c>
      <c r="Z43" s="659">
        <f>-('5C1W_Willow'!AL43+'5C1W_Willow'!AO43)</f>
        <v>0</v>
      </c>
      <c r="AA43" s="659">
        <f>-('5C1X_Tangi'!AL43+'5C1X_Tangi'!AO43)</f>
        <v>0</v>
      </c>
      <c r="AB43" s="659">
        <f>-('5C1Y_GEO'!AL43+'5C1Y_GEO'!AO43)</f>
        <v>0</v>
      </c>
      <c r="AC43" s="659">
        <f>-('5C1Z_Lincoln Prep'!AL43+'5C1Z_Lincoln Prep'!AO43)</f>
        <v>-27839</v>
      </c>
      <c r="AD43" s="659">
        <f>-('5C1AA_Laurel'!$AL43+'5C1AA_Laurel'!$AO43)</f>
        <v>0</v>
      </c>
      <c r="AE43" s="659">
        <f>-('5C1AB_Apex'!$AL43+'5C1AB_Apex'!$AO43)</f>
        <v>0</v>
      </c>
      <c r="AF43" s="659">
        <f>-('5C1AC_Smothers'!$AL43+'5C1AC_Smothers'!$AO43)</f>
        <v>0</v>
      </c>
      <c r="AG43" s="659">
        <f>-('5C1AD_Greater'!$AL43+'5C1AD_Greater'!$AO43)</f>
        <v>0</v>
      </c>
      <c r="AH43" s="659">
        <f>-('5C1AE_Noble Minds'!$AL43+'5C1AE_Noble Minds'!$AO43)</f>
        <v>0</v>
      </c>
      <c r="AI43" s="659">
        <f>-('5C1AF_JCFA-Laf'!$AL43+'5C1AF_JCFA-Laf'!$AO43)</f>
        <v>0</v>
      </c>
      <c r="AJ43" s="659">
        <f>-('5C1AG_Collegiate'!$AL43+'5C1AG_Collegiate'!$AO43)</f>
        <v>0</v>
      </c>
      <c r="AK43" s="659">
        <f>-('5C1AH_BRUP'!$AL43+'5C1AH_BRUP'!$AO43)</f>
        <v>0</v>
      </c>
      <c r="AL43" s="659">
        <f>-('5C1AI_Harmony'!$AL43+'5C1AI_Harmony'!$AO43)</f>
        <v>0</v>
      </c>
      <c r="AM43" s="659">
        <f>-('5C1AJ_Athlos'!$AL43+'5C1AJ_Athlos'!$AO43)</f>
        <v>0</v>
      </c>
      <c r="AN43" s="659">
        <f>-('5C2_LAVCA'!AM43+'5C2_LAVCA'!AP43)</f>
        <v>-184499</v>
      </c>
      <c r="AO43" s="659">
        <f>-('5C3_UnvView'!AM43+'5C3_UnvView'!AP43)</f>
        <v>-170230</v>
      </c>
      <c r="AP43" s="660">
        <f t="shared" si="3"/>
        <v>-520394</v>
      </c>
      <c r="AQ43" s="661">
        <f t="shared" si="4"/>
        <v>118685893</v>
      </c>
    </row>
    <row r="44" spans="1:43" ht="15.6" customHeight="1" x14ac:dyDescent="0.2">
      <c r="A44" s="657">
        <v>38</v>
      </c>
      <c r="B44" s="658" t="s">
        <v>44</v>
      </c>
      <c r="C44" s="659">
        <f>'2_State Distrib and Adjs'!BG44</f>
        <v>10736722</v>
      </c>
      <c r="D44" s="659">
        <f>-'5A3_OJJ'!P44</f>
        <v>-1040</v>
      </c>
      <c r="E44" s="659"/>
      <c r="F44" s="659">
        <f>-('5C1A_Madison'!AL44+'5C1A_Madison'!AO44)</f>
        <v>0</v>
      </c>
      <c r="G44" s="659">
        <f>-('5C1B_DArbonne'!AL44+'5C1B_DArbonne'!AO44)</f>
        <v>0</v>
      </c>
      <c r="H44" s="659">
        <f>-('5C1C_Intl High'!AL44+'5C1C_Intl High'!AO44)</f>
        <v>0</v>
      </c>
      <c r="I44" s="659">
        <f>-('5C1D_NOMMA'!AL44+'5C1D_NOMMA'!AO44)</f>
        <v>-174809</v>
      </c>
      <c r="J44" s="659">
        <f>-('5C1E_LFNO'!AL44+'5C1E_LFNO'!AO44)</f>
        <v>-78946</v>
      </c>
      <c r="K44" s="659">
        <f>-('5C1F_L.C. Charter'!AL44+'5C1F_L.C. Charter'!AO44)</f>
        <v>0</v>
      </c>
      <c r="L44" s="659">
        <f>-('5C1G_JS Clark'!AL44+'5C1G_JS Clark'!AO44)</f>
        <v>0</v>
      </c>
      <c r="M44" s="659">
        <f>-('5C1H_Southwest'!AL44+'5C1H_Southwest'!AO44)</f>
        <v>0</v>
      </c>
      <c r="N44" s="659">
        <f>-('5C1I_LA Key'!AL44+'5C1I_LA Key'!AO44)</f>
        <v>0</v>
      </c>
      <c r="O44" s="659">
        <f>-('5C1J_Jeff Chamber'!AL44+'5C1J_Jeff Chamber'!AO44)</f>
        <v>-28195</v>
      </c>
      <c r="P44" s="659">
        <f>-('5C1M_GEO Mid'!AL44+'5C1M_GEO Mid'!AO44)</f>
        <v>0</v>
      </c>
      <c r="Q44" s="659">
        <f>-('5C1N_Delta'!AL44+'5C1N_Delta'!AO44)</f>
        <v>0</v>
      </c>
      <c r="R44" s="659">
        <f>-('5C1O_Impact'!AL44+'5C1O_Impact'!AO44)</f>
        <v>0</v>
      </c>
      <c r="S44" s="659">
        <f>-('5C1P_Vision'!AL44+'5C1P_Vision'!AO44)</f>
        <v>0</v>
      </c>
      <c r="T44" s="659">
        <f>-('5C1Q_Advantage'!AL44+'5C1Q_Advantage'!AO44)</f>
        <v>0</v>
      </c>
      <c r="U44" s="659">
        <f>-('5C1R_Iberville'!AL44+'5C1R_Iberville'!AO44)</f>
        <v>0</v>
      </c>
      <c r="V44" s="659">
        <f>-('5C1S_LC Col Prep'!AL44+'5C1S_LC Col Prep'!AO44)</f>
        <v>0</v>
      </c>
      <c r="W44" s="659">
        <f>-('5C1T_Northeast'!AL44+'5C1T_Northeast'!AO44)</f>
        <v>0</v>
      </c>
      <c r="X44" s="659">
        <f>-('5C1U_Acadiana Ren'!AL44+'5C1U_Acadiana Ren'!AO44)</f>
        <v>0</v>
      </c>
      <c r="Y44" s="659">
        <f>-('5C1V_Laf Ren'!AL44+'5C1V_Laf Ren'!AO44)</f>
        <v>0</v>
      </c>
      <c r="Z44" s="659">
        <f>-('5C1W_Willow'!AL44+'5C1W_Willow'!AO44)</f>
        <v>0</v>
      </c>
      <c r="AA44" s="659">
        <f>-('5C1X_Tangi'!AL44+'5C1X_Tangi'!AO44)</f>
        <v>0</v>
      </c>
      <c r="AB44" s="659">
        <f>-('5C1Y_GEO'!AL44+'5C1Y_GEO'!AO44)</f>
        <v>0</v>
      </c>
      <c r="AC44" s="659">
        <f>-('5C1Z_Lincoln Prep'!AL44+'5C1Z_Lincoln Prep'!AO44)</f>
        <v>0</v>
      </c>
      <c r="AD44" s="659">
        <f>-('5C1AA_Laurel'!$AL44+'5C1AA_Laurel'!$AO44)</f>
        <v>0</v>
      </c>
      <c r="AE44" s="659">
        <f>-('5C1AB_Apex'!$AL44+'5C1AB_Apex'!$AO44)</f>
        <v>0</v>
      </c>
      <c r="AF44" s="659">
        <f>-('5C1AC_Smothers'!$AL44+'5C1AC_Smothers'!$AO44)</f>
        <v>0</v>
      </c>
      <c r="AG44" s="659">
        <f>-('5C1AD_Greater'!$AL44+'5C1AD_Greater'!$AO44)</f>
        <v>0</v>
      </c>
      <c r="AH44" s="659">
        <f>-('5C1AE_Noble Minds'!$AL44+'5C1AE_Noble Minds'!$AO44)</f>
        <v>0</v>
      </c>
      <c r="AI44" s="659">
        <f>-('5C1AF_JCFA-Laf'!$AL44+'5C1AF_JCFA-Laf'!$AO44)</f>
        <v>0</v>
      </c>
      <c r="AJ44" s="659">
        <f>-('5C1AG_Collegiate'!$AL44+'5C1AG_Collegiate'!$AO44)</f>
        <v>0</v>
      </c>
      <c r="AK44" s="659">
        <f>-('5C1AH_BRUP'!$AL44+'5C1AH_BRUP'!$AO44)</f>
        <v>0</v>
      </c>
      <c r="AL44" s="659">
        <f>-('5C1AI_Harmony'!$AL44+'5C1AI_Harmony'!$AO44)</f>
        <v>-11278</v>
      </c>
      <c r="AM44" s="659">
        <f>-('5C1AJ_Athlos'!$AL44+'5C1AJ_Athlos'!$AO44)</f>
        <v>-107141</v>
      </c>
      <c r="AN44" s="659">
        <f>-('5C2_LAVCA'!AM44+'5C2_LAVCA'!AP44)</f>
        <v>-76126</v>
      </c>
      <c r="AO44" s="659">
        <f>-('5C3_UnvView'!AM44+'5C3_UnvView'!AP44)</f>
        <v>-157328</v>
      </c>
      <c r="AP44" s="660">
        <f t="shared" si="3"/>
        <v>-634863</v>
      </c>
      <c r="AQ44" s="661">
        <f t="shared" si="4"/>
        <v>10101859</v>
      </c>
    </row>
    <row r="45" spans="1:43" ht="15.6" customHeight="1" x14ac:dyDescent="0.2">
      <c r="A45" s="657">
        <v>39</v>
      </c>
      <c r="B45" s="658" t="s">
        <v>45</v>
      </c>
      <c r="C45" s="659">
        <f>'2_State Distrib and Adjs'!BG45</f>
        <v>9721783</v>
      </c>
      <c r="D45" s="659">
        <f>-'5A3_OJJ'!P45</f>
        <v>-3264</v>
      </c>
      <c r="E45" s="659"/>
      <c r="F45" s="659">
        <f>-('5C1A_Madison'!AL45+'5C1A_Madison'!AO45)</f>
        <v>0</v>
      </c>
      <c r="G45" s="659">
        <f>-('5C1B_DArbonne'!AL45+'5C1B_DArbonne'!AO45)</f>
        <v>0</v>
      </c>
      <c r="H45" s="659">
        <f>-('5C1C_Intl High'!AL45+'5C1C_Intl High'!AO45)</f>
        <v>0</v>
      </c>
      <c r="I45" s="659">
        <f>-('5C1D_NOMMA'!AL45+'5C1D_NOMMA'!AO45)</f>
        <v>0</v>
      </c>
      <c r="J45" s="659">
        <f>-('5C1E_LFNO'!AL45+'5C1E_LFNO'!AO45)</f>
        <v>0</v>
      </c>
      <c r="K45" s="659">
        <f>-('5C1F_L.C. Charter'!AL45+'5C1F_L.C. Charter'!AO45)</f>
        <v>0</v>
      </c>
      <c r="L45" s="659">
        <f>-('5C1G_JS Clark'!AL45+'5C1G_JS Clark'!AO45)</f>
        <v>0</v>
      </c>
      <c r="M45" s="659">
        <f>-('5C1H_Southwest'!AL45+'5C1H_Southwest'!AO45)</f>
        <v>0</v>
      </c>
      <c r="N45" s="659">
        <f>-('5C1I_LA Key'!AL45+'5C1I_LA Key'!AO45)</f>
        <v>-49905</v>
      </c>
      <c r="O45" s="659">
        <f>-('5C1J_Jeff Chamber'!AL45+'5C1J_Jeff Chamber'!AO45)</f>
        <v>0</v>
      </c>
      <c r="P45" s="659">
        <f>-('5C1M_GEO Mid'!AL45+'5C1M_GEO Mid'!AO45)</f>
        <v>0</v>
      </c>
      <c r="Q45" s="659">
        <f>-('5C1N_Delta'!AL45+'5C1N_Delta'!AO45)</f>
        <v>0</v>
      </c>
      <c r="R45" s="659">
        <f>-('5C1O_Impact'!AL45+'5C1O_Impact'!AO45)</f>
        <v>0</v>
      </c>
      <c r="S45" s="659">
        <f>-('5C1P_Vision'!AL45+'5C1P_Vision'!AO45)</f>
        <v>0</v>
      </c>
      <c r="T45" s="659">
        <f>-('5C1Q_Advantage'!AL45+'5C1Q_Advantage'!AO45)</f>
        <v>0</v>
      </c>
      <c r="U45" s="659">
        <f>-('5C1R_Iberville'!AL45+'5C1R_Iberville'!AO45)</f>
        <v>0</v>
      </c>
      <c r="V45" s="659">
        <f>-('5C1S_LC Col Prep'!AL45+'5C1S_LC Col Prep'!AO45)</f>
        <v>0</v>
      </c>
      <c r="W45" s="659">
        <f>-('5C1T_Northeast'!AL45+'5C1T_Northeast'!AO45)</f>
        <v>0</v>
      </c>
      <c r="X45" s="659">
        <f>-('5C1U_Acadiana Ren'!AL45+'5C1U_Acadiana Ren'!AO45)</f>
        <v>0</v>
      </c>
      <c r="Y45" s="659">
        <f>-('5C1V_Laf Ren'!AL45+'5C1V_Laf Ren'!AO45)</f>
        <v>0</v>
      </c>
      <c r="Z45" s="659">
        <f>-('5C1W_Willow'!AL45+'5C1W_Willow'!AO45)</f>
        <v>0</v>
      </c>
      <c r="AA45" s="659">
        <f>-('5C1X_Tangi'!AL45+'5C1X_Tangi'!AO45)</f>
        <v>0</v>
      </c>
      <c r="AB45" s="659">
        <f>-('5C1Y_GEO'!AL45+'5C1Y_GEO'!AO45)</f>
        <v>0</v>
      </c>
      <c r="AC45" s="659">
        <f>-('5C1Z_Lincoln Prep'!AL45+'5C1Z_Lincoln Prep'!AO45)</f>
        <v>0</v>
      </c>
      <c r="AD45" s="659">
        <f>-('5C1AA_Laurel'!$AL45+'5C1AA_Laurel'!$AO45)</f>
        <v>0</v>
      </c>
      <c r="AE45" s="659">
        <f>-('5C1AB_Apex'!$AL45+'5C1AB_Apex'!$AO45)</f>
        <v>0</v>
      </c>
      <c r="AF45" s="659">
        <f>-('5C1AC_Smothers'!$AL45+'5C1AC_Smothers'!$AO45)</f>
        <v>0</v>
      </c>
      <c r="AG45" s="659">
        <f>-('5C1AD_Greater'!$AL45+'5C1AD_Greater'!$AO45)</f>
        <v>0</v>
      </c>
      <c r="AH45" s="659">
        <f>-('5C1AE_Noble Minds'!$AL45+'5C1AE_Noble Minds'!$AO45)</f>
        <v>0</v>
      </c>
      <c r="AI45" s="659">
        <f>-('5C1AF_JCFA-Laf'!$AL45+'5C1AF_JCFA-Laf'!$AO45)</f>
        <v>0</v>
      </c>
      <c r="AJ45" s="659">
        <f>-('5C1AG_Collegiate'!$AL45+'5C1AG_Collegiate'!$AO45)</f>
        <v>0</v>
      </c>
      <c r="AK45" s="659">
        <f>-('5C1AH_BRUP'!$AL45+'5C1AH_BRUP'!$AO45)</f>
        <v>0</v>
      </c>
      <c r="AL45" s="659">
        <f>-('5C1AI_Harmony'!$AL45+'5C1AI_Harmony'!$AO45)</f>
        <v>0</v>
      </c>
      <c r="AM45" s="659">
        <f>-('5C1AJ_Athlos'!$AL45+'5C1AJ_Athlos'!$AO45)</f>
        <v>0</v>
      </c>
      <c r="AN45" s="659">
        <f>-('5C2_LAVCA'!AM45+'5C2_LAVCA'!AP45)</f>
        <v>-47409</v>
      </c>
      <c r="AO45" s="659">
        <f>-('5C3_UnvView'!AM45+'5C3_UnvView'!AP45)</f>
        <v>-99811</v>
      </c>
      <c r="AP45" s="660">
        <f t="shared" si="3"/>
        <v>-200389</v>
      </c>
      <c r="AQ45" s="661">
        <f t="shared" si="4"/>
        <v>9521394</v>
      </c>
    </row>
    <row r="46" spans="1:43" ht="15.6" customHeight="1" x14ac:dyDescent="0.2">
      <c r="A46" s="662">
        <v>40</v>
      </c>
      <c r="B46" s="663" t="s">
        <v>46</v>
      </c>
      <c r="C46" s="664">
        <f>'2_State Distrib and Adjs'!BG46</f>
        <v>133825051</v>
      </c>
      <c r="D46" s="664">
        <f>-'5A3_OJJ'!P46</f>
        <v>-7903</v>
      </c>
      <c r="E46" s="664"/>
      <c r="F46" s="664">
        <f>-('5C1A_Madison'!AL46+'5C1A_Madison'!AO46)</f>
        <v>0</v>
      </c>
      <c r="G46" s="664">
        <f>-('5C1B_DArbonne'!AL46+'5C1B_DArbonne'!AO46)</f>
        <v>0</v>
      </c>
      <c r="H46" s="664">
        <f>-('5C1C_Intl High'!AL46+'5C1C_Intl High'!AO46)</f>
        <v>0</v>
      </c>
      <c r="I46" s="664">
        <f>-('5C1D_NOMMA'!AL46+'5C1D_NOMMA'!AO46)</f>
        <v>0</v>
      </c>
      <c r="J46" s="664">
        <f>-('5C1E_LFNO'!AL46+'5C1E_LFNO'!AO46)</f>
        <v>0</v>
      </c>
      <c r="K46" s="664">
        <f>-('5C1F_L.C. Charter'!AL46+'5C1F_L.C. Charter'!AO46)</f>
        <v>0</v>
      </c>
      <c r="L46" s="664">
        <f>-('5C1G_JS Clark'!AL46+'5C1G_JS Clark'!AO46)</f>
        <v>0</v>
      </c>
      <c r="M46" s="664">
        <f>-('5C1H_Southwest'!AL46+'5C1H_Southwest'!AO46)</f>
        <v>0</v>
      </c>
      <c r="N46" s="664">
        <f>-('5C1I_LA Key'!AL46+'5C1I_LA Key'!AO46)</f>
        <v>0</v>
      </c>
      <c r="O46" s="664">
        <f>-('5C1J_Jeff Chamber'!AL46+'5C1J_Jeff Chamber'!AO46)</f>
        <v>0</v>
      </c>
      <c r="P46" s="664">
        <f>-('5C1M_GEO Mid'!AL46+'5C1M_GEO Mid'!AO46)</f>
        <v>0</v>
      </c>
      <c r="Q46" s="664">
        <f>-('5C1N_Delta'!AL46+'5C1N_Delta'!AO46)</f>
        <v>0</v>
      </c>
      <c r="R46" s="664">
        <f>-('5C1O_Impact'!AL46+'5C1O_Impact'!AO46)</f>
        <v>0</v>
      </c>
      <c r="S46" s="664">
        <f>-('5C1P_Vision'!AL46+'5C1P_Vision'!AO46)</f>
        <v>0</v>
      </c>
      <c r="T46" s="664">
        <f>-('5C1Q_Advantage'!AL46+'5C1Q_Advantage'!AO46)</f>
        <v>0</v>
      </c>
      <c r="U46" s="664">
        <f>-('5C1R_Iberville'!AL46+'5C1R_Iberville'!AO46)</f>
        <v>0</v>
      </c>
      <c r="V46" s="664">
        <f>-('5C1S_LC Col Prep'!AL46+'5C1S_LC Col Prep'!AO46)</f>
        <v>0</v>
      </c>
      <c r="W46" s="664">
        <f>-('5C1T_Northeast'!AL46+'5C1T_Northeast'!AO46)</f>
        <v>0</v>
      </c>
      <c r="X46" s="664">
        <f>-('5C1U_Acadiana Ren'!AL46+'5C1U_Acadiana Ren'!AO46)</f>
        <v>0</v>
      </c>
      <c r="Y46" s="664">
        <f>-('5C1V_Laf Ren'!AL46+'5C1V_Laf Ren'!AO46)</f>
        <v>0</v>
      </c>
      <c r="Z46" s="664">
        <f>-('5C1W_Willow'!AL46+'5C1W_Willow'!AO46)</f>
        <v>0</v>
      </c>
      <c r="AA46" s="664">
        <f>-('5C1X_Tangi'!AL46+'5C1X_Tangi'!AO46)</f>
        <v>0</v>
      </c>
      <c r="AB46" s="664">
        <f>-('5C1Y_GEO'!AL46+'5C1Y_GEO'!AO46)</f>
        <v>-2026</v>
      </c>
      <c r="AC46" s="664">
        <f>-('5C1Z_Lincoln Prep'!AL46+'5C1Z_Lincoln Prep'!AO46)</f>
        <v>0</v>
      </c>
      <c r="AD46" s="664">
        <f>-('5C1AA_Laurel'!$AL46+'5C1AA_Laurel'!$AO46)</f>
        <v>0</v>
      </c>
      <c r="AE46" s="664">
        <f>-('5C1AB_Apex'!$AL46+'5C1AB_Apex'!$AO46)</f>
        <v>0</v>
      </c>
      <c r="AF46" s="664">
        <f>-('5C1AC_Smothers'!$AL46+'5C1AC_Smothers'!$AO46)</f>
        <v>0</v>
      </c>
      <c r="AG46" s="664">
        <f>-('5C1AD_Greater'!$AL46+'5C1AD_Greater'!$AO46)</f>
        <v>0</v>
      </c>
      <c r="AH46" s="664">
        <f>-('5C1AE_Noble Minds'!$AL46+'5C1AE_Noble Minds'!$AO46)</f>
        <v>0</v>
      </c>
      <c r="AI46" s="664">
        <f>-('5C1AF_JCFA-Laf'!$AL46+'5C1AF_JCFA-Laf'!$AO46)</f>
        <v>0</v>
      </c>
      <c r="AJ46" s="664">
        <f>-('5C1AG_Collegiate'!$AL46+'5C1AG_Collegiate'!$AO46)</f>
        <v>0</v>
      </c>
      <c r="AK46" s="664">
        <f>-('5C1AH_BRUP'!$AL46+'5C1AH_BRUP'!$AO46)</f>
        <v>0</v>
      </c>
      <c r="AL46" s="1100">
        <f>-('5C1AI_Harmony'!$AL46+'5C1AI_Harmony'!$AO46)</f>
        <v>0</v>
      </c>
      <c r="AM46" s="1100">
        <f>-('5C1AJ_Athlos'!$AL46+'5C1AJ_Athlos'!$AO46)</f>
        <v>0</v>
      </c>
      <c r="AN46" s="664">
        <f>-('5C2_LAVCA'!AM46+'5C2_LAVCA'!AP46)</f>
        <v>-198800</v>
      </c>
      <c r="AO46" s="664">
        <f>-('5C3_UnvView'!AM46+'5C3_UnvView'!AP46)</f>
        <v>-203583</v>
      </c>
      <c r="AP46" s="665">
        <f t="shared" si="3"/>
        <v>-412312</v>
      </c>
      <c r="AQ46" s="666">
        <f t="shared" si="4"/>
        <v>133412739</v>
      </c>
    </row>
    <row r="47" spans="1:43" ht="15.6" customHeight="1" x14ac:dyDescent="0.2">
      <c r="A47" s="651">
        <v>41</v>
      </c>
      <c r="B47" s="652" t="s">
        <v>47</v>
      </c>
      <c r="C47" s="653">
        <f>'2_State Distrib and Adjs'!BG47</f>
        <v>5353830</v>
      </c>
      <c r="D47" s="653">
        <f>-'5A3_OJJ'!P47</f>
        <v>0</v>
      </c>
      <c r="E47" s="653"/>
      <c r="F47" s="653">
        <f>-('5C1A_Madison'!AL47+'5C1A_Madison'!AO47)</f>
        <v>0</v>
      </c>
      <c r="G47" s="653">
        <f>-('5C1B_DArbonne'!AL47+'5C1B_DArbonne'!AO47)</f>
        <v>0</v>
      </c>
      <c r="H47" s="653">
        <f>-('5C1C_Intl High'!AL47+'5C1C_Intl High'!AO47)</f>
        <v>0</v>
      </c>
      <c r="I47" s="653">
        <f>-('5C1D_NOMMA'!AL47+'5C1D_NOMMA'!AO47)</f>
        <v>0</v>
      </c>
      <c r="J47" s="653">
        <f>-('5C1E_LFNO'!AL47+'5C1E_LFNO'!AO47)</f>
        <v>0</v>
      </c>
      <c r="K47" s="653">
        <f>-('5C1F_L.C. Charter'!AL47+'5C1F_L.C. Charter'!AO47)</f>
        <v>0</v>
      </c>
      <c r="L47" s="653">
        <f>-('5C1G_JS Clark'!AL47+'5C1G_JS Clark'!AO47)</f>
        <v>0</v>
      </c>
      <c r="M47" s="653">
        <f>-('5C1H_Southwest'!AL47+'5C1H_Southwest'!AO47)</f>
        <v>0</v>
      </c>
      <c r="N47" s="653">
        <f>-('5C1I_LA Key'!AL47+'5C1I_LA Key'!AO47)</f>
        <v>0</v>
      </c>
      <c r="O47" s="653">
        <f>-('5C1J_Jeff Chamber'!AL47+'5C1J_Jeff Chamber'!AO47)</f>
        <v>0</v>
      </c>
      <c r="P47" s="653">
        <f>-('5C1M_GEO Mid'!AL47+'5C1M_GEO Mid'!AO47)</f>
        <v>0</v>
      </c>
      <c r="Q47" s="653">
        <f>-('5C1N_Delta'!AL47+'5C1N_Delta'!AO47)</f>
        <v>0</v>
      </c>
      <c r="R47" s="653">
        <f>-('5C1O_Impact'!AL47+'5C1O_Impact'!AO47)</f>
        <v>0</v>
      </c>
      <c r="S47" s="653">
        <f>-('5C1P_Vision'!AL47+'5C1P_Vision'!AO47)</f>
        <v>0</v>
      </c>
      <c r="T47" s="653">
        <f>-('5C1Q_Advantage'!AL47+'5C1Q_Advantage'!AO47)</f>
        <v>0</v>
      </c>
      <c r="U47" s="653">
        <f>-('5C1R_Iberville'!AL47+'5C1R_Iberville'!AO47)</f>
        <v>0</v>
      </c>
      <c r="V47" s="653">
        <f>-('5C1S_LC Col Prep'!AL47+'5C1S_LC Col Prep'!AO47)</f>
        <v>0</v>
      </c>
      <c r="W47" s="653">
        <f>-('5C1T_Northeast'!AL47+'5C1T_Northeast'!AO47)</f>
        <v>0</v>
      </c>
      <c r="X47" s="653">
        <f>-('5C1U_Acadiana Ren'!AL47+'5C1U_Acadiana Ren'!AO47)</f>
        <v>0</v>
      </c>
      <c r="Y47" s="653">
        <f>-('5C1V_Laf Ren'!AL47+'5C1V_Laf Ren'!AO47)</f>
        <v>0</v>
      </c>
      <c r="Z47" s="653">
        <f>-('5C1W_Willow'!AL47+'5C1W_Willow'!AO47)</f>
        <v>0</v>
      </c>
      <c r="AA47" s="653">
        <f>-('5C1X_Tangi'!AL47+'5C1X_Tangi'!AO47)</f>
        <v>0</v>
      </c>
      <c r="AB47" s="653">
        <f>-('5C1Y_GEO'!AL47+'5C1Y_GEO'!AO47)</f>
        <v>0</v>
      </c>
      <c r="AC47" s="654">
        <f>-('5C1Z_Lincoln Prep'!AL47+'5C1Z_Lincoln Prep'!AO47)</f>
        <v>0</v>
      </c>
      <c r="AD47" s="654">
        <f>-('5C1AA_Laurel'!$AL47+'5C1AA_Laurel'!$AO47)</f>
        <v>0</v>
      </c>
      <c r="AE47" s="654">
        <f>-('5C1AB_Apex'!$AL47+'5C1AB_Apex'!$AO47)</f>
        <v>0</v>
      </c>
      <c r="AF47" s="654">
        <f>-('5C1AC_Smothers'!$AL47+'5C1AC_Smothers'!$AO47)</f>
        <v>0</v>
      </c>
      <c r="AG47" s="654">
        <f>-('5C1AD_Greater'!$AL47+'5C1AD_Greater'!$AO47)</f>
        <v>0</v>
      </c>
      <c r="AH47" s="654">
        <f>-('5C1AE_Noble Minds'!$AL47+'5C1AE_Noble Minds'!$AO47)</f>
        <v>0</v>
      </c>
      <c r="AI47" s="654">
        <f>-('5C1AF_JCFA-Laf'!$AL47+'5C1AF_JCFA-Laf'!$AO47)</f>
        <v>0</v>
      </c>
      <c r="AJ47" s="654">
        <f>-('5C1AG_Collegiate'!$AL47+'5C1AG_Collegiate'!$AO47)</f>
        <v>0</v>
      </c>
      <c r="AK47" s="654">
        <f>-('5C1AH_BRUP'!$AL47+'5C1AH_BRUP'!$AO47)</f>
        <v>0</v>
      </c>
      <c r="AL47" s="1099">
        <f>-('5C1AI_Harmony'!$AL47+'5C1AI_Harmony'!$AO47)</f>
        <v>0</v>
      </c>
      <c r="AM47" s="1099">
        <f>-('5C1AJ_Athlos'!$AL47+'5C1AJ_Athlos'!$AO47)</f>
        <v>0</v>
      </c>
      <c r="AN47" s="653">
        <f>-('5C2_LAVCA'!AM47+'5C2_LAVCA'!AP47)</f>
        <v>-44347</v>
      </c>
      <c r="AO47" s="653">
        <f>-('5C3_UnvView'!AM47+'5C3_UnvView'!AP47)</f>
        <v>-49275</v>
      </c>
      <c r="AP47" s="655">
        <f t="shared" si="3"/>
        <v>-93622</v>
      </c>
      <c r="AQ47" s="656">
        <f t="shared" si="4"/>
        <v>5260208</v>
      </c>
    </row>
    <row r="48" spans="1:43" ht="15.6" customHeight="1" x14ac:dyDescent="0.2">
      <c r="A48" s="657">
        <v>42</v>
      </c>
      <c r="B48" s="658" t="s">
        <v>48</v>
      </c>
      <c r="C48" s="659">
        <f>'2_State Distrib and Adjs'!BG48</f>
        <v>15714986</v>
      </c>
      <c r="D48" s="659">
        <f>-'5A3_OJJ'!P48</f>
        <v>-25317</v>
      </c>
      <c r="E48" s="659"/>
      <c r="F48" s="659">
        <f>-('5C1A_Madison'!AL48+'5C1A_Madison'!AO48)</f>
        <v>0</v>
      </c>
      <c r="G48" s="659">
        <f>-('5C1B_DArbonne'!AL48+'5C1B_DArbonne'!AO48)</f>
        <v>0</v>
      </c>
      <c r="H48" s="659">
        <f>-('5C1C_Intl High'!AL48+'5C1C_Intl High'!AO48)</f>
        <v>0</v>
      </c>
      <c r="I48" s="659">
        <f>-('5C1D_NOMMA'!AL48+'5C1D_NOMMA'!AO48)</f>
        <v>0</v>
      </c>
      <c r="J48" s="659">
        <f>-('5C1E_LFNO'!AL48+'5C1E_LFNO'!AO48)</f>
        <v>0</v>
      </c>
      <c r="K48" s="659">
        <f>-('5C1F_L.C. Charter'!AL48+'5C1F_L.C. Charter'!AO48)</f>
        <v>0</v>
      </c>
      <c r="L48" s="659">
        <f>-('5C1G_JS Clark'!AL48+'5C1G_JS Clark'!AO48)</f>
        <v>0</v>
      </c>
      <c r="M48" s="659">
        <f>-('5C1H_Southwest'!AL48+'5C1H_Southwest'!AO48)</f>
        <v>0</v>
      </c>
      <c r="N48" s="659">
        <f>-('5C1I_LA Key'!AL48+'5C1I_LA Key'!AO48)</f>
        <v>0</v>
      </c>
      <c r="O48" s="659">
        <f>-('5C1J_Jeff Chamber'!AL48+'5C1J_Jeff Chamber'!AO48)</f>
        <v>0</v>
      </c>
      <c r="P48" s="659">
        <f>-('5C1M_GEO Mid'!AL48+'5C1M_GEO Mid'!AO48)</f>
        <v>0</v>
      </c>
      <c r="Q48" s="659">
        <f>-('5C1N_Delta'!AL48+'5C1N_Delta'!AO48)</f>
        <v>0</v>
      </c>
      <c r="R48" s="659">
        <f>-('5C1O_Impact'!AL48+'5C1O_Impact'!AO48)</f>
        <v>0</v>
      </c>
      <c r="S48" s="659">
        <f>-('5C1P_Vision'!AL48+'5C1P_Vision'!AO48)</f>
        <v>0</v>
      </c>
      <c r="T48" s="659">
        <f>-('5C1Q_Advantage'!AL48+'5C1Q_Advantage'!AO48)</f>
        <v>0</v>
      </c>
      <c r="U48" s="659">
        <f>-('5C1R_Iberville'!AL48+'5C1R_Iberville'!AO48)</f>
        <v>0</v>
      </c>
      <c r="V48" s="659">
        <f>-('5C1S_LC Col Prep'!AL48+'5C1S_LC Col Prep'!AO48)</f>
        <v>0</v>
      </c>
      <c r="W48" s="659">
        <f>-('5C1T_Northeast'!AL48+'5C1T_Northeast'!AO48)</f>
        <v>0</v>
      </c>
      <c r="X48" s="659">
        <f>-('5C1U_Acadiana Ren'!AL48+'5C1U_Acadiana Ren'!AO48)</f>
        <v>0</v>
      </c>
      <c r="Y48" s="659">
        <f>-('5C1V_Laf Ren'!AL48+'5C1V_Laf Ren'!AO48)</f>
        <v>0</v>
      </c>
      <c r="Z48" s="659">
        <f>-('5C1W_Willow'!AL48+'5C1W_Willow'!AO48)</f>
        <v>0</v>
      </c>
      <c r="AA48" s="659">
        <f>-('5C1X_Tangi'!AL48+'5C1X_Tangi'!AO48)</f>
        <v>0</v>
      </c>
      <c r="AB48" s="659">
        <f>-('5C1Y_GEO'!AL48+'5C1Y_GEO'!AO48)</f>
        <v>0</v>
      </c>
      <c r="AC48" s="659">
        <f>-('5C1Z_Lincoln Prep'!AL48+'5C1Z_Lincoln Prep'!AO48)</f>
        <v>0</v>
      </c>
      <c r="AD48" s="659">
        <f>-('5C1AA_Laurel'!$AL48+'5C1AA_Laurel'!$AO48)</f>
        <v>0</v>
      </c>
      <c r="AE48" s="659">
        <f>-('5C1AB_Apex'!$AL48+'5C1AB_Apex'!$AO48)</f>
        <v>0</v>
      </c>
      <c r="AF48" s="659">
        <f>-('5C1AC_Smothers'!$AL48+'5C1AC_Smothers'!$AO48)</f>
        <v>0</v>
      </c>
      <c r="AG48" s="659">
        <f>-('5C1AD_Greater'!$AL48+'5C1AD_Greater'!$AO48)</f>
        <v>0</v>
      </c>
      <c r="AH48" s="659">
        <f>-('5C1AE_Noble Minds'!$AL48+'5C1AE_Noble Minds'!$AO48)</f>
        <v>0</v>
      </c>
      <c r="AI48" s="659">
        <f>-('5C1AF_JCFA-Laf'!$AL48+'5C1AF_JCFA-Laf'!$AO48)</f>
        <v>0</v>
      </c>
      <c r="AJ48" s="659">
        <f>-('5C1AG_Collegiate'!$AL48+'5C1AG_Collegiate'!$AO48)</f>
        <v>0</v>
      </c>
      <c r="AK48" s="659">
        <f>-('5C1AH_BRUP'!$AL48+'5C1AH_BRUP'!$AO48)</f>
        <v>0</v>
      </c>
      <c r="AL48" s="659">
        <f>-('5C1AI_Harmony'!$AL48+'5C1AI_Harmony'!$AO48)</f>
        <v>0</v>
      </c>
      <c r="AM48" s="659">
        <f>-('5C1AJ_Athlos'!$AL48+'5C1AJ_Athlos'!$AO48)</f>
        <v>0</v>
      </c>
      <c r="AN48" s="659">
        <f>-('5C2_LAVCA'!AM48+'5C2_LAVCA'!AP48)</f>
        <v>-34050</v>
      </c>
      <c r="AO48" s="659">
        <f>-('5C3_UnvView'!AM48+'5C3_UnvView'!AP48)</f>
        <v>-108159</v>
      </c>
      <c r="AP48" s="660">
        <f t="shared" si="3"/>
        <v>-167526</v>
      </c>
      <c r="AQ48" s="661">
        <f t="shared" si="4"/>
        <v>15547460</v>
      </c>
    </row>
    <row r="49" spans="1:43" ht="15.6" customHeight="1" x14ac:dyDescent="0.2">
      <c r="A49" s="657">
        <v>43</v>
      </c>
      <c r="B49" s="658" t="s">
        <v>49</v>
      </c>
      <c r="C49" s="659">
        <f>'2_State Distrib and Adjs'!BG49</f>
        <v>28049716</v>
      </c>
      <c r="D49" s="659">
        <f>-'5A3_OJJ'!P49</f>
        <v>-3527</v>
      </c>
      <c r="E49" s="659"/>
      <c r="F49" s="659">
        <f>-('5C1A_Madison'!AL49+'5C1A_Madison'!AO49)</f>
        <v>0</v>
      </c>
      <c r="G49" s="659">
        <f>-('5C1B_DArbonne'!AL49+'5C1B_DArbonne'!AO49)</f>
        <v>0</v>
      </c>
      <c r="H49" s="659">
        <f>-('5C1C_Intl High'!AL49+'5C1C_Intl High'!AO49)</f>
        <v>0</v>
      </c>
      <c r="I49" s="659">
        <f>-('5C1D_NOMMA'!AL49+'5C1D_NOMMA'!AO49)</f>
        <v>0</v>
      </c>
      <c r="J49" s="659">
        <f>-('5C1E_LFNO'!AL49+'5C1E_LFNO'!AO49)</f>
        <v>0</v>
      </c>
      <c r="K49" s="659">
        <f>-('5C1F_L.C. Charter'!AL49+'5C1F_L.C. Charter'!AO49)</f>
        <v>0</v>
      </c>
      <c r="L49" s="659">
        <f>-('5C1G_JS Clark'!AL49+'5C1G_JS Clark'!AO49)</f>
        <v>0</v>
      </c>
      <c r="M49" s="659">
        <f>-('5C1H_Southwest'!AL49+'5C1H_Southwest'!AO49)</f>
        <v>0</v>
      </c>
      <c r="N49" s="659">
        <f>-('5C1I_LA Key'!AL49+'5C1I_LA Key'!AO49)</f>
        <v>0</v>
      </c>
      <c r="O49" s="659">
        <f>-('5C1J_Jeff Chamber'!AL49+'5C1J_Jeff Chamber'!AO49)</f>
        <v>0</v>
      </c>
      <c r="P49" s="659">
        <f>-('5C1M_GEO Mid'!AL49+'5C1M_GEO Mid'!AO49)</f>
        <v>0</v>
      </c>
      <c r="Q49" s="659">
        <f>-('5C1N_Delta'!AL49+'5C1N_Delta'!AO49)</f>
        <v>0</v>
      </c>
      <c r="R49" s="659">
        <f>-('5C1O_Impact'!AL49+'5C1O_Impact'!AO49)</f>
        <v>0</v>
      </c>
      <c r="S49" s="659">
        <f>-('5C1P_Vision'!AL49+'5C1P_Vision'!AO49)</f>
        <v>0</v>
      </c>
      <c r="T49" s="659">
        <f>-('5C1Q_Advantage'!AL49+'5C1Q_Advantage'!AO49)</f>
        <v>0</v>
      </c>
      <c r="U49" s="659">
        <f>-('5C1R_Iberville'!AL49+'5C1R_Iberville'!AO49)</f>
        <v>0</v>
      </c>
      <c r="V49" s="659">
        <f>-('5C1S_LC Col Prep'!AL49+'5C1S_LC Col Prep'!AO49)</f>
        <v>0</v>
      </c>
      <c r="W49" s="659">
        <f>-('5C1T_Northeast'!AL49+'5C1T_Northeast'!AO49)</f>
        <v>0</v>
      </c>
      <c r="X49" s="659">
        <f>-('5C1U_Acadiana Ren'!AL49+'5C1U_Acadiana Ren'!AO49)</f>
        <v>0</v>
      </c>
      <c r="Y49" s="659">
        <f>-('5C1V_Laf Ren'!AL49+'5C1V_Laf Ren'!AO49)</f>
        <v>0</v>
      </c>
      <c r="Z49" s="659">
        <f>-('5C1W_Willow'!AL49+'5C1W_Willow'!AO49)</f>
        <v>0</v>
      </c>
      <c r="AA49" s="659">
        <f>-('5C1X_Tangi'!AL49+'5C1X_Tangi'!AO49)</f>
        <v>0</v>
      </c>
      <c r="AB49" s="659">
        <f>-('5C1Y_GEO'!AL49+'5C1Y_GEO'!AO49)</f>
        <v>0</v>
      </c>
      <c r="AC49" s="659">
        <f>-('5C1Z_Lincoln Prep'!AL49+'5C1Z_Lincoln Prep'!AO49)</f>
        <v>0</v>
      </c>
      <c r="AD49" s="659">
        <f>-('5C1AA_Laurel'!$AL49+'5C1AA_Laurel'!$AO49)</f>
        <v>0</v>
      </c>
      <c r="AE49" s="659">
        <f>-('5C1AB_Apex'!$AL49+'5C1AB_Apex'!$AO49)</f>
        <v>0</v>
      </c>
      <c r="AF49" s="659">
        <f>-('5C1AC_Smothers'!$AL49+'5C1AC_Smothers'!$AO49)</f>
        <v>0</v>
      </c>
      <c r="AG49" s="659">
        <f>-('5C1AD_Greater'!$AL49+'5C1AD_Greater'!$AO49)</f>
        <v>0</v>
      </c>
      <c r="AH49" s="659">
        <f>-('5C1AE_Noble Minds'!$AL49+'5C1AE_Noble Minds'!$AO49)</f>
        <v>0</v>
      </c>
      <c r="AI49" s="659">
        <f>-('5C1AF_JCFA-Laf'!$AL49+'5C1AF_JCFA-Laf'!$AO49)</f>
        <v>0</v>
      </c>
      <c r="AJ49" s="659">
        <f>-('5C1AG_Collegiate'!$AL49+'5C1AG_Collegiate'!$AO49)</f>
        <v>0</v>
      </c>
      <c r="AK49" s="659">
        <f>-('5C1AH_BRUP'!$AL49+'5C1AH_BRUP'!$AO49)</f>
        <v>0</v>
      </c>
      <c r="AL49" s="659">
        <f>-('5C1AI_Harmony'!$AL49+'5C1AI_Harmony'!$AO49)</f>
        <v>0</v>
      </c>
      <c r="AM49" s="659">
        <f>-('5C1AJ_Athlos'!$AL49+'5C1AJ_Athlos'!$AO49)</f>
        <v>0</v>
      </c>
      <c r="AN49" s="659">
        <f>-('5C2_LAVCA'!AM49+'5C2_LAVCA'!AP49)</f>
        <v>-27626</v>
      </c>
      <c r="AO49" s="659">
        <f>-('5C3_UnvView'!AM49+'5C3_UnvView'!AP49)</f>
        <v>-17267</v>
      </c>
      <c r="AP49" s="660">
        <f t="shared" si="3"/>
        <v>-48420</v>
      </c>
      <c r="AQ49" s="661">
        <f t="shared" si="4"/>
        <v>28001296</v>
      </c>
    </row>
    <row r="50" spans="1:43" ht="15.6" customHeight="1" x14ac:dyDescent="0.2">
      <c r="A50" s="657">
        <v>44</v>
      </c>
      <c r="B50" s="658" t="s">
        <v>50</v>
      </c>
      <c r="C50" s="659">
        <f>'2_State Distrib and Adjs'!BG50</f>
        <v>44417693</v>
      </c>
      <c r="D50" s="659">
        <f>-'5A3_OJJ'!P50</f>
        <v>-2923</v>
      </c>
      <c r="E50" s="659"/>
      <c r="F50" s="659">
        <f>-('5C1A_Madison'!AL50+'5C1A_Madison'!AO50)</f>
        <v>0</v>
      </c>
      <c r="G50" s="659">
        <f>-('5C1B_DArbonne'!AL50+'5C1B_DArbonne'!AO50)</f>
        <v>0</v>
      </c>
      <c r="H50" s="659">
        <f>-('5C1C_Intl High'!AL50+'5C1C_Intl High'!AO50)</f>
        <v>-9508</v>
      </c>
      <c r="I50" s="659">
        <f>-('5C1D_NOMMA'!AL50+'5C1D_NOMMA'!AO50)</f>
        <v>-19015</v>
      </c>
      <c r="J50" s="659">
        <f>-('5C1E_LFNO'!AL50+'5C1E_LFNO'!AO50)</f>
        <v>-17114</v>
      </c>
      <c r="K50" s="659">
        <f>-('5C1F_L.C. Charter'!AL50+'5C1F_L.C. Charter'!AO50)</f>
        <v>0</v>
      </c>
      <c r="L50" s="659">
        <f>-('5C1G_JS Clark'!AL50+'5C1G_JS Clark'!AO50)</f>
        <v>0</v>
      </c>
      <c r="M50" s="659">
        <f>-('5C1H_Southwest'!AL50+'5C1H_Southwest'!AO50)</f>
        <v>0</v>
      </c>
      <c r="N50" s="659">
        <f>-('5C1I_LA Key'!AL50+'5C1I_LA Key'!AO50)</f>
        <v>0</v>
      </c>
      <c r="O50" s="659">
        <f>-('5C1J_Jeff Chamber'!AL50+'5C1J_Jeff Chamber'!AO50)</f>
        <v>-3803</v>
      </c>
      <c r="P50" s="659">
        <f>-('5C1M_GEO Mid'!AL50+'5C1M_GEO Mid'!AO50)</f>
        <v>0</v>
      </c>
      <c r="Q50" s="659">
        <f>-('5C1N_Delta'!AL50+'5C1N_Delta'!AO50)</f>
        <v>0</v>
      </c>
      <c r="R50" s="659">
        <f>-('5C1O_Impact'!AL50+'5C1O_Impact'!AO50)</f>
        <v>0</v>
      </c>
      <c r="S50" s="659">
        <f>-('5C1P_Vision'!AL50+'5C1P_Vision'!AO50)</f>
        <v>0</v>
      </c>
      <c r="T50" s="659">
        <f>-('5C1Q_Advantage'!AL50+'5C1Q_Advantage'!AO50)</f>
        <v>0</v>
      </c>
      <c r="U50" s="659">
        <f>-('5C1R_Iberville'!AL50+'5C1R_Iberville'!AO50)</f>
        <v>0</v>
      </c>
      <c r="V50" s="659">
        <f>-('5C1S_LC Col Prep'!AL50+'5C1S_LC Col Prep'!AO50)</f>
        <v>0</v>
      </c>
      <c r="W50" s="659">
        <f>-('5C1T_Northeast'!AL50+'5C1T_Northeast'!AO50)</f>
        <v>0</v>
      </c>
      <c r="X50" s="659">
        <f>-('5C1U_Acadiana Ren'!AL50+'5C1U_Acadiana Ren'!AO50)</f>
        <v>0</v>
      </c>
      <c r="Y50" s="659">
        <f>-('5C1V_Laf Ren'!AL50+'5C1V_Laf Ren'!AO50)</f>
        <v>0</v>
      </c>
      <c r="Z50" s="659">
        <f>-('5C1W_Willow'!AL50+'5C1W_Willow'!AO50)</f>
        <v>0</v>
      </c>
      <c r="AA50" s="659">
        <f>-('5C1X_Tangi'!AL50+'5C1X_Tangi'!AO50)</f>
        <v>0</v>
      </c>
      <c r="AB50" s="659">
        <f>-('5C1Y_GEO'!AL50+'5C1Y_GEO'!AO50)</f>
        <v>0</v>
      </c>
      <c r="AC50" s="659">
        <f>-('5C1Z_Lincoln Prep'!AL50+'5C1Z_Lincoln Prep'!AO50)</f>
        <v>0</v>
      </c>
      <c r="AD50" s="659">
        <f>-('5C1AA_Laurel'!$AL50+'5C1AA_Laurel'!$AO50)</f>
        <v>0</v>
      </c>
      <c r="AE50" s="659">
        <f>-('5C1AB_Apex'!$AL50+'5C1AB_Apex'!$AO50)</f>
        <v>0</v>
      </c>
      <c r="AF50" s="659">
        <f>-('5C1AC_Smothers'!$AL50+'5C1AC_Smothers'!$AO50)</f>
        <v>-32326</v>
      </c>
      <c r="AG50" s="659">
        <f>-('5C1AD_Greater'!$AL50+'5C1AD_Greater'!$AO50)</f>
        <v>0</v>
      </c>
      <c r="AH50" s="659">
        <f>-('5C1AE_Noble Minds'!$AL50+'5C1AE_Noble Minds'!$AO50)</f>
        <v>-3803</v>
      </c>
      <c r="AI50" s="659">
        <f>-('5C1AF_JCFA-Laf'!$AL50+'5C1AF_JCFA-Laf'!$AO50)</f>
        <v>0</v>
      </c>
      <c r="AJ50" s="659">
        <f>-('5C1AG_Collegiate'!$AL50+'5C1AG_Collegiate'!$AO50)</f>
        <v>0</v>
      </c>
      <c r="AK50" s="659">
        <f>-('5C1AH_BRUP'!$AL50+'5C1AH_BRUP'!$AO50)</f>
        <v>0</v>
      </c>
      <c r="AL50" s="659">
        <f>-('5C1AI_Harmony'!$AL50+'5C1AI_Harmony'!$AO50)</f>
        <v>0</v>
      </c>
      <c r="AM50" s="659">
        <f>-('5C1AJ_Athlos'!$AL50+'5C1AJ_Athlos'!$AO50)</f>
        <v>-3803</v>
      </c>
      <c r="AN50" s="659">
        <f>-('5C2_LAVCA'!AM50+'5C2_LAVCA'!AP50)</f>
        <v>-78723</v>
      </c>
      <c r="AO50" s="659">
        <f>-('5C3_UnvView'!AM50+'5C3_UnvView'!AP50)</f>
        <v>-68454</v>
      </c>
      <c r="AP50" s="660">
        <f t="shared" si="3"/>
        <v>-239472</v>
      </c>
      <c r="AQ50" s="661">
        <f t="shared" si="4"/>
        <v>44178221</v>
      </c>
    </row>
    <row r="51" spans="1:43" ht="15.6" customHeight="1" x14ac:dyDescent="0.2">
      <c r="A51" s="662">
        <v>45</v>
      </c>
      <c r="B51" s="663" t="s">
        <v>51</v>
      </c>
      <c r="C51" s="664">
        <f>'2_State Distrib and Adjs'!BG51</f>
        <v>30516039</v>
      </c>
      <c r="D51" s="664">
        <f>-'5A3_OJJ'!P51</f>
        <v>-11877</v>
      </c>
      <c r="E51" s="664"/>
      <c r="F51" s="664">
        <f>-('5C1A_Madison'!AL51+'5C1A_Madison'!AO51)</f>
        <v>0</v>
      </c>
      <c r="G51" s="664">
        <f>-('5C1B_DArbonne'!AL51+'5C1B_DArbonne'!AO51)</f>
        <v>0</v>
      </c>
      <c r="H51" s="664">
        <f>-('5C1C_Intl High'!AL51+'5C1C_Intl High'!AO51)</f>
        <v>0</v>
      </c>
      <c r="I51" s="664">
        <f>-('5C1D_NOMMA'!AL51+'5C1D_NOMMA'!AO51)</f>
        <v>-39777</v>
      </c>
      <c r="J51" s="664">
        <f>-('5C1E_LFNO'!AL51+'5C1E_LFNO'!AO51)</f>
        <v>-53036</v>
      </c>
      <c r="K51" s="664">
        <f>-('5C1F_L.C. Charter'!AL51+'5C1F_L.C. Charter'!AO51)</f>
        <v>0</v>
      </c>
      <c r="L51" s="664">
        <f>-('5C1G_JS Clark'!AL51+'5C1G_JS Clark'!AO51)</f>
        <v>0</v>
      </c>
      <c r="M51" s="664">
        <f>-('5C1H_Southwest'!AL51+'5C1H_Southwest'!AO51)</f>
        <v>0</v>
      </c>
      <c r="N51" s="664">
        <f>-('5C1I_LA Key'!AL51+'5C1I_LA Key'!AO51)</f>
        <v>0</v>
      </c>
      <c r="O51" s="664">
        <f>-('5C1J_Jeff Chamber'!AL51+'5C1J_Jeff Chamber'!AO51)</f>
        <v>-6630</v>
      </c>
      <c r="P51" s="664">
        <f>-('5C1M_GEO Mid'!AL51+'5C1M_GEO Mid'!AO51)</f>
        <v>0</v>
      </c>
      <c r="Q51" s="664">
        <f>-('5C1N_Delta'!AL51+'5C1N_Delta'!AO51)</f>
        <v>0</v>
      </c>
      <c r="R51" s="664">
        <f>-('5C1O_Impact'!AL51+'5C1O_Impact'!AO51)</f>
        <v>0</v>
      </c>
      <c r="S51" s="664">
        <f>-('5C1P_Vision'!AL51+'5C1P_Vision'!AO51)</f>
        <v>0</v>
      </c>
      <c r="T51" s="664">
        <f>-('5C1Q_Advantage'!AL51+'5C1Q_Advantage'!AO51)</f>
        <v>0</v>
      </c>
      <c r="U51" s="664">
        <f>-('5C1R_Iberville'!AL51+'5C1R_Iberville'!AO51)</f>
        <v>0</v>
      </c>
      <c r="V51" s="664">
        <f>-('5C1S_LC Col Prep'!AL51+'5C1S_LC Col Prep'!AO51)</f>
        <v>0</v>
      </c>
      <c r="W51" s="664">
        <f>-('5C1T_Northeast'!AL51+'5C1T_Northeast'!AO51)</f>
        <v>0</v>
      </c>
      <c r="X51" s="664">
        <f>-('5C1U_Acadiana Ren'!AL51+'5C1U_Acadiana Ren'!AO51)</f>
        <v>0</v>
      </c>
      <c r="Y51" s="664">
        <f>-('5C1V_Laf Ren'!AL51+'5C1V_Laf Ren'!AO51)</f>
        <v>0</v>
      </c>
      <c r="Z51" s="664">
        <f>-('5C1W_Willow'!AL51+'5C1W_Willow'!AO51)</f>
        <v>0</v>
      </c>
      <c r="AA51" s="664">
        <f>-('5C1X_Tangi'!AL51+'5C1X_Tangi'!AO51)</f>
        <v>0</v>
      </c>
      <c r="AB51" s="664">
        <f>-('5C1Y_GEO'!AL51+'5C1Y_GEO'!AO51)</f>
        <v>0</v>
      </c>
      <c r="AC51" s="664">
        <f>-('5C1Z_Lincoln Prep'!AL51+'5C1Z_Lincoln Prep'!AO51)</f>
        <v>0</v>
      </c>
      <c r="AD51" s="664">
        <f>-('5C1AA_Laurel'!$AL51+'5C1AA_Laurel'!$AO51)</f>
        <v>0</v>
      </c>
      <c r="AE51" s="664">
        <f>-('5C1AB_Apex'!$AL51+'5C1AB_Apex'!$AO51)</f>
        <v>0</v>
      </c>
      <c r="AF51" s="664">
        <f>-('5C1AC_Smothers'!$AL51+'5C1AC_Smothers'!$AO51)</f>
        <v>-72924</v>
      </c>
      <c r="AG51" s="664">
        <f>-('5C1AD_Greater'!$AL51+'5C1AD_Greater'!$AO51)</f>
        <v>0</v>
      </c>
      <c r="AH51" s="664">
        <f>-('5C1AE_Noble Minds'!$AL51+'5C1AE_Noble Minds'!$AO51)</f>
        <v>0</v>
      </c>
      <c r="AI51" s="664">
        <f>-('5C1AF_JCFA-Laf'!$AL51+'5C1AF_JCFA-Laf'!$AO51)</f>
        <v>0</v>
      </c>
      <c r="AJ51" s="664">
        <f>-('5C1AG_Collegiate'!$AL51+'5C1AG_Collegiate'!$AO51)</f>
        <v>0</v>
      </c>
      <c r="AK51" s="664">
        <f>-('5C1AH_BRUP'!$AL51+'5C1AH_BRUP'!$AO51)</f>
        <v>0</v>
      </c>
      <c r="AL51" s="1100">
        <f>-('5C1AI_Harmony'!$AL51+'5C1AI_Harmony'!$AO51)</f>
        <v>0</v>
      </c>
      <c r="AM51" s="1100">
        <f>-('5C1AJ_Athlos'!$AL51+'5C1AJ_Athlos'!$AO51)</f>
        <v>0</v>
      </c>
      <c r="AN51" s="664">
        <f>-('5C2_LAVCA'!AM51+'5C2_LAVCA'!AP51)</f>
        <v>-220256</v>
      </c>
      <c r="AO51" s="664">
        <f>-('5C3_UnvView'!AM51+'5C3_UnvView'!AP51)</f>
        <v>-190930</v>
      </c>
      <c r="AP51" s="665">
        <f t="shared" si="3"/>
        <v>-595430</v>
      </c>
      <c r="AQ51" s="666">
        <f t="shared" si="4"/>
        <v>29920609</v>
      </c>
    </row>
    <row r="52" spans="1:43" ht="15.6" customHeight="1" x14ac:dyDescent="0.2">
      <c r="A52" s="651">
        <v>46</v>
      </c>
      <c r="B52" s="652" t="s">
        <v>52</v>
      </c>
      <c r="C52" s="653">
        <f>'2_State Distrib and Adjs'!BG52</f>
        <v>8827017</v>
      </c>
      <c r="D52" s="653">
        <f>-'5A3_OJJ'!P52</f>
        <v>0</v>
      </c>
      <c r="E52" s="653"/>
      <c r="F52" s="653">
        <f>-('5C1A_Madison'!AL52+'5C1A_Madison'!AO52)</f>
        <v>0</v>
      </c>
      <c r="G52" s="653">
        <f>-('5C1B_DArbonne'!AL52+'5C1B_DArbonne'!AO52)</f>
        <v>0</v>
      </c>
      <c r="H52" s="653">
        <f>-('5C1C_Intl High'!AL52+'5C1C_Intl High'!AO52)</f>
        <v>0</v>
      </c>
      <c r="I52" s="653">
        <f>-('5C1D_NOMMA'!AL52+'5C1D_NOMMA'!AO52)</f>
        <v>0</v>
      </c>
      <c r="J52" s="653">
        <f>-('5C1E_LFNO'!AL52+'5C1E_LFNO'!AO52)</f>
        <v>0</v>
      </c>
      <c r="K52" s="653">
        <f>-('5C1F_L.C. Charter'!AL52+'5C1F_L.C. Charter'!AO52)</f>
        <v>0</v>
      </c>
      <c r="L52" s="653">
        <f>-('5C1G_JS Clark'!AL52+'5C1G_JS Clark'!AO52)</f>
        <v>0</v>
      </c>
      <c r="M52" s="653">
        <f>-('5C1H_Southwest'!AL52+'5C1H_Southwest'!AO52)</f>
        <v>0</v>
      </c>
      <c r="N52" s="653">
        <f>-('5C1I_LA Key'!AL52+'5C1I_LA Key'!AO52)</f>
        <v>0</v>
      </c>
      <c r="O52" s="653">
        <f>-('5C1J_Jeff Chamber'!AL52+'5C1J_Jeff Chamber'!AO52)</f>
        <v>0</v>
      </c>
      <c r="P52" s="653">
        <f>-('5C1M_GEO Mid'!AL52+'5C1M_GEO Mid'!AO52)</f>
        <v>0</v>
      </c>
      <c r="Q52" s="653">
        <f>-('5C1N_Delta'!AL52+'5C1N_Delta'!AO52)</f>
        <v>0</v>
      </c>
      <c r="R52" s="653">
        <f>-('5C1O_Impact'!AL52+'5C1O_Impact'!AO52)</f>
        <v>0</v>
      </c>
      <c r="S52" s="653">
        <f>-('5C1P_Vision'!AL52+'5C1P_Vision'!AO52)</f>
        <v>0</v>
      </c>
      <c r="T52" s="653">
        <f>-('5C1Q_Advantage'!AL52+'5C1Q_Advantage'!AO52)</f>
        <v>0</v>
      </c>
      <c r="U52" s="653">
        <f>-('5C1R_Iberville'!AL52+'5C1R_Iberville'!AO52)</f>
        <v>0</v>
      </c>
      <c r="V52" s="653">
        <f>-('5C1S_LC Col Prep'!AL52+'5C1S_LC Col Prep'!AO52)</f>
        <v>0</v>
      </c>
      <c r="W52" s="653">
        <f>-('5C1T_Northeast'!AL52+'5C1T_Northeast'!AO52)</f>
        <v>0</v>
      </c>
      <c r="X52" s="653">
        <f>-('5C1U_Acadiana Ren'!AL52+'5C1U_Acadiana Ren'!AO52)</f>
        <v>0</v>
      </c>
      <c r="Y52" s="653">
        <f>-('5C1V_Laf Ren'!AL52+'5C1V_Laf Ren'!AO52)</f>
        <v>0</v>
      </c>
      <c r="Z52" s="653">
        <f>-('5C1W_Willow'!AL52+'5C1W_Willow'!AO52)</f>
        <v>0</v>
      </c>
      <c r="AA52" s="653">
        <f>-('5C1X_Tangi'!AL52+'5C1X_Tangi'!AO52)</f>
        <v>-16264</v>
      </c>
      <c r="AB52" s="653">
        <f>-('5C1Y_GEO'!AL52+'5C1Y_GEO'!AO52)</f>
        <v>0</v>
      </c>
      <c r="AC52" s="654">
        <f>-('5C1Z_Lincoln Prep'!AL52+'5C1Z_Lincoln Prep'!AO52)</f>
        <v>0</v>
      </c>
      <c r="AD52" s="654">
        <f>-('5C1AA_Laurel'!$AL52+'5C1AA_Laurel'!$AO52)</f>
        <v>0</v>
      </c>
      <c r="AE52" s="654">
        <f>-('5C1AB_Apex'!$AL52+'5C1AB_Apex'!$AO52)</f>
        <v>0</v>
      </c>
      <c r="AF52" s="654">
        <f>-('5C1AC_Smothers'!$AL52+'5C1AC_Smothers'!$AO52)</f>
        <v>0</v>
      </c>
      <c r="AG52" s="654">
        <f>-('5C1AD_Greater'!$AL52+'5C1AD_Greater'!$AO52)</f>
        <v>0</v>
      </c>
      <c r="AH52" s="654">
        <f>-('5C1AE_Noble Minds'!$AL52+'5C1AE_Noble Minds'!$AO52)</f>
        <v>0</v>
      </c>
      <c r="AI52" s="654">
        <f>-('5C1AF_JCFA-Laf'!$AL52+'5C1AF_JCFA-Laf'!$AO52)</f>
        <v>0</v>
      </c>
      <c r="AJ52" s="654">
        <f>-('5C1AG_Collegiate'!$AL52+'5C1AG_Collegiate'!$AO52)</f>
        <v>0</v>
      </c>
      <c r="AK52" s="654">
        <f>-('5C1AH_BRUP'!$AL52+'5C1AH_BRUP'!$AO52)</f>
        <v>0</v>
      </c>
      <c r="AL52" s="1099">
        <f>-('5C1AI_Harmony'!$AL52+'5C1AI_Harmony'!$AO52)</f>
        <v>0</v>
      </c>
      <c r="AM52" s="1099">
        <f>-('5C1AJ_Athlos'!$AL52+'5C1AJ_Athlos'!$AO52)</f>
        <v>0</v>
      </c>
      <c r="AN52" s="653">
        <f>-('5C2_LAVCA'!AM52+'5C2_LAVCA'!AP52)</f>
        <v>-33266</v>
      </c>
      <c r="AO52" s="653">
        <f>-('5C3_UnvView'!AM52+'5C3_UnvView'!AP52)</f>
        <v>-57218</v>
      </c>
      <c r="AP52" s="655">
        <f t="shared" si="3"/>
        <v>-106748</v>
      </c>
      <c r="AQ52" s="656">
        <f t="shared" si="4"/>
        <v>8720269</v>
      </c>
    </row>
    <row r="53" spans="1:43" ht="15.6" customHeight="1" x14ac:dyDescent="0.2">
      <c r="A53" s="657">
        <v>47</v>
      </c>
      <c r="B53" s="658" t="s">
        <v>53</v>
      </c>
      <c r="C53" s="659">
        <f>'2_State Distrib and Adjs'!BG53</f>
        <v>13024553</v>
      </c>
      <c r="D53" s="659">
        <f>-'5A3_OJJ'!P53</f>
        <v>0</v>
      </c>
      <c r="E53" s="659"/>
      <c r="F53" s="659">
        <f>-('5C1A_Madison'!AL53+'5C1A_Madison'!AO53)</f>
        <v>0</v>
      </c>
      <c r="G53" s="659">
        <f>-('5C1B_DArbonne'!AL53+'5C1B_DArbonne'!AO53)</f>
        <v>0</v>
      </c>
      <c r="H53" s="659">
        <f>-('5C1C_Intl High'!AL53+'5C1C_Intl High'!AO53)</f>
        <v>0</v>
      </c>
      <c r="I53" s="659">
        <f>-('5C1D_NOMMA'!AL53+'5C1D_NOMMA'!AO53)</f>
        <v>0</v>
      </c>
      <c r="J53" s="659">
        <f>-('5C1E_LFNO'!AL53+'5C1E_LFNO'!AO53)</f>
        <v>0</v>
      </c>
      <c r="K53" s="659">
        <f>-('5C1F_L.C. Charter'!AL53+'5C1F_L.C. Charter'!AO53)</f>
        <v>0</v>
      </c>
      <c r="L53" s="659">
        <f>-('5C1G_JS Clark'!AL53+'5C1G_JS Clark'!AO53)</f>
        <v>0</v>
      </c>
      <c r="M53" s="659">
        <f>-('5C1H_Southwest'!AL53+'5C1H_Southwest'!AO53)</f>
        <v>0</v>
      </c>
      <c r="N53" s="659">
        <f>-('5C1I_LA Key'!AL53+'5C1I_LA Key'!AO53)</f>
        <v>0</v>
      </c>
      <c r="O53" s="659">
        <f>-('5C1J_Jeff Chamber'!AL53+'5C1J_Jeff Chamber'!AO53)</f>
        <v>0</v>
      </c>
      <c r="P53" s="659">
        <f>-('5C1M_GEO Mid'!AL53+'5C1M_GEO Mid'!AO53)</f>
        <v>0</v>
      </c>
      <c r="Q53" s="659">
        <f>-('5C1N_Delta'!AL53+'5C1N_Delta'!AO53)</f>
        <v>0</v>
      </c>
      <c r="R53" s="659">
        <f>-('5C1O_Impact'!AL53+'5C1O_Impact'!AO53)</f>
        <v>0</v>
      </c>
      <c r="S53" s="659">
        <f>-('5C1P_Vision'!AL53+'5C1P_Vision'!AO53)</f>
        <v>0</v>
      </c>
      <c r="T53" s="659">
        <f>-('5C1Q_Advantage'!AL53+'5C1Q_Advantage'!AO53)</f>
        <v>0</v>
      </c>
      <c r="U53" s="659">
        <f>-('5C1R_Iberville'!AL53+'5C1R_Iberville'!AO53)</f>
        <v>0</v>
      </c>
      <c r="V53" s="659">
        <f>-('5C1S_LC Col Prep'!AL53+'5C1S_LC Col Prep'!AO53)</f>
        <v>0</v>
      </c>
      <c r="W53" s="659">
        <f>-('5C1T_Northeast'!AL53+'5C1T_Northeast'!AO53)</f>
        <v>0</v>
      </c>
      <c r="X53" s="659">
        <f>-('5C1U_Acadiana Ren'!AL53+'5C1U_Acadiana Ren'!AO53)</f>
        <v>0</v>
      </c>
      <c r="Y53" s="659">
        <f>-('5C1V_Laf Ren'!AL53+'5C1V_Laf Ren'!AO53)</f>
        <v>0</v>
      </c>
      <c r="Z53" s="659">
        <f>-('5C1W_Willow'!AL53+'5C1W_Willow'!AO53)</f>
        <v>0</v>
      </c>
      <c r="AA53" s="659">
        <f>-('5C1X_Tangi'!AL53+'5C1X_Tangi'!AO53)</f>
        <v>0</v>
      </c>
      <c r="AB53" s="659">
        <f>-('5C1Y_GEO'!AL53+'5C1Y_GEO'!AO53)</f>
        <v>0</v>
      </c>
      <c r="AC53" s="659">
        <f>-('5C1Z_Lincoln Prep'!AL53+'5C1Z_Lincoln Prep'!AO53)</f>
        <v>0</v>
      </c>
      <c r="AD53" s="659">
        <f>-('5C1AA_Laurel'!$AL53+'5C1AA_Laurel'!$AO53)</f>
        <v>0</v>
      </c>
      <c r="AE53" s="659">
        <f>-('5C1AB_Apex'!$AL53+'5C1AB_Apex'!$AO53)</f>
        <v>0</v>
      </c>
      <c r="AF53" s="659">
        <f>-('5C1AC_Smothers'!$AL53+'5C1AC_Smothers'!$AO53)</f>
        <v>0</v>
      </c>
      <c r="AG53" s="659">
        <f>-('5C1AD_Greater'!$AL53+'5C1AD_Greater'!$AO53)</f>
        <v>-749005</v>
      </c>
      <c r="AH53" s="659">
        <f>-('5C1AE_Noble Minds'!$AL53+'5C1AE_Noble Minds'!$AO53)</f>
        <v>0</v>
      </c>
      <c r="AI53" s="659">
        <f>-('5C1AF_JCFA-Laf'!$AL53+'5C1AF_JCFA-Laf'!$AO53)</f>
        <v>0</v>
      </c>
      <c r="AJ53" s="659">
        <f>-('5C1AG_Collegiate'!$AL53+'5C1AG_Collegiate'!$AO53)</f>
        <v>0</v>
      </c>
      <c r="AK53" s="659">
        <f>-('5C1AH_BRUP'!$AL53+'5C1AH_BRUP'!$AO53)</f>
        <v>0</v>
      </c>
      <c r="AL53" s="659">
        <f>-('5C1AI_Harmony'!$AL53+'5C1AI_Harmony'!$AO53)</f>
        <v>0</v>
      </c>
      <c r="AM53" s="659">
        <f>-('5C1AJ_Athlos'!$AL53+'5C1AJ_Athlos'!$AO53)</f>
        <v>0</v>
      </c>
      <c r="AN53" s="659">
        <f>-('5C2_LAVCA'!AM53+'5C2_LAVCA'!AP53)</f>
        <v>-17138</v>
      </c>
      <c r="AO53" s="659">
        <f>-('5C3_UnvView'!AM53+'5C3_UnvView'!AP53)</f>
        <v>-74879</v>
      </c>
      <c r="AP53" s="660">
        <f t="shared" si="3"/>
        <v>-841022</v>
      </c>
      <c r="AQ53" s="661">
        <f t="shared" si="4"/>
        <v>12183531</v>
      </c>
    </row>
    <row r="54" spans="1:43" ht="15.6" customHeight="1" x14ac:dyDescent="0.2">
      <c r="A54" s="657">
        <v>48</v>
      </c>
      <c r="B54" s="658" t="s">
        <v>91</v>
      </c>
      <c r="C54" s="659">
        <f>'2_State Distrib and Adjs'!BG54</f>
        <v>30003074</v>
      </c>
      <c r="D54" s="659">
        <f>-'5A3_OJJ'!P54</f>
        <v>0</v>
      </c>
      <c r="E54" s="659"/>
      <c r="F54" s="659">
        <f>-('5C1A_Madison'!AL54+'5C1A_Madison'!AO54)</f>
        <v>-3445</v>
      </c>
      <c r="G54" s="659">
        <f>-('5C1B_DArbonne'!AL54+'5C1B_DArbonne'!AO54)</f>
        <v>0</v>
      </c>
      <c r="H54" s="659">
        <f>-('5C1C_Intl High'!AL54+'5C1C_Intl High'!AO54)</f>
        <v>0</v>
      </c>
      <c r="I54" s="659">
        <f>-('5C1D_NOMMA'!AL54+'5C1D_NOMMA'!AO54)</f>
        <v>0</v>
      </c>
      <c r="J54" s="659">
        <f>-('5C1E_LFNO'!AL54+'5C1E_LFNO'!AO54)</f>
        <v>-13782</v>
      </c>
      <c r="K54" s="659">
        <f>-('5C1F_L.C. Charter'!AL54+'5C1F_L.C. Charter'!AO54)</f>
        <v>0</v>
      </c>
      <c r="L54" s="659">
        <f>-('5C1G_JS Clark'!AL54+'5C1G_JS Clark'!AO54)</f>
        <v>0</v>
      </c>
      <c r="M54" s="659">
        <f>-('5C1H_Southwest'!AL54+'5C1H_Southwest'!AO54)</f>
        <v>0</v>
      </c>
      <c r="N54" s="659">
        <f>-('5C1I_LA Key'!AL54+'5C1I_LA Key'!AO54)</f>
        <v>0</v>
      </c>
      <c r="O54" s="659">
        <f>-('5C1J_Jeff Chamber'!AL54+'5C1J_Jeff Chamber'!AO54)</f>
        <v>-17227</v>
      </c>
      <c r="P54" s="659">
        <f>-('5C1M_GEO Mid'!AL54+'5C1M_GEO Mid'!AO54)</f>
        <v>0</v>
      </c>
      <c r="Q54" s="659">
        <f>-('5C1N_Delta'!AL54+'5C1N_Delta'!AO54)</f>
        <v>0</v>
      </c>
      <c r="R54" s="659">
        <f>-('5C1O_Impact'!AL54+'5C1O_Impact'!AO54)</f>
        <v>0</v>
      </c>
      <c r="S54" s="659">
        <f>-('5C1P_Vision'!AL54+'5C1P_Vision'!AO54)</f>
        <v>0</v>
      </c>
      <c r="T54" s="659">
        <f>-('5C1Q_Advantage'!AL54+'5C1Q_Advantage'!AO54)</f>
        <v>-41346</v>
      </c>
      <c r="U54" s="659">
        <f>-('5C1R_Iberville'!AL54+'5C1R_Iberville'!AO54)</f>
        <v>0</v>
      </c>
      <c r="V54" s="659">
        <f>-('5C1S_LC Col Prep'!AL54+'5C1S_LC Col Prep'!AO54)</f>
        <v>0</v>
      </c>
      <c r="W54" s="659">
        <f>-('5C1T_Northeast'!AL54+'5C1T_Northeast'!AO54)</f>
        <v>0</v>
      </c>
      <c r="X54" s="659">
        <f>-('5C1U_Acadiana Ren'!AL54+'5C1U_Acadiana Ren'!AO54)</f>
        <v>0</v>
      </c>
      <c r="Y54" s="659">
        <f>-('5C1V_Laf Ren'!AL54+'5C1V_Laf Ren'!AO54)</f>
        <v>0</v>
      </c>
      <c r="Z54" s="659">
        <f>-('5C1W_Willow'!AL54+'5C1W_Willow'!AO54)</f>
        <v>0</v>
      </c>
      <c r="AA54" s="659">
        <f>-('5C1X_Tangi'!AL54+'5C1X_Tangi'!AO54)</f>
        <v>0</v>
      </c>
      <c r="AB54" s="659">
        <f>-('5C1Y_GEO'!AL54+'5C1Y_GEO'!AO54)</f>
        <v>0</v>
      </c>
      <c r="AC54" s="659">
        <f>-('5C1Z_Lincoln Prep'!AL54+'5C1Z_Lincoln Prep'!AO54)</f>
        <v>0</v>
      </c>
      <c r="AD54" s="659">
        <f>-('5C1AA_Laurel'!$AL54+'5C1AA_Laurel'!$AO54)</f>
        <v>0</v>
      </c>
      <c r="AE54" s="659">
        <f>-('5C1AB_Apex'!$AL54+'5C1AB_Apex'!$AO54)</f>
        <v>0</v>
      </c>
      <c r="AF54" s="659">
        <f>-('5C1AC_Smothers'!$AL54+'5C1AC_Smothers'!$AO54)</f>
        <v>-34455</v>
      </c>
      <c r="AG54" s="659">
        <f>-('5C1AD_Greater'!$AL54+'5C1AD_Greater'!$AO54)</f>
        <v>-75801</v>
      </c>
      <c r="AH54" s="659">
        <f>-('5C1AE_Noble Minds'!$AL54+'5C1AE_Noble Minds'!$AO54)</f>
        <v>0</v>
      </c>
      <c r="AI54" s="659">
        <f>-('5C1AF_JCFA-Laf'!$AL54+'5C1AF_JCFA-Laf'!$AO54)</f>
        <v>0</v>
      </c>
      <c r="AJ54" s="659">
        <f>-('5C1AG_Collegiate'!$AL54+'5C1AG_Collegiate'!$AO54)</f>
        <v>0</v>
      </c>
      <c r="AK54" s="659">
        <f>-('5C1AH_BRUP'!$AL54+'5C1AH_BRUP'!$AO54)</f>
        <v>0</v>
      </c>
      <c r="AL54" s="659">
        <f>-('5C1AI_Harmony'!$AL54+'5C1AI_Harmony'!$AO54)</f>
        <v>0</v>
      </c>
      <c r="AM54" s="659">
        <f>-('5C1AJ_Athlos'!$AL54+'5C1AJ_Athlos'!$AO54)</f>
        <v>0</v>
      </c>
      <c r="AN54" s="659">
        <f>-('5C2_LAVCA'!AM54+'5C2_LAVCA'!AP54)</f>
        <v>-124038</v>
      </c>
      <c r="AO54" s="659">
        <f>-('5C3_UnvView'!AM54+'5C3_UnvView'!AP54)</f>
        <v>-241874</v>
      </c>
      <c r="AP54" s="660">
        <f t="shared" si="3"/>
        <v>-551968</v>
      </c>
      <c r="AQ54" s="661">
        <f t="shared" si="4"/>
        <v>29451106</v>
      </c>
    </row>
    <row r="55" spans="1:43" ht="15.6" customHeight="1" x14ac:dyDescent="0.2">
      <c r="A55" s="657">
        <v>49</v>
      </c>
      <c r="B55" s="658" t="s">
        <v>54</v>
      </c>
      <c r="C55" s="659">
        <f>'2_State Distrib and Adjs'!BG55</f>
        <v>75748251</v>
      </c>
      <c r="D55" s="659">
        <f>-'5A3_OJJ'!P55</f>
        <v>-352</v>
      </c>
      <c r="E55" s="659"/>
      <c r="F55" s="659">
        <f>-('5C1A_Madison'!AL55+'5C1A_Madison'!AO55)</f>
        <v>0</v>
      </c>
      <c r="G55" s="659">
        <f>-('5C1B_DArbonne'!AL55+'5C1B_DArbonne'!AO55)</f>
        <v>0</v>
      </c>
      <c r="H55" s="659">
        <f>-('5C1C_Intl High'!AL55+'5C1C_Intl High'!AO55)</f>
        <v>0</v>
      </c>
      <c r="I55" s="659">
        <f>-('5C1D_NOMMA'!AL55+'5C1D_NOMMA'!AO55)</f>
        <v>0</v>
      </c>
      <c r="J55" s="659">
        <f>-('5C1E_LFNO'!AL55+'5C1E_LFNO'!AO55)</f>
        <v>0</v>
      </c>
      <c r="K55" s="659">
        <f>-('5C1F_L.C. Charter'!AL55+'5C1F_L.C. Charter'!AO55)</f>
        <v>0</v>
      </c>
      <c r="L55" s="659">
        <f>-('5C1G_JS Clark'!AL55+'5C1G_JS Clark'!AO55)</f>
        <v>-623419</v>
      </c>
      <c r="M55" s="659">
        <f>-('5C1H_Southwest'!AL55+'5C1H_Southwest'!AO55)</f>
        <v>0</v>
      </c>
      <c r="N55" s="659">
        <f>-('5C1I_LA Key'!AL55+'5C1I_LA Key'!AO55)</f>
        <v>-2716</v>
      </c>
      <c r="O55" s="659">
        <f>-('5C1J_Jeff Chamber'!AL55+'5C1J_Jeff Chamber'!AO55)</f>
        <v>0</v>
      </c>
      <c r="P55" s="659">
        <f>-('5C1M_GEO Mid'!AL55+'5C1M_GEO Mid'!AO55)</f>
        <v>0</v>
      </c>
      <c r="Q55" s="659">
        <f>-('5C1N_Delta'!AL55+'5C1N_Delta'!AO55)</f>
        <v>0</v>
      </c>
      <c r="R55" s="659">
        <f>-('5C1O_Impact'!AL55+'5C1O_Impact'!AO55)</f>
        <v>0</v>
      </c>
      <c r="S55" s="659">
        <f>-('5C1P_Vision'!AL55+'5C1P_Vision'!AO55)</f>
        <v>0</v>
      </c>
      <c r="T55" s="659">
        <f>-('5C1Q_Advantage'!AL55+'5C1Q_Advantage'!AO55)</f>
        <v>0</v>
      </c>
      <c r="U55" s="659">
        <f>-('5C1R_Iberville'!AL55+'5C1R_Iberville'!AO55)</f>
        <v>0</v>
      </c>
      <c r="V55" s="659">
        <f>-('5C1S_LC Col Prep'!AL55+'5C1S_LC Col Prep'!AO55)</f>
        <v>0</v>
      </c>
      <c r="W55" s="659">
        <f>-('5C1T_Northeast'!AL55+'5C1T_Northeast'!AO55)</f>
        <v>0</v>
      </c>
      <c r="X55" s="659">
        <f>-('5C1U_Acadiana Ren'!AL55+'5C1U_Acadiana Ren'!AO55)</f>
        <v>-2716</v>
      </c>
      <c r="Y55" s="659">
        <f>-('5C1V_Laf Ren'!AL55+'5C1V_Laf Ren'!AO55)</f>
        <v>-233502</v>
      </c>
      <c r="Z55" s="659">
        <f>-('5C1W_Willow'!AL55+'5C1W_Willow'!AO55)</f>
        <v>-71974</v>
      </c>
      <c r="AA55" s="659">
        <f>-('5C1X_Tangi'!AL55+'5C1X_Tangi'!AO55)</f>
        <v>0</v>
      </c>
      <c r="AB55" s="659">
        <f>-('5C1Y_GEO'!AL55+'5C1Y_GEO'!AO55)</f>
        <v>0</v>
      </c>
      <c r="AC55" s="659">
        <f>-('5C1Z_Lincoln Prep'!AL55+'5C1Z_Lincoln Prep'!AO55)</f>
        <v>0</v>
      </c>
      <c r="AD55" s="659">
        <f>-('5C1AA_Laurel'!$AL55+'5C1AA_Laurel'!$AO55)</f>
        <v>0</v>
      </c>
      <c r="AE55" s="659">
        <f>-('5C1AB_Apex'!$AL55+'5C1AB_Apex'!$AO55)</f>
        <v>0</v>
      </c>
      <c r="AF55" s="659">
        <f>-('5C1AC_Smothers'!$AL55+'5C1AC_Smothers'!$AO55)</f>
        <v>0</v>
      </c>
      <c r="AG55" s="659">
        <f>-('5C1AD_Greater'!$AL55+'5C1AD_Greater'!$AO55)</f>
        <v>0</v>
      </c>
      <c r="AH55" s="659">
        <f>-('5C1AE_Noble Minds'!$AL55+'5C1AE_Noble Minds'!$AO55)</f>
        <v>0</v>
      </c>
      <c r="AI55" s="659">
        <f>-('5C1AF_JCFA-Laf'!$AL55+'5C1AF_JCFA-Laf'!$AO55)</f>
        <v>-5432</v>
      </c>
      <c r="AJ55" s="659">
        <f>-('5C1AG_Collegiate'!$AL55+'5C1AG_Collegiate'!$AO55)</f>
        <v>0</v>
      </c>
      <c r="AK55" s="659">
        <f>-('5C1AH_BRUP'!$AL55+'5C1AH_BRUP'!$AO55)</f>
        <v>0</v>
      </c>
      <c r="AL55" s="659">
        <f>-('5C1AI_Harmony'!$AL55+'5C1AI_Harmony'!$AO55)</f>
        <v>0</v>
      </c>
      <c r="AM55" s="659">
        <f>-('5C1AJ_Athlos'!$AL55+'5C1AJ_Athlos'!$AO55)</f>
        <v>0</v>
      </c>
      <c r="AN55" s="659">
        <f>-('5C2_LAVCA'!AM55+'5C2_LAVCA'!AP55)</f>
        <v>-162765</v>
      </c>
      <c r="AO55" s="659">
        <f>-('5C3_UnvView'!AM55+'5C3_UnvView'!AP55)</f>
        <v>-138218</v>
      </c>
      <c r="AP55" s="660">
        <f t="shared" si="3"/>
        <v>-1241094</v>
      </c>
      <c r="AQ55" s="661">
        <f t="shared" si="4"/>
        <v>74507157</v>
      </c>
    </row>
    <row r="56" spans="1:43" ht="15.6" customHeight="1" x14ac:dyDescent="0.2">
      <c r="A56" s="662">
        <v>50</v>
      </c>
      <c r="B56" s="663" t="s">
        <v>55</v>
      </c>
      <c r="C56" s="664">
        <f>'2_State Distrib and Adjs'!BG56</f>
        <v>44611067</v>
      </c>
      <c r="D56" s="664">
        <f>-'5A3_OJJ'!P56</f>
        <v>-1506</v>
      </c>
      <c r="E56" s="664"/>
      <c r="F56" s="664">
        <f>-('5C1A_Madison'!AL56+'5C1A_Madison'!AO56)</f>
        <v>0</v>
      </c>
      <c r="G56" s="664">
        <f>-('5C1B_DArbonne'!AL56+'5C1B_DArbonne'!AO56)</f>
        <v>0</v>
      </c>
      <c r="H56" s="664">
        <f>-('5C1C_Intl High'!AL56+'5C1C_Intl High'!AO56)</f>
        <v>0</v>
      </c>
      <c r="I56" s="664">
        <f>-('5C1D_NOMMA'!AL56+'5C1D_NOMMA'!AO56)</f>
        <v>0</v>
      </c>
      <c r="J56" s="664">
        <f>-('5C1E_LFNO'!AL56+'5C1E_LFNO'!AO56)</f>
        <v>0</v>
      </c>
      <c r="K56" s="664">
        <f>-('5C1F_L.C. Charter'!AL56+'5C1F_L.C. Charter'!AO56)</f>
        <v>0</v>
      </c>
      <c r="L56" s="664">
        <f>-('5C1G_JS Clark'!AL56+'5C1G_JS Clark'!AO56)</f>
        <v>0</v>
      </c>
      <c r="M56" s="664">
        <f>-('5C1H_Southwest'!AL56+'5C1H_Southwest'!AO56)</f>
        <v>0</v>
      </c>
      <c r="N56" s="664">
        <f>-('5C1I_LA Key'!AL56+'5C1I_LA Key'!AO56)</f>
        <v>0</v>
      </c>
      <c r="O56" s="664">
        <f>-('5C1J_Jeff Chamber'!AL56+'5C1J_Jeff Chamber'!AO56)</f>
        <v>0</v>
      </c>
      <c r="P56" s="664">
        <f>-('5C1M_GEO Mid'!AL56+'5C1M_GEO Mid'!AO56)</f>
        <v>0</v>
      </c>
      <c r="Q56" s="664">
        <f>-('5C1N_Delta'!AL56+'5C1N_Delta'!AO56)</f>
        <v>0</v>
      </c>
      <c r="R56" s="664">
        <f>-('5C1O_Impact'!AL56+'5C1O_Impact'!AO56)</f>
        <v>0</v>
      </c>
      <c r="S56" s="664">
        <f>-('5C1P_Vision'!AL56+'5C1P_Vision'!AO56)</f>
        <v>0</v>
      </c>
      <c r="T56" s="664">
        <f>-('5C1Q_Advantage'!AL56+'5C1Q_Advantage'!AO56)</f>
        <v>0</v>
      </c>
      <c r="U56" s="664">
        <f>-('5C1R_Iberville'!AL56+'5C1R_Iberville'!AO56)</f>
        <v>0</v>
      </c>
      <c r="V56" s="664">
        <f>-('5C1S_LC Col Prep'!AL56+'5C1S_LC Col Prep'!AO56)</f>
        <v>0</v>
      </c>
      <c r="W56" s="664">
        <f>-('5C1T_Northeast'!AL56+'5C1T_Northeast'!AO56)</f>
        <v>0</v>
      </c>
      <c r="X56" s="664">
        <f>-('5C1U_Acadiana Ren'!AL56+'5C1U_Acadiana Ren'!AO56)</f>
        <v>-172210</v>
      </c>
      <c r="Y56" s="664">
        <f>-('5C1V_Laf Ren'!AL56+'5C1V_Laf Ren'!AO56)</f>
        <v>-150490</v>
      </c>
      <c r="Z56" s="664">
        <f>-('5C1W_Willow'!AL56+'5C1W_Willow'!AO56)</f>
        <v>-124644</v>
      </c>
      <c r="AA56" s="664">
        <f>-('5C1X_Tangi'!AL56+'5C1X_Tangi'!AO56)</f>
        <v>0</v>
      </c>
      <c r="AB56" s="664">
        <f>-('5C1Y_GEO'!AL56+'5C1Y_GEO'!AO56)</f>
        <v>0</v>
      </c>
      <c r="AC56" s="664">
        <f>-('5C1Z_Lincoln Prep'!AL56+'5C1Z_Lincoln Prep'!AO56)</f>
        <v>0</v>
      </c>
      <c r="AD56" s="664">
        <f>-('5C1AA_Laurel'!$AL56+'5C1AA_Laurel'!$AO56)</f>
        <v>0</v>
      </c>
      <c r="AE56" s="664">
        <f>-('5C1AB_Apex'!$AL56+'5C1AB_Apex'!$AO56)</f>
        <v>0</v>
      </c>
      <c r="AF56" s="664">
        <f>-('5C1AC_Smothers'!$AL56+'5C1AC_Smothers'!$AO56)</f>
        <v>0</v>
      </c>
      <c r="AG56" s="664">
        <f>-('5C1AD_Greater'!$AL56+'5C1AD_Greater'!$AO56)</f>
        <v>0</v>
      </c>
      <c r="AH56" s="664">
        <f>-('5C1AE_Noble Minds'!$AL56+'5C1AE_Noble Minds'!$AO56)</f>
        <v>0</v>
      </c>
      <c r="AI56" s="664">
        <f>-('5C1AF_JCFA-Laf'!$AL56+'5C1AF_JCFA-Laf'!$AO56)</f>
        <v>-1833</v>
      </c>
      <c r="AJ56" s="664">
        <f>-('5C1AG_Collegiate'!$AL56+'5C1AG_Collegiate'!$AO56)</f>
        <v>0</v>
      </c>
      <c r="AK56" s="664">
        <f>-('5C1AH_BRUP'!$AL56+'5C1AH_BRUP'!$AO56)</f>
        <v>0</v>
      </c>
      <c r="AL56" s="1100">
        <f>-('5C1AI_Harmony'!$AL56+'5C1AI_Harmony'!$AO56)</f>
        <v>0</v>
      </c>
      <c r="AM56" s="1100">
        <f>-('5C1AJ_Athlos'!$AL56+'5C1AJ_Athlos'!$AO56)</f>
        <v>0</v>
      </c>
      <c r="AN56" s="664">
        <f>-('5C2_LAVCA'!AM56+'5C2_LAVCA'!AP56)</f>
        <v>-102281</v>
      </c>
      <c r="AO56" s="664">
        <f>-('5C3_UnvView'!AM56+'5C3_UnvView'!AP56)</f>
        <v>-57740</v>
      </c>
      <c r="AP56" s="665">
        <f t="shared" si="3"/>
        <v>-610704</v>
      </c>
      <c r="AQ56" s="666">
        <f t="shared" si="4"/>
        <v>44000363</v>
      </c>
    </row>
    <row r="57" spans="1:43" ht="15.6" customHeight="1" x14ac:dyDescent="0.2">
      <c r="A57" s="651">
        <v>51</v>
      </c>
      <c r="B57" s="652" t="s">
        <v>56</v>
      </c>
      <c r="C57" s="653">
        <f>'2_State Distrib and Adjs'!BG57</f>
        <v>46004755</v>
      </c>
      <c r="D57" s="653">
        <f>-'5A3_OJJ'!P57</f>
        <v>-3452</v>
      </c>
      <c r="E57" s="653"/>
      <c r="F57" s="653">
        <f>-('5C1A_Madison'!AL57+'5C1A_Madison'!AO57)</f>
        <v>0</v>
      </c>
      <c r="G57" s="653">
        <f>-('5C1B_DArbonne'!AL57+'5C1B_DArbonne'!AO57)</f>
        <v>0</v>
      </c>
      <c r="H57" s="653">
        <f>-('5C1C_Intl High'!AL57+'5C1C_Intl High'!AO57)</f>
        <v>0</v>
      </c>
      <c r="I57" s="653">
        <f>-('5C1D_NOMMA'!AL57+'5C1D_NOMMA'!AO57)</f>
        <v>0</v>
      </c>
      <c r="J57" s="653">
        <f>-('5C1E_LFNO'!AL57+'5C1E_LFNO'!AO57)</f>
        <v>0</v>
      </c>
      <c r="K57" s="653">
        <f>-('5C1F_L.C. Charter'!AL57+'5C1F_L.C. Charter'!AO57)</f>
        <v>0</v>
      </c>
      <c r="L57" s="653">
        <f>-('5C1G_JS Clark'!AL57+'5C1G_JS Clark'!AO57)</f>
        <v>0</v>
      </c>
      <c r="M57" s="653">
        <f>-('5C1H_Southwest'!AL57+'5C1H_Southwest'!AO57)</f>
        <v>0</v>
      </c>
      <c r="N57" s="653">
        <f>-('5C1I_LA Key'!AL57+'5C1I_LA Key'!AO57)</f>
        <v>0</v>
      </c>
      <c r="O57" s="653">
        <f>-('5C1J_Jeff Chamber'!AL57+'5C1J_Jeff Chamber'!AO57)</f>
        <v>0</v>
      </c>
      <c r="P57" s="653">
        <f>-('5C1M_GEO Mid'!AL57+'5C1M_GEO Mid'!AO57)</f>
        <v>0</v>
      </c>
      <c r="Q57" s="653">
        <f>-('5C1N_Delta'!AL57+'5C1N_Delta'!AO57)</f>
        <v>0</v>
      </c>
      <c r="R57" s="653">
        <f>-('5C1O_Impact'!AL57+'5C1O_Impact'!AO57)</f>
        <v>0</v>
      </c>
      <c r="S57" s="653">
        <f>-('5C1P_Vision'!AL57+'5C1P_Vision'!AO57)</f>
        <v>0</v>
      </c>
      <c r="T57" s="653">
        <f>-('5C1Q_Advantage'!AL57+'5C1Q_Advantage'!AO57)</f>
        <v>0</v>
      </c>
      <c r="U57" s="653">
        <f>-('5C1R_Iberville'!AL57+'5C1R_Iberville'!AO57)</f>
        <v>0</v>
      </c>
      <c r="V57" s="653">
        <f>-('5C1S_LC Col Prep'!AL57+'5C1S_LC Col Prep'!AO57)</f>
        <v>0</v>
      </c>
      <c r="W57" s="653">
        <f>-('5C1T_Northeast'!AL57+'5C1T_Northeast'!AO57)</f>
        <v>0</v>
      </c>
      <c r="X57" s="653">
        <f>-('5C1U_Acadiana Ren'!AL57+'5C1U_Acadiana Ren'!AO57)</f>
        <v>-2117</v>
      </c>
      <c r="Y57" s="653">
        <f>-('5C1V_Laf Ren'!AL57+'5C1V_Laf Ren'!AO57)</f>
        <v>-9022</v>
      </c>
      <c r="Z57" s="653">
        <f>-('5C1W_Willow'!AL57+'5C1W_Willow'!AO57)</f>
        <v>0</v>
      </c>
      <c r="AA57" s="653">
        <f>-('5C1X_Tangi'!AL57+'5C1X_Tangi'!AO57)</f>
        <v>0</v>
      </c>
      <c r="AB57" s="653">
        <f>-('5C1Y_GEO'!AL57+'5C1Y_GEO'!AO57)</f>
        <v>0</v>
      </c>
      <c r="AC57" s="654">
        <f>-('5C1Z_Lincoln Prep'!AL57+'5C1Z_Lincoln Prep'!AO57)</f>
        <v>0</v>
      </c>
      <c r="AD57" s="654">
        <f>-('5C1AA_Laurel'!$AL57+'5C1AA_Laurel'!$AO57)</f>
        <v>0</v>
      </c>
      <c r="AE57" s="654">
        <f>-('5C1AB_Apex'!$AL57+'5C1AB_Apex'!$AO57)</f>
        <v>0</v>
      </c>
      <c r="AF57" s="654">
        <f>-('5C1AC_Smothers'!$AL57+'5C1AC_Smothers'!$AO57)</f>
        <v>0</v>
      </c>
      <c r="AG57" s="654">
        <f>-('5C1AD_Greater'!$AL57+'5C1AD_Greater'!$AO57)</f>
        <v>0</v>
      </c>
      <c r="AH57" s="654">
        <f>-('5C1AE_Noble Minds'!$AL57+'5C1AE_Noble Minds'!$AO57)</f>
        <v>0</v>
      </c>
      <c r="AI57" s="654">
        <f>-('5C1AF_JCFA-Laf'!$AL57+'5C1AF_JCFA-Laf'!$AO57)</f>
        <v>-2118</v>
      </c>
      <c r="AJ57" s="654">
        <f>-('5C1AG_Collegiate'!$AL57+'5C1AG_Collegiate'!$AO57)</f>
        <v>0</v>
      </c>
      <c r="AK57" s="654">
        <f>-('5C1AH_BRUP'!$AL57+'5C1AH_BRUP'!$AO57)</f>
        <v>0</v>
      </c>
      <c r="AL57" s="1099">
        <f>-('5C1AI_Harmony'!$AL57+'5C1AI_Harmony'!$AO57)</f>
        <v>0</v>
      </c>
      <c r="AM57" s="1099">
        <f>-('5C1AJ_Athlos'!$AL57+'5C1AJ_Athlos'!$AO57)</f>
        <v>0</v>
      </c>
      <c r="AN57" s="653">
        <f>-('5C2_LAVCA'!AM57+'5C2_LAVCA'!AP57)</f>
        <v>-55267</v>
      </c>
      <c r="AO57" s="653">
        <f>-('5C3_UnvView'!AM57+'5C3_UnvView'!AP57)</f>
        <v>-69183</v>
      </c>
      <c r="AP57" s="655">
        <f t="shared" si="3"/>
        <v>-141159</v>
      </c>
      <c r="AQ57" s="656">
        <f t="shared" si="4"/>
        <v>45863596</v>
      </c>
    </row>
    <row r="58" spans="1:43" ht="15.6" customHeight="1" x14ac:dyDescent="0.2">
      <c r="A58" s="657">
        <v>52</v>
      </c>
      <c r="B58" s="658" t="s">
        <v>57</v>
      </c>
      <c r="C58" s="659">
        <f>'2_State Distrib and Adjs'!BG58</f>
        <v>217678395</v>
      </c>
      <c r="D58" s="659">
        <f>-'5A3_OJJ'!P58</f>
        <v>-13656</v>
      </c>
      <c r="E58" s="659"/>
      <c r="F58" s="659">
        <f>-('5C1A_Madison'!AL58+'5C1A_Madison'!AO58)</f>
        <v>0</v>
      </c>
      <c r="G58" s="659">
        <f>-('5C1B_DArbonne'!AL58+'5C1B_DArbonne'!AO58)</f>
        <v>0</v>
      </c>
      <c r="H58" s="659">
        <f>-('5C1C_Intl High'!AL58+'5C1C_Intl High'!AO58)</f>
        <v>-20870</v>
      </c>
      <c r="I58" s="659">
        <f>-('5C1D_NOMMA'!AL58+'5C1D_NOMMA'!AO58)</f>
        <v>-14907</v>
      </c>
      <c r="J58" s="659">
        <f>-('5C1E_LFNO'!AL58+'5C1E_LFNO'!AO58)</f>
        <v>-41741</v>
      </c>
      <c r="K58" s="659">
        <f>-('5C1F_L.C. Charter'!AL58+'5C1F_L.C. Charter'!AO58)</f>
        <v>0</v>
      </c>
      <c r="L58" s="659">
        <f>-('5C1G_JS Clark'!AL58+'5C1G_JS Clark'!AO58)</f>
        <v>0</v>
      </c>
      <c r="M58" s="659">
        <f>-('5C1H_Southwest'!AL58+'5C1H_Southwest'!AO58)</f>
        <v>0</v>
      </c>
      <c r="N58" s="659">
        <f>-('5C1I_LA Key'!AL58+'5C1I_LA Key'!AO58)</f>
        <v>-5963</v>
      </c>
      <c r="O58" s="659">
        <f>-('5C1J_Jeff Chamber'!AL58+'5C1J_Jeff Chamber'!AO58)</f>
        <v>-11926</v>
      </c>
      <c r="P58" s="659">
        <f>-('5C1M_GEO Mid'!AL58+'5C1M_GEO Mid'!AO58)</f>
        <v>0</v>
      </c>
      <c r="Q58" s="659">
        <f>-('5C1N_Delta'!AL58+'5C1N_Delta'!AO58)</f>
        <v>0</v>
      </c>
      <c r="R58" s="659">
        <f>-('5C1O_Impact'!AL58+'5C1O_Impact'!AO58)</f>
        <v>0</v>
      </c>
      <c r="S58" s="659">
        <f>-('5C1P_Vision'!AL58+'5C1P_Vision'!AO58)</f>
        <v>0</v>
      </c>
      <c r="T58" s="659">
        <f>-('5C1Q_Advantage'!AL58+'5C1Q_Advantage'!AO58)</f>
        <v>0</v>
      </c>
      <c r="U58" s="659">
        <f>-('5C1R_Iberville'!AL58+'5C1R_Iberville'!AO58)</f>
        <v>0</v>
      </c>
      <c r="V58" s="659">
        <f>-('5C1S_LC Col Prep'!AL58+'5C1S_LC Col Prep'!AO58)</f>
        <v>0</v>
      </c>
      <c r="W58" s="659">
        <f>-('5C1T_Northeast'!AL58+'5C1T_Northeast'!AO58)</f>
        <v>0</v>
      </c>
      <c r="X58" s="659">
        <f>-('5C1U_Acadiana Ren'!AL58+'5C1U_Acadiana Ren'!AO58)</f>
        <v>0</v>
      </c>
      <c r="Y58" s="659">
        <f>-('5C1V_Laf Ren'!AL58+'5C1V_Laf Ren'!AO58)</f>
        <v>0</v>
      </c>
      <c r="Z58" s="659">
        <f>-('5C1W_Willow'!AL58+'5C1W_Willow'!AO58)</f>
        <v>0</v>
      </c>
      <c r="AA58" s="659">
        <f>-('5C1X_Tangi'!AL58+'5C1X_Tangi'!AO58)</f>
        <v>-8945</v>
      </c>
      <c r="AB58" s="659">
        <f>-('5C1Y_GEO'!AL58+'5C1Y_GEO'!AO58)</f>
        <v>0</v>
      </c>
      <c r="AC58" s="659">
        <f>-('5C1Z_Lincoln Prep'!AL58+'5C1Z_Lincoln Prep'!AO58)</f>
        <v>0</v>
      </c>
      <c r="AD58" s="659">
        <f>-('5C1AA_Laurel'!$AL58+'5C1AA_Laurel'!$AO58)</f>
        <v>0</v>
      </c>
      <c r="AE58" s="659">
        <f>-('5C1AB_Apex'!$AL58+'5C1AB_Apex'!$AO58)</f>
        <v>0</v>
      </c>
      <c r="AF58" s="659">
        <f>-('5C1AC_Smothers'!$AL58+'5C1AC_Smothers'!$AO58)</f>
        <v>-29815</v>
      </c>
      <c r="AG58" s="659">
        <f>-('5C1AD_Greater'!$AL58+'5C1AD_Greater'!$AO58)</f>
        <v>0</v>
      </c>
      <c r="AH58" s="659">
        <f>-('5C1AE_Noble Minds'!$AL58+'5C1AE_Noble Minds'!$AO58)</f>
        <v>0</v>
      </c>
      <c r="AI58" s="659">
        <f>-('5C1AF_JCFA-Laf'!$AL58+'5C1AF_JCFA-Laf'!$AO58)</f>
        <v>0</v>
      </c>
      <c r="AJ58" s="659">
        <f>-('5C1AG_Collegiate'!$AL58+'5C1AG_Collegiate'!$AO58)</f>
        <v>0</v>
      </c>
      <c r="AK58" s="659">
        <f>-('5C1AH_BRUP'!$AL58+'5C1AH_BRUP'!$AO58)</f>
        <v>0</v>
      </c>
      <c r="AL58" s="659">
        <f>-('5C1AI_Harmony'!$AL58+'5C1AI_Harmony'!$AO58)</f>
        <v>0</v>
      </c>
      <c r="AM58" s="659">
        <f>-('5C1AJ_Athlos'!$AL58+'5C1AJ_Athlos'!$AO58)</f>
        <v>0</v>
      </c>
      <c r="AN58" s="659">
        <f>-('5C2_LAVCA'!AM58+'5C2_LAVCA'!AP58)</f>
        <v>-561491</v>
      </c>
      <c r="AO58" s="659">
        <f>-('5C3_UnvView'!AM58+'5C3_UnvView'!AP58)</f>
        <v>-1273953</v>
      </c>
      <c r="AP58" s="660">
        <f t="shared" si="3"/>
        <v>-1983267</v>
      </c>
      <c r="AQ58" s="661">
        <f t="shared" si="4"/>
        <v>215695128</v>
      </c>
    </row>
    <row r="59" spans="1:43" ht="15.6" customHeight="1" x14ac:dyDescent="0.2">
      <c r="A59" s="657">
        <v>53</v>
      </c>
      <c r="B59" s="658" t="s">
        <v>58</v>
      </c>
      <c r="C59" s="659">
        <f>'2_State Distrib and Adjs'!BG59</f>
        <v>111976874</v>
      </c>
      <c r="D59" s="659">
        <f>-'5A3_OJJ'!P59</f>
        <v>-5713</v>
      </c>
      <c r="E59" s="659"/>
      <c r="F59" s="659">
        <f>-('5C1A_Madison'!AL59+'5C1A_Madison'!AO59)</f>
        <v>-2690</v>
      </c>
      <c r="G59" s="659">
        <f>-('5C1B_DArbonne'!AL59+'5C1B_DArbonne'!AO59)</f>
        <v>0</v>
      </c>
      <c r="H59" s="659">
        <f>-('5C1C_Intl High'!AL59+'5C1C_Intl High'!AO59)</f>
        <v>0</v>
      </c>
      <c r="I59" s="659">
        <f>-('5C1D_NOMMA'!AL59+'5C1D_NOMMA'!AO59)</f>
        <v>0</v>
      </c>
      <c r="J59" s="659">
        <f>-('5C1E_LFNO'!AL59+'5C1E_LFNO'!AO59)</f>
        <v>0</v>
      </c>
      <c r="K59" s="659">
        <f>-('5C1F_L.C. Charter'!AL59+'5C1F_L.C. Charter'!AO59)</f>
        <v>0</v>
      </c>
      <c r="L59" s="659">
        <f>-('5C1G_JS Clark'!AL59+'5C1G_JS Clark'!AO59)</f>
        <v>0</v>
      </c>
      <c r="M59" s="659">
        <f>-('5C1H_Southwest'!AL59+'5C1H_Southwest'!AO59)</f>
        <v>0</v>
      </c>
      <c r="N59" s="659">
        <f>-('5C1I_LA Key'!AL59+'5C1I_LA Key'!AO59)</f>
        <v>-2690</v>
      </c>
      <c r="O59" s="659">
        <f>-('5C1J_Jeff Chamber'!AL59+'5C1J_Jeff Chamber'!AO59)</f>
        <v>0</v>
      </c>
      <c r="P59" s="659">
        <f>-('5C1M_GEO Mid'!AL59+'5C1M_GEO Mid'!AO59)</f>
        <v>0</v>
      </c>
      <c r="Q59" s="659">
        <f>-('5C1N_Delta'!AL59+'5C1N_Delta'!AO59)</f>
        <v>0</v>
      </c>
      <c r="R59" s="659">
        <f>-('5C1O_Impact'!AL59+'5C1O_Impact'!AO59)</f>
        <v>0</v>
      </c>
      <c r="S59" s="659">
        <f>-('5C1P_Vision'!AL59+'5C1P_Vision'!AO59)</f>
        <v>0</v>
      </c>
      <c r="T59" s="659">
        <f>-('5C1Q_Advantage'!AL59+'5C1Q_Advantage'!AO59)</f>
        <v>0</v>
      </c>
      <c r="U59" s="659">
        <f>-('5C1R_Iberville'!AL59+'5C1R_Iberville'!AO59)</f>
        <v>0</v>
      </c>
      <c r="V59" s="659">
        <f>-('5C1S_LC Col Prep'!AL59+'5C1S_LC Col Prep'!AO59)</f>
        <v>0</v>
      </c>
      <c r="W59" s="659">
        <f>-('5C1T_Northeast'!AL59+'5C1T_Northeast'!AO59)</f>
        <v>0</v>
      </c>
      <c r="X59" s="659">
        <f>-('5C1U_Acadiana Ren'!AL59+'5C1U_Acadiana Ren'!AO59)</f>
        <v>0</v>
      </c>
      <c r="Y59" s="659">
        <f>-('5C1V_Laf Ren'!AL59+'5C1V_Laf Ren'!AO59)</f>
        <v>0</v>
      </c>
      <c r="Z59" s="659">
        <f>-('5C1W_Willow'!AL59+'5C1W_Willow'!AO59)</f>
        <v>0</v>
      </c>
      <c r="AA59" s="659">
        <f>-('5C1X_Tangi'!AL59+'5C1X_Tangi'!AO59)</f>
        <v>-756878</v>
      </c>
      <c r="AB59" s="659">
        <f>-('5C1Y_GEO'!AL59+'5C1Y_GEO'!AO59)</f>
        <v>0</v>
      </c>
      <c r="AC59" s="659">
        <f>-('5C1Z_Lincoln Prep'!AL59+'5C1Z_Lincoln Prep'!AO59)</f>
        <v>0</v>
      </c>
      <c r="AD59" s="659">
        <f>-('5C1AA_Laurel'!$AL59+'5C1AA_Laurel'!$AO59)</f>
        <v>0</v>
      </c>
      <c r="AE59" s="659">
        <f>-('5C1AB_Apex'!$AL59+'5C1AB_Apex'!$AO59)</f>
        <v>0</v>
      </c>
      <c r="AF59" s="659">
        <f>-('5C1AC_Smothers'!$AL59+'5C1AC_Smothers'!$AO59)</f>
        <v>0</v>
      </c>
      <c r="AG59" s="659">
        <f>-('5C1AD_Greater'!$AL59+'5C1AD_Greater'!$AO59)</f>
        <v>0</v>
      </c>
      <c r="AH59" s="659">
        <f>-('5C1AE_Noble Minds'!$AL59+'5C1AE_Noble Minds'!$AO59)</f>
        <v>0</v>
      </c>
      <c r="AI59" s="659">
        <f>-('5C1AF_JCFA-Laf'!$AL59+'5C1AF_JCFA-Laf'!$AO59)</f>
        <v>0</v>
      </c>
      <c r="AJ59" s="659">
        <f>-('5C1AG_Collegiate'!$AL59+'5C1AG_Collegiate'!$AO59)</f>
        <v>0</v>
      </c>
      <c r="AK59" s="659">
        <f>-('5C1AH_BRUP'!$AL59+'5C1AH_BRUP'!$AO59)</f>
        <v>0</v>
      </c>
      <c r="AL59" s="659">
        <f>-('5C1AI_Harmony'!$AL59+'5C1AI_Harmony'!$AO59)</f>
        <v>0</v>
      </c>
      <c r="AM59" s="659">
        <f>-('5C1AJ_Athlos'!$AL59+'5C1AJ_Athlos'!$AO59)</f>
        <v>0</v>
      </c>
      <c r="AN59" s="659">
        <f>-('5C2_LAVCA'!AM59+'5C2_LAVCA'!AP59)</f>
        <v>-174467</v>
      </c>
      <c r="AO59" s="659">
        <f>-('5C3_UnvView'!AM59+'5C3_UnvView'!AP59)</f>
        <v>-413919</v>
      </c>
      <c r="AP59" s="660">
        <f t="shared" si="3"/>
        <v>-1356357</v>
      </c>
      <c r="AQ59" s="661">
        <f t="shared" si="4"/>
        <v>110620517</v>
      </c>
    </row>
    <row r="60" spans="1:43" ht="15.6" customHeight="1" x14ac:dyDescent="0.2">
      <c r="A60" s="657">
        <v>54</v>
      </c>
      <c r="B60" s="658" t="s">
        <v>59</v>
      </c>
      <c r="C60" s="659">
        <f>'2_State Distrib and Adjs'!BG60</f>
        <v>2980387</v>
      </c>
      <c r="D60" s="659">
        <f>-'5A3_OJJ'!P60</f>
        <v>-1031</v>
      </c>
      <c r="E60" s="659"/>
      <c r="F60" s="659">
        <f>-('5C1A_Madison'!AL60+'5C1A_Madison'!AO60)</f>
        <v>0</v>
      </c>
      <c r="G60" s="659">
        <f>-('5C1B_DArbonne'!AL60+'5C1B_DArbonne'!AO60)</f>
        <v>0</v>
      </c>
      <c r="H60" s="659">
        <f>-('5C1C_Intl High'!AL60+'5C1C_Intl High'!AO60)</f>
        <v>0</v>
      </c>
      <c r="I60" s="659">
        <f>-('5C1D_NOMMA'!AL60+'5C1D_NOMMA'!AO60)</f>
        <v>0</v>
      </c>
      <c r="J60" s="659">
        <f>-('5C1E_LFNO'!AL60+'5C1E_LFNO'!AO60)</f>
        <v>0</v>
      </c>
      <c r="K60" s="659">
        <f>-('5C1F_L.C. Charter'!AL60+'5C1F_L.C. Charter'!AO60)</f>
        <v>0</v>
      </c>
      <c r="L60" s="659">
        <f>-('5C1G_JS Clark'!AL60+'5C1G_JS Clark'!AO60)</f>
        <v>0</v>
      </c>
      <c r="M60" s="659">
        <f>-('5C1H_Southwest'!AL60+'5C1H_Southwest'!AO60)</f>
        <v>0</v>
      </c>
      <c r="N60" s="659">
        <f>-('5C1I_LA Key'!AL60+'5C1I_LA Key'!AO60)</f>
        <v>0</v>
      </c>
      <c r="O60" s="659">
        <f>-('5C1J_Jeff Chamber'!AL60+'5C1J_Jeff Chamber'!AO60)</f>
        <v>0</v>
      </c>
      <c r="P60" s="659">
        <f>-('5C1M_GEO Mid'!AL60+'5C1M_GEO Mid'!AO60)</f>
        <v>0</v>
      </c>
      <c r="Q60" s="659">
        <f>-('5C1N_Delta'!AL60+'5C1N_Delta'!AO60)</f>
        <v>-240002</v>
      </c>
      <c r="R60" s="659">
        <f>-('5C1O_Impact'!AL60+'5C1O_Impact'!AO60)</f>
        <v>0</v>
      </c>
      <c r="S60" s="659">
        <f>-('5C1P_Vision'!AL60+'5C1P_Vision'!AO60)</f>
        <v>0</v>
      </c>
      <c r="T60" s="659">
        <f>-('5C1Q_Advantage'!AL60+'5C1Q_Advantage'!AO60)</f>
        <v>0</v>
      </c>
      <c r="U60" s="659">
        <f>-('5C1R_Iberville'!AL60+'5C1R_Iberville'!AO60)</f>
        <v>0</v>
      </c>
      <c r="V60" s="659">
        <f>-('5C1S_LC Col Prep'!AL60+'5C1S_LC Col Prep'!AO60)</f>
        <v>0</v>
      </c>
      <c r="W60" s="659">
        <f>-('5C1T_Northeast'!AL60+'5C1T_Northeast'!AO60)</f>
        <v>0</v>
      </c>
      <c r="X60" s="659">
        <f>-('5C1U_Acadiana Ren'!AL60+'5C1U_Acadiana Ren'!AO60)</f>
        <v>0</v>
      </c>
      <c r="Y60" s="659">
        <f>-('5C1V_Laf Ren'!AL60+'5C1V_Laf Ren'!AO60)</f>
        <v>0</v>
      </c>
      <c r="Z60" s="659">
        <f>-('5C1W_Willow'!AL60+'5C1W_Willow'!AO60)</f>
        <v>0</v>
      </c>
      <c r="AA60" s="659">
        <f>-('5C1X_Tangi'!AL60+'5C1X_Tangi'!AO60)</f>
        <v>0</v>
      </c>
      <c r="AB60" s="659">
        <f>-('5C1Y_GEO'!AL60+'5C1Y_GEO'!AO60)</f>
        <v>0</v>
      </c>
      <c r="AC60" s="659">
        <f>-('5C1Z_Lincoln Prep'!AL60+'5C1Z_Lincoln Prep'!AO60)</f>
        <v>0</v>
      </c>
      <c r="AD60" s="659">
        <f>-('5C1AA_Laurel'!$AL60+'5C1AA_Laurel'!$AO60)</f>
        <v>0</v>
      </c>
      <c r="AE60" s="659">
        <f>-('5C1AB_Apex'!$AL60+'5C1AB_Apex'!$AO60)</f>
        <v>0</v>
      </c>
      <c r="AF60" s="659">
        <f>-('5C1AC_Smothers'!$AL60+'5C1AC_Smothers'!$AO60)</f>
        <v>0</v>
      </c>
      <c r="AG60" s="659">
        <f>-('5C1AD_Greater'!$AL60+'5C1AD_Greater'!$AO60)</f>
        <v>0</v>
      </c>
      <c r="AH60" s="659">
        <f>-('5C1AE_Noble Minds'!$AL60+'5C1AE_Noble Minds'!$AO60)</f>
        <v>0</v>
      </c>
      <c r="AI60" s="659">
        <f>-('5C1AF_JCFA-Laf'!$AL60+'5C1AF_JCFA-Laf'!$AO60)</f>
        <v>0</v>
      </c>
      <c r="AJ60" s="659">
        <f>-('5C1AG_Collegiate'!$AL60+'5C1AG_Collegiate'!$AO60)</f>
        <v>0</v>
      </c>
      <c r="AK60" s="659">
        <f>-('5C1AH_BRUP'!$AL60+'5C1AH_BRUP'!$AO60)</f>
        <v>0</v>
      </c>
      <c r="AL60" s="659">
        <f>-('5C1AI_Harmony'!$AL60+'5C1AI_Harmony'!$AO60)</f>
        <v>0</v>
      </c>
      <c r="AM60" s="659">
        <f>-('5C1AJ_Athlos'!$AL60+'5C1AJ_Athlos'!$AO60)</f>
        <v>0</v>
      </c>
      <c r="AN60" s="659">
        <f>-('5C2_LAVCA'!AM60+'5C2_LAVCA'!AP60)</f>
        <v>-13055</v>
      </c>
      <c r="AO60" s="659">
        <f>-('5C3_UnvView'!AM60+'5C3_UnvView'!AP60)</f>
        <v>-36552</v>
      </c>
      <c r="AP60" s="660">
        <f t="shared" si="3"/>
        <v>-290640</v>
      </c>
      <c r="AQ60" s="661">
        <f t="shared" si="4"/>
        <v>2689747</v>
      </c>
    </row>
    <row r="61" spans="1:43" ht="15.6" customHeight="1" x14ac:dyDescent="0.2">
      <c r="A61" s="662">
        <v>55</v>
      </c>
      <c r="B61" s="663" t="s">
        <v>60</v>
      </c>
      <c r="C61" s="664">
        <f>'2_State Distrib and Adjs'!BG61</f>
        <v>93090023</v>
      </c>
      <c r="D61" s="664">
        <f>-'5A3_OJJ'!P61</f>
        <v>-28147</v>
      </c>
      <c r="E61" s="664"/>
      <c r="F61" s="664">
        <f>-('5C1A_Madison'!AL61+'5C1A_Madison'!AO61)</f>
        <v>0</v>
      </c>
      <c r="G61" s="664">
        <f>-('5C1B_DArbonne'!AL61+'5C1B_DArbonne'!AO61)</f>
        <v>0</v>
      </c>
      <c r="H61" s="664">
        <f>-('5C1C_Intl High'!AL61+'5C1C_Intl High'!AO61)</f>
        <v>0</v>
      </c>
      <c r="I61" s="664">
        <f>-('5C1D_NOMMA'!AL61+'5C1D_NOMMA'!AO61)</f>
        <v>0</v>
      </c>
      <c r="J61" s="664">
        <f>-('5C1E_LFNO'!AL61+'5C1E_LFNO'!AO61)</f>
        <v>0</v>
      </c>
      <c r="K61" s="664">
        <f>-('5C1F_L.C. Charter'!AL61+'5C1F_L.C. Charter'!AO61)</f>
        <v>0</v>
      </c>
      <c r="L61" s="664">
        <f>-('5C1G_JS Clark'!AL61+'5C1G_JS Clark'!AO61)</f>
        <v>0</v>
      </c>
      <c r="M61" s="664">
        <f>-('5C1H_Southwest'!AL61+'5C1H_Southwest'!AO61)</f>
        <v>0</v>
      </c>
      <c r="N61" s="664">
        <f>-('5C1I_LA Key'!AL61+'5C1I_LA Key'!AO61)</f>
        <v>0</v>
      </c>
      <c r="O61" s="664">
        <f>-('5C1J_Jeff Chamber'!AL61+'5C1J_Jeff Chamber'!AO61)</f>
        <v>0</v>
      </c>
      <c r="P61" s="664">
        <f>-('5C1M_GEO Mid'!AL61+'5C1M_GEO Mid'!AO61)</f>
        <v>0</v>
      </c>
      <c r="Q61" s="664">
        <f>-('5C1N_Delta'!AL61+'5C1N_Delta'!AO61)</f>
        <v>0</v>
      </c>
      <c r="R61" s="664">
        <f>-('5C1O_Impact'!AL61+'5C1O_Impact'!AO61)</f>
        <v>0</v>
      </c>
      <c r="S61" s="664">
        <f>-('5C1P_Vision'!AL61+'5C1P_Vision'!AO61)</f>
        <v>0</v>
      </c>
      <c r="T61" s="664">
        <f>-('5C1Q_Advantage'!AL61+'5C1Q_Advantage'!AO61)</f>
        <v>0</v>
      </c>
      <c r="U61" s="664">
        <f>-('5C1R_Iberville'!AL61+'5C1R_Iberville'!AO61)</f>
        <v>0</v>
      </c>
      <c r="V61" s="664">
        <f>-('5C1S_LC Col Prep'!AL61+'5C1S_LC Col Prep'!AO61)</f>
        <v>0</v>
      </c>
      <c r="W61" s="664">
        <f>-('5C1T_Northeast'!AL61+'5C1T_Northeast'!AO61)</f>
        <v>0</v>
      </c>
      <c r="X61" s="664">
        <f>-('5C1U_Acadiana Ren'!AL61+'5C1U_Acadiana Ren'!AO61)</f>
        <v>0</v>
      </c>
      <c r="Y61" s="664">
        <f>-('5C1V_Laf Ren'!AL61+'5C1V_Laf Ren'!AO61)</f>
        <v>0</v>
      </c>
      <c r="Z61" s="664">
        <f>-('5C1W_Willow'!AL61+'5C1W_Willow'!AO61)</f>
        <v>0</v>
      </c>
      <c r="AA61" s="664">
        <f>-('5C1X_Tangi'!AL61+'5C1X_Tangi'!AO61)</f>
        <v>0</v>
      </c>
      <c r="AB61" s="664">
        <f>-('5C1Y_GEO'!AL61+'5C1Y_GEO'!AO61)</f>
        <v>0</v>
      </c>
      <c r="AC61" s="664">
        <f>-('5C1Z_Lincoln Prep'!AL61+'5C1Z_Lincoln Prep'!AO61)</f>
        <v>0</v>
      </c>
      <c r="AD61" s="664">
        <f>-('5C1AA_Laurel'!$AL61+'5C1AA_Laurel'!$AO61)</f>
        <v>0</v>
      </c>
      <c r="AE61" s="664">
        <f>-('5C1AB_Apex'!$AL61+'5C1AB_Apex'!$AO61)</f>
        <v>0</v>
      </c>
      <c r="AF61" s="664">
        <f>-('5C1AC_Smothers'!$AL61+'5C1AC_Smothers'!$AO61)</f>
        <v>0</v>
      </c>
      <c r="AG61" s="664">
        <f>-('5C1AD_Greater'!$AL61+'5C1AD_Greater'!$AO61)</f>
        <v>0</v>
      </c>
      <c r="AH61" s="664">
        <f>-('5C1AE_Noble Minds'!$AL61+'5C1AE_Noble Minds'!$AO61)</f>
        <v>0</v>
      </c>
      <c r="AI61" s="664">
        <f>-('5C1AF_JCFA-Laf'!$AL61+'5C1AF_JCFA-Laf'!$AO61)</f>
        <v>0</v>
      </c>
      <c r="AJ61" s="664">
        <f>-('5C1AG_Collegiate'!$AL61+'5C1AG_Collegiate'!$AO61)</f>
        <v>0</v>
      </c>
      <c r="AK61" s="664">
        <f>-('5C1AH_BRUP'!$AL61+'5C1AH_BRUP'!$AO61)</f>
        <v>0</v>
      </c>
      <c r="AL61" s="1100">
        <f>-('5C1AI_Harmony'!$AL61+'5C1AI_Harmony'!$AO61)</f>
        <v>0</v>
      </c>
      <c r="AM61" s="1100">
        <f>-('5C1AJ_Athlos'!$AL61+'5C1AJ_Athlos'!$AO61)</f>
        <v>0</v>
      </c>
      <c r="AN61" s="664">
        <f>-('5C2_LAVCA'!AM61+'5C2_LAVCA'!AP61)</f>
        <v>-206489</v>
      </c>
      <c r="AO61" s="664">
        <f>-('5C3_UnvView'!AM61+'5C3_UnvView'!AP61)</f>
        <v>-449416</v>
      </c>
      <c r="AP61" s="665">
        <f t="shared" si="3"/>
        <v>-684052</v>
      </c>
      <c r="AQ61" s="666">
        <f t="shared" si="4"/>
        <v>92405971</v>
      </c>
    </row>
    <row r="62" spans="1:43" ht="15.6" customHeight="1" x14ac:dyDescent="0.2">
      <c r="A62" s="651">
        <v>56</v>
      </c>
      <c r="B62" s="652" t="s">
        <v>61</v>
      </c>
      <c r="C62" s="653">
        <f>'2_State Distrib and Adjs'!BG62</f>
        <v>13235317</v>
      </c>
      <c r="D62" s="653">
        <f>-'5A3_OJJ'!P62</f>
        <v>-226</v>
      </c>
      <c r="E62" s="653"/>
      <c r="F62" s="653">
        <f>-('5C1A_Madison'!AL62+'5C1A_Madison'!AO62)</f>
        <v>0</v>
      </c>
      <c r="G62" s="653">
        <f>-('5C1B_DArbonne'!AL62+'5C1B_DArbonne'!AO62)</f>
        <v>-3153277</v>
      </c>
      <c r="H62" s="653">
        <f>-('5C1C_Intl High'!AL62+'5C1C_Intl High'!AO62)</f>
        <v>0</v>
      </c>
      <c r="I62" s="653">
        <f>-('5C1D_NOMMA'!AL62+'5C1D_NOMMA'!AO62)</f>
        <v>0</v>
      </c>
      <c r="J62" s="653">
        <f>-('5C1E_LFNO'!AL62+'5C1E_LFNO'!AO62)</f>
        <v>0</v>
      </c>
      <c r="K62" s="653">
        <f>-('5C1F_L.C. Charter'!AL62+'5C1F_L.C. Charter'!AO62)</f>
        <v>0</v>
      </c>
      <c r="L62" s="653">
        <f>-('5C1G_JS Clark'!AL62+'5C1G_JS Clark'!AO62)</f>
        <v>0</v>
      </c>
      <c r="M62" s="653">
        <f>-('5C1H_Southwest'!AL62+'5C1H_Southwest'!AO62)</f>
        <v>0</v>
      </c>
      <c r="N62" s="653">
        <f>-('5C1I_LA Key'!AL62+'5C1I_LA Key'!AO62)</f>
        <v>0</v>
      </c>
      <c r="O62" s="653">
        <f>-('5C1J_Jeff Chamber'!AL62+'5C1J_Jeff Chamber'!AO62)</f>
        <v>0</v>
      </c>
      <c r="P62" s="653">
        <f>-('5C1M_GEO Mid'!AL62+'5C1M_GEO Mid'!AO62)</f>
        <v>0</v>
      </c>
      <c r="Q62" s="653">
        <f>-('5C1N_Delta'!AL62+'5C1N_Delta'!AO62)</f>
        <v>0</v>
      </c>
      <c r="R62" s="653">
        <f>-('5C1O_Impact'!AL62+'5C1O_Impact'!AO62)</f>
        <v>0</v>
      </c>
      <c r="S62" s="653">
        <f>-('5C1P_Vision'!AL62+'5C1P_Vision'!AO62)</f>
        <v>0</v>
      </c>
      <c r="T62" s="653">
        <f>-('5C1Q_Advantage'!AL62+'5C1Q_Advantage'!AO62)</f>
        <v>0</v>
      </c>
      <c r="U62" s="653">
        <f>-('5C1R_Iberville'!AL62+'5C1R_Iberville'!AO62)</f>
        <v>0</v>
      </c>
      <c r="V62" s="653">
        <f>-('5C1S_LC Col Prep'!AL62+'5C1S_LC Col Prep'!AO62)</f>
        <v>0</v>
      </c>
      <c r="W62" s="653">
        <f>-('5C1T_Northeast'!AL62+'5C1T_Northeast'!AO62)</f>
        <v>-409257</v>
      </c>
      <c r="X62" s="653">
        <f>-('5C1U_Acadiana Ren'!AL62+'5C1U_Acadiana Ren'!AO62)</f>
        <v>0</v>
      </c>
      <c r="Y62" s="653">
        <f>-('5C1V_Laf Ren'!AL62+'5C1V_Laf Ren'!AO62)</f>
        <v>0</v>
      </c>
      <c r="Z62" s="653">
        <f>-('5C1W_Willow'!AL62+'5C1W_Willow'!AO62)</f>
        <v>0</v>
      </c>
      <c r="AA62" s="653">
        <f>-('5C1X_Tangi'!AL62+'5C1X_Tangi'!AO62)</f>
        <v>0</v>
      </c>
      <c r="AB62" s="653">
        <f>-('5C1Y_GEO'!AL62+'5C1Y_GEO'!AO62)</f>
        <v>0</v>
      </c>
      <c r="AC62" s="654">
        <f>-('5C1Z_Lincoln Prep'!AL62+'5C1Z_Lincoln Prep'!AO62)</f>
        <v>-125848</v>
      </c>
      <c r="AD62" s="654">
        <f>-('5C1AA_Laurel'!$AL62+'5C1AA_Laurel'!$AO62)</f>
        <v>0</v>
      </c>
      <c r="AE62" s="654">
        <f>-('5C1AB_Apex'!$AL62+'5C1AB_Apex'!$AO62)</f>
        <v>0</v>
      </c>
      <c r="AF62" s="654">
        <f>-('5C1AC_Smothers'!$AL62+'5C1AC_Smothers'!$AO62)</f>
        <v>0</v>
      </c>
      <c r="AG62" s="654">
        <f>-('5C1AD_Greater'!$AL62+'5C1AD_Greater'!$AO62)</f>
        <v>0</v>
      </c>
      <c r="AH62" s="654">
        <f>-('5C1AE_Noble Minds'!$AL62+'5C1AE_Noble Minds'!$AO62)</f>
        <v>0</v>
      </c>
      <c r="AI62" s="654">
        <f>-('5C1AF_JCFA-Laf'!$AL62+'5C1AF_JCFA-Laf'!$AO62)</f>
        <v>0</v>
      </c>
      <c r="AJ62" s="654">
        <f>-('5C1AG_Collegiate'!$AL62+'5C1AG_Collegiate'!$AO62)</f>
        <v>0</v>
      </c>
      <c r="AK62" s="654">
        <f>-('5C1AH_BRUP'!$AL62+'5C1AH_BRUP'!$AO62)</f>
        <v>0</v>
      </c>
      <c r="AL62" s="1099">
        <f>-('5C1AI_Harmony'!$AL62+'5C1AI_Harmony'!$AO62)</f>
        <v>0</v>
      </c>
      <c r="AM62" s="1099">
        <f>-('5C1AJ_Athlos'!$AL62+'5C1AJ_Athlos'!$AO62)</f>
        <v>0</v>
      </c>
      <c r="AN62" s="653">
        <f>-('5C2_LAVCA'!AM62+'5C2_LAVCA'!AP62)</f>
        <v>-44668</v>
      </c>
      <c r="AO62" s="653">
        <f>-('5C3_UnvView'!AM62+'5C3_UnvView'!AP62)</f>
        <v>-31905</v>
      </c>
      <c r="AP62" s="655">
        <f t="shared" si="3"/>
        <v>-3765181</v>
      </c>
      <c r="AQ62" s="656">
        <f t="shared" si="4"/>
        <v>9470136</v>
      </c>
    </row>
    <row r="63" spans="1:43" ht="15.6" customHeight="1" x14ac:dyDescent="0.2">
      <c r="A63" s="657">
        <v>57</v>
      </c>
      <c r="B63" s="658" t="s">
        <v>62</v>
      </c>
      <c r="C63" s="659">
        <f>'2_State Distrib and Adjs'!BG63</f>
        <v>55025968</v>
      </c>
      <c r="D63" s="659">
        <f>-'5A3_OJJ'!P63</f>
        <v>-3161</v>
      </c>
      <c r="E63" s="659"/>
      <c r="F63" s="659">
        <f>-('5C1A_Madison'!AL63+'5C1A_Madison'!AO63)</f>
        <v>0</v>
      </c>
      <c r="G63" s="659">
        <f>-('5C1B_DArbonne'!AL63+'5C1B_DArbonne'!AO63)</f>
        <v>0</v>
      </c>
      <c r="H63" s="659">
        <f>-('5C1C_Intl High'!AL63+'5C1C_Intl High'!AO63)</f>
        <v>0</v>
      </c>
      <c r="I63" s="659">
        <f>-('5C1D_NOMMA'!AL63+'5C1D_NOMMA'!AO63)</f>
        <v>0</v>
      </c>
      <c r="J63" s="659">
        <f>-('5C1E_LFNO'!AL63+'5C1E_LFNO'!AO63)</f>
        <v>0</v>
      </c>
      <c r="K63" s="659">
        <f>-('5C1F_L.C. Charter'!AL63+'5C1F_L.C. Charter'!AO63)</f>
        <v>0</v>
      </c>
      <c r="L63" s="659">
        <f>-('5C1G_JS Clark'!AL63+'5C1G_JS Clark'!AO63)</f>
        <v>0</v>
      </c>
      <c r="M63" s="659">
        <f>-('5C1H_Southwest'!AL63+'5C1H_Southwest'!AO63)</f>
        <v>0</v>
      </c>
      <c r="N63" s="659">
        <f>-('5C1I_LA Key'!AL63+'5C1I_LA Key'!AO63)</f>
        <v>0</v>
      </c>
      <c r="O63" s="659">
        <f>-('5C1J_Jeff Chamber'!AL63+'5C1J_Jeff Chamber'!AO63)</f>
        <v>0</v>
      </c>
      <c r="P63" s="659">
        <f>-('5C1M_GEO Mid'!AL63+'5C1M_GEO Mid'!AO63)</f>
        <v>0</v>
      </c>
      <c r="Q63" s="659">
        <f>-('5C1N_Delta'!AL63+'5C1N_Delta'!AO63)</f>
        <v>0</v>
      </c>
      <c r="R63" s="659">
        <f>-('5C1O_Impact'!AL63+'5C1O_Impact'!AO63)</f>
        <v>0</v>
      </c>
      <c r="S63" s="659">
        <f>-('5C1P_Vision'!AL63+'5C1P_Vision'!AO63)</f>
        <v>0</v>
      </c>
      <c r="T63" s="659">
        <f>-('5C1Q_Advantage'!AL63+'5C1Q_Advantage'!AO63)</f>
        <v>0</v>
      </c>
      <c r="U63" s="659">
        <f>-('5C1R_Iberville'!AL63+'5C1R_Iberville'!AO63)</f>
        <v>0</v>
      </c>
      <c r="V63" s="659">
        <f>-('5C1S_LC Col Prep'!AL63+'5C1S_LC Col Prep'!AO63)</f>
        <v>0</v>
      </c>
      <c r="W63" s="659">
        <f>-('5C1T_Northeast'!AL63+'5C1T_Northeast'!AO63)</f>
        <v>0</v>
      </c>
      <c r="X63" s="659">
        <f>-('5C1U_Acadiana Ren'!AL63+'5C1U_Acadiana Ren'!AO63)</f>
        <v>-68926</v>
      </c>
      <c r="Y63" s="659">
        <f>-('5C1V_Laf Ren'!AL63+'5C1V_Laf Ren'!AO63)</f>
        <v>-864</v>
      </c>
      <c r="Z63" s="659">
        <f>-('5C1W_Willow'!AL63+'5C1W_Willow'!AO63)</f>
        <v>0</v>
      </c>
      <c r="AA63" s="659">
        <f>-('5C1X_Tangi'!AL63+'5C1X_Tangi'!AO63)</f>
        <v>0</v>
      </c>
      <c r="AB63" s="659">
        <f>-('5C1Y_GEO'!AL63+'5C1Y_GEO'!AO63)</f>
        <v>0</v>
      </c>
      <c r="AC63" s="659">
        <f>-('5C1Z_Lincoln Prep'!AL63+'5C1Z_Lincoln Prep'!AO63)</f>
        <v>0</v>
      </c>
      <c r="AD63" s="659">
        <f>-('5C1AA_Laurel'!$AL63+'5C1AA_Laurel'!$AO63)</f>
        <v>0</v>
      </c>
      <c r="AE63" s="659">
        <f>-('5C1AB_Apex'!$AL63+'5C1AB_Apex'!$AO63)</f>
        <v>0</v>
      </c>
      <c r="AF63" s="659">
        <f>-('5C1AC_Smothers'!$AL63+'5C1AC_Smothers'!$AO63)</f>
        <v>0</v>
      </c>
      <c r="AG63" s="659">
        <f>-('5C1AD_Greater'!$AL63+'5C1AD_Greater'!$AO63)</f>
        <v>0</v>
      </c>
      <c r="AH63" s="659">
        <f>-('5C1AE_Noble Minds'!$AL63+'5C1AE_Noble Minds'!$AO63)</f>
        <v>0</v>
      </c>
      <c r="AI63" s="659">
        <f>-('5C1AF_JCFA-Laf'!$AL63+'5C1AF_JCFA-Laf'!$AO63)</f>
        <v>-10812</v>
      </c>
      <c r="AJ63" s="659">
        <f>-('5C1AG_Collegiate'!$AL63+'5C1AG_Collegiate'!$AO63)</f>
        <v>0</v>
      </c>
      <c r="AK63" s="659">
        <f>-('5C1AH_BRUP'!$AL63+'5C1AH_BRUP'!$AO63)</f>
        <v>0</v>
      </c>
      <c r="AL63" s="659">
        <f>-('5C1AI_Harmony'!$AL63+'5C1AI_Harmony'!$AO63)</f>
        <v>0</v>
      </c>
      <c r="AM63" s="659">
        <f>-('5C1AJ_Athlos'!$AL63+'5C1AJ_Athlos'!$AO63)</f>
        <v>0</v>
      </c>
      <c r="AN63" s="659">
        <f>-('5C2_LAVCA'!AM63+'5C2_LAVCA'!AP63)</f>
        <v>-65683</v>
      </c>
      <c r="AO63" s="659">
        <f>-('5C3_UnvView'!AM63+'5C3_UnvView'!AP63)</f>
        <v>-42573</v>
      </c>
      <c r="AP63" s="660">
        <f t="shared" si="3"/>
        <v>-192019</v>
      </c>
      <c r="AQ63" s="661">
        <f t="shared" si="4"/>
        <v>54833949</v>
      </c>
    </row>
    <row r="64" spans="1:43" ht="15.6" customHeight="1" x14ac:dyDescent="0.2">
      <c r="A64" s="657">
        <v>58</v>
      </c>
      <c r="B64" s="658" t="s">
        <v>63</v>
      </c>
      <c r="C64" s="659">
        <f>'2_State Distrib and Adjs'!BG64</f>
        <v>54054088</v>
      </c>
      <c r="D64" s="659">
        <f>-'5A3_OJJ'!P64</f>
        <v>-6179</v>
      </c>
      <c r="E64" s="659"/>
      <c r="F64" s="659">
        <f>-('5C1A_Madison'!AL64+'5C1A_Madison'!AO64)</f>
        <v>0</v>
      </c>
      <c r="G64" s="659">
        <f>-('5C1B_DArbonne'!AL64+'5C1B_DArbonne'!AO64)</f>
        <v>0</v>
      </c>
      <c r="H64" s="659">
        <f>-('5C1C_Intl High'!AL64+'5C1C_Intl High'!AO64)</f>
        <v>0</v>
      </c>
      <c r="I64" s="659">
        <f>-('5C1D_NOMMA'!AL64+'5C1D_NOMMA'!AO64)</f>
        <v>0</v>
      </c>
      <c r="J64" s="659">
        <f>-('5C1E_LFNO'!AL64+'5C1E_LFNO'!AO64)</f>
        <v>0</v>
      </c>
      <c r="K64" s="659">
        <f>-('5C1F_L.C. Charter'!AL64+'5C1F_L.C. Charter'!AO64)</f>
        <v>0</v>
      </c>
      <c r="L64" s="659">
        <f>-('5C1G_JS Clark'!AL64+'5C1G_JS Clark'!AO64)</f>
        <v>0</v>
      </c>
      <c r="M64" s="659">
        <f>-('5C1H_Southwest'!AL64+'5C1H_Southwest'!AO64)</f>
        <v>0</v>
      </c>
      <c r="N64" s="659">
        <f>-('5C1I_LA Key'!AL64+'5C1I_LA Key'!AO64)</f>
        <v>0</v>
      </c>
      <c r="O64" s="659">
        <f>-('5C1J_Jeff Chamber'!AL64+'5C1J_Jeff Chamber'!AO64)</f>
        <v>0</v>
      </c>
      <c r="P64" s="659">
        <f>-('5C1M_GEO Mid'!AL64+'5C1M_GEO Mid'!AO64)</f>
        <v>0</v>
      </c>
      <c r="Q64" s="659">
        <f>-('5C1N_Delta'!AL64+'5C1N_Delta'!AO64)</f>
        <v>0</v>
      </c>
      <c r="R64" s="659">
        <f>-('5C1O_Impact'!AL64+'5C1O_Impact'!AO64)</f>
        <v>0</v>
      </c>
      <c r="S64" s="659">
        <f>-('5C1P_Vision'!AL64+'5C1P_Vision'!AO64)</f>
        <v>0</v>
      </c>
      <c r="T64" s="659">
        <f>-('5C1Q_Advantage'!AL64+'5C1Q_Advantage'!AO64)</f>
        <v>0</v>
      </c>
      <c r="U64" s="659">
        <f>-('5C1R_Iberville'!AL64+'5C1R_Iberville'!AO64)</f>
        <v>0</v>
      </c>
      <c r="V64" s="659">
        <f>-('5C1S_LC Col Prep'!AL64+'5C1S_LC Col Prep'!AO64)</f>
        <v>0</v>
      </c>
      <c r="W64" s="659">
        <f>-('5C1T_Northeast'!AL64+'5C1T_Northeast'!AO64)</f>
        <v>0</v>
      </c>
      <c r="X64" s="659">
        <f>-('5C1U_Acadiana Ren'!AL64+'5C1U_Acadiana Ren'!AO64)</f>
        <v>0</v>
      </c>
      <c r="Y64" s="659">
        <f>-('5C1V_Laf Ren'!AL64+'5C1V_Laf Ren'!AO64)</f>
        <v>0</v>
      </c>
      <c r="Z64" s="659">
        <f>-('5C1W_Willow'!AL64+'5C1W_Willow'!AO64)</f>
        <v>0</v>
      </c>
      <c r="AA64" s="659">
        <f>-('5C1X_Tangi'!AL64+'5C1X_Tangi'!AO64)</f>
        <v>0</v>
      </c>
      <c r="AB64" s="659">
        <f>-('5C1Y_GEO'!AL64+'5C1Y_GEO'!AO64)</f>
        <v>0</v>
      </c>
      <c r="AC64" s="659">
        <f>-('5C1Z_Lincoln Prep'!AL64+'5C1Z_Lincoln Prep'!AO64)</f>
        <v>0</v>
      </c>
      <c r="AD64" s="659">
        <f>-('5C1AA_Laurel'!$AL64+'5C1AA_Laurel'!$AO64)</f>
        <v>0</v>
      </c>
      <c r="AE64" s="659">
        <f>-('5C1AB_Apex'!$AL64+'5C1AB_Apex'!$AO64)</f>
        <v>0</v>
      </c>
      <c r="AF64" s="659">
        <f>-('5C1AC_Smothers'!$AL64+'5C1AC_Smothers'!$AO64)</f>
        <v>0</v>
      </c>
      <c r="AG64" s="659">
        <f>-('5C1AD_Greater'!$AL64+'5C1AD_Greater'!$AO64)</f>
        <v>0</v>
      </c>
      <c r="AH64" s="659">
        <f>-('5C1AE_Noble Minds'!$AL64+'5C1AE_Noble Minds'!$AO64)</f>
        <v>0</v>
      </c>
      <c r="AI64" s="659">
        <f>-('5C1AF_JCFA-Laf'!$AL64+'5C1AF_JCFA-Laf'!$AO64)</f>
        <v>0</v>
      </c>
      <c r="AJ64" s="659">
        <f>-('5C1AG_Collegiate'!$AL64+'5C1AG_Collegiate'!$AO64)</f>
        <v>0</v>
      </c>
      <c r="AK64" s="659">
        <f>-('5C1AH_BRUP'!$AL64+'5C1AH_BRUP'!$AO64)</f>
        <v>0</v>
      </c>
      <c r="AL64" s="659">
        <f>-('5C1AI_Harmony'!$AL64+'5C1AI_Harmony'!$AO64)</f>
        <v>0</v>
      </c>
      <c r="AM64" s="659">
        <f>-('5C1AJ_Athlos'!$AL64+'5C1AJ_Athlos'!$AO64)</f>
        <v>0</v>
      </c>
      <c r="AN64" s="659">
        <f>-('5C2_LAVCA'!AM64+'5C2_LAVCA'!AP64)</f>
        <v>-67865</v>
      </c>
      <c r="AO64" s="659">
        <f>-('5C3_UnvView'!AM64+'5C3_UnvView'!AP64)</f>
        <v>-31877</v>
      </c>
      <c r="AP64" s="660">
        <f t="shared" si="3"/>
        <v>-105921</v>
      </c>
      <c r="AQ64" s="661">
        <f t="shared" si="4"/>
        <v>53948167</v>
      </c>
    </row>
    <row r="65" spans="1:43" ht="15.6" customHeight="1" x14ac:dyDescent="0.2">
      <c r="A65" s="657">
        <v>59</v>
      </c>
      <c r="B65" s="658" t="s">
        <v>64</v>
      </c>
      <c r="C65" s="659">
        <f>'2_State Distrib and Adjs'!BG65</f>
        <v>35891579</v>
      </c>
      <c r="D65" s="659">
        <f>-'5A3_OJJ'!P65</f>
        <v>-1581</v>
      </c>
      <c r="E65" s="659"/>
      <c r="F65" s="659">
        <f>-('5C1A_Madison'!AL65+'5C1A_Madison'!AO65)</f>
        <v>0</v>
      </c>
      <c r="G65" s="659">
        <f>-('5C1B_DArbonne'!AL65+'5C1B_DArbonne'!AO65)</f>
        <v>0</v>
      </c>
      <c r="H65" s="659">
        <f>-('5C1C_Intl High'!AL65+'5C1C_Intl High'!AO65)</f>
        <v>0</v>
      </c>
      <c r="I65" s="659">
        <f>-('5C1D_NOMMA'!AL65+'5C1D_NOMMA'!AO65)</f>
        <v>0</v>
      </c>
      <c r="J65" s="659">
        <f>-('5C1E_LFNO'!AL65+'5C1E_LFNO'!AO65)</f>
        <v>0</v>
      </c>
      <c r="K65" s="659">
        <f>-('5C1F_L.C. Charter'!AL65+'5C1F_L.C. Charter'!AO65)</f>
        <v>0</v>
      </c>
      <c r="L65" s="659">
        <f>-('5C1G_JS Clark'!AL65+'5C1G_JS Clark'!AO65)</f>
        <v>0</v>
      </c>
      <c r="M65" s="659">
        <f>-('5C1H_Southwest'!AL65+'5C1H_Southwest'!AO65)</f>
        <v>0</v>
      </c>
      <c r="N65" s="659">
        <f>-('5C1I_LA Key'!AL65+'5C1I_LA Key'!AO65)</f>
        <v>0</v>
      </c>
      <c r="O65" s="659">
        <f>-('5C1J_Jeff Chamber'!AL65+'5C1J_Jeff Chamber'!AO65)</f>
        <v>0</v>
      </c>
      <c r="P65" s="659">
        <f>-('5C1M_GEO Mid'!AL65+'5C1M_GEO Mid'!AO65)</f>
        <v>0</v>
      </c>
      <c r="Q65" s="659">
        <f>-('5C1N_Delta'!AL65+'5C1N_Delta'!AO65)</f>
        <v>0</v>
      </c>
      <c r="R65" s="659">
        <f>-('5C1O_Impact'!AL65+'5C1O_Impact'!AO65)</f>
        <v>0</v>
      </c>
      <c r="S65" s="659">
        <f>-('5C1P_Vision'!AL65+'5C1P_Vision'!AO65)</f>
        <v>0</v>
      </c>
      <c r="T65" s="659">
        <f>-('5C1Q_Advantage'!AL65+'5C1Q_Advantage'!AO65)</f>
        <v>0</v>
      </c>
      <c r="U65" s="659">
        <f>-('5C1R_Iberville'!AL65+'5C1R_Iberville'!AO65)</f>
        <v>0</v>
      </c>
      <c r="V65" s="659">
        <f>-('5C1S_LC Col Prep'!AL65+'5C1S_LC Col Prep'!AO65)</f>
        <v>0</v>
      </c>
      <c r="W65" s="659">
        <f>-('5C1T_Northeast'!AL65+'5C1T_Northeast'!AO65)</f>
        <v>0</v>
      </c>
      <c r="X65" s="659">
        <f>-('5C1U_Acadiana Ren'!AL65+'5C1U_Acadiana Ren'!AO65)</f>
        <v>0</v>
      </c>
      <c r="Y65" s="659">
        <f>-('5C1V_Laf Ren'!AL65+'5C1V_Laf Ren'!AO65)</f>
        <v>0</v>
      </c>
      <c r="Z65" s="659">
        <f>-('5C1W_Willow'!AL65+'5C1W_Willow'!AO65)</f>
        <v>0</v>
      </c>
      <c r="AA65" s="659">
        <f>-('5C1X_Tangi'!AL65+'5C1X_Tangi'!AO65)</f>
        <v>-3062</v>
      </c>
      <c r="AB65" s="659">
        <f>-('5C1Y_GEO'!AL65+'5C1Y_GEO'!AO65)</f>
        <v>0</v>
      </c>
      <c r="AC65" s="659">
        <f>-('5C1Z_Lincoln Prep'!AL65+'5C1Z_Lincoln Prep'!AO65)</f>
        <v>0</v>
      </c>
      <c r="AD65" s="659">
        <f>-('5C1AA_Laurel'!$AL65+'5C1AA_Laurel'!$AO65)</f>
        <v>0</v>
      </c>
      <c r="AE65" s="659">
        <f>-('5C1AB_Apex'!$AL65+'5C1AB_Apex'!$AO65)</f>
        <v>0</v>
      </c>
      <c r="AF65" s="659">
        <f>-('5C1AC_Smothers'!$AL65+'5C1AC_Smothers'!$AO65)</f>
        <v>0</v>
      </c>
      <c r="AG65" s="659">
        <f>-('5C1AD_Greater'!$AL65+'5C1AD_Greater'!$AO65)</f>
        <v>0</v>
      </c>
      <c r="AH65" s="659">
        <f>-('5C1AE_Noble Minds'!$AL65+'5C1AE_Noble Minds'!$AO65)</f>
        <v>0</v>
      </c>
      <c r="AI65" s="659">
        <f>-('5C1AF_JCFA-Laf'!$AL65+'5C1AF_JCFA-Laf'!$AO65)</f>
        <v>0</v>
      </c>
      <c r="AJ65" s="659">
        <f>-('5C1AG_Collegiate'!$AL65+'5C1AG_Collegiate'!$AO65)</f>
        <v>0</v>
      </c>
      <c r="AK65" s="659">
        <f>-('5C1AH_BRUP'!$AL65+'5C1AH_BRUP'!$AO65)</f>
        <v>0</v>
      </c>
      <c r="AL65" s="659">
        <f>-('5C1AI_Harmony'!$AL65+'5C1AI_Harmony'!$AO65)</f>
        <v>0</v>
      </c>
      <c r="AM65" s="659">
        <f>-('5C1AJ_Athlos'!$AL65+'5C1AJ_Athlos'!$AO65)</f>
        <v>0</v>
      </c>
      <c r="AN65" s="659">
        <f>-('5C2_LAVCA'!AM65+'5C2_LAVCA'!AP65)</f>
        <v>-15157</v>
      </c>
      <c r="AO65" s="659">
        <f>-('5C3_UnvView'!AM65+'5C3_UnvView'!AP65)</f>
        <v>-39270</v>
      </c>
      <c r="AP65" s="660">
        <f t="shared" si="3"/>
        <v>-59070</v>
      </c>
      <c r="AQ65" s="661">
        <f t="shared" si="4"/>
        <v>35832509</v>
      </c>
    </row>
    <row r="66" spans="1:43" ht="15.6" customHeight="1" x14ac:dyDescent="0.2">
      <c r="A66" s="662">
        <v>60</v>
      </c>
      <c r="B66" s="663" t="s">
        <v>65</v>
      </c>
      <c r="C66" s="664">
        <f>'2_State Distrib and Adjs'!BG66</f>
        <v>37340540</v>
      </c>
      <c r="D66" s="664">
        <f>-'5A3_OJJ'!P66</f>
        <v>-3063</v>
      </c>
      <c r="E66" s="664"/>
      <c r="F66" s="664">
        <f>-('5C1A_Madison'!AL66+'5C1A_Madison'!AO66)</f>
        <v>0</v>
      </c>
      <c r="G66" s="664">
        <f>-('5C1B_DArbonne'!AL66+'5C1B_DArbonne'!AO66)</f>
        <v>0</v>
      </c>
      <c r="H66" s="664">
        <f>-('5C1C_Intl High'!AL66+'5C1C_Intl High'!AO66)</f>
        <v>0</v>
      </c>
      <c r="I66" s="664">
        <f>-('5C1D_NOMMA'!AL66+'5C1D_NOMMA'!AO66)</f>
        <v>0</v>
      </c>
      <c r="J66" s="664">
        <f>-('5C1E_LFNO'!AL66+'5C1E_LFNO'!AO66)</f>
        <v>0</v>
      </c>
      <c r="K66" s="664">
        <f>-('5C1F_L.C. Charter'!AL66+'5C1F_L.C. Charter'!AO66)</f>
        <v>0</v>
      </c>
      <c r="L66" s="664">
        <f>-('5C1G_JS Clark'!AL66+'5C1G_JS Clark'!AO66)</f>
        <v>0</v>
      </c>
      <c r="M66" s="664">
        <f>-('5C1H_Southwest'!AL66+'5C1H_Southwest'!AO66)</f>
        <v>0</v>
      </c>
      <c r="N66" s="664">
        <f>-('5C1I_LA Key'!AL66+'5C1I_LA Key'!AO66)</f>
        <v>0</v>
      </c>
      <c r="O66" s="664">
        <f>-('5C1J_Jeff Chamber'!AL66+'5C1J_Jeff Chamber'!AO66)</f>
        <v>0</v>
      </c>
      <c r="P66" s="664">
        <f>-('5C1M_GEO Mid'!AL66+'5C1M_GEO Mid'!AO66)</f>
        <v>0</v>
      </c>
      <c r="Q66" s="664">
        <f>-('5C1N_Delta'!AL66+'5C1N_Delta'!AO66)</f>
        <v>0</v>
      </c>
      <c r="R66" s="664">
        <f>-('5C1O_Impact'!AL66+'5C1O_Impact'!AO66)</f>
        <v>0</v>
      </c>
      <c r="S66" s="664">
        <f>-('5C1P_Vision'!AL66+'5C1P_Vision'!AO66)</f>
        <v>0</v>
      </c>
      <c r="T66" s="664">
        <f>-('5C1Q_Advantage'!AL66+'5C1Q_Advantage'!AO66)</f>
        <v>0</v>
      </c>
      <c r="U66" s="664">
        <f>-('5C1R_Iberville'!AL66+'5C1R_Iberville'!AO66)</f>
        <v>0</v>
      </c>
      <c r="V66" s="664">
        <f>-('5C1S_LC Col Prep'!AL66+'5C1S_LC Col Prep'!AO66)</f>
        <v>0</v>
      </c>
      <c r="W66" s="664">
        <f>-('5C1T_Northeast'!AL66+'5C1T_Northeast'!AO66)</f>
        <v>0</v>
      </c>
      <c r="X66" s="664">
        <f>-('5C1U_Acadiana Ren'!AL66+'5C1U_Acadiana Ren'!AO66)</f>
        <v>0</v>
      </c>
      <c r="Y66" s="664">
        <f>-('5C1V_Laf Ren'!AL66+'5C1V_Laf Ren'!AO66)</f>
        <v>0</v>
      </c>
      <c r="Z66" s="664">
        <f>-('5C1W_Willow'!AL66+'5C1W_Willow'!AO66)</f>
        <v>0</v>
      </c>
      <c r="AA66" s="664">
        <f>-('5C1X_Tangi'!AL66+'5C1X_Tangi'!AO66)</f>
        <v>0</v>
      </c>
      <c r="AB66" s="664">
        <f>-('5C1Y_GEO'!AL66+'5C1Y_GEO'!AO66)</f>
        <v>0</v>
      </c>
      <c r="AC66" s="664">
        <f>-('5C1Z_Lincoln Prep'!AL66+'5C1Z_Lincoln Prep'!AO66)</f>
        <v>-25470</v>
      </c>
      <c r="AD66" s="664">
        <f>-('5C1AA_Laurel'!$AL66+'5C1AA_Laurel'!$AO66)</f>
        <v>0</v>
      </c>
      <c r="AE66" s="664">
        <f>-('5C1AB_Apex'!$AL66+'5C1AB_Apex'!$AO66)</f>
        <v>0</v>
      </c>
      <c r="AF66" s="664">
        <f>-('5C1AC_Smothers'!$AL66+'5C1AC_Smothers'!$AO66)</f>
        <v>0</v>
      </c>
      <c r="AG66" s="664">
        <f>-('5C1AD_Greater'!$AL66+'5C1AD_Greater'!$AO66)</f>
        <v>0</v>
      </c>
      <c r="AH66" s="664">
        <f>-('5C1AE_Noble Minds'!$AL66+'5C1AE_Noble Minds'!$AO66)</f>
        <v>0</v>
      </c>
      <c r="AI66" s="664">
        <f>-('5C1AF_JCFA-Laf'!$AL66+'5C1AF_JCFA-Laf'!$AO66)</f>
        <v>0</v>
      </c>
      <c r="AJ66" s="664">
        <f>-('5C1AG_Collegiate'!$AL66+'5C1AG_Collegiate'!$AO66)</f>
        <v>0</v>
      </c>
      <c r="AK66" s="664">
        <f>-('5C1AH_BRUP'!$AL66+'5C1AH_BRUP'!$AO66)</f>
        <v>0</v>
      </c>
      <c r="AL66" s="1100">
        <f>-('5C1AI_Harmony'!$AL66+'5C1AI_Harmony'!$AO66)</f>
        <v>0</v>
      </c>
      <c r="AM66" s="1100">
        <f>-('5C1AJ_Athlos'!$AL66+'5C1AJ_Athlos'!$AO66)</f>
        <v>0</v>
      </c>
      <c r="AN66" s="664">
        <f>-('5C2_LAVCA'!AM66+'5C2_LAVCA'!AP66)</f>
        <v>-45846</v>
      </c>
      <c r="AO66" s="664">
        <f>-('5C3_UnvView'!AM66+'5C3_UnvView'!AP66)</f>
        <v>-108885</v>
      </c>
      <c r="AP66" s="665">
        <f t="shared" si="3"/>
        <v>-183264</v>
      </c>
      <c r="AQ66" s="666">
        <f t="shared" si="4"/>
        <v>37157276</v>
      </c>
    </row>
    <row r="67" spans="1:43" ht="15.6" customHeight="1" x14ac:dyDescent="0.2">
      <c r="A67" s="651">
        <v>61</v>
      </c>
      <c r="B67" s="652" t="s">
        <v>66</v>
      </c>
      <c r="C67" s="653">
        <f>'2_State Distrib and Adjs'!BG67</f>
        <v>13423109</v>
      </c>
      <c r="D67" s="653">
        <f>-'5A3_OJJ'!P67</f>
        <v>-2925</v>
      </c>
      <c r="E67" s="653"/>
      <c r="F67" s="653">
        <f>-('5C1A_Madison'!AL67+'5C1A_Madison'!AO67)</f>
        <v>-60156</v>
      </c>
      <c r="G67" s="653">
        <f>-('5C1B_DArbonne'!AL67+'5C1B_DArbonne'!AO67)</f>
        <v>0</v>
      </c>
      <c r="H67" s="653">
        <f>-('5C1C_Intl High'!AL67+'5C1C_Intl High'!AO67)</f>
        <v>0</v>
      </c>
      <c r="I67" s="653">
        <f>-('5C1D_NOMMA'!AL67+'5C1D_NOMMA'!AO67)</f>
        <v>0</v>
      </c>
      <c r="J67" s="653">
        <f>-('5C1E_LFNO'!AL67+'5C1E_LFNO'!AO67)</f>
        <v>0</v>
      </c>
      <c r="K67" s="653">
        <f>-('5C1F_L.C. Charter'!AL67+'5C1F_L.C. Charter'!AO67)</f>
        <v>0</v>
      </c>
      <c r="L67" s="653">
        <f>-('5C1G_JS Clark'!AL67+'5C1G_JS Clark'!AO67)</f>
        <v>0</v>
      </c>
      <c r="M67" s="653">
        <f>-('5C1H_Southwest'!AL67+'5C1H_Southwest'!AO67)</f>
        <v>0</v>
      </c>
      <c r="N67" s="653">
        <f>-('5C1I_LA Key'!AL67+'5C1I_LA Key'!AO67)</f>
        <v>-135351</v>
      </c>
      <c r="O67" s="653">
        <f>-('5C1J_Jeff Chamber'!AL67+'5C1J_Jeff Chamber'!AO67)</f>
        <v>0</v>
      </c>
      <c r="P67" s="653">
        <f>-('5C1M_GEO Mid'!AL67+'5C1M_GEO Mid'!AO67)</f>
        <v>-10026</v>
      </c>
      <c r="Q67" s="653">
        <f>-('5C1N_Delta'!AL67+'5C1N_Delta'!AO67)</f>
        <v>0</v>
      </c>
      <c r="R67" s="653">
        <f>-('5C1O_Impact'!AL67+'5C1O_Impact'!AO67)</f>
        <v>0</v>
      </c>
      <c r="S67" s="653">
        <f>-('5C1P_Vision'!AL67+'5C1P_Vision'!AO67)</f>
        <v>0</v>
      </c>
      <c r="T67" s="653">
        <f>-('5C1Q_Advantage'!AL67+'5C1Q_Advantage'!AO67)</f>
        <v>-50130</v>
      </c>
      <c r="U67" s="653">
        <f>-('5C1R_Iberville'!AL67+'5C1R_Iberville'!AO67)</f>
        <v>-511326</v>
      </c>
      <c r="V67" s="653">
        <f>-('5C1S_LC Col Prep'!AL67+'5C1S_LC Col Prep'!AO67)</f>
        <v>0</v>
      </c>
      <c r="W67" s="653">
        <f>-('5C1T_Northeast'!AL67+'5C1T_Northeast'!AO67)</f>
        <v>0</v>
      </c>
      <c r="X67" s="653">
        <f>-('5C1U_Acadiana Ren'!AL67+'5C1U_Acadiana Ren'!AO67)</f>
        <v>0</v>
      </c>
      <c r="Y67" s="653">
        <f>-('5C1V_Laf Ren'!AL67+'5C1V_Laf Ren'!AO67)</f>
        <v>0</v>
      </c>
      <c r="Z67" s="653">
        <f>-('5C1W_Willow'!AL67+'5C1W_Willow'!AO67)</f>
        <v>0</v>
      </c>
      <c r="AA67" s="653">
        <f>-('5C1X_Tangi'!AL67+'5C1X_Tangi'!AO67)</f>
        <v>0</v>
      </c>
      <c r="AB67" s="653">
        <f>-('5C1Y_GEO'!AL67+'5C1Y_GEO'!AO67)</f>
        <v>-15039</v>
      </c>
      <c r="AC67" s="654">
        <f>-('5C1Z_Lincoln Prep'!AL67+'5C1Z_Lincoln Prep'!AO67)</f>
        <v>0</v>
      </c>
      <c r="AD67" s="654">
        <f>-('5C1AA_Laurel'!$AL67+'5C1AA_Laurel'!$AO67)</f>
        <v>-5013</v>
      </c>
      <c r="AE67" s="654">
        <f>-('5C1AB_Apex'!$AL67+'5C1AB_Apex'!$AO67)</f>
        <v>-20052</v>
      </c>
      <c r="AF67" s="654">
        <f>-('5C1AC_Smothers'!$AL67+'5C1AC_Smothers'!$AO67)</f>
        <v>0</v>
      </c>
      <c r="AG67" s="654">
        <f>-('5C1AD_Greater'!$AL67+'5C1AD_Greater'!$AO67)</f>
        <v>0</v>
      </c>
      <c r="AH67" s="654">
        <f>-('5C1AE_Noble Minds'!$AL67+'5C1AE_Noble Minds'!$AO67)</f>
        <v>0</v>
      </c>
      <c r="AI67" s="654">
        <f>-('5C1AF_JCFA-Laf'!$AL67+'5C1AF_JCFA-Laf'!$AO67)</f>
        <v>0</v>
      </c>
      <c r="AJ67" s="654">
        <f>-('5C1AG_Collegiate'!$AL67+'5C1AG_Collegiate'!$AO67)</f>
        <v>0</v>
      </c>
      <c r="AK67" s="654">
        <f>-('5C1AH_BRUP'!$AL67+'5C1AH_BRUP'!$AO67)</f>
        <v>0</v>
      </c>
      <c r="AL67" s="1099">
        <f>-('5C1AI_Harmony'!$AL67+'5C1AI_Harmony'!$AO67)</f>
        <v>0</v>
      </c>
      <c r="AM67" s="1099">
        <f>-('5C1AJ_Athlos'!$AL67+'5C1AJ_Athlos'!$AO67)</f>
        <v>0</v>
      </c>
      <c r="AN67" s="653">
        <f>-('5C2_LAVCA'!AM67+'5C2_LAVCA'!AP67)</f>
        <v>-98273</v>
      </c>
      <c r="AO67" s="653">
        <f>-('5C3_UnvView'!AM67+'5C3_UnvView'!AP67)</f>
        <v>-135351</v>
      </c>
      <c r="AP67" s="655">
        <f t="shared" si="3"/>
        <v>-1043642</v>
      </c>
      <c r="AQ67" s="656">
        <f t="shared" si="4"/>
        <v>12379467</v>
      </c>
    </row>
    <row r="68" spans="1:43" ht="15.6" customHeight="1" x14ac:dyDescent="0.2">
      <c r="A68" s="657">
        <v>62</v>
      </c>
      <c r="B68" s="658" t="s">
        <v>67</v>
      </c>
      <c r="C68" s="659">
        <f>'2_State Distrib and Adjs'!BG68</f>
        <v>13371514</v>
      </c>
      <c r="D68" s="659">
        <f>-'5A3_OJJ'!P68</f>
        <v>-3239</v>
      </c>
      <c r="E68" s="659"/>
      <c r="F68" s="659">
        <f>-('5C1A_Madison'!AL68+'5C1A_Madison'!AO68)</f>
        <v>0</v>
      </c>
      <c r="G68" s="659">
        <f>-('5C1B_DArbonne'!AL68+'5C1B_DArbonne'!AO68)</f>
        <v>0</v>
      </c>
      <c r="H68" s="659">
        <f>-('5C1C_Intl High'!AL68+'5C1C_Intl High'!AO68)</f>
        <v>0</v>
      </c>
      <c r="I68" s="659">
        <f>-('5C1D_NOMMA'!AL68+'5C1D_NOMMA'!AO68)</f>
        <v>0</v>
      </c>
      <c r="J68" s="659">
        <f>-('5C1E_LFNO'!AL68+'5C1E_LFNO'!AO68)</f>
        <v>0</v>
      </c>
      <c r="K68" s="659">
        <f>-('5C1F_L.C. Charter'!AL68+'5C1F_L.C. Charter'!AO68)</f>
        <v>0</v>
      </c>
      <c r="L68" s="659">
        <f>-('5C1G_JS Clark'!AL68+'5C1G_JS Clark'!AO68)</f>
        <v>0</v>
      </c>
      <c r="M68" s="659">
        <f>-('5C1H_Southwest'!AL68+'5C1H_Southwest'!AO68)</f>
        <v>0</v>
      </c>
      <c r="N68" s="659">
        <f>-('5C1I_LA Key'!AL68+'5C1I_LA Key'!AO68)</f>
        <v>0</v>
      </c>
      <c r="O68" s="659">
        <f>-('5C1J_Jeff Chamber'!AL68+'5C1J_Jeff Chamber'!AO68)</f>
        <v>0</v>
      </c>
      <c r="P68" s="659">
        <f>-('5C1M_GEO Mid'!AL68+'5C1M_GEO Mid'!AO68)</f>
        <v>0</v>
      </c>
      <c r="Q68" s="659">
        <f>-('5C1N_Delta'!AL68+'5C1N_Delta'!AO68)</f>
        <v>0</v>
      </c>
      <c r="R68" s="659">
        <f>-('5C1O_Impact'!AL68+'5C1O_Impact'!AO68)</f>
        <v>0</v>
      </c>
      <c r="S68" s="659">
        <f>-('5C1P_Vision'!AL68+'5C1P_Vision'!AO68)</f>
        <v>0</v>
      </c>
      <c r="T68" s="659">
        <f>-('5C1Q_Advantage'!AL68+'5C1Q_Advantage'!AO68)</f>
        <v>0</v>
      </c>
      <c r="U68" s="659">
        <f>-('5C1R_Iberville'!AL68+'5C1R_Iberville'!AO68)</f>
        <v>0</v>
      </c>
      <c r="V68" s="659">
        <f>-('5C1S_LC Col Prep'!AL68+'5C1S_LC Col Prep'!AO68)</f>
        <v>0</v>
      </c>
      <c r="W68" s="659">
        <f>-('5C1T_Northeast'!AL68+'5C1T_Northeast'!AO68)</f>
        <v>0</v>
      </c>
      <c r="X68" s="659">
        <f>-('5C1U_Acadiana Ren'!AL68+'5C1U_Acadiana Ren'!AO68)</f>
        <v>0</v>
      </c>
      <c r="Y68" s="659">
        <f>-('5C1V_Laf Ren'!AL68+'5C1V_Laf Ren'!AO68)</f>
        <v>0</v>
      </c>
      <c r="Z68" s="659">
        <f>-('5C1W_Willow'!AL68+'5C1W_Willow'!AO68)</f>
        <v>0</v>
      </c>
      <c r="AA68" s="659">
        <f>-('5C1X_Tangi'!AL68+'5C1X_Tangi'!AO68)</f>
        <v>0</v>
      </c>
      <c r="AB68" s="659">
        <f>-('5C1Y_GEO'!AL68+'5C1Y_GEO'!AO68)</f>
        <v>0</v>
      </c>
      <c r="AC68" s="659">
        <f>-('5C1Z_Lincoln Prep'!AL68+'5C1Z_Lincoln Prep'!AO68)</f>
        <v>0</v>
      </c>
      <c r="AD68" s="659">
        <f>-('5C1AA_Laurel'!$AL68+'5C1AA_Laurel'!$AO68)</f>
        <v>0</v>
      </c>
      <c r="AE68" s="659">
        <f>-('5C1AB_Apex'!$AL68+'5C1AB_Apex'!$AO68)</f>
        <v>0</v>
      </c>
      <c r="AF68" s="659">
        <f>-('5C1AC_Smothers'!$AL68+'5C1AC_Smothers'!$AO68)</f>
        <v>0</v>
      </c>
      <c r="AG68" s="659">
        <f>-('5C1AD_Greater'!$AL68+'5C1AD_Greater'!$AO68)</f>
        <v>0</v>
      </c>
      <c r="AH68" s="659">
        <f>-('5C1AE_Noble Minds'!$AL68+'5C1AE_Noble Minds'!$AO68)</f>
        <v>0</v>
      </c>
      <c r="AI68" s="659">
        <f>-('5C1AF_JCFA-Laf'!$AL68+'5C1AF_JCFA-Laf'!$AO68)</f>
        <v>0</v>
      </c>
      <c r="AJ68" s="659">
        <f>-('5C1AG_Collegiate'!$AL68+'5C1AG_Collegiate'!$AO68)</f>
        <v>0</v>
      </c>
      <c r="AK68" s="659">
        <f>-('5C1AH_BRUP'!$AL68+'5C1AH_BRUP'!$AO68)</f>
        <v>0</v>
      </c>
      <c r="AL68" s="659">
        <f>-('5C1AI_Harmony'!$AL68+'5C1AI_Harmony'!$AO68)</f>
        <v>0</v>
      </c>
      <c r="AM68" s="659">
        <f>-('5C1AJ_Athlos'!$AL68+'5C1AJ_Athlos'!$AO68)</f>
        <v>0</v>
      </c>
      <c r="AN68" s="659">
        <f>-('5C2_LAVCA'!AM68+'5C2_LAVCA'!AP68)</f>
        <v>-996</v>
      </c>
      <c r="AO68" s="659">
        <f>-('5C3_UnvView'!AM68+'5C3_UnvView'!AP68)</f>
        <v>-19917</v>
      </c>
      <c r="AP68" s="660">
        <f t="shared" si="3"/>
        <v>-24152</v>
      </c>
      <c r="AQ68" s="661">
        <f t="shared" si="4"/>
        <v>13347362</v>
      </c>
    </row>
    <row r="69" spans="1:43" ht="15.6" customHeight="1" x14ac:dyDescent="0.2">
      <c r="A69" s="657">
        <v>63</v>
      </c>
      <c r="B69" s="658" t="s">
        <v>68</v>
      </c>
      <c r="C69" s="659">
        <f>'2_State Distrib and Adjs'!BG69</f>
        <v>10091633</v>
      </c>
      <c r="D69" s="659">
        <f>-'5A3_OJJ'!P69</f>
        <v>0</v>
      </c>
      <c r="E69" s="659"/>
      <c r="F69" s="659">
        <f>-('5C1A_Madison'!AL69+'5C1A_Madison'!AO69)</f>
        <v>0</v>
      </c>
      <c r="G69" s="659">
        <f>-('5C1B_DArbonne'!AL69+'5C1B_DArbonne'!AO69)</f>
        <v>0</v>
      </c>
      <c r="H69" s="659">
        <f>-('5C1C_Intl High'!AL69+'5C1C_Intl High'!AO69)</f>
        <v>0</v>
      </c>
      <c r="I69" s="659">
        <f>-('5C1D_NOMMA'!AL69+'5C1D_NOMMA'!AO69)</f>
        <v>0</v>
      </c>
      <c r="J69" s="659">
        <f>-('5C1E_LFNO'!AL69+'5C1E_LFNO'!AO69)</f>
        <v>0</v>
      </c>
      <c r="K69" s="659">
        <f>-('5C1F_L.C. Charter'!AL69+'5C1F_L.C. Charter'!AO69)</f>
        <v>0</v>
      </c>
      <c r="L69" s="659">
        <f>-('5C1G_JS Clark'!AL69+'5C1G_JS Clark'!AO69)</f>
        <v>0</v>
      </c>
      <c r="M69" s="659">
        <f>-('5C1H_Southwest'!AL69+'5C1H_Southwest'!AO69)</f>
        <v>0</v>
      </c>
      <c r="N69" s="659">
        <f>-('5C1I_LA Key'!AL69+'5C1I_LA Key'!AO69)</f>
        <v>0</v>
      </c>
      <c r="O69" s="659">
        <f>-('5C1J_Jeff Chamber'!AL69+'5C1J_Jeff Chamber'!AO69)</f>
        <v>0</v>
      </c>
      <c r="P69" s="659">
        <f>-('5C1M_GEO Mid'!AL69+'5C1M_GEO Mid'!AO69)</f>
        <v>0</v>
      </c>
      <c r="Q69" s="659">
        <f>-('5C1N_Delta'!AL69+'5C1N_Delta'!AO69)</f>
        <v>0</v>
      </c>
      <c r="R69" s="659">
        <f>-('5C1O_Impact'!AL69+'5C1O_Impact'!AO69)</f>
        <v>0</v>
      </c>
      <c r="S69" s="659">
        <f>-('5C1P_Vision'!AL69+'5C1P_Vision'!AO69)</f>
        <v>0</v>
      </c>
      <c r="T69" s="659">
        <f>-('5C1Q_Advantage'!AL69+'5C1Q_Advantage'!AO69)</f>
        <v>-8234</v>
      </c>
      <c r="U69" s="659">
        <f>-('5C1R_Iberville'!AL69+'5C1R_Iberville'!AO69)</f>
        <v>0</v>
      </c>
      <c r="V69" s="659">
        <f>-('5C1S_LC Col Prep'!AL69+'5C1S_LC Col Prep'!AO69)</f>
        <v>0</v>
      </c>
      <c r="W69" s="659">
        <f>-('5C1T_Northeast'!AL69+'5C1T_Northeast'!AO69)</f>
        <v>0</v>
      </c>
      <c r="X69" s="659">
        <f>-('5C1U_Acadiana Ren'!AL69+'5C1U_Acadiana Ren'!AO69)</f>
        <v>0</v>
      </c>
      <c r="Y69" s="659">
        <f>-('5C1V_Laf Ren'!AL69+'5C1V_Laf Ren'!AO69)</f>
        <v>0</v>
      </c>
      <c r="Z69" s="659">
        <f>-('5C1W_Willow'!AL69+'5C1W_Willow'!AO69)</f>
        <v>0</v>
      </c>
      <c r="AA69" s="659">
        <f>-('5C1X_Tangi'!AL69+'5C1X_Tangi'!AO69)</f>
        <v>0</v>
      </c>
      <c r="AB69" s="659">
        <f>-('5C1Y_GEO'!AL69+'5C1Y_GEO'!AO69)</f>
        <v>0</v>
      </c>
      <c r="AC69" s="659">
        <f>-('5C1Z_Lincoln Prep'!AL69+'5C1Z_Lincoln Prep'!AO69)</f>
        <v>0</v>
      </c>
      <c r="AD69" s="659">
        <f>-('5C1AA_Laurel'!$AL69+'5C1AA_Laurel'!$AO69)</f>
        <v>0</v>
      </c>
      <c r="AE69" s="659">
        <f>-('5C1AB_Apex'!$AL69+'5C1AB_Apex'!$AO69)</f>
        <v>0</v>
      </c>
      <c r="AF69" s="659">
        <f>-('5C1AC_Smothers'!$AL69+'5C1AC_Smothers'!$AO69)</f>
        <v>0</v>
      </c>
      <c r="AG69" s="659">
        <f>-('5C1AD_Greater'!$AL69+'5C1AD_Greater'!$AO69)</f>
        <v>0</v>
      </c>
      <c r="AH69" s="659">
        <f>-('5C1AE_Noble Minds'!$AL69+'5C1AE_Noble Minds'!$AO69)</f>
        <v>0</v>
      </c>
      <c r="AI69" s="659">
        <f>-('5C1AF_JCFA-Laf'!$AL69+'5C1AF_JCFA-Laf'!$AO69)</f>
        <v>0</v>
      </c>
      <c r="AJ69" s="659">
        <f>-('5C1AG_Collegiate'!$AL69+'5C1AG_Collegiate'!$AO69)</f>
        <v>0</v>
      </c>
      <c r="AK69" s="659">
        <f>-('5C1AH_BRUP'!$AL69+'5C1AH_BRUP'!$AO69)</f>
        <v>0</v>
      </c>
      <c r="AL69" s="659">
        <f>-('5C1AI_Harmony'!$AL69+'5C1AI_Harmony'!$AO69)</f>
        <v>0</v>
      </c>
      <c r="AM69" s="659">
        <f>-('5C1AJ_Athlos'!$AL69+'5C1AJ_Athlos'!$AO69)</f>
        <v>0</v>
      </c>
      <c r="AN69" s="659">
        <f>-('5C2_LAVCA'!AM69+'5C2_LAVCA'!AP69)</f>
        <v>-29642</v>
      </c>
      <c r="AO69" s="659">
        <f>-('5C3_UnvView'!AM69+'5C3_UnvView'!AP69)</f>
        <v>-44463</v>
      </c>
      <c r="AP69" s="660">
        <f t="shared" si="3"/>
        <v>-82339</v>
      </c>
      <c r="AQ69" s="661">
        <f t="shared" si="4"/>
        <v>10009294</v>
      </c>
    </row>
    <row r="70" spans="1:43" ht="15.6" customHeight="1" x14ac:dyDescent="0.2">
      <c r="A70" s="657">
        <v>64</v>
      </c>
      <c r="B70" s="658" t="s">
        <v>69</v>
      </c>
      <c r="C70" s="659">
        <f>'2_State Distrib and Adjs'!BG70</f>
        <v>15309999</v>
      </c>
      <c r="D70" s="659">
        <f>-'5A3_OJJ'!P70</f>
        <v>-1638</v>
      </c>
      <c r="E70" s="659"/>
      <c r="F70" s="659">
        <f>-('5C1A_Madison'!AL70+'5C1A_Madison'!AO70)</f>
        <v>0</v>
      </c>
      <c r="G70" s="659">
        <f>-('5C1B_DArbonne'!AL70+'5C1B_DArbonne'!AO70)</f>
        <v>0</v>
      </c>
      <c r="H70" s="659">
        <f>-('5C1C_Intl High'!AL70+'5C1C_Intl High'!AO70)</f>
        <v>0</v>
      </c>
      <c r="I70" s="659">
        <f>-('5C1D_NOMMA'!AL70+'5C1D_NOMMA'!AO70)</f>
        <v>0</v>
      </c>
      <c r="J70" s="659">
        <f>-('5C1E_LFNO'!AL70+'5C1E_LFNO'!AO70)</f>
        <v>0</v>
      </c>
      <c r="K70" s="659">
        <f>-('5C1F_L.C. Charter'!AL70+'5C1F_L.C. Charter'!AO70)</f>
        <v>0</v>
      </c>
      <c r="L70" s="659">
        <f>-('5C1G_JS Clark'!AL70+'5C1G_JS Clark'!AO70)</f>
        <v>0</v>
      </c>
      <c r="M70" s="659">
        <f>-('5C1H_Southwest'!AL70+'5C1H_Southwest'!AO70)</f>
        <v>0</v>
      </c>
      <c r="N70" s="659">
        <f>-('5C1I_LA Key'!AL70+'5C1I_LA Key'!AO70)</f>
        <v>0</v>
      </c>
      <c r="O70" s="659">
        <f>-('5C1J_Jeff Chamber'!AL70+'5C1J_Jeff Chamber'!AO70)</f>
        <v>0</v>
      </c>
      <c r="P70" s="659">
        <f>-('5C1M_GEO Mid'!AL70+'5C1M_GEO Mid'!AO70)</f>
        <v>0</v>
      </c>
      <c r="Q70" s="659">
        <f>-('5C1N_Delta'!AL70+'5C1N_Delta'!AO70)</f>
        <v>0</v>
      </c>
      <c r="R70" s="659">
        <f>-('5C1O_Impact'!AL70+'5C1O_Impact'!AO70)</f>
        <v>0</v>
      </c>
      <c r="S70" s="659">
        <f>-('5C1P_Vision'!AL70+'5C1P_Vision'!AO70)</f>
        <v>0</v>
      </c>
      <c r="T70" s="659">
        <f>-('5C1Q_Advantage'!AL70+'5C1Q_Advantage'!AO70)</f>
        <v>0</v>
      </c>
      <c r="U70" s="659">
        <f>-('5C1R_Iberville'!AL70+'5C1R_Iberville'!AO70)</f>
        <v>0</v>
      </c>
      <c r="V70" s="659">
        <f>-('5C1S_LC Col Prep'!AL70+'5C1S_LC Col Prep'!AO70)</f>
        <v>0</v>
      </c>
      <c r="W70" s="659">
        <f>-('5C1T_Northeast'!AL70+'5C1T_Northeast'!AO70)</f>
        <v>0</v>
      </c>
      <c r="X70" s="659">
        <f>-('5C1U_Acadiana Ren'!AL70+'5C1U_Acadiana Ren'!AO70)</f>
        <v>0</v>
      </c>
      <c r="Y70" s="659">
        <f>-('5C1V_Laf Ren'!AL70+'5C1V_Laf Ren'!AO70)</f>
        <v>0</v>
      </c>
      <c r="Z70" s="659">
        <f>-('5C1W_Willow'!AL70+'5C1W_Willow'!AO70)</f>
        <v>0</v>
      </c>
      <c r="AA70" s="659">
        <f>-('5C1X_Tangi'!AL70+'5C1X_Tangi'!AO70)</f>
        <v>0</v>
      </c>
      <c r="AB70" s="659">
        <f>-('5C1Y_GEO'!AL70+'5C1Y_GEO'!AO70)</f>
        <v>0</v>
      </c>
      <c r="AC70" s="659">
        <f>-('5C1Z_Lincoln Prep'!AL70+'5C1Z_Lincoln Prep'!AO70)</f>
        <v>0</v>
      </c>
      <c r="AD70" s="659">
        <f>-('5C1AA_Laurel'!$AL70+'5C1AA_Laurel'!$AO70)</f>
        <v>0</v>
      </c>
      <c r="AE70" s="659">
        <f>-('5C1AB_Apex'!$AL70+'5C1AB_Apex'!$AO70)</f>
        <v>0</v>
      </c>
      <c r="AF70" s="659">
        <f>-('5C1AC_Smothers'!$AL70+'5C1AC_Smothers'!$AO70)</f>
        <v>0</v>
      </c>
      <c r="AG70" s="659">
        <f>-('5C1AD_Greater'!$AL70+'5C1AD_Greater'!$AO70)</f>
        <v>0</v>
      </c>
      <c r="AH70" s="659">
        <f>-('5C1AE_Noble Minds'!$AL70+'5C1AE_Noble Minds'!$AO70)</f>
        <v>0</v>
      </c>
      <c r="AI70" s="659">
        <f>-('5C1AF_JCFA-Laf'!$AL70+'5C1AF_JCFA-Laf'!$AO70)</f>
        <v>0</v>
      </c>
      <c r="AJ70" s="659">
        <f>-('5C1AG_Collegiate'!$AL70+'5C1AG_Collegiate'!$AO70)</f>
        <v>0</v>
      </c>
      <c r="AK70" s="659">
        <f>-('5C1AH_BRUP'!$AL70+'5C1AH_BRUP'!$AO70)</f>
        <v>0</v>
      </c>
      <c r="AL70" s="659">
        <f>-('5C1AI_Harmony'!$AL70+'5C1AI_Harmony'!$AO70)</f>
        <v>0</v>
      </c>
      <c r="AM70" s="659">
        <f>-('5C1AJ_Athlos'!$AL70+'5C1AJ_Athlos'!$AO70)</f>
        <v>0</v>
      </c>
      <c r="AN70" s="659">
        <f>-('5C2_LAVCA'!AM70+'5C2_LAVCA'!AP70)</f>
        <v>-11067</v>
      </c>
      <c r="AO70" s="659">
        <f>-('5C3_UnvView'!AM70+'5C3_UnvView'!AP70)</f>
        <v>0</v>
      </c>
      <c r="AP70" s="660">
        <f t="shared" si="3"/>
        <v>-12705</v>
      </c>
      <c r="AQ70" s="661">
        <f t="shared" si="4"/>
        <v>15297294</v>
      </c>
    </row>
    <row r="71" spans="1:43" ht="15.6" customHeight="1" x14ac:dyDescent="0.2">
      <c r="A71" s="662">
        <v>65</v>
      </c>
      <c r="B71" s="663" t="s">
        <v>70</v>
      </c>
      <c r="C71" s="664">
        <f>'2_State Distrib and Adjs'!BG71</f>
        <v>45007168</v>
      </c>
      <c r="D71" s="664">
        <f>-'5A3_OJJ'!P71</f>
        <v>-18071</v>
      </c>
      <c r="E71" s="664"/>
      <c r="F71" s="664">
        <f>-('5C1A_Madison'!AL71+'5C1A_Madison'!AO71)</f>
        <v>0</v>
      </c>
      <c r="G71" s="664">
        <f>-('5C1B_DArbonne'!AL71+'5C1B_DArbonne'!AO71)</f>
        <v>0</v>
      </c>
      <c r="H71" s="664">
        <f>-('5C1C_Intl High'!AL71+'5C1C_Intl High'!AO71)</f>
        <v>0</v>
      </c>
      <c r="I71" s="664">
        <f>-('5C1D_NOMMA'!AL71+'5C1D_NOMMA'!AO71)</f>
        <v>0</v>
      </c>
      <c r="J71" s="664">
        <f>-('5C1E_LFNO'!AL71+'5C1E_LFNO'!AO71)</f>
        <v>0</v>
      </c>
      <c r="K71" s="664">
        <f>-('5C1F_L.C. Charter'!AL71+'5C1F_L.C. Charter'!AO71)</f>
        <v>0</v>
      </c>
      <c r="L71" s="664">
        <f>-('5C1G_JS Clark'!AL71+'5C1G_JS Clark'!AO71)</f>
        <v>0</v>
      </c>
      <c r="M71" s="664">
        <f>-('5C1H_Southwest'!AL71+'5C1H_Southwest'!AO71)</f>
        <v>0</v>
      </c>
      <c r="N71" s="664">
        <f>-('5C1I_LA Key'!AL71+'5C1I_LA Key'!AO71)</f>
        <v>0</v>
      </c>
      <c r="O71" s="664">
        <f>-('5C1J_Jeff Chamber'!AL71+'5C1J_Jeff Chamber'!AO71)</f>
        <v>0</v>
      </c>
      <c r="P71" s="664">
        <f>-('5C1M_GEO Mid'!AL71+'5C1M_GEO Mid'!AO71)</f>
        <v>0</v>
      </c>
      <c r="Q71" s="664">
        <f>-('5C1N_Delta'!AL71+'5C1N_Delta'!AO71)</f>
        <v>0</v>
      </c>
      <c r="R71" s="664">
        <f>-('5C1O_Impact'!AL71+'5C1O_Impact'!AO71)</f>
        <v>0</v>
      </c>
      <c r="S71" s="664">
        <f>-('5C1P_Vision'!AL71+'5C1P_Vision'!AO71)</f>
        <v>-748294</v>
      </c>
      <c r="T71" s="664">
        <f>-('5C1Q_Advantage'!AL71+'5C1Q_Advantage'!AO71)</f>
        <v>0</v>
      </c>
      <c r="U71" s="664">
        <f>-('5C1R_Iberville'!AL71+'5C1R_Iberville'!AO71)</f>
        <v>0</v>
      </c>
      <c r="V71" s="664">
        <f>-('5C1S_LC Col Prep'!AL71+'5C1S_LC Col Prep'!AO71)</f>
        <v>0</v>
      </c>
      <c r="W71" s="664">
        <f>-('5C1T_Northeast'!AL71+'5C1T_Northeast'!AO71)</f>
        <v>0</v>
      </c>
      <c r="X71" s="664">
        <f>-('5C1U_Acadiana Ren'!AL71+'5C1U_Acadiana Ren'!AO71)</f>
        <v>0</v>
      </c>
      <c r="Y71" s="664">
        <f>-('5C1V_Laf Ren'!AL71+'5C1V_Laf Ren'!AO71)</f>
        <v>0</v>
      </c>
      <c r="Z71" s="664">
        <f>-('5C1W_Willow'!AL71+'5C1W_Willow'!AO71)</f>
        <v>0</v>
      </c>
      <c r="AA71" s="664">
        <f>-('5C1X_Tangi'!AL71+'5C1X_Tangi'!AO71)</f>
        <v>0</v>
      </c>
      <c r="AB71" s="664">
        <f>-('5C1Y_GEO'!AL71+'5C1Y_GEO'!AO71)</f>
        <v>0</v>
      </c>
      <c r="AC71" s="664">
        <f>-('5C1Z_Lincoln Prep'!AL71+'5C1Z_Lincoln Prep'!AO71)</f>
        <v>0</v>
      </c>
      <c r="AD71" s="664">
        <f>-('5C1AA_Laurel'!$AL71+'5C1AA_Laurel'!$AO71)</f>
        <v>0</v>
      </c>
      <c r="AE71" s="664">
        <f>-('5C1AB_Apex'!$AL71+'5C1AB_Apex'!$AO71)</f>
        <v>0</v>
      </c>
      <c r="AF71" s="664">
        <f>-('5C1AC_Smothers'!$AL71+'5C1AC_Smothers'!$AO71)</f>
        <v>0</v>
      </c>
      <c r="AG71" s="664">
        <f>-('5C1AD_Greater'!$AL71+'5C1AD_Greater'!$AO71)</f>
        <v>0</v>
      </c>
      <c r="AH71" s="664">
        <f>-('5C1AE_Noble Minds'!$AL71+'5C1AE_Noble Minds'!$AO71)</f>
        <v>0</v>
      </c>
      <c r="AI71" s="664">
        <f>-('5C1AF_JCFA-Laf'!$AL71+'5C1AF_JCFA-Laf'!$AO71)</f>
        <v>0</v>
      </c>
      <c r="AJ71" s="664">
        <f>-('5C1AG_Collegiate'!$AL71+'5C1AG_Collegiate'!$AO71)</f>
        <v>0</v>
      </c>
      <c r="AK71" s="664">
        <f>-('5C1AH_BRUP'!$AL71+'5C1AH_BRUP'!$AO71)</f>
        <v>0</v>
      </c>
      <c r="AL71" s="1100">
        <f>-('5C1AI_Harmony'!$AL71+'5C1AI_Harmony'!$AO71)</f>
        <v>0</v>
      </c>
      <c r="AM71" s="1100">
        <f>-('5C1AJ_Athlos'!$AL71+'5C1AJ_Athlos'!$AO71)</f>
        <v>0</v>
      </c>
      <c r="AN71" s="664">
        <f>-('5C2_LAVCA'!AM71+'5C2_LAVCA'!AP71)</f>
        <v>-40403</v>
      </c>
      <c r="AO71" s="664">
        <f>-('5C3_UnvView'!AM71+'5C3_UnvView'!AP71)</f>
        <v>-35135</v>
      </c>
      <c r="AP71" s="665">
        <f>SUM(D71:AO71)</f>
        <v>-841903</v>
      </c>
      <c r="AQ71" s="666">
        <f t="shared" si="4"/>
        <v>44165265</v>
      </c>
    </row>
    <row r="72" spans="1:43" ht="15.6" customHeight="1" x14ac:dyDescent="0.2">
      <c r="A72" s="651">
        <v>66</v>
      </c>
      <c r="B72" s="652" t="s">
        <v>71</v>
      </c>
      <c r="C72" s="653">
        <f>'2_State Distrib and Adjs'!BG72</f>
        <v>14271996</v>
      </c>
      <c r="D72" s="653">
        <f>-'5A3_OJJ'!P72</f>
        <v>-2690</v>
      </c>
      <c r="E72" s="653"/>
      <c r="F72" s="653">
        <f>-('5C1A_Madison'!AL72+'5C1A_Madison'!AO72)</f>
        <v>0</v>
      </c>
      <c r="G72" s="653">
        <f>-('5C1B_DArbonne'!AL72+'5C1B_DArbonne'!AO72)</f>
        <v>0</v>
      </c>
      <c r="H72" s="653">
        <f>-('5C1C_Intl High'!AL72+'5C1C_Intl High'!AO72)</f>
        <v>0</v>
      </c>
      <c r="I72" s="653">
        <f>-('5C1D_NOMMA'!AL72+'5C1D_NOMMA'!AO72)</f>
        <v>0</v>
      </c>
      <c r="J72" s="653">
        <f>-('5C1E_LFNO'!AL72+'5C1E_LFNO'!AO72)</f>
        <v>0</v>
      </c>
      <c r="K72" s="653">
        <f>-('5C1F_L.C. Charter'!AL72+'5C1F_L.C. Charter'!AO72)</f>
        <v>0</v>
      </c>
      <c r="L72" s="653">
        <f>-('5C1G_JS Clark'!AL72+'5C1G_JS Clark'!AO72)</f>
        <v>0</v>
      </c>
      <c r="M72" s="653">
        <f>-('5C1H_Southwest'!AL72+'5C1H_Southwest'!AO72)</f>
        <v>0</v>
      </c>
      <c r="N72" s="653">
        <f>-('5C1I_LA Key'!AL72+'5C1I_LA Key'!AO72)</f>
        <v>0</v>
      </c>
      <c r="O72" s="653">
        <f>-('5C1J_Jeff Chamber'!AL72+'5C1J_Jeff Chamber'!AO72)</f>
        <v>0</v>
      </c>
      <c r="P72" s="653">
        <f>-('5C1M_GEO Mid'!AL72+'5C1M_GEO Mid'!AO72)</f>
        <v>0</v>
      </c>
      <c r="Q72" s="653">
        <f>-('5C1N_Delta'!AL72+'5C1N_Delta'!AO72)</f>
        <v>0</v>
      </c>
      <c r="R72" s="653">
        <f>-('5C1O_Impact'!AL72+'5C1O_Impact'!AO72)</f>
        <v>0</v>
      </c>
      <c r="S72" s="653">
        <f>-('5C1P_Vision'!AL72+'5C1P_Vision'!AO72)</f>
        <v>0</v>
      </c>
      <c r="T72" s="653">
        <f>-('5C1Q_Advantage'!AL72+'5C1Q_Advantage'!AO72)</f>
        <v>0</v>
      </c>
      <c r="U72" s="653">
        <f>-('5C1R_Iberville'!AL72+'5C1R_Iberville'!AO72)</f>
        <v>0</v>
      </c>
      <c r="V72" s="653">
        <f>-('5C1S_LC Col Prep'!AL72+'5C1S_LC Col Prep'!AO72)</f>
        <v>0</v>
      </c>
      <c r="W72" s="653">
        <f>-('5C1T_Northeast'!AL72+'5C1T_Northeast'!AO72)</f>
        <v>0</v>
      </c>
      <c r="X72" s="653">
        <f>-('5C1U_Acadiana Ren'!AL72+'5C1U_Acadiana Ren'!AO72)</f>
        <v>0</v>
      </c>
      <c r="Y72" s="653">
        <f>-('5C1V_Laf Ren'!AL72+'5C1V_Laf Ren'!AO72)</f>
        <v>0</v>
      </c>
      <c r="Z72" s="653">
        <f>-('5C1W_Willow'!AL72+'5C1W_Willow'!AO72)</f>
        <v>0</v>
      </c>
      <c r="AA72" s="653">
        <f>-('5C1X_Tangi'!AL72+'5C1X_Tangi'!AO72)</f>
        <v>0</v>
      </c>
      <c r="AB72" s="653">
        <f>-('5C1Y_GEO'!AL72+'5C1Y_GEO'!AO72)</f>
        <v>0</v>
      </c>
      <c r="AC72" s="654">
        <f>-('5C1Z_Lincoln Prep'!AL72+'5C1Z_Lincoln Prep'!AO72)</f>
        <v>0</v>
      </c>
      <c r="AD72" s="654">
        <f>-('5C1AA_Laurel'!$AL72+'5C1AA_Laurel'!$AO72)</f>
        <v>0</v>
      </c>
      <c r="AE72" s="654">
        <f>-('5C1AB_Apex'!$AL72+'5C1AB_Apex'!$AO72)</f>
        <v>0</v>
      </c>
      <c r="AF72" s="654">
        <f>-('5C1AC_Smothers'!$AL72+'5C1AC_Smothers'!$AO72)</f>
        <v>0</v>
      </c>
      <c r="AG72" s="654">
        <f>-('5C1AD_Greater'!$AL72+'5C1AD_Greater'!$AO72)</f>
        <v>0</v>
      </c>
      <c r="AH72" s="654">
        <f>-('5C1AE_Noble Minds'!$AL72+'5C1AE_Noble Minds'!$AO72)</f>
        <v>0</v>
      </c>
      <c r="AI72" s="654">
        <f>-('5C1AF_JCFA-Laf'!$AL72+'5C1AF_JCFA-Laf'!$AO72)</f>
        <v>0</v>
      </c>
      <c r="AJ72" s="654">
        <f>-('5C1AG_Collegiate'!$AL72+'5C1AG_Collegiate'!$AO72)</f>
        <v>0</v>
      </c>
      <c r="AK72" s="654">
        <f>-('5C1AH_BRUP'!$AL72+'5C1AH_BRUP'!$AO72)</f>
        <v>0</v>
      </c>
      <c r="AL72" s="1099">
        <f>-('5C1AI_Harmony'!$AL72+'5C1AI_Harmony'!$AO72)</f>
        <v>0</v>
      </c>
      <c r="AM72" s="1099">
        <f>-('5C1AJ_Athlos'!$AL72+'5C1AJ_Athlos'!$AO72)</f>
        <v>0</v>
      </c>
      <c r="AN72" s="653">
        <f>-('5C2_LAVCA'!AM72+'5C2_LAVCA'!AP72)</f>
        <v>-39227</v>
      </c>
      <c r="AO72" s="653">
        <f>-('5C3_UnvView'!AM72+'5C3_UnvView'!AP72)</f>
        <v>-59775</v>
      </c>
      <c r="AP72" s="655">
        <f>SUM(D72:AO72)</f>
        <v>-101692</v>
      </c>
      <c r="AQ72" s="656">
        <f t="shared" si="4"/>
        <v>14170304</v>
      </c>
    </row>
    <row r="73" spans="1:43" ht="15.6" customHeight="1" x14ac:dyDescent="0.2">
      <c r="A73" s="657">
        <v>67</v>
      </c>
      <c r="B73" s="658" t="s">
        <v>4</v>
      </c>
      <c r="C73" s="659">
        <f>'2_State Distrib and Adjs'!BG73</f>
        <v>31766831</v>
      </c>
      <c r="D73" s="659">
        <f>-'5A3_OJJ'!P73</f>
        <v>-1114</v>
      </c>
      <c r="E73" s="659"/>
      <c r="F73" s="659">
        <f>-('5C1A_Madison'!AL73+'5C1A_Madison'!AO73)</f>
        <v>-26023</v>
      </c>
      <c r="G73" s="659">
        <f>-('5C1B_DArbonne'!AL73+'5C1B_DArbonne'!AO73)</f>
        <v>0</v>
      </c>
      <c r="H73" s="659">
        <f>-('5C1C_Intl High'!AL73+'5C1C_Intl High'!AO73)</f>
        <v>0</v>
      </c>
      <c r="I73" s="659">
        <f>-('5C1D_NOMMA'!AL73+'5C1D_NOMMA'!AO73)</f>
        <v>0</v>
      </c>
      <c r="J73" s="659">
        <f>-('5C1E_LFNO'!AL73+'5C1E_LFNO'!AO73)</f>
        <v>0</v>
      </c>
      <c r="K73" s="659">
        <f>-('5C1F_L.C. Charter'!AL73+'5C1F_L.C. Charter'!AO73)</f>
        <v>0</v>
      </c>
      <c r="L73" s="659">
        <f>-('5C1G_JS Clark'!AL73+'5C1G_JS Clark'!AO73)</f>
        <v>0</v>
      </c>
      <c r="M73" s="659">
        <f>-('5C1H_Southwest'!AL73+'5C1H_Southwest'!AO73)</f>
        <v>0</v>
      </c>
      <c r="N73" s="659">
        <f>-('5C1I_LA Key'!AL73+'5C1I_LA Key'!AO73)</f>
        <v>-37590</v>
      </c>
      <c r="O73" s="659">
        <f>-('5C1J_Jeff Chamber'!AL73+'5C1J_Jeff Chamber'!AO73)</f>
        <v>0</v>
      </c>
      <c r="P73" s="659">
        <f>-('5C1M_GEO Mid'!AL73+'5C1M_GEO Mid'!AO73)</f>
        <v>-2891</v>
      </c>
      <c r="Q73" s="659">
        <f>-('5C1N_Delta'!AL73+'5C1N_Delta'!AO73)</f>
        <v>0</v>
      </c>
      <c r="R73" s="659">
        <f>-('5C1O_Impact'!AL73+'5C1O_Impact'!AO73)</f>
        <v>-63613</v>
      </c>
      <c r="S73" s="659">
        <f>-('5C1P_Vision'!AL73+'5C1P_Vision'!AO73)</f>
        <v>0</v>
      </c>
      <c r="T73" s="659">
        <f>-('5C1Q_Advantage'!AL73+'5C1Q_Advantage'!AO73)</f>
        <v>-92811</v>
      </c>
      <c r="U73" s="659">
        <f>-('5C1R_Iberville'!AL73+'5C1R_Iberville'!AO73)</f>
        <v>0</v>
      </c>
      <c r="V73" s="659">
        <f>-('5C1S_LC Col Prep'!AL73+'5C1S_LC Col Prep'!AO73)</f>
        <v>0</v>
      </c>
      <c r="W73" s="659">
        <f>-('5C1T_Northeast'!AL73+'5C1T_Northeast'!AO73)</f>
        <v>0</v>
      </c>
      <c r="X73" s="659">
        <f>-('5C1U_Acadiana Ren'!AL73+'5C1U_Acadiana Ren'!AO73)</f>
        <v>0</v>
      </c>
      <c r="Y73" s="659">
        <f>-('5C1V_Laf Ren'!AL73+'5C1V_Laf Ren'!AO73)</f>
        <v>0</v>
      </c>
      <c r="Z73" s="659">
        <f>-('5C1W_Willow'!AL73+'5C1W_Willow'!AO73)</f>
        <v>0</v>
      </c>
      <c r="AA73" s="659">
        <f>-('5C1X_Tangi'!AL73+'5C1X_Tangi'!AO73)</f>
        <v>0</v>
      </c>
      <c r="AB73" s="659">
        <f>-('5C1Y_GEO'!AL73+'5C1Y_GEO'!AO73)</f>
        <v>-2892</v>
      </c>
      <c r="AC73" s="659">
        <f>-('5C1Z_Lincoln Prep'!AL73+'5C1Z_Lincoln Prep'!AO73)</f>
        <v>0</v>
      </c>
      <c r="AD73" s="659">
        <f>-('5C1AA_Laurel'!$AL73+'5C1AA_Laurel'!$AO73)</f>
        <v>0</v>
      </c>
      <c r="AE73" s="659">
        <f>-('5C1AB_Apex'!$AL73+'5C1AB_Apex'!$AO73)</f>
        <v>-2891</v>
      </c>
      <c r="AF73" s="659">
        <f>-('5C1AC_Smothers'!$AL73+'5C1AC_Smothers'!$AO73)</f>
        <v>0</v>
      </c>
      <c r="AG73" s="659">
        <f>-('5C1AD_Greater'!$AL73+'5C1AD_Greater'!$AO73)</f>
        <v>0</v>
      </c>
      <c r="AH73" s="659">
        <f>-('5C1AE_Noble Minds'!$AL73+'5C1AE_Noble Minds'!$AO73)</f>
        <v>0</v>
      </c>
      <c r="AI73" s="659">
        <f>-('5C1AF_JCFA-Laf'!$AL73+'5C1AF_JCFA-Laf'!$AO73)</f>
        <v>0</v>
      </c>
      <c r="AJ73" s="659">
        <f>-('5C1AG_Collegiate'!$AL73+'5C1AG_Collegiate'!$AO73)</f>
        <v>0</v>
      </c>
      <c r="AK73" s="659">
        <f>-('5C1AH_BRUP'!$AL73+'5C1AH_BRUP'!$AO73)</f>
        <v>0</v>
      </c>
      <c r="AL73" s="659">
        <f>-('5C1AI_Harmony'!$AL73+'5C1AI_Harmony'!$AO73)</f>
        <v>0</v>
      </c>
      <c r="AM73" s="659">
        <f>-('5C1AJ_Athlos'!$AL73+'5C1AJ_Athlos'!$AO73)</f>
        <v>0</v>
      </c>
      <c r="AN73" s="659">
        <f>-('5C2_LAVCA'!AM73+'5C2_LAVCA'!AP73)</f>
        <v>-46842</v>
      </c>
      <c r="AO73" s="659">
        <f>-('5C3_UnvView'!AM73+'5C3_UnvView'!AP73)</f>
        <v>-109298</v>
      </c>
      <c r="AP73" s="660">
        <f>SUM(D73:AO73)</f>
        <v>-385965</v>
      </c>
      <c r="AQ73" s="661">
        <f t="shared" si="4"/>
        <v>31380866</v>
      </c>
    </row>
    <row r="74" spans="1:43" ht="15.6" customHeight="1" x14ac:dyDescent="0.2">
      <c r="A74" s="657">
        <v>68</v>
      </c>
      <c r="B74" s="658" t="s">
        <v>3</v>
      </c>
      <c r="C74" s="659">
        <f>'2_State Distrib and Adjs'!BG74</f>
        <v>9573995</v>
      </c>
      <c r="D74" s="659">
        <f>-'5A3_OJJ'!P74</f>
        <v>-1326</v>
      </c>
      <c r="E74" s="659"/>
      <c r="F74" s="659">
        <f>-('5C1A_Madison'!AL74+'5C1A_Madison'!AO74)</f>
        <v>-53082</v>
      </c>
      <c r="G74" s="659">
        <f>-('5C1B_DArbonne'!AL74+'5C1B_DArbonne'!AO74)</f>
        <v>0</v>
      </c>
      <c r="H74" s="659">
        <f>-('5C1C_Intl High'!AL74+'5C1C_Intl High'!AO74)</f>
        <v>0</v>
      </c>
      <c r="I74" s="659">
        <f>-('5C1D_NOMMA'!AL74+'5C1D_NOMMA'!AO74)</f>
        <v>0</v>
      </c>
      <c r="J74" s="659">
        <f>-('5C1E_LFNO'!AL74+'5C1E_LFNO'!AO74)</f>
        <v>0</v>
      </c>
      <c r="K74" s="659">
        <f>-('5C1F_L.C. Charter'!AL74+'5C1F_L.C. Charter'!AO74)</f>
        <v>0</v>
      </c>
      <c r="L74" s="659">
        <f>-('5C1G_JS Clark'!AL74+'5C1G_JS Clark'!AO74)</f>
        <v>0</v>
      </c>
      <c r="M74" s="659">
        <f>-('5C1H_Southwest'!AL74+'5C1H_Southwest'!AO74)</f>
        <v>0</v>
      </c>
      <c r="N74" s="659">
        <f>-('5C1I_LA Key'!AL74+'5C1I_LA Key'!AO74)</f>
        <v>-25067</v>
      </c>
      <c r="O74" s="659">
        <f>-('5C1J_Jeff Chamber'!AL74+'5C1J_Jeff Chamber'!AO74)</f>
        <v>0</v>
      </c>
      <c r="P74" s="659">
        <f>-('5C1M_GEO Mid'!AL74+'5C1M_GEO Mid'!AO74)</f>
        <v>-23592</v>
      </c>
      <c r="Q74" s="659">
        <f>-('5C1N_Delta'!AL74+'5C1N_Delta'!AO74)</f>
        <v>0</v>
      </c>
      <c r="R74" s="659">
        <f>-('5C1O_Impact'!AL74+'5C1O_Impact'!AO74)</f>
        <v>-473113</v>
      </c>
      <c r="S74" s="659">
        <f>-('5C1P_Vision'!AL74+'5C1P_Vision'!AO74)</f>
        <v>0</v>
      </c>
      <c r="T74" s="659">
        <f>-('5C1Q_Advantage'!AL74+'5C1Q_Advantage'!AO74)</f>
        <v>-959020</v>
      </c>
      <c r="U74" s="659">
        <f>-('5C1R_Iberville'!AL74+'5C1R_Iberville'!AO74)</f>
        <v>0</v>
      </c>
      <c r="V74" s="659">
        <f>-('5C1S_LC Col Prep'!AL74+'5C1S_LC Col Prep'!AO74)</f>
        <v>0</v>
      </c>
      <c r="W74" s="659">
        <f>-('5C1T_Northeast'!AL74+'5C1T_Northeast'!AO74)</f>
        <v>0</v>
      </c>
      <c r="X74" s="659">
        <f>-('5C1U_Acadiana Ren'!AL74+'5C1U_Acadiana Ren'!AO74)</f>
        <v>0</v>
      </c>
      <c r="Y74" s="659">
        <f>-('5C1V_Laf Ren'!AL74+'5C1V_Laf Ren'!AO74)</f>
        <v>0</v>
      </c>
      <c r="Z74" s="659">
        <f>-('5C1W_Willow'!AL74+'5C1W_Willow'!AO74)</f>
        <v>0</v>
      </c>
      <c r="AA74" s="659">
        <f>-('5C1X_Tangi'!AL74+'5C1X_Tangi'!AO74)</f>
        <v>0</v>
      </c>
      <c r="AB74" s="659">
        <f>-('5C1Y_GEO'!AL74+'5C1Y_GEO'!AO74)</f>
        <v>-58980</v>
      </c>
      <c r="AC74" s="659">
        <f>-('5C1Z_Lincoln Prep'!AL74+'5C1Z_Lincoln Prep'!AO74)</f>
        <v>0</v>
      </c>
      <c r="AD74" s="659">
        <f>-('5C1AA_Laurel'!$AL74+'5C1AA_Laurel'!$AO74)</f>
        <v>0</v>
      </c>
      <c r="AE74" s="659">
        <f>-('5C1AB_Apex'!$AL74+'5C1AB_Apex'!$AO74)</f>
        <v>-23592</v>
      </c>
      <c r="AF74" s="659">
        <f>-('5C1AC_Smothers'!$AL74+'5C1AC_Smothers'!$AO74)</f>
        <v>0</v>
      </c>
      <c r="AG74" s="659">
        <f>-('5C1AD_Greater'!$AL74+'5C1AD_Greater'!$AO74)</f>
        <v>0</v>
      </c>
      <c r="AH74" s="659">
        <f>-('5C1AE_Noble Minds'!$AL74+'5C1AE_Noble Minds'!$AO74)</f>
        <v>0</v>
      </c>
      <c r="AI74" s="659">
        <f>-('5C1AF_JCFA-Laf'!$AL74+'5C1AF_JCFA-Laf'!$AO74)</f>
        <v>0</v>
      </c>
      <c r="AJ74" s="659">
        <f>-('5C1AG_Collegiate'!$AL74+'5C1AG_Collegiate'!$AO74)</f>
        <v>-17694</v>
      </c>
      <c r="AK74" s="659">
        <f>-('5C1AH_BRUP'!$AL74+'5C1AH_BRUP'!$AO74)</f>
        <v>-8847</v>
      </c>
      <c r="AL74" s="659">
        <f>-('5C1AI_Harmony'!$AL74+'5C1AI_Harmony'!$AO74)</f>
        <v>0</v>
      </c>
      <c r="AM74" s="659">
        <f>-('5C1AJ_Athlos'!$AL74+'5C1AJ_Athlos'!$AO74)</f>
        <v>0</v>
      </c>
      <c r="AN74" s="659">
        <f>-('5C2_LAVCA'!AM74+'5C2_LAVCA'!AP74)</f>
        <v>-17252</v>
      </c>
      <c r="AO74" s="659">
        <f>-('5C3_UnvView'!AM74+'5C3_UnvView'!AP74)</f>
        <v>-23887</v>
      </c>
      <c r="AP74" s="660">
        <f>SUM(D74:AO74)</f>
        <v>-1685452</v>
      </c>
      <c r="AQ74" s="661">
        <f t="shared" si="4"/>
        <v>7888543</v>
      </c>
    </row>
    <row r="75" spans="1:43" ht="15.6" customHeight="1" x14ac:dyDescent="0.2">
      <c r="A75" s="667">
        <v>69</v>
      </c>
      <c r="B75" s="668" t="s">
        <v>93</v>
      </c>
      <c r="C75" s="669">
        <f>'2_State Distrib and Adjs'!BG75</f>
        <v>30312955</v>
      </c>
      <c r="D75" s="669">
        <f>-'5A3_OJJ'!P75</f>
        <v>0</v>
      </c>
      <c r="E75" s="669"/>
      <c r="F75" s="669">
        <f>-('5C1A_Madison'!AL75+'5C1A_Madison'!AO75)</f>
        <v>-11367</v>
      </c>
      <c r="G75" s="669">
        <f>-('5C1B_DArbonne'!AL75+'5C1B_DArbonne'!AO75)</f>
        <v>0</v>
      </c>
      <c r="H75" s="669">
        <f>-('5C1C_Intl High'!AL75+'5C1C_Intl High'!AO75)</f>
        <v>0</v>
      </c>
      <c r="I75" s="669">
        <f>-('5C1D_NOMMA'!AL75+'5C1D_NOMMA'!AO75)</f>
        <v>0</v>
      </c>
      <c r="J75" s="669">
        <f>-('5C1E_LFNO'!AL75+'5C1E_LFNO'!AO75)</f>
        <v>0</v>
      </c>
      <c r="K75" s="669">
        <f>-('5C1F_L.C. Charter'!AL75+'5C1F_L.C. Charter'!AO75)</f>
        <v>0</v>
      </c>
      <c r="L75" s="669">
        <f>-('5C1G_JS Clark'!AL75+'5C1G_JS Clark'!AO75)</f>
        <v>0</v>
      </c>
      <c r="M75" s="669">
        <f>-('5C1H_Southwest'!AL75+'5C1H_Southwest'!AO75)</f>
        <v>0</v>
      </c>
      <c r="N75" s="669">
        <f>-('5C1I_LA Key'!AL75+'5C1I_LA Key'!AO75)</f>
        <v>-56835</v>
      </c>
      <c r="O75" s="669">
        <f>-('5C1J_Jeff Chamber'!AL75+'5C1J_Jeff Chamber'!AO75)</f>
        <v>0</v>
      </c>
      <c r="P75" s="669">
        <f>-('5C1M_GEO Mid'!AL75+'5C1M_GEO Mid'!AO75)</f>
        <v>-15156</v>
      </c>
      <c r="Q75" s="669">
        <f>-('5C1N_Delta'!AL75+'5C1N_Delta'!AO75)</f>
        <v>0</v>
      </c>
      <c r="R75" s="669">
        <f>-('5C1O_Impact'!AL75+'5C1O_Impact'!AO75)</f>
        <v>-1895</v>
      </c>
      <c r="S75" s="669">
        <f>-('5C1P_Vision'!AL75+'5C1P_Vision'!AO75)</f>
        <v>0</v>
      </c>
      <c r="T75" s="669">
        <f>-('5C1Q_Advantage'!AL75+'5C1Q_Advantage'!AO75)</f>
        <v>-4168</v>
      </c>
      <c r="U75" s="669">
        <f>-('5C1R_Iberville'!AL75+'5C1R_Iberville'!AO75)</f>
        <v>0</v>
      </c>
      <c r="V75" s="669">
        <f>-('5C1S_LC Col Prep'!AL75+'5C1S_LC Col Prep'!AO75)</f>
        <v>0</v>
      </c>
      <c r="W75" s="669">
        <f>-('5C1T_Northeast'!AL75+'5C1T_Northeast'!AO75)</f>
        <v>0</v>
      </c>
      <c r="X75" s="669">
        <f>-('5C1U_Acadiana Ren'!AL75+'5C1U_Acadiana Ren'!AO75)</f>
        <v>0</v>
      </c>
      <c r="Y75" s="669">
        <f>-('5C1V_Laf Ren'!AL75+'5C1V_Laf Ren'!AO75)</f>
        <v>0</v>
      </c>
      <c r="Z75" s="669">
        <f>-('5C1W_Willow'!AL75+'5C1W_Willow'!AO75)</f>
        <v>0</v>
      </c>
      <c r="AA75" s="669">
        <f>-('5C1X_Tangi'!AL75+'5C1X_Tangi'!AO75)</f>
        <v>0</v>
      </c>
      <c r="AB75" s="669">
        <f>-('5C1Y_GEO'!AL75+'5C1Y_GEO'!AO75)</f>
        <v>-26523</v>
      </c>
      <c r="AC75" s="669">
        <f>-('5C1Z_Lincoln Prep'!$AL75+'5C1Z_Lincoln Prep'!$AO75)</f>
        <v>0</v>
      </c>
      <c r="AD75" s="669">
        <f>-('5C1AA_Laurel'!$AL75+'5C1AA_Laurel'!$AO75)</f>
        <v>0</v>
      </c>
      <c r="AE75" s="669">
        <f>-('5C1AB_Apex'!$AL75+'5C1AB_Apex'!$AO75)</f>
        <v>0</v>
      </c>
      <c r="AF75" s="669">
        <f>-('5C1AC_Smothers'!$AL75+'5C1AC_Smothers'!$AO75)</f>
        <v>0</v>
      </c>
      <c r="AG75" s="669">
        <f>-('5C1AD_Greater'!$AL75+'5C1AD_Greater'!$AO75)</f>
        <v>0</v>
      </c>
      <c r="AH75" s="669">
        <f>-('5C1AE_Noble Minds'!$AL75+'5C1AE_Noble Minds'!$AO75)</f>
        <v>0</v>
      </c>
      <c r="AI75" s="669">
        <f>-('5C1AF_JCFA-Laf'!$AL75+'5C1AF_JCFA-Laf'!$AO75)</f>
        <v>0</v>
      </c>
      <c r="AJ75" s="669">
        <f>-('5C1AG_Collegiate'!$AL75+'5C1AG_Collegiate'!$AO75)</f>
        <v>0</v>
      </c>
      <c r="AK75" s="669">
        <f>-('5C1AH_BRUP'!$AL75+'5C1AH_BRUP'!$AO75)</f>
        <v>0</v>
      </c>
      <c r="AL75" s="669">
        <f>-('5C1AI_Harmony'!$AL75+'5C1AI_Harmony'!$AO75)</f>
        <v>0</v>
      </c>
      <c r="AM75" s="669">
        <f>-('5C1AJ_Athlos'!$AL75+'5C1AJ_Athlos'!$AO75)</f>
        <v>0</v>
      </c>
      <c r="AN75" s="669">
        <f>-('5C2_LAVCA'!AM75+'5C2_LAVCA'!AP75)</f>
        <v>-27281</v>
      </c>
      <c r="AO75" s="669">
        <f>-('5C3_UnvView'!AM75+'5C3_UnvView'!AP75)</f>
        <v>-73140</v>
      </c>
      <c r="AP75" s="670">
        <f>SUM(D75:AO75)</f>
        <v>-216365</v>
      </c>
      <c r="AQ75" s="671">
        <f t="shared" si="4"/>
        <v>30096590</v>
      </c>
    </row>
    <row r="76" spans="1:43" ht="15.6" customHeight="1" thickBot="1" x14ac:dyDescent="0.25">
      <c r="A76" s="1534"/>
      <c r="B76" s="1535" t="s">
        <v>72</v>
      </c>
      <c r="C76" s="1536">
        <f t="shared" ref="C76:AM76" si="5">SUM(C7:C75)</f>
        <v>3534875442</v>
      </c>
      <c r="D76" s="1536">
        <f>SUM(D7:D75)</f>
        <v>-843374</v>
      </c>
      <c r="E76" s="1536">
        <f t="shared" si="5"/>
        <v>-18966984</v>
      </c>
      <c r="F76" s="1536">
        <f t="shared" si="5"/>
        <v>-4061446</v>
      </c>
      <c r="G76" s="1536">
        <f t="shared" si="5"/>
        <v>-3565331</v>
      </c>
      <c r="H76" s="1536">
        <f t="shared" si="5"/>
        <v>-2807040</v>
      </c>
      <c r="I76" s="1536">
        <f t="shared" si="5"/>
        <v>-4966253</v>
      </c>
      <c r="J76" s="1536">
        <f t="shared" si="5"/>
        <v>-4966845</v>
      </c>
      <c r="K76" s="1536">
        <f t="shared" si="5"/>
        <v>-7401683</v>
      </c>
      <c r="L76" s="1536">
        <f t="shared" si="5"/>
        <v>-632228</v>
      </c>
      <c r="M76" s="1536">
        <f t="shared" si="5"/>
        <v>-5127817</v>
      </c>
      <c r="N76" s="1536">
        <f t="shared" si="5"/>
        <v>-2451260</v>
      </c>
      <c r="O76" s="1536">
        <f t="shared" si="5"/>
        <v>-1411348</v>
      </c>
      <c r="P76" s="1536">
        <f t="shared" si="5"/>
        <v>-4910512</v>
      </c>
      <c r="Q76" s="1536">
        <f t="shared" si="5"/>
        <v>-1514708</v>
      </c>
      <c r="R76" s="1536">
        <f t="shared" si="5"/>
        <v>-1812059</v>
      </c>
      <c r="S76" s="1536">
        <f t="shared" si="5"/>
        <v>-841782</v>
      </c>
      <c r="T76" s="1536">
        <f t="shared" si="5"/>
        <v>-3080747</v>
      </c>
      <c r="U76" s="1536">
        <f t="shared" si="5"/>
        <v>-3024223</v>
      </c>
      <c r="V76" s="1536">
        <f t="shared" si="5"/>
        <v>-3538070</v>
      </c>
      <c r="W76" s="1536">
        <f t="shared" si="5"/>
        <v>-680054</v>
      </c>
      <c r="X76" s="1536">
        <f t="shared" si="5"/>
        <v>-4788624</v>
      </c>
      <c r="Y76" s="1536">
        <f t="shared" si="5"/>
        <v>-4834449</v>
      </c>
      <c r="Z76" s="1536">
        <f t="shared" si="5"/>
        <v>-3319765</v>
      </c>
      <c r="AA76" s="1536">
        <f>SUM(AA7:AA75)</f>
        <v>-805181</v>
      </c>
      <c r="AB76" s="1536">
        <f t="shared" si="5"/>
        <v>-3782441</v>
      </c>
      <c r="AC76" s="1536">
        <f t="shared" si="5"/>
        <v>-2799011</v>
      </c>
      <c r="AD76" s="1536">
        <f t="shared" si="5"/>
        <v>-689374</v>
      </c>
      <c r="AE76" s="1536">
        <f t="shared" si="5"/>
        <v>-1365532</v>
      </c>
      <c r="AF76" s="1536">
        <f t="shared" si="5"/>
        <v>-2574461</v>
      </c>
      <c r="AG76" s="1536">
        <f t="shared" si="5"/>
        <v>-857663</v>
      </c>
      <c r="AH76" s="1536">
        <f t="shared" si="5"/>
        <v>-382275</v>
      </c>
      <c r="AI76" s="1536">
        <f t="shared" si="5"/>
        <v>-338396</v>
      </c>
      <c r="AJ76" s="1536">
        <f t="shared" si="5"/>
        <v>-1958682</v>
      </c>
      <c r="AK76" s="1536">
        <f t="shared" si="5"/>
        <v>-2242079</v>
      </c>
      <c r="AL76" s="1536">
        <f t="shared" si="5"/>
        <v>-278771</v>
      </c>
      <c r="AM76" s="1536">
        <f t="shared" si="5"/>
        <v>-5227604</v>
      </c>
      <c r="AN76" s="1536">
        <f t="shared" ref="AN76:AQ76" si="6">SUM(AN7:AN75)</f>
        <v>-8622780</v>
      </c>
      <c r="AO76" s="1536">
        <f t="shared" si="6"/>
        <v>-12950984</v>
      </c>
      <c r="AP76" s="1537">
        <f t="shared" si="6"/>
        <v>-134421836</v>
      </c>
      <c r="AQ76" s="1538">
        <f t="shared" si="6"/>
        <v>3400453606</v>
      </c>
    </row>
    <row r="77" spans="1:43" ht="13.5" thickTop="1" x14ac:dyDescent="0.2"/>
  </sheetData>
  <sheetProtection formatCells="0" formatColumns="0" formatRows="0" sort="0"/>
  <mergeCells count="9">
    <mergeCell ref="AQ1:AQ2"/>
    <mergeCell ref="D1:I1"/>
    <mergeCell ref="A1:B2"/>
    <mergeCell ref="C1:C2"/>
    <mergeCell ref="AL1:AP1"/>
    <mergeCell ref="J1:P1"/>
    <mergeCell ref="Q1:W1"/>
    <mergeCell ref="X1:AD1"/>
    <mergeCell ref="AE1:AK1"/>
  </mergeCells>
  <printOptions horizontalCentered="1"/>
  <pageMargins left="0.35" right="0.35" top="0.9" bottom="0.5" header="0.3" footer="0.25"/>
  <pageSetup paperSize="5" scale="74" firstPageNumber="7" fitToWidth="0" orientation="portrait" r:id="rId1"/>
  <headerFooter>
    <oddHeader xml:space="preserve">&amp;L&amp;"Arial,Bold"&amp;18&amp;K000000Table 2A-1:  FY2018-19 Budget Letter 
MFP Transfer Amount (Annual) 
</oddHeader>
    <oddFooter>&amp;R&amp;P</oddFooter>
  </headerFooter>
  <colBreaks count="5" manualBreakCount="5">
    <brk id="9" max="75" man="1"/>
    <brk id="16" max="75" man="1"/>
    <brk id="23" max="75" man="1"/>
    <brk id="30" max="75" man="1"/>
    <brk id="37" max="75" man="1"/>
  </colBreaks>
  <ignoredErrors>
    <ignoredError sqref="AA7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S76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" style="110" customWidth="1"/>
    <col min="2" max="2" width="19.5703125" style="110" customWidth="1"/>
    <col min="3" max="3" width="14.28515625" style="110" customWidth="1"/>
    <col min="4" max="37" width="13.7109375" style="110" customWidth="1"/>
    <col min="38" max="41" width="14" style="110" customWidth="1"/>
    <col min="42" max="42" width="16.5703125" style="110" customWidth="1"/>
    <col min="43" max="43" width="15.7109375" style="110" customWidth="1"/>
    <col min="44" max="44" width="13" style="110" customWidth="1"/>
    <col min="45" max="45" width="14.140625" style="110" customWidth="1"/>
    <col min="46" max="16384" width="8.85546875" style="110"/>
  </cols>
  <sheetData>
    <row r="1" spans="1:45" ht="30" customHeight="1" x14ac:dyDescent="0.2">
      <c r="A1" s="1667" t="s">
        <v>98</v>
      </c>
      <c r="B1" s="1667"/>
      <c r="C1" s="1669" t="s">
        <v>636</v>
      </c>
      <c r="D1" s="1668" t="s">
        <v>579</v>
      </c>
      <c r="E1" s="1668"/>
      <c r="F1" s="1668"/>
      <c r="G1" s="1668"/>
      <c r="H1" s="1668"/>
      <c r="I1" s="1668"/>
      <c r="J1" s="1668" t="s">
        <v>579</v>
      </c>
      <c r="K1" s="1668"/>
      <c r="L1" s="1668"/>
      <c r="M1" s="1668"/>
      <c r="N1" s="1668"/>
      <c r="O1" s="1668"/>
      <c r="P1" s="1668"/>
      <c r="Q1" s="1668" t="s">
        <v>579</v>
      </c>
      <c r="R1" s="1668"/>
      <c r="S1" s="1668"/>
      <c r="T1" s="1668"/>
      <c r="U1" s="1668"/>
      <c r="V1" s="1668"/>
      <c r="W1" s="1668"/>
      <c r="X1" s="1668" t="s">
        <v>579</v>
      </c>
      <c r="Y1" s="1668"/>
      <c r="Z1" s="1668"/>
      <c r="AA1" s="1668"/>
      <c r="AB1" s="1668"/>
      <c r="AC1" s="1668" t="s">
        <v>579</v>
      </c>
      <c r="AD1" s="1668"/>
      <c r="AE1" s="1668" t="s">
        <v>579</v>
      </c>
      <c r="AF1" s="1668"/>
      <c r="AG1" s="1668"/>
      <c r="AH1" s="1668"/>
      <c r="AI1" s="1668"/>
      <c r="AJ1" s="1668"/>
      <c r="AK1" s="1668" t="s">
        <v>579</v>
      </c>
      <c r="AL1" s="1670" t="s">
        <v>579</v>
      </c>
      <c r="AM1" s="1670"/>
      <c r="AN1" s="1670"/>
      <c r="AO1" s="1670"/>
      <c r="AP1" s="1670"/>
      <c r="AQ1" s="1663" t="s">
        <v>578</v>
      </c>
      <c r="AR1" s="1909" t="s">
        <v>1657</v>
      </c>
      <c r="AS1" s="1910" t="s">
        <v>1658</v>
      </c>
    </row>
    <row r="2" spans="1:45" ht="88.5" customHeight="1" x14ac:dyDescent="0.2">
      <c r="A2" s="1667"/>
      <c r="B2" s="1667"/>
      <c r="C2" s="1669"/>
      <c r="D2" s="1016" t="s">
        <v>576</v>
      </c>
      <c r="E2" s="1017" t="s">
        <v>554</v>
      </c>
      <c r="F2" s="1017" t="s">
        <v>555</v>
      </c>
      <c r="G2" s="1017" t="s">
        <v>556</v>
      </c>
      <c r="H2" s="1017" t="s">
        <v>1431</v>
      </c>
      <c r="I2" s="1017" t="s">
        <v>557</v>
      </c>
      <c r="J2" s="1017" t="s">
        <v>558</v>
      </c>
      <c r="K2" s="1017" t="s">
        <v>559</v>
      </c>
      <c r="L2" s="1017" t="s">
        <v>560</v>
      </c>
      <c r="M2" s="1017" t="s">
        <v>561</v>
      </c>
      <c r="N2" s="1017" t="s">
        <v>562</v>
      </c>
      <c r="O2" s="1017" t="s">
        <v>1216</v>
      </c>
      <c r="P2" s="1017" t="s">
        <v>1474</v>
      </c>
      <c r="Q2" s="1017" t="s">
        <v>563</v>
      </c>
      <c r="R2" s="1017" t="s">
        <v>564</v>
      </c>
      <c r="S2" s="1017" t="s">
        <v>565</v>
      </c>
      <c r="T2" s="1017" t="s">
        <v>566</v>
      </c>
      <c r="U2" s="1017" t="s">
        <v>567</v>
      </c>
      <c r="V2" s="1017" t="s">
        <v>568</v>
      </c>
      <c r="W2" s="1017" t="s">
        <v>569</v>
      </c>
      <c r="X2" s="1017" t="s">
        <v>570</v>
      </c>
      <c r="Y2" s="1017" t="s">
        <v>571</v>
      </c>
      <c r="Z2" s="1017" t="s">
        <v>572</v>
      </c>
      <c r="AA2" s="1016" t="s">
        <v>574</v>
      </c>
      <c r="AB2" s="1016" t="s">
        <v>575</v>
      </c>
      <c r="AC2" s="1016" t="s">
        <v>658</v>
      </c>
      <c r="AD2" s="1016" t="s">
        <v>621</v>
      </c>
      <c r="AE2" s="1016" t="s">
        <v>620</v>
      </c>
      <c r="AF2" s="1016" t="s">
        <v>619</v>
      </c>
      <c r="AG2" s="1016" t="s">
        <v>708</v>
      </c>
      <c r="AH2" s="1016" t="s">
        <v>1173</v>
      </c>
      <c r="AI2" s="1016" t="s">
        <v>1174</v>
      </c>
      <c r="AJ2" s="1016" t="s">
        <v>1385</v>
      </c>
      <c r="AK2" s="1016" t="s">
        <v>1172</v>
      </c>
      <c r="AL2" s="1016" t="s">
        <v>1248</v>
      </c>
      <c r="AM2" s="1016" t="s">
        <v>1247</v>
      </c>
      <c r="AN2" s="1017" t="s">
        <v>573</v>
      </c>
      <c r="AO2" s="1017" t="s">
        <v>724</v>
      </c>
      <c r="AP2" s="1016" t="s">
        <v>455</v>
      </c>
      <c r="AQ2" s="1663"/>
      <c r="AR2" s="1909"/>
      <c r="AS2" s="1910"/>
    </row>
    <row r="3" spans="1:45" hidden="1" x14ac:dyDescent="0.2">
      <c r="A3" s="939"/>
      <c r="B3" s="939"/>
      <c r="C3" s="942"/>
      <c r="D3" s="948"/>
      <c r="E3" s="531"/>
      <c r="F3" s="531"/>
      <c r="G3" s="531"/>
      <c r="H3" s="531"/>
      <c r="I3" s="531"/>
      <c r="J3" s="531"/>
      <c r="K3" s="531"/>
      <c r="L3" s="531"/>
      <c r="M3" s="531"/>
      <c r="N3" s="531"/>
      <c r="O3" s="531"/>
      <c r="P3" s="531"/>
      <c r="Q3" s="531"/>
      <c r="R3" s="531"/>
      <c r="S3" s="531"/>
      <c r="T3" s="531"/>
      <c r="U3" s="531"/>
      <c r="V3" s="531"/>
      <c r="W3" s="531"/>
      <c r="X3" s="531"/>
      <c r="Y3" s="531"/>
      <c r="Z3" s="531"/>
      <c r="AA3" s="948"/>
      <c r="AB3" s="948"/>
      <c r="AC3" s="948"/>
      <c r="AD3" s="948"/>
      <c r="AE3" s="948"/>
      <c r="AF3" s="948"/>
      <c r="AG3" s="948"/>
      <c r="AH3" s="948"/>
      <c r="AI3" s="948"/>
      <c r="AJ3" s="948"/>
      <c r="AK3" s="948"/>
      <c r="AL3" s="1016"/>
      <c r="AM3" s="1016"/>
      <c r="AN3" s="531"/>
      <c r="AO3" s="531"/>
      <c r="AP3" s="948"/>
      <c r="AQ3" s="941"/>
      <c r="AR3" s="1911"/>
      <c r="AS3" s="1912"/>
    </row>
    <row r="4" spans="1:45" s="193" customFormat="1" x14ac:dyDescent="0.2">
      <c r="A4" s="684"/>
      <c r="B4" s="626"/>
      <c r="C4" s="627">
        <v>1</v>
      </c>
      <c r="D4" s="627">
        <f>C4+1</f>
        <v>2</v>
      </c>
      <c r="E4" s="627">
        <f>D4+1</f>
        <v>3</v>
      </c>
      <c r="F4" s="627">
        <f>E4+1</f>
        <v>4</v>
      </c>
      <c r="G4" s="627">
        <f>F4+1</f>
        <v>5</v>
      </c>
      <c r="H4" s="627">
        <f>G4+1</f>
        <v>6</v>
      </c>
      <c r="I4" s="627">
        <f t="shared" ref="I4:AI4" si="0">H4+1</f>
        <v>7</v>
      </c>
      <c r="J4" s="627">
        <f t="shared" si="0"/>
        <v>8</v>
      </c>
      <c r="K4" s="627">
        <f t="shared" si="0"/>
        <v>9</v>
      </c>
      <c r="L4" s="627">
        <f t="shared" si="0"/>
        <v>10</v>
      </c>
      <c r="M4" s="627">
        <f t="shared" si="0"/>
        <v>11</v>
      </c>
      <c r="N4" s="627">
        <f t="shared" si="0"/>
        <v>12</v>
      </c>
      <c r="O4" s="627">
        <f t="shared" si="0"/>
        <v>13</v>
      </c>
      <c r="P4" s="627">
        <f t="shared" si="0"/>
        <v>14</v>
      </c>
      <c r="Q4" s="627">
        <f t="shared" si="0"/>
        <v>15</v>
      </c>
      <c r="R4" s="627">
        <f t="shared" si="0"/>
        <v>16</v>
      </c>
      <c r="S4" s="627">
        <f t="shared" si="0"/>
        <v>17</v>
      </c>
      <c r="T4" s="627">
        <f t="shared" si="0"/>
        <v>18</v>
      </c>
      <c r="U4" s="627">
        <f t="shared" si="0"/>
        <v>19</v>
      </c>
      <c r="V4" s="627">
        <f t="shared" si="0"/>
        <v>20</v>
      </c>
      <c r="W4" s="627">
        <f t="shared" si="0"/>
        <v>21</v>
      </c>
      <c r="X4" s="627">
        <f t="shared" si="0"/>
        <v>22</v>
      </c>
      <c r="Y4" s="627">
        <f t="shared" si="0"/>
        <v>23</v>
      </c>
      <c r="Z4" s="627">
        <f t="shared" si="0"/>
        <v>24</v>
      </c>
      <c r="AA4" s="627">
        <f t="shared" si="0"/>
        <v>25</v>
      </c>
      <c r="AB4" s="627">
        <f t="shared" si="0"/>
        <v>26</v>
      </c>
      <c r="AC4" s="627">
        <f t="shared" si="0"/>
        <v>27</v>
      </c>
      <c r="AD4" s="627">
        <f t="shared" si="0"/>
        <v>28</v>
      </c>
      <c r="AE4" s="627">
        <f t="shared" si="0"/>
        <v>29</v>
      </c>
      <c r="AF4" s="627">
        <f t="shared" si="0"/>
        <v>30</v>
      </c>
      <c r="AG4" s="627">
        <f t="shared" si="0"/>
        <v>31</v>
      </c>
      <c r="AH4" s="627">
        <f t="shared" si="0"/>
        <v>32</v>
      </c>
      <c r="AI4" s="627">
        <f t="shared" si="0"/>
        <v>33</v>
      </c>
      <c r="AJ4" s="627">
        <f t="shared" ref="AJ4:AO4" si="1">AI4+1</f>
        <v>34</v>
      </c>
      <c r="AK4" s="627">
        <f t="shared" si="1"/>
        <v>35</v>
      </c>
      <c r="AL4" s="627">
        <f>AK4+1</f>
        <v>36</v>
      </c>
      <c r="AM4" s="627">
        <f>AL4+1</f>
        <v>37</v>
      </c>
      <c r="AN4" s="627">
        <f>AM4+1</f>
        <v>38</v>
      </c>
      <c r="AO4" s="627">
        <f t="shared" si="1"/>
        <v>39</v>
      </c>
      <c r="AP4" s="627">
        <f t="shared" ref="AP4:AS4" si="2">AO4+1</f>
        <v>40</v>
      </c>
      <c r="AQ4" s="627">
        <f t="shared" si="2"/>
        <v>41</v>
      </c>
      <c r="AR4" s="1913">
        <f t="shared" si="2"/>
        <v>42</v>
      </c>
      <c r="AS4" s="1913">
        <f t="shared" si="2"/>
        <v>43</v>
      </c>
    </row>
    <row r="5" spans="1:45" s="1021" customFormat="1" ht="11.25" hidden="1" x14ac:dyDescent="0.2">
      <c r="A5" s="1018"/>
      <c r="B5" s="1018"/>
      <c r="C5" s="1023" t="s">
        <v>802</v>
      </c>
      <c r="D5" s="1023" t="s">
        <v>802</v>
      </c>
      <c r="E5" s="1023" t="s">
        <v>802</v>
      </c>
      <c r="F5" s="1023" t="s">
        <v>802</v>
      </c>
      <c r="G5" s="1023" t="s">
        <v>802</v>
      </c>
      <c r="H5" s="1023" t="s">
        <v>802</v>
      </c>
      <c r="I5" s="1023" t="s">
        <v>802</v>
      </c>
      <c r="J5" s="1023" t="s">
        <v>802</v>
      </c>
      <c r="K5" s="1023" t="s">
        <v>802</v>
      </c>
      <c r="L5" s="1023" t="s">
        <v>802</v>
      </c>
      <c r="M5" s="1023" t="s">
        <v>802</v>
      </c>
      <c r="N5" s="1023" t="s">
        <v>802</v>
      </c>
      <c r="O5" s="1023" t="s">
        <v>802</v>
      </c>
      <c r="P5" s="1023" t="s">
        <v>802</v>
      </c>
      <c r="Q5" s="1023" t="s">
        <v>802</v>
      </c>
      <c r="R5" s="1023" t="s">
        <v>802</v>
      </c>
      <c r="S5" s="1023" t="s">
        <v>802</v>
      </c>
      <c r="T5" s="1023" t="s">
        <v>802</v>
      </c>
      <c r="U5" s="1023" t="s">
        <v>802</v>
      </c>
      <c r="V5" s="1023" t="s">
        <v>802</v>
      </c>
      <c r="W5" s="1023" t="s">
        <v>802</v>
      </c>
      <c r="X5" s="1023" t="s">
        <v>802</v>
      </c>
      <c r="Y5" s="1023" t="s">
        <v>802</v>
      </c>
      <c r="Z5" s="1023" t="s">
        <v>802</v>
      </c>
      <c r="AA5" s="1023" t="s">
        <v>802</v>
      </c>
      <c r="AB5" s="1023" t="s">
        <v>802</v>
      </c>
      <c r="AC5" s="1023" t="s">
        <v>802</v>
      </c>
      <c r="AD5" s="1023" t="s">
        <v>802</v>
      </c>
      <c r="AE5" s="1023" t="s">
        <v>802</v>
      </c>
      <c r="AF5" s="1023" t="s">
        <v>802</v>
      </c>
      <c r="AG5" s="1023" t="s">
        <v>802</v>
      </c>
      <c r="AH5" s="1023" t="s">
        <v>802</v>
      </c>
      <c r="AI5" s="1023" t="s">
        <v>802</v>
      </c>
      <c r="AJ5" s="1023" t="s">
        <v>802</v>
      </c>
      <c r="AK5" s="1023" t="s">
        <v>802</v>
      </c>
      <c r="AL5" s="1138" t="s">
        <v>802</v>
      </c>
      <c r="AM5" s="1138" t="s">
        <v>802</v>
      </c>
      <c r="AN5" s="1023" t="s">
        <v>802</v>
      </c>
      <c r="AO5" s="1023" t="s">
        <v>802</v>
      </c>
      <c r="AP5" s="1023" t="s">
        <v>803</v>
      </c>
      <c r="AQ5" s="1023" t="s">
        <v>803</v>
      </c>
      <c r="AR5" s="1914" t="s">
        <v>802</v>
      </c>
      <c r="AS5" s="1915" t="s">
        <v>803</v>
      </c>
    </row>
    <row r="6" spans="1:45" s="1137" customFormat="1" ht="17.25" customHeight="1" x14ac:dyDescent="0.2">
      <c r="A6" s="1136"/>
      <c r="B6" s="1136"/>
      <c r="C6" s="1019" t="s">
        <v>996</v>
      </c>
      <c r="D6" s="1019" t="s">
        <v>997</v>
      </c>
      <c r="E6" s="1019" t="s">
        <v>1262</v>
      </c>
      <c r="F6" s="1019" t="s">
        <v>1267</v>
      </c>
      <c r="G6" s="1019" t="s">
        <v>1268</v>
      </c>
      <c r="H6" s="1019" t="s">
        <v>1269</v>
      </c>
      <c r="I6" s="1019" t="s">
        <v>1270</v>
      </c>
      <c r="J6" s="1019" t="s">
        <v>1271</v>
      </c>
      <c r="K6" s="1019" t="s">
        <v>1272</v>
      </c>
      <c r="L6" s="1019" t="s">
        <v>1273</v>
      </c>
      <c r="M6" s="1019" t="s">
        <v>1274</v>
      </c>
      <c r="N6" s="1019" t="s">
        <v>1275</v>
      </c>
      <c r="O6" s="1019" t="s">
        <v>1276</v>
      </c>
      <c r="P6" s="1019" t="s">
        <v>1277</v>
      </c>
      <c r="Q6" s="1019" t="s">
        <v>1278</v>
      </c>
      <c r="R6" s="1019" t="s">
        <v>1386</v>
      </c>
      <c r="S6" s="1019" t="s">
        <v>1387</v>
      </c>
      <c r="T6" s="1019" t="s">
        <v>1388</v>
      </c>
      <c r="U6" s="1019" t="s">
        <v>1389</v>
      </c>
      <c r="V6" s="1019" t="s">
        <v>1390</v>
      </c>
      <c r="W6" s="1019" t="s">
        <v>1391</v>
      </c>
      <c r="X6" s="1019" t="s">
        <v>1392</v>
      </c>
      <c r="Y6" s="1019" t="s">
        <v>1393</v>
      </c>
      <c r="Z6" s="1019" t="s">
        <v>1394</v>
      </c>
      <c r="AA6" s="1019" t="s">
        <v>1395</v>
      </c>
      <c r="AB6" s="1019" t="s">
        <v>1396</v>
      </c>
      <c r="AC6" s="1019" t="s">
        <v>1397</v>
      </c>
      <c r="AD6" s="1019" t="s">
        <v>1398</v>
      </c>
      <c r="AE6" s="1019" t="s">
        <v>1399</v>
      </c>
      <c r="AF6" s="1019" t="s">
        <v>1400</v>
      </c>
      <c r="AG6" s="1019" t="s">
        <v>1401</v>
      </c>
      <c r="AH6" s="1019" t="s">
        <v>1402</v>
      </c>
      <c r="AI6" s="1019" t="s">
        <v>1403</v>
      </c>
      <c r="AJ6" s="1019" t="s">
        <v>1404</v>
      </c>
      <c r="AK6" s="1019" t="s">
        <v>1405</v>
      </c>
      <c r="AL6" s="1020" t="s">
        <v>1406</v>
      </c>
      <c r="AM6" s="1020" t="s">
        <v>1407</v>
      </c>
      <c r="AN6" s="1019" t="s">
        <v>1408</v>
      </c>
      <c r="AO6" s="1019" t="s">
        <v>1409</v>
      </c>
      <c r="AP6" s="1019" t="s">
        <v>1178</v>
      </c>
      <c r="AQ6" s="1019" t="s">
        <v>1410</v>
      </c>
      <c r="AR6" s="1914"/>
      <c r="AS6" s="1914" t="s">
        <v>1659</v>
      </c>
    </row>
    <row r="7" spans="1:45" s="112" customFormat="1" ht="15.75" customHeight="1" x14ac:dyDescent="0.2">
      <c r="A7" s="675">
        <v>1</v>
      </c>
      <c r="B7" s="676" t="s">
        <v>7</v>
      </c>
      <c r="C7" s="270">
        <f>'2_State Distrib and Adjs'!BC7</f>
        <v>4416824</v>
      </c>
      <c r="D7" s="270">
        <f>-'5A3_OJJ'!S7</f>
        <v>-404</v>
      </c>
      <c r="E7" s="270"/>
      <c r="F7" s="270">
        <f>-'5C1A_Madison'!AS7</f>
        <v>0</v>
      </c>
      <c r="G7" s="270">
        <f>-'5C1B_DArbonne'!AS7</f>
        <v>0</v>
      </c>
      <c r="H7" s="270">
        <f>-'5C1C_Intl High'!AS7</f>
        <v>0</v>
      </c>
      <c r="I7" s="270">
        <f>-'5C1D_NOMMA'!AS7</f>
        <v>0</v>
      </c>
      <c r="J7" s="270">
        <f>-'5C1E_LFNO'!AS7</f>
        <v>0</v>
      </c>
      <c r="K7" s="270">
        <f>-'5C1F_L.C. Charter'!AS7</f>
        <v>0</v>
      </c>
      <c r="L7" s="270">
        <f>-'5C1G_JS Clark'!AS7</f>
        <v>-430</v>
      </c>
      <c r="M7" s="270">
        <f>-'5C1H_Southwest'!AS7</f>
        <v>0</v>
      </c>
      <c r="N7" s="270">
        <f>-'5C1I_LA Key'!AS7</f>
        <v>0</v>
      </c>
      <c r="O7" s="270">
        <f>-'5C1J_Jeff Chamber'!AS7</f>
        <v>0</v>
      </c>
      <c r="P7" s="270">
        <f>-'5C1M_GEO Mid'!AS7</f>
        <v>0</v>
      </c>
      <c r="Q7" s="270">
        <f>-'5C1N_Delta'!AS7</f>
        <v>0</v>
      </c>
      <c r="R7" s="270">
        <f>-'5C1O_Impact'!AS7</f>
        <v>0</v>
      </c>
      <c r="S7" s="270">
        <f>-'5C1P_Vision'!AS7</f>
        <v>0</v>
      </c>
      <c r="T7" s="270">
        <f>-'5C1Q_Advantage'!AS7</f>
        <v>0</v>
      </c>
      <c r="U7" s="270">
        <f>-'5C1R_Iberville'!AS7</f>
        <v>0</v>
      </c>
      <c r="V7" s="270">
        <f>-'5C1S_LC Col Prep'!AS7</f>
        <v>0</v>
      </c>
      <c r="W7" s="270">
        <f>-'5C1T_Northeast'!AS7</f>
        <v>0</v>
      </c>
      <c r="X7" s="270">
        <f>-'5C1U_Acadiana Ren'!AS7</f>
        <v>35</v>
      </c>
      <c r="Y7" s="270">
        <f>-'5C1V_Laf Ren'!AS7</f>
        <v>-7771</v>
      </c>
      <c r="Z7" s="270">
        <f>-'5C1W_Willow'!AS7</f>
        <v>1910</v>
      </c>
      <c r="AA7" s="270">
        <f>-'5C1X_Tangi'!AS7</f>
        <v>0</v>
      </c>
      <c r="AB7" s="270">
        <f>-'5C1Y_GEO'!AS7</f>
        <v>0</v>
      </c>
      <c r="AC7" s="270">
        <f>-'5C1Z_Lincoln Prep'!$AS7</f>
        <v>0</v>
      </c>
      <c r="AD7" s="270">
        <f>-'5C1AA_Laurel'!$AS7</f>
        <v>0</v>
      </c>
      <c r="AE7" s="270">
        <f>-'5C1AB_Apex'!$AS7</f>
        <v>0</v>
      </c>
      <c r="AF7" s="270">
        <f>-'5C1AC_Smothers'!$AS7</f>
        <v>0</v>
      </c>
      <c r="AG7" s="270">
        <f>-'5C1AD_Greater'!$AS7</f>
        <v>0</v>
      </c>
      <c r="AH7" s="270">
        <f>-'5C1AE_Noble Minds'!$AS7</f>
        <v>0</v>
      </c>
      <c r="AI7" s="270">
        <f>-'5C1AF_JCFA-Laf'!$AS7</f>
        <v>-1180</v>
      </c>
      <c r="AJ7" s="270">
        <f>-'5C1AG_Collegiate'!$AS7</f>
        <v>0</v>
      </c>
      <c r="AK7" s="270">
        <f>-'5C1AH_BRUP'!$AS7</f>
        <v>0</v>
      </c>
      <c r="AL7" s="270">
        <f>-'5C1AI_Harmony'!$AS7</f>
        <v>0</v>
      </c>
      <c r="AM7" s="270">
        <f>-'5C1AJ_Athlos'!$AS7</f>
        <v>0</v>
      </c>
      <c r="AN7" s="270">
        <f>-'5C2_LAVCA'!AT7</f>
        <v>-10013</v>
      </c>
      <c r="AO7" s="270">
        <f>-'5C3_UnvView'!AT7</f>
        <v>-5394</v>
      </c>
      <c r="AP7" s="677">
        <f t="shared" ref="AP7:AP38" si="3">SUM(D7:AO7)</f>
        <v>-23247</v>
      </c>
      <c r="AQ7" s="678">
        <f t="shared" ref="AQ7:AQ38" si="4">C7+AP7</f>
        <v>4393577</v>
      </c>
      <c r="AR7" s="221"/>
      <c r="AS7" s="222">
        <f t="shared" ref="AS7:AS70" si="5">SUM(AQ7:AR7)</f>
        <v>4393577</v>
      </c>
    </row>
    <row r="8" spans="1:45" s="112" customFormat="1" ht="15.75" customHeight="1" x14ac:dyDescent="0.2">
      <c r="A8" s="675">
        <v>2</v>
      </c>
      <c r="B8" s="676" t="s">
        <v>8</v>
      </c>
      <c r="C8" s="270">
        <f>'2_State Distrib and Adjs'!BC8</f>
        <v>2444622</v>
      </c>
      <c r="D8" s="270">
        <f>-'5A3_OJJ'!S8</f>
        <v>0</v>
      </c>
      <c r="E8" s="270"/>
      <c r="F8" s="270">
        <f>-'5C1A_Madison'!AS8</f>
        <v>0</v>
      </c>
      <c r="G8" s="270">
        <f>-'5C1B_DArbonne'!AS8</f>
        <v>0</v>
      </c>
      <c r="H8" s="270">
        <f>-'5C1C_Intl High'!AS8</f>
        <v>0</v>
      </c>
      <c r="I8" s="270">
        <f>-'5C1D_NOMMA'!AS8</f>
        <v>0</v>
      </c>
      <c r="J8" s="270">
        <f>-'5C1E_LFNO'!AS8</f>
        <v>0</v>
      </c>
      <c r="K8" s="270">
        <f>-'5C1F_L.C. Charter'!AS8</f>
        <v>0</v>
      </c>
      <c r="L8" s="270">
        <f>-'5C1G_JS Clark'!AS8</f>
        <v>0</v>
      </c>
      <c r="M8" s="270">
        <f>-'5C1H_Southwest'!AS8</f>
        <v>0</v>
      </c>
      <c r="N8" s="270">
        <f>-'5C1I_LA Key'!AS8</f>
        <v>0</v>
      </c>
      <c r="O8" s="270">
        <f>-'5C1J_Jeff Chamber'!AS8</f>
        <v>0</v>
      </c>
      <c r="P8" s="270">
        <f>-'5C1M_GEO Mid'!AS8</f>
        <v>0</v>
      </c>
      <c r="Q8" s="270">
        <f>-'5C1N_Delta'!AS8</f>
        <v>0</v>
      </c>
      <c r="R8" s="270">
        <f>-'5C1O_Impact'!AS8</f>
        <v>0</v>
      </c>
      <c r="S8" s="270">
        <f>-'5C1P_Vision'!AS8</f>
        <v>0</v>
      </c>
      <c r="T8" s="270">
        <f>-'5C1Q_Advantage'!AS8</f>
        <v>0</v>
      </c>
      <c r="U8" s="270">
        <f>-'5C1R_Iberville'!AS8</f>
        <v>0</v>
      </c>
      <c r="V8" s="270">
        <f>-'5C1S_LC Col Prep'!AS8</f>
        <v>0</v>
      </c>
      <c r="W8" s="270">
        <f>-'5C1T_Northeast'!AS8</f>
        <v>0</v>
      </c>
      <c r="X8" s="270">
        <f>-'5C1U_Acadiana Ren'!AS8</f>
        <v>0</v>
      </c>
      <c r="Y8" s="270">
        <f>-'5C1V_Laf Ren'!AS8</f>
        <v>0</v>
      </c>
      <c r="Z8" s="270">
        <f>-'5C1W_Willow'!AS8</f>
        <v>0</v>
      </c>
      <c r="AA8" s="270">
        <f>-'5C1X_Tangi'!AS8</f>
        <v>0</v>
      </c>
      <c r="AB8" s="270">
        <f>-'5C1Y_GEO'!AS8</f>
        <v>0</v>
      </c>
      <c r="AC8" s="270">
        <f>-'5C1Z_Lincoln Prep'!AS8</f>
        <v>0</v>
      </c>
      <c r="AD8" s="270">
        <f>-'5C1AA_Laurel'!$AS8</f>
        <v>0</v>
      </c>
      <c r="AE8" s="270">
        <f>-'5C1AB_Apex'!$AS8</f>
        <v>0</v>
      </c>
      <c r="AF8" s="270">
        <f>-'5C1AC_Smothers'!$AS8</f>
        <v>0</v>
      </c>
      <c r="AG8" s="270">
        <f>-'5C1AD_Greater'!$AS8</f>
        <v>0</v>
      </c>
      <c r="AH8" s="270">
        <f>-'5C1AE_Noble Minds'!$AS8</f>
        <v>0</v>
      </c>
      <c r="AI8" s="270">
        <f>-'5C1AF_JCFA-Laf'!$AS8</f>
        <v>0</v>
      </c>
      <c r="AJ8" s="270">
        <f>-'5C1AG_Collegiate'!$AS8</f>
        <v>0</v>
      </c>
      <c r="AK8" s="270">
        <f>-'5C1AH_BRUP'!$AS8</f>
        <v>0</v>
      </c>
      <c r="AL8" s="270">
        <f>-'5C1AI_Harmony'!$AS8</f>
        <v>0</v>
      </c>
      <c r="AM8" s="270">
        <f>-'5C1AJ_Athlos'!$AS8</f>
        <v>0</v>
      </c>
      <c r="AN8" s="270">
        <f>-'5C2_LAVCA'!AT8</f>
        <v>-1024</v>
      </c>
      <c r="AO8" s="270">
        <f>-'5C3_UnvView'!AT8</f>
        <v>-1770</v>
      </c>
      <c r="AP8" s="677">
        <f t="shared" si="3"/>
        <v>-2794</v>
      </c>
      <c r="AQ8" s="678">
        <f t="shared" si="4"/>
        <v>2441828</v>
      </c>
      <c r="AR8" s="221"/>
      <c r="AS8" s="222">
        <f t="shared" si="5"/>
        <v>2441828</v>
      </c>
    </row>
    <row r="9" spans="1:45" s="112" customFormat="1" ht="15.75" customHeight="1" x14ac:dyDescent="0.2">
      <c r="A9" s="675">
        <v>3</v>
      </c>
      <c r="B9" s="676" t="s">
        <v>9</v>
      </c>
      <c r="C9" s="270">
        <f>'2_State Distrib and Adjs'!BC9</f>
        <v>8566277</v>
      </c>
      <c r="D9" s="270">
        <f>-'5A3_OJJ'!S9</f>
        <v>-655</v>
      </c>
      <c r="E9" s="270"/>
      <c r="F9" s="270">
        <f>-'5C1A_Madison'!AS9</f>
        <v>-1485</v>
      </c>
      <c r="G9" s="270">
        <f>-'5C1B_DArbonne'!AS9</f>
        <v>0</v>
      </c>
      <c r="H9" s="270">
        <f>-'5C1C_Intl High'!AS9</f>
        <v>0</v>
      </c>
      <c r="I9" s="270">
        <f>-'5C1D_NOMMA'!AS9</f>
        <v>57</v>
      </c>
      <c r="J9" s="270">
        <f>-'5C1E_LFNO'!AS9</f>
        <v>0</v>
      </c>
      <c r="K9" s="270">
        <f>-'5C1F_L.C. Charter'!AS9</f>
        <v>0</v>
      </c>
      <c r="L9" s="270">
        <f>-'5C1G_JS Clark'!AS9</f>
        <v>0</v>
      </c>
      <c r="M9" s="270">
        <f>-'5C1H_Southwest'!AS9</f>
        <v>0</v>
      </c>
      <c r="N9" s="270">
        <f>-'5C1I_LA Key'!AS9</f>
        <v>-2034</v>
      </c>
      <c r="O9" s="270">
        <f>-'5C1J_Jeff Chamber'!AS9</f>
        <v>0</v>
      </c>
      <c r="P9" s="270">
        <f>-'5C1M_GEO Mid'!AS9</f>
        <v>-4344</v>
      </c>
      <c r="Q9" s="270">
        <f>-'5C1N_Delta'!AS9</f>
        <v>0</v>
      </c>
      <c r="R9" s="270">
        <f>-'5C1O_Impact'!AS9</f>
        <v>0</v>
      </c>
      <c r="S9" s="270">
        <f>-'5C1P_Vision'!AS9</f>
        <v>0</v>
      </c>
      <c r="T9" s="270">
        <f>-'5C1Q_Advantage'!AS9</f>
        <v>0</v>
      </c>
      <c r="U9" s="270">
        <f>-'5C1R_Iberville'!AS9</f>
        <v>-16078</v>
      </c>
      <c r="V9" s="270">
        <f>-'5C1S_LC Col Prep'!AS9</f>
        <v>0</v>
      </c>
      <c r="W9" s="270">
        <f>-'5C1T_Northeast'!AS9</f>
        <v>0</v>
      </c>
      <c r="X9" s="270">
        <f>-'5C1U_Acadiana Ren'!AS9</f>
        <v>0</v>
      </c>
      <c r="Y9" s="270">
        <f>-'5C1V_Laf Ren'!AS9</f>
        <v>0</v>
      </c>
      <c r="Z9" s="270">
        <f>-'5C1W_Willow'!AS9</f>
        <v>0</v>
      </c>
      <c r="AA9" s="270">
        <f>-'5C1X_Tangi'!AS9</f>
        <v>0</v>
      </c>
      <c r="AB9" s="270">
        <f>-'5C1Y_GEO'!AS9</f>
        <v>105</v>
      </c>
      <c r="AC9" s="270">
        <f>-'5C1Z_Lincoln Prep'!AS9</f>
        <v>0</v>
      </c>
      <c r="AD9" s="270">
        <f>-'5C1AA_Laurel'!$AS9</f>
        <v>0</v>
      </c>
      <c r="AE9" s="270">
        <f>-'5C1AB_Apex'!$AS9</f>
        <v>-542</v>
      </c>
      <c r="AF9" s="270">
        <f>-'5C1AC_Smothers'!$AS9</f>
        <v>0</v>
      </c>
      <c r="AG9" s="270">
        <f>-'5C1AD_Greater'!$AS9</f>
        <v>-2227</v>
      </c>
      <c r="AH9" s="270">
        <f>-'5C1AE_Noble Minds'!$AS9</f>
        <v>0</v>
      </c>
      <c r="AI9" s="270">
        <f>-'5C1AF_JCFA-Laf'!$AS9</f>
        <v>0</v>
      </c>
      <c r="AJ9" s="270">
        <f>-'5C1AG_Collegiate'!$AS9</f>
        <v>0</v>
      </c>
      <c r="AK9" s="270">
        <f>-'5C1AH_BRUP'!$AS9</f>
        <v>0</v>
      </c>
      <c r="AL9" s="270">
        <f>-'5C1AI_Harmony'!$AS9</f>
        <v>0</v>
      </c>
      <c r="AM9" s="270">
        <f>-'5C1AJ_Athlos'!$AS9</f>
        <v>0</v>
      </c>
      <c r="AN9" s="270">
        <f>-'5C2_LAVCA'!AT9</f>
        <v>-12823</v>
      </c>
      <c r="AO9" s="270">
        <f>-'5C3_UnvView'!AT9</f>
        <v>-45129</v>
      </c>
      <c r="AP9" s="677">
        <f t="shared" si="3"/>
        <v>-85155</v>
      </c>
      <c r="AQ9" s="678">
        <f t="shared" si="4"/>
        <v>8481122</v>
      </c>
      <c r="AR9" s="221"/>
      <c r="AS9" s="222">
        <f t="shared" si="5"/>
        <v>8481122</v>
      </c>
    </row>
    <row r="10" spans="1:45" s="112" customFormat="1" ht="15.75" customHeight="1" x14ac:dyDescent="0.2">
      <c r="A10" s="675">
        <v>4</v>
      </c>
      <c r="B10" s="676" t="s">
        <v>10</v>
      </c>
      <c r="C10" s="270">
        <f>'2_State Distrib and Adjs'!BC10</f>
        <v>1682738</v>
      </c>
      <c r="D10" s="270">
        <f>-'5A3_OJJ'!S10</f>
        <v>0</v>
      </c>
      <c r="E10" s="270"/>
      <c r="F10" s="270">
        <f>-'5C1A_Madison'!AS10</f>
        <v>0</v>
      </c>
      <c r="G10" s="270">
        <f>-'5C1B_DArbonne'!AS10</f>
        <v>602</v>
      </c>
      <c r="H10" s="270">
        <f>-'5C1C_Intl High'!AS10</f>
        <v>0</v>
      </c>
      <c r="I10" s="270">
        <f>-'5C1D_NOMMA'!AS10</f>
        <v>0</v>
      </c>
      <c r="J10" s="270">
        <f>-'5C1E_LFNO'!AS10</f>
        <v>0</v>
      </c>
      <c r="K10" s="270">
        <f>-'5C1F_L.C. Charter'!AS10</f>
        <v>0</v>
      </c>
      <c r="L10" s="270">
        <f>-'5C1G_JS Clark'!AS10</f>
        <v>0</v>
      </c>
      <c r="M10" s="270">
        <f>-'5C1H_Southwest'!AS10</f>
        <v>0</v>
      </c>
      <c r="N10" s="270">
        <f>-'5C1I_LA Key'!AS10</f>
        <v>0</v>
      </c>
      <c r="O10" s="270">
        <f>-'5C1J_Jeff Chamber'!AS10</f>
        <v>0</v>
      </c>
      <c r="P10" s="270">
        <f>-'5C1M_GEO Mid'!AS10</f>
        <v>0</v>
      </c>
      <c r="Q10" s="270">
        <f>-'5C1N_Delta'!AS10</f>
        <v>0</v>
      </c>
      <c r="R10" s="270">
        <f>-'5C1O_Impact'!AS10</f>
        <v>0</v>
      </c>
      <c r="S10" s="270">
        <f>-'5C1P_Vision'!AS10</f>
        <v>0</v>
      </c>
      <c r="T10" s="270">
        <f>-'5C1Q_Advantage'!AS10</f>
        <v>0</v>
      </c>
      <c r="U10" s="270">
        <f>-'5C1R_Iberville'!AS10</f>
        <v>-469</v>
      </c>
      <c r="V10" s="270">
        <f>-'5C1S_LC Col Prep'!AS10</f>
        <v>0</v>
      </c>
      <c r="W10" s="270">
        <f>-'5C1T_Northeast'!AS10</f>
        <v>0</v>
      </c>
      <c r="X10" s="270">
        <f>-'5C1U_Acadiana Ren'!AS10</f>
        <v>0</v>
      </c>
      <c r="Y10" s="270">
        <f>-'5C1V_Laf Ren'!AS10</f>
        <v>0</v>
      </c>
      <c r="Z10" s="270">
        <f>-'5C1W_Willow'!AS10</f>
        <v>0</v>
      </c>
      <c r="AA10" s="270">
        <f>-'5C1X_Tangi'!AS10</f>
        <v>0</v>
      </c>
      <c r="AB10" s="270">
        <f>-'5C1Y_GEO'!AS10</f>
        <v>0</v>
      </c>
      <c r="AC10" s="270">
        <f>-'5C1Z_Lincoln Prep'!AS10</f>
        <v>0</v>
      </c>
      <c r="AD10" s="270">
        <f>-'5C1AA_Laurel'!$AS10</f>
        <v>0</v>
      </c>
      <c r="AE10" s="270">
        <f>-'5C1AB_Apex'!$AS10</f>
        <v>0</v>
      </c>
      <c r="AF10" s="270">
        <f>-'5C1AC_Smothers'!$AS10</f>
        <v>0</v>
      </c>
      <c r="AG10" s="270">
        <f>-'5C1AD_Greater'!$AS10</f>
        <v>0</v>
      </c>
      <c r="AH10" s="270">
        <f>-'5C1AE_Noble Minds'!$AS10</f>
        <v>0</v>
      </c>
      <c r="AI10" s="270">
        <f>-'5C1AF_JCFA-Laf'!$AS10</f>
        <v>0</v>
      </c>
      <c r="AJ10" s="270">
        <f>-'5C1AG_Collegiate'!$AS10</f>
        <v>0</v>
      </c>
      <c r="AK10" s="270">
        <f>-'5C1AH_BRUP'!$AS10</f>
        <v>0</v>
      </c>
      <c r="AL10" s="270">
        <f>-'5C1AI_Harmony'!$AS10</f>
        <v>0</v>
      </c>
      <c r="AM10" s="270">
        <f>-'5C1AJ_Athlos'!$AS10</f>
        <v>0</v>
      </c>
      <c r="AN10" s="270">
        <f>-'5C2_LAVCA'!AT10</f>
        <v>-3522</v>
      </c>
      <c r="AO10" s="270">
        <f>-'5C3_UnvView'!AT10</f>
        <v>-5680</v>
      </c>
      <c r="AP10" s="677">
        <f t="shared" si="3"/>
        <v>-9069</v>
      </c>
      <c r="AQ10" s="678">
        <f t="shared" si="4"/>
        <v>1673669</v>
      </c>
      <c r="AR10" s="221"/>
      <c r="AS10" s="222">
        <f t="shared" si="5"/>
        <v>1673669</v>
      </c>
    </row>
    <row r="11" spans="1:45" s="112" customFormat="1" ht="15.75" customHeight="1" x14ac:dyDescent="0.2">
      <c r="A11" s="662">
        <v>5</v>
      </c>
      <c r="B11" s="663" t="s">
        <v>11</v>
      </c>
      <c r="C11" s="664">
        <f>'2_State Distrib and Adjs'!BC11</f>
        <v>2570868</v>
      </c>
      <c r="D11" s="664">
        <f>-'5A3_OJJ'!S11</f>
        <v>-125</v>
      </c>
      <c r="E11" s="664"/>
      <c r="F11" s="664">
        <f>-'5C1A_Madison'!AS11</f>
        <v>0</v>
      </c>
      <c r="G11" s="664">
        <f>-'5C1B_DArbonne'!AS11</f>
        <v>0</v>
      </c>
      <c r="H11" s="664">
        <f>-'5C1C_Intl High'!AS11</f>
        <v>0</v>
      </c>
      <c r="I11" s="664">
        <f>-'5C1D_NOMMA'!AS11</f>
        <v>0</v>
      </c>
      <c r="J11" s="664">
        <f>-'5C1E_LFNO'!AS11</f>
        <v>0</v>
      </c>
      <c r="K11" s="664">
        <f>-'5C1F_L.C. Charter'!AS11</f>
        <v>-275</v>
      </c>
      <c r="L11" s="664">
        <f>-'5C1G_JS Clark'!AS11</f>
        <v>-251</v>
      </c>
      <c r="M11" s="664">
        <f>-'5C1H_Southwest'!AS11</f>
        <v>0</v>
      </c>
      <c r="N11" s="664">
        <f>-'5C1I_LA Key'!AS11</f>
        <v>0</v>
      </c>
      <c r="O11" s="664">
        <f>-'5C1J_Jeff Chamber'!AS11</f>
        <v>0</v>
      </c>
      <c r="P11" s="664">
        <f>-'5C1M_GEO Mid'!AS11</f>
        <v>0</v>
      </c>
      <c r="Q11" s="664">
        <f>-'5C1N_Delta'!AS11</f>
        <v>0</v>
      </c>
      <c r="R11" s="664">
        <f>-'5C1O_Impact'!AS11</f>
        <v>0</v>
      </c>
      <c r="S11" s="664">
        <f>-'5C1P_Vision'!AS11</f>
        <v>0</v>
      </c>
      <c r="T11" s="664">
        <f>-'5C1Q_Advantage'!AS11</f>
        <v>0</v>
      </c>
      <c r="U11" s="664">
        <f>-'5C1R_Iberville'!AS11</f>
        <v>0</v>
      </c>
      <c r="V11" s="664">
        <f>-'5C1S_LC Col Prep'!AS11</f>
        <v>0</v>
      </c>
      <c r="W11" s="664">
        <f>-'5C1T_Northeast'!AS11</f>
        <v>0</v>
      </c>
      <c r="X11" s="664">
        <f>-'5C1U_Acadiana Ren'!AS11</f>
        <v>0</v>
      </c>
      <c r="Y11" s="664">
        <f>-'5C1V_Laf Ren'!AS11</f>
        <v>0</v>
      </c>
      <c r="Z11" s="664">
        <f>-'5C1W_Willow'!AS11</f>
        <v>0</v>
      </c>
      <c r="AA11" s="664">
        <f>-'5C1X_Tangi'!AS11</f>
        <v>0</v>
      </c>
      <c r="AB11" s="664">
        <f>-'5C1Y_GEO'!AS11</f>
        <v>0</v>
      </c>
      <c r="AC11" s="664">
        <f>-'5C1Z_Lincoln Prep'!AS11</f>
        <v>0</v>
      </c>
      <c r="AD11" s="664">
        <f>-'5C1AA_Laurel'!$AS11</f>
        <v>0</v>
      </c>
      <c r="AE11" s="664">
        <f>-'5C1AB_Apex'!$AS11</f>
        <v>0</v>
      </c>
      <c r="AF11" s="664">
        <f>-'5C1AC_Smothers'!$AS11</f>
        <v>0</v>
      </c>
      <c r="AG11" s="664">
        <f>-'5C1AD_Greater'!$AS11</f>
        <v>0</v>
      </c>
      <c r="AH11" s="664">
        <f>-'5C1AE_Noble Minds'!$AS11</f>
        <v>0</v>
      </c>
      <c r="AI11" s="664">
        <f>-'5C1AF_JCFA-Laf'!$AS11</f>
        <v>0</v>
      </c>
      <c r="AJ11" s="664">
        <f>-'5C1AG_Collegiate'!$AS11</f>
        <v>0</v>
      </c>
      <c r="AK11" s="664">
        <f>-'5C1AH_BRUP'!$AS11</f>
        <v>0</v>
      </c>
      <c r="AL11" s="1100">
        <f>-'5C1AI_Harmony'!$AS11</f>
        <v>0</v>
      </c>
      <c r="AM11" s="1100">
        <f>-'5C1AJ_Athlos'!$AS11</f>
        <v>0</v>
      </c>
      <c r="AN11" s="664">
        <f>-'5C2_LAVCA'!AT11</f>
        <v>-4755</v>
      </c>
      <c r="AO11" s="664">
        <f>-'5C3_UnvView'!AT11</f>
        <v>-6754</v>
      </c>
      <c r="AP11" s="665">
        <f t="shared" si="3"/>
        <v>-12160</v>
      </c>
      <c r="AQ11" s="666">
        <f t="shared" si="4"/>
        <v>2558708</v>
      </c>
      <c r="AR11" s="1916"/>
      <c r="AS11" s="1917">
        <f t="shared" si="5"/>
        <v>2558708</v>
      </c>
    </row>
    <row r="12" spans="1:45" s="112" customFormat="1" ht="15.75" customHeight="1" x14ac:dyDescent="0.2">
      <c r="A12" s="675">
        <v>6</v>
      </c>
      <c r="B12" s="676" t="s">
        <v>12</v>
      </c>
      <c r="C12" s="270">
        <f>'2_State Distrib and Adjs'!BC12</f>
        <v>2969254</v>
      </c>
      <c r="D12" s="270">
        <f>-'5A3_OJJ'!S12</f>
        <v>-171</v>
      </c>
      <c r="E12" s="270"/>
      <c r="F12" s="270">
        <f>-'5C1A_Madison'!AS12</f>
        <v>0</v>
      </c>
      <c r="G12" s="270">
        <f>-'5C1B_DArbonne'!AS12</f>
        <v>0</v>
      </c>
      <c r="H12" s="270">
        <f>-'5C1C_Intl High'!AS12</f>
        <v>0</v>
      </c>
      <c r="I12" s="270">
        <f>-'5C1D_NOMMA'!AS12</f>
        <v>0</v>
      </c>
      <c r="J12" s="270">
        <f>-'5C1E_LFNO'!AS12</f>
        <v>0</v>
      </c>
      <c r="K12" s="270">
        <f>-'5C1F_L.C. Charter'!AS12</f>
        <v>0</v>
      </c>
      <c r="L12" s="270">
        <f>-'5C1G_JS Clark'!AS12</f>
        <v>0</v>
      </c>
      <c r="M12" s="270">
        <f>-'5C1H_Southwest'!AS12</f>
        <v>0</v>
      </c>
      <c r="N12" s="270">
        <f>-'5C1I_LA Key'!AS12</f>
        <v>0</v>
      </c>
      <c r="O12" s="270">
        <f>-'5C1J_Jeff Chamber'!AS12</f>
        <v>0</v>
      </c>
      <c r="P12" s="270">
        <f>-'5C1M_GEO Mid'!AS12</f>
        <v>0</v>
      </c>
      <c r="Q12" s="270">
        <f>-'5C1N_Delta'!AS12</f>
        <v>0</v>
      </c>
      <c r="R12" s="270">
        <f>-'5C1O_Impact'!AS12</f>
        <v>0</v>
      </c>
      <c r="S12" s="270">
        <f>-'5C1P_Vision'!AS12</f>
        <v>0</v>
      </c>
      <c r="T12" s="270">
        <f>-'5C1Q_Advantage'!AS12</f>
        <v>0</v>
      </c>
      <c r="U12" s="270">
        <f>-'5C1R_Iberville'!AS12</f>
        <v>0</v>
      </c>
      <c r="V12" s="270">
        <f>-'5C1S_LC Col Prep'!AS12</f>
        <v>0</v>
      </c>
      <c r="W12" s="270">
        <f>-'5C1T_Northeast'!AS12</f>
        <v>0</v>
      </c>
      <c r="X12" s="270">
        <f>-'5C1U_Acadiana Ren'!AS12</f>
        <v>0</v>
      </c>
      <c r="Y12" s="270">
        <f>-'5C1V_Laf Ren'!AS12</f>
        <v>0</v>
      </c>
      <c r="Z12" s="270">
        <f>-'5C1W_Willow'!AS12</f>
        <v>0</v>
      </c>
      <c r="AA12" s="270">
        <f>-'5C1X_Tangi'!AS12</f>
        <v>0</v>
      </c>
      <c r="AB12" s="270">
        <f>-'5C1Y_GEO'!AS12</f>
        <v>0</v>
      </c>
      <c r="AC12" s="270">
        <f>-'5C1Z_Lincoln Prep'!AS12</f>
        <v>0</v>
      </c>
      <c r="AD12" s="270">
        <f>-'5C1AA_Laurel'!$AS12</f>
        <v>0</v>
      </c>
      <c r="AE12" s="270">
        <f>-'5C1AB_Apex'!$AS12</f>
        <v>0</v>
      </c>
      <c r="AF12" s="270">
        <f>-'5C1AC_Smothers'!$AS12</f>
        <v>0</v>
      </c>
      <c r="AG12" s="270">
        <f>-'5C1AD_Greater'!$AS12</f>
        <v>0</v>
      </c>
      <c r="AH12" s="270">
        <f>-'5C1AE_Noble Minds'!$AS12</f>
        <v>0</v>
      </c>
      <c r="AI12" s="270">
        <f>-'5C1AF_JCFA-Laf'!$AS12</f>
        <v>0</v>
      </c>
      <c r="AJ12" s="270">
        <f>-'5C1AG_Collegiate'!$AS12</f>
        <v>0</v>
      </c>
      <c r="AK12" s="270">
        <f>-'5C1AH_BRUP'!$AS12</f>
        <v>0</v>
      </c>
      <c r="AL12" s="270">
        <f>-'5C1AI_Harmony'!$AS12</f>
        <v>0</v>
      </c>
      <c r="AM12" s="270">
        <f>-'5C1AJ_Athlos'!$AS12</f>
        <v>0</v>
      </c>
      <c r="AN12" s="270">
        <f>-'5C2_LAVCA'!AT12</f>
        <v>-1619</v>
      </c>
      <c r="AO12" s="270">
        <f>-'5C3_UnvView'!AT12</f>
        <v>-1485</v>
      </c>
      <c r="AP12" s="677">
        <f t="shared" si="3"/>
        <v>-3275</v>
      </c>
      <c r="AQ12" s="678">
        <f t="shared" si="4"/>
        <v>2965979</v>
      </c>
      <c r="AR12" s="221"/>
      <c r="AS12" s="222">
        <f t="shared" si="5"/>
        <v>2965979</v>
      </c>
    </row>
    <row r="13" spans="1:45" s="112" customFormat="1" ht="15.75" customHeight="1" x14ac:dyDescent="0.2">
      <c r="A13" s="675">
        <v>7</v>
      </c>
      <c r="B13" s="676" t="s">
        <v>13</v>
      </c>
      <c r="C13" s="270">
        <f>'2_State Distrib and Adjs'!BC13</f>
        <v>653371</v>
      </c>
      <c r="D13" s="270">
        <f>-'5A3_OJJ'!S13</f>
        <v>-434</v>
      </c>
      <c r="E13" s="270"/>
      <c r="F13" s="270">
        <f>-'5C1A_Madison'!AS13</f>
        <v>0</v>
      </c>
      <c r="G13" s="270">
        <f>-'5C1B_DArbonne'!AS13</f>
        <v>-4117</v>
      </c>
      <c r="H13" s="270">
        <f>-'5C1C_Intl High'!AS13</f>
        <v>0</v>
      </c>
      <c r="I13" s="270">
        <f>-'5C1D_NOMMA'!AS13</f>
        <v>0</v>
      </c>
      <c r="J13" s="270">
        <f>-'5C1E_LFNO'!AS13</f>
        <v>0</v>
      </c>
      <c r="K13" s="270">
        <f>-'5C1F_L.C. Charter'!AS13</f>
        <v>0</v>
      </c>
      <c r="L13" s="270">
        <f>-'5C1G_JS Clark'!AS13</f>
        <v>0</v>
      </c>
      <c r="M13" s="270">
        <f>-'5C1H_Southwest'!AS13</f>
        <v>0</v>
      </c>
      <c r="N13" s="270">
        <f>-'5C1I_LA Key'!AS13</f>
        <v>0</v>
      </c>
      <c r="O13" s="270">
        <f>-'5C1J_Jeff Chamber'!AS13</f>
        <v>0</v>
      </c>
      <c r="P13" s="270">
        <f>-'5C1M_GEO Mid'!AS13</f>
        <v>0</v>
      </c>
      <c r="Q13" s="270">
        <f>-'5C1N_Delta'!AS13</f>
        <v>0</v>
      </c>
      <c r="R13" s="270">
        <f>-'5C1O_Impact'!AS13</f>
        <v>0</v>
      </c>
      <c r="S13" s="270">
        <f>-'5C1P_Vision'!AS13</f>
        <v>0</v>
      </c>
      <c r="T13" s="270">
        <f>-'5C1Q_Advantage'!AS13</f>
        <v>0</v>
      </c>
      <c r="U13" s="270">
        <f>-'5C1R_Iberville'!AS13</f>
        <v>0</v>
      </c>
      <c r="V13" s="270">
        <f>-'5C1S_LC Col Prep'!AS13</f>
        <v>0</v>
      </c>
      <c r="W13" s="270">
        <f>-'5C1T_Northeast'!AS13</f>
        <v>0</v>
      </c>
      <c r="X13" s="270">
        <f>-'5C1U_Acadiana Ren'!AS13</f>
        <v>0</v>
      </c>
      <c r="Y13" s="270">
        <f>-'5C1V_Laf Ren'!AS13</f>
        <v>0</v>
      </c>
      <c r="Z13" s="270">
        <f>-'5C1W_Willow'!AS13</f>
        <v>0</v>
      </c>
      <c r="AA13" s="270">
        <f>-'5C1X_Tangi'!AS13</f>
        <v>0</v>
      </c>
      <c r="AB13" s="270">
        <f>-'5C1Y_GEO'!AS13</f>
        <v>0</v>
      </c>
      <c r="AC13" s="270">
        <f>-'5C1Z_Lincoln Prep'!AS13</f>
        <v>-57646</v>
      </c>
      <c r="AD13" s="270">
        <f>-'5C1AA_Laurel'!$AS13</f>
        <v>0</v>
      </c>
      <c r="AE13" s="270">
        <f>-'5C1AB_Apex'!$AS13</f>
        <v>0</v>
      </c>
      <c r="AF13" s="270">
        <f>-'5C1AC_Smothers'!$AS13</f>
        <v>0</v>
      </c>
      <c r="AG13" s="270">
        <f>-'5C1AD_Greater'!$AS13</f>
        <v>0</v>
      </c>
      <c r="AH13" s="270">
        <f>-'5C1AE_Noble Minds'!$AS13</f>
        <v>0</v>
      </c>
      <c r="AI13" s="270">
        <f>-'5C1AF_JCFA-Laf'!$AS13</f>
        <v>0</v>
      </c>
      <c r="AJ13" s="270">
        <f>-'5C1AG_Collegiate'!$AS13</f>
        <v>0</v>
      </c>
      <c r="AK13" s="270">
        <f>-'5C1AH_BRUP'!$AS13</f>
        <v>0</v>
      </c>
      <c r="AL13" s="270">
        <f>-'5C1AI_Harmony'!$AS13</f>
        <v>0</v>
      </c>
      <c r="AM13" s="270">
        <f>-'5C1AJ_Athlos'!$AS13</f>
        <v>0</v>
      </c>
      <c r="AN13" s="270">
        <f>-'5C2_LAVCA'!AT13</f>
        <v>-13211</v>
      </c>
      <c r="AO13" s="270">
        <f>-'5C3_UnvView'!AT13</f>
        <v>-1207</v>
      </c>
      <c r="AP13" s="677">
        <f t="shared" si="3"/>
        <v>-76615</v>
      </c>
      <c r="AQ13" s="678">
        <f t="shared" si="4"/>
        <v>576756</v>
      </c>
      <c r="AR13" s="221"/>
      <c r="AS13" s="222">
        <f t="shared" si="5"/>
        <v>576756</v>
      </c>
    </row>
    <row r="14" spans="1:45" s="112" customFormat="1" ht="15.75" customHeight="1" x14ac:dyDescent="0.2">
      <c r="A14" s="675">
        <v>8</v>
      </c>
      <c r="B14" s="676" t="s">
        <v>14</v>
      </c>
      <c r="C14" s="270">
        <f>'2_State Distrib and Adjs'!BC14</f>
        <v>10971429</v>
      </c>
      <c r="D14" s="270">
        <f>-'5A3_OJJ'!S14</f>
        <v>-643</v>
      </c>
      <c r="E14" s="270"/>
      <c r="F14" s="270">
        <f>-'5C1A_Madison'!AS14</f>
        <v>0</v>
      </c>
      <c r="G14" s="270">
        <f>-'5C1B_DArbonne'!AS14</f>
        <v>0</v>
      </c>
      <c r="H14" s="270">
        <f>-'5C1C_Intl High'!AS14</f>
        <v>0</v>
      </c>
      <c r="I14" s="270">
        <f>-'5C1D_NOMMA'!AS14</f>
        <v>0</v>
      </c>
      <c r="J14" s="270">
        <f>-'5C1E_LFNO'!AS14</f>
        <v>0</v>
      </c>
      <c r="K14" s="270">
        <f>-'5C1F_L.C. Charter'!AS14</f>
        <v>0</v>
      </c>
      <c r="L14" s="270">
        <f>-'5C1G_JS Clark'!AS14</f>
        <v>0</v>
      </c>
      <c r="M14" s="270">
        <f>-'5C1H_Southwest'!AS14</f>
        <v>0</v>
      </c>
      <c r="N14" s="270">
        <f>-'5C1I_LA Key'!AS14</f>
        <v>0</v>
      </c>
      <c r="O14" s="270">
        <f>-'5C1J_Jeff Chamber'!AS14</f>
        <v>0</v>
      </c>
      <c r="P14" s="270">
        <f>-'5C1M_GEO Mid'!AS14</f>
        <v>0</v>
      </c>
      <c r="Q14" s="270">
        <f>-'5C1N_Delta'!AS14</f>
        <v>0</v>
      </c>
      <c r="R14" s="270">
        <f>-'5C1O_Impact'!AS14</f>
        <v>0</v>
      </c>
      <c r="S14" s="270">
        <f>-'5C1P_Vision'!AS14</f>
        <v>0</v>
      </c>
      <c r="T14" s="270">
        <f>-'5C1Q_Advantage'!AS14</f>
        <v>0</v>
      </c>
      <c r="U14" s="270">
        <f>-'5C1R_Iberville'!AS14</f>
        <v>0</v>
      </c>
      <c r="V14" s="270">
        <f>-'5C1S_LC Col Prep'!AS14</f>
        <v>0</v>
      </c>
      <c r="W14" s="270">
        <f>-'5C1T_Northeast'!AS14</f>
        <v>0</v>
      </c>
      <c r="X14" s="270">
        <f>-'5C1U_Acadiana Ren'!AS14</f>
        <v>0</v>
      </c>
      <c r="Y14" s="270">
        <f>-'5C1V_Laf Ren'!AS14</f>
        <v>0</v>
      </c>
      <c r="Z14" s="270">
        <f>-'5C1W_Willow'!AS14</f>
        <v>0</v>
      </c>
      <c r="AA14" s="270">
        <f>-'5C1X_Tangi'!AS14</f>
        <v>0</v>
      </c>
      <c r="AB14" s="270">
        <f>-'5C1Y_GEO'!AS14</f>
        <v>0</v>
      </c>
      <c r="AC14" s="270">
        <f>-'5C1Z_Lincoln Prep'!AS14</f>
        <v>0</v>
      </c>
      <c r="AD14" s="270">
        <f>-'5C1AA_Laurel'!$AS14</f>
        <v>0</v>
      </c>
      <c r="AE14" s="270">
        <f>-'5C1AB_Apex'!$AS14</f>
        <v>0</v>
      </c>
      <c r="AF14" s="270">
        <f>-'5C1AC_Smothers'!$AS14</f>
        <v>0</v>
      </c>
      <c r="AG14" s="270">
        <f>-'5C1AD_Greater'!$AS14</f>
        <v>0</v>
      </c>
      <c r="AH14" s="270">
        <f>-'5C1AE_Noble Minds'!$AS14</f>
        <v>0</v>
      </c>
      <c r="AI14" s="270">
        <f>-'5C1AF_JCFA-Laf'!$AS14</f>
        <v>0</v>
      </c>
      <c r="AJ14" s="270">
        <f>-'5C1AG_Collegiate'!$AS14</f>
        <v>0</v>
      </c>
      <c r="AK14" s="270">
        <f>-'5C1AH_BRUP'!$AS14</f>
        <v>0</v>
      </c>
      <c r="AL14" s="270">
        <f>-'5C1AI_Harmony'!$AS14</f>
        <v>0</v>
      </c>
      <c r="AM14" s="270">
        <f>-'5C1AJ_Athlos'!$AS14</f>
        <v>0</v>
      </c>
      <c r="AN14" s="270">
        <f>-'5C2_LAVCA'!AT14</f>
        <v>-40023</v>
      </c>
      <c r="AO14" s="270">
        <f>-'5C3_UnvView'!AT14</f>
        <v>-19030</v>
      </c>
      <c r="AP14" s="677">
        <f t="shared" si="3"/>
        <v>-59696</v>
      </c>
      <c r="AQ14" s="678">
        <f t="shared" si="4"/>
        <v>10911733</v>
      </c>
      <c r="AR14" s="221"/>
      <c r="AS14" s="222">
        <f t="shared" si="5"/>
        <v>10911733</v>
      </c>
    </row>
    <row r="15" spans="1:45" s="112" customFormat="1" ht="15.75" customHeight="1" x14ac:dyDescent="0.2">
      <c r="A15" s="675">
        <v>9</v>
      </c>
      <c r="B15" s="676" t="s">
        <v>15</v>
      </c>
      <c r="C15" s="270">
        <f>'2_State Distrib and Adjs'!BC15</f>
        <v>16465414</v>
      </c>
      <c r="D15" s="270">
        <f>-'5A3_OJJ'!S15</f>
        <v>-8548</v>
      </c>
      <c r="E15" s="270">
        <f>-'5B2_RSD LA'!AT8</f>
        <v>-512687</v>
      </c>
      <c r="F15" s="270">
        <f>-'5C1A_Madison'!AS15</f>
        <v>0</v>
      </c>
      <c r="G15" s="270">
        <f>-'5C1B_DArbonne'!AS15</f>
        <v>0</v>
      </c>
      <c r="H15" s="270">
        <f>-'5C1C_Intl High'!AS15</f>
        <v>0</v>
      </c>
      <c r="I15" s="270">
        <f>-'5C1D_NOMMA'!AS15</f>
        <v>0</v>
      </c>
      <c r="J15" s="270">
        <f>-'5C1E_LFNO'!AS15</f>
        <v>0</v>
      </c>
      <c r="K15" s="270">
        <f>-'5C1F_L.C. Charter'!AS15</f>
        <v>0</v>
      </c>
      <c r="L15" s="270">
        <f>-'5C1G_JS Clark'!AS15</f>
        <v>0</v>
      </c>
      <c r="M15" s="270">
        <f>-'5C1H_Southwest'!AS15</f>
        <v>0</v>
      </c>
      <c r="N15" s="270">
        <f>-'5C1I_LA Key'!AS15</f>
        <v>0</v>
      </c>
      <c r="O15" s="270">
        <f>-'5C1J_Jeff Chamber'!AS15</f>
        <v>0</v>
      </c>
      <c r="P15" s="270">
        <f>-'5C1M_GEO Mid'!AS15</f>
        <v>0</v>
      </c>
      <c r="Q15" s="270">
        <f>-'5C1N_Delta'!AS15</f>
        <v>0</v>
      </c>
      <c r="R15" s="270">
        <f>-'5C1O_Impact'!AS15</f>
        <v>0</v>
      </c>
      <c r="S15" s="270">
        <f>-'5C1P_Vision'!AS15</f>
        <v>-1265</v>
      </c>
      <c r="T15" s="270">
        <f>-'5C1Q_Advantage'!AS15</f>
        <v>0</v>
      </c>
      <c r="U15" s="270">
        <f>-'5C1R_Iberville'!AS15</f>
        <v>0</v>
      </c>
      <c r="V15" s="270">
        <f>-'5C1S_LC Col Prep'!AS15</f>
        <v>0</v>
      </c>
      <c r="W15" s="270">
        <f>-'5C1T_Northeast'!AS15</f>
        <v>0</v>
      </c>
      <c r="X15" s="270">
        <f>-'5C1U_Acadiana Ren'!AS15</f>
        <v>0</v>
      </c>
      <c r="Y15" s="270">
        <f>-'5C1V_Laf Ren'!AS15</f>
        <v>0</v>
      </c>
      <c r="Z15" s="270">
        <f>-'5C1W_Willow'!AS15</f>
        <v>0</v>
      </c>
      <c r="AA15" s="270">
        <f>-'5C1X_Tangi'!AS15</f>
        <v>0</v>
      </c>
      <c r="AB15" s="270">
        <f>-'5C1Y_GEO'!AS15</f>
        <v>0</v>
      </c>
      <c r="AC15" s="270">
        <f>-'5C1Z_Lincoln Prep'!AS15</f>
        <v>847</v>
      </c>
      <c r="AD15" s="270">
        <f>-'5C1AA_Laurel'!$AS15</f>
        <v>0</v>
      </c>
      <c r="AE15" s="270">
        <f>-'5C1AB_Apex'!$AS15</f>
        <v>0</v>
      </c>
      <c r="AF15" s="270">
        <f>-'5C1AC_Smothers'!$AS15</f>
        <v>0</v>
      </c>
      <c r="AG15" s="270">
        <f>-'5C1AD_Greater'!$AS15</f>
        <v>0</v>
      </c>
      <c r="AH15" s="270">
        <f>-'5C1AE_Noble Minds'!$AS15</f>
        <v>0</v>
      </c>
      <c r="AI15" s="270">
        <f>-'5C1AF_JCFA-Laf'!$AS15</f>
        <v>0</v>
      </c>
      <c r="AJ15" s="270">
        <f>-'5C1AG_Collegiate'!$AS15</f>
        <v>0</v>
      </c>
      <c r="AK15" s="270">
        <f>-'5C1AH_BRUP'!$AS15</f>
        <v>0</v>
      </c>
      <c r="AL15" s="270">
        <f>-'5C1AI_Harmony'!$AS15</f>
        <v>0</v>
      </c>
      <c r="AM15" s="270">
        <f>-'5C1AJ_Athlos'!$AS15</f>
        <v>0</v>
      </c>
      <c r="AN15" s="270">
        <f>-'5C2_LAVCA'!AT15</f>
        <v>-36959</v>
      </c>
      <c r="AO15" s="270">
        <f>-'5C3_UnvView'!AT15</f>
        <v>-29996</v>
      </c>
      <c r="AP15" s="677">
        <f t="shared" si="3"/>
        <v>-588608</v>
      </c>
      <c r="AQ15" s="678">
        <f t="shared" si="4"/>
        <v>15876806</v>
      </c>
      <c r="AR15" s="221">
        <f>'5B2_RSD LA'!AL8</f>
        <v>253750</v>
      </c>
      <c r="AS15" s="222">
        <f t="shared" si="5"/>
        <v>16130556</v>
      </c>
    </row>
    <row r="16" spans="1:45" s="112" customFormat="1" ht="15.75" customHeight="1" x14ac:dyDescent="0.2">
      <c r="A16" s="662">
        <v>10</v>
      </c>
      <c r="B16" s="663" t="s">
        <v>16</v>
      </c>
      <c r="C16" s="664">
        <f>'2_State Distrib and Adjs'!BC16</f>
        <v>11304364</v>
      </c>
      <c r="D16" s="664">
        <f>-'5A3_OJJ'!S16</f>
        <v>-3902</v>
      </c>
      <c r="E16" s="664"/>
      <c r="F16" s="664">
        <f>-'5C1A_Madison'!AS16</f>
        <v>0</v>
      </c>
      <c r="G16" s="664">
        <f>-'5C1B_DArbonne'!AS16</f>
        <v>0</v>
      </c>
      <c r="H16" s="664">
        <f>-'5C1C_Intl High'!AS16</f>
        <v>0</v>
      </c>
      <c r="I16" s="664">
        <f>-'5C1D_NOMMA'!AS16</f>
        <v>0</v>
      </c>
      <c r="J16" s="664">
        <f>-'5C1E_LFNO'!AS16</f>
        <v>0</v>
      </c>
      <c r="K16" s="664">
        <f>-'5C1F_L.C. Charter'!AS16</f>
        <v>-753291</v>
      </c>
      <c r="L16" s="664">
        <f>-'5C1G_JS Clark'!AS16</f>
        <v>0</v>
      </c>
      <c r="M16" s="664">
        <f>-'5C1H_Southwest'!AS16</f>
        <v>-582199</v>
      </c>
      <c r="N16" s="664">
        <f>-'5C1I_LA Key'!AS16</f>
        <v>0</v>
      </c>
      <c r="O16" s="664">
        <f>-'5C1J_Jeff Chamber'!AS16</f>
        <v>0</v>
      </c>
      <c r="P16" s="664">
        <f>-'5C1M_GEO Mid'!AS16</f>
        <v>0</v>
      </c>
      <c r="Q16" s="664">
        <f>-'5C1N_Delta'!AS16</f>
        <v>0</v>
      </c>
      <c r="R16" s="664">
        <f>-'5C1O_Impact'!AS16</f>
        <v>0</v>
      </c>
      <c r="S16" s="664">
        <f>-'5C1P_Vision'!AS16</f>
        <v>0</v>
      </c>
      <c r="T16" s="664">
        <f>-'5C1Q_Advantage'!AS16</f>
        <v>0</v>
      </c>
      <c r="U16" s="664">
        <f>-'5C1R_Iberville'!AS16</f>
        <v>-974</v>
      </c>
      <c r="V16" s="664">
        <f>-'5C1S_LC Col Prep'!AS16</f>
        <v>-320761</v>
      </c>
      <c r="W16" s="664">
        <f>-'5C1T_Northeast'!AS16</f>
        <v>0</v>
      </c>
      <c r="X16" s="664">
        <f>-'5C1U_Acadiana Ren'!AS16</f>
        <v>0</v>
      </c>
      <c r="Y16" s="664">
        <f>-'5C1V_Laf Ren'!AS16</f>
        <v>1281</v>
      </c>
      <c r="Z16" s="664">
        <f>-'5C1W_Willow'!AS16</f>
        <v>0</v>
      </c>
      <c r="AA16" s="664">
        <f>-'5C1X_Tangi'!AS16</f>
        <v>0</v>
      </c>
      <c r="AB16" s="664">
        <f>-'5C1Y_GEO'!AS16</f>
        <v>0</v>
      </c>
      <c r="AC16" s="664">
        <f>-'5C1Z_Lincoln Prep'!AS16</f>
        <v>0</v>
      </c>
      <c r="AD16" s="664">
        <f>-'5C1AA_Laurel'!$AS16</f>
        <v>0</v>
      </c>
      <c r="AE16" s="664">
        <f>-'5C1AB_Apex'!$AS16</f>
        <v>0</v>
      </c>
      <c r="AF16" s="664">
        <f>-'5C1AC_Smothers'!$AS16</f>
        <v>0</v>
      </c>
      <c r="AG16" s="664">
        <f>-'5C1AD_Greater'!$AS16</f>
        <v>0</v>
      </c>
      <c r="AH16" s="664">
        <f>-'5C1AE_Noble Minds'!$AS16</f>
        <v>0</v>
      </c>
      <c r="AI16" s="664">
        <f>-'5C1AF_JCFA-Laf'!$AS16</f>
        <v>0</v>
      </c>
      <c r="AJ16" s="664">
        <f>-'5C1AG_Collegiate'!$AS16</f>
        <v>0</v>
      </c>
      <c r="AK16" s="664">
        <f>-'5C1AH_BRUP'!$AS16</f>
        <v>0</v>
      </c>
      <c r="AL16" s="1100">
        <f>-'5C1AI_Harmony'!$AS16</f>
        <v>0</v>
      </c>
      <c r="AM16" s="1100">
        <f>-'5C1AJ_Athlos'!$AS16</f>
        <v>0</v>
      </c>
      <c r="AN16" s="664">
        <f>-'5C2_LAVCA'!AT16</f>
        <v>-60967</v>
      </c>
      <c r="AO16" s="664">
        <f>-'5C3_UnvView'!AT16</f>
        <v>-52527</v>
      </c>
      <c r="AP16" s="665">
        <f t="shared" si="3"/>
        <v>-1773340</v>
      </c>
      <c r="AQ16" s="666">
        <f t="shared" si="4"/>
        <v>9531024</v>
      </c>
      <c r="AR16" s="1916"/>
      <c r="AS16" s="1917">
        <f t="shared" si="5"/>
        <v>9531024</v>
      </c>
    </row>
    <row r="17" spans="1:45" s="112" customFormat="1" ht="15.75" customHeight="1" x14ac:dyDescent="0.2">
      <c r="A17" s="675">
        <v>11</v>
      </c>
      <c r="B17" s="676" t="s">
        <v>17</v>
      </c>
      <c r="C17" s="270">
        <f>'2_State Distrib and Adjs'!BC17</f>
        <v>957764</v>
      </c>
      <c r="D17" s="270">
        <f>-'5A3_OJJ'!S17</f>
        <v>0</v>
      </c>
      <c r="E17" s="270"/>
      <c r="F17" s="270">
        <f>-'5C1A_Madison'!AS17</f>
        <v>0</v>
      </c>
      <c r="G17" s="270">
        <f>-'5C1B_DArbonne'!AS17</f>
        <v>0</v>
      </c>
      <c r="H17" s="270">
        <f>-'5C1C_Intl High'!AS17</f>
        <v>0</v>
      </c>
      <c r="I17" s="270">
        <f>-'5C1D_NOMMA'!AS17</f>
        <v>0</v>
      </c>
      <c r="J17" s="270">
        <f>-'5C1E_LFNO'!AS17</f>
        <v>0</v>
      </c>
      <c r="K17" s="270">
        <f>-'5C1F_L.C. Charter'!AS17</f>
        <v>0</v>
      </c>
      <c r="L17" s="270">
        <f>-'5C1G_JS Clark'!AS17</f>
        <v>0</v>
      </c>
      <c r="M17" s="270">
        <f>-'5C1H_Southwest'!AS17</f>
        <v>0</v>
      </c>
      <c r="N17" s="270">
        <f>-'5C1I_LA Key'!AS17</f>
        <v>0</v>
      </c>
      <c r="O17" s="270">
        <f>-'5C1J_Jeff Chamber'!AS17</f>
        <v>0</v>
      </c>
      <c r="P17" s="270">
        <f>-'5C1M_GEO Mid'!AS17</f>
        <v>0</v>
      </c>
      <c r="Q17" s="270">
        <f>-'5C1N_Delta'!AS17</f>
        <v>0</v>
      </c>
      <c r="R17" s="270">
        <f>-'5C1O_Impact'!AS17</f>
        <v>0</v>
      </c>
      <c r="S17" s="270">
        <f>-'5C1P_Vision'!AS17</f>
        <v>0</v>
      </c>
      <c r="T17" s="270">
        <f>-'5C1Q_Advantage'!AS17</f>
        <v>0</v>
      </c>
      <c r="U17" s="270">
        <f>-'5C1R_Iberville'!AS17</f>
        <v>0</v>
      </c>
      <c r="V17" s="270">
        <f>-'5C1S_LC Col Prep'!AS17</f>
        <v>0</v>
      </c>
      <c r="W17" s="270">
        <f>-'5C1T_Northeast'!AS17</f>
        <v>0</v>
      </c>
      <c r="X17" s="270">
        <f>-'5C1U_Acadiana Ren'!AS17</f>
        <v>0</v>
      </c>
      <c r="Y17" s="270">
        <f>-'5C1V_Laf Ren'!AS17</f>
        <v>0</v>
      </c>
      <c r="Z17" s="270">
        <f>-'5C1W_Willow'!AS17</f>
        <v>0</v>
      </c>
      <c r="AA17" s="270">
        <f>-'5C1X_Tangi'!AS17</f>
        <v>0</v>
      </c>
      <c r="AB17" s="270">
        <f>-'5C1Y_GEO'!AS17</f>
        <v>0</v>
      </c>
      <c r="AC17" s="270">
        <f>-'5C1Z_Lincoln Prep'!AS17</f>
        <v>0</v>
      </c>
      <c r="AD17" s="270">
        <f>-'5C1AA_Laurel'!$AS17</f>
        <v>0</v>
      </c>
      <c r="AE17" s="270">
        <f>-'5C1AB_Apex'!$AS17</f>
        <v>0</v>
      </c>
      <c r="AF17" s="270">
        <f>-'5C1AC_Smothers'!$AS17</f>
        <v>0</v>
      </c>
      <c r="AG17" s="270">
        <f>-'5C1AD_Greater'!$AS17</f>
        <v>0</v>
      </c>
      <c r="AH17" s="270">
        <f>-'5C1AE_Noble Minds'!$AS17</f>
        <v>0</v>
      </c>
      <c r="AI17" s="270">
        <f>-'5C1AF_JCFA-Laf'!$AS17</f>
        <v>0</v>
      </c>
      <c r="AJ17" s="270">
        <f>-'5C1AG_Collegiate'!$AS17</f>
        <v>0</v>
      </c>
      <c r="AK17" s="270">
        <f>-'5C1AH_BRUP'!$AS17</f>
        <v>0</v>
      </c>
      <c r="AL17" s="270">
        <f>-'5C1AI_Harmony'!$AS17</f>
        <v>0</v>
      </c>
      <c r="AM17" s="270">
        <f>-'5C1AJ_Athlos'!$AS17</f>
        <v>0</v>
      </c>
      <c r="AN17" s="270">
        <f>-'5C2_LAVCA'!AT17</f>
        <v>-694</v>
      </c>
      <c r="AO17" s="270">
        <f>-'5C3_UnvView'!AT17</f>
        <v>-946</v>
      </c>
      <c r="AP17" s="677">
        <f t="shared" si="3"/>
        <v>-1640</v>
      </c>
      <c r="AQ17" s="678">
        <f t="shared" si="4"/>
        <v>956124</v>
      </c>
      <c r="AR17" s="221"/>
      <c r="AS17" s="222">
        <f t="shared" si="5"/>
        <v>956124</v>
      </c>
    </row>
    <row r="18" spans="1:45" s="112" customFormat="1" ht="15.75" customHeight="1" x14ac:dyDescent="0.2">
      <c r="A18" s="675">
        <v>12</v>
      </c>
      <c r="B18" s="676" t="s">
        <v>18</v>
      </c>
      <c r="C18" s="270">
        <f>'2_State Distrib and Adjs'!BC18</f>
        <v>419755</v>
      </c>
      <c r="D18" s="270">
        <f>-'5A3_OJJ'!S18</f>
        <v>0</v>
      </c>
      <c r="E18" s="270"/>
      <c r="F18" s="270">
        <f>-'5C1A_Madison'!AS18</f>
        <v>0</v>
      </c>
      <c r="G18" s="270">
        <f>-'5C1B_DArbonne'!AS18</f>
        <v>0</v>
      </c>
      <c r="H18" s="270">
        <f>-'5C1C_Intl High'!AS18</f>
        <v>0</v>
      </c>
      <c r="I18" s="270">
        <f>-'5C1D_NOMMA'!AS18</f>
        <v>0</v>
      </c>
      <c r="J18" s="270">
        <f>-'5C1E_LFNO'!AS18</f>
        <v>0</v>
      </c>
      <c r="K18" s="270">
        <f>-'5C1F_L.C. Charter'!AS18</f>
        <v>0</v>
      </c>
      <c r="L18" s="270">
        <f>-'5C1G_JS Clark'!AS18</f>
        <v>0</v>
      </c>
      <c r="M18" s="270">
        <f>-'5C1H_Southwest'!AS18</f>
        <v>2132</v>
      </c>
      <c r="N18" s="270">
        <f>-'5C1I_LA Key'!AS18</f>
        <v>0</v>
      </c>
      <c r="O18" s="270">
        <f>-'5C1J_Jeff Chamber'!AS18</f>
        <v>0</v>
      </c>
      <c r="P18" s="270">
        <f>-'5C1M_GEO Mid'!AS18</f>
        <v>0</v>
      </c>
      <c r="Q18" s="270">
        <f>-'5C1N_Delta'!AS18</f>
        <v>0</v>
      </c>
      <c r="R18" s="270">
        <f>-'5C1O_Impact'!AS18</f>
        <v>0</v>
      </c>
      <c r="S18" s="270">
        <f>-'5C1P_Vision'!AS18</f>
        <v>0</v>
      </c>
      <c r="T18" s="270">
        <f>-'5C1Q_Advantage'!AS18</f>
        <v>0</v>
      </c>
      <c r="U18" s="270">
        <f>-'5C1R_Iberville'!AS18</f>
        <v>0</v>
      </c>
      <c r="V18" s="270">
        <f>-'5C1S_LC Col Prep'!AS18</f>
        <v>0</v>
      </c>
      <c r="W18" s="270">
        <f>-'5C1T_Northeast'!AS18</f>
        <v>0</v>
      </c>
      <c r="X18" s="270">
        <f>-'5C1U_Acadiana Ren'!AS18</f>
        <v>0</v>
      </c>
      <c r="Y18" s="270">
        <f>-'5C1V_Laf Ren'!AS18</f>
        <v>0</v>
      </c>
      <c r="Z18" s="270">
        <f>-'5C1W_Willow'!AS18</f>
        <v>0</v>
      </c>
      <c r="AA18" s="270">
        <f>-'5C1X_Tangi'!AS18</f>
        <v>0</v>
      </c>
      <c r="AB18" s="270">
        <f>-'5C1Y_GEO'!AS18</f>
        <v>0</v>
      </c>
      <c r="AC18" s="270">
        <f>-'5C1Z_Lincoln Prep'!AS18</f>
        <v>0</v>
      </c>
      <c r="AD18" s="270">
        <f>-'5C1AA_Laurel'!$AS18</f>
        <v>0</v>
      </c>
      <c r="AE18" s="270">
        <f>-'5C1AB_Apex'!$AS18</f>
        <v>0</v>
      </c>
      <c r="AF18" s="270">
        <f>-'5C1AC_Smothers'!$AS18</f>
        <v>0</v>
      </c>
      <c r="AG18" s="270">
        <f>-'5C1AD_Greater'!$AS18</f>
        <v>0</v>
      </c>
      <c r="AH18" s="270">
        <f>-'5C1AE_Noble Minds'!$AS18</f>
        <v>0</v>
      </c>
      <c r="AI18" s="270">
        <f>-'5C1AF_JCFA-Laf'!$AS18</f>
        <v>0</v>
      </c>
      <c r="AJ18" s="270">
        <f>-'5C1AG_Collegiate'!$AS18</f>
        <v>0</v>
      </c>
      <c r="AK18" s="270">
        <f>-'5C1AH_BRUP'!$AS18</f>
        <v>0</v>
      </c>
      <c r="AL18" s="270">
        <f>-'5C1AI_Harmony'!$AS18</f>
        <v>0</v>
      </c>
      <c r="AM18" s="270">
        <f>-'5C1AJ_Athlos'!$AS18</f>
        <v>0</v>
      </c>
      <c r="AN18" s="270">
        <f>-'5C2_LAVCA'!AT18</f>
        <v>-589</v>
      </c>
      <c r="AO18" s="270">
        <f>-'5C3_UnvView'!AT18</f>
        <v>-774</v>
      </c>
      <c r="AP18" s="677">
        <f t="shared" si="3"/>
        <v>769</v>
      </c>
      <c r="AQ18" s="678">
        <f t="shared" si="4"/>
        <v>420524</v>
      </c>
      <c r="AR18" s="221"/>
      <c r="AS18" s="222">
        <f t="shared" si="5"/>
        <v>420524</v>
      </c>
    </row>
    <row r="19" spans="1:45" s="112" customFormat="1" ht="15.75" customHeight="1" x14ac:dyDescent="0.2">
      <c r="A19" s="675">
        <v>13</v>
      </c>
      <c r="B19" s="676" t="s">
        <v>19</v>
      </c>
      <c r="C19" s="270">
        <f>'2_State Distrib and Adjs'!BC19</f>
        <v>698507</v>
      </c>
      <c r="D19" s="270">
        <f>-'5A3_OJJ'!S19</f>
        <v>0</v>
      </c>
      <c r="E19" s="270"/>
      <c r="F19" s="270">
        <f>-'5C1A_Madison'!AS19</f>
        <v>0</v>
      </c>
      <c r="G19" s="270">
        <f>-'5C1B_DArbonne'!AS19</f>
        <v>0</v>
      </c>
      <c r="H19" s="270">
        <f>-'5C1C_Intl High'!AS19</f>
        <v>0</v>
      </c>
      <c r="I19" s="270">
        <f>-'5C1D_NOMMA'!AS19</f>
        <v>0</v>
      </c>
      <c r="J19" s="270">
        <f>-'5C1E_LFNO'!AS19</f>
        <v>0</v>
      </c>
      <c r="K19" s="270">
        <f>-'5C1F_L.C. Charter'!AS19</f>
        <v>0</v>
      </c>
      <c r="L19" s="270">
        <f>-'5C1G_JS Clark'!AS19</f>
        <v>0</v>
      </c>
      <c r="M19" s="270">
        <f>-'5C1H_Southwest'!AS19</f>
        <v>0</v>
      </c>
      <c r="N19" s="270">
        <f>-'5C1I_LA Key'!AS19</f>
        <v>0</v>
      </c>
      <c r="O19" s="270">
        <f>-'5C1J_Jeff Chamber'!AS19</f>
        <v>0</v>
      </c>
      <c r="P19" s="270">
        <f>-'5C1M_GEO Mid'!AS19</f>
        <v>0</v>
      </c>
      <c r="Q19" s="270">
        <f>-'5C1N_Delta'!AS19</f>
        <v>-29471</v>
      </c>
      <c r="R19" s="270">
        <f>-'5C1O_Impact'!AS19</f>
        <v>0</v>
      </c>
      <c r="S19" s="270">
        <f>-'5C1P_Vision'!AS19</f>
        <v>0</v>
      </c>
      <c r="T19" s="270">
        <f>-'5C1Q_Advantage'!AS19</f>
        <v>0</v>
      </c>
      <c r="U19" s="270">
        <f>-'5C1R_Iberville'!AS19</f>
        <v>0</v>
      </c>
      <c r="V19" s="270">
        <f>-'5C1S_LC Col Prep'!AS19</f>
        <v>0</v>
      </c>
      <c r="W19" s="270">
        <f>-'5C1T_Northeast'!AS19</f>
        <v>0</v>
      </c>
      <c r="X19" s="270">
        <f>-'5C1U_Acadiana Ren'!AS19</f>
        <v>0</v>
      </c>
      <c r="Y19" s="270">
        <f>-'5C1V_Laf Ren'!AS19</f>
        <v>0</v>
      </c>
      <c r="Z19" s="270">
        <f>-'5C1W_Willow'!AS19</f>
        <v>0</v>
      </c>
      <c r="AA19" s="270">
        <f>-'5C1X_Tangi'!AS19</f>
        <v>0</v>
      </c>
      <c r="AB19" s="270">
        <f>-'5C1Y_GEO'!AS19</f>
        <v>0</v>
      </c>
      <c r="AC19" s="270">
        <f>-'5C1Z_Lincoln Prep'!AS19</f>
        <v>0</v>
      </c>
      <c r="AD19" s="270">
        <f>-'5C1AA_Laurel'!$AS19</f>
        <v>0</v>
      </c>
      <c r="AE19" s="270">
        <f>-'5C1AB_Apex'!$AS19</f>
        <v>0</v>
      </c>
      <c r="AF19" s="270">
        <f>-'5C1AC_Smothers'!$AS19</f>
        <v>0</v>
      </c>
      <c r="AG19" s="270">
        <f>-'5C1AD_Greater'!$AS19</f>
        <v>0</v>
      </c>
      <c r="AH19" s="270">
        <f>-'5C1AE_Noble Minds'!$AS19</f>
        <v>0</v>
      </c>
      <c r="AI19" s="270">
        <f>-'5C1AF_JCFA-Laf'!$AS19</f>
        <v>0</v>
      </c>
      <c r="AJ19" s="270">
        <f>-'5C1AG_Collegiate'!$AS19</f>
        <v>0</v>
      </c>
      <c r="AK19" s="270">
        <f>-'5C1AH_BRUP'!$AS19</f>
        <v>0</v>
      </c>
      <c r="AL19" s="270">
        <f>-'5C1AI_Harmony'!$AS19</f>
        <v>0</v>
      </c>
      <c r="AM19" s="270">
        <f>-'5C1AJ_Athlos'!$AS19</f>
        <v>0</v>
      </c>
      <c r="AN19" s="270">
        <f>-'5C2_LAVCA'!AT19</f>
        <v>-1244</v>
      </c>
      <c r="AO19" s="270">
        <f>-'5C3_UnvView'!AT19</f>
        <v>-519</v>
      </c>
      <c r="AP19" s="677">
        <f t="shared" si="3"/>
        <v>-31234</v>
      </c>
      <c r="AQ19" s="678">
        <f t="shared" si="4"/>
        <v>667273</v>
      </c>
      <c r="AR19" s="221"/>
      <c r="AS19" s="222">
        <f t="shared" si="5"/>
        <v>667273</v>
      </c>
    </row>
    <row r="20" spans="1:45" s="112" customFormat="1" ht="15.75" customHeight="1" x14ac:dyDescent="0.2">
      <c r="A20" s="675">
        <v>14</v>
      </c>
      <c r="B20" s="676" t="s">
        <v>20</v>
      </c>
      <c r="C20" s="270">
        <f>'2_State Distrib and Adjs'!BC20</f>
        <v>945834</v>
      </c>
      <c r="D20" s="270">
        <f>-'5A3_OJJ'!S20</f>
        <v>-624</v>
      </c>
      <c r="E20" s="270"/>
      <c r="F20" s="270">
        <f>-'5C1A_Madison'!AS20</f>
        <v>0</v>
      </c>
      <c r="G20" s="270">
        <f>-'5C1B_DArbonne'!AS20</f>
        <v>-251</v>
      </c>
      <c r="H20" s="270">
        <f>-'5C1C_Intl High'!AS20</f>
        <v>0</v>
      </c>
      <c r="I20" s="270">
        <f>-'5C1D_NOMMA'!AS20</f>
        <v>0</v>
      </c>
      <c r="J20" s="270">
        <f>-'5C1E_LFNO'!AS20</f>
        <v>0</v>
      </c>
      <c r="K20" s="270">
        <f>-'5C1F_L.C. Charter'!AS20</f>
        <v>0</v>
      </c>
      <c r="L20" s="270">
        <f>-'5C1G_JS Clark'!AS20</f>
        <v>0</v>
      </c>
      <c r="M20" s="270">
        <f>-'5C1H_Southwest'!AS20</f>
        <v>0</v>
      </c>
      <c r="N20" s="270">
        <f>-'5C1I_LA Key'!AS20</f>
        <v>0</v>
      </c>
      <c r="O20" s="270">
        <f>-'5C1J_Jeff Chamber'!AS20</f>
        <v>0</v>
      </c>
      <c r="P20" s="270">
        <f>-'5C1M_GEO Mid'!AS20</f>
        <v>0</v>
      </c>
      <c r="Q20" s="270">
        <f>-'5C1N_Delta'!AS20</f>
        <v>0</v>
      </c>
      <c r="R20" s="270">
        <f>-'5C1O_Impact'!AS20</f>
        <v>0</v>
      </c>
      <c r="S20" s="270">
        <f>-'5C1P_Vision'!AS20</f>
        <v>0</v>
      </c>
      <c r="T20" s="270">
        <f>-'5C1Q_Advantage'!AS20</f>
        <v>0</v>
      </c>
      <c r="U20" s="270">
        <f>-'5C1R_Iberville'!AS20</f>
        <v>0</v>
      </c>
      <c r="V20" s="270">
        <f>-'5C1S_LC Col Prep'!AS20</f>
        <v>0</v>
      </c>
      <c r="W20" s="270">
        <f>-'5C1T_Northeast'!AS20</f>
        <v>-35903</v>
      </c>
      <c r="X20" s="270">
        <f>-'5C1U_Acadiana Ren'!AS20</f>
        <v>0</v>
      </c>
      <c r="Y20" s="270">
        <f>-'5C1V_Laf Ren'!AS20</f>
        <v>0</v>
      </c>
      <c r="Z20" s="270">
        <f>-'5C1W_Willow'!AS20</f>
        <v>0</v>
      </c>
      <c r="AA20" s="270">
        <f>-'5C1X_Tangi'!AS20</f>
        <v>0</v>
      </c>
      <c r="AB20" s="270">
        <f>-'5C1Y_GEO'!AS20</f>
        <v>0</v>
      </c>
      <c r="AC20" s="270">
        <f>-'5C1Z_Lincoln Prep'!AS20</f>
        <v>-17163</v>
      </c>
      <c r="AD20" s="270">
        <f>-'5C1AA_Laurel'!$AS20</f>
        <v>0</v>
      </c>
      <c r="AE20" s="270">
        <f>-'5C1AB_Apex'!$AS20</f>
        <v>0</v>
      </c>
      <c r="AF20" s="270">
        <f>-'5C1AC_Smothers'!$AS20</f>
        <v>0</v>
      </c>
      <c r="AG20" s="270">
        <f>-'5C1AD_Greater'!$AS20</f>
        <v>0</v>
      </c>
      <c r="AH20" s="270">
        <f>-'5C1AE_Noble Minds'!$AS20</f>
        <v>0</v>
      </c>
      <c r="AI20" s="270">
        <f>-'5C1AF_JCFA-Laf'!$AS20</f>
        <v>0</v>
      </c>
      <c r="AJ20" s="270">
        <f>-'5C1AG_Collegiate'!$AS20</f>
        <v>0</v>
      </c>
      <c r="AK20" s="270">
        <f>-'5C1AH_BRUP'!$AS20</f>
        <v>0</v>
      </c>
      <c r="AL20" s="270">
        <f>-'5C1AI_Harmony'!$AS20</f>
        <v>0</v>
      </c>
      <c r="AM20" s="270">
        <f>-'5C1AJ_Athlos'!$AS20</f>
        <v>0</v>
      </c>
      <c r="AN20" s="270">
        <f>-'5C2_LAVCA'!AT20</f>
        <v>-1891</v>
      </c>
      <c r="AO20" s="270">
        <f>-'5C3_UnvView'!AT20</f>
        <v>-1254</v>
      </c>
      <c r="AP20" s="677">
        <f t="shared" si="3"/>
        <v>-57086</v>
      </c>
      <c r="AQ20" s="678">
        <f t="shared" si="4"/>
        <v>888748</v>
      </c>
      <c r="AR20" s="221"/>
      <c r="AS20" s="222">
        <f t="shared" si="5"/>
        <v>888748</v>
      </c>
    </row>
    <row r="21" spans="1:45" s="112" customFormat="1" ht="15.75" customHeight="1" x14ac:dyDescent="0.2">
      <c r="A21" s="662">
        <v>15</v>
      </c>
      <c r="B21" s="663" t="s">
        <v>21</v>
      </c>
      <c r="C21" s="664">
        <f>'2_State Distrib and Adjs'!BC21</f>
        <v>1786183</v>
      </c>
      <c r="D21" s="664">
        <f>-'5A3_OJJ'!S21</f>
        <v>-79</v>
      </c>
      <c r="E21" s="664"/>
      <c r="F21" s="664">
        <f>-'5C1A_Madison'!AS21</f>
        <v>0</v>
      </c>
      <c r="G21" s="664">
        <f>-'5C1B_DArbonne'!AS21</f>
        <v>0</v>
      </c>
      <c r="H21" s="664">
        <f>-'5C1C_Intl High'!AS21</f>
        <v>0</v>
      </c>
      <c r="I21" s="664">
        <f>-'5C1D_NOMMA'!AS21</f>
        <v>0</v>
      </c>
      <c r="J21" s="664">
        <f>-'5C1E_LFNO'!AS21</f>
        <v>0</v>
      </c>
      <c r="K21" s="664">
        <f>-'5C1F_L.C. Charter'!AS21</f>
        <v>0</v>
      </c>
      <c r="L21" s="664">
        <f>-'5C1G_JS Clark'!AS21</f>
        <v>0</v>
      </c>
      <c r="M21" s="664">
        <f>-'5C1H_Southwest'!AS21</f>
        <v>0</v>
      </c>
      <c r="N21" s="664">
        <f>-'5C1I_LA Key'!AS21</f>
        <v>0</v>
      </c>
      <c r="O21" s="664">
        <f>-'5C1J_Jeff Chamber'!AS21</f>
        <v>0</v>
      </c>
      <c r="P21" s="664">
        <f>-'5C1M_GEO Mid'!AS21</f>
        <v>0</v>
      </c>
      <c r="Q21" s="664">
        <f>-'5C1N_Delta'!AS21</f>
        <v>-80754</v>
      </c>
      <c r="R21" s="664">
        <f>-'5C1O_Impact'!AS21</f>
        <v>0</v>
      </c>
      <c r="S21" s="664">
        <f>-'5C1P_Vision'!AS21</f>
        <v>0</v>
      </c>
      <c r="T21" s="664">
        <f>-'5C1Q_Advantage'!AS21</f>
        <v>0</v>
      </c>
      <c r="U21" s="664">
        <f>-'5C1R_Iberville'!AS21</f>
        <v>0</v>
      </c>
      <c r="V21" s="664">
        <f>-'5C1S_LC Col Prep'!AS21</f>
        <v>0</v>
      </c>
      <c r="W21" s="664">
        <f>-'5C1T_Northeast'!AS21</f>
        <v>0</v>
      </c>
      <c r="X21" s="664">
        <f>-'5C1U_Acadiana Ren'!AS21</f>
        <v>0</v>
      </c>
      <c r="Y21" s="664">
        <f>-'5C1V_Laf Ren'!AS21</f>
        <v>0</v>
      </c>
      <c r="Z21" s="664">
        <f>-'5C1W_Willow'!AS21</f>
        <v>0</v>
      </c>
      <c r="AA21" s="664">
        <f>-'5C1X_Tangi'!AS21</f>
        <v>0</v>
      </c>
      <c r="AB21" s="664">
        <f>-'5C1Y_GEO'!AS21</f>
        <v>0</v>
      </c>
      <c r="AC21" s="664">
        <f>-'5C1Z_Lincoln Prep'!AS21</f>
        <v>0</v>
      </c>
      <c r="AD21" s="664">
        <f>-'5C1AA_Laurel'!$AS21</f>
        <v>0</v>
      </c>
      <c r="AE21" s="664">
        <f>-'5C1AB_Apex'!$AS21</f>
        <v>0</v>
      </c>
      <c r="AF21" s="664">
        <f>-'5C1AC_Smothers'!$AS21</f>
        <v>0</v>
      </c>
      <c r="AG21" s="664">
        <f>-'5C1AD_Greater'!$AS21</f>
        <v>0</v>
      </c>
      <c r="AH21" s="664">
        <f>-'5C1AE_Noble Minds'!$AS21</f>
        <v>0</v>
      </c>
      <c r="AI21" s="664">
        <f>-'5C1AF_JCFA-Laf'!$AS21</f>
        <v>0</v>
      </c>
      <c r="AJ21" s="664">
        <f>-'5C1AG_Collegiate'!$AS21</f>
        <v>0</v>
      </c>
      <c r="AK21" s="664">
        <f>-'5C1AH_BRUP'!$AS21</f>
        <v>0</v>
      </c>
      <c r="AL21" s="1100">
        <f>-'5C1AI_Harmony'!$AS21</f>
        <v>0</v>
      </c>
      <c r="AM21" s="1100">
        <f>-'5C1AJ_Athlos'!$AS21</f>
        <v>0</v>
      </c>
      <c r="AN21" s="664">
        <f>-'5C2_LAVCA'!AT21</f>
        <v>-3739</v>
      </c>
      <c r="AO21" s="664">
        <f>-'5C3_UnvView'!AT21</f>
        <v>-418</v>
      </c>
      <c r="AP21" s="665">
        <f t="shared" si="3"/>
        <v>-84990</v>
      </c>
      <c r="AQ21" s="666">
        <f t="shared" si="4"/>
        <v>1701193</v>
      </c>
      <c r="AR21" s="1916"/>
      <c r="AS21" s="1917">
        <f t="shared" si="5"/>
        <v>1701193</v>
      </c>
    </row>
    <row r="22" spans="1:45" s="112" customFormat="1" ht="15.75" customHeight="1" x14ac:dyDescent="0.2">
      <c r="A22" s="675">
        <v>16</v>
      </c>
      <c r="B22" s="676" t="s">
        <v>22</v>
      </c>
      <c r="C22" s="270">
        <f>'2_State Distrib and Adjs'!BC22</f>
        <v>1161542</v>
      </c>
      <c r="D22" s="270">
        <f>-'5A3_OJJ'!S22</f>
        <v>-389</v>
      </c>
      <c r="E22" s="270"/>
      <c r="F22" s="270">
        <f>-'5C1A_Madison'!AS22</f>
        <v>0</v>
      </c>
      <c r="G22" s="270">
        <f>-'5C1B_DArbonne'!AS22</f>
        <v>0</v>
      </c>
      <c r="H22" s="270">
        <f>-'5C1C_Intl High'!AS22</f>
        <v>0</v>
      </c>
      <c r="I22" s="270">
        <f>-'5C1D_NOMMA'!AS22</f>
        <v>0</v>
      </c>
      <c r="J22" s="270">
        <f>-'5C1E_LFNO'!AS22</f>
        <v>0</v>
      </c>
      <c r="K22" s="270">
        <f>-'5C1F_L.C. Charter'!AS22</f>
        <v>0</v>
      </c>
      <c r="L22" s="270">
        <f>-'5C1G_JS Clark'!AS22</f>
        <v>994</v>
      </c>
      <c r="M22" s="270">
        <f>-'5C1H_Southwest'!AS22</f>
        <v>0</v>
      </c>
      <c r="N22" s="270">
        <f>-'5C1I_LA Key'!AS22</f>
        <v>0</v>
      </c>
      <c r="O22" s="270">
        <f>-'5C1J_Jeff Chamber'!AS22</f>
        <v>0</v>
      </c>
      <c r="P22" s="270">
        <f>-'5C1M_GEO Mid'!AS22</f>
        <v>0</v>
      </c>
      <c r="Q22" s="270">
        <f>-'5C1N_Delta'!AS22</f>
        <v>0</v>
      </c>
      <c r="R22" s="270">
        <f>-'5C1O_Impact'!AS22</f>
        <v>0</v>
      </c>
      <c r="S22" s="270">
        <f>-'5C1P_Vision'!AS22</f>
        <v>0</v>
      </c>
      <c r="T22" s="270">
        <f>-'5C1Q_Advantage'!AS22</f>
        <v>0</v>
      </c>
      <c r="U22" s="270">
        <f>-'5C1R_Iberville'!AS22</f>
        <v>0</v>
      </c>
      <c r="V22" s="270">
        <f>-'5C1S_LC Col Prep'!AS22</f>
        <v>0</v>
      </c>
      <c r="W22" s="270">
        <f>-'5C1T_Northeast'!AS22</f>
        <v>0</v>
      </c>
      <c r="X22" s="270">
        <f>-'5C1U_Acadiana Ren'!AS22</f>
        <v>0</v>
      </c>
      <c r="Y22" s="270">
        <f>-'5C1V_Laf Ren'!AS22</f>
        <v>0</v>
      </c>
      <c r="Z22" s="270">
        <f>-'5C1W_Willow'!AS22</f>
        <v>0</v>
      </c>
      <c r="AA22" s="270">
        <f>-'5C1X_Tangi'!AS22</f>
        <v>0</v>
      </c>
      <c r="AB22" s="270">
        <f>-'5C1Y_GEO'!AS22</f>
        <v>0</v>
      </c>
      <c r="AC22" s="270">
        <f>-'5C1Z_Lincoln Prep'!AS22</f>
        <v>0</v>
      </c>
      <c r="AD22" s="270">
        <f>-'5C1AA_Laurel'!$AS22</f>
        <v>0</v>
      </c>
      <c r="AE22" s="270">
        <f>-'5C1AB_Apex'!$AS22</f>
        <v>0</v>
      </c>
      <c r="AF22" s="270">
        <f>-'5C1AC_Smothers'!$AS22</f>
        <v>0</v>
      </c>
      <c r="AG22" s="270">
        <f>-'5C1AD_Greater'!$AS22</f>
        <v>0</v>
      </c>
      <c r="AH22" s="270">
        <f>-'5C1AE_Noble Minds'!$AS22</f>
        <v>0</v>
      </c>
      <c r="AI22" s="270">
        <f>-'5C1AF_JCFA-Laf'!$AS22</f>
        <v>0</v>
      </c>
      <c r="AJ22" s="270">
        <f>-'5C1AG_Collegiate'!$AS22</f>
        <v>0</v>
      </c>
      <c r="AK22" s="270">
        <f>-'5C1AH_BRUP'!$AS22</f>
        <v>0</v>
      </c>
      <c r="AL22" s="270">
        <f>-'5C1AI_Harmony'!$AS22</f>
        <v>0</v>
      </c>
      <c r="AM22" s="270">
        <f>-'5C1AJ_Athlos'!$AS22</f>
        <v>0</v>
      </c>
      <c r="AN22" s="270">
        <f>-'5C2_LAVCA'!AT22</f>
        <v>-34729</v>
      </c>
      <c r="AO22" s="270">
        <f>-'5C3_UnvView'!AT22</f>
        <v>-18560</v>
      </c>
      <c r="AP22" s="677">
        <f t="shared" si="3"/>
        <v>-52684</v>
      </c>
      <c r="AQ22" s="678">
        <f t="shared" si="4"/>
        <v>1108858</v>
      </c>
      <c r="AR22" s="221"/>
      <c r="AS22" s="222">
        <f t="shared" si="5"/>
        <v>1108858</v>
      </c>
    </row>
    <row r="23" spans="1:45" s="112" customFormat="1" ht="15.75" customHeight="1" x14ac:dyDescent="0.2">
      <c r="A23" s="675">
        <v>17</v>
      </c>
      <c r="B23" s="676" t="s">
        <v>23</v>
      </c>
      <c r="C23" s="270">
        <f>'2_State Distrib and Adjs'!BC23</f>
        <v>13312851</v>
      </c>
      <c r="D23" s="270">
        <f>-'5A3_OJJ'!S23</f>
        <v>-11754</v>
      </c>
      <c r="E23" s="270">
        <f>-'5B2_RSD LA'!AT18</f>
        <v>-1127795</v>
      </c>
      <c r="F23" s="270">
        <f>-'5C1A_Madison'!AS23</f>
        <v>-277512</v>
      </c>
      <c r="G23" s="270">
        <f>-'5C1B_DArbonne'!AS23</f>
        <v>0</v>
      </c>
      <c r="H23" s="270">
        <f>-'5C1C_Intl High'!AS23</f>
        <v>0</v>
      </c>
      <c r="I23" s="270">
        <f>-'5C1D_NOMMA'!AS23</f>
        <v>0</v>
      </c>
      <c r="J23" s="270">
        <f>-'5C1E_LFNO'!AS23</f>
        <v>57</v>
      </c>
      <c r="K23" s="270">
        <f>-'5C1F_L.C. Charter'!AS23</f>
        <v>0</v>
      </c>
      <c r="L23" s="270">
        <f>-'5C1G_JS Clark'!AS23</f>
        <v>0</v>
      </c>
      <c r="M23" s="270">
        <f>-'5C1H_Southwest'!AS23</f>
        <v>0</v>
      </c>
      <c r="N23" s="270">
        <f>-'5C1I_LA Key'!AS23</f>
        <v>-148767</v>
      </c>
      <c r="O23" s="270">
        <f>-'5C1J_Jeff Chamber'!AS23</f>
        <v>0</v>
      </c>
      <c r="P23" s="270">
        <f>-'5C1M_GEO Mid'!AS23</f>
        <v>-350670</v>
      </c>
      <c r="Q23" s="270">
        <f>-'5C1N_Delta'!AS23</f>
        <v>1274</v>
      </c>
      <c r="R23" s="270">
        <f>-'5C1O_Impact'!AS23</f>
        <v>-82306</v>
      </c>
      <c r="S23" s="270">
        <f>-'5C1P_Vision'!AS23</f>
        <v>0</v>
      </c>
      <c r="T23" s="270">
        <f>-'5C1Q_Advantage'!AS23</f>
        <v>-170692</v>
      </c>
      <c r="U23" s="270">
        <f>-'5C1R_Iberville'!AS23</f>
        <v>-4184</v>
      </c>
      <c r="V23" s="270">
        <f>-'5C1S_LC Col Prep'!AS23</f>
        <v>0</v>
      </c>
      <c r="W23" s="270">
        <f>-'5C1T_Northeast'!AS23</f>
        <v>0</v>
      </c>
      <c r="X23" s="270">
        <f>-'5C1U_Acadiana Ren'!AS23</f>
        <v>0</v>
      </c>
      <c r="Y23" s="270">
        <f>-'5C1V_Laf Ren'!AS23</f>
        <v>1274</v>
      </c>
      <c r="Z23" s="270">
        <f>-'5C1W_Willow'!AS23</f>
        <v>52</v>
      </c>
      <c r="AA23" s="270">
        <f>-'5C1X_Tangi'!AS23</f>
        <v>0</v>
      </c>
      <c r="AB23" s="270">
        <f>-'5C1Y_GEO'!AS23</f>
        <v>-285567</v>
      </c>
      <c r="AC23" s="270">
        <f>-'5C1Z_Lincoln Prep'!AS23</f>
        <v>0</v>
      </c>
      <c r="AD23" s="270">
        <f>-'5C1AA_Laurel'!$AS23</f>
        <v>-81438</v>
      </c>
      <c r="AE23" s="270">
        <f>-'5C1AB_Apex'!$AS23</f>
        <v>-107965</v>
      </c>
      <c r="AF23" s="270">
        <f>-'5C1AC_Smothers'!$AS23</f>
        <v>0</v>
      </c>
      <c r="AG23" s="270">
        <f>-'5C1AD_Greater'!$AS23</f>
        <v>0</v>
      </c>
      <c r="AH23" s="270">
        <f>-'5C1AE_Noble Minds'!$AS23</f>
        <v>0</v>
      </c>
      <c r="AI23" s="270">
        <f>-'5C1AF_JCFA-Laf'!$AS23</f>
        <v>0</v>
      </c>
      <c r="AJ23" s="270">
        <f>-'5C1AG_Collegiate'!$AS23</f>
        <v>-334569</v>
      </c>
      <c r="AK23" s="270">
        <f>-'5C1AH_BRUP'!$AS23</f>
        <v>-218605</v>
      </c>
      <c r="AL23" s="270">
        <f>-'5C1AI_Harmony'!$AS23</f>
        <v>0</v>
      </c>
      <c r="AM23" s="270">
        <f>-'5C1AJ_Athlos'!$AS23</f>
        <v>0</v>
      </c>
      <c r="AN23" s="270">
        <f>-'5C2_LAVCA'!AT23</f>
        <v>-59834</v>
      </c>
      <c r="AO23" s="270">
        <f>-'5C3_UnvView'!AT23</f>
        <v>-111016</v>
      </c>
      <c r="AP23" s="677">
        <f t="shared" si="3"/>
        <v>-3370017</v>
      </c>
      <c r="AQ23" s="678">
        <f t="shared" si="4"/>
        <v>9942834</v>
      </c>
      <c r="AR23" s="221">
        <f>'5B2_RSD LA'!AL18</f>
        <v>-253750</v>
      </c>
      <c r="AS23" s="222">
        <f t="shared" si="5"/>
        <v>9689084</v>
      </c>
    </row>
    <row r="24" spans="1:45" s="112" customFormat="1" ht="15.75" customHeight="1" x14ac:dyDescent="0.2">
      <c r="A24" s="675">
        <v>18</v>
      </c>
      <c r="B24" s="676" t="s">
        <v>24</v>
      </c>
      <c r="C24" s="270">
        <f>'2_State Distrib and Adjs'!BC24</f>
        <v>513034</v>
      </c>
      <c r="D24" s="270">
        <f>-'5A3_OJJ'!S24</f>
        <v>-81</v>
      </c>
      <c r="E24" s="270"/>
      <c r="F24" s="270">
        <f>-'5C1A_Madison'!AS24</f>
        <v>0</v>
      </c>
      <c r="G24" s="270">
        <f>-'5C1B_DArbonne'!AS24</f>
        <v>0</v>
      </c>
      <c r="H24" s="270">
        <f>-'5C1C_Intl High'!AS24</f>
        <v>0</v>
      </c>
      <c r="I24" s="270">
        <f>-'5C1D_NOMMA'!AS24</f>
        <v>0</v>
      </c>
      <c r="J24" s="270">
        <f>-'5C1E_LFNO'!AS24</f>
        <v>0</v>
      </c>
      <c r="K24" s="270">
        <f>-'5C1F_L.C. Charter'!AS24</f>
        <v>0</v>
      </c>
      <c r="L24" s="270">
        <f>-'5C1G_JS Clark'!AS24</f>
        <v>0</v>
      </c>
      <c r="M24" s="270">
        <f>-'5C1H_Southwest'!AS24</f>
        <v>0</v>
      </c>
      <c r="N24" s="270">
        <f>-'5C1I_LA Key'!AS24</f>
        <v>0</v>
      </c>
      <c r="O24" s="270">
        <f>-'5C1J_Jeff Chamber'!AS24</f>
        <v>0</v>
      </c>
      <c r="P24" s="270">
        <f>-'5C1M_GEO Mid'!AS24</f>
        <v>0</v>
      </c>
      <c r="Q24" s="270">
        <f>-'5C1N_Delta'!AS24</f>
        <v>0</v>
      </c>
      <c r="R24" s="270">
        <f>-'5C1O_Impact'!AS24</f>
        <v>0</v>
      </c>
      <c r="S24" s="270">
        <f>-'5C1P_Vision'!AS24</f>
        <v>0</v>
      </c>
      <c r="T24" s="270">
        <f>-'5C1Q_Advantage'!AS24</f>
        <v>0</v>
      </c>
      <c r="U24" s="270">
        <f>-'5C1R_Iberville'!AS24</f>
        <v>0</v>
      </c>
      <c r="V24" s="270">
        <f>-'5C1S_LC Col Prep'!AS24</f>
        <v>0</v>
      </c>
      <c r="W24" s="270">
        <f>-'5C1T_Northeast'!AS24</f>
        <v>0</v>
      </c>
      <c r="X24" s="270">
        <f>-'5C1U_Acadiana Ren'!AS24</f>
        <v>0</v>
      </c>
      <c r="Y24" s="270">
        <f>-'5C1V_Laf Ren'!AS24</f>
        <v>0</v>
      </c>
      <c r="Z24" s="270">
        <f>-'5C1W_Willow'!AS24</f>
        <v>0</v>
      </c>
      <c r="AA24" s="270">
        <f>-'5C1X_Tangi'!AS24</f>
        <v>0</v>
      </c>
      <c r="AB24" s="270">
        <f>-'5C1Y_GEO'!AS24</f>
        <v>0</v>
      </c>
      <c r="AC24" s="270">
        <f>-'5C1Z_Lincoln Prep'!AS24</f>
        <v>0</v>
      </c>
      <c r="AD24" s="270">
        <f>-'5C1AA_Laurel'!$AS24</f>
        <v>0</v>
      </c>
      <c r="AE24" s="270">
        <f>-'5C1AB_Apex'!$AS24</f>
        <v>0</v>
      </c>
      <c r="AF24" s="270">
        <f>-'5C1AC_Smothers'!$AS24</f>
        <v>0</v>
      </c>
      <c r="AG24" s="270">
        <f>-'5C1AD_Greater'!$AS24</f>
        <v>0</v>
      </c>
      <c r="AH24" s="270">
        <f>-'5C1AE_Noble Minds'!$AS24</f>
        <v>0</v>
      </c>
      <c r="AI24" s="270">
        <f>-'5C1AF_JCFA-Laf'!$AS24</f>
        <v>0</v>
      </c>
      <c r="AJ24" s="270">
        <f>-'5C1AG_Collegiate'!$AS24</f>
        <v>0</v>
      </c>
      <c r="AK24" s="270">
        <f>-'5C1AH_BRUP'!$AS24</f>
        <v>0</v>
      </c>
      <c r="AL24" s="270">
        <f>-'5C1AI_Harmony'!$AS24</f>
        <v>0</v>
      </c>
      <c r="AM24" s="270">
        <f>-'5C1AJ_Athlos'!$AS24</f>
        <v>0</v>
      </c>
      <c r="AN24" s="270">
        <f>-'5C2_LAVCA'!AT24</f>
        <v>-1078</v>
      </c>
      <c r="AO24" s="270">
        <f>-'5C3_UnvView'!AT24</f>
        <v>-589</v>
      </c>
      <c r="AP24" s="677">
        <f t="shared" si="3"/>
        <v>-1748</v>
      </c>
      <c r="AQ24" s="678">
        <f t="shared" si="4"/>
        <v>511286</v>
      </c>
      <c r="AR24" s="221"/>
      <c r="AS24" s="222">
        <f t="shared" si="5"/>
        <v>511286</v>
      </c>
    </row>
    <row r="25" spans="1:45" s="112" customFormat="1" ht="15.75" customHeight="1" x14ac:dyDescent="0.2">
      <c r="A25" s="675">
        <v>19</v>
      </c>
      <c r="B25" s="676" t="s">
        <v>25</v>
      </c>
      <c r="C25" s="270">
        <f>'2_State Distrib and Adjs'!BC25</f>
        <v>872299</v>
      </c>
      <c r="D25" s="270">
        <f>-'5A3_OJJ'!S25</f>
        <v>0</v>
      </c>
      <c r="E25" s="270"/>
      <c r="F25" s="270">
        <f>-'5C1A_Madison'!AS25</f>
        <v>0</v>
      </c>
      <c r="G25" s="270">
        <f>-'5C1B_DArbonne'!AS25</f>
        <v>0</v>
      </c>
      <c r="H25" s="270">
        <f>-'5C1C_Intl High'!AS25</f>
        <v>0</v>
      </c>
      <c r="I25" s="270">
        <f>-'5C1D_NOMMA'!AS25</f>
        <v>0</v>
      </c>
      <c r="J25" s="270">
        <f>-'5C1E_LFNO'!AS25</f>
        <v>0</v>
      </c>
      <c r="K25" s="270">
        <f>-'5C1F_L.C. Charter'!AS25</f>
        <v>0</v>
      </c>
      <c r="L25" s="270">
        <f>-'5C1G_JS Clark'!AS25</f>
        <v>0</v>
      </c>
      <c r="M25" s="270">
        <f>-'5C1H_Southwest'!AS25</f>
        <v>0</v>
      </c>
      <c r="N25" s="270">
        <f>-'5C1I_LA Key'!AS25</f>
        <v>-2616</v>
      </c>
      <c r="O25" s="270">
        <f>-'5C1J_Jeff Chamber'!AS25</f>
        <v>0</v>
      </c>
      <c r="P25" s="270">
        <f>-'5C1M_GEO Mid'!AS25</f>
        <v>0</v>
      </c>
      <c r="Q25" s="270">
        <f>-'5C1N_Delta'!AS25</f>
        <v>0</v>
      </c>
      <c r="R25" s="270">
        <f>-'5C1O_Impact'!AS25</f>
        <v>-513</v>
      </c>
      <c r="S25" s="270">
        <f>-'5C1P_Vision'!AS25</f>
        <v>0</v>
      </c>
      <c r="T25" s="270">
        <f>-'5C1Q_Advantage'!AS25</f>
        <v>-5278</v>
      </c>
      <c r="U25" s="270">
        <f>-'5C1R_Iberville'!AS25</f>
        <v>0</v>
      </c>
      <c r="V25" s="270">
        <f>-'5C1S_LC Col Prep'!AS25</f>
        <v>0</v>
      </c>
      <c r="W25" s="270">
        <f>-'5C1T_Northeast'!AS25</f>
        <v>0</v>
      </c>
      <c r="X25" s="270">
        <f>-'5C1U_Acadiana Ren'!AS25</f>
        <v>0</v>
      </c>
      <c r="Y25" s="270">
        <f>-'5C1V_Laf Ren'!AS25</f>
        <v>0</v>
      </c>
      <c r="Z25" s="270">
        <f>-'5C1W_Willow'!AS25</f>
        <v>0</v>
      </c>
      <c r="AA25" s="270">
        <f>-'5C1X_Tangi'!AS25</f>
        <v>0</v>
      </c>
      <c r="AB25" s="270">
        <f>-'5C1Y_GEO'!AS25</f>
        <v>0</v>
      </c>
      <c r="AC25" s="270">
        <f>-'5C1Z_Lincoln Prep'!AS25</f>
        <v>0</v>
      </c>
      <c r="AD25" s="270">
        <f>-'5C1AA_Laurel'!$AS25</f>
        <v>0</v>
      </c>
      <c r="AE25" s="270">
        <f>-'5C1AB_Apex'!$AS25</f>
        <v>307</v>
      </c>
      <c r="AF25" s="270">
        <f>-'5C1AC_Smothers'!$AS25</f>
        <v>0</v>
      </c>
      <c r="AG25" s="270">
        <f>-'5C1AD_Greater'!$AS25</f>
        <v>0</v>
      </c>
      <c r="AH25" s="270">
        <f>-'5C1AE_Noble Minds'!$AS25</f>
        <v>0</v>
      </c>
      <c r="AI25" s="270">
        <f>-'5C1AF_JCFA-Laf'!$AS25</f>
        <v>0</v>
      </c>
      <c r="AJ25" s="270">
        <f>-'5C1AG_Collegiate'!$AS25</f>
        <v>0</v>
      </c>
      <c r="AK25" s="270">
        <f>-'5C1AH_BRUP'!$AS25</f>
        <v>0</v>
      </c>
      <c r="AL25" s="270">
        <f>-'5C1AI_Harmony'!$AS25</f>
        <v>0</v>
      </c>
      <c r="AM25" s="270">
        <f>-'5C1AJ_Athlos'!$AS25</f>
        <v>0</v>
      </c>
      <c r="AN25" s="270">
        <f>-'5C2_LAVCA'!AT25</f>
        <v>-3291</v>
      </c>
      <c r="AO25" s="270">
        <f>-'5C3_UnvView'!AT25</f>
        <v>-8068</v>
      </c>
      <c r="AP25" s="677">
        <f t="shared" si="3"/>
        <v>-19459</v>
      </c>
      <c r="AQ25" s="678">
        <f t="shared" si="4"/>
        <v>852840</v>
      </c>
      <c r="AR25" s="221"/>
      <c r="AS25" s="222">
        <f t="shared" si="5"/>
        <v>852840</v>
      </c>
    </row>
    <row r="26" spans="1:45" s="112" customFormat="1" ht="15.75" customHeight="1" x14ac:dyDescent="0.2">
      <c r="A26" s="662">
        <v>20</v>
      </c>
      <c r="B26" s="663" t="s">
        <v>26</v>
      </c>
      <c r="C26" s="664">
        <f>'2_State Distrib and Adjs'!BC26</f>
        <v>2835621</v>
      </c>
      <c r="D26" s="664">
        <f>-'5A3_OJJ'!S26</f>
        <v>-616</v>
      </c>
      <c r="E26" s="664"/>
      <c r="F26" s="664">
        <f>-'5C1A_Madison'!AS26</f>
        <v>0</v>
      </c>
      <c r="G26" s="664">
        <f>-'5C1B_DArbonne'!AS26</f>
        <v>0</v>
      </c>
      <c r="H26" s="664">
        <f>-'5C1C_Intl High'!AS26</f>
        <v>0</v>
      </c>
      <c r="I26" s="664">
        <f>-'5C1D_NOMMA'!AS26</f>
        <v>0</v>
      </c>
      <c r="J26" s="664">
        <f>-'5C1E_LFNO'!AS26</f>
        <v>0</v>
      </c>
      <c r="K26" s="664">
        <f>-'5C1F_L.C. Charter'!AS26</f>
        <v>0</v>
      </c>
      <c r="L26" s="664">
        <f>-'5C1G_JS Clark'!AS26</f>
        <v>-485</v>
      </c>
      <c r="M26" s="664">
        <f>-'5C1H_Southwest'!AS26</f>
        <v>0</v>
      </c>
      <c r="N26" s="664">
        <f>-'5C1I_LA Key'!AS26</f>
        <v>0</v>
      </c>
      <c r="O26" s="664">
        <f>-'5C1J_Jeff Chamber'!AS26</f>
        <v>0</v>
      </c>
      <c r="P26" s="664">
        <f>-'5C1M_GEO Mid'!AS26</f>
        <v>0</v>
      </c>
      <c r="Q26" s="664">
        <f>-'5C1N_Delta'!AS26</f>
        <v>0</v>
      </c>
      <c r="R26" s="664">
        <f>-'5C1O_Impact'!AS26</f>
        <v>0</v>
      </c>
      <c r="S26" s="664">
        <f>-'5C1P_Vision'!AS26</f>
        <v>0</v>
      </c>
      <c r="T26" s="664">
        <f>-'5C1Q_Advantage'!AS26</f>
        <v>0</v>
      </c>
      <c r="U26" s="664">
        <f>-'5C1R_Iberville'!AS26</f>
        <v>0</v>
      </c>
      <c r="V26" s="664">
        <f>-'5C1S_LC Col Prep'!AS26</f>
        <v>0</v>
      </c>
      <c r="W26" s="664">
        <f>-'5C1T_Northeast'!AS26</f>
        <v>0</v>
      </c>
      <c r="X26" s="664">
        <f>-'5C1U_Acadiana Ren'!AS26</f>
        <v>0</v>
      </c>
      <c r="Y26" s="664">
        <f>-'5C1V_Laf Ren'!AS26</f>
        <v>0</v>
      </c>
      <c r="Z26" s="664">
        <f>-'5C1W_Willow'!AS26</f>
        <v>0</v>
      </c>
      <c r="AA26" s="664">
        <f>-'5C1X_Tangi'!AS26</f>
        <v>0</v>
      </c>
      <c r="AB26" s="664">
        <f>-'5C1Y_GEO'!AS26</f>
        <v>0</v>
      </c>
      <c r="AC26" s="664">
        <f>-'5C1Z_Lincoln Prep'!AS26</f>
        <v>0</v>
      </c>
      <c r="AD26" s="664">
        <f>-'5C1AA_Laurel'!$AS26</f>
        <v>0</v>
      </c>
      <c r="AE26" s="664">
        <f>-'5C1AB_Apex'!$AS26</f>
        <v>0</v>
      </c>
      <c r="AF26" s="664">
        <f>-'5C1AC_Smothers'!$AS26</f>
        <v>0</v>
      </c>
      <c r="AG26" s="664">
        <f>-'5C1AD_Greater'!$AS26</f>
        <v>0</v>
      </c>
      <c r="AH26" s="664">
        <f>-'5C1AE_Noble Minds'!$AS26</f>
        <v>0</v>
      </c>
      <c r="AI26" s="664">
        <f>-'5C1AF_JCFA-Laf'!$AS26</f>
        <v>0</v>
      </c>
      <c r="AJ26" s="664">
        <f>-'5C1AG_Collegiate'!$AS26</f>
        <v>0</v>
      </c>
      <c r="AK26" s="664">
        <f>-'5C1AH_BRUP'!$AS26</f>
        <v>0</v>
      </c>
      <c r="AL26" s="1100">
        <f>-'5C1AI_Harmony'!$AS26</f>
        <v>0</v>
      </c>
      <c r="AM26" s="1100">
        <f>-'5C1AJ_Athlos'!$AS26</f>
        <v>0</v>
      </c>
      <c r="AN26" s="664">
        <f>-'5C2_LAVCA'!AT26</f>
        <v>-2528</v>
      </c>
      <c r="AO26" s="664">
        <f>-'5C3_UnvView'!AT26</f>
        <v>-4197</v>
      </c>
      <c r="AP26" s="665">
        <f t="shared" si="3"/>
        <v>-7826</v>
      </c>
      <c r="AQ26" s="666">
        <f t="shared" si="4"/>
        <v>2827795</v>
      </c>
      <c r="AR26" s="1916"/>
      <c r="AS26" s="1917">
        <f t="shared" si="5"/>
        <v>2827795</v>
      </c>
    </row>
    <row r="27" spans="1:45" s="112" customFormat="1" ht="15.75" customHeight="1" x14ac:dyDescent="0.2">
      <c r="A27" s="675">
        <v>21</v>
      </c>
      <c r="B27" s="676" t="s">
        <v>27</v>
      </c>
      <c r="C27" s="270">
        <f>'2_State Distrib and Adjs'!BC27</f>
        <v>1605650</v>
      </c>
      <c r="D27" s="270">
        <f>-'5A3_OJJ'!S27</f>
        <v>-1113</v>
      </c>
      <c r="E27" s="270"/>
      <c r="F27" s="270">
        <f>-'5C1A_Madison'!AS27</f>
        <v>0</v>
      </c>
      <c r="G27" s="270">
        <f>-'5C1B_DArbonne'!AS27</f>
        <v>0</v>
      </c>
      <c r="H27" s="270">
        <f>-'5C1C_Intl High'!AS27</f>
        <v>0</v>
      </c>
      <c r="I27" s="270">
        <f>-'5C1D_NOMMA'!AS27</f>
        <v>0</v>
      </c>
      <c r="J27" s="270">
        <f>-'5C1E_LFNO'!AS27</f>
        <v>0</v>
      </c>
      <c r="K27" s="270">
        <f>-'5C1F_L.C. Charter'!AS27</f>
        <v>0</v>
      </c>
      <c r="L27" s="270">
        <f>-'5C1G_JS Clark'!AS27</f>
        <v>0</v>
      </c>
      <c r="M27" s="270">
        <f>-'5C1H_Southwest'!AS27</f>
        <v>0</v>
      </c>
      <c r="N27" s="270">
        <f>-'5C1I_LA Key'!AS27</f>
        <v>0</v>
      </c>
      <c r="O27" s="270">
        <f>-'5C1J_Jeff Chamber'!AS27</f>
        <v>0</v>
      </c>
      <c r="P27" s="270">
        <f>-'5C1M_GEO Mid'!AS27</f>
        <v>0</v>
      </c>
      <c r="Q27" s="270">
        <f>-'5C1N_Delta'!AS27</f>
        <v>-445</v>
      </c>
      <c r="R27" s="270">
        <f>-'5C1O_Impact'!AS27</f>
        <v>0</v>
      </c>
      <c r="S27" s="270">
        <f>-'5C1P_Vision'!AS27</f>
        <v>-642</v>
      </c>
      <c r="T27" s="270">
        <f>-'5C1Q_Advantage'!AS27</f>
        <v>0</v>
      </c>
      <c r="U27" s="270">
        <f>-'5C1R_Iberville'!AS27</f>
        <v>0</v>
      </c>
      <c r="V27" s="270">
        <f>-'5C1S_LC Col Prep'!AS27</f>
        <v>0</v>
      </c>
      <c r="W27" s="270">
        <f>-'5C1T_Northeast'!AS27</f>
        <v>0</v>
      </c>
      <c r="X27" s="270">
        <f>-'5C1U_Acadiana Ren'!AS27</f>
        <v>0</v>
      </c>
      <c r="Y27" s="270">
        <f>-'5C1V_Laf Ren'!AS27</f>
        <v>0</v>
      </c>
      <c r="Z27" s="270">
        <f>-'5C1W_Willow'!AS27</f>
        <v>0</v>
      </c>
      <c r="AA27" s="270">
        <f>-'5C1X_Tangi'!AS27</f>
        <v>0</v>
      </c>
      <c r="AB27" s="270">
        <f>-'5C1Y_GEO'!AS27</f>
        <v>0</v>
      </c>
      <c r="AC27" s="270">
        <f>-'5C1Z_Lincoln Prep'!AS27</f>
        <v>0</v>
      </c>
      <c r="AD27" s="270">
        <f>-'5C1AA_Laurel'!$AS27</f>
        <v>0</v>
      </c>
      <c r="AE27" s="270">
        <f>-'5C1AB_Apex'!$AS27</f>
        <v>0</v>
      </c>
      <c r="AF27" s="270">
        <f>-'5C1AC_Smothers'!$AS27</f>
        <v>0</v>
      </c>
      <c r="AG27" s="270">
        <f>-'5C1AD_Greater'!$AS27</f>
        <v>0</v>
      </c>
      <c r="AH27" s="270">
        <f>-'5C1AE_Noble Minds'!$AS27</f>
        <v>0</v>
      </c>
      <c r="AI27" s="270">
        <f>-'5C1AF_JCFA-Laf'!$AS27</f>
        <v>0</v>
      </c>
      <c r="AJ27" s="270">
        <f>-'5C1AG_Collegiate'!$AS27</f>
        <v>0</v>
      </c>
      <c r="AK27" s="270">
        <f>-'5C1AH_BRUP'!$AS27</f>
        <v>0</v>
      </c>
      <c r="AL27" s="270">
        <f>-'5C1AI_Harmony'!$AS27</f>
        <v>0</v>
      </c>
      <c r="AM27" s="270">
        <f>-'5C1AJ_Athlos'!$AS27</f>
        <v>0</v>
      </c>
      <c r="AN27" s="270">
        <f>-'5C2_LAVCA'!AT27</f>
        <v>-7068</v>
      </c>
      <c r="AO27" s="270">
        <f>-'5C3_UnvView'!AT27</f>
        <v>-2229</v>
      </c>
      <c r="AP27" s="677">
        <f t="shared" si="3"/>
        <v>-11497</v>
      </c>
      <c r="AQ27" s="678">
        <f t="shared" si="4"/>
        <v>1594153</v>
      </c>
      <c r="AR27" s="221"/>
      <c r="AS27" s="222">
        <f t="shared" si="5"/>
        <v>1594153</v>
      </c>
    </row>
    <row r="28" spans="1:45" s="112" customFormat="1" ht="15.75" customHeight="1" x14ac:dyDescent="0.2">
      <c r="A28" s="675">
        <v>22</v>
      </c>
      <c r="B28" s="676" t="s">
        <v>28</v>
      </c>
      <c r="C28" s="270">
        <f>'2_State Distrib and Adjs'!BC28</f>
        <v>1861287</v>
      </c>
      <c r="D28" s="270">
        <f>-'5A3_OJJ'!S28</f>
        <v>0</v>
      </c>
      <c r="E28" s="270"/>
      <c r="F28" s="270">
        <f>-'5C1A_Madison'!AS28</f>
        <v>0</v>
      </c>
      <c r="G28" s="270">
        <f>-'5C1B_DArbonne'!AS28</f>
        <v>0</v>
      </c>
      <c r="H28" s="270">
        <f>-'5C1C_Intl High'!AS28</f>
        <v>0</v>
      </c>
      <c r="I28" s="270">
        <f>-'5C1D_NOMMA'!AS28</f>
        <v>0</v>
      </c>
      <c r="J28" s="270">
        <f>-'5C1E_LFNO'!AS28</f>
        <v>0</v>
      </c>
      <c r="K28" s="270">
        <f>-'5C1F_L.C. Charter'!AS28</f>
        <v>0</v>
      </c>
      <c r="L28" s="270">
        <f>-'5C1G_JS Clark'!AS28</f>
        <v>0</v>
      </c>
      <c r="M28" s="270">
        <f>-'5C1H_Southwest'!AS28</f>
        <v>0</v>
      </c>
      <c r="N28" s="270">
        <f>-'5C1I_LA Key'!AS28</f>
        <v>0</v>
      </c>
      <c r="O28" s="270">
        <f>-'5C1J_Jeff Chamber'!AS28</f>
        <v>0</v>
      </c>
      <c r="P28" s="270">
        <f>-'5C1M_GEO Mid'!AS28</f>
        <v>0</v>
      </c>
      <c r="Q28" s="270">
        <f>-'5C1N_Delta'!AS28</f>
        <v>0</v>
      </c>
      <c r="R28" s="270">
        <f>-'5C1O_Impact'!AS28</f>
        <v>0</v>
      </c>
      <c r="S28" s="270">
        <f>-'5C1P_Vision'!AS28</f>
        <v>0</v>
      </c>
      <c r="T28" s="270">
        <f>-'5C1Q_Advantage'!AS28</f>
        <v>0</v>
      </c>
      <c r="U28" s="270">
        <f>-'5C1R_Iberville'!AS28</f>
        <v>0</v>
      </c>
      <c r="V28" s="270">
        <f>-'5C1S_LC Col Prep'!AS28</f>
        <v>0</v>
      </c>
      <c r="W28" s="270">
        <f>-'5C1T_Northeast'!AS28</f>
        <v>0</v>
      </c>
      <c r="X28" s="270">
        <f>-'5C1U_Acadiana Ren'!AS28</f>
        <v>0</v>
      </c>
      <c r="Y28" s="270">
        <f>-'5C1V_Laf Ren'!AS28</f>
        <v>0</v>
      </c>
      <c r="Z28" s="270">
        <f>-'5C1W_Willow'!AS28</f>
        <v>0</v>
      </c>
      <c r="AA28" s="270">
        <f>-'5C1X_Tangi'!AS28</f>
        <v>0</v>
      </c>
      <c r="AB28" s="270">
        <f>-'5C1Y_GEO'!AS28</f>
        <v>0</v>
      </c>
      <c r="AC28" s="270">
        <f>-'5C1Z_Lincoln Prep'!AS28</f>
        <v>0</v>
      </c>
      <c r="AD28" s="270">
        <f>-'5C1AA_Laurel'!$AS28</f>
        <v>0</v>
      </c>
      <c r="AE28" s="270">
        <f>-'5C1AB_Apex'!$AS28</f>
        <v>0</v>
      </c>
      <c r="AF28" s="270">
        <f>-'5C1AC_Smothers'!$AS28</f>
        <v>0</v>
      </c>
      <c r="AG28" s="270">
        <f>-'5C1AD_Greater'!$AS28</f>
        <v>0</v>
      </c>
      <c r="AH28" s="270">
        <f>-'5C1AE_Noble Minds'!$AS28</f>
        <v>0</v>
      </c>
      <c r="AI28" s="270">
        <f>-'5C1AF_JCFA-Laf'!$AS28</f>
        <v>0</v>
      </c>
      <c r="AJ28" s="270">
        <f>-'5C1AG_Collegiate'!$AS28</f>
        <v>0</v>
      </c>
      <c r="AK28" s="270">
        <f>-'5C1AH_BRUP'!$AS28</f>
        <v>0</v>
      </c>
      <c r="AL28" s="270">
        <f>-'5C1AI_Harmony'!$AS28</f>
        <v>0</v>
      </c>
      <c r="AM28" s="270">
        <f>-'5C1AJ_Athlos'!$AS28</f>
        <v>0</v>
      </c>
      <c r="AN28" s="270">
        <f>-'5C2_LAVCA'!AT28</f>
        <v>-474</v>
      </c>
      <c r="AO28" s="270">
        <f>-'5C3_UnvView'!AT28</f>
        <v>-1391</v>
      </c>
      <c r="AP28" s="677">
        <f t="shared" si="3"/>
        <v>-1865</v>
      </c>
      <c r="AQ28" s="678">
        <f t="shared" si="4"/>
        <v>1859422</v>
      </c>
      <c r="AR28" s="221"/>
      <c r="AS28" s="222">
        <f t="shared" si="5"/>
        <v>1859422</v>
      </c>
    </row>
    <row r="29" spans="1:45" s="112" customFormat="1" ht="15.75" customHeight="1" x14ac:dyDescent="0.2">
      <c r="A29" s="675">
        <v>23</v>
      </c>
      <c r="B29" s="676" t="s">
        <v>29</v>
      </c>
      <c r="C29" s="270">
        <f>'2_State Distrib and Adjs'!BC29</f>
        <v>5792901</v>
      </c>
      <c r="D29" s="270">
        <f>-'5A3_OJJ'!S29</f>
        <v>-575</v>
      </c>
      <c r="E29" s="270"/>
      <c r="F29" s="270">
        <f>-'5C1A_Madison'!AS29</f>
        <v>0</v>
      </c>
      <c r="G29" s="270">
        <f>-'5C1B_DArbonne'!AS29</f>
        <v>0</v>
      </c>
      <c r="H29" s="270">
        <f>-'5C1C_Intl High'!AS29</f>
        <v>280</v>
      </c>
      <c r="I29" s="270">
        <f>-'5C1D_NOMMA'!AS29</f>
        <v>0</v>
      </c>
      <c r="J29" s="270">
        <f>-'5C1E_LFNO'!AS29</f>
        <v>0</v>
      </c>
      <c r="K29" s="270">
        <f>-'5C1F_L.C. Charter'!AS29</f>
        <v>0</v>
      </c>
      <c r="L29" s="270">
        <f>-'5C1G_JS Clark'!AS29</f>
        <v>0</v>
      </c>
      <c r="M29" s="270">
        <f>-'5C1H_Southwest'!AS29</f>
        <v>0</v>
      </c>
      <c r="N29" s="270">
        <f>-'5C1I_LA Key'!AS29</f>
        <v>0</v>
      </c>
      <c r="O29" s="270">
        <f>-'5C1J_Jeff Chamber'!AS29</f>
        <v>-151</v>
      </c>
      <c r="P29" s="270">
        <f>-'5C1M_GEO Mid'!AS29</f>
        <v>0</v>
      </c>
      <c r="Q29" s="270">
        <f>-'5C1N_Delta'!AS29</f>
        <v>560</v>
      </c>
      <c r="R29" s="270">
        <f>-'5C1O_Impact'!AS29</f>
        <v>0</v>
      </c>
      <c r="S29" s="270">
        <f>-'5C1P_Vision'!AS29</f>
        <v>0</v>
      </c>
      <c r="T29" s="270">
        <f>-'5C1Q_Advantage'!AS29</f>
        <v>560</v>
      </c>
      <c r="U29" s="270">
        <f>-'5C1R_Iberville'!AS29</f>
        <v>0</v>
      </c>
      <c r="V29" s="270">
        <f>-'5C1S_LC Col Prep'!AS29</f>
        <v>0</v>
      </c>
      <c r="W29" s="270">
        <f>-'5C1T_Northeast'!AS29</f>
        <v>0</v>
      </c>
      <c r="X29" s="270">
        <f>-'5C1U_Acadiana Ren'!AS29</f>
        <v>-21001</v>
      </c>
      <c r="Y29" s="270">
        <f>-'5C1V_Laf Ren'!AS29</f>
        <v>258</v>
      </c>
      <c r="Z29" s="270">
        <f>-'5C1W_Willow'!AS29</f>
        <v>819</v>
      </c>
      <c r="AA29" s="270">
        <f>-'5C1X_Tangi'!AS29</f>
        <v>0</v>
      </c>
      <c r="AB29" s="270">
        <f>-'5C1Y_GEO'!AS29</f>
        <v>0</v>
      </c>
      <c r="AC29" s="270">
        <f>-'5C1Z_Lincoln Prep'!AS29</f>
        <v>0</v>
      </c>
      <c r="AD29" s="270">
        <f>-'5C1AA_Laurel'!$AS29</f>
        <v>0</v>
      </c>
      <c r="AE29" s="270">
        <f>-'5C1AB_Apex'!$AS29</f>
        <v>0</v>
      </c>
      <c r="AF29" s="270">
        <f>-'5C1AC_Smothers'!$AS29</f>
        <v>0</v>
      </c>
      <c r="AG29" s="270">
        <f>-'5C1AD_Greater'!$AS29</f>
        <v>0</v>
      </c>
      <c r="AH29" s="270">
        <f>-'5C1AE_Noble Minds'!$AS29</f>
        <v>0</v>
      </c>
      <c r="AI29" s="270">
        <f>-'5C1AF_JCFA-Laf'!$AS29</f>
        <v>128</v>
      </c>
      <c r="AJ29" s="270">
        <f>-'5C1AG_Collegiate'!$AS29</f>
        <v>0</v>
      </c>
      <c r="AK29" s="270">
        <f>-'5C1AH_BRUP'!$AS29</f>
        <v>0</v>
      </c>
      <c r="AL29" s="270">
        <f>-'5C1AI_Harmony'!$AS29</f>
        <v>0</v>
      </c>
      <c r="AM29" s="270">
        <f>-'5C1AJ_Athlos'!$AS29</f>
        <v>0</v>
      </c>
      <c r="AN29" s="270">
        <f>-'5C2_LAVCA'!AT29</f>
        <v>-17523</v>
      </c>
      <c r="AO29" s="270">
        <f>-'5C3_UnvView'!AT29</f>
        <v>-8781</v>
      </c>
      <c r="AP29" s="677">
        <f t="shared" si="3"/>
        <v>-45426</v>
      </c>
      <c r="AQ29" s="678">
        <f t="shared" si="4"/>
        <v>5747475</v>
      </c>
      <c r="AR29" s="221"/>
      <c r="AS29" s="222">
        <f t="shared" si="5"/>
        <v>5747475</v>
      </c>
    </row>
    <row r="30" spans="1:45" s="112" customFormat="1" ht="15.75" customHeight="1" x14ac:dyDescent="0.2">
      <c r="A30" s="675">
        <v>24</v>
      </c>
      <c r="B30" s="676" t="s">
        <v>30</v>
      </c>
      <c r="C30" s="270">
        <f>'2_State Distrib and Adjs'!BC30</f>
        <v>940785</v>
      </c>
      <c r="D30" s="270">
        <f>-'5A3_OJJ'!S30</f>
        <v>-1559</v>
      </c>
      <c r="E30" s="270"/>
      <c r="F30" s="270">
        <f>-'5C1A_Madison'!AS30</f>
        <v>2358</v>
      </c>
      <c r="G30" s="270">
        <f>-'5C1B_DArbonne'!AS30</f>
        <v>0</v>
      </c>
      <c r="H30" s="270">
        <f>-'5C1C_Intl High'!AS30</f>
        <v>0</v>
      </c>
      <c r="I30" s="270">
        <f>-'5C1D_NOMMA'!AS30</f>
        <v>0</v>
      </c>
      <c r="J30" s="270">
        <f>-'5C1E_LFNO'!AS30</f>
        <v>0</v>
      </c>
      <c r="K30" s="270">
        <f>-'5C1F_L.C. Charter'!AS30</f>
        <v>0</v>
      </c>
      <c r="L30" s="270">
        <f>-'5C1G_JS Clark'!AS30</f>
        <v>0</v>
      </c>
      <c r="M30" s="270">
        <f>-'5C1H_Southwest'!AS30</f>
        <v>0</v>
      </c>
      <c r="N30" s="270">
        <f>-'5C1I_LA Key'!AS30</f>
        <v>-28554</v>
      </c>
      <c r="O30" s="270">
        <f>-'5C1J_Jeff Chamber'!AS30</f>
        <v>0</v>
      </c>
      <c r="P30" s="270">
        <f>-'5C1M_GEO Mid'!AS30</f>
        <v>0</v>
      </c>
      <c r="Q30" s="270">
        <f>-'5C1N_Delta'!AS30</f>
        <v>0</v>
      </c>
      <c r="R30" s="270">
        <f>-'5C1O_Impact'!AS30</f>
        <v>0</v>
      </c>
      <c r="S30" s="270">
        <f>-'5C1P_Vision'!AS30</f>
        <v>0</v>
      </c>
      <c r="T30" s="270">
        <f>-'5C1Q_Advantage'!AS30</f>
        <v>-1094</v>
      </c>
      <c r="U30" s="270">
        <f>-'5C1R_Iberville'!AS30</f>
        <v>-309850</v>
      </c>
      <c r="V30" s="270">
        <f>-'5C1S_LC Col Prep'!AS30</f>
        <v>0</v>
      </c>
      <c r="W30" s="270">
        <f>-'5C1T_Northeast'!AS30</f>
        <v>0</v>
      </c>
      <c r="X30" s="270">
        <f>-'5C1U_Acadiana Ren'!AS30</f>
        <v>0</v>
      </c>
      <c r="Y30" s="270">
        <f>-'5C1V_Laf Ren'!AS30</f>
        <v>0</v>
      </c>
      <c r="Z30" s="270">
        <f>-'5C1W_Willow'!AS30</f>
        <v>0</v>
      </c>
      <c r="AA30" s="270">
        <f>-'5C1X_Tangi'!AS30</f>
        <v>0</v>
      </c>
      <c r="AB30" s="270">
        <f>-'5C1Y_GEO'!AS30</f>
        <v>0</v>
      </c>
      <c r="AC30" s="270">
        <f>-'5C1Z_Lincoln Prep'!AS30</f>
        <v>0</v>
      </c>
      <c r="AD30" s="270">
        <f>-'5C1AA_Laurel'!$AS30</f>
        <v>0</v>
      </c>
      <c r="AE30" s="270">
        <f>-'5C1AB_Apex'!$AS30</f>
        <v>-1183</v>
      </c>
      <c r="AF30" s="270">
        <f>-'5C1AC_Smothers'!$AS30</f>
        <v>0</v>
      </c>
      <c r="AG30" s="270">
        <f>-'5C1AD_Greater'!$AS30</f>
        <v>0</v>
      </c>
      <c r="AH30" s="270">
        <f>-'5C1AE_Noble Minds'!$AS30</f>
        <v>0</v>
      </c>
      <c r="AI30" s="270">
        <f>-'5C1AF_JCFA-Laf'!$AS30</f>
        <v>0</v>
      </c>
      <c r="AJ30" s="270">
        <f>-'5C1AG_Collegiate'!$AS30</f>
        <v>0</v>
      </c>
      <c r="AK30" s="270">
        <f>-'5C1AH_BRUP'!$AS30</f>
        <v>0</v>
      </c>
      <c r="AL30" s="270">
        <f>-'5C1AI_Harmony'!$AS30</f>
        <v>0</v>
      </c>
      <c r="AM30" s="270">
        <f>-'5C1AJ_Athlos'!$AS30</f>
        <v>0</v>
      </c>
      <c r="AN30" s="270">
        <f>-'5C2_LAVCA'!AT30</f>
        <v>-4397</v>
      </c>
      <c r="AO30" s="270">
        <f>-'5C3_UnvView'!AT30</f>
        <v>-11394</v>
      </c>
      <c r="AP30" s="677">
        <f t="shared" si="3"/>
        <v>-355673</v>
      </c>
      <c r="AQ30" s="678">
        <f t="shared" si="4"/>
        <v>585112</v>
      </c>
      <c r="AR30" s="221"/>
      <c r="AS30" s="222">
        <f t="shared" si="5"/>
        <v>585112</v>
      </c>
    </row>
    <row r="31" spans="1:45" s="112" customFormat="1" ht="15.75" customHeight="1" x14ac:dyDescent="0.2">
      <c r="A31" s="662">
        <v>25</v>
      </c>
      <c r="B31" s="663" t="s">
        <v>31</v>
      </c>
      <c r="C31" s="664">
        <f>'2_State Distrib and Adjs'!BC31</f>
        <v>1003811</v>
      </c>
      <c r="D31" s="664">
        <f>-'5A3_OJJ'!S31</f>
        <v>-183</v>
      </c>
      <c r="E31" s="664"/>
      <c r="F31" s="664">
        <f>-'5C1A_Madison'!AS31</f>
        <v>0</v>
      </c>
      <c r="G31" s="664">
        <f>-'5C1B_DArbonne'!AS31</f>
        <v>0</v>
      </c>
      <c r="H31" s="664">
        <f>-'5C1C_Intl High'!AS31</f>
        <v>0</v>
      </c>
      <c r="I31" s="664">
        <f>-'5C1D_NOMMA'!AS31</f>
        <v>0</v>
      </c>
      <c r="J31" s="664">
        <f>-'5C1E_LFNO'!AS31</f>
        <v>0</v>
      </c>
      <c r="K31" s="664">
        <f>-'5C1F_L.C. Charter'!AS31</f>
        <v>0</v>
      </c>
      <c r="L31" s="664">
        <f>-'5C1G_JS Clark'!AS31</f>
        <v>0</v>
      </c>
      <c r="M31" s="664">
        <f>-'5C1H_Southwest'!AS31</f>
        <v>0</v>
      </c>
      <c r="N31" s="664">
        <f>-'5C1I_LA Key'!AS31</f>
        <v>0</v>
      </c>
      <c r="O31" s="664">
        <f>-'5C1J_Jeff Chamber'!AS31</f>
        <v>0</v>
      </c>
      <c r="P31" s="664">
        <f>-'5C1M_GEO Mid'!AS31</f>
        <v>0</v>
      </c>
      <c r="Q31" s="664">
        <f>-'5C1N_Delta'!AS31</f>
        <v>0</v>
      </c>
      <c r="R31" s="664">
        <f>-'5C1O_Impact'!AS31</f>
        <v>0</v>
      </c>
      <c r="S31" s="664">
        <f>-'5C1P_Vision'!AS31</f>
        <v>0</v>
      </c>
      <c r="T31" s="664">
        <f>-'5C1Q_Advantage'!AS31</f>
        <v>0</v>
      </c>
      <c r="U31" s="664">
        <f>-'5C1R_Iberville'!AS31</f>
        <v>0</v>
      </c>
      <c r="V31" s="664">
        <f>-'5C1S_LC Col Prep'!AS31</f>
        <v>0</v>
      </c>
      <c r="W31" s="664">
        <f>-'5C1T_Northeast'!AS31</f>
        <v>0</v>
      </c>
      <c r="X31" s="664">
        <f>-'5C1U_Acadiana Ren'!AS31</f>
        <v>0</v>
      </c>
      <c r="Y31" s="664">
        <f>-'5C1V_Laf Ren'!AS31</f>
        <v>0</v>
      </c>
      <c r="Z31" s="664">
        <f>-'5C1W_Willow'!AS31</f>
        <v>0</v>
      </c>
      <c r="AA31" s="664">
        <f>-'5C1X_Tangi'!AS31</f>
        <v>0</v>
      </c>
      <c r="AB31" s="664">
        <f>-'5C1Y_GEO'!AS31</f>
        <v>0</v>
      </c>
      <c r="AC31" s="664">
        <f>-'5C1Z_Lincoln Prep'!AS31</f>
        <v>-8639</v>
      </c>
      <c r="AD31" s="664">
        <f>-'5C1AA_Laurel'!$AS31</f>
        <v>0</v>
      </c>
      <c r="AE31" s="664">
        <f>-'5C1AB_Apex'!$AS31</f>
        <v>0</v>
      </c>
      <c r="AF31" s="664">
        <f>-'5C1AC_Smothers'!$AS31</f>
        <v>0</v>
      </c>
      <c r="AG31" s="664">
        <f>-'5C1AD_Greater'!$AS31</f>
        <v>0</v>
      </c>
      <c r="AH31" s="664">
        <f>-'5C1AE_Noble Minds'!$AS31</f>
        <v>0</v>
      </c>
      <c r="AI31" s="664">
        <f>-'5C1AF_JCFA-Laf'!$AS31</f>
        <v>0</v>
      </c>
      <c r="AJ31" s="664">
        <f>-'5C1AG_Collegiate'!$AS31</f>
        <v>0</v>
      </c>
      <c r="AK31" s="664">
        <f>-'5C1AH_BRUP'!$AS31</f>
        <v>0</v>
      </c>
      <c r="AL31" s="1100">
        <f>-'5C1AI_Harmony'!$AS31</f>
        <v>0</v>
      </c>
      <c r="AM31" s="1100">
        <f>-'5C1AJ_Athlos'!$AS31</f>
        <v>0</v>
      </c>
      <c r="AN31" s="664">
        <f>-'5C2_LAVCA'!AT31</f>
        <v>-3670</v>
      </c>
      <c r="AO31" s="664">
        <f>-'5C3_UnvView'!AT31</f>
        <v>-3518</v>
      </c>
      <c r="AP31" s="665">
        <f t="shared" si="3"/>
        <v>-16010</v>
      </c>
      <c r="AQ31" s="666">
        <f t="shared" si="4"/>
        <v>987801</v>
      </c>
      <c r="AR31" s="1916"/>
      <c r="AS31" s="1917">
        <f t="shared" si="5"/>
        <v>987801</v>
      </c>
    </row>
    <row r="32" spans="1:45" s="112" customFormat="1" ht="15.75" customHeight="1" x14ac:dyDescent="0.2">
      <c r="A32" s="675">
        <v>26</v>
      </c>
      <c r="B32" s="676" t="s">
        <v>32</v>
      </c>
      <c r="C32" s="270">
        <f>'2_State Distrib and Adjs'!BC32</f>
        <v>18275466</v>
      </c>
      <c r="D32" s="270">
        <f>-'5A3_OJJ'!S32</f>
        <v>-4724</v>
      </c>
      <c r="E32" s="270"/>
      <c r="F32" s="270">
        <f>-'5C1A_Madison'!AS32</f>
        <v>0</v>
      </c>
      <c r="G32" s="270">
        <f>-'5C1B_DArbonne'!AS32</f>
        <v>0</v>
      </c>
      <c r="H32" s="270">
        <f>-'5C1C_Intl High'!AS32</f>
        <v>-20395</v>
      </c>
      <c r="I32" s="270">
        <f>-'5C1D_NOMMA'!AS32</f>
        <v>-279724</v>
      </c>
      <c r="J32" s="270">
        <f>-'5C1E_LFNO'!AS32</f>
        <v>-97996</v>
      </c>
      <c r="K32" s="270">
        <f>-'5C1F_L.C. Charter'!AS32</f>
        <v>0</v>
      </c>
      <c r="L32" s="270">
        <f>-'5C1G_JS Clark'!AS32</f>
        <v>0</v>
      </c>
      <c r="M32" s="270">
        <f>-'5C1H_Southwest'!AS32</f>
        <v>0</v>
      </c>
      <c r="N32" s="270">
        <f>-'5C1I_LA Key'!AS32</f>
        <v>0</v>
      </c>
      <c r="O32" s="270">
        <f>-'5C1J_Jeff Chamber'!AS32</f>
        <v>-89000</v>
      </c>
      <c r="P32" s="270">
        <f>-'5C1M_GEO Mid'!AS32</f>
        <v>0</v>
      </c>
      <c r="Q32" s="270">
        <f>-'5C1N_Delta'!AS32</f>
        <v>0</v>
      </c>
      <c r="R32" s="270">
        <f>-'5C1O_Impact'!AS32</f>
        <v>0</v>
      </c>
      <c r="S32" s="270">
        <f>-'5C1P_Vision'!AS32</f>
        <v>0</v>
      </c>
      <c r="T32" s="270">
        <f>-'5C1Q_Advantage'!AS32</f>
        <v>0</v>
      </c>
      <c r="U32" s="270">
        <f>-'5C1R_Iberville'!AS32</f>
        <v>0</v>
      </c>
      <c r="V32" s="270">
        <f>-'5C1S_LC Col Prep'!AS32</f>
        <v>0</v>
      </c>
      <c r="W32" s="270">
        <f>-'5C1T_Northeast'!AS32</f>
        <v>0</v>
      </c>
      <c r="X32" s="270">
        <f>-'5C1U_Acadiana Ren'!AS32</f>
        <v>0</v>
      </c>
      <c r="Y32" s="270">
        <f>-'5C1V_Laf Ren'!AS32</f>
        <v>0</v>
      </c>
      <c r="Z32" s="270">
        <f>-'5C1W_Willow'!AS32</f>
        <v>0</v>
      </c>
      <c r="AA32" s="270">
        <f>-'5C1X_Tangi'!AS32</f>
        <v>0</v>
      </c>
      <c r="AB32" s="270">
        <f>-'5C1Y_GEO'!AS32</f>
        <v>0</v>
      </c>
      <c r="AC32" s="270">
        <f>-'5C1Z_Lincoln Prep'!AS32</f>
        <v>0</v>
      </c>
      <c r="AD32" s="270">
        <f>-'5C1AA_Laurel'!$AS32</f>
        <v>0</v>
      </c>
      <c r="AE32" s="270">
        <f>-'5C1AB_Apex'!$AS32</f>
        <v>0</v>
      </c>
      <c r="AF32" s="270">
        <f>-'5C1AC_Smothers'!$AS32</f>
        <v>-122604</v>
      </c>
      <c r="AG32" s="270">
        <f>-'5C1AD_Greater'!$AS32</f>
        <v>0</v>
      </c>
      <c r="AH32" s="270">
        <f>-'5C1AE_Noble Minds'!$AS32</f>
        <v>-6931</v>
      </c>
      <c r="AI32" s="270">
        <f>-'5C1AF_JCFA-Laf'!$AS32</f>
        <v>0</v>
      </c>
      <c r="AJ32" s="270">
        <f>-'5C1AG_Collegiate'!$AS32</f>
        <v>0</v>
      </c>
      <c r="AK32" s="270">
        <f>-'5C1AH_BRUP'!$AS32</f>
        <v>0</v>
      </c>
      <c r="AL32" s="270">
        <f>-'5C1AI_Harmony'!$AS32</f>
        <v>-6541</v>
      </c>
      <c r="AM32" s="270">
        <f>-'5C1AJ_Athlos'!$AS32</f>
        <v>-419912</v>
      </c>
      <c r="AN32" s="270">
        <f>-'5C2_LAVCA'!AT32</f>
        <v>-65891</v>
      </c>
      <c r="AO32" s="270">
        <f>-'5C3_UnvView'!AT32</f>
        <v>-70568</v>
      </c>
      <c r="AP32" s="677">
        <f t="shared" si="3"/>
        <v>-1184286</v>
      </c>
      <c r="AQ32" s="678">
        <f t="shared" si="4"/>
        <v>17091180</v>
      </c>
      <c r="AR32" s="221"/>
      <c r="AS32" s="222">
        <f t="shared" si="5"/>
        <v>17091180</v>
      </c>
    </row>
    <row r="33" spans="1:45" s="112" customFormat="1" ht="15.75" customHeight="1" x14ac:dyDescent="0.2">
      <c r="A33" s="675">
        <v>27</v>
      </c>
      <c r="B33" s="676" t="s">
        <v>33</v>
      </c>
      <c r="C33" s="270">
        <f>'2_State Distrib and Adjs'!BC33</f>
        <v>2907323</v>
      </c>
      <c r="D33" s="270">
        <f>-'5A3_OJJ'!S33</f>
        <v>-297</v>
      </c>
      <c r="E33" s="270"/>
      <c r="F33" s="270">
        <f>-'5C1A_Madison'!AS33</f>
        <v>0</v>
      </c>
      <c r="G33" s="270">
        <f>-'5C1B_DArbonne'!AS33</f>
        <v>0</v>
      </c>
      <c r="H33" s="270">
        <f>-'5C1C_Intl High'!AS33</f>
        <v>0</v>
      </c>
      <c r="I33" s="270">
        <f>-'5C1D_NOMMA'!AS33</f>
        <v>0</v>
      </c>
      <c r="J33" s="270">
        <f>-'5C1E_LFNO'!AS33</f>
        <v>0</v>
      </c>
      <c r="K33" s="270">
        <f>-'5C1F_L.C. Charter'!AS33</f>
        <v>-1460</v>
      </c>
      <c r="L33" s="270">
        <f>-'5C1G_JS Clark'!AS33</f>
        <v>0</v>
      </c>
      <c r="M33" s="270">
        <f>-'5C1H_Southwest'!AS33</f>
        <v>0</v>
      </c>
      <c r="N33" s="270">
        <f>-'5C1I_LA Key'!AS33</f>
        <v>0</v>
      </c>
      <c r="O33" s="270">
        <f>-'5C1J_Jeff Chamber'!AS33</f>
        <v>0</v>
      </c>
      <c r="P33" s="270">
        <f>-'5C1M_GEO Mid'!AS33</f>
        <v>0</v>
      </c>
      <c r="Q33" s="270">
        <f>-'5C1N_Delta'!AS33</f>
        <v>0</v>
      </c>
      <c r="R33" s="270">
        <f>-'5C1O_Impact'!AS33</f>
        <v>0</v>
      </c>
      <c r="S33" s="270">
        <f>-'5C1P_Vision'!AS33</f>
        <v>0</v>
      </c>
      <c r="T33" s="270">
        <f>-'5C1Q_Advantage'!AS33</f>
        <v>0</v>
      </c>
      <c r="U33" s="270">
        <f>-'5C1R_Iberville'!AS33</f>
        <v>0</v>
      </c>
      <c r="V33" s="270">
        <f>-'5C1S_LC Col Prep'!AS33</f>
        <v>568</v>
      </c>
      <c r="W33" s="270">
        <f>-'5C1T_Northeast'!AS33</f>
        <v>0</v>
      </c>
      <c r="X33" s="270">
        <f>-'5C1U_Acadiana Ren'!AS33</f>
        <v>0</v>
      </c>
      <c r="Y33" s="270">
        <f>-'5C1V_Laf Ren'!AS33</f>
        <v>0</v>
      </c>
      <c r="Z33" s="270">
        <f>-'5C1W_Willow'!AS33</f>
        <v>0</v>
      </c>
      <c r="AA33" s="270">
        <f>-'5C1X_Tangi'!AS33</f>
        <v>0</v>
      </c>
      <c r="AB33" s="270">
        <f>-'5C1Y_GEO'!AS33</f>
        <v>0</v>
      </c>
      <c r="AC33" s="270">
        <f>-'5C1Z_Lincoln Prep'!AS33</f>
        <v>0</v>
      </c>
      <c r="AD33" s="270">
        <f>-'5C1AA_Laurel'!$AS33</f>
        <v>0</v>
      </c>
      <c r="AE33" s="270">
        <f>-'5C1AB_Apex'!$AS33</f>
        <v>0</v>
      </c>
      <c r="AF33" s="270">
        <f>-'5C1AC_Smothers'!$AS33</f>
        <v>0</v>
      </c>
      <c r="AG33" s="270">
        <f>-'5C1AD_Greater'!$AS33</f>
        <v>0</v>
      </c>
      <c r="AH33" s="270">
        <f>-'5C1AE_Noble Minds'!$AS33</f>
        <v>0</v>
      </c>
      <c r="AI33" s="270">
        <f>-'5C1AF_JCFA-Laf'!$AS33</f>
        <v>0</v>
      </c>
      <c r="AJ33" s="270">
        <f>-'5C1AG_Collegiate'!$AS33</f>
        <v>0</v>
      </c>
      <c r="AK33" s="270">
        <f>-'5C1AH_BRUP'!$AS33</f>
        <v>0</v>
      </c>
      <c r="AL33" s="270">
        <f>-'5C1AI_Harmony'!$AS33</f>
        <v>0</v>
      </c>
      <c r="AM33" s="270">
        <f>-'5C1AJ_Athlos'!$AS33</f>
        <v>0</v>
      </c>
      <c r="AN33" s="270">
        <f>-'5C2_LAVCA'!AT33</f>
        <v>-5052</v>
      </c>
      <c r="AO33" s="270">
        <f>-'5C3_UnvView'!AT33</f>
        <v>-3037</v>
      </c>
      <c r="AP33" s="677">
        <f t="shared" si="3"/>
        <v>-9278</v>
      </c>
      <c r="AQ33" s="678">
        <f t="shared" si="4"/>
        <v>2898045</v>
      </c>
      <c r="AR33" s="221"/>
      <c r="AS33" s="222">
        <f t="shared" si="5"/>
        <v>2898045</v>
      </c>
    </row>
    <row r="34" spans="1:45" s="112" customFormat="1" ht="15.75" customHeight="1" x14ac:dyDescent="0.2">
      <c r="A34" s="675">
        <v>28</v>
      </c>
      <c r="B34" s="676" t="s">
        <v>34</v>
      </c>
      <c r="C34" s="270">
        <f>'2_State Distrib and Adjs'!BC34</f>
        <v>10970162</v>
      </c>
      <c r="D34" s="270">
        <f>-'5A3_OJJ'!S34</f>
        <v>-2073</v>
      </c>
      <c r="E34" s="270"/>
      <c r="F34" s="270">
        <f>-'5C1A_Madison'!AS34</f>
        <v>0</v>
      </c>
      <c r="G34" s="270">
        <f>-'5C1B_DArbonne'!AS34</f>
        <v>930</v>
      </c>
      <c r="H34" s="270">
        <f>-'5C1C_Intl High'!AS34</f>
        <v>0</v>
      </c>
      <c r="I34" s="270">
        <f>-'5C1D_NOMMA'!AS34</f>
        <v>0</v>
      </c>
      <c r="J34" s="270">
        <f>-'5C1E_LFNO'!AS34</f>
        <v>0</v>
      </c>
      <c r="K34" s="270">
        <f>-'5C1F_L.C. Charter'!AS34</f>
        <v>0</v>
      </c>
      <c r="L34" s="270">
        <f>-'5C1G_JS Clark'!AS34</f>
        <v>931</v>
      </c>
      <c r="M34" s="270">
        <f>-'5C1H_Southwest'!AS34</f>
        <v>930</v>
      </c>
      <c r="N34" s="270">
        <f>-'5C1I_LA Key'!AS34</f>
        <v>0</v>
      </c>
      <c r="O34" s="270">
        <f>-'5C1J_Jeff Chamber'!AS34</f>
        <v>-989</v>
      </c>
      <c r="P34" s="270">
        <f>-'5C1M_GEO Mid'!AS34</f>
        <v>0</v>
      </c>
      <c r="Q34" s="270">
        <f>-'5C1N_Delta'!AS34</f>
        <v>0</v>
      </c>
      <c r="R34" s="270">
        <f>-'5C1O_Impact'!AS34</f>
        <v>0</v>
      </c>
      <c r="S34" s="270">
        <f>-'5C1P_Vision'!AS34</f>
        <v>0</v>
      </c>
      <c r="T34" s="270">
        <f>-'5C1Q_Advantage'!AS34</f>
        <v>0</v>
      </c>
      <c r="U34" s="270">
        <f>-'5C1R_Iberville'!AS34</f>
        <v>0</v>
      </c>
      <c r="V34" s="270">
        <f>-'5C1S_LC Col Prep'!AS34</f>
        <v>0</v>
      </c>
      <c r="W34" s="270">
        <f>-'5C1T_Northeast'!AS34</f>
        <v>0</v>
      </c>
      <c r="X34" s="270">
        <f>-'5C1U_Acadiana Ren'!AS34</f>
        <v>-378676</v>
      </c>
      <c r="Y34" s="270">
        <f>-'5C1V_Laf Ren'!AS34</f>
        <v>-486253</v>
      </c>
      <c r="Z34" s="270">
        <f>-'5C1W_Willow'!AS34</f>
        <v>-427858</v>
      </c>
      <c r="AA34" s="270">
        <f>-'5C1X_Tangi'!AS34</f>
        <v>0</v>
      </c>
      <c r="AB34" s="270">
        <f>-'5C1Y_GEO'!AS34</f>
        <v>0</v>
      </c>
      <c r="AC34" s="270">
        <f>-'5C1Z_Lincoln Prep'!AS34</f>
        <v>0</v>
      </c>
      <c r="AD34" s="270">
        <f>-'5C1AA_Laurel'!$AS34</f>
        <v>0</v>
      </c>
      <c r="AE34" s="270">
        <f>-'5C1AB_Apex'!$AS34</f>
        <v>0</v>
      </c>
      <c r="AF34" s="270">
        <f>-'5C1AC_Smothers'!$AS34</f>
        <v>0</v>
      </c>
      <c r="AG34" s="270">
        <f>-'5C1AD_Greater'!$AS34</f>
        <v>0</v>
      </c>
      <c r="AH34" s="270">
        <f>-'5C1AE_Noble Minds'!$AS34</f>
        <v>0</v>
      </c>
      <c r="AI34" s="270">
        <f>-'5C1AF_JCFA-Laf'!$AS34</f>
        <v>-34513</v>
      </c>
      <c r="AJ34" s="270">
        <f>-'5C1AG_Collegiate'!$AS34</f>
        <v>0</v>
      </c>
      <c r="AK34" s="270">
        <f>-'5C1AH_BRUP'!$AS34</f>
        <v>0</v>
      </c>
      <c r="AL34" s="270">
        <f>-'5C1AI_Harmony'!$AS34</f>
        <v>0</v>
      </c>
      <c r="AM34" s="270">
        <f>-'5C1AJ_Athlos'!$AS34</f>
        <v>0</v>
      </c>
      <c r="AN34" s="270">
        <f>-'5C2_LAVCA'!AT34</f>
        <v>-11668</v>
      </c>
      <c r="AO34" s="270">
        <f>-'5C3_UnvView'!AT34</f>
        <v>-51064</v>
      </c>
      <c r="AP34" s="677">
        <f t="shared" si="3"/>
        <v>-1390303</v>
      </c>
      <c r="AQ34" s="678">
        <f t="shared" si="4"/>
        <v>9579859</v>
      </c>
      <c r="AR34" s="221"/>
      <c r="AS34" s="222">
        <f t="shared" si="5"/>
        <v>9579859</v>
      </c>
    </row>
    <row r="35" spans="1:45" s="112" customFormat="1" ht="15.75" customHeight="1" x14ac:dyDescent="0.2">
      <c r="A35" s="675">
        <v>29</v>
      </c>
      <c r="B35" s="676" t="s">
        <v>35</v>
      </c>
      <c r="C35" s="270">
        <f>'2_State Distrib and Adjs'!BC35</f>
        <v>5618535</v>
      </c>
      <c r="D35" s="270">
        <f>-'5A3_OJJ'!S35</f>
        <v>-1633</v>
      </c>
      <c r="E35" s="270"/>
      <c r="F35" s="270">
        <f>-'5C1A_Madison'!AS35</f>
        <v>0</v>
      </c>
      <c r="G35" s="270">
        <f>-'5C1B_DArbonne'!AS35</f>
        <v>0</v>
      </c>
      <c r="H35" s="270">
        <f>-'5C1C_Intl High'!AS35</f>
        <v>-860</v>
      </c>
      <c r="I35" s="270">
        <f>-'5C1D_NOMMA'!AS35</f>
        <v>0</v>
      </c>
      <c r="J35" s="270">
        <f>-'5C1E_LFNO'!AS35</f>
        <v>0</v>
      </c>
      <c r="K35" s="270">
        <f>-'5C1F_L.C. Charter'!AS35</f>
        <v>0</v>
      </c>
      <c r="L35" s="270">
        <f>-'5C1G_JS Clark'!AS35</f>
        <v>0</v>
      </c>
      <c r="M35" s="270">
        <f>-'5C1H_Southwest'!AS35</f>
        <v>0</v>
      </c>
      <c r="N35" s="270">
        <f>-'5C1I_LA Key'!AS35</f>
        <v>0</v>
      </c>
      <c r="O35" s="270">
        <f>-'5C1J_Jeff Chamber'!AS35</f>
        <v>0</v>
      </c>
      <c r="P35" s="270">
        <f>-'5C1M_GEO Mid'!AS35</f>
        <v>0</v>
      </c>
      <c r="Q35" s="270">
        <f>-'5C1N_Delta'!AS35</f>
        <v>0</v>
      </c>
      <c r="R35" s="270">
        <f>-'5C1O_Impact'!AS35</f>
        <v>0</v>
      </c>
      <c r="S35" s="270">
        <f>-'5C1P_Vision'!AS35</f>
        <v>0</v>
      </c>
      <c r="T35" s="270">
        <f>-'5C1Q_Advantage'!AS35</f>
        <v>0</v>
      </c>
      <c r="U35" s="270">
        <f>-'5C1R_Iberville'!AS35</f>
        <v>0</v>
      </c>
      <c r="V35" s="270">
        <f>-'5C1S_LC Col Prep'!AS35</f>
        <v>0</v>
      </c>
      <c r="W35" s="270">
        <f>-'5C1T_Northeast'!AS35</f>
        <v>599</v>
      </c>
      <c r="X35" s="270">
        <f>-'5C1U_Acadiana Ren'!AS35</f>
        <v>0</v>
      </c>
      <c r="Y35" s="270">
        <f>-'5C1V_Laf Ren'!AS35</f>
        <v>0</v>
      </c>
      <c r="Z35" s="270">
        <f>-'5C1W_Willow'!AS35</f>
        <v>0</v>
      </c>
      <c r="AA35" s="270">
        <f>-'5C1X_Tangi'!AS35</f>
        <v>0</v>
      </c>
      <c r="AB35" s="270">
        <f>-'5C1Y_GEO'!AS35</f>
        <v>0</v>
      </c>
      <c r="AC35" s="270">
        <f>-'5C1Z_Lincoln Prep'!AS35</f>
        <v>0</v>
      </c>
      <c r="AD35" s="270">
        <f>-'5C1AA_Laurel'!$AS35</f>
        <v>0</v>
      </c>
      <c r="AE35" s="270">
        <f>-'5C1AB_Apex'!$AS35</f>
        <v>0</v>
      </c>
      <c r="AF35" s="270">
        <f>-'5C1AC_Smothers'!$AS35</f>
        <v>0</v>
      </c>
      <c r="AG35" s="270">
        <f>-'5C1AD_Greater'!$AS35</f>
        <v>-456</v>
      </c>
      <c r="AH35" s="270">
        <f>-'5C1AE_Noble Minds'!$AS35</f>
        <v>0</v>
      </c>
      <c r="AI35" s="270">
        <f>-'5C1AF_JCFA-Laf'!$AS35</f>
        <v>0</v>
      </c>
      <c r="AJ35" s="270">
        <f>-'5C1AG_Collegiate'!$AS35</f>
        <v>0</v>
      </c>
      <c r="AK35" s="270">
        <f>-'5C1AH_BRUP'!$AS35</f>
        <v>0</v>
      </c>
      <c r="AL35" s="270">
        <f>-'5C1AI_Harmony'!$AS35</f>
        <v>0</v>
      </c>
      <c r="AM35" s="270">
        <f>-'5C1AJ_Athlos'!$AS35</f>
        <v>0</v>
      </c>
      <c r="AN35" s="270">
        <f>-'5C2_LAVCA'!AT35</f>
        <v>-6820</v>
      </c>
      <c r="AO35" s="270">
        <f>-'5C3_UnvView'!AT35</f>
        <v>-40516</v>
      </c>
      <c r="AP35" s="677">
        <f t="shared" si="3"/>
        <v>-49686</v>
      </c>
      <c r="AQ35" s="678">
        <f t="shared" si="4"/>
        <v>5568849</v>
      </c>
      <c r="AR35" s="221"/>
      <c r="AS35" s="222">
        <f t="shared" si="5"/>
        <v>5568849</v>
      </c>
    </row>
    <row r="36" spans="1:45" s="112" customFormat="1" ht="15.75" customHeight="1" x14ac:dyDescent="0.2">
      <c r="A36" s="662">
        <v>30</v>
      </c>
      <c r="B36" s="663" t="s">
        <v>36</v>
      </c>
      <c r="C36" s="664">
        <f>'2_State Distrib and Adjs'!BC36</f>
        <v>1408168</v>
      </c>
      <c r="D36" s="664">
        <f>-'5A3_OJJ'!S36</f>
        <v>-165</v>
      </c>
      <c r="E36" s="664"/>
      <c r="F36" s="664">
        <f>-'5C1A_Madison'!AS36</f>
        <v>0</v>
      </c>
      <c r="G36" s="664">
        <f>-'5C1B_DArbonne'!AS36</f>
        <v>0</v>
      </c>
      <c r="H36" s="664">
        <f>-'5C1C_Intl High'!AS36</f>
        <v>0</v>
      </c>
      <c r="I36" s="664">
        <f>-'5C1D_NOMMA'!AS36</f>
        <v>0</v>
      </c>
      <c r="J36" s="664">
        <f>-'5C1E_LFNO'!AS36</f>
        <v>0</v>
      </c>
      <c r="K36" s="664">
        <f>-'5C1F_L.C. Charter'!AS36</f>
        <v>0</v>
      </c>
      <c r="L36" s="664">
        <f>-'5C1G_JS Clark'!AS36</f>
        <v>0</v>
      </c>
      <c r="M36" s="664">
        <f>-'5C1H_Southwest'!AS36</f>
        <v>0</v>
      </c>
      <c r="N36" s="664">
        <f>-'5C1I_LA Key'!AS36</f>
        <v>0</v>
      </c>
      <c r="O36" s="664">
        <f>-'5C1J_Jeff Chamber'!AS36</f>
        <v>0</v>
      </c>
      <c r="P36" s="664">
        <f>-'5C1M_GEO Mid'!AS36</f>
        <v>0</v>
      </c>
      <c r="Q36" s="664">
        <f>-'5C1N_Delta'!AS36</f>
        <v>0</v>
      </c>
      <c r="R36" s="664">
        <f>-'5C1O_Impact'!AS36</f>
        <v>0</v>
      </c>
      <c r="S36" s="664">
        <f>-'5C1P_Vision'!AS36</f>
        <v>0</v>
      </c>
      <c r="T36" s="664">
        <f>-'5C1Q_Advantage'!AS36</f>
        <v>0</v>
      </c>
      <c r="U36" s="664">
        <f>-'5C1R_Iberville'!AS36</f>
        <v>0</v>
      </c>
      <c r="V36" s="664">
        <f>-'5C1S_LC Col Prep'!AS36</f>
        <v>0</v>
      </c>
      <c r="W36" s="664">
        <f>-'5C1T_Northeast'!AS36</f>
        <v>0</v>
      </c>
      <c r="X36" s="664">
        <f>-'5C1U_Acadiana Ren'!AS36</f>
        <v>0</v>
      </c>
      <c r="Y36" s="664">
        <f>-'5C1V_Laf Ren'!AS36</f>
        <v>0</v>
      </c>
      <c r="Z36" s="664">
        <f>-'5C1W_Willow'!AS36</f>
        <v>0</v>
      </c>
      <c r="AA36" s="664">
        <f>-'5C1X_Tangi'!AS36</f>
        <v>0</v>
      </c>
      <c r="AB36" s="664">
        <f>-'5C1Y_GEO'!AS36</f>
        <v>0</v>
      </c>
      <c r="AC36" s="664">
        <f>-'5C1Z_Lincoln Prep'!AS36</f>
        <v>0</v>
      </c>
      <c r="AD36" s="664">
        <f>-'5C1AA_Laurel'!$AS36</f>
        <v>0</v>
      </c>
      <c r="AE36" s="664">
        <f>-'5C1AB_Apex'!$AS36</f>
        <v>0</v>
      </c>
      <c r="AF36" s="664">
        <f>-'5C1AC_Smothers'!$AS36</f>
        <v>0</v>
      </c>
      <c r="AG36" s="664">
        <f>-'5C1AD_Greater'!$AS36</f>
        <v>0</v>
      </c>
      <c r="AH36" s="664">
        <f>-'5C1AE_Noble Minds'!$AS36</f>
        <v>0</v>
      </c>
      <c r="AI36" s="664">
        <f>-'5C1AF_JCFA-Laf'!$AS36</f>
        <v>0</v>
      </c>
      <c r="AJ36" s="664">
        <f>-'5C1AG_Collegiate'!$AS36</f>
        <v>0</v>
      </c>
      <c r="AK36" s="664">
        <f>-'5C1AH_BRUP'!$AS36</f>
        <v>0</v>
      </c>
      <c r="AL36" s="1100">
        <f>-'5C1AI_Harmony'!$AS36</f>
        <v>0</v>
      </c>
      <c r="AM36" s="1100">
        <f>-'5C1AJ_Athlos'!$AS36</f>
        <v>0</v>
      </c>
      <c r="AN36" s="664">
        <f>-'5C2_LAVCA'!AT36</f>
        <v>712</v>
      </c>
      <c r="AO36" s="664">
        <f>-'5C3_UnvView'!AT36</f>
        <v>-3693</v>
      </c>
      <c r="AP36" s="665">
        <f t="shared" si="3"/>
        <v>-3146</v>
      </c>
      <c r="AQ36" s="666">
        <f t="shared" si="4"/>
        <v>1405022</v>
      </c>
      <c r="AR36" s="1916"/>
      <c r="AS36" s="1917">
        <f t="shared" si="5"/>
        <v>1405022</v>
      </c>
    </row>
    <row r="37" spans="1:45" s="112" customFormat="1" ht="15.75" customHeight="1" x14ac:dyDescent="0.2">
      <c r="A37" s="675">
        <v>31</v>
      </c>
      <c r="B37" s="676" t="s">
        <v>37</v>
      </c>
      <c r="C37" s="270">
        <f>'2_State Distrib and Adjs'!BC37</f>
        <v>2325727</v>
      </c>
      <c r="D37" s="270">
        <f>-'5A3_OJJ'!S37</f>
        <v>-808</v>
      </c>
      <c r="E37" s="270"/>
      <c r="F37" s="270">
        <f>-'5C1A_Madison'!AS37</f>
        <v>0</v>
      </c>
      <c r="G37" s="270">
        <f>-'5C1B_DArbonne'!AS37</f>
        <v>-45460</v>
      </c>
      <c r="H37" s="270">
        <f>-'5C1C_Intl High'!AS37</f>
        <v>0</v>
      </c>
      <c r="I37" s="270">
        <f>-'5C1D_NOMMA'!AS37</f>
        <v>0</v>
      </c>
      <c r="J37" s="270">
        <f>-'5C1E_LFNO'!AS37</f>
        <v>0</v>
      </c>
      <c r="K37" s="270">
        <f>-'5C1F_L.C. Charter'!AS37</f>
        <v>0</v>
      </c>
      <c r="L37" s="270">
        <f>-'5C1G_JS Clark'!AS37</f>
        <v>0</v>
      </c>
      <c r="M37" s="270">
        <f>-'5C1H_Southwest'!AS37</f>
        <v>0</v>
      </c>
      <c r="N37" s="270">
        <f>-'5C1I_LA Key'!AS37</f>
        <v>0</v>
      </c>
      <c r="O37" s="270">
        <f>-'5C1J_Jeff Chamber'!AS37</f>
        <v>0</v>
      </c>
      <c r="P37" s="270">
        <f>-'5C1M_GEO Mid'!AS37</f>
        <v>0</v>
      </c>
      <c r="Q37" s="270">
        <f>-'5C1N_Delta'!AS37</f>
        <v>0</v>
      </c>
      <c r="R37" s="270">
        <f>-'5C1O_Impact'!AS37</f>
        <v>0</v>
      </c>
      <c r="S37" s="270">
        <f>-'5C1P_Vision'!AS37</f>
        <v>0</v>
      </c>
      <c r="T37" s="270">
        <f>-'5C1Q_Advantage'!AS37</f>
        <v>0</v>
      </c>
      <c r="U37" s="270">
        <f>-'5C1R_Iberville'!AS37</f>
        <v>0</v>
      </c>
      <c r="V37" s="270">
        <f>-'5C1S_LC Col Prep'!AS37</f>
        <v>0</v>
      </c>
      <c r="W37" s="270">
        <f>-'5C1T_Northeast'!AS37</f>
        <v>-2878</v>
      </c>
      <c r="X37" s="270">
        <f>-'5C1U_Acadiana Ren'!AS37</f>
        <v>0</v>
      </c>
      <c r="Y37" s="270">
        <f>-'5C1V_Laf Ren'!AS37</f>
        <v>0</v>
      </c>
      <c r="Z37" s="270">
        <f>-'5C1W_Willow'!AS37</f>
        <v>0</v>
      </c>
      <c r="AA37" s="270">
        <f>-'5C1X_Tangi'!AS37</f>
        <v>0</v>
      </c>
      <c r="AB37" s="270">
        <f>-'5C1Y_GEO'!AS37</f>
        <v>0</v>
      </c>
      <c r="AC37" s="270">
        <f>-'5C1Z_Lincoln Prep'!AS37</f>
        <v>-220911</v>
      </c>
      <c r="AD37" s="270">
        <f>-'5C1AA_Laurel'!$AS37</f>
        <v>0</v>
      </c>
      <c r="AE37" s="270">
        <f>-'5C1AB_Apex'!$AS37</f>
        <v>0</v>
      </c>
      <c r="AF37" s="270">
        <f>-'5C1AC_Smothers'!$AS37</f>
        <v>0</v>
      </c>
      <c r="AG37" s="270">
        <f>-'5C1AD_Greater'!$AS37</f>
        <v>0</v>
      </c>
      <c r="AH37" s="270">
        <f>-'5C1AE_Noble Minds'!$AS37</f>
        <v>0</v>
      </c>
      <c r="AI37" s="270">
        <f>-'5C1AF_JCFA-Laf'!$AS37</f>
        <v>0</v>
      </c>
      <c r="AJ37" s="270">
        <f>-'5C1AG_Collegiate'!$AS37</f>
        <v>0</v>
      </c>
      <c r="AK37" s="270">
        <f>-'5C1AH_BRUP'!$AS37</f>
        <v>0</v>
      </c>
      <c r="AL37" s="270">
        <f>-'5C1AI_Harmony'!$AS37</f>
        <v>0</v>
      </c>
      <c r="AM37" s="270">
        <f>-'5C1AJ_Athlos'!$AS37</f>
        <v>0</v>
      </c>
      <c r="AN37" s="270">
        <f>-'5C2_LAVCA'!AT37</f>
        <v>-10237</v>
      </c>
      <c r="AO37" s="270">
        <f>-'5C3_UnvView'!AT37</f>
        <v>-1600</v>
      </c>
      <c r="AP37" s="677">
        <f t="shared" si="3"/>
        <v>-281894</v>
      </c>
      <c r="AQ37" s="678">
        <f t="shared" si="4"/>
        <v>2043833</v>
      </c>
      <c r="AR37" s="221"/>
      <c r="AS37" s="222">
        <f t="shared" si="5"/>
        <v>2043833</v>
      </c>
    </row>
    <row r="38" spans="1:45" s="112" customFormat="1" ht="15.75" customHeight="1" x14ac:dyDescent="0.2">
      <c r="A38" s="675">
        <v>32</v>
      </c>
      <c r="B38" s="676" t="s">
        <v>38</v>
      </c>
      <c r="C38" s="270">
        <f>'2_State Distrib and Adjs'!BC38</f>
        <v>13629719</v>
      </c>
      <c r="D38" s="270">
        <f>-'5A3_OJJ'!S38</f>
        <v>-246</v>
      </c>
      <c r="E38" s="270"/>
      <c r="F38" s="270">
        <f>-'5C1A_Madison'!AS38</f>
        <v>-1235</v>
      </c>
      <c r="G38" s="270">
        <f>-'5C1B_DArbonne'!AS38</f>
        <v>0</v>
      </c>
      <c r="H38" s="270">
        <f>-'5C1C_Intl High'!AS38</f>
        <v>0</v>
      </c>
      <c r="I38" s="270">
        <f>-'5C1D_NOMMA'!AS38</f>
        <v>0</v>
      </c>
      <c r="J38" s="270">
        <f>-'5C1E_LFNO'!AS38</f>
        <v>0</v>
      </c>
      <c r="K38" s="270">
        <f>-'5C1F_L.C. Charter'!AS38</f>
        <v>0</v>
      </c>
      <c r="L38" s="270">
        <f>-'5C1G_JS Clark'!AS38</f>
        <v>0</v>
      </c>
      <c r="M38" s="270">
        <f>-'5C1H_Southwest'!AS38</f>
        <v>0</v>
      </c>
      <c r="N38" s="270">
        <f>-'5C1I_LA Key'!AS38</f>
        <v>-5716</v>
      </c>
      <c r="O38" s="270">
        <f>-'5C1J_Jeff Chamber'!AS38</f>
        <v>0</v>
      </c>
      <c r="P38" s="270">
        <f>-'5C1M_GEO Mid'!AS38</f>
        <v>107</v>
      </c>
      <c r="Q38" s="270">
        <f>-'5C1N_Delta'!AS38</f>
        <v>0</v>
      </c>
      <c r="R38" s="270">
        <f>-'5C1O_Impact'!AS38</f>
        <v>0</v>
      </c>
      <c r="S38" s="270">
        <f>-'5C1P_Vision'!AS38</f>
        <v>0</v>
      </c>
      <c r="T38" s="270">
        <f>-'5C1Q_Advantage'!AS38</f>
        <v>1096</v>
      </c>
      <c r="U38" s="270">
        <f>-'5C1R_Iberville'!AS38</f>
        <v>0</v>
      </c>
      <c r="V38" s="270">
        <f>-'5C1S_LC Col Prep'!AS38</f>
        <v>0</v>
      </c>
      <c r="W38" s="270">
        <f>-'5C1T_Northeast'!AS38</f>
        <v>0</v>
      </c>
      <c r="X38" s="270">
        <f>-'5C1U_Acadiana Ren'!AS38</f>
        <v>0</v>
      </c>
      <c r="Y38" s="270">
        <f>-'5C1V_Laf Ren'!AS38</f>
        <v>0</v>
      </c>
      <c r="Z38" s="270">
        <f>-'5C1W_Willow'!AS38</f>
        <v>0</v>
      </c>
      <c r="AA38" s="270">
        <f>-'5C1X_Tangi'!AS38</f>
        <v>-1692</v>
      </c>
      <c r="AB38" s="270">
        <f>-'5C1Y_GEO'!AS38</f>
        <v>-783</v>
      </c>
      <c r="AC38" s="270">
        <f>-'5C1Z_Lincoln Prep'!AS38</f>
        <v>0</v>
      </c>
      <c r="AD38" s="270">
        <f>-'5C1AA_Laurel'!$AS38</f>
        <v>0</v>
      </c>
      <c r="AE38" s="270">
        <f>-'5C1AB_Apex'!$AS38</f>
        <v>0</v>
      </c>
      <c r="AF38" s="270">
        <f>-'5C1AC_Smothers'!$AS38</f>
        <v>0</v>
      </c>
      <c r="AG38" s="270">
        <f>-'5C1AD_Greater'!$AS38</f>
        <v>0</v>
      </c>
      <c r="AH38" s="270">
        <f>-'5C1AE_Noble Minds'!$AS38</f>
        <v>0</v>
      </c>
      <c r="AI38" s="270">
        <f>-'5C1AF_JCFA-Laf'!$AS38</f>
        <v>0</v>
      </c>
      <c r="AJ38" s="270">
        <f>-'5C1AG_Collegiate'!$AS38</f>
        <v>-333</v>
      </c>
      <c r="AK38" s="270">
        <f>-'5C1AH_BRUP'!$AS38</f>
        <v>0</v>
      </c>
      <c r="AL38" s="270">
        <f>-'5C1AI_Harmony'!$AS38</f>
        <v>0</v>
      </c>
      <c r="AM38" s="270">
        <f>-'5C1AJ_Athlos'!$AS38</f>
        <v>0</v>
      </c>
      <c r="AN38" s="270">
        <f>-'5C2_LAVCA'!AT38</f>
        <v>-21820</v>
      </c>
      <c r="AO38" s="270">
        <f>-'5C3_UnvView'!AT38</f>
        <v>-44773</v>
      </c>
      <c r="AP38" s="677">
        <f t="shared" si="3"/>
        <v>-75395</v>
      </c>
      <c r="AQ38" s="678">
        <f t="shared" si="4"/>
        <v>13554324</v>
      </c>
      <c r="AR38" s="221"/>
      <c r="AS38" s="222">
        <f t="shared" si="5"/>
        <v>13554324</v>
      </c>
    </row>
    <row r="39" spans="1:45" s="112" customFormat="1" ht="15.75" customHeight="1" x14ac:dyDescent="0.2">
      <c r="A39" s="675">
        <v>33</v>
      </c>
      <c r="B39" s="676" t="s">
        <v>39</v>
      </c>
      <c r="C39" s="270">
        <f>'2_State Distrib and Adjs'!BC39</f>
        <v>601554</v>
      </c>
      <c r="D39" s="270">
        <f>-'5A3_OJJ'!S39</f>
        <v>-816</v>
      </c>
      <c r="E39" s="270"/>
      <c r="F39" s="270">
        <f>-'5C1A_Madison'!AS39</f>
        <v>0</v>
      </c>
      <c r="G39" s="270">
        <f>-'5C1B_DArbonne'!AS39</f>
        <v>0</v>
      </c>
      <c r="H39" s="270">
        <f>-'5C1C_Intl High'!AS39</f>
        <v>0</v>
      </c>
      <c r="I39" s="270">
        <f>-'5C1D_NOMMA'!AS39</f>
        <v>0</v>
      </c>
      <c r="J39" s="270">
        <f>-'5C1E_LFNO'!AS39</f>
        <v>0</v>
      </c>
      <c r="K39" s="270">
        <f>-'5C1F_L.C. Charter'!AS39</f>
        <v>0</v>
      </c>
      <c r="L39" s="270">
        <f>-'5C1G_JS Clark'!AS39</f>
        <v>0</v>
      </c>
      <c r="M39" s="270">
        <f>-'5C1H_Southwest'!AS39</f>
        <v>0</v>
      </c>
      <c r="N39" s="270">
        <f>-'5C1I_LA Key'!AS39</f>
        <v>0</v>
      </c>
      <c r="O39" s="270">
        <f>-'5C1J_Jeff Chamber'!AS39</f>
        <v>0</v>
      </c>
      <c r="P39" s="270">
        <f>-'5C1M_GEO Mid'!AS39</f>
        <v>0</v>
      </c>
      <c r="Q39" s="270">
        <f>-'5C1N_Delta'!AS39</f>
        <v>0</v>
      </c>
      <c r="R39" s="270">
        <f>-'5C1O_Impact'!AS39</f>
        <v>0</v>
      </c>
      <c r="S39" s="270">
        <f>-'5C1P_Vision'!AS39</f>
        <v>0</v>
      </c>
      <c r="T39" s="270">
        <f>-'5C1Q_Advantage'!AS39</f>
        <v>0</v>
      </c>
      <c r="U39" s="270">
        <f>-'5C1R_Iberville'!AS39</f>
        <v>0</v>
      </c>
      <c r="V39" s="270">
        <f>-'5C1S_LC Col Prep'!AS39</f>
        <v>0</v>
      </c>
      <c r="W39" s="270">
        <f>-'5C1T_Northeast'!AS39</f>
        <v>0</v>
      </c>
      <c r="X39" s="270">
        <f>-'5C1U_Acadiana Ren'!AS39</f>
        <v>0</v>
      </c>
      <c r="Y39" s="270">
        <f>-'5C1V_Laf Ren'!AS39</f>
        <v>0</v>
      </c>
      <c r="Z39" s="270">
        <f>-'5C1W_Willow'!AS39</f>
        <v>0</v>
      </c>
      <c r="AA39" s="270">
        <f>-'5C1X_Tangi'!AS39</f>
        <v>0</v>
      </c>
      <c r="AB39" s="270">
        <f>-'5C1Y_GEO'!AS39</f>
        <v>0</v>
      </c>
      <c r="AC39" s="270">
        <f>-'5C1Z_Lincoln Prep'!AS39</f>
        <v>0</v>
      </c>
      <c r="AD39" s="270">
        <f>-'5C1AA_Laurel'!$AS39</f>
        <v>0</v>
      </c>
      <c r="AE39" s="270">
        <f>-'5C1AB_Apex'!$AS39</f>
        <v>0</v>
      </c>
      <c r="AF39" s="270">
        <f>-'5C1AC_Smothers'!$AS39</f>
        <v>0</v>
      </c>
      <c r="AG39" s="270">
        <f>-'5C1AD_Greater'!$AS39</f>
        <v>0</v>
      </c>
      <c r="AH39" s="270">
        <f>-'5C1AE_Noble Minds'!$AS39</f>
        <v>0</v>
      </c>
      <c r="AI39" s="270">
        <f>-'5C1AF_JCFA-Laf'!$AS39</f>
        <v>0</v>
      </c>
      <c r="AJ39" s="270">
        <f>-'5C1AG_Collegiate'!$AS39</f>
        <v>0</v>
      </c>
      <c r="AK39" s="270">
        <f>-'5C1AH_BRUP'!$AS39</f>
        <v>0</v>
      </c>
      <c r="AL39" s="270">
        <f>-'5C1AI_Harmony'!$AS39</f>
        <v>0</v>
      </c>
      <c r="AM39" s="270">
        <f>-'5C1AJ_Athlos'!$AS39</f>
        <v>0</v>
      </c>
      <c r="AN39" s="270">
        <f>-'5C2_LAVCA'!AT39</f>
        <v>-659</v>
      </c>
      <c r="AO39" s="270">
        <f>-'5C3_UnvView'!AT39</f>
        <v>-128010</v>
      </c>
      <c r="AP39" s="677">
        <f t="shared" ref="AP39:AP70" si="6">SUM(D39:AO39)</f>
        <v>-129485</v>
      </c>
      <c r="AQ39" s="678">
        <f t="shared" ref="AQ39:AQ70" si="7">C39+AP39</f>
        <v>472069</v>
      </c>
      <c r="AR39" s="221"/>
      <c r="AS39" s="222">
        <f t="shared" si="5"/>
        <v>472069</v>
      </c>
    </row>
    <row r="40" spans="1:45" s="112" customFormat="1" ht="15.75" customHeight="1" x14ac:dyDescent="0.2">
      <c r="A40" s="675">
        <v>34</v>
      </c>
      <c r="B40" s="676" t="s">
        <v>40</v>
      </c>
      <c r="C40" s="270">
        <f>'2_State Distrib and Adjs'!BC40</f>
        <v>2044925</v>
      </c>
      <c r="D40" s="270">
        <f>-'5A3_OJJ'!S40</f>
        <v>-1557</v>
      </c>
      <c r="E40" s="270"/>
      <c r="F40" s="270">
        <f>-'5C1A_Madison'!AS40</f>
        <v>0</v>
      </c>
      <c r="G40" s="270">
        <f>-'5C1B_DArbonne'!AS40</f>
        <v>0</v>
      </c>
      <c r="H40" s="270">
        <f>-'5C1C_Intl High'!AS40</f>
        <v>0</v>
      </c>
      <c r="I40" s="270">
        <f>-'5C1D_NOMMA'!AS40</f>
        <v>0</v>
      </c>
      <c r="J40" s="270">
        <f>-'5C1E_LFNO'!AS40</f>
        <v>0</v>
      </c>
      <c r="K40" s="270">
        <f>-'5C1F_L.C. Charter'!AS40</f>
        <v>0</v>
      </c>
      <c r="L40" s="270">
        <f>-'5C1G_JS Clark'!AS40</f>
        <v>0</v>
      </c>
      <c r="M40" s="270">
        <f>-'5C1H_Southwest'!AS40</f>
        <v>0</v>
      </c>
      <c r="N40" s="270">
        <f>-'5C1I_LA Key'!AS40</f>
        <v>0</v>
      </c>
      <c r="O40" s="270">
        <f>-'5C1J_Jeff Chamber'!AS40</f>
        <v>0</v>
      </c>
      <c r="P40" s="270">
        <f>-'5C1M_GEO Mid'!AS40</f>
        <v>0</v>
      </c>
      <c r="Q40" s="270">
        <f>-'5C1N_Delta'!AS40</f>
        <v>0</v>
      </c>
      <c r="R40" s="270">
        <f>-'5C1O_Impact'!AS40</f>
        <v>0</v>
      </c>
      <c r="S40" s="270">
        <f>-'5C1P_Vision'!AS40</f>
        <v>249</v>
      </c>
      <c r="T40" s="270">
        <f>-'5C1Q_Advantage'!AS40</f>
        <v>0</v>
      </c>
      <c r="U40" s="270">
        <f>-'5C1R_Iberville'!AS40</f>
        <v>0</v>
      </c>
      <c r="V40" s="270">
        <f>-'5C1S_LC Col Prep'!AS40</f>
        <v>0</v>
      </c>
      <c r="W40" s="270">
        <f>-'5C1T_Northeast'!AS40</f>
        <v>0</v>
      </c>
      <c r="X40" s="270">
        <f>-'5C1U_Acadiana Ren'!AS40</f>
        <v>0</v>
      </c>
      <c r="Y40" s="270">
        <f>-'5C1V_Laf Ren'!AS40</f>
        <v>0</v>
      </c>
      <c r="Z40" s="270">
        <f>-'5C1W_Willow'!AS40</f>
        <v>0</v>
      </c>
      <c r="AA40" s="270">
        <f>-'5C1X_Tangi'!AS40</f>
        <v>0</v>
      </c>
      <c r="AB40" s="270">
        <f>-'5C1Y_GEO'!AS40</f>
        <v>0</v>
      </c>
      <c r="AC40" s="270">
        <f>-'5C1Z_Lincoln Prep'!AS40</f>
        <v>0</v>
      </c>
      <c r="AD40" s="270">
        <f>-'5C1AA_Laurel'!$AS40</f>
        <v>0</v>
      </c>
      <c r="AE40" s="270">
        <f>-'5C1AB_Apex'!$AS40</f>
        <v>0</v>
      </c>
      <c r="AF40" s="270">
        <f>-'5C1AC_Smothers'!$AS40</f>
        <v>0</v>
      </c>
      <c r="AG40" s="270">
        <f>-'5C1AD_Greater'!$AS40</f>
        <v>0</v>
      </c>
      <c r="AH40" s="270">
        <f>-'5C1AE_Noble Minds'!$AS40</f>
        <v>0</v>
      </c>
      <c r="AI40" s="270">
        <f>-'5C1AF_JCFA-Laf'!$AS40</f>
        <v>0</v>
      </c>
      <c r="AJ40" s="270">
        <f>-'5C1AG_Collegiate'!$AS40</f>
        <v>0</v>
      </c>
      <c r="AK40" s="270">
        <f>-'5C1AH_BRUP'!$AS40</f>
        <v>0</v>
      </c>
      <c r="AL40" s="270">
        <f>-'5C1AI_Harmony'!$AS40</f>
        <v>0</v>
      </c>
      <c r="AM40" s="270">
        <f>-'5C1AJ_Athlos'!$AS40</f>
        <v>0</v>
      </c>
      <c r="AN40" s="270">
        <f>-'5C2_LAVCA'!AT40</f>
        <v>-20166</v>
      </c>
      <c r="AO40" s="270">
        <f>-'5C3_UnvView'!AT40</f>
        <v>-9139</v>
      </c>
      <c r="AP40" s="677">
        <f t="shared" si="6"/>
        <v>-30613</v>
      </c>
      <c r="AQ40" s="678">
        <f t="shared" si="7"/>
        <v>2014312</v>
      </c>
      <c r="AR40" s="221"/>
      <c r="AS40" s="222">
        <f t="shared" si="5"/>
        <v>2014312</v>
      </c>
    </row>
    <row r="41" spans="1:45" s="112" customFormat="1" ht="15.75" customHeight="1" x14ac:dyDescent="0.2">
      <c r="A41" s="662">
        <v>35</v>
      </c>
      <c r="B41" s="663" t="s">
        <v>41</v>
      </c>
      <c r="C41" s="664">
        <f>'2_State Distrib and Adjs'!BC41</f>
        <v>2620667</v>
      </c>
      <c r="D41" s="664">
        <f>-'5A3_OJJ'!S41</f>
        <v>-260</v>
      </c>
      <c r="E41" s="664"/>
      <c r="F41" s="664">
        <f>-'5C1A_Madison'!AS41</f>
        <v>0</v>
      </c>
      <c r="G41" s="664">
        <f>-'5C1B_DArbonne'!AS41</f>
        <v>0</v>
      </c>
      <c r="H41" s="664">
        <f>-'5C1C_Intl High'!AS41</f>
        <v>0</v>
      </c>
      <c r="I41" s="664">
        <f>-'5C1D_NOMMA'!AS41</f>
        <v>0</v>
      </c>
      <c r="J41" s="664">
        <f>-'5C1E_LFNO'!AS41</f>
        <v>0</v>
      </c>
      <c r="K41" s="664">
        <f>-'5C1F_L.C. Charter'!AS41</f>
        <v>0</v>
      </c>
      <c r="L41" s="664">
        <f>-'5C1G_JS Clark'!AS41</f>
        <v>0</v>
      </c>
      <c r="M41" s="664">
        <f>-'5C1H_Southwest'!AS41</f>
        <v>0</v>
      </c>
      <c r="N41" s="664">
        <f>-'5C1I_LA Key'!AS41</f>
        <v>0</v>
      </c>
      <c r="O41" s="664">
        <f>-'5C1J_Jeff Chamber'!AS41</f>
        <v>0</v>
      </c>
      <c r="P41" s="664">
        <f>-'5C1M_GEO Mid'!AS41</f>
        <v>0</v>
      </c>
      <c r="Q41" s="664">
        <f>-'5C1N_Delta'!AS41</f>
        <v>0</v>
      </c>
      <c r="R41" s="664">
        <f>-'5C1O_Impact'!AS41</f>
        <v>0</v>
      </c>
      <c r="S41" s="664">
        <f>-'5C1P_Vision'!AS41</f>
        <v>0</v>
      </c>
      <c r="T41" s="664">
        <f>-'5C1Q_Advantage'!AS41</f>
        <v>0</v>
      </c>
      <c r="U41" s="664">
        <f>-'5C1R_Iberville'!AS41</f>
        <v>0</v>
      </c>
      <c r="V41" s="664">
        <f>-'5C1S_LC Col Prep'!AS41</f>
        <v>0</v>
      </c>
      <c r="W41" s="664">
        <f>-'5C1T_Northeast'!AS41</f>
        <v>0</v>
      </c>
      <c r="X41" s="664">
        <f>-'5C1U_Acadiana Ren'!AS41</f>
        <v>0</v>
      </c>
      <c r="Y41" s="664">
        <f>-'5C1V_Laf Ren'!AS41</f>
        <v>0</v>
      </c>
      <c r="Z41" s="664">
        <f>-'5C1W_Willow'!AS41</f>
        <v>0</v>
      </c>
      <c r="AA41" s="664">
        <f>-'5C1X_Tangi'!AS41</f>
        <v>0</v>
      </c>
      <c r="AB41" s="664">
        <f>-'5C1Y_GEO'!AS41</f>
        <v>0</v>
      </c>
      <c r="AC41" s="664">
        <f>-'5C1Z_Lincoln Prep'!AS41</f>
        <v>0</v>
      </c>
      <c r="AD41" s="664">
        <f>-'5C1AA_Laurel'!$AS41</f>
        <v>0</v>
      </c>
      <c r="AE41" s="664">
        <f>-'5C1AB_Apex'!$AS41</f>
        <v>0</v>
      </c>
      <c r="AF41" s="664">
        <f>-'5C1AC_Smothers'!$AS41</f>
        <v>0</v>
      </c>
      <c r="AG41" s="664">
        <f>-'5C1AD_Greater'!$AS41</f>
        <v>0</v>
      </c>
      <c r="AH41" s="664">
        <f>-'5C1AE_Noble Minds'!$AS41</f>
        <v>0</v>
      </c>
      <c r="AI41" s="664">
        <f>-'5C1AF_JCFA-Laf'!$AS41</f>
        <v>0</v>
      </c>
      <c r="AJ41" s="664">
        <f>-'5C1AG_Collegiate'!$AS41</f>
        <v>0</v>
      </c>
      <c r="AK41" s="664">
        <f>-'5C1AH_BRUP'!$AS41</f>
        <v>0</v>
      </c>
      <c r="AL41" s="1100">
        <f>-'5C1AI_Harmony'!$AS41</f>
        <v>0</v>
      </c>
      <c r="AM41" s="1100">
        <f>-'5C1AJ_Athlos'!$AS41</f>
        <v>0</v>
      </c>
      <c r="AN41" s="664">
        <f>-'5C2_LAVCA'!AT41</f>
        <v>-7194</v>
      </c>
      <c r="AO41" s="664">
        <f>-'5C3_UnvView'!AT41</f>
        <v>-7711</v>
      </c>
      <c r="AP41" s="665">
        <f t="shared" si="6"/>
        <v>-15165</v>
      </c>
      <c r="AQ41" s="666">
        <f t="shared" si="7"/>
        <v>2605502</v>
      </c>
      <c r="AR41" s="1916"/>
      <c r="AS41" s="1917">
        <f t="shared" si="5"/>
        <v>2605502</v>
      </c>
    </row>
    <row r="42" spans="1:45" s="112" customFormat="1" ht="15.75" customHeight="1" x14ac:dyDescent="0.2">
      <c r="A42" s="675">
        <v>36</v>
      </c>
      <c r="B42" s="629" t="s">
        <v>42</v>
      </c>
      <c r="C42" s="270">
        <f>'2_State Distrib and Adjs'!BC42</f>
        <v>15943692</v>
      </c>
      <c r="D42" s="270">
        <f>-'5A3_OJJ'!S42</f>
        <v>-9447</v>
      </c>
      <c r="E42" s="270"/>
      <c r="F42" s="270">
        <f>-'5C1A_Madison'!AS42</f>
        <v>0</v>
      </c>
      <c r="G42" s="270">
        <f>-'5C1B_DArbonne'!AS42</f>
        <v>0</v>
      </c>
      <c r="H42" s="270">
        <f>-'5C1C_Intl High'!AS42</f>
        <v>-193094</v>
      </c>
      <c r="I42" s="270">
        <f>-'5C1D_NOMMA'!AS42</f>
        <v>-131594</v>
      </c>
      <c r="J42" s="270">
        <f>-'5C1E_LFNO'!AS42</f>
        <v>-295245</v>
      </c>
      <c r="K42" s="270">
        <f>-'5C1F_L.C. Charter'!AS42</f>
        <v>0</v>
      </c>
      <c r="L42" s="270">
        <f>-'5C1G_JS Clark'!AS42</f>
        <v>0</v>
      </c>
      <c r="M42" s="270">
        <f>-'5C1H_Southwest'!AS42</f>
        <v>0</v>
      </c>
      <c r="N42" s="270">
        <f>-'5C1I_LA Key'!AS42</f>
        <v>0</v>
      </c>
      <c r="O42" s="270">
        <f>-'5C1J_Jeff Chamber'!AS42</f>
        <v>-19693</v>
      </c>
      <c r="P42" s="270">
        <f>-'5C1M_GEO Mid'!AS42</f>
        <v>0</v>
      </c>
      <c r="Q42" s="270">
        <f>-'5C1N_Delta'!AS42</f>
        <v>0</v>
      </c>
      <c r="R42" s="270">
        <f>-'5C1O_Impact'!AS42</f>
        <v>0</v>
      </c>
      <c r="S42" s="270">
        <f>-'5C1P_Vision'!AS42</f>
        <v>0</v>
      </c>
      <c r="T42" s="270">
        <f>-'5C1Q_Advantage'!AS42</f>
        <v>0</v>
      </c>
      <c r="U42" s="270">
        <f>-'5C1R_Iberville'!AS42</f>
        <v>0</v>
      </c>
      <c r="V42" s="270">
        <f>-'5C1S_LC Col Prep'!AS42</f>
        <v>0</v>
      </c>
      <c r="W42" s="270">
        <f>-'5C1T_Northeast'!AS42</f>
        <v>0</v>
      </c>
      <c r="X42" s="270">
        <f>-'5C1U_Acadiana Ren'!AS42</f>
        <v>0</v>
      </c>
      <c r="Y42" s="270">
        <f>-'5C1V_Laf Ren'!AS42</f>
        <v>0</v>
      </c>
      <c r="Z42" s="270">
        <f>-'5C1W_Willow'!AS42</f>
        <v>0</v>
      </c>
      <c r="AA42" s="270">
        <f>-'5C1X_Tangi'!AS42</f>
        <v>0</v>
      </c>
      <c r="AB42" s="270">
        <f>-'5C1Y_GEO'!AS42</f>
        <v>0</v>
      </c>
      <c r="AC42" s="270">
        <f>-'5C1Z_Lincoln Prep'!AS42</f>
        <v>0</v>
      </c>
      <c r="AD42" s="270">
        <f>-'5C1AA_Laurel'!$AS42</f>
        <v>0</v>
      </c>
      <c r="AE42" s="270">
        <f>-'5C1AB_Apex'!$AS42</f>
        <v>0</v>
      </c>
      <c r="AF42" s="270">
        <f>-'5C1AC_Smothers'!$AS42</f>
        <v>-68352</v>
      </c>
      <c r="AG42" s="270">
        <f>-'5C1AD_Greater'!$AS42</f>
        <v>0</v>
      </c>
      <c r="AH42" s="270">
        <f>-'5C1AE_Noble Minds'!$AS42</f>
        <v>-37828</v>
      </c>
      <c r="AI42" s="270">
        <f>-'5C1AF_JCFA-Laf'!$AS42</f>
        <v>0</v>
      </c>
      <c r="AJ42" s="270">
        <f>-'5C1AG_Collegiate'!$AS42</f>
        <v>0</v>
      </c>
      <c r="AK42" s="270">
        <f>-'5C1AH_BRUP'!$AS42</f>
        <v>0</v>
      </c>
      <c r="AL42" s="270">
        <f>-'5C1AI_Harmony'!$AS42</f>
        <v>-18918</v>
      </c>
      <c r="AM42" s="270">
        <f>-'5C1AJ_Athlos'!$AS42</f>
        <v>-27724</v>
      </c>
      <c r="AN42" s="270">
        <f>-'5C2_LAVCA'!AT42</f>
        <v>-8397</v>
      </c>
      <c r="AO42" s="270">
        <f>-'5C3_UnvView'!AT42</f>
        <v>-31323</v>
      </c>
      <c r="AP42" s="677">
        <f t="shared" si="6"/>
        <v>-841615</v>
      </c>
      <c r="AQ42" s="678">
        <f t="shared" si="7"/>
        <v>15102077</v>
      </c>
      <c r="AR42" s="221"/>
      <c r="AS42" s="222">
        <f t="shared" si="5"/>
        <v>15102077</v>
      </c>
    </row>
    <row r="43" spans="1:45" s="112" customFormat="1" ht="15.75" customHeight="1" x14ac:dyDescent="0.2">
      <c r="A43" s="675">
        <v>37</v>
      </c>
      <c r="B43" s="676" t="s">
        <v>43</v>
      </c>
      <c r="C43" s="270">
        <f>'2_State Distrib and Adjs'!BC43</f>
        <v>9663921</v>
      </c>
      <c r="D43" s="270">
        <f>-'5A3_OJJ'!S43</f>
        <v>-1306</v>
      </c>
      <c r="E43" s="270"/>
      <c r="F43" s="270">
        <f>-'5C1A_Madison'!AS43</f>
        <v>0</v>
      </c>
      <c r="G43" s="270">
        <f>-'5C1B_DArbonne'!AS43</f>
        <v>-4912</v>
      </c>
      <c r="H43" s="270">
        <f>-'5C1C_Intl High'!AS43</f>
        <v>0</v>
      </c>
      <c r="I43" s="270">
        <f>-'5C1D_NOMMA'!AS43</f>
        <v>0</v>
      </c>
      <c r="J43" s="270">
        <f>-'5C1E_LFNO'!AS43</f>
        <v>0</v>
      </c>
      <c r="K43" s="270">
        <f>-'5C1F_L.C. Charter'!AS43</f>
        <v>0</v>
      </c>
      <c r="L43" s="270">
        <f>-'5C1G_JS Clark'!AS43</f>
        <v>0</v>
      </c>
      <c r="M43" s="270">
        <f>-'5C1H_Southwest'!AS43</f>
        <v>0</v>
      </c>
      <c r="N43" s="270">
        <f>-'5C1I_LA Key'!AS43</f>
        <v>0</v>
      </c>
      <c r="O43" s="270">
        <f>-'5C1J_Jeff Chamber'!AS43</f>
        <v>0</v>
      </c>
      <c r="P43" s="270">
        <f>-'5C1M_GEO Mid'!AS43</f>
        <v>0</v>
      </c>
      <c r="Q43" s="270">
        <f>-'5C1N_Delta'!AS43</f>
        <v>644</v>
      </c>
      <c r="R43" s="270">
        <f>-'5C1O_Impact'!AS43</f>
        <v>0</v>
      </c>
      <c r="S43" s="270">
        <f>-'5C1P_Vision'!AS43</f>
        <v>7371</v>
      </c>
      <c r="T43" s="270">
        <f>-'5C1Q_Advantage'!AS43</f>
        <v>0</v>
      </c>
      <c r="U43" s="270">
        <f>-'5C1R_Iberville'!AS43</f>
        <v>0</v>
      </c>
      <c r="V43" s="270">
        <f>-'5C1S_LC Col Prep'!AS43</f>
        <v>0</v>
      </c>
      <c r="W43" s="270">
        <f>-'5C1T_Northeast'!AS43</f>
        <v>0</v>
      </c>
      <c r="X43" s="270">
        <f>-'5C1U_Acadiana Ren'!AS43</f>
        <v>0</v>
      </c>
      <c r="Y43" s="270">
        <f>-'5C1V_Laf Ren'!AS43</f>
        <v>0</v>
      </c>
      <c r="Z43" s="270">
        <f>-'5C1W_Willow'!AS43</f>
        <v>0</v>
      </c>
      <c r="AA43" s="270">
        <f>-'5C1X_Tangi'!AS43</f>
        <v>0</v>
      </c>
      <c r="AB43" s="270">
        <f>-'5C1Y_GEO'!AS43</f>
        <v>0</v>
      </c>
      <c r="AC43" s="270">
        <f>-'5C1Z_Lincoln Prep'!AS43</f>
        <v>145</v>
      </c>
      <c r="AD43" s="270">
        <f>-'5C1AA_Laurel'!$AS43</f>
        <v>0</v>
      </c>
      <c r="AE43" s="270">
        <f>-'5C1AB_Apex'!$AS43</f>
        <v>0</v>
      </c>
      <c r="AF43" s="270">
        <f>-'5C1AC_Smothers'!$AS43</f>
        <v>0</v>
      </c>
      <c r="AG43" s="270">
        <f>-'5C1AD_Greater'!$AS43</f>
        <v>0</v>
      </c>
      <c r="AH43" s="270">
        <f>-'5C1AE_Noble Minds'!$AS43</f>
        <v>0</v>
      </c>
      <c r="AI43" s="270">
        <f>-'5C1AF_JCFA-Laf'!$AS43</f>
        <v>0</v>
      </c>
      <c r="AJ43" s="270">
        <f>-'5C1AG_Collegiate'!$AS43</f>
        <v>0</v>
      </c>
      <c r="AK43" s="270">
        <f>-'5C1AH_BRUP'!$AS43</f>
        <v>0</v>
      </c>
      <c r="AL43" s="270">
        <f>-'5C1AI_Harmony'!$AS43</f>
        <v>0</v>
      </c>
      <c r="AM43" s="270">
        <f>-'5C1AJ_Athlos'!$AS43</f>
        <v>0</v>
      </c>
      <c r="AN43" s="270">
        <f>-'5C2_LAVCA'!AT43</f>
        <v>-16430</v>
      </c>
      <c r="AO43" s="270">
        <f>-'5C3_UnvView'!AT43</f>
        <v>-15716</v>
      </c>
      <c r="AP43" s="677">
        <f t="shared" si="6"/>
        <v>-30204</v>
      </c>
      <c r="AQ43" s="678">
        <f t="shared" si="7"/>
        <v>9633717</v>
      </c>
      <c r="AR43" s="221"/>
      <c r="AS43" s="222">
        <f t="shared" si="5"/>
        <v>9633717</v>
      </c>
    </row>
    <row r="44" spans="1:45" s="112" customFormat="1" ht="15.75" customHeight="1" x14ac:dyDescent="0.2">
      <c r="A44" s="675">
        <v>38</v>
      </c>
      <c r="B44" s="676" t="s">
        <v>44</v>
      </c>
      <c r="C44" s="270">
        <f>'2_State Distrib and Adjs'!BC44</f>
        <v>867554</v>
      </c>
      <c r="D44" s="270">
        <f>-'5A3_OJJ'!S44</f>
        <v>-86</v>
      </c>
      <c r="E44" s="270"/>
      <c r="F44" s="270">
        <f>-'5C1A_Madison'!AS44</f>
        <v>0</v>
      </c>
      <c r="G44" s="270">
        <f>-'5C1B_DArbonne'!AS44</f>
        <v>0</v>
      </c>
      <c r="H44" s="270">
        <f>-'5C1C_Intl High'!AS44</f>
        <v>0</v>
      </c>
      <c r="I44" s="270">
        <f>-'5C1D_NOMMA'!AS44</f>
        <v>-14097</v>
      </c>
      <c r="J44" s="270">
        <f>-'5C1E_LFNO'!AS44</f>
        <v>-6778</v>
      </c>
      <c r="K44" s="270">
        <f>-'5C1F_L.C. Charter'!AS44</f>
        <v>0</v>
      </c>
      <c r="L44" s="270">
        <f>-'5C1G_JS Clark'!AS44</f>
        <v>0</v>
      </c>
      <c r="M44" s="270">
        <f>-'5C1H_Southwest'!AS44</f>
        <v>0</v>
      </c>
      <c r="N44" s="270">
        <f>-'5C1I_LA Key'!AS44</f>
        <v>0</v>
      </c>
      <c r="O44" s="270">
        <f>-'5C1J_Jeff Chamber'!AS44</f>
        <v>-3284</v>
      </c>
      <c r="P44" s="270">
        <f>-'5C1M_GEO Mid'!AS44</f>
        <v>0</v>
      </c>
      <c r="Q44" s="270">
        <f>-'5C1N_Delta'!AS44</f>
        <v>1874</v>
      </c>
      <c r="R44" s="270">
        <f>-'5C1O_Impact'!AS44</f>
        <v>0</v>
      </c>
      <c r="S44" s="270">
        <f>-'5C1P_Vision'!AS44</f>
        <v>0</v>
      </c>
      <c r="T44" s="270">
        <f>-'5C1Q_Advantage'!AS44</f>
        <v>0</v>
      </c>
      <c r="U44" s="270">
        <f>-'5C1R_Iberville'!AS44</f>
        <v>0</v>
      </c>
      <c r="V44" s="270">
        <f>-'5C1S_LC Col Prep'!AS44</f>
        <v>0</v>
      </c>
      <c r="W44" s="270">
        <f>-'5C1T_Northeast'!AS44</f>
        <v>0</v>
      </c>
      <c r="X44" s="270">
        <f>-'5C1U_Acadiana Ren'!AS44</f>
        <v>0</v>
      </c>
      <c r="Y44" s="270">
        <f>-'5C1V_Laf Ren'!AS44</f>
        <v>0</v>
      </c>
      <c r="Z44" s="270">
        <f>-'5C1W_Willow'!AS44</f>
        <v>0</v>
      </c>
      <c r="AA44" s="270">
        <f>-'5C1X_Tangi'!AS44</f>
        <v>0</v>
      </c>
      <c r="AB44" s="270">
        <f>-'5C1Y_GEO'!AS44</f>
        <v>0</v>
      </c>
      <c r="AC44" s="270">
        <f>-'5C1Z_Lincoln Prep'!AS44</f>
        <v>0</v>
      </c>
      <c r="AD44" s="270">
        <f>-'5C1AA_Laurel'!$AS44</f>
        <v>0</v>
      </c>
      <c r="AE44" s="270">
        <f>-'5C1AB_Apex'!$AS44</f>
        <v>0</v>
      </c>
      <c r="AF44" s="270">
        <f>-'5C1AC_Smothers'!$AS44</f>
        <v>0</v>
      </c>
      <c r="AG44" s="270">
        <f>-'5C1AD_Greater'!$AS44</f>
        <v>0</v>
      </c>
      <c r="AH44" s="270">
        <f>-'5C1AE_Noble Minds'!$AS44</f>
        <v>0</v>
      </c>
      <c r="AI44" s="270">
        <f>-'5C1AF_JCFA-Laf'!$AS44</f>
        <v>0</v>
      </c>
      <c r="AJ44" s="270">
        <f>-'5C1AG_Collegiate'!$AS44</f>
        <v>0</v>
      </c>
      <c r="AK44" s="270">
        <f>-'5C1AH_BRUP'!$AS44</f>
        <v>0</v>
      </c>
      <c r="AL44" s="270">
        <f>-'5C1AI_Harmony'!$AS44</f>
        <v>2807</v>
      </c>
      <c r="AM44" s="270">
        <f>-'5C1AJ_Athlos'!$AS44</f>
        <v>-7985</v>
      </c>
      <c r="AN44" s="270">
        <f>-'5C2_LAVCA'!AT44</f>
        <v>-5496</v>
      </c>
      <c r="AO44" s="270">
        <f>-'5C3_UnvView'!AT44</f>
        <v>-14449</v>
      </c>
      <c r="AP44" s="677">
        <f t="shared" si="6"/>
        <v>-47494</v>
      </c>
      <c r="AQ44" s="678">
        <f t="shared" si="7"/>
        <v>820060</v>
      </c>
      <c r="AR44" s="221"/>
      <c r="AS44" s="222">
        <f t="shared" si="5"/>
        <v>820060</v>
      </c>
    </row>
    <row r="45" spans="1:45" s="112" customFormat="1" ht="15.75" customHeight="1" x14ac:dyDescent="0.2">
      <c r="A45" s="675">
        <v>39</v>
      </c>
      <c r="B45" s="676" t="s">
        <v>45</v>
      </c>
      <c r="C45" s="270">
        <f>'2_State Distrib and Adjs'!BC45</f>
        <v>715633</v>
      </c>
      <c r="D45" s="270">
        <f>-'5A3_OJJ'!S45</f>
        <v>-272</v>
      </c>
      <c r="E45" s="270"/>
      <c r="F45" s="270">
        <f>-'5C1A_Madison'!AS45</f>
        <v>0</v>
      </c>
      <c r="G45" s="270">
        <f>-'5C1B_DArbonne'!AS45</f>
        <v>0</v>
      </c>
      <c r="H45" s="270">
        <f>-'5C1C_Intl High'!AS45</f>
        <v>0</v>
      </c>
      <c r="I45" s="270">
        <f>-'5C1D_NOMMA'!AS45</f>
        <v>0</v>
      </c>
      <c r="J45" s="270">
        <f>-'5C1E_LFNO'!AS45</f>
        <v>0</v>
      </c>
      <c r="K45" s="270">
        <f>-'5C1F_L.C. Charter'!AS45</f>
        <v>0</v>
      </c>
      <c r="L45" s="270">
        <f>-'5C1G_JS Clark'!AS45</f>
        <v>0</v>
      </c>
      <c r="M45" s="270">
        <f>-'5C1H_Southwest'!AS45</f>
        <v>0</v>
      </c>
      <c r="N45" s="270">
        <f>-'5C1I_LA Key'!AS45</f>
        <v>-439</v>
      </c>
      <c r="O45" s="270">
        <f>-'5C1J_Jeff Chamber'!AS45</f>
        <v>0</v>
      </c>
      <c r="P45" s="270">
        <f>-'5C1M_GEO Mid'!AS45</f>
        <v>0</v>
      </c>
      <c r="Q45" s="270">
        <f>-'5C1N_Delta'!AS45</f>
        <v>0</v>
      </c>
      <c r="R45" s="270">
        <f>-'5C1O_Impact'!AS45</f>
        <v>0</v>
      </c>
      <c r="S45" s="270">
        <f>-'5C1P_Vision'!AS45</f>
        <v>0</v>
      </c>
      <c r="T45" s="270">
        <f>-'5C1Q_Advantage'!AS45</f>
        <v>858</v>
      </c>
      <c r="U45" s="270">
        <f>-'5C1R_Iberville'!AS45</f>
        <v>-1718</v>
      </c>
      <c r="V45" s="270">
        <f>-'5C1S_LC Col Prep'!AS45</f>
        <v>0</v>
      </c>
      <c r="W45" s="270">
        <f>-'5C1T_Northeast'!AS45</f>
        <v>0</v>
      </c>
      <c r="X45" s="270">
        <f>-'5C1U_Acadiana Ren'!AS45</f>
        <v>0</v>
      </c>
      <c r="Y45" s="270">
        <f>-'5C1V_Laf Ren'!AS45</f>
        <v>0</v>
      </c>
      <c r="Z45" s="270">
        <f>-'5C1W_Willow'!AS45</f>
        <v>0</v>
      </c>
      <c r="AA45" s="270">
        <f>-'5C1X_Tangi'!AS45</f>
        <v>0</v>
      </c>
      <c r="AB45" s="270">
        <f>-'5C1Y_GEO'!AS45</f>
        <v>0</v>
      </c>
      <c r="AC45" s="270">
        <f>-'5C1Z_Lincoln Prep'!AS45</f>
        <v>0</v>
      </c>
      <c r="AD45" s="270">
        <f>-'5C1AA_Laurel'!$AS45</f>
        <v>0</v>
      </c>
      <c r="AE45" s="270">
        <f>-'5C1AB_Apex'!$AS45</f>
        <v>0</v>
      </c>
      <c r="AF45" s="270">
        <f>-'5C1AC_Smothers'!$AS45</f>
        <v>0</v>
      </c>
      <c r="AG45" s="270">
        <f>-'5C1AD_Greater'!$AS45</f>
        <v>0</v>
      </c>
      <c r="AH45" s="270">
        <f>-'5C1AE_Noble Minds'!$AS45</f>
        <v>0</v>
      </c>
      <c r="AI45" s="270">
        <f>-'5C1AF_JCFA-Laf'!$AS45</f>
        <v>0</v>
      </c>
      <c r="AJ45" s="270">
        <f>-'5C1AG_Collegiate'!$AS45</f>
        <v>0</v>
      </c>
      <c r="AK45" s="270">
        <f>-'5C1AH_BRUP'!$AS45</f>
        <v>0</v>
      </c>
      <c r="AL45" s="270">
        <f>-'5C1AI_Harmony'!$AS45</f>
        <v>0</v>
      </c>
      <c r="AM45" s="270">
        <f>-'5C1AJ_Athlos'!$AS45</f>
        <v>0</v>
      </c>
      <c r="AN45" s="270">
        <f>-'5C2_LAVCA'!AT45</f>
        <v>-2560</v>
      </c>
      <c r="AO45" s="270">
        <f>-'5C3_UnvView'!AT45</f>
        <v>-8065</v>
      </c>
      <c r="AP45" s="677">
        <f t="shared" si="6"/>
        <v>-12196</v>
      </c>
      <c r="AQ45" s="678">
        <f t="shared" si="7"/>
        <v>703437</v>
      </c>
      <c r="AR45" s="221"/>
      <c r="AS45" s="222">
        <f t="shared" si="5"/>
        <v>703437</v>
      </c>
    </row>
    <row r="46" spans="1:45" s="112" customFormat="1" ht="15.75" customHeight="1" x14ac:dyDescent="0.2">
      <c r="A46" s="662">
        <v>40</v>
      </c>
      <c r="B46" s="663" t="s">
        <v>46</v>
      </c>
      <c r="C46" s="664">
        <f>'2_State Distrib and Adjs'!BC46</f>
        <v>10951990</v>
      </c>
      <c r="D46" s="664">
        <f>-'5A3_OJJ'!S46</f>
        <v>-560</v>
      </c>
      <c r="E46" s="664"/>
      <c r="F46" s="664">
        <f>-'5C1A_Madison'!AS46</f>
        <v>0</v>
      </c>
      <c r="G46" s="664">
        <f>-'5C1B_DArbonne'!AS46</f>
        <v>0</v>
      </c>
      <c r="H46" s="664">
        <f>-'5C1C_Intl High'!AS46</f>
        <v>0</v>
      </c>
      <c r="I46" s="664">
        <f>-'5C1D_NOMMA'!AS46</f>
        <v>0</v>
      </c>
      <c r="J46" s="664">
        <f>-'5C1E_LFNO'!AS46</f>
        <v>0</v>
      </c>
      <c r="K46" s="664">
        <f>-'5C1F_L.C. Charter'!AS46</f>
        <v>0</v>
      </c>
      <c r="L46" s="664">
        <f>-'5C1G_JS Clark'!AS46</f>
        <v>0</v>
      </c>
      <c r="M46" s="664">
        <f>-'5C1H_Southwest'!AS46</f>
        <v>0</v>
      </c>
      <c r="N46" s="664">
        <f>-'5C1I_LA Key'!AS46</f>
        <v>0</v>
      </c>
      <c r="O46" s="664">
        <f>-'5C1J_Jeff Chamber'!AS46</f>
        <v>0</v>
      </c>
      <c r="P46" s="664">
        <f>-'5C1M_GEO Mid'!AS46</f>
        <v>0</v>
      </c>
      <c r="Q46" s="664">
        <f>-'5C1N_Delta'!AS46</f>
        <v>0</v>
      </c>
      <c r="R46" s="664">
        <f>-'5C1O_Impact'!AS46</f>
        <v>333</v>
      </c>
      <c r="S46" s="664">
        <f>-'5C1P_Vision'!AS46</f>
        <v>0</v>
      </c>
      <c r="T46" s="664">
        <f>-'5C1Q_Advantage'!AS46</f>
        <v>0</v>
      </c>
      <c r="U46" s="664">
        <f>-'5C1R_Iberville'!AS46</f>
        <v>0</v>
      </c>
      <c r="V46" s="664">
        <f>-'5C1S_LC Col Prep'!AS46</f>
        <v>0</v>
      </c>
      <c r="W46" s="664">
        <f>-'5C1T_Northeast'!AS46</f>
        <v>0</v>
      </c>
      <c r="X46" s="664">
        <f>-'5C1U_Acadiana Ren'!AS46</f>
        <v>0</v>
      </c>
      <c r="Y46" s="664">
        <f>-'5C1V_Laf Ren'!AS46</f>
        <v>0</v>
      </c>
      <c r="Z46" s="664">
        <f>-'5C1W_Willow'!AS46</f>
        <v>0</v>
      </c>
      <c r="AA46" s="664">
        <f>-'5C1X_Tangi'!AS46</f>
        <v>0</v>
      </c>
      <c r="AB46" s="664">
        <f>-'5C1Y_GEO'!AS46</f>
        <v>94</v>
      </c>
      <c r="AC46" s="664">
        <f>-'5C1Z_Lincoln Prep'!AS46</f>
        <v>0</v>
      </c>
      <c r="AD46" s="664">
        <f>-'5C1AA_Laurel'!$AS46</f>
        <v>0</v>
      </c>
      <c r="AE46" s="664">
        <f>-'5C1AB_Apex'!$AS46</f>
        <v>0</v>
      </c>
      <c r="AF46" s="664">
        <f>-'5C1AC_Smothers'!$AS46</f>
        <v>0</v>
      </c>
      <c r="AG46" s="664">
        <f>-'5C1AD_Greater'!$AS46</f>
        <v>0</v>
      </c>
      <c r="AH46" s="664">
        <f>-'5C1AE_Noble Minds'!$AS46</f>
        <v>0</v>
      </c>
      <c r="AI46" s="664">
        <f>-'5C1AF_JCFA-Laf'!$AS46</f>
        <v>0</v>
      </c>
      <c r="AJ46" s="664">
        <f>-'5C1AG_Collegiate'!$AS46</f>
        <v>0</v>
      </c>
      <c r="AK46" s="664">
        <f>-'5C1AH_BRUP'!$AS46</f>
        <v>0</v>
      </c>
      <c r="AL46" s="1100">
        <f>-'5C1AI_Harmony'!$AS46</f>
        <v>0</v>
      </c>
      <c r="AM46" s="1100">
        <f>-'5C1AJ_Athlos'!$AS46</f>
        <v>0</v>
      </c>
      <c r="AN46" s="664">
        <f>-'5C2_LAVCA'!AT46</f>
        <v>-23209</v>
      </c>
      <c r="AO46" s="664">
        <f>-'5C3_UnvView'!AT46</f>
        <v>-13961</v>
      </c>
      <c r="AP46" s="665">
        <f t="shared" si="6"/>
        <v>-37303</v>
      </c>
      <c r="AQ46" s="666">
        <f t="shared" si="7"/>
        <v>10914687</v>
      </c>
      <c r="AR46" s="1916"/>
      <c r="AS46" s="1917">
        <f t="shared" si="5"/>
        <v>10914687</v>
      </c>
    </row>
    <row r="47" spans="1:45" s="112" customFormat="1" ht="15.75" customHeight="1" x14ac:dyDescent="0.2">
      <c r="A47" s="675">
        <v>41</v>
      </c>
      <c r="B47" s="676" t="s">
        <v>47</v>
      </c>
      <c r="C47" s="270">
        <f>'2_State Distrib and Adjs'!BC47</f>
        <v>420127</v>
      </c>
      <c r="D47" s="270">
        <f>-'5A3_OJJ'!S47</f>
        <v>0</v>
      </c>
      <c r="E47" s="270"/>
      <c r="F47" s="270">
        <f>-'5C1A_Madison'!AS47</f>
        <v>0</v>
      </c>
      <c r="G47" s="270">
        <f>-'5C1B_DArbonne'!AS47</f>
        <v>0</v>
      </c>
      <c r="H47" s="270">
        <f>-'5C1C_Intl High'!AS47</f>
        <v>0</v>
      </c>
      <c r="I47" s="270">
        <f>-'5C1D_NOMMA'!AS47</f>
        <v>0</v>
      </c>
      <c r="J47" s="270">
        <f>-'5C1E_LFNO'!AS47</f>
        <v>0</v>
      </c>
      <c r="K47" s="270">
        <f>-'5C1F_L.C. Charter'!AS47</f>
        <v>0</v>
      </c>
      <c r="L47" s="270">
        <f>-'5C1G_JS Clark'!AS47</f>
        <v>0</v>
      </c>
      <c r="M47" s="270">
        <f>-'5C1H_Southwest'!AS47</f>
        <v>0</v>
      </c>
      <c r="N47" s="270">
        <f>-'5C1I_LA Key'!AS47</f>
        <v>0</v>
      </c>
      <c r="O47" s="270">
        <f>-'5C1J_Jeff Chamber'!AS47</f>
        <v>0</v>
      </c>
      <c r="P47" s="270">
        <f>-'5C1M_GEO Mid'!AS47</f>
        <v>0</v>
      </c>
      <c r="Q47" s="270">
        <f>-'5C1N_Delta'!AS47</f>
        <v>0</v>
      </c>
      <c r="R47" s="270">
        <f>-'5C1O_Impact'!AS47</f>
        <v>0</v>
      </c>
      <c r="S47" s="270">
        <f>-'5C1P_Vision'!AS47</f>
        <v>0</v>
      </c>
      <c r="T47" s="270">
        <f>-'5C1Q_Advantage'!AS47</f>
        <v>0</v>
      </c>
      <c r="U47" s="270">
        <f>-'5C1R_Iberville'!AS47</f>
        <v>0</v>
      </c>
      <c r="V47" s="270">
        <f>-'5C1S_LC Col Prep'!AS47</f>
        <v>0</v>
      </c>
      <c r="W47" s="270">
        <f>-'5C1T_Northeast'!AS47</f>
        <v>0</v>
      </c>
      <c r="X47" s="270">
        <f>-'5C1U_Acadiana Ren'!AS47</f>
        <v>0</v>
      </c>
      <c r="Y47" s="270">
        <f>-'5C1V_Laf Ren'!AS47</f>
        <v>0</v>
      </c>
      <c r="Z47" s="270">
        <f>-'5C1W_Willow'!AS47</f>
        <v>0</v>
      </c>
      <c r="AA47" s="270">
        <f>-'5C1X_Tangi'!AS47</f>
        <v>0</v>
      </c>
      <c r="AB47" s="270">
        <f>-'5C1Y_GEO'!AS47</f>
        <v>0</v>
      </c>
      <c r="AC47" s="270">
        <f>-'5C1Z_Lincoln Prep'!AS47</f>
        <v>0</v>
      </c>
      <c r="AD47" s="270">
        <f>-'5C1AA_Laurel'!$AS47</f>
        <v>0</v>
      </c>
      <c r="AE47" s="270">
        <f>-'5C1AB_Apex'!$AS47</f>
        <v>0</v>
      </c>
      <c r="AF47" s="270">
        <f>-'5C1AC_Smothers'!$AS47</f>
        <v>0</v>
      </c>
      <c r="AG47" s="270">
        <f>-'5C1AD_Greater'!$AS47</f>
        <v>0</v>
      </c>
      <c r="AH47" s="270">
        <f>-'5C1AE_Noble Minds'!$AS47</f>
        <v>0</v>
      </c>
      <c r="AI47" s="270">
        <f>-'5C1AF_JCFA-Laf'!$AS47</f>
        <v>0</v>
      </c>
      <c r="AJ47" s="270">
        <f>-'5C1AG_Collegiate'!$AS47</f>
        <v>0</v>
      </c>
      <c r="AK47" s="270">
        <f>-'5C1AH_BRUP'!$AS47</f>
        <v>0</v>
      </c>
      <c r="AL47" s="270">
        <f>-'5C1AI_Harmony'!$AS47</f>
        <v>0</v>
      </c>
      <c r="AM47" s="270">
        <f>-'5C1AJ_Athlos'!$AS47</f>
        <v>0</v>
      </c>
      <c r="AN47" s="270">
        <f>-'5C2_LAVCA'!AT47</f>
        <v>-5345</v>
      </c>
      <c r="AO47" s="270">
        <f>-'5C3_UnvView'!AT47</f>
        <v>-9287</v>
      </c>
      <c r="AP47" s="677">
        <f t="shared" si="6"/>
        <v>-14632</v>
      </c>
      <c r="AQ47" s="678">
        <f t="shared" si="7"/>
        <v>405495</v>
      </c>
      <c r="AR47" s="221"/>
      <c r="AS47" s="222">
        <f t="shared" si="5"/>
        <v>405495</v>
      </c>
    </row>
    <row r="48" spans="1:45" s="112" customFormat="1" ht="15.75" customHeight="1" x14ac:dyDescent="0.2">
      <c r="A48" s="675">
        <v>42</v>
      </c>
      <c r="B48" s="676" t="s">
        <v>48</v>
      </c>
      <c r="C48" s="270">
        <f>'2_State Distrib and Adjs'!BC48</f>
        <v>1234163</v>
      </c>
      <c r="D48" s="270">
        <f>-'5A3_OJJ'!S48</f>
        <v>-2109</v>
      </c>
      <c r="E48" s="270"/>
      <c r="F48" s="270">
        <f>-'5C1A_Madison'!AS48</f>
        <v>0</v>
      </c>
      <c r="G48" s="270">
        <f>-'5C1B_DArbonne'!AS48</f>
        <v>0</v>
      </c>
      <c r="H48" s="270">
        <f>-'5C1C_Intl High'!AS48</f>
        <v>0</v>
      </c>
      <c r="I48" s="270">
        <f>-'5C1D_NOMMA'!AS48</f>
        <v>0</v>
      </c>
      <c r="J48" s="270">
        <f>-'5C1E_LFNO'!AS48</f>
        <v>0</v>
      </c>
      <c r="K48" s="270">
        <f>-'5C1F_L.C. Charter'!AS48</f>
        <v>0</v>
      </c>
      <c r="L48" s="270">
        <f>-'5C1G_JS Clark'!AS48</f>
        <v>0</v>
      </c>
      <c r="M48" s="270">
        <f>-'5C1H_Southwest'!AS48</f>
        <v>0</v>
      </c>
      <c r="N48" s="270">
        <f>-'5C1I_LA Key'!AS48</f>
        <v>0</v>
      </c>
      <c r="O48" s="270">
        <f>-'5C1J_Jeff Chamber'!AS48</f>
        <v>0</v>
      </c>
      <c r="P48" s="270">
        <f>-'5C1M_GEO Mid'!AS48</f>
        <v>0</v>
      </c>
      <c r="Q48" s="270">
        <f>-'5C1N_Delta'!AS48</f>
        <v>0</v>
      </c>
      <c r="R48" s="270">
        <f>-'5C1O_Impact'!AS48</f>
        <v>0</v>
      </c>
      <c r="S48" s="270">
        <f>-'5C1P_Vision'!AS48</f>
        <v>0</v>
      </c>
      <c r="T48" s="270">
        <f>-'5C1Q_Advantage'!AS48</f>
        <v>0</v>
      </c>
      <c r="U48" s="270">
        <f>-'5C1R_Iberville'!AS48</f>
        <v>0</v>
      </c>
      <c r="V48" s="270">
        <f>-'5C1S_LC Col Prep'!AS48</f>
        <v>0</v>
      </c>
      <c r="W48" s="270">
        <f>-'5C1T_Northeast'!AS48</f>
        <v>0</v>
      </c>
      <c r="X48" s="270">
        <f>-'5C1U_Acadiana Ren'!AS48</f>
        <v>0</v>
      </c>
      <c r="Y48" s="270">
        <f>-'5C1V_Laf Ren'!AS48</f>
        <v>0</v>
      </c>
      <c r="Z48" s="270">
        <f>-'5C1W_Willow'!AS48</f>
        <v>0</v>
      </c>
      <c r="AA48" s="270">
        <f>-'5C1X_Tangi'!AS48</f>
        <v>0</v>
      </c>
      <c r="AB48" s="270">
        <f>-'5C1Y_GEO'!AS48</f>
        <v>0</v>
      </c>
      <c r="AC48" s="270">
        <f>-'5C1Z_Lincoln Prep'!AS48</f>
        <v>0</v>
      </c>
      <c r="AD48" s="270">
        <f>-'5C1AA_Laurel'!$AS48</f>
        <v>0</v>
      </c>
      <c r="AE48" s="270">
        <f>-'5C1AB_Apex'!$AS48</f>
        <v>0</v>
      </c>
      <c r="AF48" s="270">
        <f>-'5C1AC_Smothers'!$AS48</f>
        <v>0</v>
      </c>
      <c r="AG48" s="270">
        <f>-'5C1AD_Greater'!$AS48</f>
        <v>0</v>
      </c>
      <c r="AH48" s="270">
        <f>-'5C1AE_Noble Minds'!$AS48</f>
        <v>0</v>
      </c>
      <c r="AI48" s="270">
        <f>-'5C1AF_JCFA-Laf'!$AS48</f>
        <v>0</v>
      </c>
      <c r="AJ48" s="270">
        <f>-'5C1AG_Collegiate'!$AS48</f>
        <v>0</v>
      </c>
      <c r="AK48" s="270">
        <f>-'5C1AH_BRUP'!$AS48</f>
        <v>0</v>
      </c>
      <c r="AL48" s="270">
        <f>-'5C1AI_Harmony'!$AS48</f>
        <v>0</v>
      </c>
      <c r="AM48" s="270">
        <f>-'5C1AJ_Athlos'!$AS48</f>
        <v>0</v>
      </c>
      <c r="AN48" s="270">
        <f>-'5C2_LAVCA'!AT48</f>
        <v>-1357</v>
      </c>
      <c r="AO48" s="270">
        <f>-'5C3_UnvView'!AT48</f>
        <v>-10500</v>
      </c>
      <c r="AP48" s="677">
        <f t="shared" si="6"/>
        <v>-13966</v>
      </c>
      <c r="AQ48" s="678">
        <f t="shared" si="7"/>
        <v>1220197</v>
      </c>
      <c r="AR48" s="221"/>
      <c r="AS48" s="222">
        <f t="shared" si="5"/>
        <v>1220197</v>
      </c>
    </row>
    <row r="49" spans="1:45" s="112" customFormat="1" ht="15.75" customHeight="1" x14ac:dyDescent="0.2">
      <c r="A49" s="675">
        <v>43</v>
      </c>
      <c r="B49" s="676" t="s">
        <v>49</v>
      </c>
      <c r="C49" s="270">
        <f>'2_State Distrib and Adjs'!BC49</f>
        <v>2285206</v>
      </c>
      <c r="D49" s="270">
        <f>-'5A3_OJJ'!S49</f>
        <v>-293</v>
      </c>
      <c r="E49" s="270"/>
      <c r="F49" s="270">
        <f>-'5C1A_Madison'!AS49</f>
        <v>0</v>
      </c>
      <c r="G49" s="270">
        <f>-'5C1B_DArbonne'!AS49</f>
        <v>0</v>
      </c>
      <c r="H49" s="270">
        <f>-'5C1C_Intl High'!AS49</f>
        <v>0</v>
      </c>
      <c r="I49" s="270">
        <f>-'5C1D_NOMMA'!AS49</f>
        <v>0</v>
      </c>
      <c r="J49" s="270">
        <f>-'5C1E_LFNO'!AS49</f>
        <v>0</v>
      </c>
      <c r="K49" s="270">
        <f>-'5C1F_L.C. Charter'!AS49</f>
        <v>0</v>
      </c>
      <c r="L49" s="270">
        <f>-'5C1G_JS Clark'!AS49</f>
        <v>0</v>
      </c>
      <c r="M49" s="270">
        <f>-'5C1H_Southwest'!AS49</f>
        <v>0</v>
      </c>
      <c r="N49" s="270">
        <f>-'5C1I_LA Key'!AS49</f>
        <v>0</v>
      </c>
      <c r="O49" s="270">
        <f>-'5C1J_Jeff Chamber'!AS49</f>
        <v>0</v>
      </c>
      <c r="P49" s="270">
        <f>-'5C1M_GEO Mid'!AS49</f>
        <v>0</v>
      </c>
      <c r="Q49" s="270">
        <f>-'5C1N_Delta'!AS49</f>
        <v>0</v>
      </c>
      <c r="R49" s="270">
        <f>-'5C1O_Impact'!AS49</f>
        <v>0</v>
      </c>
      <c r="S49" s="270">
        <f>-'5C1P_Vision'!AS49</f>
        <v>0</v>
      </c>
      <c r="T49" s="270">
        <f>-'5C1Q_Advantage'!AS49</f>
        <v>0</v>
      </c>
      <c r="U49" s="270">
        <f>-'5C1R_Iberville'!AS49</f>
        <v>0</v>
      </c>
      <c r="V49" s="270">
        <f>-'5C1S_LC Col Prep'!AS49</f>
        <v>0</v>
      </c>
      <c r="W49" s="270">
        <f>-'5C1T_Northeast'!AS49</f>
        <v>0</v>
      </c>
      <c r="X49" s="270">
        <f>-'5C1U_Acadiana Ren'!AS49</f>
        <v>0</v>
      </c>
      <c r="Y49" s="270">
        <f>-'5C1V_Laf Ren'!AS49</f>
        <v>0</v>
      </c>
      <c r="Z49" s="270">
        <f>-'5C1W_Willow'!AS49</f>
        <v>0</v>
      </c>
      <c r="AA49" s="270">
        <f>-'5C1X_Tangi'!AS49</f>
        <v>0</v>
      </c>
      <c r="AB49" s="270">
        <f>-'5C1Y_GEO'!AS49</f>
        <v>0</v>
      </c>
      <c r="AC49" s="270">
        <f>-'5C1Z_Lincoln Prep'!AS49</f>
        <v>0</v>
      </c>
      <c r="AD49" s="270">
        <f>-'5C1AA_Laurel'!$AS49</f>
        <v>0</v>
      </c>
      <c r="AE49" s="270">
        <f>-'5C1AB_Apex'!$AS49</f>
        <v>0</v>
      </c>
      <c r="AF49" s="270">
        <f>-'5C1AC_Smothers'!$AS49</f>
        <v>0</v>
      </c>
      <c r="AG49" s="270">
        <f>-'5C1AD_Greater'!$AS49</f>
        <v>0</v>
      </c>
      <c r="AH49" s="270">
        <f>-'5C1AE_Noble Minds'!$AS49</f>
        <v>0</v>
      </c>
      <c r="AI49" s="270">
        <f>-'5C1AF_JCFA-Laf'!$AS49</f>
        <v>0</v>
      </c>
      <c r="AJ49" s="270">
        <f>-'5C1AG_Collegiate'!$AS49</f>
        <v>0</v>
      </c>
      <c r="AK49" s="270">
        <f>-'5C1AH_BRUP'!$AS49</f>
        <v>0</v>
      </c>
      <c r="AL49" s="270">
        <f>-'5C1AI_Harmony'!$AS49</f>
        <v>0</v>
      </c>
      <c r="AM49" s="270">
        <f>-'5C1AJ_Athlos'!$AS49</f>
        <v>0</v>
      </c>
      <c r="AN49" s="270">
        <f>-'5C2_LAVCA'!AT49</f>
        <v>194</v>
      </c>
      <c r="AO49" s="270">
        <f>-'5C3_UnvView'!AT49</f>
        <v>-1854</v>
      </c>
      <c r="AP49" s="677">
        <f t="shared" si="6"/>
        <v>-1953</v>
      </c>
      <c r="AQ49" s="678">
        <f t="shared" si="7"/>
        <v>2283253</v>
      </c>
      <c r="AR49" s="221"/>
      <c r="AS49" s="222">
        <f t="shared" si="5"/>
        <v>2283253</v>
      </c>
    </row>
    <row r="50" spans="1:45" s="112" customFormat="1" ht="15.75" customHeight="1" x14ac:dyDescent="0.2">
      <c r="A50" s="675">
        <v>44</v>
      </c>
      <c r="B50" s="676" t="s">
        <v>50</v>
      </c>
      <c r="C50" s="270">
        <f>'2_State Distrib and Adjs'!BC50</f>
        <v>3798383</v>
      </c>
      <c r="D50" s="270">
        <f>-'5A3_OJJ'!S50</f>
        <v>-242</v>
      </c>
      <c r="E50" s="270"/>
      <c r="F50" s="270">
        <f>-'5C1A_Madison'!AS50</f>
        <v>0</v>
      </c>
      <c r="G50" s="270">
        <f>-'5C1B_DArbonne'!AS50</f>
        <v>0</v>
      </c>
      <c r="H50" s="270">
        <f>-'5C1C_Intl High'!AS50</f>
        <v>-1051</v>
      </c>
      <c r="I50" s="270">
        <f>-'5C1D_NOMMA'!AS50</f>
        <v>-1400</v>
      </c>
      <c r="J50" s="270">
        <f>-'5C1E_LFNO'!AS50</f>
        <v>-710</v>
      </c>
      <c r="K50" s="270">
        <f>-'5C1F_L.C. Charter'!AS50</f>
        <v>0</v>
      </c>
      <c r="L50" s="270">
        <f>-'5C1G_JS Clark'!AS50</f>
        <v>0</v>
      </c>
      <c r="M50" s="270">
        <f>-'5C1H_Southwest'!AS50</f>
        <v>0</v>
      </c>
      <c r="N50" s="270">
        <f>-'5C1I_LA Key'!AS50</f>
        <v>0</v>
      </c>
      <c r="O50" s="270">
        <f>-'5C1J_Jeff Chamber'!AS50</f>
        <v>-618</v>
      </c>
      <c r="P50" s="270">
        <f>-'5C1M_GEO Mid'!AS50</f>
        <v>0</v>
      </c>
      <c r="Q50" s="270">
        <f>-'5C1N_Delta'!AS50</f>
        <v>0</v>
      </c>
      <c r="R50" s="270">
        <f>-'5C1O_Impact'!AS50</f>
        <v>0</v>
      </c>
      <c r="S50" s="270">
        <f>-'5C1P_Vision'!AS50</f>
        <v>0</v>
      </c>
      <c r="T50" s="270">
        <f>-'5C1Q_Advantage'!AS50</f>
        <v>0</v>
      </c>
      <c r="U50" s="270">
        <f>-'5C1R_Iberville'!AS50</f>
        <v>0</v>
      </c>
      <c r="V50" s="270">
        <f>-'5C1S_LC Col Prep'!AS50</f>
        <v>0</v>
      </c>
      <c r="W50" s="270">
        <f>-'5C1T_Northeast'!AS50</f>
        <v>0</v>
      </c>
      <c r="X50" s="270">
        <f>-'5C1U_Acadiana Ren'!AS50</f>
        <v>0</v>
      </c>
      <c r="Y50" s="270">
        <f>-'5C1V_Laf Ren'!AS50</f>
        <v>0</v>
      </c>
      <c r="Z50" s="270">
        <f>-'5C1W_Willow'!AS50</f>
        <v>0</v>
      </c>
      <c r="AA50" s="270">
        <f>-'5C1X_Tangi'!AS50</f>
        <v>0</v>
      </c>
      <c r="AB50" s="270">
        <f>-'5C1Y_GEO'!AS50</f>
        <v>0</v>
      </c>
      <c r="AC50" s="270">
        <f>-'5C1Z_Lincoln Prep'!AS50</f>
        <v>0</v>
      </c>
      <c r="AD50" s="270">
        <f>-'5C1AA_Laurel'!$AS50</f>
        <v>0</v>
      </c>
      <c r="AE50" s="270">
        <f>-'5C1AB_Apex'!$AS50</f>
        <v>0</v>
      </c>
      <c r="AF50" s="270">
        <f>-'5C1AC_Smothers'!$AS50</f>
        <v>-3046</v>
      </c>
      <c r="AG50" s="270">
        <f>-'5C1AD_Greater'!$AS50</f>
        <v>0</v>
      </c>
      <c r="AH50" s="270">
        <f>-'5C1AE_Noble Minds'!$AS50</f>
        <v>341</v>
      </c>
      <c r="AI50" s="270">
        <f>-'5C1AF_JCFA-Laf'!$AS50</f>
        <v>0</v>
      </c>
      <c r="AJ50" s="270">
        <f>-'5C1AG_Collegiate'!$AS50</f>
        <v>0</v>
      </c>
      <c r="AK50" s="270">
        <f>-'5C1AH_BRUP'!$AS50</f>
        <v>0</v>
      </c>
      <c r="AL50" s="270">
        <f>-'5C1AI_Harmony'!$AS50</f>
        <v>0</v>
      </c>
      <c r="AM50" s="270">
        <f>-'5C1AJ_Athlos'!$AS50</f>
        <v>-288</v>
      </c>
      <c r="AN50" s="270">
        <f>-'5C2_LAVCA'!AT50</f>
        <v>-5379</v>
      </c>
      <c r="AO50" s="270">
        <f>-'5C3_UnvView'!AT50</f>
        <v>-7568</v>
      </c>
      <c r="AP50" s="677">
        <f t="shared" si="6"/>
        <v>-19961</v>
      </c>
      <c r="AQ50" s="678">
        <f t="shared" si="7"/>
        <v>3778422</v>
      </c>
      <c r="AR50" s="221"/>
      <c r="AS50" s="222">
        <f t="shared" si="5"/>
        <v>3778422</v>
      </c>
    </row>
    <row r="51" spans="1:45" s="112" customFormat="1" ht="15.75" customHeight="1" x14ac:dyDescent="0.2">
      <c r="A51" s="662">
        <v>45</v>
      </c>
      <c r="B51" s="663" t="s">
        <v>51</v>
      </c>
      <c r="C51" s="664">
        <f>'2_State Distrib and Adjs'!BC51</f>
        <v>2532060</v>
      </c>
      <c r="D51" s="664">
        <f>-'5A3_OJJ'!S51</f>
        <v>-989</v>
      </c>
      <c r="E51" s="664"/>
      <c r="F51" s="664">
        <f>-'5C1A_Madison'!AS51</f>
        <v>0</v>
      </c>
      <c r="G51" s="664">
        <f>-'5C1B_DArbonne'!AS51</f>
        <v>0</v>
      </c>
      <c r="H51" s="664">
        <f>-'5C1C_Intl High'!AS51</f>
        <v>0</v>
      </c>
      <c r="I51" s="664">
        <f>-'5C1D_NOMMA'!AS51</f>
        <v>-3775</v>
      </c>
      <c r="J51" s="664">
        <f>-'5C1E_LFNO'!AS51</f>
        <v>-4405</v>
      </c>
      <c r="K51" s="664">
        <f>-'5C1F_L.C. Charter'!AS51</f>
        <v>2230</v>
      </c>
      <c r="L51" s="664">
        <f>-'5C1G_JS Clark'!AS51</f>
        <v>0</v>
      </c>
      <c r="M51" s="664">
        <f>-'5C1H_Southwest'!AS51</f>
        <v>0</v>
      </c>
      <c r="N51" s="664">
        <f>-'5C1I_LA Key'!AS51</f>
        <v>0</v>
      </c>
      <c r="O51" s="664">
        <f>-'5C1J_Jeff Chamber'!AS51</f>
        <v>-538</v>
      </c>
      <c r="P51" s="664">
        <f>-'5C1M_GEO Mid'!AS51</f>
        <v>0</v>
      </c>
      <c r="Q51" s="664">
        <f>-'5C1N_Delta'!AS51</f>
        <v>0</v>
      </c>
      <c r="R51" s="664">
        <f>-'5C1O_Impact'!AS51</f>
        <v>0</v>
      </c>
      <c r="S51" s="664">
        <f>-'5C1P_Vision'!AS51</f>
        <v>0</v>
      </c>
      <c r="T51" s="664">
        <f>-'5C1Q_Advantage'!AS51</f>
        <v>0</v>
      </c>
      <c r="U51" s="664">
        <f>-'5C1R_Iberville'!AS51</f>
        <v>0</v>
      </c>
      <c r="V51" s="664">
        <f>-'5C1S_LC Col Prep'!AS51</f>
        <v>0</v>
      </c>
      <c r="W51" s="664">
        <f>-'5C1T_Northeast'!AS51</f>
        <v>0</v>
      </c>
      <c r="X51" s="664">
        <f>-'5C1U_Acadiana Ren'!AS51</f>
        <v>0</v>
      </c>
      <c r="Y51" s="664">
        <f>-'5C1V_Laf Ren'!AS51</f>
        <v>0</v>
      </c>
      <c r="Z51" s="664">
        <f>-'5C1W_Willow'!AS51</f>
        <v>0</v>
      </c>
      <c r="AA51" s="664">
        <f>-'5C1X_Tangi'!AS51</f>
        <v>0</v>
      </c>
      <c r="AB51" s="664">
        <f>-'5C1Y_GEO'!AS51</f>
        <v>0</v>
      </c>
      <c r="AC51" s="664">
        <f>-'5C1Z_Lincoln Prep'!AS51</f>
        <v>0</v>
      </c>
      <c r="AD51" s="664">
        <f>-'5C1AA_Laurel'!$AS51</f>
        <v>0</v>
      </c>
      <c r="AE51" s="664">
        <f>-'5C1AB_Apex'!$AS51</f>
        <v>0</v>
      </c>
      <c r="AF51" s="664">
        <f>-'5C1AC_Smothers'!$AS51</f>
        <v>-7703</v>
      </c>
      <c r="AG51" s="664">
        <f>-'5C1AD_Greater'!$AS51</f>
        <v>0</v>
      </c>
      <c r="AH51" s="664">
        <f>-'5C1AE_Noble Minds'!$AS51</f>
        <v>0</v>
      </c>
      <c r="AI51" s="664">
        <f>-'5C1AF_JCFA-Laf'!$AS51</f>
        <v>0</v>
      </c>
      <c r="AJ51" s="664">
        <f>-'5C1AG_Collegiate'!$AS51</f>
        <v>0</v>
      </c>
      <c r="AK51" s="664">
        <f>-'5C1AH_BRUP'!$AS51</f>
        <v>0</v>
      </c>
      <c r="AL51" s="1100">
        <f>-'5C1AI_Harmony'!$AS51</f>
        <v>0</v>
      </c>
      <c r="AM51" s="1100">
        <f>-'5C1AJ_Athlos'!$AS51</f>
        <v>2676</v>
      </c>
      <c r="AN51" s="664">
        <f>-'5C2_LAVCA'!AT51</f>
        <v>-22811</v>
      </c>
      <c r="AO51" s="664">
        <f>-'5C3_UnvView'!AT51</f>
        <v>-17100</v>
      </c>
      <c r="AP51" s="665">
        <f t="shared" si="6"/>
        <v>-52415</v>
      </c>
      <c r="AQ51" s="666">
        <f t="shared" si="7"/>
        <v>2479645</v>
      </c>
      <c r="AR51" s="1916"/>
      <c r="AS51" s="1917">
        <f t="shared" si="5"/>
        <v>2479645</v>
      </c>
    </row>
    <row r="52" spans="1:45" s="112" customFormat="1" ht="15.75" customHeight="1" x14ac:dyDescent="0.2">
      <c r="A52" s="675">
        <v>46</v>
      </c>
      <c r="B52" s="676" t="s">
        <v>52</v>
      </c>
      <c r="C52" s="270">
        <f>'2_State Distrib and Adjs'!BC52</f>
        <v>774362</v>
      </c>
      <c r="D52" s="270">
        <f>-'5A3_OJJ'!S52</f>
        <v>0</v>
      </c>
      <c r="E52" s="270"/>
      <c r="F52" s="270">
        <f>-'5C1A_Madison'!AS52</f>
        <v>0</v>
      </c>
      <c r="G52" s="270">
        <f>-'5C1B_DArbonne'!AS52</f>
        <v>0</v>
      </c>
      <c r="H52" s="270">
        <f>-'5C1C_Intl High'!AS52</f>
        <v>0</v>
      </c>
      <c r="I52" s="270">
        <f>-'5C1D_NOMMA'!AS52</f>
        <v>0</v>
      </c>
      <c r="J52" s="270">
        <f>-'5C1E_LFNO'!AS52</f>
        <v>0</v>
      </c>
      <c r="K52" s="270">
        <f>-'5C1F_L.C. Charter'!AS52</f>
        <v>0</v>
      </c>
      <c r="L52" s="270">
        <f>-'5C1G_JS Clark'!AS52</f>
        <v>0</v>
      </c>
      <c r="M52" s="270">
        <f>-'5C1H_Southwest'!AS52</f>
        <v>0</v>
      </c>
      <c r="N52" s="270">
        <f>-'5C1I_LA Key'!AS52</f>
        <v>0</v>
      </c>
      <c r="O52" s="270">
        <f>-'5C1J_Jeff Chamber'!AS52</f>
        <v>0</v>
      </c>
      <c r="P52" s="270">
        <f>-'5C1M_GEO Mid'!AS52</f>
        <v>0</v>
      </c>
      <c r="Q52" s="270">
        <f>-'5C1N_Delta'!AS52</f>
        <v>0</v>
      </c>
      <c r="R52" s="270">
        <f>-'5C1O_Impact'!AS52</f>
        <v>0</v>
      </c>
      <c r="S52" s="270">
        <f>-'5C1P_Vision'!AS52</f>
        <v>0</v>
      </c>
      <c r="T52" s="270">
        <f>-'5C1Q_Advantage'!AS52</f>
        <v>994</v>
      </c>
      <c r="U52" s="270">
        <f>-'5C1R_Iberville'!AS52</f>
        <v>0</v>
      </c>
      <c r="V52" s="270">
        <f>-'5C1S_LC Col Prep'!AS52</f>
        <v>0</v>
      </c>
      <c r="W52" s="270">
        <f>-'5C1T_Northeast'!AS52</f>
        <v>0</v>
      </c>
      <c r="X52" s="270">
        <f>-'5C1U_Acadiana Ren'!AS52</f>
        <v>0</v>
      </c>
      <c r="Y52" s="270">
        <f>-'5C1V_Laf Ren'!AS52</f>
        <v>0</v>
      </c>
      <c r="Z52" s="270">
        <f>-'5C1W_Willow'!AS52</f>
        <v>0</v>
      </c>
      <c r="AA52" s="270">
        <f>-'5C1X_Tangi'!AS52</f>
        <v>-2066</v>
      </c>
      <c r="AB52" s="270">
        <f>-'5C1Y_GEO'!AS52</f>
        <v>0</v>
      </c>
      <c r="AC52" s="270">
        <f>-'5C1Z_Lincoln Prep'!AS52</f>
        <v>0</v>
      </c>
      <c r="AD52" s="270">
        <f>-'5C1AA_Laurel'!$AS52</f>
        <v>0</v>
      </c>
      <c r="AE52" s="270">
        <f>-'5C1AB_Apex'!$AS52</f>
        <v>0</v>
      </c>
      <c r="AF52" s="270">
        <f>-'5C1AC_Smothers'!$AS52</f>
        <v>0</v>
      </c>
      <c r="AG52" s="270">
        <f>-'5C1AD_Greater'!$AS52</f>
        <v>0</v>
      </c>
      <c r="AH52" s="270">
        <f>-'5C1AE_Noble Minds'!$AS52</f>
        <v>0</v>
      </c>
      <c r="AI52" s="270">
        <f>-'5C1AF_JCFA-Laf'!$AS52</f>
        <v>0</v>
      </c>
      <c r="AJ52" s="270">
        <f>-'5C1AG_Collegiate'!$AS52</f>
        <v>0</v>
      </c>
      <c r="AK52" s="270">
        <f>-'5C1AH_BRUP'!$AS52</f>
        <v>0</v>
      </c>
      <c r="AL52" s="270">
        <f>-'5C1AI_Harmony'!$AS52</f>
        <v>0</v>
      </c>
      <c r="AM52" s="270">
        <f>-'5C1AJ_Athlos'!$AS52</f>
        <v>0</v>
      </c>
      <c r="AN52" s="270">
        <f>-'5C2_LAVCA'!AT52</f>
        <v>-687</v>
      </c>
      <c r="AO52" s="270">
        <f>-'5C3_UnvView'!AT52</f>
        <v>-5138</v>
      </c>
      <c r="AP52" s="677">
        <f t="shared" si="6"/>
        <v>-6897</v>
      </c>
      <c r="AQ52" s="678">
        <f t="shared" si="7"/>
        <v>767465</v>
      </c>
      <c r="AR52" s="221"/>
      <c r="AS52" s="222">
        <f t="shared" si="5"/>
        <v>767465</v>
      </c>
    </row>
    <row r="53" spans="1:45" s="112" customFormat="1" ht="15.75" customHeight="1" x14ac:dyDescent="0.2">
      <c r="A53" s="675">
        <v>47</v>
      </c>
      <c r="B53" s="676" t="s">
        <v>53</v>
      </c>
      <c r="C53" s="270">
        <f>'2_State Distrib and Adjs'!BC53</f>
        <v>1035608</v>
      </c>
      <c r="D53" s="270">
        <f>-'5A3_OJJ'!S53</f>
        <v>0</v>
      </c>
      <c r="E53" s="270"/>
      <c r="F53" s="270">
        <f>-'5C1A_Madison'!AS53</f>
        <v>0</v>
      </c>
      <c r="G53" s="270">
        <f>-'5C1B_DArbonne'!AS53</f>
        <v>0</v>
      </c>
      <c r="H53" s="270">
        <f>-'5C1C_Intl High'!AS53</f>
        <v>0</v>
      </c>
      <c r="I53" s="270">
        <f>-'5C1D_NOMMA'!AS53</f>
        <v>0</v>
      </c>
      <c r="J53" s="270">
        <f>-'5C1E_LFNO'!AS53</f>
        <v>0</v>
      </c>
      <c r="K53" s="270">
        <f>-'5C1F_L.C. Charter'!AS53</f>
        <v>0</v>
      </c>
      <c r="L53" s="270">
        <f>-'5C1G_JS Clark'!AS53</f>
        <v>0</v>
      </c>
      <c r="M53" s="270">
        <f>-'5C1H_Southwest'!AS53</f>
        <v>0</v>
      </c>
      <c r="N53" s="270">
        <f>-'5C1I_LA Key'!AS53</f>
        <v>0</v>
      </c>
      <c r="O53" s="270">
        <f>-'5C1J_Jeff Chamber'!AS53</f>
        <v>0</v>
      </c>
      <c r="P53" s="270">
        <f>-'5C1M_GEO Mid'!AS53</f>
        <v>0</v>
      </c>
      <c r="Q53" s="270">
        <f>-'5C1N_Delta'!AS53</f>
        <v>0</v>
      </c>
      <c r="R53" s="270">
        <f>-'5C1O_Impact'!AS53</f>
        <v>0</v>
      </c>
      <c r="S53" s="270">
        <f>-'5C1P_Vision'!AS53</f>
        <v>0</v>
      </c>
      <c r="T53" s="270">
        <f>-'5C1Q_Advantage'!AS53</f>
        <v>0</v>
      </c>
      <c r="U53" s="270">
        <f>-'5C1R_Iberville'!AS53</f>
        <v>0</v>
      </c>
      <c r="V53" s="270">
        <f>-'5C1S_LC Col Prep'!AS53</f>
        <v>0</v>
      </c>
      <c r="W53" s="270">
        <f>-'5C1T_Northeast'!AS53</f>
        <v>0</v>
      </c>
      <c r="X53" s="270">
        <f>-'5C1U_Acadiana Ren'!AS53</f>
        <v>0</v>
      </c>
      <c r="Y53" s="270">
        <f>-'5C1V_Laf Ren'!AS53</f>
        <v>0</v>
      </c>
      <c r="Z53" s="270">
        <f>-'5C1W_Willow'!AS53</f>
        <v>0</v>
      </c>
      <c r="AA53" s="270">
        <f>-'5C1X_Tangi'!AS53</f>
        <v>0</v>
      </c>
      <c r="AB53" s="270">
        <f>-'5C1Y_GEO'!AS53</f>
        <v>0</v>
      </c>
      <c r="AC53" s="270">
        <f>-'5C1Z_Lincoln Prep'!AS53</f>
        <v>0</v>
      </c>
      <c r="AD53" s="270">
        <f>-'5C1AA_Laurel'!$AS53</f>
        <v>0</v>
      </c>
      <c r="AE53" s="270">
        <f>-'5C1AB_Apex'!$AS53</f>
        <v>0</v>
      </c>
      <c r="AF53" s="270">
        <f>-'5C1AC_Smothers'!$AS53</f>
        <v>0</v>
      </c>
      <c r="AG53" s="270">
        <f>-'5C1AD_Greater'!$AS53</f>
        <v>-51258</v>
      </c>
      <c r="AH53" s="270">
        <f>-'5C1AE_Noble Minds'!$AS53</f>
        <v>0</v>
      </c>
      <c r="AI53" s="270">
        <f>-'5C1AF_JCFA-Laf'!$AS53</f>
        <v>0</v>
      </c>
      <c r="AJ53" s="270">
        <f>-'5C1AG_Collegiate'!$AS53</f>
        <v>0</v>
      </c>
      <c r="AK53" s="270">
        <f>-'5C1AH_BRUP'!$AS53</f>
        <v>0</v>
      </c>
      <c r="AL53" s="270">
        <f>-'5C1AI_Harmony'!$AS53</f>
        <v>0</v>
      </c>
      <c r="AM53" s="270">
        <f>-'5C1AJ_Athlos'!$AS53</f>
        <v>0</v>
      </c>
      <c r="AN53" s="270">
        <f>-'5C2_LAVCA'!AT53</f>
        <v>-371</v>
      </c>
      <c r="AO53" s="270">
        <f>-'5C3_UnvView'!AT53</f>
        <v>-8591</v>
      </c>
      <c r="AP53" s="677">
        <f t="shared" si="6"/>
        <v>-60220</v>
      </c>
      <c r="AQ53" s="678">
        <f t="shared" si="7"/>
        <v>975388</v>
      </c>
      <c r="AR53" s="221"/>
      <c r="AS53" s="222">
        <f t="shared" si="5"/>
        <v>975388</v>
      </c>
    </row>
    <row r="54" spans="1:45" s="112" customFormat="1" ht="15.75" customHeight="1" x14ac:dyDescent="0.2">
      <c r="A54" s="675">
        <v>48</v>
      </c>
      <c r="B54" s="676" t="s">
        <v>91</v>
      </c>
      <c r="C54" s="270">
        <f>'2_State Distrib and Adjs'!BC54</f>
        <v>2399886</v>
      </c>
      <c r="D54" s="270">
        <f>-'5A3_OJJ'!S54</f>
        <v>0</v>
      </c>
      <c r="E54" s="270"/>
      <c r="F54" s="270">
        <f>-'5C1A_Madison'!AS54</f>
        <v>-859</v>
      </c>
      <c r="G54" s="270">
        <f>-'5C1B_DArbonne'!AS54</f>
        <v>0</v>
      </c>
      <c r="H54" s="270">
        <f>-'5C1C_Intl High'!AS54</f>
        <v>0</v>
      </c>
      <c r="I54" s="270">
        <f>-'5C1D_NOMMA'!AS54</f>
        <v>0</v>
      </c>
      <c r="J54" s="270">
        <f>-'5C1E_LFNO'!AS54</f>
        <v>-2501</v>
      </c>
      <c r="K54" s="270">
        <f>-'5C1F_L.C. Charter'!AS54</f>
        <v>0</v>
      </c>
      <c r="L54" s="270">
        <f>-'5C1G_JS Clark'!AS54</f>
        <v>0</v>
      </c>
      <c r="M54" s="270">
        <f>-'5C1H_Southwest'!AS54</f>
        <v>0</v>
      </c>
      <c r="N54" s="270">
        <f>-'5C1I_LA Key'!AS54</f>
        <v>0</v>
      </c>
      <c r="O54" s="270">
        <f>-'5C1J_Jeff Chamber'!AS54</f>
        <v>-1723</v>
      </c>
      <c r="P54" s="270">
        <f>-'5C1M_GEO Mid'!AS54</f>
        <v>0</v>
      </c>
      <c r="Q54" s="270">
        <f>-'5C1N_Delta'!AS54</f>
        <v>0</v>
      </c>
      <c r="R54" s="270">
        <f>-'5C1O_Impact'!AS54</f>
        <v>0</v>
      </c>
      <c r="S54" s="270">
        <f>-'5C1P_Vision'!AS54</f>
        <v>0</v>
      </c>
      <c r="T54" s="270">
        <f>-'5C1Q_Advantage'!AS54</f>
        <v>-10310</v>
      </c>
      <c r="U54" s="270">
        <f>-'5C1R_Iberville'!AS54</f>
        <v>0</v>
      </c>
      <c r="V54" s="270">
        <f>-'5C1S_LC Col Prep'!AS54</f>
        <v>0</v>
      </c>
      <c r="W54" s="270">
        <f>-'5C1T_Northeast'!AS54</f>
        <v>0</v>
      </c>
      <c r="X54" s="270">
        <f>-'5C1U_Acadiana Ren'!AS54</f>
        <v>0</v>
      </c>
      <c r="Y54" s="270">
        <f>-'5C1V_Laf Ren'!AS54</f>
        <v>0</v>
      </c>
      <c r="Z54" s="270">
        <f>-'5C1W_Willow'!AS54</f>
        <v>0</v>
      </c>
      <c r="AA54" s="270">
        <f>-'5C1X_Tangi'!AS54</f>
        <v>0</v>
      </c>
      <c r="AB54" s="270">
        <f>-'5C1Y_GEO'!AS54</f>
        <v>0</v>
      </c>
      <c r="AC54" s="270">
        <f>-'5C1Z_Lincoln Prep'!AS54</f>
        <v>0</v>
      </c>
      <c r="AD54" s="270">
        <f>-'5C1AA_Laurel'!$AS54</f>
        <v>0</v>
      </c>
      <c r="AE54" s="270">
        <f>-'5C1AB_Apex'!$AS54</f>
        <v>0</v>
      </c>
      <c r="AF54" s="270">
        <f>-'5C1AC_Smothers'!$AS54</f>
        <v>-3446</v>
      </c>
      <c r="AG54" s="270">
        <f>-'5C1AD_Greater'!$AS54</f>
        <v>-11184</v>
      </c>
      <c r="AH54" s="270">
        <f>-'5C1AE_Noble Minds'!$AS54</f>
        <v>0</v>
      </c>
      <c r="AI54" s="270">
        <f>-'5C1AF_JCFA-Laf'!$AS54</f>
        <v>0</v>
      </c>
      <c r="AJ54" s="270">
        <f>-'5C1AG_Collegiate'!$AS54</f>
        <v>0</v>
      </c>
      <c r="AK54" s="270">
        <f>-'5C1AH_BRUP'!$AS54</f>
        <v>0</v>
      </c>
      <c r="AL54" s="270">
        <f>-'5C1AI_Harmony'!$AS54</f>
        <v>0</v>
      </c>
      <c r="AM54" s="270">
        <f>-'5C1AJ_Athlos'!$AS54</f>
        <v>0</v>
      </c>
      <c r="AN54" s="270">
        <f>-'5C2_LAVCA'!AT54</f>
        <v>-21670</v>
      </c>
      <c r="AO54" s="270">
        <f>-'5C3_UnvView'!AT54</f>
        <v>-28752</v>
      </c>
      <c r="AP54" s="677">
        <f t="shared" si="6"/>
        <v>-80445</v>
      </c>
      <c r="AQ54" s="678">
        <f t="shared" si="7"/>
        <v>2319441</v>
      </c>
      <c r="AR54" s="221"/>
      <c r="AS54" s="222">
        <f t="shared" si="5"/>
        <v>2319441</v>
      </c>
    </row>
    <row r="55" spans="1:45" s="112" customFormat="1" ht="15.75" customHeight="1" x14ac:dyDescent="0.2">
      <c r="A55" s="675">
        <v>49</v>
      </c>
      <c r="B55" s="676" t="s">
        <v>54</v>
      </c>
      <c r="C55" s="270">
        <f>'2_State Distrib and Adjs'!BC55</f>
        <v>6070093</v>
      </c>
      <c r="D55" s="270">
        <f>-'5A3_OJJ'!S55</f>
        <v>-30</v>
      </c>
      <c r="E55" s="270"/>
      <c r="F55" s="270">
        <f>-'5C1A_Madison'!AS55</f>
        <v>0</v>
      </c>
      <c r="G55" s="270">
        <f>-'5C1B_DArbonne'!AS55</f>
        <v>0</v>
      </c>
      <c r="H55" s="270">
        <f>-'5C1C_Intl High'!AS55</f>
        <v>0</v>
      </c>
      <c r="I55" s="270">
        <f>-'5C1D_NOMMA'!AS55</f>
        <v>0</v>
      </c>
      <c r="J55" s="270">
        <f>-'5C1E_LFNO'!AS55</f>
        <v>0</v>
      </c>
      <c r="K55" s="270">
        <f>-'5C1F_L.C. Charter'!AS55</f>
        <v>0</v>
      </c>
      <c r="L55" s="270">
        <f>-'5C1G_JS Clark'!AS55</f>
        <v>-49021</v>
      </c>
      <c r="M55" s="270">
        <f>-'5C1H_Southwest'!AS55</f>
        <v>0</v>
      </c>
      <c r="N55" s="270">
        <f>-'5C1I_LA Key'!AS55</f>
        <v>-677</v>
      </c>
      <c r="O55" s="270">
        <f>-'5C1J_Jeff Chamber'!AS55</f>
        <v>0</v>
      </c>
      <c r="P55" s="270">
        <f>-'5C1M_GEO Mid'!AS55</f>
        <v>0</v>
      </c>
      <c r="Q55" s="270">
        <f>-'5C1N_Delta'!AS55</f>
        <v>0</v>
      </c>
      <c r="R55" s="270">
        <f>-'5C1O_Impact'!AS55</f>
        <v>0</v>
      </c>
      <c r="S55" s="270">
        <f>-'5C1P_Vision'!AS55</f>
        <v>0</v>
      </c>
      <c r="T55" s="270">
        <f>-'5C1Q_Advantage'!AS55</f>
        <v>0</v>
      </c>
      <c r="U55" s="270">
        <f>-'5C1R_Iberville'!AS55</f>
        <v>0</v>
      </c>
      <c r="V55" s="270">
        <f>-'5C1S_LC Col Prep'!AS55</f>
        <v>0</v>
      </c>
      <c r="W55" s="270">
        <f>-'5C1T_Northeast'!AS55</f>
        <v>0</v>
      </c>
      <c r="X55" s="270">
        <f>-'5C1U_Acadiana Ren'!AS55</f>
        <v>-235</v>
      </c>
      <c r="Y55" s="270">
        <f>-'5C1V_Laf Ren'!AS55</f>
        <v>-8342</v>
      </c>
      <c r="Z55" s="270">
        <f>-'5C1W_Willow'!AS55</f>
        <v>-11108</v>
      </c>
      <c r="AA55" s="270">
        <f>-'5C1X_Tangi'!AS55</f>
        <v>0</v>
      </c>
      <c r="AB55" s="270">
        <f>-'5C1Y_GEO'!AS55</f>
        <v>0</v>
      </c>
      <c r="AC55" s="270">
        <f>-'5C1Z_Lincoln Prep'!AS55</f>
        <v>0</v>
      </c>
      <c r="AD55" s="270">
        <f>-'5C1AA_Laurel'!$AS55</f>
        <v>0</v>
      </c>
      <c r="AE55" s="270">
        <f>-'5C1AB_Apex'!$AS55</f>
        <v>0</v>
      </c>
      <c r="AF55" s="270">
        <f>-'5C1AC_Smothers'!$AS55</f>
        <v>0</v>
      </c>
      <c r="AG55" s="270">
        <f>-'5C1AD_Greater'!$AS55</f>
        <v>0</v>
      </c>
      <c r="AH55" s="270">
        <f>-'5C1AE_Noble Minds'!$AS55</f>
        <v>0</v>
      </c>
      <c r="AI55" s="270">
        <f>-'5C1AF_JCFA-Laf'!$AS55</f>
        <v>-912</v>
      </c>
      <c r="AJ55" s="270">
        <f>-'5C1AG_Collegiate'!$AS55</f>
        <v>0</v>
      </c>
      <c r="AK55" s="270">
        <f>-'5C1AH_BRUP'!$AS55</f>
        <v>0</v>
      </c>
      <c r="AL55" s="270">
        <f>-'5C1AI_Harmony'!$AS55</f>
        <v>0</v>
      </c>
      <c r="AM55" s="270">
        <f>-'5C1AJ_Athlos'!$AS55</f>
        <v>0</v>
      </c>
      <c r="AN55" s="270">
        <f>-'5C2_LAVCA'!AT55</f>
        <v>-11592</v>
      </c>
      <c r="AO55" s="270">
        <f>-'5C3_UnvView'!AT55</f>
        <v>-12724</v>
      </c>
      <c r="AP55" s="677">
        <f t="shared" si="6"/>
        <v>-94641</v>
      </c>
      <c r="AQ55" s="678">
        <f t="shared" si="7"/>
        <v>5975452</v>
      </c>
      <c r="AR55" s="221"/>
      <c r="AS55" s="222">
        <f t="shared" si="5"/>
        <v>5975452</v>
      </c>
    </row>
    <row r="56" spans="1:45" s="112" customFormat="1" ht="15.75" customHeight="1" x14ac:dyDescent="0.2">
      <c r="A56" s="662">
        <v>50</v>
      </c>
      <c r="B56" s="663" t="s">
        <v>55</v>
      </c>
      <c r="C56" s="664">
        <f>'2_State Distrib and Adjs'!BC56</f>
        <v>3566409</v>
      </c>
      <c r="D56" s="664">
        <f>-'5A3_OJJ'!S56</f>
        <v>-126</v>
      </c>
      <c r="E56" s="664"/>
      <c r="F56" s="664">
        <f>-'5C1A_Madison'!AS56</f>
        <v>0</v>
      </c>
      <c r="G56" s="664">
        <f>-'5C1B_DArbonne'!AS56</f>
        <v>0</v>
      </c>
      <c r="H56" s="664">
        <f>-'5C1C_Intl High'!AS56</f>
        <v>0</v>
      </c>
      <c r="I56" s="664">
        <f>-'5C1D_NOMMA'!AS56</f>
        <v>0</v>
      </c>
      <c r="J56" s="664">
        <f>-'5C1E_LFNO'!AS56</f>
        <v>0</v>
      </c>
      <c r="K56" s="664">
        <f>-'5C1F_L.C. Charter'!AS56</f>
        <v>0</v>
      </c>
      <c r="L56" s="664">
        <f>-'5C1G_JS Clark'!AS56</f>
        <v>0</v>
      </c>
      <c r="M56" s="664">
        <f>-'5C1H_Southwest'!AS56</f>
        <v>0</v>
      </c>
      <c r="N56" s="664">
        <f>-'5C1I_LA Key'!AS56</f>
        <v>0</v>
      </c>
      <c r="O56" s="664">
        <f>-'5C1J_Jeff Chamber'!AS56</f>
        <v>0</v>
      </c>
      <c r="P56" s="664">
        <f>-'5C1M_GEO Mid'!AS56</f>
        <v>0</v>
      </c>
      <c r="Q56" s="664">
        <f>-'5C1N_Delta'!AS56</f>
        <v>0</v>
      </c>
      <c r="R56" s="664">
        <f>-'5C1O_Impact'!AS56</f>
        <v>0</v>
      </c>
      <c r="S56" s="664">
        <f>-'5C1P_Vision'!AS56</f>
        <v>0</v>
      </c>
      <c r="T56" s="664">
        <f>-'5C1Q_Advantage'!AS56</f>
        <v>0</v>
      </c>
      <c r="U56" s="664">
        <f>-'5C1R_Iberville'!AS56</f>
        <v>0</v>
      </c>
      <c r="V56" s="664">
        <f>-'5C1S_LC Col Prep'!AS56</f>
        <v>0</v>
      </c>
      <c r="W56" s="664">
        <f>-'5C1T_Northeast'!AS56</f>
        <v>0</v>
      </c>
      <c r="X56" s="664">
        <f>-'5C1U_Acadiana Ren'!AS56</f>
        <v>-20321</v>
      </c>
      <c r="Y56" s="664">
        <f>-'5C1V_Laf Ren'!AS56</f>
        <v>-7928</v>
      </c>
      <c r="Z56" s="664">
        <f>-'5C1W_Willow'!AS56</f>
        <v>-9661</v>
      </c>
      <c r="AA56" s="664">
        <f>-'5C1X_Tangi'!AS56</f>
        <v>0</v>
      </c>
      <c r="AB56" s="664">
        <f>-'5C1Y_GEO'!AS56</f>
        <v>0</v>
      </c>
      <c r="AC56" s="664">
        <f>-'5C1Z_Lincoln Prep'!AS56</f>
        <v>0</v>
      </c>
      <c r="AD56" s="664">
        <f>-'5C1AA_Laurel'!$AS56</f>
        <v>0</v>
      </c>
      <c r="AE56" s="664">
        <f>-'5C1AB_Apex'!$AS56</f>
        <v>0</v>
      </c>
      <c r="AF56" s="664">
        <f>-'5C1AC_Smothers'!$AS56</f>
        <v>0</v>
      </c>
      <c r="AG56" s="664">
        <f>-'5C1AD_Greater'!$AS56</f>
        <v>0</v>
      </c>
      <c r="AH56" s="664">
        <f>-'5C1AE_Noble Minds'!$AS56</f>
        <v>0</v>
      </c>
      <c r="AI56" s="664">
        <f>-'5C1AF_JCFA-Laf'!$AS56</f>
        <v>703</v>
      </c>
      <c r="AJ56" s="664">
        <f>-'5C1AG_Collegiate'!$AS56</f>
        <v>0</v>
      </c>
      <c r="AK56" s="664">
        <f>-'5C1AH_BRUP'!$AS56</f>
        <v>0</v>
      </c>
      <c r="AL56" s="1100">
        <f>-'5C1AI_Harmony'!$AS56</f>
        <v>0</v>
      </c>
      <c r="AM56" s="1100">
        <f>-'5C1AJ_Athlos'!$AS56</f>
        <v>0</v>
      </c>
      <c r="AN56" s="664">
        <f>-'5C2_LAVCA'!AT56</f>
        <v>-12974</v>
      </c>
      <c r="AO56" s="664">
        <f>-'5C3_UnvView'!AT56</f>
        <v>-4477</v>
      </c>
      <c r="AP56" s="665">
        <f t="shared" si="6"/>
        <v>-54784</v>
      </c>
      <c r="AQ56" s="666">
        <f t="shared" si="7"/>
        <v>3511625</v>
      </c>
      <c r="AR56" s="1916"/>
      <c r="AS56" s="1917">
        <f t="shared" si="5"/>
        <v>3511625</v>
      </c>
    </row>
    <row r="57" spans="1:45" s="112" customFormat="1" ht="15.75" customHeight="1" x14ac:dyDescent="0.2">
      <c r="A57" s="675">
        <v>51</v>
      </c>
      <c r="B57" s="676" t="s">
        <v>56</v>
      </c>
      <c r="C57" s="270">
        <f>'2_State Distrib and Adjs'!BC57</f>
        <v>3818914</v>
      </c>
      <c r="D57" s="270">
        <f>-'5A3_OJJ'!S57</f>
        <v>-193</v>
      </c>
      <c r="E57" s="270"/>
      <c r="F57" s="270">
        <f>-'5C1A_Madison'!AS57</f>
        <v>0</v>
      </c>
      <c r="G57" s="270">
        <f>-'5C1B_DArbonne'!AS57</f>
        <v>0</v>
      </c>
      <c r="H57" s="270">
        <f>-'5C1C_Intl High'!AS57</f>
        <v>0</v>
      </c>
      <c r="I57" s="270">
        <f>-'5C1D_NOMMA'!AS57</f>
        <v>0</v>
      </c>
      <c r="J57" s="270">
        <f>-'5C1E_LFNO'!AS57</f>
        <v>0</v>
      </c>
      <c r="K57" s="270">
        <f>-'5C1F_L.C. Charter'!AS57</f>
        <v>0</v>
      </c>
      <c r="L57" s="270">
        <f>-'5C1G_JS Clark'!AS57</f>
        <v>0</v>
      </c>
      <c r="M57" s="270">
        <f>-'5C1H_Southwest'!AS57</f>
        <v>0</v>
      </c>
      <c r="N57" s="270">
        <f>-'5C1I_LA Key'!AS57</f>
        <v>0</v>
      </c>
      <c r="O57" s="270">
        <f>-'5C1J_Jeff Chamber'!AS57</f>
        <v>0</v>
      </c>
      <c r="P57" s="270">
        <f>-'5C1M_GEO Mid'!AS57</f>
        <v>0</v>
      </c>
      <c r="Q57" s="270">
        <f>-'5C1N_Delta'!AS57</f>
        <v>0</v>
      </c>
      <c r="R57" s="270">
        <f>-'5C1O_Impact'!AS57</f>
        <v>0</v>
      </c>
      <c r="S57" s="270">
        <f>-'5C1P_Vision'!AS57</f>
        <v>0</v>
      </c>
      <c r="T57" s="270">
        <f>-'5C1Q_Advantage'!AS57</f>
        <v>0</v>
      </c>
      <c r="U57" s="270">
        <f>-'5C1R_Iberville'!AS57</f>
        <v>0</v>
      </c>
      <c r="V57" s="270">
        <f>-'5C1S_LC Col Prep'!AS57</f>
        <v>0</v>
      </c>
      <c r="W57" s="270">
        <f>-'5C1T_Northeast'!AS57</f>
        <v>0</v>
      </c>
      <c r="X57" s="270">
        <f>-'5C1U_Acadiana Ren'!AS57</f>
        <v>182</v>
      </c>
      <c r="Y57" s="270">
        <f>-'5C1V_Laf Ren'!AS57</f>
        <v>-2255</v>
      </c>
      <c r="Z57" s="270">
        <f>-'5C1W_Willow'!AS57</f>
        <v>0</v>
      </c>
      <c r="AA57" s="270">
        <f>-'5C1X_Tangi'!AS57</f>
        <v>0</v>
      </c>
      <c r="AB57" s="270">
        <f>-'5C1Y_GEO'!AS57</f>
        <v>0</v>
      </c>
      <c r="AC57" s="270">
        <f>-'5C1Z_Lincoln Prep'!AS57</f>
        <v>0</v>
      </c>
      <c r="AD57" s="270">
        <f>-'5C1AA_Laurel'!$AS57</f>
        <v>0</v>
      </c>
      <c r="AE57" s="270">
        <f>-'5C1AB_Apex'!$AS57</f>
        <v>0</v>
      </c>
      <c r="AF57" s="270">
        <f>-'5C1AC_Smothers'!$AS57</f>
        <v>0</v>
      </c>
      <c r="AG57" s="270">
        <f>-'5C1AD_Greater'!$AS57</f>
        <v>0</v>
      </c>
      <c r="AH57" s="270">
        <f>-'5C1AE_Noble Minds'!$AS57</f>
        <v>0</v>
      </c>
      <c r="AI57" s="270">
        <f>-'5C1AF_JCFA-Laf'!$AS57</f>
        <v>891</v>
      </c>
      <c r="AJ57" s="270">
        <f>-'5C1AG_Collegiate'!$AS57</f>
        <v>0</v>
      </c>
      <c r="AK57" s="270">
        <f>-'5C1AH_BRUP'!$AS57</f>
        <v>0</v>
      </c>
      <c r="AL57" s="270">
        <f>-'5C1AI_Harmony'!$AS57</f>
        <v>0</v>
      </c>
      <c r="AM57" s="270">
        <f>-'5C1AJ_Athlos'!$AS57</f>
        <v>0</v>
      </c>
      <c r="AN57" s="270">
        <f>-'5C2_LAVCA'!AT57</f>
        <v>-8672</v>
      </c>
      <c r="AO57" s="270">
        <f>-'5C3_UnvView'!AT57</f>
        <v>-7675</v>
      </c>
      <c r="AP57" s="677">
        <f t="shared" si="6"/>
        <v>-17722</v>
      </c>
      <c r="AQ57" s="678">
        <f t="shared" si="7"/>
        <v>3801192</v>
      </c>
      <c r="AR57" s="221"/>
      <c r="AS57" s="222">
        <f t="shared" si="5"/>
        <v>3801192</v>
      </c>
    </row>
    <row r="58" spans="1:45" s="112" customFormat="1" ht="15.75" customHeight="1" x14ac:dyDescent="0.2">
      <c r="A58" s="675">
        <v>52</v>
      </c>
      <c r="B58" s="676" t="s">
        <v>57</v>
      </c>
      <c r="C58" s="270">
        <f>'2_State Distrib and Adjs'!BC58</f>
        <v>17814310</v>
      </c>
      <c r="D58" s="270">
        <f>-'5A3_OJJ'!S58</f>
        <v>-1092</v>
      </c>
      <c r="E58" s="270"/>
      <c r="F58" s="270">
        <f>-'5C1A_Madison'!AS58</f>
        <v>0</v>
      </c>
      <c r="G58" s="270">
        <f>-'5C1B_DArbonne'!AS58</f>
        <v>0</v>
      </c>
      <c r="H58" s="270">
        <f>-'5C1C_Intl High'!AS58</f>
        <v>-2249</v>
      </c>
      <c r="I58" s="270">
        <f>-'5C1D_NOMMA'!AS58</f>
        <v>-861</v>
      </c>
      <c r="J58" s="270">
        <f>-'5C1E_LFNO'!AS58</f>
        <v>-4759</v>
      </c>
      <c r="K58" s="270">
        <f>-'5C1F_L.C. Charter'!AS58</f>
        <v>0</v>
      </c>
      <c r="L58" s="270">
        <f>-'5C1G_JS Clark'!AS58</f>
        <v>0</v>
      </c>
      <c r="M58" s="270">
        <f>-'5C1H_Southwest'!AS58</f>
        <v>0</v>
      </c>
      <c r="N58" s="270">
        <f>-'5C1I_LA Key'!AS58</f>
        <v>-1487</v>
      </c>
      <c r="O58" s="270">
        <f>-'5C1J_Jeff Chamber'!AS58</f>
        <v>-1004</v>
      </c>
      <c r="P58" s="270">
        <f>-'5C1M_GEO Mid'!AS58</f>
        <v>0</v>
      </c>
      <c r="Q58" s="270">
        <f>-'5C1N_Delta'!AS58</f>
        <v>0</v>
      </c>
      <c r="R58" s="270">
        <f>-'5C1O_Impact'!AS58</f>
        <v>0</v>
      </c>
      <c r="S58" s="270">
        <f>-'5C1P_Vision'!AS58</f>
        <v>0</v>
      </c>
      <c r="T58" s="270">
        <f>-'5C1Q_Advantage'!AS58</f>
        <v>0</v>
      </c>
      <c r="U58" s="270">
        <f>-'5C1R_Iberville'!AS58</f>
        <v>0</v>
      </c>
      <c r="V58" s="270">
        <f>-'5C1S_LC Col Prep'!AS58</f>
        <v>0</v>
      </c>
      <c r="W58" s="270">
        <f>-'5C1T_Northeast'!AS58</f>
        <v>0</v>
      </c>
      <c r="X58" s="270">
        <f>-'5C1U_Acadiana Ren'!AS58</f>
        <v>0</v>
      </c>
      <c r="Y58" s="270">
        <f>-'5C1V_Laf Ren'!AS58</f>
        <v>0</v>
      </c>
      <c r="Z58" s="270">
        <f>-'5C1W_Willow'!AS58</f>
        <v>0</v>
      </c>
      <c r="AA58" s="270">
        <f>-'5C1X_Tangi'!AS58</f>
        <v>-1245</v>
      </c>
      <c r="AB58" s="270">
        <f>-'5C1Y_GEO'!AS58</f>
        <v>0</v>
      </c>
      <c r="AC58" s="270">
        <f>-'5C1Z_Lincoln Prep'!AS58</f>
        <v>0</v>
      </c>
      <c r="AD58" s="270">
        <f>-'5C1AA_Laurel'!$AS58</f>
        <v>0</v>
      </c>
      <c r="AE58" s="270">
        <f>-'5C1AB_Apex'!$AS58</f>
        <v>0</v>
      </c>
      <c r="AF58" s="270">
        <f>-'5C1AC_Smothers'!$AS58</f>
        <v>-3791</v>
      </c>
      <c r="AG58" s="270">
        <f>-'5C1AD_Greater'!$AS58</f>
        <v>0</v>
      </c>
      <c r="AH58" s="270">
        <f>-'5C1AE_Noble Minds'!$AS58</f>
        <v>0</v>
      </c>
      <c r="AI58" s="270">
        <f>-'5C1AF_JCFA-Laf'!$AS58</f>
        <v>0</v>
      </c>
      <c r="AJ58" s="270">
        <f>-'5C1AG_Collegiate'!$AS58</f>
        <v>0</v>
      </c>
      <c r="AK58" s="270">
        <f>-'5C1AH_BRUP'!$AS58</f>
        <v>0</v>
      </c>
      <c r="AL58" s="270">
        <f>-'5C1AI_Harmony'!$AS58</f>
        <v>0</v>
      </c>
      <c r="AM58" s="270">
        <f>-'5C1AJ_Athlos'!$AS58</f>
        <v>0</v>
      </c>
      <c r="AN58" s="270">
        <f>-'5C2_LAVCA'!AT58</f>
        <v>-35433</v>
      </c>
      <c r="AO58" s="270">
        <f>-'5C3_UnvView'!AT58</f>
        <v>-124550</v>
      </c>
      <c r="AP58" s="677">
        <f t="shared" si="6"/>
        <v>-176471</v>
      </c>
      <c r="AQ58" s="678">
        <f t="shared" si="7"/>
        <v>17637839</v>
      </c>
      <c r="AR58" s="221"/>
      <c r="AS58" s="222">
        <f t="shared" si="5"/>
        <v>17637839</v>
      </c>
    </row>
    <row r="59" spans="1:45" s="112" customFormat="1" ht="15.75" customHeight="1" x14ac:dyDescent="0.2">
      <c r="A59" s="675">
        <v>53</v>
      </c>
      <c r="B59" s="676" t="s">
        <v>58</v>
      </c>
      <c r="C59" s="270">
        <f>'2_State Distrib and Adjs'!BC59</f>
        <v>9798918</v>
      </c>
      <c r="D59" s="270">
        <f>-'5A3_OJJ'!S59</f>
        <v>-404</v>
      </c>
      <c r="E59" s="270"/>
      <c r="F59" s="270">
        <f>-'5C1A_Madison'!AS59</f>
        <v>-670</v>
      </c>
      <c r="G59" s="270">
        <f>-'5C1B_DArbonne'!AS59</f>
        <v>0</v>
      </c>
      <c r="H59" s="270">
        <f>-'5C1C_Intl High'!AS59</f>
        <v>0</v>
      </c>
      <c r="I59" s="270">
        <f>-'5C1D_NOMMA'!AS59</f>
        <v>0</v>
      </c>
      <c r="J59" s="270">
        <f>-'5C1E_LFNO'!AS59</f>
        <v>0</v>
      </c>
      <c r="K59" s="270">
        <f>-'5C1F_L.C. Charter'!AS59</f>
        <v>0</v>
      </c>
      <c r="L59" s="270">
        <f>-'5C1G_JS Clark'!AS59</f>
        <v>0</v>
      </c>
      <c r="M59" s="270">
        <f>-'5C1H_Southwest'!AS59</f>
        <v>0</v>
      </c>
      <c r="N59" s="270">
        <f>-'5C1I_LA Key'!AS59</f>
        <v>-226</v>
      </c>
      <c r="O59" s="270">
        <f>-'5C1J_Jeff Chamber'!AS59</f>
        <v>0</v>
      </c>
      <c r="P59" s="270">
        <f>-'5C1M_GEO Mid'!AS59</f>
        <v>0</v>
      </c>
      <c r="Q59" s="270">
        <f>-'5C1N_Delta'!AS59</f>
        <v>0</v>
      </c>
      <c r="R59" s="270">
        <f>-'5C1O_Impact'!AS59</f>
        <v>0</v>
      </c>
      <c r="S59" s="270">
        <f>-'5C1P_Vision'!AS59</f>
        <v>0</v>
      </c>
      <c r="T59" s="270">
        <f>-'5C1Q_Advantage'!AS59</f>
        <v>0</v>
      </c>
      <c r="U59" s="270">
        <f>-'5C1R_Iberville'!AS59</f>
        <v>0</v>
      </c>
      <c r="V59" s="270">
        <f>-'5C1S_LC Col Prep'!AS59</f>
        <v>0</v>
      </c>
      <c r="W59" s="270">
        <f>-'5C1T_Northeast'!AS59</f>
        <v>0</v>
      </c>
      <c r="X59" s="270">
        <f>-'5C1U_Acadiana Ren'!AS59</f>
        <v>0</v>
      </c>
      <c r="Y59" s="270">
        <f>-'5C1V_Laf Ren'!AS59</f>
        <v>0</v>
      </c>
      <c r="Z59" s="270">
        <f>-'5C1W_Willow'!AS59</f>
        <v>0</v>
      </c>
      <c r="AA59" s="270">
        <f>-'5C1X_Tangi'!AS59</f>
        <v>-55579</v>
      </c>
      <c r="AB59" s="270">
        <f>-'5C1Y_GEO'!AS59</f>
        <v>0</v>
      </c>
      <c r="AC59" s="270">
        <f>-'5C1Z_Lincoln Prep'!AS59</f>
        <v>0</v>
      </c>
      <c r="AD59" s="270">
        <f>-'5C1AA_Laurel'!$AS59</f>
        <v>0</v>
      </c>
      <c r="AE59" s="270">
        <f>-'5C1AB_Apex'!$AS59</f>
        <v>0</v>
      </c>
      <c r="AF59" s="270">
        <f>-'5C1AC_Smothers'!$AS59</f>
        <v>0</v>
      </c>
      <c r="AG59" s="270">
        <f>-'5C1AD_Greater'!$AS59</f>
        <v>0</v>
      </c>
      <c r="AH59" s="270">
        <f>-'5C1AE_Noble Minds'!$AS59</f>
        <v>0</v>
      </c>
      <c r="AI59" s="270">
        <f>-'5C1AF_JCFA-Laf'!$AS59</f>
        <v>0</v>
      </c>
      <c r="AJ59" s="270">
        <f>-'5C1AG_Collegiate'!$AS59</f>
        <v>0</v>
      </c>
      <c r="AK59" s="270">
        <f>-'5C1AH_BRUP'!$AS59</f>
        <v>0</v>
      </c>
      <c r="AL59" s="270">
        <f>-'5C1AI_Harmony'!$AS59</f>
        <v>0</v>
      </c>
      <c r="AM59" s="270">
        <f>-'5C1AJ_Athlos'!$AS59</f>
        <v>0</v>
      </c>
      <c r="AN59" s="270">
        <f>-'5C2_LAVCA'!AT59</f>
        <v>-15543</v>
      </c>
      <c r="AO59" s="270">
        <f>-'5C3_UnvView'!AT59</f>
        <v>-35076</v>
      </c>
      <c r="AP59" s="677">
        <f t="shared" si="6"/>
        <v>-107498</v>
      </c>
      <c r="AQ59" s="678">
        <f t="shared" si="7"/>
        <v>9691420</v>
      </c>
      <c r="AR59" s="221"/>
      <c r="AS59" s="222">
        <f t="shared" si="5"/>
        <v>9691420</v>
      </c>
    </row>
    <row r="60" spans="1:45" s="112" customFormat="1" ht="15.75" customHeight="1" x14ac:dyDescent="0.2">
      <c r="A60" s="675">
        <v>54</v>
      </c>
      <c r="B60" s="676" t="s">
        <v>59</v>
      </c>
      <c r="C60" s="270">
        <f>'2_State Distrib and Adjs'!BC60</f>
        <v>213742</v>
      </c>
      <c r="D60" s="270">
        <f>-'5A3_OJJ'!S60</f>
        <v>-85</v>
      </c>
      <c r="E60" s="270"/>
      <c r="F60" s="270">
        <f>-'5C1A_Madison'!AS60</f>
        <v>0</v>
      </c>
      <c r="G60" s="270">
        <f>-'5C1B_DArbonne'!AS60</f>
        <v>0</v>
      </c>
      <c r="H60" s="270">
        <f>-'5C1C_Intl High'!AS60</f>
        <v>0</v>
      </c>
      <c r="I60" s="270">
        <f>-'5C1D_NOMMA'!AS60</f>
        <v>0</v>
      </c>
      <c r="J60" s="270">
        <f>-'5C1E_LFNO'!AS60</f>
        <v>0</v>
      </c>
      <c r="K60" s="270">
        <f>-'5C1F_L.C. Charter'!AS60</f>
        <v>0</v>
      </c>
      <c r="L60" s="270">
        <f>-'5C1G_JS Clark'!AS60</f>
        <v>0</v>
      </c>
      <c r="M60" s="270">
        <f>-'5C1H_Southwest'!AS60</f>
        <v>0</v>
      </c>
      <c r="N60" s="270">
        <f>-'5C1I_LA Key'!AS60</f>
        <v>0</v>
      </c>
      <c r="O60" s="270">
        <f>-'5C1J_Jeff Chamber'!AS60</f>
        <v>0</v>
      </c>
      <c r="P60" s="270">
        <f>-'5C1M_GEO Mid'!AS60</f>
        <v>0</v>
      </c>
      <c r="Q60" s="270">
        <f>-'5C1N_Delta'!AS60</f>
        <v>-39839</v>
      </c>
      <c r="R60" s="270">
        <f>-'5C1O_Impact'!AS60</f>
        <v>0</v>
      </c>
      <c r="S60" s="270">
        <f>-'5C1P_Vision'!AS60</f>
        <v>0</v>
      </c>
      <c r="T60" s="270">
        <f>-'5C1Q_Advantage'!AS60</f>
        <v>0</v>
      </c>
      <c r="U60" s="270">
        <f>-'5C1R_Iberville'!AS60</f>
        <v>0</v>
      </c>
      <c r="V60" s="270">
        <f>-'5C1S_LC Col Prep'!AS60</f>
        <v>0</v>
      </c>
      <c r="W60" s="270">
        <f>-'5C1T_Northeast'!AS60</f>
        <v>0</v>
      </c>
      <c r="X60" s="270">
        <f>-'5C1U_Acadiana Ren'!AS60</f>
        <v>0</v>
      </c>
      <c r="Y60" s="270">
        <f>-'5C1V_Laf Ren'!AS60</f>
        <v>0</v>
      </c>
      <c r="Z60" s="270">
        <f>-'5C1W_Willow'!AS60</f>
        <v>0</v>
      </c>
      <c r="AA60" s="270">
        <f>-'5C1X_Tangi'!AS60</f>
        <v>0</v>
      </c>
      <c r="AB60" s="270">
        <f>-'5C1Y_GEO'!AS60</f>
        <v>0</v>
      </c>
      <c r="AC60" s="270">
        <f>-'5C1Z_Lincoln Prep'!AS60</f>
        <v>0</v>
      </c>
      <c r="AD60" s="270">
        <f>-'5C1AA_Laurel'!$AS60</f>
        <v>0</v>
      </c>
      <c r="AE60" s="270">
        <f>-'5C1AB_Apex'!$AS60</f>
        <v>0</v>
      </c>
      <c r="AF60" s="270">
        <f>-'5C1AC_Smothers'!$AS60</f>
        <v>0</v>
      </c>
      <c r="AG60" s="270">
        <f>-'5C1AD_Greater'!$AS60</f>
        <v>0</v>
      </c>
      <c r="AH60" s="270">
        <f>-'5C1AE_Noble Minds'!$AS60</f>
        <v>0</v>
      </c>
      <c r="AI60" s="270">
        <f>-'5C1AF_JCFA-Laf'!$AS60</f>
        <v>0</v>
      </c>
      <c r="AJ60" s="270">
        <f>-'5C1AG_Collegiate'!$AS60</f>
        <v>0</v>
      </c>
      <c r="AK60" s="270">
        <f>-'5C1AH_BRUP'!$AS60</f>
        <v>0</v>
      </c>
      <c r="AL60" s="270">
        <f>-'5C1AI_Harmony'!$AS60</f>
        <v>0</v>
      </c>
      <c r="AM60" s="270">
        <f>-'5C1AJ_Athlos'!$AS60</f>
        <v>0</v>
      </c>
      <c r="AN60" s="270">
        <f>-'5C2_LAVCA'!AT60</f>
        <v>-1717</v>
      </c>
      <c r="AO60" s="270">
        <f>-'5C3_UnvView'!AT60</f>
        <v>-3268</v>
      </c>
      <c r="AP60" s="677">
        <f t="shared" si="6"/>
        <v>-44909</v>
      </c>
      <c r="AQ60" s="678">
        <f t="shared" si="7"/>
        <v>168833</v>
      </c>
      <c r="AR60" s="221"/>
      <c r="AS60" s="222">
        <f t="shared" si="5"/>
        <v>168833</v>
      </c>
    </row>
    <row r="61" spans="1:45" s="112" customFormat="1" ht="15.75" customHeight="1" x14ac:dyDescent="0.2">
      <c r="A61" s="662">
        <v>55</v>
      </c>
      <c r="B61" s="663" t="s">
        <v>60</v>
      </c>
      <c r="C61" s="664">
        <f>'2_State Distrib and Adjs'!BC61</f>
        <v>7337965</v>
      </c>
      <c r="D61" s="664">
        <f>-'5A3_OJJ'!S61</f>
        <v>-2266</v>
      </c>
      <c r="E61" s="664"/>
      <c r="F61" s="664">
        <f>-'5C1A_Madison'!AS61</f>
        <v>0</v>
      </c>
      <c r="G61" s="664">
        <f>-'5C1B_DArbonne'!AS61</f>
        <v>0</v>
      </c>
      <c r="H61" s="664">
        <f>-'5C1C_Intl High'!AS61</f>
        <v>0</v>
      </c>
      <c r="I61" s="664">
        <f>-'5C1D_NOMMA'!AS61</f>
        <v>0</v>
      </c>
      <c r="J61" s="664">
        <f>-'5C1E_LFNO'!AS61</f>
        <v>0</v>
      </c>
      <c r="K61" s="664">
        <f>-'5C1F_L.C. Charter'!AS61</f>
        <v>0</v>
      </c>
      <c r="L61" s="664">
        <f>-'5C1G_JS Clark'!AS61</f>
        <v>0</v>
      </c>
      <c r="M61" s="664">
        <f>-'5C1H_Southwest'!AS61</f>
        <v>0</v>
      </c>
      <c r="N61" s="664">
        <f>-'5C1I_LA Key'!AS61</f>
        <v>0</v>
      </c>
      <c r="O61" s="664">
        <f>-'5C1J_Jeff Chamber'!AS61</f>
        <v>0</v>
      </c>
      <c r="P61" s="664">
        <f>-'5C1M_GEO Mid'!AS61</f>
        <v>0</v>
      </c>
      <c r="Q61" s="664">
        <f>-'5C1N_Delta'!AS61</f>
        <v>0</v>
      </c>
      <c r="R61" s="664">
        <f>-'5C1O_Impact'!AS61</f>
        <v>0</v>
      </c>
      <c r="S61" s="664">
        <f>-'5C1P_Vision'!AS61</f>
        <v>0</v>
      </c>
      <c r="T61" s="664">
        <f>-'5C1Q_Advantage'!AS61</f>
        <v>0</v>
      </c>
      <c r="U61" s="664">
        <f>-'5C1R_Iberville'!AS61</f>
        <v>0</v>
      </c>
      <c r="V61" s="664">
        <f>-'5C1S_LC Col Prep'!AS61</f>
        <v>0</v>
      </c>
      <c r="W61" s="664">
        <f>-'5C1T_Northeast'!AS61</f>
        <v>0</v>
      </c>
      <c r="X61" s="664">
        <f>-'5C1U_Acadiana Ren'!AS61</f>
        <v>0</v>
      </c>
      <c r="Y61" s="664">
        <f>-'5C1V_Laf Ren'!AS61</f>
        <v>0</v>
      </c>
      <c r="Z61" s="664">
        <f>-'5C1W_Willow'!AS61</f>
        <v>0</v>
      </c>
      <c r="AA61" s="664">
        <f>-'5C1X_Tangi'!AS61</f>
        <v>0</v>
      </c>
      <c r="AB61" s="664">
        <f>-'5C1Y_GEO'!AS61</f>
        <v>0</v>
      </c>
      <c r="AC61" s="664">
        <f>-'5C1Z_Lincoln Prep'!AS61</f>
        <v>0</v>
      </c>
      <c r="AD61" s="664">
        <f>-'5C1AA_Laurel'!$AS61</f>
        <v>0</v>
      </c>
      <c r="AE61" s="664">
        <f>-'5C1AB_Apex'!$AS61</f>
        <v>0</v>
      </c>
      <c r="AF61" s="664">
        <f>-'5C1AC_Smothers'!$AS61</f>
        <v>0</v>
      </c>
      <c r="AG61" s="664">
        <f>-'5C1AD_Greater'!$AS61</f>
        <v>0</v>
      </c>
      <c r="AH61" s="664">
        <f>-'5C1AE_Noble Minds'!$AS61</f>
        <v>0</v>
      </c>
      <c r="AI61" s="664">
        <f>-'5C1AF_JCFA-Laf'!$AS61</f>
        <v>0</v>
      </c>
      <c r="AJ61" s="664">
        <f>-'5C1AG_Collegiate'!$AS61</f>
        <v>0</v>
      </c>
      <c r="AK61" s="664">
        <f>-'5C1AH_BRUP'!$AS61</f>
        <v>0</v>
      </c>
      <c r="AL61" s="1100">
        <f>-'5C1AI_Harmony'!$AS61</f>
        <v>0</v>
      </c>
      <c r="AM61" s="1100">
        <f>-'5C1AJ_Athlos'!$AS61</f>
        <v>0</v>
      </c>
      <c r="AN61" s="664">
        <f>-'5C2_LAVCA'!AT61</f>
        <v>-22681</v>
      </c>
      <c r="AO61" s="664">
        <f>-'5C3_UnvView'!AT61</f>
        <v>-53231</v>
      </c>
      <c r="AP61" s="665">
        <f t="shared" si="6"/>
        <v>-78178</v>
      </c>
      <c r="AQ61" s="666">
        <f t="shared" si="7"/>
        <v>7259787</v>
      </c>
      <c r="AR61" s="1916"/>
      <c r="AS61" s="1917">
        <f t="shared" si="5"/>
        <v>7259787</v>
      </c>
    </row>
    <row r="62" spans="1:45" s="112" customFormat="1" ht="15.75" customHeight="1" x14ac:dyDescent="0.2">
      <c r="A62" s="675">
        <v>56</v>
      </c>
      <c r="B62" s="676" t="s">
        <v>61</v>
      </c>
      <c r="C62" s="270">
        <f>'2_State Distrib and Adjs'!BC62</f>
        <v>1012096</v>
      </c>
      <c r="D62" s="270">
        <f>-'5A3_OJJ'!S62</f>
        <v>-18</v>
      </c>
      <c r="E62" s="270"/>
      <c r="F62" s="270">
        <f>-'5C1A_Madison'!AS62</f>
        <v>0</v>
      </c>
      <c r="G62" s="270">
        <f>-'5C1B_DArbonne'!AS62</f>
        <v>-160968</v>
      </c>
      <c r="H62" s="270">
        <f>-'5C1C_Intl High'!AS62</f>
        <v>0</v>
      </c>
      <c r="I62" s="270">
        <f>-'5C1D_NOMMA'!AS62</f>
        <v>0</v>
      </c>
      <c r="J62" s="270">
        <f>-'5C1E_LFNO'!AS62</f>
        <v>0</v>
      </c>
      <c r="K62" s="270">
        <f>-'5C1F_L.C. Charter'!AS62</f>
        <v>0</v>
      </c>
      <c r="L62" s="270">
        <f>-'5C1G_JS Clark'!AS62</f>
        <v>0</v>
      </c>
      <c r="M62" s="270">
        <f>-'5C1H_Southwest'!AS62</f>
        <v>0</v>
      </c>
      <c r="N62" s="270">
        <f>-'5C1I_LA Key'!AS62</f>
        <v>0</v>
      </c>
      <c r="O62" s="270">
        <f>-'5C1J_Jeff Chamber'!AS62</f>
        <v>0</v>
      </c>
      <c r="P62" s="270">
        <f>-'5C1M_GEO Mid'!AS62</f>
        <v>0</v>
      </c>
      <c r="Q62" s="270">
        <f>-'5C1N_Delta'!AS62</f>
        <v>0</v>
      </c>
      <c r="R62" s="270">
        <f>-'5C1O_Impact'!AS62</f>
        <v>0</v>
      </c>
      <c r="S62" s="270">
        <f>-'5C1P_Vision'!AS62</f>
        <v>0</v>
      </c>
      <c r="T62" s="270">
        <f>-'5C1Q_Advantage'!AS62</f>
        <v>0</v>
      </c>
      <c r="U62" s="270">
        <f>-'5C1R_Iberville'!AS62</f>
        <v>0</v>
      </c>
      <c r="V62" s="270">
        <f>-'5C1S_LC Col Prep'!AS62</f>
        <v>0</v>
      </c>
      <c r="W62" s="270">
        <f>-'5C1T_Northeast'!AS62</f>
        <v>-5142</v>
      </c>
      <c r="X62" s="270">
        <f>-'5C1U_Acadiana Ren'!AS62</f>
        <v>0</v>
      </c>
      <c r="Y62" s="270">
        <f>-'5C1V_Laf Ren'!AS62</f>
        <v>0</v>
      </c>
      <c r="Z62" s="270">
        <f>-'5C1W_Willow'!AS62</f>
        <v>0</v>
      </c>
      <c r="AA62" s="270">
        <f>-'5C1X_Tangi'!AS62</f>
        <v>0</v>
      </c>
      <c r="AB62" s="270">
        <f>-'5C1Y_GEO'!AS62</f>
        <v>0</v>
      </c>
      <c r="AC62" s="270">
        <f>-'5C1Z_Lincoln Prep'!AS62</f>
        <v>-3433</v>
      </c>
      <c r="AD62" s="270">
        <f>-'5C1AA_Laurel'!$AS62</f>
        <v>0</v>
      </c>
      <c r="AE62" s="270">
        <f>-'5C1AB_Apex'!$AS62</f>
        <v>0</v>
      </c>
      <c r="AF62" s="270">
        <f>-'5C1AC_Smothers'!$AS62</f>
        <v>0</v>
      </c>
      <c r="AG62" s="270">
        <f>-'5C1AD_Greater'!$AS62</f>
        <v>0</v>
      </c>
      <c r="AH62" s="270">
        <f>-'5C1AE_Noble Minds'!$AS62</f>
        <v>0</v>
      </c>
      <c r="AI62" s="270">
        <f>-'5C1AF_JCFA-Laf'!$AS62</f>
        <v>0</v>
      </c>
      <c r="AJ62" s="270">
        <f>-'5C1AG_Collegiate'!$AS62</f>
        <v>0</v>
      </c>
      <c r="AK62" s="270">
        <f>-'5C1AH_BRUP'!$AS62</f>
        <v>0</v>
      </c>
      <c r="AL62" s="270">
        <f>-'5C1AI_Harmony'!$AS62</f>
        <v>0</v>
      </c>
      <c r="AM62" s="270">
        <f>-'5C1AJ_Athlos'!$AS62</f>
        <v>0</v>
      </c>
      <c r="AN62" s="270">
        <f>-'5C2_LAVCA'!AT62</f>
        <v>-6737</v>
      </c>
      <c r="AO62" s="270">
        <f>-'5C3_UnvView'!AT62</f>
        <v>-1730</v>
      </c>
      <c r="AP62" s="677">
        <f t="shared" si="6"/>
        <v>-178028</v>
      </c>
      <c r="AQ62" s="678">
        <f t="shared" si="7"/>
        <v>834068</v>
      </c>
      <c r="AR62" s="221"/>
      <c r="AS62" s="222">
        <f t="shared" si="5"/>
        <v>834068</v>
      </c>
    </row>
    <row r="63" spans="1:45" s="112" customFormat="1" ht="15.75" customHeight="1" x14ac:dyDescent="0.2">
      <c r="A63" s="675">
        <v>57</v>
      </c>
      <c r="B63" s="676" t="s">
        <v>62</v>
      </c>
      <c r="C63" s="270">
        <f>'2_State Distrib and Adjs'!BC63</f>
        <v>4400708</v>
      </c>
      <c r="D63" s="270">
        <f>-'5A3_OJJ'!S63</f>
        <v>-228</v>
      </c>
      <c r="E63" s="270"/>
      <c r="F63" s="270">
        <f>-'5C1A_Madison'!AS63</f>
        <v>0</v>
      </c>
      <c r="G63" s="270">
        <f>-'5C1B_DArbonne'!AS63</f>
        <v>0</v>
      </c>
      <c r="H63" s="270">
        <f>-'5C1C_Intl High'!AS63</f>
        <v>0</v>
      </c>
      <c r="I63" s="270">
        <f>-'5C1D_NOMMA'!AS63</f>
        <v>0</v>
      </c>
      <c r="J63" s="270">
        <f>-'5C1E_LFNO'!AS63</f>
        <v>0</v>
      </c>
      <c r="K63" s="270">
        <f>-'5C1F_L.C. Charter'!AS63</f>
        <v>0</v>
      </c>
      <c r="L63" s="270">
        <f>-'5C1G_JS Clark'!AS63</f>
        <v>0</v>
      </c>
      <c r="M63" s="270">
        <f>-'5C1H_Southwest'!AS63</f>
        <v>0</v>
      </c>
      <c r="N63" s="270">
        <f>-'5C1I_LA Key'!AS63</f>
        <v>0</v>
      </c>
      <c r="O63" s="270">
        <f>-'5C1J_Jeff Chamber'!AS63</f>
        <v>0</v>
      </c>
      <c r="P63" s="270">
        <f>-'5C1M_GEO Mid'!AS63</f>
        <v>0</v>
      </c>
      <c r="Q63" s="270">
        <f>-'5C1N_Delta'!AS63</f>
        <v>0</v>
      </c>
      <c r="R63" s="270">
        <f>-'5C1O_Impact'!AS63</f>
        <v>0</v>
      </c>
      <c r="S63" s="270">
        <f>-'5C1P_Vision'!AS63</f>
        <v>0</v>
      </c>
      <c r="T63" s="270">
        <f>-'5C1Q_Advantage'!AS63</f>
        <v>0</v>
      </c>
      <c r="U63" s="270">
        <f>-'5C1R_Iberville'!AS63</f>
        <v>0</v>
      </c>
      <c r="V63" s="270">
        <f>-'5C1S_LC Col Prep'!AS63</f>
        <v>0</v>
      </c>
      <c r="W63" s="270">
        <f>-'5C1T_Northeast'!AS63</f>
        <v>0</v>
      </c>
      <c r="X63" s="270">
        <f>-'5C1U_Acadiana Ren'!AS63</f>
        <v>-6298</v>
      </c>
      <c r="Y63" s="270">
        <f>-'5C1V_Laf Ren'!AS63</f>
        <v>1532</v>
      </c>
      <c r="Z63" s="270">
        <f>-'5C1W_Willow'!AS63</f>
        <v>-1106</v>
      </c>
      <c r="AA63" s="270">
        <f>-'5C1X_Tangi'!AS63</f>
        <v>0</v>
      </c>
      <c r="AB63" s="270">
        <f>-'5C1Y_GEO'!AS63</f>
        <v>0</v>
      </c>
      <c r="AC63" s="270">
        <f>-'5C1Z_Lincoln Prep'!AS63</f>
        <v>0</v>
      </c>
      <c r="AD63" s="270">
        <f>-'5C1AA_Laurel'!$AS63</f>
        <v>0</v>
      </c>
      <c r="AE63" s="270">
        <f>-'5C1AB_Apex'!$AS63</f>
        <v>0</v>
      </c>
      <c r="AF63" s="270">
        <f>-'5C1AC_Smothers'!$AS63</f>
        <v>0</v>
      </c>
      <c r="AG63" s="270">
        <f>-'5C1AD_Greater'!$AS63</f>
        <v>0</v>
      </c>
      <c r="AH63" s="270">
        <f>-'5C1AE_Noble Minds'!$AS63</f>
        <v>0</v>
      </c>
      <c r="AI63" s="270">
        <f>-'5C1AF_JCFA-Laf'!$AS63</f>
        <v>-2260</v>
      </c>
      <c r="AJ63" s="270">
        <f>-'5C1AG_Collegiate'!$AS63</f>
        <v>0</v>
      </c>
      <c r="AK63" s="270">
        <f>-'5C1AH_BRUP'!$AS63</f>
        <v>0</v>
      </c>
      <c r="AL63" s="270">
        <f>-'5C1AI_Harmony'!$AS63</f>
        <v>0</v>
      </c>
      <c r="AM63" s="270">
        <f>-'5C1AJ_Athlos'!$AS63</f>
        <v>0</v>
      </c>
      <c r="AN63" s="270">
        <f>-'5C2_LAVCA'!AT63</f>
        <v>-4619</v>
      </c>
      <c r="AO63" s="270">
        <f>-'5C3_UnvView'!AT63</f>
        <v>-3796</v>
      </c>
      <c r="AP63" s="677">
        <f t="shared" si="6"/>
        <v>-16775</v>
      </c>
      <c r="AQ63" s="678">
        <f t="shared" si="7"/>
        <v>4383933</v>
      </c>
      <c r="AR63" s="221"/>
      <c r="AS63" s="222">
        <f t="shared" si="5"/>
        <v>4383933</v>
      </c>
    </row>
    <row r="64" spans="1:45" s="112" customFormat="1" ht="15.75" customHeight="1" x14ac:dyDescent="0.2">
      <c r="A64" s="675">
        <v>58</v>
      </c>
      <c r="B64" s="676" t="s">
        <v>63</v>
      </c>
      <c r="C64" s="270">
        <f>'2_State Distrib and Adjs'!BC64</f>
        <v>4260526</v>
      </c>
      <c r="D64" s="270">
        <f>-'5A3_OJJ'!S64</f>
        <v>-514</v>
      </c>
      <c r="E64" s="270"/>
      <c r="F64" s="270">
        <f>-'5C1A_Madison'!AS64</f>
        <v>0</v>
      </c>
      <c r="G64" s="270">
        <f>-'5C1B_DArbonne'!AS64</f>
        <v>0</v>
      </c>
      <c r="H64" s="270">
        <f>-'5C1C_Intl High'!AS64</f>
        <v>0</v>
      </c>
      <c r="I64" s="270">
        <f>-'5C1D_NOMMA'!AS64</f>
        <v>0</v>
      </c>
      <c r="J64" s="270">
        <f>-'5C1E_LFNO'!AS64</f>
        <v>0</v>
      </c>
      <c r="K64" s="270">
        <f>-'5C1F_L.C. Charter'!AS64</f>
        <v>0</v>
      </c>
      <c r="L64" s="270">
        <f>-'5C1G_JS Clark'!AS64</f>
        <v>0</v>
      </c>
      <c r="M64" s="270">
        <f>-'5C1H_Southwest'!AS64</f>
        <v>0</v>
      </c>
      <c r="N64" s="270">
        <f>-'5C1I_LA Key'!AS64</f>
        <v>0</v>
      </c>
      <c r="O64" s="270">
        <f>-'5C1J_Jeff Chamber'!AS64</f>
        <v>0</v>
      </c>
      <c r="P64" s="270">
        <f>-'5C1M_GEO Mid'!AS64</f>
        <v>0</v>
      </c>
      <c r="Q64" s="270">
        <f>-'5C1N_Delta'!AS64</f>
        <v>0</v>
      </c>
      <c r="R64" s="270">
        <f>-'5C1O_Impact'!AS64</f>
        <v>0</v>
      </c>
      <c r="S64" s="270">
        <f>-'5C1P_Vision'!AS64</f>
        <v>0</v>
      </c>
      <c r="T64" s="270">
        <f>-'5C1Q_Advantage'!AS64</f>
        <v>0</v>
      </c>
      <c r="U64" s="270">
        <f>-'5C1R_Iberville'!AS64</f>
        <v>0</v>
      </c>
      <c r="V64" s="270">
        <f>-'5C1S_LC Col Prep'!AS64</f>
        <v>0</v>
      </c>
      <c r="W64" s="270">
        <f>-'5C1T_Northeast'!AS64</f>
        <v>0</v>
      </c>
      <c r="X64" s="270">
        <f>-'5C1U_Acadiana Ren'!AS64</f>
        <v>0</v>
      </c>
      <c r="Y64" s="270">
        <f>-'5C1V_Laf Ren'!AS64</f>
        <v>0</v>
      </c>
      <c r="Z64" s="270">
        <f>-'5C1W_Willow'!AS64</f>
        <v>0</v>
      </c>
      <c r="AA64" s="270">
        <f>-'5C1X_Tangi'!AS64</f>
        <v>0</v>
      </c>
      <c r="AB64" s="270">
        <f>-'5C1Y_GEO'!AS64</f>
        <v>0</v>
      </c>
      <c r="AC64" s="270">
        <f>-'5C1Z_Lincoln Prep'!AS64</f>
        <v>0</v>
      </c>
      <c r="AD64" s="270">
        <f>-'5C1AA_Laurel'!$AS64</f>
        <v>0</v>
      </c>
      <c r="AE64" s="270">
        <f>-'5C1AB_Apex'!$AS64</f>
        <v>0</v>
      </c>
      <c r="AF64" s="270">
        <f>-'5C1AC_Smothers'!$AS64</f>
        <v>0</v>
      </c>
      <c r="AG64" s="270">
        <f>-'5C1AD_Greater'!$AS64</f>
        <v>0</v>
      </c>
      <c r="AH64" s="270">
        <f>-'5C1AE_Noble Minds'!$AS64</f>
        <v>0</v>
      </c>
      <c r="AI64" s="270">
        <f>-'5C1AF_JCFA-Laf'!$AS64</f>
        <v>0</v>
      </c>
      <c r="AJ64" s="270">
        <f>-'5C1AG_Collegiate'!$AS64</f>
        <v>0</v>
      </c>
      <c r="AK64" s="270">
        <f>-'5C1AH_BRUP'!$AS64</f>
        <v>0</v>
      </c>
      <c r="AL64" s="270">
        <f>-'5C1AI_Harmony'!$AS64</f>
        <v>0</v>
      </c>
      <c r="AM64" s="270">
        <f>-'5C1AJ_Athlos'!$AS64</f>
        <v>0</v>
      </c>
      <c r="AN64" s="270">
        <f>-'5C2_LAVCA'!AT64</f>
        <v>-6981</v>
      </c>
      <c r="AO64" s="270">
        <f>-'5C3_UnvView'!AT64</f>
        <v>-3939</v>
      </c>
      <c r="AP64" s="677">
        <f t="shared" si="6"/>
        <v>-11434</v>
      </c>
      <c r="AQ64" s="678">
        <f t="shared" si="7"/>
        <v>4249092</v>
      </c>
      <c r="AR64" s="221"/>
      <c r="AS64" s="222">
        <f t="shared" si="5"/>
        <v>4249092</v>
      </c>
    </row>
    <row r="65" spans="1:45" s="112" customFormat="1" ht="15.75" customHeight="1" x14ac:dyDescent="0.2">
      <c r="A65" s="675">
        <v>59</v>
      </c>
      <c r="B65" s="676" t="s">
        <v>64</v>
      </c>
      <c r="C65" s="270">
        <f>'2_State Distrib and Adjs'!BC65</f>
        <v>2948877</v>
      </c>
      <c r="D65" s="270">
        <f>-'5A3_OJJ'!S65</f>
        <v>-131</v>
      </c>
      <c r="E65" s="270"/>
      <c r="F65" s="270">
        <f>-'5C1A_Madison'!AS65</f>
        <v>0</v>
      </c>
      <c r="G65" s="270">
        <f>-'5C1B_DArbonne'!AS65</f>
        <v>0</v>
      </c>
      <c r="H65" s="270">
        <f>-'5C1C_Intl High'!AS65</f>
        <v>0</v>
      </c>
      <c r="I65" s="270">
        <f>-'5C1D_NOMMA'!AS65</f>
        <v>0</v>
      </c>
      <c r="J65" s="270">
        <f>-'5C1E_LFNO'!AS65</f>
        <v>0</v>
      </c>
      <c r="K65" s="270">
        <f>-'5C1F_L.C. Charter'!AS65</f>
        <v>0</v>
      </c>
      <c r="L65" s="270">
        <f>-'5C1G_JS Clark'!AS65</f>
        <v>0</v>
      </c>
      <c r="M65" s="270">
        <f>-'5C1H_Southwest'!AS65</f>
        <v>0</v>
      </c>
      <c r="N65" s="270">
        <f>-'5C1I_LA Key'!AS65</f>
        <v>0</v>
      </c>
      <c r="O65" s="270">
        <f>-'5C1J_Jeff Chamber'!AS65</f>
        <v>0</v>
      </c>
      <c r="P65" s="270">
        <f>-'5C1M_GEO Mid'!AS65</f>
        <v>0</v>
      </c>
      <c r="Q65" s="270">
        <f>-'5C1N_Delta'!AS65</f>
        <v>0</v>
      </c>
      <c r="R65" s="270">
        <f>-'5C1O_Impact'!AS65</f>
        <v>0</v>
      </c>
      <c r="S65" s="270">
        <f>-'5C1P_Vision'!AS65</f>
        <v>0</v>
      </c>
      <c r="T65" s="270">
        <f>-'5C1Q_Advantage'!AS65</f>
        <v>0</v>
      </c>
      <c r="U65" s="270">
        <f>-'5C1R_Iberville'!AS65</f>
        <v>0</v>
      </c>
      <c r="V65" s="270">
        <f>-'5C1S_LC Col Prep'!AS65</f>
        <v>0</v>
      </c>
      <c r="W65" s="270">
        <f>-'5C1T_Northeast'!AS65</f>
        <v>0</v>
      </c>
      <c r="X65" s="270">
        <f>-'5C1U_Acadiana Ren'!AS65</f>
        <v>0</v>
      </c>
      <c r="Y65" s="270">
        <f>-'5C1V_Laf Ren'!AS65</f>
        <v>0</v>
      </c>
      <c r="Z65" s="270">
        <f>-'5C1W_Willow'!AS65</f>
        <v>0</v>
      </c>
      <c r="AA65" s="270">
        <f>-'5C1X_Tangi'!AS65</f>
        <v>-516</v>
      </c>
      <c r="AB65" s="270">
        <f>-'5C1Y_GEO'!AS65</f>
        <v>0</v>
      </c>
      <c r="AC65" s="270">
        <f>-'5C1Z_Lincoln Prep'!AS65</f>
        <v>0</v>
      </c>
      <c r="AD65" s="270">
        <f>-'5C1AA_Laurel'!$AS65</f>
        <v>0</v>
      </c>
      <c r="AE65" s="270">
        <f>-'5C1AB_Apex'!$AS65</f>
        <v>0</v>
      </c>
      <c r="AF65" s="270">
        <f>-'5C1AC_Smothers'!$AS65</f>
        <v>0</v>
      </c>
      <c r="AG65" s="270">
        <f>-'5C1AD_Greater'!$AS65</f>
        <v>0</v>
      </c>
      <c r="AH65" s="270">
        <f>-'5C1AE_Noble Minds'!$AS65</f>
        <v>0</v>
      </c>
      <c r="AI65" s="270">
        <f>-'5C1AF_JCFA-Laf'!$AS65</f>
        <v>0</v>
      </c>
      <c r="AJ65" s="270">
        <f>-'5C1AG_Collegiate'!$AS65</f>
        <v>0</v>
      </c>
      <c r="AK65" s="270">
        <f>-'5C1AH_BRUP'!$AS65</f>
        <v>0</v>
      </c>
      <c r="AL65" s="270">
        <f>-'5C1AI_Harmony'!$AS65</f>
        <v>0</v>
      </c>
      <c r="AM65" s="270">
        <f>-'5C1AJ_Athlos'!$AS65</f>
        <v>0</v>
      </c>
      <c r="AN65" s="270">
        <f>-'5C2_LAVCA'!AT65</f>
        <v>228</v>
      </c>
      <c r="AO65" s="270">
        <f>-'5C3_UnvView'!AT65</f>
        <v>-1042</v>
      </c>
      <c r="AP65" s="677">
        <f t="shared" si="6"/>
        <v>-1461</v>
      </c>
      <c r="AQ65" s="678">
        <f t="shared" si="7"/>
        <v>2947416</v>
      </c>
      <c r="AR65" s="221"/>
      <c r="AS65" s="222">
        <f t="shared" si="5"/>
        <v>2947416</v>
      </c>
    </row>
    <row r="66" spans="1:45" s="112" customFormat="1" ht="15.75" customHeight="1" x14ac:dyDescent="0.2">
      <c r="A66" s="662">
        <v>60</v>
      </c>
      <c r="B66" s="663" t="s">
        <v>65</v>
      </c>
      <c r="C66" s="664">
        <f>'2_State Distrib and Adjs'!BC66</f>
        <v>3009562</v>
      </c>
      <c r="D66" s="664">
        <f>-'5A3_OJJ'!S66</f>
        <v>-255</v>
      </c>
      <c r="E66" s="664"/>
      <c r="F66" s="664">
        <f>-'5C1A_Madison'!AS66</f>
        <v>0</v>
      </c>
      <c r="G66" s="664">
        <f>-'5C1B_DArbonne'!AS66</f>
        <v>0</v>
      </c>
      <c r="H66" s="664">
        <f>-'5C1C_Intl High'!AS66</f>
        <v>0</v>
      </c>
      <c r="I66" s="664">
        <f>-'5C1D_NOMMA'!AS66</f>
        <v>0</v>
      </c>
      <c r="J66" s="664">
        <f>-'5C1E_LFNO'!AS66</f>
        <v>0</v>
      </c>
      <c r="K66" s="664">
        <f>-'5C1F_L.C. Charter'!AS66</f>
        <v>0</v>
      </c>
      <c r="L66" s="664">
        <f>-'5C1G_JS Clark'!AS66</f>
        <v>0</v>
      </c>
      <c r="M66" s="664">
        <f>-'5C1H_Southwest'!AS66</f>
        <v>0</v>
      </c>
      <c r="N66" s="664">
        <f>-'5C1I_LA Key'!AS66</f>
        <v>0</v>
      </c>
      <c r="O66" s="664">
        <f>-'5C1J_Jeff Chamber'!AS66</f>
        <v>0</v>
      </c>
      <c r="P66" s="664">
        <f>-'5C1M_GEO Mid'!AS66</f>
        <v>0</v>
      </c>
      <c r="Q66" s="664">
        <f>-'5C1N_Delta'!AS66</f>
        <v>0</v>
      </c>
      <c r="R66" s="664">
        <f>-'5C1O_Impact'!AS66</f>
        <v>0</v>
      </c>
      <c r="S66" s="664">
        <f>-'5C1P_Vision'!AS66</f>
        <v>0</v>
      </c>
      <c r="T66" s="664">
        <f>-'5C1Q_Advantage'!AS66</f>
        <v>0</v>
      </c>
      <c r="U66" s="664">
        <f>-'5C1R_Iberville'!AS66</f>
        <v>0</v>
      </c>
      <c r="V66" s="664">
        <f>-'5C1S_LC Col Prep'!AS66</f>
        <v>0</v>
      </c>
      <c r="W66" s="664">
        <f>-'5C1T_Northeast'!AS66</f>
        <v>0</v>
      </c>
      <c r="X66" s="664">
        <f>-'5C1U_Acadiana Ren'!AS66</f>
        <v>0</v>
      </c>
      <c r="Y66" s="664">
        <f>-'5C1V_Laf Ren'!AS66</f>
        <v>0</v>
      </c>
      <c r="Z66" s="664">
        <f>-'5C1W_Willow'!AS66</f>
        <v>0</v>
      </c>
      <c r="AA66" s="664">
        <f>-'5C1X_Tangi'!AS66</f>
        <v>0</v>
      </c>
      <c r="AB66" s="664">
        <f>-'5C1Y_GEO'!AS66</f>
        <v>0</v>
      </c>
      <c r="AC66" s="664">
        <f>-'5C1Z_Lincoln Prep'!AS66</f>
        <v>-3661</v>
      </c>
      <c r="AD66" s="664">
        <f>-'5C1AA_Laurel'!$AS66</f>
        <v>0</v>
      </c>
      <c r="AE66" s="664">
        <f>-'5C1AB_Apex'!$AS66</f>
        <v>0</v>
      </c>
      <c r="AF66" s="664">
        <f>-'5C1AC_Smothers'!$AS66</f>
        <v>0</v>
      </c>
      <c r="AG66" s="664">
        <f>-'5C1AD_Greater'!$AS66</f>
        <v>0</v>
      </c>
      <c r="AH66" s="664">
        <f>-'5C1AE_Noble Minds'!$AS66</f>
        <v>0</v>
      </c>
      <c r="AI66" s="664">
        <f>-'5C1AF_JCFA-Laf'!$AS66</f>
        <v>0</v>
      </c>
      <c r="AJ66" s="664">
        <f>-'5C1AG_Collegiate'!$AS66</f>
        <v>0</v>
      </c>
      <c r="AK66" s="664">
        <f>-'5C1AH_BRUP'!$AS66</f>
        <v>0</v>
      </c>
      <c r="AL66" s="1100">
        <f>-'5C1AI_Harmony'!$AS66</f>
        <v>0</v>
      </c>
      <c r="AM66" s="1100">
        <f>-'5C1AJ_Athlos'!$AS66</f>
        <v>0</v>
      </c>
      <c r="AN66" s="664">
        <f>-'5C2_LAVCA'!AT66</f>
        <v>-2958</v>
      </c>
      <c r="AO66" s="664">
        <f>-'5C3_UnvView'!AT66</f>
        <v>-9601</v>
      </c>
      <c r="AP66" s="665">
        <f t="shared" si="6"/>
        <v>-16475</v>
      </c>
      <c r="AQ66" s="666">
        <f t="shared" si="7"/>
        <v>2993087</v>
      </c>
      <c r="AR66" s="1916"/>
      <c r="AS66" s="1917">
        <f t="shared" si="5"/>
        <v>2993087</v>
      </c>
    </row>
    <row r="67" spans="1:45" s="112" customFormat="1" ht="15.75" customHeight="1" x14ac:dyDescent="0.2">
      <c r="A67" s="675">
        <v>61</v>
      </c>
      <c r="B67" s="676" t="s">
        <v>66</v>
      </c>
      <c r="C67" s="270">
        <f>'2_State Distrib and Adjs'!BC67</f>
        <v>1065786</v>
      </c>
      <c r="D67" s="270">
        <f>-'5A3_OJJ'!S67</f>
        <v>-243</v>
      </c>
      <c r="E67" s="270"/>
      <c r="F67" s="270">
        <f>-'5C1A_Madison'!AS67</f>
        <v>-8633</v>
      </c>
      <c r="G67" s="270">
        <f>-'5C1B_DArbonne'!AS67</f>
        <v>0</v>
      </c>
      <c r="H67" s="270">
        <f>-'5C1C_Intl High'!AS67</f>
        <v>0</v>
      </c>
      <c r="I67" s="270">
        <f>-'5C1D_NOMMA'!AS67</f>
        <v>0</v>
      </c>
      <c r="J67" s="270">
        <f>-'5C1E_LFNO'!AS67</f>
        <v>0</v>
      </c>
      <c r="K67" s="270">
        <f>-'5C1F_L.C. Charter'!AS67</f>
        <v>0</v>
      </c>
      <c r="L67" s="270">
        <f>-'5C1G_JS Clark'!AS67</f>
        <v>0</v>
      </c>
      <c r="M67" s="270">
        <f>-'5C1H_Southwest'!AS67</f>
        <v>0</v>
      </c>
      <c r="N67" s="270">
        <f>-'5C1I_LA Key'!AS67</f>
        <v>-9873</v>
      </c>
      <c r="O67" s="270">
        <f>-'5C1J_Jeff Chamber'!AS67</f>
        <v>0</v>
      </c>
      <c r="P67" s="270">
        <f>-'5C1M_GEO Mid'!AS67</f>
        <v>-908</v>
      </c>
      <c r="Q67" s="270">
        <f>-'5C1N_Delta'!AS67</f>
        <v>0</v>
      </c>
      <c r="R67" s="270">
        <f>-'5C1O_Impact'!AS67</f>
        <v>0</v>
      </c>
      <c r="S67" s="270">
        <f>-'5C1P_Vision'!AS67</f>
        <v>0</v>
      </c>
      <c r="T67" s="270">
        <f>-'5C1Q_Advantage'!AS67</f>
        <v>-2949</v>
      </c>
      <c r="U67" s="270">
        <f>-'5C1R_Iberville'!AS67</f>
        <v>-54546</v>
      </c>
      <c r="V67" s="270">
        <f>-'5C1S_LC Col Prep'!AS67</f>
        <v>0</v>
      </c>
      <c r="W67" s="270">
        <f>-'5C1T_Northeast'!AS67</f>
        <v>0</v>
      </c>
      <c r="X67" s="270">
        <f>-'5C1U_Acadiana Ren'!AS67</f>
        <v>0</v>
      </c>
      <c r="Y67" s="270">
        <f>-'5C1V_Laf Ren'!AS67</f>
        <v>0</v>
      </c>
      <c r="Z67" s="270">
        <f>-'5C1W_Willow'!AS67</f>
        <v>0</v>
      </c>
      <c r="AA67" s="270">
        <f>-'5C1X_Tangi'!AS67</f>
        <v>0</v>
      </c>
      <c r="AB67" s="270">
        <f>-'5C1Y_GEO'!AS67</f>
        <v>-1998</v>
      </c>
      <c r="AC67" s="270">
        <f>-'5C1Z_Lincoln Prep'!AS67</f>
        <v>0</v>
      </c>
      <c r="AD67" s="270">
        <f>-'5C1AA_Laurel'!$AS67</f>
        <v>-1250</v>
      </c>
      <c r="AE67" s="270">
        <f>-'5C1AB_Apex'!$AS67</f>
        <v>-702</v>
      </c>
      <c r="AF67" s="270">
        <f>-'5C1AC_Smothers'!$AS67</f>
        <v>0</v>
      </c>
      <c r="AG67" s="270">
        <f>-'5C1AD_Greater'!$AS67</f>
        <v>0</v>
      </c>
      <c r="AH67" s="270">
        <f>-'5C1AE_Noble Minds'!$AS67</f>
        <v>0</v>
      </c>
      <c r="AI67" s="270">
        <f>-'5C1AF_JCFA-Laf'!$AS67</f>
        <v>0</v>
      </c>
      <c r="AJ67" s="270">
        <f>-'5C1AG_Collegiate'!$AS67</f>
        <v>0</v>
      </c>
      <c r="AK67" s="270">
        <f>-'5C1AH_BRUP'!$AS67</f>
        <v>0</v>
      </c>
      <c r="AL67" s="270">
        <f>-'5C1AI_Harmony'!$AS67</f>
        <v>0</v>
      </c>
      <c r="AM67" s="270">
        <f>-'5C1AJ_Athlos'!$AS67</f>
        <v>0</v>
      </c>
      <c r="AN67" s="270">
        <f>-'5C2_LAVCA'!AT67</f>
        <v>-12459</v>
      </c>
      <c r="AO67" s="270">
        <f>-'5C3_UnvView'!AT67</f>
        <v>-8678</v>
      </c>
      <c r="AP67" s="677">
        <f t="shared" si="6"/>
        <v>-102239</v>
      </c>
      <c r="AQ67" s="678">
        <f t="shared" si="7"/>
        <v>963547</v>
      </c>
      <c r="AR67" s="221"/>
      <c r="AS67" s="222">
        <f t="shared" si="5"/>
        <v>963547</v>
      </c>
    </row>
    <row r="68" spans="1:45" s="112" customFormat="1" ht="15.75" customHeight="1" x14ac:dyDescent="0.2">
      <c r="A68" s="675">
        <v>62</v>
      </c>
      <c r="B68" s="676" t="s">
        <v>67</v>
      </c>
      <c r="C68" s="270">
        <f>'2_State Distrib and Adjs'!BC68</f>
        <v>1103839</v>
      </c>
      <c r="D68" s="270">
        <f>-'5A3_OJJ'!S68</f>
        <v>-247</v>
      </c>
      <c r="E68" s="270"/>
      <c r="F68" s="270">
        <f>-'5C1A_Madison'!AS68</f>
        <v>0</v>
      </c>
      <c r="G68" s="270">
        <f>-'5C1B_DArbonne'!AS68</f>
        <v>0</v>
      </c>
      <c r="H68" s="270">
        <f>-'5C1C_Intl High'!AS68</f>
        <v>0</v>
      </c>
      <c r="I68" s="270">
        <f>-'5C1D_NOMMA'!AS68</f>
        <v>0</v>
      </c>
      <c r="J68" s="270">
        <f>-'5C1E_LFNO'!AS68</f>
        <v>0</v>
      </c>
      <c r="K68" s="270">
        <f>-'5C1F_L.C. Charter'!AS68</f>
        <v>0</v>
      </c>
      <c r="L68" s="270">
        <f>-'5C1G_JS Clark'!AS68</f>
        <v>0</v>
      </c>
      <c r="M68" s="270">
        <f>-'5C1H_Southwest'!AS68</f>
        <v>0</v>
      </c>
      <c r="N68" s="270">
        <f>-'5C1I_LA Key'!AS68</f>
        <v>0</v>
      </c>
      <c r="O68" s="270">
        <f>-'5C1J_Jeff Chamber'!AS68</f>
        <v>0</v>
      </c>
      <c r="P68" s="270">
        <f>-'5C1M_GEO Mid'!AS68</f>
        <v>0</v>
      </c>
      <c r="Q68" s="270">
        <f>-'5C1N_Delta'!AS68</f>
        <v>0</v>
      </c>
      <c r="R68" s="270">
        <f>-'5C1O_Impact'!AS68</f>
        <v>0</v>
      </c>
      <c r="S68" s="270">
        <f>-'5C1P_Vision'!AS68</f>
        <v>0</v>
      </c>
      <c r="T68" s="270">
        <f>-'5C1Q_Advantage'!AS68</f>
        <v>0</v>
      </c>
      <c r="U68" s="270">
        <f>-'5C1R_Iberville'!AS68</f>
        <v>0</v>
      </c>
      <c r="V68" s="270">
        <f>-'5C1S_LC Col Prep'!AS68</f>
        <v>0</v>
      </c>
      <c r="W68" s="270">
        <f>-'5C1T_Northeast'!AS68</f>
        <v>0</v>
      </c>
      <c r="X68" s="270">
        <f>-'5C1U_Acadiana Ren'!AS68</f>
        <v>0</v>
      </c>
      <c r="Y68" s="270">
        <f>-'5C1V_Laf Ren'!AS68</f>
        <v>0</v>
      </c>
      <c r="Z68" s="270">
        <f>-'5C1W_Willow'!AS68</f>
        <v>0</v>
      </c>
      <c r="AA68" s="270">
        <f>-'5C1X_Tangi'!AS68</f>
        <v>0</v>
      </c>
      <c r="AB68" s="270">
        <f>-'5C1Y_GEO'!AS68</f>
        <v>0</v>
      </c>
      <c r="AC68" s="270">
        <f>-'5C1Z_Lincoln Prep'!AS68</f>
        <v>0</v>
      </c>
      <c r="AD68" s="270">
        <f>-'5C1AA_Laurel'!$AS68</f>
        <v>0</v>
      </c>
      <c r="AE68" s="270">
        <f>-'5C1AB_Apex'!$AS68</f>
        <v>0</v>
      </c>
      <c r="AF68" s="270">
        <f>-'5C1AC_Smothers'!$AS68</f>
        <v>0</v>
      </c>
      <c r="AG68" s="270">
        <f>-'5C1AD_Greater'!$AS68</f>
        <v>0</v>
      </c>
      <c r="AH68" s="270">
        <f>-'5C1AE_Noble Minds'!$AS68</f>
        <v>0</v>
      </c>
      <c r="AI68" s="270">
        <f>-'5C1AF_JCFA-Laf'!$AS68</f>
        <v>0</v>
      </c>
      <c r="AJ68" s="270">
        <f>-'5C1AG_Collegiate'!$AS68</f>
        <v>0</v>
      </c>
      <c r="AK68" s="270">
        <f>-'5C1AH_BRUP'!$AS68</f>
        <v>0</v>
      </c>
      <c r="AL68" s="270">
        <f>-'5C1AI_Harmony'!$AS68</f>
        <v>0</v>
      </c>
      <c r="AM68" s="270">
        <f>-'5C1AJ_Athlos'!$AS68</f>
        <v>0</v>
      </c>
      <c r="AN68" s="270">
        <f>-'5C2_LAVCA'!AT68</f>
        <v>349</v>
      </c>
      <c r="AO68" s="270">
        <f>-'5C3_UnvView'!AT68</f>
        <v>-2874</v>
      </c>
      <c r="AP68" s="677">
        <f t="shared" si="6"/>
        <v>-2772</v>
      </c>
      <c r="AQ68" s="678">
        <f t="shared" si="7"/>
        <v>1101067</v>
      </c>
      <c r="AR68" s="221"/>
      <c r="AS68" s="222">
        <f t="shared" si="5"/>
        <v>1101067</v>
      </c>
    </row>
    <row r="69" spans="1:45" s="112" customFormat="1" ht="15.75" customHeight="1" x14ac:dyDescent="0.2">
      <c r="A69" s="675">
        <v>63</v>
      </c>
      <c r="B69" s="676" t="s">
        <v>68</v>
      </c>
      <c r="C69" s="270">
        <f>'2_State Distrib and Adjs'!BC69</f>
        <v>848622</v>
      </c>
      <c r="D69" s="270">
        <f>-'5A3_OJJ'!S69</f>
        <v>0</v>
      </c>
      <c r="E69" s="270"/>
      <c r="F69" s="270">
        <f>-'5C1A_Madison'!AS69</f>
        <v>0</v>
      </c>
      <c r="G69" s="270">
        <f>-'5C1B_DArbonne'!AS69</f>
        <v>0</v>
      </c>
      <c r="H69" s="270">
        <f>-'5C1C_Intl High'!AS69</f>
        <v>0</v>
      </c>
      <c r="I69" s="270">
        <f>-'5C1D_NOMMA'!AS69</f>
        <v>0</v>
      </c>
      <c r="J69" s="270">
        <f>-'5C1E_LFNO'!AS69</f>
        <v>0</v>
      </c>
      <c r="K69" s="270">
        <f>-'5C1F_L.C. Charter'!AS69</f>
        <v>0</v>
      </c>
      <c r="L69" s="270">
        <f>-'5C1G_JS Clark'!AS69</f>
        <v>0</v>
      </c>
      <c r="M69" s="270">
        <f>-'5C1H_Southwest'!AS69</f>
        <v>0</v>
      </c>
      <c r="N69" s="270">
        <f>-'5C1I_LA Key'!AS69</f>
        <v>0</v>
      </c>
      <c r="O69" s="270">
        <f>-'5C1J_Jeff Chamber'!AS69</f>
        <v>0</v>
      </c>
      <c r="P69" s="270">
        <f>-'5C1M_GEO Mid'!AS69</f>
        <v>0</v>
      </c>
      <c r="Q69" s="270">
        <f>-'5C1N_Delta'!AS69</f>
        <v>0</v>
      </c>
      <c r="R69" s="270">
        <f>-'5C1O_Impact'!AS69</f>
        <v>0</v>
      </c>
      <c r="S69" s="270">
        <f>-'5C1P_Vision'!AS69</f>
        <v>0</v>
      </c>
      <c r="T69" s="270">
        <f>-'5C1Q_Advantage'!AS69</f>
        <v>-797</v>
      </c>
      <c r="U69" s="270">
        <f>-'5C1R_Iberville'!AS69</f>
        <v>0</v>
      </c>
      <c r="V69" s="270">
        <f>-'5C1S_LC Col Prep'!AS69</f>
        <v>0</v>
      </c>
      <c r="W69" s="270">
        <f>-'5C1T_Northeast'!AS69</f>
        <v>0</v>
      </c>
      <c r="X69" s="270">
        <f>-'5C1U_Acadiana Ren'!AS69</f>
        <v>0</v>
      </c>
      <c r="Y69" s="270">
        <f>-'5C1V_Laf Ren'!AS69</f>
        <v>0</v>
      </c>
      <c r="Z69" s="270">
        <f>-'5C1W_Willow'!AS69</f>
        <v>0</v>
      </c>
      <c r="AA69" s="270">
        <f>-'5C1X_Tangi'!AS69</f>
        <v>0</v>
      </c>
      <c r="AB69" s="270">
        <f>-'5C1Y_GEO'!AS69</f>
        <v>0</v>
      </c>
      <c r="AC69" s="270">
        <f>-'5C1Z_Lincoln Prep'!AS69</f>
        <v>0</v>
      </c>
      <c r="AD69" s="270">
        <f>-'5C1AA_Laurel'!$AS69</f>
        <v>0</v>
      </c>
      <c r="AE69" s="270">
        <f>-'5C1AB_Apex'!$AS69</f>
        <v>0</v>
      </c>
      <c r="AF69" s="270">
        <f>-'5C1AC_Smothers'!$AS69</f>
        <v>0</v>
      </c>
      <c r="AG69" s="270">
        <f>-'5C1AD_Greater'!$AS69</f>
        <v>0</v>
      </c>
      <c r="AH69" s="270">
        <f>-'5C1AE_Noble Minds'!$AS69</f>
        <v>0</v>
      </c>
      <c r="AI69" s="270">
        <f>-'5C1AF_JCFA-Laf'!$AS69</f>
        <v>0</v>
      </c>
      <c r="AJ69" s="270">
        <f>-'5C1AG_Collegiate'!$AS69</f>
        <v>0</v>
      </c>
      <c r="AK69" s="270">
        <f>-'5C1AH_BRUP'!$AS69</f>
        <v>0</v>
      </c>
      <c r="AL69" s="270">
        <f>-'5C1AI_Harmony'!$AS69</f>
        <v>0</v>
      </c>
      <c r="AM69" s="270">
        <f>-'5C1AJ_Athlos'!$AS69</f>
        <v>0</v>
      </c>
      <c r="AN69" s="270">
        <f>-'5C2_LAVCA'!AT69</f>
        <v>-1736</v>
      </c>
      <c r="AO69" s="270">
        <f>-'5C3_UnvView'!AT69</f>
        <v>-6564</v>
      </c>
      <c r="AP69" s="677">
        <f t="shared" si="6"/>
        <v>-9097</v>
      </c>
      <c r="AQ69" s="678">
        <f t="shared" si="7"/>
        <v>839525</v>
      </c>
      <c r="AR69" s="221"/>
      <c r="AS69" s="222">
        <f t="shared" si="5"/>
        <v>839525</v>
      </c>
    </row>
    <row r="70" spans="1:45" s="112" customFormat="1" ht="15.75" customHeight="1" x14ac:dyDescent="0.2">
      <c r="A70" s="675">
        <v>64</v>
      </c>
      <c r="B70" s="676" t="s">
        <v>69</v>
      </c>
      <c r="C70" s="270">
        <f>'2_State Distrib and Adjs'!BC70</f>
        <v>1222755</v>
      </c>
      <c r="D70" s="270">
        <f>-'5A3_OJJ'!S70</f>
        <v>-137</v>
      </c>
      <c r="E70" s="270"/>
      <c r="F70" s="270">
        <f>-'5C1A_Madison'!AS70</f>
        <v>0</v>
      </c>
      <c r="G70" s="270">
        <f>-'5C1B_DArbonne'!AS70</f>
        <v>0</v>
      </c>
      <c r="H70" s="270">
        <f>-'5C1C_Intl High'!AS70</f>
        <v>0</v>
      </c>
      <c r="I70" s="270">
        <f>-'5C1D_NOMMA'!AS70</f>
        <v>0</v>
      </c>
      <c r="J70" s="270">
        <f>-'5C1E_LFNO'!AS70</f>
        <v>0</v>
      </c>
      <c r="K70" s="270">
        <f>-'5C1F_L.C. Charter'!AS70</f>
        <v>0</v>
      </c>
      <c r="L70" s="270">
        <f>-'5C1G_JS Clark'!AS70</f>
        <v>0</v>
      </c>
      <c r="M70" s="270">
        <f>-'5C1H_Southwest'!AS70</f>
        <v>0</v>
      </c>
      <c r="N70" s="270">
        <f>-'5C1I_LA Key'!AS70</f>
        <v>0</v>
      </c>
      <c r="O70" s="270">
        <f>-'5C1J_Jeff Chamber'!AS70</f>
        <v>0</v>
      </c>
      <c r="P70" s="270">
        <f>-'5C1M_GEO Mid'!AS70</f>
        <v>0</v>
      </c>
      <c r="Q70" s="270">
        <f>-'5C1N_Delta'!AS70</f>
        <v>0</v>
      </c>
      <c r="R70" s="270">
        <f>-'5C1O_Impact'!AS70</f>
        <v>0</v>
      </c>
      <c r="S70" s="270">
        <f>-'5C1P_Vision'!AS70</f>
        <v>0</v>
      </c>
      <c r="T70" s="270">
        <f>-'5C1Q_Advantage'!AS70</f>
        <v>0</v>
      </c>
      <c r="U70" s="270">
        <f>-'5C1R_Iberville'!AS70</f>
        <v>0</v>
      </c>
      <c r="V70" s="270">
        <f>-'5C1S_LC Col Prep'!AS70</f>
        <v>0</v>
      </c>
      <c r="W70" s="270">
        <f>-'5C1T_Northeast'!AS70</f>
        <v>0</v>
      </c>
      <c r="X70" s="270">
        <f>-'5C1U_Acadiana Ren'!AS70</f>
        <v>0</v>
      </c>
      <c r="Y70" s="270">
        <f>-'5C1V_Laf Ren'!AS70</f>
        <v>0</v>
      </c>
      <c r="Z70" s="270">
        <f>-'5C1W_Willow'!AS70</f>
        <v>0</v>
      </c>
      <c r="AA70" s="270">
        <f>-'5C1X_Tangi'!AS70</f>
        <v>0</v>
      </c>
      <c r="AB70" s="270">
        <f>-'5C1Y_GEO'!AS70</f>
        <v>0</v>
      </c>
      <c r="AC70" s="270">
        <f>-'5C1Z_Lincoln Prep'!AS70</f>
        <v>0</v>
      </c>
      <c r="AD70" s="270">
        <f>-'5C1AA_Laurel'!$AS70</f>
        <v>0</v>
      </c>
      <c r="AE70" s="270">
        <f>-'5C1AB_Apex'!$AS70</f>
        <v>0</v>
      </c>
      <c r="AF70" s="270">
        <f>-'5C1AC_Smothers'!$AS70</f>
        <v>0</v>
      </c>
      <c r="AG70" s="270">
        <f>-'5C1AD_Greater'!$AS70</f>
        <v>0</v>
      </c>
      <c r="AH70" s="270">
        <f>-'5C1AE_Noble Minds'!$AS70</f>
        <v>0</v>
      </c>
      <c r="AI70" s="270">
        <f>-'5C1AF_JCFA-Laf'!$AS70</f>
        <v>0</v>
      </c>
      <c r="AJ70" s="270">
        <f>-'5C1AG_Collegiate'!$AS70</f>
        <v>0</v>
      </c>
      <c r="AK70" s="270">
        <f>-'5C1AH_BRUP'!$AS70</f>
        <v>0</v>
      </c>
      <c r="AL70" s="270">
        <f>-'5C1AI_Harmony'!$AS70</f>
        <v>0</v>
      </c>
      <c r="AM70" s="270">
        <f>-'5C1AJ_Athlos'!$AS70</f>
        <v>0</v>
      </c>
      <c r="AN70" s="270">
        <f>-'5C2_LAVCA'!AT70</f>
        <v>-2311</v>
      </c>
      <c r="AO70" s="270">
        <f>-'5C3_UnvView'!AT70</f>
        <v>0</v>
      </c>
      <c r="AP70" s="677">
        <f t="shared" si="6"/>
        <v>-2448</v>
      </c>
      <c r="AQ70" s="678">
        <f t="shared" si="7"/>
        <v>1220307</v>
      </c>
      <c r="AR70" s="221"/>
      <c r="AS70" s="222">
        <f t="shared" si="5"/>
        <v>1220307</v>
      </c>
    </row>
    <row r="71" spans="1:45" s="112" customFormat="1" ht="15.75" customHeight="1" x14ac:dyDescent="0.2">
      <c r="A71" s="662">
        <v>65</v>
      </c>
      <c r="B71" s="663" t="s">
        <v>70</v>
      </c>
      <c r="C71" s="664">
        <f>'2_State Distrib and Adjs'!BC71</f>
        <v>3617535</v>
      </c>
      <c r="D71" s="664">
        <f>-'5A3_OJJ'!S71</f>
        <v>-1505</v>
      </c>
      <c r="E71" s="664"/>
      <c r="F71" s="664">
        <f>-'5C1A_Madison'!AS71</f>
        <v>0</v>
      </c>
      <c r="G71" s="664">
        <f>-'5C1B_DArbonne'!AS71</f>
        <v>2610</v>
      </c>
      <c r="H71" s="664">
        <f>-'5C1C_Intl High'!AS71</f>
        <v>0</v>
      </c>
      <c r="I71" s="664">
        <f>-'5C1D_NOMMA'!AS71</f>
        <v>0</v>
      </c>
      <c r="J71" s="664">
        <f>-'5C1E_LFNO'!AS71</f>
        <v>0</v>
      </c>
      <c r="K71" s="664">
        <f>-'5C1F_L.C. Charter'!AS71</f>
        <v>0</v>
      </c>
      <c r="L71" s="664">
        <f>-'5C1G_JS Clark'!AS71</f>
        <v>0</v>
      </c>
      <c r="M71" s="664">
        <f>-'5C1H_Southwest'!AS71</f>
        <v>0</v>
      </c>
      <c r="N71" s="664">
        <f>-'5C1I_LA Key'!AS71</f>
        <v>0</v>
      </c>
      <c r="O71" s="664">
        <f>-'5C1J_Jeff Chamber'!AS71</f>
        <v>0</v>
      </c>
      <c r="P71" s="664">
        <f>-'5C1M_GEO Mid'!AS71</f>
        <v>0</v>
      </c>
      <c r="Q71" s="664">
        <f>-'5C1N_Delta'!AS71</f>
        <v>0</v>
      </c>
      <c r="R71" s="664">
        <f>-'5C1O_Impact'!AS71</f>
        <v>0</v>
      </c>
      <c r="S71" s="664">
        <f>-'5C1P_Vision'!AS71</f>
        <v>-110923</v>
      </c>
      <c r="T71" s="664">
        <f>-'5C1Q_Advantage'!AS71</f>
        <v>0</v>
      </c>
      <c r="U71" s="664">
        <f>-'5C1R_Iberville'!AS71</f>
        <v>0</v>
      </c>
      <c r="V71" s="664">
        <f>-'5C1S_LC Col Prep'!AS71</f>
        <v>0</v>
      </c>
      <c r="W71" s="664">
        <f>-'5C1T_Northeast'!AS71</f>
        <v>0</v>
      </c>
      <c r="X71" s="664">
        <f>-'5C1U_Acadiana Ren'!AS71</f>
        <v>0</v>
      </c>
      <c r="Y71" s="664">
        <f>-'5C1V_Laf Ren'!AS71</f>
        <v>0</v>
      </c>
      <c r="Z71" s="664">
        <f>-'5C1W_Willow'!AS71</f>
        <v>0</v>
      </c>
      <c r="AA71" s="664">
        <f>-'5C1X_Tangi'!AS71</f>
        <v>0</v>
      </c>
      <c r="AB71" s="664">
        <f>-'5C1Y_GEO'!AS71</f>
        <v>0</v>
      </c>
      <c r="AC71" s="664">
        <f>-'5C1Z_Lincoln Prep'!AS71</f>
        <v>0</v>
      </c>
      <c r="AD71" s="664">
        <f>-'5C1AA_Laurel'!$AS71</f>
        <v>0</v>
      </c>
      <c r="AE71" s="664">
        <f>-'5C1AB_Apex'!$AS71</f>
        <v>0</v>
      </c>
      <c r="AF71" s="664">
        <f>-'5C1AC_Smothers'!$AS71</f>
        <v>0</v>
      </c>
      <c r="AG71" s="664">
        <f>-'5C1AD_Greater'!$AS71</f>
        <v>0</v>
      </c>
      <c r="AH71" s="664">
        <f>-'5C1AE_Noble Minds'!$AS71</f>
        <v>0</v>
      </c>
      <c r="AI71" s="664">
        <f>-'5C1AF_JCFA-Laf'!$AS71</f>
        <v>0</v>
      </c>
      <c r="AJ71" s="664">
        <f>-'5C1AG_Collegiate'!$AS71</f>
        <v>0</v>
      </c>
      <c r="AK71" s="664">
        <f>-'5C1AH_BRUP'!$AS71</f>
        <v>0</v>
      </c>
      <c r="AL71" s="1100">
        <f>-'5C1AI_Harmony'!$AS71</f>
        <v>0</v>
      </c>
      <c r="AM71" s="1100">
        <f>-'5C1AJ_Athlos'!$AS71</f>
        <v>0</v>
      </c>
      <c r="AN71" s="664">
        <f>-'5C2_LAVCA'!AT71</f>
        <v>-4596</v>
      </c>
      <c r="AO71" s="664">
        <f>-'5C3_UnvView'!AT71</f>
        <v>-6882</v>
      </c>
      <c r="AP71" s="665">
        <f>SUM(D71:AO71)</f>
        <v>-121296</v>
      </c>
      <c r="AQ71" s="666">
        <f>C71+AP71</f>
        <v>3496239</v>
      </c>
      <c r="AR71" s="1916"/>
      <c r="AS71" s="1917">
        <f t="shared" ref="AS71:AS75" si="8">SUM(AQ71:AR71)</f>
        <v>3496239</v>
      </c>
    </row>
    <row r="72" spans="1:45" s="112" customFormat="1" ht="15.75" customHeight="1" x14ac:dyDescent="0.2">
      <c r="A72" s="675">
        <v>66</v>
      </c>
      <c r="B72" s="676" t="s">
        <v>71</v>
      </c>
      <c r="C72" s="270">
        <f>'2_State Distrib and Adjs'!BC72</f>
        <v>1096693</v>
      </c>
      <c r="D72" s="270">
        <f>-'5A3_OJJ'!S72</f>
        <v>5</v>
      </c>
      <c r="E72" s="270"/>
      <c r="F72" s="270">
        <f>-'5C1A_Madison'!AS72</f>
        <v>0</v>
      </c>
      <c r="G72" s="270">
        <f>-'5C1B_DArbonne'!AS72</f>
        <v>0</v>
      </c>
      <c r="H72" s="270">
        <f>-'5C1C_Intl High'!AS72</f>
        <v>0</v>
      </c>
      <c r="I72" s="270">
        <f>-'5C1D_NOMMA'!AS72</f>
        <v>0</v>
      </c>
      <c r="J72" s="270">
        <f>-'5C1E_LFNO'!AS72</f>
        <v>0</v>
      </c>
      <c r="K72" s="270">
        <f>-'5C1F_L.C. Charter'!AS72</f>
        <v>0</v>
      </c>
      <c r="L72" s="270">
        <f>-'5C1G_JS Clark'!AS72</f>
        <v>0</v>
      </c>
      <c r="M72" s="270">
        <f>-'5C1H_Southwest'!AS72</f>
        <v>0</v>
      </c>
      <c r="N72" s="270">
        <f>-'5C1I_LA Key'!AS72</f>
        <v>0</v>
      </c>
      <c r="O72" s="270">
        <f>-'5C1J_Jeff Chamber'!AS72</f>
        <v>0</v>
      </c>
      <c r="P72" s="270">
        <f>-'5C1M_GEO Mid'!AS72</f>
        <v>0</v>
      </c>
      <c r="Q72" s="270">
        <f>-'5C1N_Delta'!AS72</f>
        <v>0</v>
      </c>
      <c r="R72" s="270">
        <f>-'5C1O_Impact'!AS72</f>
        <v>0</v>
      </c>
      <c r="S72" s="270">
        <f>-'5C1P_Vision'!AS72</f>
        <v>0</v>
      </c>
      <c r="T72" s="270">
        <f>-'5C1Q_Advantage'!AS72</f>
        <v>0</v>
      </c>
      <c r="U72" s="270">
        <f>-'5C1R_Iberville'!AS72</f>
        <v>0</v>
      </c>
      <c r="V72" s="270">
        <f>-'5C1S_LC Col Prep'!AS72</f>
        <v>0</v>
      </c>
      <c r="W72" s="270">
        <f>-'5C1T_Northeast'!AS72</f>
        <v>0</v>
      </c>
      <c r="X72" s="270">
        <f>-'5C1U_Acadiana Ren'!AS72</f>
        <v>0</v>
      </c>
      <c r="Y72" s="270">
        <f>-'5C1V_Laf Ren'!AS72</f>
        <v>0</v>
      </c>
      <c r="Z72" s="270">
        <f>-'5C1W_Willow'!AS72</f>
        <v>0</v>
      </c>
      <c r="AA72" s="270">
        <f>-'5C1X_Tangi'!AS72</f>
        <v>0</v>
      </c>
      <c r="AB72" s="270">
        <f>-'5C1Y_GEO'!AS72</f>
        <v>0</v>
      </c>
      <c r="AC72" s="270">
        <f>-'5C1Z_Lincoln Prep'!AS72</f>
        <v>0</v>
      </c>
      <c r="AD72" s="270">
        <f>-'5C1AA_Laurel'!$AS72</f>
        <v>0</v>
      </c>
      <c r="AE72" s="270">
        <f>-'5C1AB_Apex'!$AS72</f>
        <v>0</v>
      </c>
      <c r="AF72" s="270">
        <f>-'5C1AC_Smothers'!$AS72</f>
        <v>0</v>
      </c>
      <c r="AG72" s="270">
        <f>-'5C1AD_Greater'!$AS72</f>
        <v>0</v>
      </c>
      <c r="AH72" s="270">
        <f>-'5C1AE_Noble Minds'!$AS72</f>
        <v>0</v>
      </c>
      <c r="AI72" s="270">
        <f>-'5C1AF_JCFA-Laf'!$AS72</f>
        <v>0</v>
      </c>
      <c r="AJ72" s="270">
        <f>-'5C1AG_Collegiate'!$AS72</f>
        <v>0</v>
      </c>
      <c r="AK72" s="270">
        <f>-'5C1AH_BRUP'!$AS72</f>
        <v>0</v>
      </c>
      <c r="AL72" s="270">
        <f>-'5C1AI_Harmony'!$AS72</f>
        <v>0</v>
      </c>
      <c r="AM72" s="270">
        <f>-'5C1AJ_Athlos'!$AS72</f>
        <v>0</v>
      </c>
      <c r="AN72" s="270">
        <f>-'5C2_LAVCA'!AT72</f>
        <v>-4444</v>
      </c>
      <c r="AO72" s="270">
        <f>-'5C3_UnvView'!AT72</f>
        <v>-10517</v>
      </c>
      <c r="AP72" s="677">
        <f>SUM(D72:AO72)</f>
        <v>-14956</v>
      </c>
      <c r="AQ72" s="678">
        <f>C72+AP72</f>
        <v>1081737</v>
      </c>
      <c r="AR72" s="221"/>
      <c r="AS72" s="222">
        <f t="shared" si="8"/>
        <v>1081737</v>
      </c>
    </row>
    <row r="73" spans="1:45" s="112" customFormat="1" ht="15.75" customHeight="1" x14ac:dyDescent="0.2">
      <c r="A73" s="675">
        <v>67</v>
      </c>
      <c r="B73" s="676" t="s">
        <v>4</v>
      </c>
      <c r="C73" s="270">
        <f>'2_State Distrib and Adjs'!BC73</f>
        <v>2645668</v>
      </c>
      <c r="D73" s="270">
        <f>-'5A3_OJJ'!S73</f>
        <v>-92</v>
      </c>
      <c r="E73" s="270"/>
      <c r="F73" s="270">
        <f>-'5C1A_Madison'!AS73</f>
        <v>-3693</v>
      </c>
      <c r="G73" s="270">
        <f>-'5C1B_DArbonne'!AS73</f>
        <v>0</v>
      </c>
      <c r="H73" s="270">
        <f>-'5C1C_Intl High'!AS73</f>
        <v>0</v>
      </c>
      <c r="I73" s="270">
        <f>-'5C1D_NOMMA'!AS73</f>
        <v>0</v>
      </c>
      <c r="J73" s="270">
        <f>-'5C1E_LFNO'!AS73</f>
        <v>0</v>
      </c>
      <c r="K73" s="270">
        <f>-'5C1F_L.C. Charter'!AS73</f>
        <v>0</v>
      </c>
      <c r="L73" s="270">
        <f>-'5C1G_JS Clark'!AS73</f>
        <v>0</v>
      </c>
      <c r="M73" s="270">
        <f>-'5C1H_Southwest'!AS73</f>
        <v>0</v>
      </c>
      <c r="N73" s="270">
        <f>-'5C1I_LA Key'!AS73</f>
        <v>-1916</v>
      </c>
      <c r="O73" s="270">
        <f>-'5C1J_Jeff Chamber'!AS73</f>
        <v>0</v>
      </c>
      <c r="P73" s="270">
        <f>-'5C1M_GEO Mid'!AS73</f>
        <v>1143</v>
      </c>
      <c r="Q73" s="270">
        <f>-'5C1N_Delta'!AS73</f>
        <v>0</v>
      </c>
      <c r="R73" s="270">
        <f>-'5C1O_Impact'!AS73</f>
        <v>-6540</v>
      </c>
      <c r="S73" s="270">
        <f>-'5C1P_Vision'!AS73</f>
        <v>0</v>
      </c>
      <c r="T73" s="270">
        <f>-'5C1Q_Advantage'!AS73</f>
        <v>-8207</v>
      </c>
      <c r="U73" s="270">
        <f>-'5C1R_Iberville'!AS73</f>
        <v>0</v>
      </c>
      <c r="V73" s="270">
        <f>-'5C1S_LC Col Prep'!AS73</f>
        <v>0</v>
      </c>
      <c r="W73" s="270">
        <f>-'5C1T_Northeast'!AS73</f>
        <v>0</v>
      </c>
      <c r="X73" s="270">
        <f>-'5C1U_Acadiana Ren'!AS73</f>
        <v>0</v>
      </c>
      <c r="Y73" s="270">
        <f>-'5C1V_Laf Ren'!AS73</f>
        <v>0</v>
      </c>
      <c r="Z73" s="270">
        <f>-'5C1W_Willow'!AS73</f>
        <v>0</v>
      </c>
      <c r="AA73" s="270">
        <f>-'5C1X_Tangi'!AS73</f>
        <v>0</v>
      </c>
      <c r="AB73" s="270">
        <f>-'5C1Y_GEO'!AS73</f>
        <v>-721</v>
      </c>
      <c r="AC73" s="270">
        <f>-'5C1Z_Lincoln Prep'!AS73</f>
        <v>0</v>
      </c>
      <c r="AD73" s="270">
        <f>-'5C1AA_Laurel'!$AS73</f>
        <v>0</v>
      </c>
      <c r="AE73" s="270">
        <f>-'5C1AB_Apex'!$AS73</f>
        <v>491</v>
      </c>
      <c r="AF73" s="270">
        <f>-'5C1AC_Smothers'!$AS73</f>
        <v>0</v>
      </c>
      <c r="AG73" s="270">
        <f>-'5C1AD_Greater'!$AS73</f>
        <v>0</v>
      </c>
      <c r="AH73" s="270">
        <f>-'5C1AE_Noble Minds'!$AS73</f>
        <v>0</v>
      </c>
      <c r="AI73" s="270">
        <f>-'5C1AF_JCFA-Laf'!$AS73</f>
        <v>0</v>
      </c>
      <c r="AJ73" s="270">
        <f>-'5C1AG_Collegiate'!$AS73</f>
        <v>0</v>
      </c>
      <c r="AK73" s="270">
        <f>-'5C1AH_BRUP'!$AS73</f>
        <v>0</v>
      </c>
      <c r="AL73" s="270">
        <f>-'5C1AI_Harmony'!$AS73</f>
        <v>0</v>
      </c>
      <c r="AM73" s="270">
        <f>-'5C1AJ_Athlos'!$AS73</f>
        <v>0</v>
      </c>
      <c r="AN73" s="270">
        <f>-'5C2_LAVCA'!AT73</f>
        <v>-7485</v>
      </c>
      <c r="AO73" s="270">
        <f>-'5C3_UnvView'!AT73</f>
        <v>-11817</v>
      </c>
      <c r="AP73" s="677">
        <f>SUM(D73:AO73)</f>
        <v>-38837</v>
      </c>
      <c r="AQ73" s="678">
        <f>C73+AP73</f>
        <v>2606831</v>
      </c>
      <c r="AR73" s="221"/>
      <c r="AS73" s="222">
        <f t="shared" si="8"/>
        <v>2606831</v>
      </c>
    </row>
    <row r="74" spans="1:45" s="112" customFormat="1" ht="15.75" customHeight="1" x14ac:dyDescent="0.2">
      <c r="A74" s="675">
        <v>68</v>
      </c>
      <c r="B74" s="676" t="s">
        <v>3</v>
      </c>
      <c r="C74" s="270">
        <f>'2_State Distrib and Adjs'!BC74</f>
        <v>752836</v>
      </c>
      <c r="D74" s="270">
        <f>-'5A3_OJJ'!S74</f>
        <v>-111</v>
      </c>
      <c r="E74" s="270"/>
      <c r="F74" s="270">
        <f>-'5C1A_Madison'!AS74</f>
        <v>-8593</v>
      </c>
      <c r="G74" s="270">
        <f>-'5C1B_DArbonne'!AS74</f>
        <v>0</v>
      </c>
      <c r="H74" s="270">
        <f>-'5C1C_Intl High'!AS74</f>
        <v>0</v>
      </c>
      <c r="I74" s="270">
        <f>-'5C1D_NOMMA'!AS74</f>
        <v>0</v>
      </c>
      <c r="J74" s="270">
        <f>-'5C1E_LFNO'!AS74</f>
        <v>0</v>
      </c>
      <c r="K74" s="270">
        <f>-'5C1F_L.C. Charter'!AS74</f>
        <v>0</v>
      </c>
      <c r="L74" s="270">
        <f>-'5C1G_JS Clark'!AS74</f>
        <v>0</v>
      </c>
      <c r="M74" s="270">
        <f>-'5C1H_Southwest'!AS74</f>
        <v>0</v>
      </c>
      <c r="N74" s="270">
        <f>-'5C1I_LA Key'!AS74</f>
        <v>-2537</v>
      </c>
      <c r="O74" s="270">
        <f>-'5C1J_Jeff Chamber'!AS74</f>
        <v>0</v>
      </c>
      <c r="P74" s="270">
        <f>-'5C1M_GEO Mid'!AS74</f>
        <v>-1704</v>
      </c>
      <c r="Q74" s="270">
        <f>-'5C1N_Delta'!AS74</f>
        <v>0</v>
      </c>
      <c r="R74" s="270">
        <f>-'5C1O_Impact'!AS74</f>
        <v>-43459</v>
      </c>
      <c r="S74" s="270">
        <f>-'5C1P_Vision'!AS74</f>
        <v>0</v>
      </c>
      <c r="T74" s="270">
        <f>-'5C1Q_Advantage'!AS74</f>
        <v>-86380</v>
      </c>
      <c r="U74" s="270">
        <f>-'5C1R_Iberville'!AS74</f>
        <v>0</v>
      </c>
      <c r="V74" s="270">
        <f>-'5C1S_LC Col Prep'!AS74</f>
        <v>0</v>
      </c>
      <c r="W74" s="270">
        <f>-'5C1T_Northeast'!AS74</f>
        <v>0</v>
      </c>
      <c r="X74" s="270">
        <f>-'5C1U_Acadiana Ren'!AS74</f>
        <v>0</v>
      </c>
      <c r="Y74" s="270">
        <f>-'5C1V_Laf Ren'!AS74</f>
        <v>0</v>
      </c>
      <c r="Z74" s="270">
        <f>-'5C1W_Willow'!AS74</f>
        <v>0</v>
      </c>
      <c r="AA74" s="270">
        <f>-'5C1X_Tangi'!AS74</f>
        <v>0</v>
      </c>
      <c r="AB74" s="270">
        <f>-'5C1Y_GEO'!AS74</f>
        <v>-12387</v>
      </c>
      <c r="AC74" s="270">
        <f>-'5C1Z_Lincoln Prep'!AS74</f>
        <v>0</v>
      </c>
      <c r="AD74" s="270">
        <f>-'5C1AA_Laurel'!$AS74</f>
        <v>0</v>
      </c>
      <c r="AE74" s="270">
        <f>-'5C1AB_Apex'!$AS74</f>
        <v>-1324</v>
      </c>
      <c r="AF74" s="270">
        <f>-'5C1AC_Smothers'!$AS74</f>
        <v>0</v>
      </c>
      <c r="AG74" s="270">
        <f>-'5C1AD_Greater'!$AS74</f>
        <v>0</v>
      </c>
      <c r="AH74" s="270">
        <f>-'5C1AE_Noble Minds'!$AS74</f>
        <v>0</v>
      </c>
      <c r="AI74" s="270">
        <f>-'5C1AF_JCFA-Laf'!$AS74</f>
        <v>0</v>
      </c>
      <c r="AJ74" s="270">
        <f>-'5C1AG_Collegiate'!$AS74</f>
        <v>-1162</v>
      </c>
      <c r="AK74" s="270">
        <f>-'5C1AH_BRUP'!$AS74</f>
        <v>-1742</v>
      </c>
      <c r="AL74" s="270">
        <f>-'5C1AI_Harmony'!$AS74</f>
        <v>0</v>
      </c>
      <c r="AM74" s="270">
        <f>-'5C1AJ_Athlos'!$AS74</f>
        <v>0</v>
      </c>
      <c r="AN74" s="270">
        <f>-'5C2_LAVCA'!AT74</f>
        <v>-2212</v>
      </c>
      <c r="AO74" s="270">
        <f>-'5C3_UnvView'!AT74</f>
        <v>-3825</v>
      </c>
      <c r="AP74" s="677">
        <f>SUM(D74:AO74)</f>
        <v>-165436</v>
      </c>
      <c r="AQ74" s="678">
        <f>C74+AP74</f>
        <v>587400</v>
      </c>
      <c r="AR74" s="221"/>
      <c r="AS74" s="222">
        <f t="shared" si="8"/>
        <v>587400</v>
      </c>
    </row>
    <row r="75" spans="1:45" s="112" customFormat="1" ht="15.75" customHeight="1" x14ac:dyDescent="0.2">
      <c r="A75" s="679">
        <v>69</v>
      </c>
      <c r="B75" s="680" t="s">
        <v>93</v>
      </c>
      <c r="C75" s="681">
        <f>'2_State Distrib and Adjs'!BC75</f>
        <v>2673237</v>
      </c>
      <c r="D75" s="681">
        <f>-'5A3_OJJ'!S75</f>
        <v>0</v>
      </c>
      <c r="E75" s="681"/>
      <c r="F75" s="681">
        <f>-'5C1A_Madison'!AS75</f>
        <v>-1571</v>
      </c>
      <c r="G75" s="681">
        <f>-'5C1B_DArbonne'!AS75</f>
        <v>0</v>
      </c>
      <c r="H75" s="681">
        <f>-'5C1C_Intl High'!AS75</f>
        <v>0</v>
      </c>
      <c r="I75" s="681">
        <f>-'5C1D_NOMMA'!AS75</f>
        <v>0</v>
      </c>
      <c r="J75" s="681">
        <f>-'5C1E_LFNO'!AS75</f>
        <v>0</v>
      </c>
      <c r="K75" s="681">
        <f>-'5C1F_L.C. Charter'!AS75</f>
        <v>0</v>
      </c>
      <c r="L75" s="681">
        <f>-'5C1G_JS Clark'!AS75</f>
        <v>0</v>
      </c>
      <c r="M75" s="681">
        <f>-'5C1H_Southwest'!AS75</f>
        <v>0</v>
      </c>
      <c r="N75" s="681">
        <f>-'5C1I_LA Key'!AS75</f>
        <v>-6596</v>
      </c>
      <c r="O75" s="681">
        <f>-'5C1J_Jeff Chamber'!AS75</f>
        <v>0</v>
      </c>
      <c r="P75" s="681">
        <f>-'5C1M_GEO Mid'!AS75</f>
        <v>-621</v>
      </c>
      <c r="Q75" s="681">
        <f>-'5C1N_Delta'!AS75</f>
        <v>0</v>
      </c>
      <c r="R75" s="681">
        <f>-'5C1O_Impact'!AS75</f>
        <v>-156</v>
      </c>
      <c r="S75" s="681">
        <f>-'5C1P_Vision'!AS75</f>
        <v>0</v>
      </c>
      <c r="T75" s="681">
        <f>-'5C1Q_Advantage'!AS75</f>
        <v>-405</v>
      </c>
      <c r="U75" s="681">
        <f>-'5C1R_Iberville'!AS75</f>
        <v>0</v>
      </c>
      <c r="V75" s="681">
        <f>-'5C1S_LC Col Prep'!AS75</f>
        <v>0</v>
      </c>
      <c r="W75" s="681">
        <f>-'5C1T_Northeast'!AS75</f>
        <v>0</v>
      </c>
      <c r="X75" s="681">
        <f>-'5C1U_Acadiana Ren'!AS75</f>
        <v>0</v>
      </c>
      <c r="Y75" s="681">
        <f>-'5C1V_Laf Ren'!AS75</f>
        <v>0</v>
      </c>
      <c r="Z75" s="681">
        <f>-'5C1W_Willow'!AS75</f>
        <v>0</v>
      </c>
      <c r="AA75" s="681">
        <f>-'5C1X_Tangi'!AS75</f>
        <v>0</v>
      </c>
      <c r="AB75" s="681">
        <f>-'5C1Y_GEO'!AS75</f>
        <v>-4530</v>
      </c>
      <c r="AC75" s="681">
        <f>-'5C1Z_Lincoln Prep'!AS75</f>
        <v>0</v>
      </c>
      <c r="AD75" s="681">
        <f>-'5C1AA_Laurel'!$AS75</f>
        <v>0</v>
      </c>
      <c r="AE75" s="681">
        <f>-'5C1AB_Apex'!$AS75</f>
        <v>252</v>
      </c>
      <c r="AF75" s="681">
        <f>-'5C1AC_Smothers'!$AS75</f>
        <v>0</v>
      </c>
      <c r="AG75" s="681">
        <f>-'5C1AD_Greater'!$AS75</f>
        <v>0</v>
      </c>
      <c r="AH75" s="681">
        <f>-'5C1AE_Noble Minds'!$AS75</f>
        <v>0</v>
      </c>
      <c r="AI75" s="681">
        <f>-'5C1AF_JCFA-Laf'!$AS75</f>
        <v>0</v>
      </c>
      <c r="AJ75" s="681">
        <f>-'5C1AG_Collegiate'!$AS75</f>
        <v>0</v>
      </c>
      <c r="AK75" s="681">
        <f>-'5C1AH_BRUP'!$AS75</f>
        <v>0</v>
      </c>
      <c r="AL75" s="681">
        <f>-'5C1AI_Harmony'!$AS75</f>
        <v>0</v>
      </c>
      <c r="AM75" s="681">
        <f>-'5C1AJ_Athlos'!$AS75</f>
        <v>0</v>
      </c>
      <c r="AN75" s="681">
        <f>-'5C2_LAVCA'!AT75</f>
        <v>-1119</v>
      </c>
      <c r="AO75" s="681">
        <f>-'5C3_UnvView'!AT75</f>
        <v>-8947</v>
      </c>
      <c r="AP75" s="682">
        <f>SUM(D75:AO75)</f>
        <v>-23693</v>
      </c>
      <c r="AQ75" s="683">
        <f>C75+AP75</f>
        <v>2649544</v>
      </c>
      <c r="AR75" s="1010"/>
      <c r="AS75" s="1918">
        <f t="shared" si="8"/>
        <v>2649544</v>
      </c>
    </row>
    <row r="76" spans="1:45" s="218" customFormat="1" ht="15.75" customHeight="1" x14ac:dyDescent="0.2">
      <c r="A76" s="619"/>
      <c r="B76" s="618" t="s">
        <v>72</v>
      </c>
      <c r="C76" s="672">
        <f t="shared" ref="C76:AP76" si="9">SUM(C7:C75)</f>
        <v>289056907</v>
      </c>
      <c r="D76" s="672">
        <f>SUM(D7:D75)</f>
        <v>-67410</v>
      </c>
      <c r="E76" s="672">
        <f t="shared" si="9"/>
        <v>-1640482</v>
      </c>
      <c r="F76" s="672">
        <f t="shared" si="9"/>
        <v>-301893</v>
      </c>
      <c r="G76" s="672">
        <f t="shared" si="9"/>
        <v>-211566</v>
      </c>
      <c r="H76" s="672">
        <f t="shared" si="9"/>
        <v>-217369</v>
      </c>
      <c r="I76" s="672">
        <f t="shared" si="9"/>
        <v>-431394</v>
      </c>
      <c r="J76" s="672">
        <f t="shared" si="9"/>
        <v>-412337</v>
      </c>
      <c r="K76" s="672">
        <f t="shared" si="9"/>
        <v>-752796</v>
      </c>
      <c r="L76" s="672">
        <f t="shared" si="9"/>
        <v>-48262</v>
      </c>
      <c r="M76" s="672">
        <f t="shared" si="9"/>
        <v>-579137</v>
      </c>
      <c r="N76" s="672">
        <f t="shared" si="9"/>
        <v>-211438</v>
      </c>
      <c r="O76" s="672">
        <f t="shared" si="9"/>
        <v>-117000</v>
      </c>
      <c r="P76" s="672">
        <f t="shared" si="9"/>
        <v>-356997</v>
      </c>
      <c r="Q76" s="672">
        <f t="shared" si="9"/>
        <v>-146157</v>
      </c>
      <c r="R76" s="672">
        <f>SUM(R7:R75)</f>
        <v>-132641</v>
      </c>
      <c r="S76" s="672">
        <f t="shared" ref="S76:AM76" si="10">SUM(S7:S75)</f>
        <v>-105210</v>
      </c>
      <c r="T76" s="672">
        <f t="shared" si="10"/>
        <v>-282604</v>
      </c>
      <c r="U76" s="672">
        <f t="shared" si="10"/>
        <v>-387819</v>
      </c>
      <c r="V76" s="672">
        <f t="shared" si="10"/>
        <v>-320193</v>
      </c>
      <c r="W76" s="672">
        <f t="shared" si="10"/>
        <v>-43324</v>
      </c>
      <c r="X76" s="672">
        <f t="shared" si="10"/>
        <v>-426314</v>
      </c>
      <c r="Y76" s="672">
        <f t="shared" si="10"/>
        <v>-508204</v>
      </c>
      <c r="Z76" s="672">
        <f t="shared" si="10"/>
        <v>-446952</v>
      </c>
      <c r="AA76" s="672">
        <f>SUM(AA7:AA75)</f>
        <v>-61098</v>
      </c>
      <c r="AB76" s="672">
        <f t="shared" si="10"/>
        <v>-305787</v>
      </c>
      <c r="AC76" s="672">
        <f t="shared" si="10"/>
        <v>-310461</v>
      </c>
      <c r="AD76" s="672">
        <f t="shared" si="10"/>
        <v>-82688</v>
      </c>
      <c r="AE76" s="672">
        <f t="shared" si="10"/>
        <v>-110666</v>
      </c>
      <c r="AF76" s="672">
        <f t="shared" si="10"/>
        <v>-208942</v>
      </c>
      <c r="AG76" s="672">
        <f t="shared" si="10"/>
        <v>-65125</v>
      </c>
      <c r="AH76" s="672">
        <f t="shared" si="10"/>
        <v>-44418</v>
      </c>
      <c r="AI76" s="672">
        <f t="shared" si="10"/>
        <v>-37143</v>
      </c>
      <c r="AJ76" s="672">
        <f t="shared" si="10"/>
        <v>-336064</v>
      </c>
      <c r="AK76" s="672">
        <f t="shared" si="10"/>
        <v>-220347</v>
      </c>
      <c r="AL76" s="1101">
        <f t="shared" si="10"/>
        <v>-22652</v>
      </c>
      <c r="AM76" s="1101">
        <f t="shared" si="10"/>
        <v>-453233</v>
      </c>
      <c r="AN76" s="672">
        <f>SUM(AN7:AN75)</f>
        <v>-755670</v>
      </c>
      <c r="AO76" s="672">
        <f>SUM(AO7:AO75)</f>
        <v>-1196254</v>
      </c>
      <c r="AP76" s="673">
        <f t="shared" si="9"/>
        <v>-12358047</v>
      </c>
      <c r="AQ76" s="674">
        <f>SUM(AQ7:AQ75)</f>
        <v>276698860</v>
      </c>
      <c r="AR76" s="1919">
        <f t="shared" ref="AR76:AS76" si="11">SUM(AR7:AR75)</f>
        <v>0</v>
      </c>
      <c r="AS76" s="1920">
        <f t="shared" si="11"/>
        <v>276698860</v>
      </c>
    </row>
  </sheetData>
  <sheetProtection formatCells="0" formatColumns="0" formatRows="0" sort="0"/>
  <mergeCells count="11">
    <mergeCell ref="AR1:AR2"/>
    <mergeCell ref="AS1:AS2"/>
    <mergeCell ref="A1:B2"/>
    <mergeCell ref="AQ1:AQ2"/>
    <mergeCell ref="J1:P1"/>
    <mergeCell ref="D1:I1"/>
    <mergeCell ref="C1:C2"/>
    <mergeCell ref="Q1:W1"/>
    <mergeCell ref="X1:AD1"/>
    <mergeCell ref="AE1:AK1"/>
    <mergeCell ref="AL1:AP1"/>
  </mergeCells>
  <printOptions horizontalCentered="1"/>
  <pageMargins left="0.3" right="0.3" top="1" bottom="0.5" header="0.3" footer="0.25"/>
  <pageSetup paperSize="5" scale="73" firstPageNumber="13" fitToWidth="0" fitToHeight="0" orientation="portrait" r:id="rId1"/>
  <headerFooter>
    <oddHeader>&amp;L&amp;"Arial,Bold"&amp;18&amp;K000000Table 2A-2:  FY2018-19 Budget Letter 
MFP Transfer Amount (June 2019)</oddHeader>
    <oddFooter>&amp;R&amp;P</oddFooter>
  </headerFooter>
  <colBreaks count="5" manualBreakCount="5">
    <brk id="9" max="75" man="1"/>
    <brk id="16" max="75" man="1"/>
    <brk id="23" max="75" man="1"/>
    <brk id="30" max="75" man="1"/>
    <brk id="37" max="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Z82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9.140625" defaultRowHeight="12.75" x14ac:dyDescent="0.2"/>
  <cols>
    <col min="1" max="1" width="4.7109375" style="622" bestFit="1" customWidth="1"/>
    <col min="2" max="2" width="18.7109375" style="568" customWidth="1"/>
    <col min="3" max="3" width="17" style="568" customWidth="1"/>
    <col min="4" max="4" width="15.140625" style="568" customWidth="1"/>
    <col min="5" max="5" width="9.42578125" style="623" customWidth="1"/>
    <col min="6" max="6" width="13.7109375" style="568" customWidth="1"/>
    <col min="7" max="7" width="9.42578125" style="568" customWidth="1"/>
    <col min="8" max="8" width="13.7109375" style="568" customWidth="1"/>
    <col min="9" max="9" width="9.42578125" style="568" customWidth="1"/>
    <col min="10" max="10" width="13.7109375" style="568" customWidth="1"/>
    <col min="11" max="11" width="9.42578125" style="568" customWidth="1"/>
    <col min="12" max="12" width="14" style="568" customWidth="1"/>
    <col min="13" max="13" width="14" style="620" customWidth="1"/>
    <col min="14" max="14" width="9.42578125" style="568" customWidth="1"/>
    <col min="15" max="16" width="14.28515625" style="568" customWidth="1"/>
    <col min="17" max="17" width="10.140625" style="568" customWidth="1"/>
    <col min="18" max="18" width="17.42578125" style="568" customWidth="1"/>
    <col min="19" max="19" width="17.5703125" style="621" customWidth="1"/>
    <col min="20" max="20" width="17.7109375" style="621" customWidth="1"/>
    <col min="21" max="21" width="16.5703125" style="621" customWidth="1"/>
    <col min="22" max="24" width="12.28515625" style="621" customWidth="1"/>
    <col min="25" max="25" width="18.7109375" style="621" customWidth="1"/>
    <col min="26" max="26" width="15.85546875" style="621" customWidth="1"/>
    <col min="27" max="27" width="13" style="621" customWidth="1"/>
    <col min="28" max="28" width="14.140625" style="621" customWidth="1"/>
    <col min="29" max="29" width="14.42578125" style="621" customWidth="1"/>
    <col min="30" max="30" width="13.85546875" style="621" customWidth="1"/>
    <col min="31" max="31" width="13.28515625" style="621" customWidth="1"/>
    <col min="32" max="32" width="9" style="621" customWidth="1"/>
    <col min="33" max="33" width="8.85546875" style="621" customWidth="1"/>
    <col min="34" max="34" width="15.5703125" style="621" bestFit="1" customWidth="1"/>
    <col min="35" max="35" width="9" style="621" customWidth="1"/>
    <col min="36" max="36" width="17.42578125" style="621" customWidth="1"/>
    <col min="37" max="37" width="9.42578125" style="621" bestFit="1" customWidth="1"/>
    <col min="38" max="38" width="18.85546875" style="621" customWidth="1"/>
    <col min="39" max="39" width="9.42578125" style="621" bestFit="1" customWidth="1"/>
    <col min="40" max="40" width="17.28515625" style="621" customWidth="1"/>
    <col min="41" max="41" width="9.42578125" style="621" bestFit="1" customWidth="1"/>
    <col min="42" max="42" width="17.85546875" style="621" customWidth="1"/>
    <col min="43" max="43" width="9.42578125" style="621" bestFit="1" customWidth="1"/>
    <col min="44" max="44" width="14.28515625" style="621" customWidth="1"/>
    <col min="45" max="45" width="7.85546875" style="621" bestFit="1" customWidth="1"/>
    <col min="46" max="46" width="15.7109375" style="621" customWidth="1"/>
    <col min="47" max="47" width="9.7109375" style="621" customWidth="1"/>
    <col min="48" max="48" width="7.85546875" style="621" bestFit="1" customWidth="1"/>
    <col min="49" max="49" width="11.85546875" style="621" customWidth="1"/>
    <col min="50" max="50" width="15.5703125" style="621" bestFit="1" customWidth="1"/>
    <col min="51" max="51" width="9.7109375" style="621" customWidth="1"/>
    <col min="52" max="52" width="7.85546875" style="621" bestFit="1" customWidth="1"/>
    <col min="53" max="53" width="6.42578125" style="568" customWidth="1"/>
    <col min="54" max="16384" width="9.140625" style="568"/>
  </cols>
  <sheetData>
    <row r="1" spans="1:52" s="595" customFormat="1" ht="16.5" customHeight="1" x14ac:dyDescent="0.2">
      <c r="A1" s="1671" t="s">
        <v>98</v>
      </c>
      <c r="B1" s="1672"/>
      <c r="C1" s="1667" t="s">
        <v>1222</v>
      </c>
      <c r="D1" s="1682">
        <v>0.22</v>
      </c>
      <c r="E1" s="1682"/>
      <c r="F1" s="1683">
        <v>0.06</v>
      </c>
      <c r="G1" s="1683"/>
      <c r="H1" s="1683">
        <v>1.5</v>
      </c>
      <c r="I1" s="1683"/>
      <c r="J1" s="1682">
        <v>0.6</v>
      </c>
      <c r="K1" s="1682"/>
      <c r="L1" s="1181">
        <v>7500</v>
      </c>
      <c r="M1" s="1181">
        <v>37500</v>
      </c>
      <c r="N1" s="1181">
        <f>M1</f>
        <v>37500</v>
      </c>
      <c r="O1" s="1149"/>
      <c r="P1" s="1149"/>
      <c r="Q1" s="1179">
        <f>ROUND(3961*1,0)</f>
        <v>3961</v>
      </c>
      <c r="R1" s="1149"/>
      <c r="S1" s="1150"/>
      <c r="T1" s="1180">
        <v>0.75</v>
      </c>
      <c r="U1" s="1151"/>
      <c r="V1" s="597"/>
      <c r="W1" s="597"/>
      <c r="X1" s="597"/>
      <c r="Y1" s="1149"/>
      <c r="Z1" s="855"/>
      <c r="AA1" s="855"/>
      <c r="AB1" s="1153">
        <v>0.34</v>
      </c>
      <c r="AC1" s="855"/>
      <c r="AD1" s="1154">
        <v>1.72</v>
      </c>
      <c r="AE1" s="1152"/>
      <c r="AF1" s="855"/>
      <c r="AG1" s="855"/>
      <c r="AH1" s="855"/>
      <c r="AI1" s="855"/>
      <c r="AJ1" s="1681" t="s">
        <v>154</v>
      </c>
      <c r="AK1" s="1681"/>
      <c r="AL1" s="1681"/>
      <c r="AM1" s="1681"/>
      <c r="AN1" s="1680" t="s">
        <v>155</v>
      </c>
      <c r="AO1" s="1680"/>
      <c r="AP1" s="1680"/>
      <c r="AQ1" s="1680"/>
      <c r="AR1" s="855"/>
      <c r="AS1" s="855"/>
      <c r="AT1" s="855"/>
      <c r="AU1" s="855"/>
      <c r="AV1" s="855"/>
      <c r="AW1" s="855"/>
      <c r="AX1" s="855"/>
      <c r="AY1" s="855"/>
      <c r="AZ1" s="855"/>
    </row>
    <row r="2" spans="1:52" s="595" customFormat="1" ht="105.75" customHeight="1" x14ac:dyDescent="0.2">
      <c r="A2" s="1673"/>
      <c r="B2" s="1674"/>
      <c r="C2" s="1684"/>
      <c r="D2" s="1028" t="s">
        <v>1436</v>
      </c>
      <c r="E2" s="1667" t="s">
        <v>371</v>
      </c>
      <c r="F2" s="1300" t="s">
        <v>998</v>
      </c>
      <c r="G2" s="1667" t="s">
        <v>371</v>
      </c>
      <c r="H2" s="1300" t="s">
        <v>1437</v>
      </c>
      <c r="I2" s="1667" t="s">
        <v>372</v>
      </c>
      <c r="J2" s="1300" t="s">
        <v>1438</v>
      </c>
      <c r="K2" s="1667" t="s">
        <v>372</v>
      </c>
      <c r="L2" s="1667" t="s">
        <v>1573</v>
      </c>
      <c r="M2" s="1667" t="s">
        <v>373</v>
      </c>
      <c r="N2" s="1667" t="s">
        <v>372</v>
      </c>
      <c r="O2" s="1667" t="s">
        <v>427</v>
      </c>
      <c r="P2" s="1667" t="s">
        <v>450</v>
      </c>
      <c r="Q2" s="1667" t="s">
        <v>99</v>
      </c>
      <c r="R2" s="1667" t="s">
        <v>407</v>
      </c>
      <c r="S2" s="1667" t="s">
        <v>472</v>
      </c>
      <c r="T2" s="1678" t="s">
        <v>474</v>
      </c>
      <c r="U2" s="1677" t="s">
        <v>381</v>
      </c>
      <c r="V2" s="1667" t="s">
        <v>640</v>
      </c>
      <c r="W2" s="1678" t="s">
        <v>641</v>
      </c>
      <c r="X2" s="1678" t="s">
        <v>642</v>
      </c>
      <c r="Y2" s="1667" t="s">
        <v>1223</v>
      </c>
      <c r="Z2" s="1667" t="s">
        <v>473</v>
      </c>
      <c r="AA2" s="1667" t="s">
        <v>643</v>
      </c>
      <c r="AB2" s="1667" t="s">
        <v>644</v>
      </c>
      <c r="AC2" s="1678" t="s">
        <v>645</v>
      </c>
      <c r="AD2" s="1667" t="s">
        <v>646</v>
      </c>
      <c r="AE2" s="1677" t="s">
        <v>382</v>
      </c>
      <c r="AF2" s="1667" t="s">
        <v>490</v>
      </c>
      <c r="AG2" s="1667" t="s">
        <v>5</v>
      </c>
      <c r="AH2" s="1677" t="s">
        <v>380</v>
      </c>
      <c r="AI2" s="1667" t="s">
        <v>490</v>
      </c>
      <c r="AJ2" s="1677" t="s">
        <v>456</v>
      </c>
      <c r="AK2" s="1667" t="s">
        <v>100</v>
      </c>
      <c r="AL2" s="1677" t="s">
        <v>402</v>
      </c>
      <c r="AM2" s="1667" t="s">
        <v>99</v>
      </c>
      <c r="AN2" s="1677" t="s">
        <v>457</v>
      </c>
      <c r="AO2" s="1667" t="s">
        <v>99</v>
      </c>
      <c r="AP2" s="1677" t="s">
        <v>401</v>
      </c>
      <c r="AQ2" s="1667" t="s">
        <v>99</v>
      </c>
      <c r="AR2" s="1677" t="s">
        <v>1284</v>
      </c>
      <c r="AS2" s="1677" t="s">
        <v>90</v>
      </c>
      <c r="AT2" s="1678" t="s">
        <v>1473</v>
      </c>
      <c r="AU2" s="1678" t="s">
        <v>99</v>
      </c>
      <c r="AV2" s="1678" t="s">
        <v>97</v>
      </c>
      <c r="AW2" s="1678" t="s">
        <v>647</v>
      </c>
      <c r="AX2" s="1667" t="s">
        <v>617</v>
      </c>
      <c r="AY2" s="1667" t="s">
        <v>99</v>
      </c>
      <c r="AZ2" s="1667" t="s">
        <v>90</v>
      </c>
    </row>
    <row r="3" spans="1:52" s="595" customFormat="1" ht="27.75" customHeight="1" x14ac:dyDescent="0.2">
      <c r="A3" s="1675"/>
      <c r="B3" s="1676"/>
      <c r="C3" s="1299" t="s">
        <v>1182</v>
      </c>
      <c r="D3" s="1299" t="s">
        <v>1182</v>
      </c>
      <c r="E3" s="1667"/>
      <c r="F3" s="1299" t="s">
        <v>1183</v>
      </c>
      <c r="G3" s="1667"/>
      <c r="H3" s="1299" t="s">
        <v>1184</v>
      </c>
      <c r="I3" s="1667"/>
      <c r="J3" s="1299" t="s">
        <v>1184</v>
      </c>
      <c r="K3" s="1667"/>
      <c r="L3" s="1667"/>
      <c r="M3" s="1667"/>
      <c r="N3" s="1667"/>
      <c r="O3" s="1667"/>
      <c r="P3" s="1667"/>
      <c r="Q3" s="1667"/>
      <c r="R3" s="1667"/>
      <c r="S3" s="1667"/>
      <c r="T3" s="1678"/>
      <c r="U3" s="1677"/>
      <c r="V3" s="1667"/>
      <c r="W3" s="1678"/>
      <c r="X3" s="1678"/>
      <c r="Y3" s="1667"/>
      <c r="Z3" s="1667"/>
      <c r="AA3" s="1667"/>
      <c r="AB3" s="1667"/>
      <c r="AC3" s="1678"/>
      <c r="AD3" s="1667"/>
      <c r="AE3" s="1677"/>
      <c r="AF3" s="1667"/>
      <c r="AG3" s="1667"/>
      <c r="AH3" s="1677"/>
      <c r="AI3" s="1667"/>
      <c r="AJ3" s="1677"/>
      <c r="AK3" s="1667"/>
      <c r="AL3" s="1677"/>
      <c r="AM3" s="1667"/>
      <c r="AN3" s="1677"/>
      <c r="AO3" s="1667"/>
      <c r="AP3" s="1677"/>
      <c r="AQ3" s="1667"/>
      <c r="AR3" s="1677"/>
      <c r="AS3" s="1677"/>
      <c r="AT3" s="1678"/>
      <c r="AU3" s="1678"/>
      <c r="AV3" s="1678"/>
      <c r="AW3" s="1678"/>
      <c r="AX3" s="1667"/>
      <c r="AY3" s="1667"/>
      <c r="AZ3" s="1667"/>
    </row>
    <row r="4" spans="1:52" s="598" customFormat="1" ht="13.15" customHeight="1" x14ac:dyDescent="0.2">
      <c r="A4" s="1176"/>
      <c r="B4" s="1176"/>
      <c r="C4" s="1177">
        <v>1</v>
      </c>
      <c r="D4" s="1178" t="s">
        <v>294</v>
      </c>
      <c r="E4" s="1178">
        <v>2</v>
      </c>
      <c r="F4" s="1178" t="s">
        <v>295</v>
      </c>
      <c r="G4" s="1178">
        <v>3</v>
      </c>
      <c r="H4" s="1178" t="s">
        <v>348</v>
      </c>
      <c r="I4" s="1178">
        <v>4</v>
      </c>
      <c r="J4" s="1178" t="s">
        <v>421</v>
      </c>
      <c r="K4" s="1177">
        <v>5</v>
      </c>
      <c r="L4" s="1178" t="s">
        <v>158</v>
      </c>
      <c r="M4" s="1178" t="s">
        <v>422</v>
      </c>
      <c r="N4" s="1178">
        <v>6</v>
      </c>
      <c r="O4" s="1178">
        <f t="shared" ref="O4:AZ4" si="0">N4+1</f>
        <v>7</v>
      </c>
      <c r="P4" s="1178">
        <f t="shared" si="0"/>
        <v>8</v>
      </c>
      <c r="Q4" s="1178">
        <f t="shared" si="0"/>
        <v>9</v>
      </c>
      <c r="R4" s="1178">
        <f>Q4+1</f>
        <v>10</v>
      </c>
      <c r="S4" s="1178">
        <f>R4+1</f>
        <v>11</v>
      </c>
      <c r="T4" s="1178" t="s">
        <v>423</v>
      </c>
      <c r="U4" s="1178">
        <v>12</v>
      </c>
      <c r="V4" s="1178">
        <f t="shared" si="0"/>
        <v>13</v>
      </c>
      <c r="W4" s="1178">
        <f t="shared" si="0"/>
        <v>14</v>
      </c>
      <c r="X4" s="1178">
        <f t="shared" si="0"/>
        <v>15</v>
      </c>
      <c r="Y4" s="1178">
        <f t="shared" si="0"/>
        <v>16</v>
      </c>
      <c r="Z4" s="1178">
        <f t="shared" si="0"/>
        <v>17</v>
      </c>
      <c r="AA4" s="1178">
        <f t="shared" si="0"/>
        <v>18</v>
      </c>
      <c r="AB4" s="1178">
        <f>AA4+1</f>
        <v>19</v>
      </c>
      <c r="AC4" s="1178">
        <f t="shared" si="0"/>
        <v>20</v>
      </c>
      <c r="AD4" s="1178">
        <f t="shared" si="0"/>
        <v>21</v>
      </c>
      <c r="AE4" s="1178">
        <f t="shared" si="0"/>
        <v>22</v>
      </c>
      <c r="AF4" s="1178">
        <f>AE4+1</f>
        <v>23</v>
      </c>
      <c r="AG4" s="1178">
        <f>AF4+1</f>
        <v>24</v>
      </c>
      <c r="AH4" s="1178">
        <f t="shared" si="0"/>
        <v>25</v>
      </c>
      <c r="AI4" s="1178">
        <f t="shared" si="0"/>
        <v>26</v>
      </c>
      <c r="AJ4" s="1178">
        <f t="shared" si="0"/>
        <v>27</v>
      </c>
      <c r="AK4" s="1178">
        <f t="shared" si="0"/>
        <v>28</v>
      </c>
      <c r="AL4" s="1178">
        <f t="shared" si="0"/>
        <v>29</v>
      </c>
      <c r="AM4" s="1178">
        <f t="shared" si="0"/>
        <v>30</v>
      </c>
      <c r="AN4" s="1178">
        <f t="shared" si="0"/>
        <v>31</v>
      </c>
      <c r="AO4" s="1178">
        <f t="shared" si="0"/>
        <v>32</v>
      </c>
      <c r="AP4" s="1178">
        <f t="shared" si="0"/>
        <v>33</v>
      </c>
      <c r="AQ4" s="1178">
        <f t="shared" si="0"/>
        <v>34</v>
      </c>
      <c r="AR4" s="1178">
        <f t="shared" si="0"/>
        <v>35</v>
      </c>
      <c r="AS4" s="1178">
        <f t="shared" si="0"/>
        <v>36</v>
      </c>
      <c r="AT4" s="1178">
        <f t="shared" si="0"/>
        <v>37</v>
      </c>
      <c r="AU4" s="1178">
        <f t="shared" si="0"/>
        <v>38</v>
      </c>
      <c r="AV4" s="1178">
        <f t="shared" si="0"/>
        <v>39</v>
      </c>
      <c r="AW4" s="1178">
        <f t="shared" si="0"/>
        <v>40</v>
      </c>
      <c r="AX4" s="1178">
        <f t="shared" si="0"/>
        <v>41</v>
      </c>
      <c r="AY4" s="1178">
        <f t="shared" si="0"/>
        <v>42</v>
      </c>
      <c r="AZ4" s="1178">
        <f t="shared" si="0"/>
        <v>43</v>
      </c>
    </row>
    <row r="5" spans="1:52" s="1146" customFormat="1" ht="27" customHeight="1" x14ac:dyDescent="0.2">
      <c r="A5" s="1145"/>
      <c r="B5" s="1145"/>
      <c r="C5" s="1147" t="s">
        <v>999</v>
      </c>
      <c r="D5" s="1237" t="s">
        <v>1303</v>
      </c>
      <c r="E5" s="1148" t="s">
        <v>1283</v>
      </c>
      <c r="F5" s="1237" t="s">
        <v>1302</v>
      </c>
      <c r="G5" s="1148" t="s">
        <v>1282</v>
      </c>
      <c r="H5" s="1148" t="s">
        <v>1300</v>
      </c>
      <c r="I5" s="1148" t="s">
        <v>1281</v>
      </c>
      <c r="J5" s="1148" t="s">
        <v>1301</v>
      </c>
      <c r="K5" s="1148" t="s">
        <v>1280</v>
      </c>
      <c r="L5" s="1148" t="s">
        <v>1378</v>
      </c>
      <c r="M5" s="1148" t="s">
        <v>1379</v>
      </c>
      <c r="N5" s="1148" t="s">
        <v>1000</v>
      </c>
      <c r="O5" s="1148" t="s">
        <v>1001</v>
      </c>
      <c r="P5" s="1148" t="s">
        <v>1002</v>
      </c>
      <c r="Q5" s="1148" t="s">
        <v>1031</v>
      </c>
      <c r="R5" s="1148" t="s">
        <v>1003</v>
      </c>
      <c r="S5" s="1148" t="s">
        <v>1004</v>
      </c>
      <c r="T5" s="1148" t="s">
        <v>1377</v>
      </c>
      <c r="U5" s="1148" t="s">
        <v>1005</v>
      </c>
      <c r="V5" s="1148" t="s">
        <v>1006</v>
      </c>
      <c r="W5" s="1148" t="s">
        <v>1007</v>
      </c>
      <c r="X5" s="1148" t="s">
        <v>1008</v>
      </c>
      <c r="Y5" s="1148" t="s">
        <v>265</v>
      </c>
      <c r="Z5" s="1148" t="s">
        <v>1009</v>
      </c>
      <c r="AA5" s="1148" t="s">
        <v>1279</v>
      </c>
      <c r="AB5" s="1148" t="s">
        <v>1380</v>
      </c>
      <c r="AC5" s="1148" t="s">
        <v>1010</v>
      </c>
      <c r="AD5" s="1148" t="s">
        <v>1381</v>
      </c>
      <c r="AE5" s="1148" t="s">
        <v>1011</v>
      </c>
      <c r="AF5" s="1148" t="s">
        <v>1012</v>
      </c>
      <c r="AG5" s="1148" t="s">
        <v>1013</v>
      </c>
      <c r="AH5" s="1148" t="s">
        <v>1014</v>
      </c>
      <c r="AI5" s="1148" t="s">
        <v>1015</v>
      </c>
      <c r="AJ5" s="1148" t="s">
        <v>1016</v>
      </c>
      <c r="AK5" s="1148" t="s">
        <v>1017</v>
      </c>
      <c r="AL5" s="1148" t="s">
        <v>1018</v>
      </c>
      <c r="AM5" s="1148" t="s">
        <v>1019</v>
      </c>
      <c r="AN5" s="1148" t="s">
        <v>1020</v>
      </c>
      <c r="AO5" s="1148" t="s">
        <v>1021</v>
      </c>
      <c r="AP5" s="1148" t="s">
        <v>1022</v>
      </c>
      <c r="AQ5" s="1148" t="s">
        <v>1023</v>
      </c>
      <c r="AR5" s="1148" t="s">
        <v>1024</v>
      </c>
      <c r="AS5" s="1148" t="s">
        <v>1025</v>
      </c>
      <c r="AT5" s="1148" t="s">
        <v>1026</v>
      </c>
      <c r="AU5" s="1148" t="s">
        <v>1027</v>
      </c>
      <c r="AV5" s="1148" t="s">
        <v>1025</v>
      </c>
      <c r="AW5" s="1148" t="s">
        <v>1028</v>
      </c>
      <c r="AX5" s="1148" t="s">
        <v>1029</v>
      </c>
      <c r="AY5" s="1148" t="s">
        <v>1030</v>
      </c>
      <c r="AZ5" s="1148" t="s">
        <v>1025</v>
      </c>
    </row>
    <row r="6" spans="1:52" s="1146" customFormat="1" ht="22.5" hidden="1" x14ac:dyDescent="0.2">
      <c r="A6" s="1145"/>
      <c r="B6" s="1145"/>
      <c r="C6" s="1147" t="s">
        <v>802</v>
      </c>
      <c r="D6" s="1148" t="s">
        <v>910</v>
      </c>
      <c r="E6" s="1148" t="s">
        <v>803</v>
      </c>
      <c r="F6" s="1148" t="s">
        <v>910</v>
      </c>
      <c r="G6" s="1148" t="s">
        <v>803</v>
      </c>
      <c r="H6" s="1148" t="s">
        <v>910</v>
      </c>
      <c r="I6" s="1148" t="s">
        <v>803</v>
      </c>
      <c r="J6" s="1148" t="s">
        <v>910</v>
      </c>
      <c r="K6" s="1148" t="s">
        <v>803</v>
      </c>
      <c r="L6" s="1148" t="s">
        <v>803</v>
      </c>
      <c r="M6" s="1148" t="s">
        <v>803</v>
      </c>
      <c r="N6" s="1148" t="s">
        <v>803</v>
      </c>
      <c r="O6" s="1148" t="s">
        <v>803</v>
      </c>
      <c r="P6" s="1148" t="s">
        <v>803</v>
      </c>
      <c r="Q6" s="1148" t="s">
        <v>1031</v>
      </c>
      <c r="R6" s="1148" t="s">
        <v>803</v>
      </c>
      <c r="S6" s="1148" t="s">
        <v>802</v>
      </c>
      <c r="T6" s="1148" t="s">
        <v>803</v>
      </c>
      <c r="U6" s="1148" t="s">
        <v>803</v>
      </c>
      <c r="V6" s="1148" t="s">
        <v>803</v>
      </c>
      <c r="W6" s="1148" t="s">
        <v>803</v>
      </c>
      <c r="X6" s="1148" t="s">
        <v>803</v>
      </c>
      <c r="Y6" s="1148" t="s">
        <v>802</v>
      </c>
      <c r="Z6" s="1148" t="s">
        <v>803</v>
      </c>
      <c r="AA6" s="1148" t="s">
        <v>803</v>
      </c>
      <c r="AB6" s="1148" t="s">
        <v>803</v>
      </c>
      <c r="AC6" s="1148" t="s">
        <v>803</v>
      </c>
      <c r="AD6" s="1148" t="s">
        <v>803</v>
      </c>
      <c r="AE6" s="1148" t="s">
        <v>803</v>
      </c>
      <c r="AF6" s="1148" t="s">
        <v>803</v>
      </c>
      <c r="AG6" s="1148" t="s">
        <v>803</v>
      </c>
      <c r="AH6" s="1148" t="s">
        <v>803</v>
      </c>
      <c r="AI6" s="1148" t="s">
        <v>803</v>
      </c>
      <c r="AJ6" s="1148" t="s">
        <v>802</v>
      </c>
      <c r="AK6" s="1148" t="s">
        <v>803</v>
      </c>
      <c r="AL6" s="1148" t="s">
        <v>803</v>
      </c>
      <c r="AM6" s="1148" t="s">
        <v>803</v>
      </c>
      <c r="AN6" s="1148" t="s">
        <v>802</v>
      </c>
      <c r="AO6" s="1148" t="s">
        <v>803</v>
      </c>
      <c r="AP6" s="1148" t="s">
        <v>803</v>
      </c>
      <c r="AQ6" s="1148" t="s">
        <v>803</v>
      </c>
      <c r="AR6" s="1148" t="s">
        <v>803</v>
      </c>
      <c r="AS6" s="1148" t="s">
        <v>803</v>
      </c>
      <c r="AT6" s="1148" t="s">
        <v>803</v>
      </c>
      <c r="AU6" s="1148" t="s">
        <v>803</v>
      </c>
      <c r="AV6" s="1148" t="s">
        <v>803</v>
      </c>
      <c r="AW6" s="1148" t="s">
        <v>803</v>
      </c>
      <c r="AX6" s="1148" t="s">
        <v>803</v>
      </c>
      <c r="AY6" s="1148" t="s">
        <v>803</v>
      </c>
      <c r="AZ6" s="1148" t="s">
        <v>803</v>
      </c>
    </row>
    <row r="7" spans="1:52" s="614" customFormat="1" ht="15.6" customHeight="1" x14ac:dyDescent="0.2">
      <c r="A7" s="1155">
        <v>1</v>
      </c>
      <c r="B7" s="599" t="s">
        <v>7</v>
      </c>
      <c r="C7" s="600">
        <f>'8_2.1.18 SIS'!AP7</f>
        <v>9511</v>
      </c>
      <c r="D7" s="600">
        <v>6407</v>
      </c>
      <c r="E7" s="600">
        <f>$D$1*D7</f>
        <v>1409.54</v>
      </c>
      <c r="F7" s="600">
        <v>4492</v>
      </c>
      <c r="G7" s="600">
        <f>$F$1*F7</f>
        <v>269.52</v>
      </c>
      <c r="H7" s="600">
        <v>950</v>
      </c>
      <c r="I7" s="600">
        <f>$H$1*H7</f>
        <v>1425</v>
      </c>
      <c r="J7" s="600">
        <v>87</v>
      </c>
      <c r="K7" s="600">
        <f>$J$1*J7</f>
        <v>52.199999999999996</v>
      </c>
      <c r="L7" s="601">
        <f t="shared" ref="L7:L38" si="1">IF(C7&lt;$L$1,$L$1-C7,0)</f>
        <v>0</v>
      </c>
      <c r="M7" s="602">
        <f t="shared" ref="M7:M38" si="2">ROUND(L7/$M$1,5)</f>
        <v>0</v>
      </c>
      <c r="N7" s="600">
        <f t="shared" ref="N7:N70" si="3">C7*M7</f>
        <v>0</v>
      </c>
      <c r="O7" s="600">
        <f>E7+G7+I7+K7+N7</f>
        <v>3156.2599999999998</v>
      </c>
      <c r="P7" s="600">
        <f t="shared" ref="P7:P38" si="4">O7+C7</f>
        <v>12667.26</v>
      </c>
      <c r="Q7" s="603">
        <f>$Q$1</f>
        <v>3961</v>
      </c>
      <c r="R7" s="603">
        <f t="shared" ref="R7:R38" si="5">ROUND(P7*Q7,0)</f>
        <v>50175017</v>
      </c>
      <c r="S7" s="603">
        <f>'6_Local Deduct Calc'!J7</f>
        <v>12232391</v>
      </c>
      <c r="T7" s="603">
        <f>ROUND(IF((S7&gt;R7*$T$1),R7*$T$1,S7),0)</f>
        <v>12232391</v>
      </c>
      <c r="U7" s="604">
        <f>R7-T7</f>
        <v>37942626</v>
      </c>
      <c r="V7" s="605">
        <f>ROUND(U7/R7,4)</f>
        <v>0.75619999999999998</v>
      </c>
      <c r="W7" s="605">
        <f>ROUND(T7/R7,4)</f>
        <v>0.24379999999999999</v>
      </c>
      <c r="X7" s="606">
        <f t="shared" ref="X7:X38" si="6">T7/C7</f>
        <v>1286.1309010619284</v>
      </c>
      <c r="Y7" s="603">
        <f>'7_Local Revenue'!AQ7</f>
        <v>23940247</v>
      </c>
      <c r="Z7" s="603">
        <f>IF(Y7-T7&gt;0,Y7-T7,0)</f>
        <v>11707856</v>
      </c>
      <c r="AA7" s="219">
        <f>IF(Y7-T7&lt;0,Y7-T7,0)</f>
        <v>0</v>
      </c>
      <c r="AB7" s="607">
        <f t="shared" ref="AB7:AB38" si="7">R7*$AB$1</f>
        <v>17059505.780000001</v>
      </c>
      <c r="AC7" s="607">
        <f t="shared" ref="AC7:AC38" si="8">IF(Z7&lt;AB7,Z7,AB7)</f>
        <v>11707856</v>
      </c>
      <c r="AD7" s="603">
        <f t="shared" ref="AD7:AD38" si="9">IF(AC7&gt;0,AC7*(W7*$AD$1),0)</f>
        <v>4909525.5036159996</v>
      </c>
      <c r="AE7" s="608">
        <f>ROUND(IF(AC7-AD7&gt;AC7*$AE$1,AC7-AD7,AC7*$AE$1),0)</f>
        <v>6798330</v>
      </c>
      <c r="AF7" s="607">
        <f t="shared" ref="AF7:AF38" si="10">ROUND(AE7/C7,0)</f>
        <v>715</v>
      </c>
      <c r="AG7" s="609">
        <f>IF(AC7=0,0,ROUND(AE7/AC7,4))</f>
        <v>0.58069999999999999</v>
      </c>
      <c r="AH7" s="608">
        <f t="shared" ref="AH7:AH38" si="11">U7+AE7</f>
        <v>44740956</v>
      </c>
      <c r="AI7" s="607">
        <f t="shared" ref="AI7:AI38" si="12">ROUND(AH7/C7,0)</f>
        <v>4704</v>
      </c>
      <c r="AJ7" s="608">
        <f>'3A_Level 3'!L7</f>
        <v>1606622</v>
      </c>
      <c r="AK7" s="607">
        <f t="shared" ref="AK7:AK38" si="13">AJ7/C7</f>
        <v>168.92251077699507</v>
      </c>
      <c r="AL7" s="608">
        <f>AJ7+AH7</f>
        <v>46347578</v>
      </c>
      <c r="AM7" s="607">
        <f t="shared" ref="AM7:AM38" si="14">AL7/C7</f>
        <v>4873.0499421722216</v>
      </c>
      <c r="AN7" s="610">
        <f>'3A_Level 3'!M7</f>
        <v>9001234</v>
      </c>
      <c r="AO7" s="611">
        <f t="shared" ref="AO7:AO38" si="15">AN7/C7</f>
        <v>946.40248133739885</v>
      </c>
      <c r="AP7" s="608">
        <f>AH7+AN7</f>
        <v>53742190</v>
      </c>
      <c r="AQ7" s="607">
        <f t="shared" ref="AQ7:AQ38" si="16">AP7/C7</f>
        <v>5650.5299127326252</v>
      </c>
      <c r="AR7" s="609">
        <f>AP7/AX7</f>
        <v>0.69181905299907109</v>
      </c>
      <c r="AS7" s="612">
        <f>RANK(AR7,$AR$7:$AR$75)</f>
        <v>16</v>
      </c>
      <c r="AT7" s="607">
        <f t="shared" ref="AT7:AT38" si="17">ROUND(AC7+T7,2)</f>
        <v>23940247</v>
      </c>
      <c r="AU7" s="607">
        <f t="shared" ref="AU7:AU38" si="18">ROUND(AT7/C7,2)</f>
        <v>2517.11</v>
      </c>
      <c r="AV7" s="612">
        <f>RANK(AU7,$AU$7:$AU$75)</f>
        <v>64</v>
      </c>
      <c r="AW7" s="609">
        <f>AT7/AX7</f>
        <v>0.30818094700092891</v>
      </c>
      <c r="AX7" s="612">
        <f>AP7+AT7</f>
        <v>77682437</v>
      </c>
      <c r="AY7" s="613">
        <f t="shared" ref="AY7:AY38" si="19">AX7/C7</f>
        <v>8167.6413626327412</v>
      </c>
      <c r="AZ7" s="612">
        <f>RANK(AY7,$AY$7:$AY$75)</f>
        <v>69</v>
      </c>
    </row>
    <row r="8" spans="1:52" s="614" customFormat="1" ht="15.6" customHeight="1" x14ac:dyDescent="0.2">
      <c r="A8" s="1155">
        <v>2</v>
      </c>
      <c r="B8" s="599" t="s">
        <v>8</v>
      </c>
      <c r="C8" s="599">
        <f>'8_2.1.18 SIS'!AP8</f>
        <v>4064</v>
      </c>
      <c r="D8" s="600">
        <v>2708</v>
      </c>
      <c r="E8" s="600">
        <f t="shared" ref="E8:E71" si="20">$D$1*D8</f>
        <v>595.76</v>
      </c>
      <c r="F8" s="600">
        <v>1799.5</v>
      </c>
      <c r="G8" s="600">
        <f t="shared" ref="G8:G71" si="21">$F$1*F8</f>
        <v>107.97</v>
      </c>
      <c r="H8" s="600">
        <v>477</v>
      </c>
      <c r="I8" s="600">
        <f t="shared" ref="I8:I71" si="22">$H$1*H8</f>
        <v>715.5</v>
      </c>
      <c r="J8" s="600">
        <v>48</v>
      </c>
      <c r="K8" s="600">
        <f t="shared" ref="K8:K71" si="23">$J$1*J8</f>
        <v>28.799999999999997</v>
      </c>
      <c r="L8" s="600">
        <f t="shared" si="1"/>
        <v>3436</v>
      </c>
      <c r="M8" s="602">
        <f t="shared" si="2"/>
        <v>9.1630000000000003E-2</v>
      </c>
      <c r="N8" s="600">
        <f t="shared" si="3"/>
        <v>372.38432</v>
      </c>
      <c r="O8" s="600">
        <f t="shared" ref="O8:O71" si="24">E8+G8+I8+K8+N8</f>
        <v>1820.4143199999999</v>
      </c>
      <c r="P8" s="600">
        <f t="shared" si="4"/>
        <v>5884.4143199999999</v>
      </c>
      <c r="Q8" s="603">
        <f t="shared" ref="Q8:Q71" si="25">$Q$1</f>
        <v>3961</v>
      </c>
      <c r="R8" s="603">
        <f t="shared" si="5"/>
        <v>23308165</v>
      </c>
      <c r="S8" s="603">
        <f>'6_Local Deduct Calc'!J8</f>
        <v>3398333</v>
      </c>
      <c r="T8" s="603">
        <f t="shared" ref="T8:T71" si="26">ROUND(IF((S8&gt;R8*$T$1),R8*$T$1,S8),0)</f>
        <v>3398333</v>
      </c>
      <c r="U8" s="604">
        <f t="shared" ref="U8:U71" si="27">R8-T8</f>
        <v>19909832</v>
      </c>
      <c r="V8" s="605">
        <f>ROUND(U8/R8,4)</f>
        <v>0.85419999999999996</v>
      </c>
      <c r="W8" s="605">
        <f t="shared" ref="W8:W71" si="28">ROUND(T8/R8,4)</f>
        <v>0.14580000000000001</v>
      </c>
      <c r="X8" s="606">
        <f t="shared" si="6"/>
        <v>836.20398622047242</v>
      </c>
      <c r="Y8" s="603">
        <f>'7_Local Revenue'!AQ8</f>
        <v>12014083</v>
      </c>
      <c r="Z8" s="603">
        <f t="shared" ref="Z8:Z71" si="29">IF(Y8-T8&gt;0,Y8-T8,0)</f>
        <v>8615750</v>
      </c>
      <c r="AA8" s="219">
        <f t="shared" ref="AA8:AA71" si="30">IF(Y8-T8&lt;0,Y8-T8,0)</f>
        <v>0</v>
      </c>
      <c r="AB8" s="607">
        <f t="shared" si="7"/>
        <v>7924776.1000000006</v>
      </c>
      <c r="AC8" s="607">
        <f t="shared" si="8"/>
        <v>7924776.1000000006</v>
      </c>
      <c r="AD8" s="603">
        <f t="shared" si="9"/>
        <v>1987343.6512536001</v>
      </c>
      <c r="AE8" s="608">
        <f t="shared" ref="AE8:AE71" si="31">ROUND(IF(AC8-AD8&gt;AC8*$AE$1,AC8-AD8,AC8*$AE$1),0)</f>
        <v>5937432</v>
      </c>
      <c r="AF8" s="607">
        <f t="shared" si="10"/>
        <v>1461</v>
      </c>
      <c r="AG8" s="609">
        <f t="shared" ref="AG8:AG71" si="32">IF(AC8=0,0,ROUND(AE8/AC8,4))</f>
        <v>0.74919999999999998</v>
      </c>
      <c r="AH8" s="608">
        <f t="shared" si="11"/>
        <v>25847264</v>
      </c>
      <c r="AI8" s="607">
        <f t="shared" si="12"/>
        <v>6360</v>
      </c>
      <c r="AJ8" s="608">
        <f>'3A_Level 3'!L8</f>
        <v>686501</v>
      </c>
      <c r="AK8" s="607">
        <f t="shared" si="13"/>
        <v>168.92249015748033</v>
      </c>
      <c r="AL8" s="608">
        <f t="shared" ref="AL8:AL71" si="33">AJ8+AH8</f>
        <v>26533765</v>
      </c>
      <c r="AM8" s="607">
        <f t="shared" si="14"/>
        <v>6528.9776082677163</v>
      </c>
      <c r="AN8" s="610">
        <f>'3A_Level 3'!M8</f>
        <v>4109689</v>
      </c>
      <c r="AO8" s="611">
        <f t="shared" si="15"/>
        <v>1011.2423720472441</v>
      </c>
      <c r="AP8" s="608">
        <f t="shared" ref="AP8:AP71" si="34">AH8+AN8</f>
        <v>29956953</v>
      </c>
      <c r="AQ8" s="607">
        <f t="shared" si="16"/>
        <v>7371.2974901574808</v>
      </c>
      <c r="AR8" s="609">
        <f t="shared" ref="AR8:AR71" si="35">AP8/AX8</f>
        <v>0.72570028909912898</v>
      </c>
      <c r="AS8" s="612">
        <f t="shared" ref="AS8:AS71" si="36">RANK(AR8,$AR$7:$AR$75)</f>
        <v>6</v>
      </c>
      <c r="AT8" s="607">
        <f t="shared" si="17"/>
        <v>11323109.1</v>
      </c>
      <c r="AU8" s="607">
        <f t="shared" si="18"/>
        <v>2786.2</v>
      </c>
      <c r="AV8" s="612">
        <f t="shared" ref="AV8:AV71" si="37">RANK(AU8,$AU$7:$AU$75)</f>
        <v>57</v>
      </c>
      <c r="AW8" s="609">
        <f t="shared" ref="AW8:AW71" si="38">AT8/AX8</f>
        <v>0.27429971090087096</v>
      </c>
      <c r="AX8" s="612">
        <f t="shared" ref="AX8:AX71" si="39">AP8+AT8</f>
        <v>41280062.100000001</v>
      </c>
      <c r="AY8" s="613">
        <f t="shared" si="19"/>
        <v>10157.495595472441</v>
      </c>
      <c r="AZ8" s="612">
        <f t="shared" ref="AZ8:AZ71" si="40">RANK(AY8,$AY$7:$AY$75)</f>
        <v>11</v>
      </c>
    </row>
    <row r="9" spans="1:52" s="614" customFormat="1" ht="15.6" customHeight="1" x14ac:dyDescent="0.2">
      <c r="A9" s="1155">
        <v>3</v>
      </c>
      <c r="B9" s="599" t="s">
        <v>9</v>
      </c>
      <c r="C9" s="599">
        <f>'8_2.1.18 SIS'!AP9</f>
        <v>22012</v>
      </c>
      <c r="D9" s="600">
        <v>10608</v>
      </c>
      <c r="E9" s="600">
        <f t="shared" si="20"/>
        <v>2333.7600000000002</v>
      </c>
      <c r="F9" s="600">
        <v>10760</v>
      </c>
      <c r="G9" s="600">
        <f t="shared" si="21"/>
        <v>645.6</v>
      </c>
      <c r="H9" s="600">
        <v>2225</v>
      </c>
      <c r="I9" s="600">
        <f t="shared" si="22"/>
        <v>3337.5</v>
      </c>
      <c r="J9" s="600">
        <v>565</v>
      </c>
      <c r="K9" s="600">
        <f t="shared" si="23"/>
        <v>339</v>
      </c>
      <c r="L9" s="600">
        <f t="shared" si="1"/>
        <v>0</v>
      </c>
      <c r="M9" s="602">
        <f t="shared" si="2"/>
        <v>0</v>
      </c>
      <c r="N9" s="600">
        <f t="shared" si="3"/>
        <v>0</v>
      </c>
      <c r="O9" s="600">
        <f t="shared" si="24"/>
        <v>6655.8600000000006</v>
      </c>
      <c r="P9" s="600">
        <f t="shared" si="4"/>
        <v>28667.86</v>
      </c>
      <c r="Q9" s="603">
        <f t="shared" si="25"/>
        <v>3961</v>
      </c>
      <c r="R9" s="603">
        <f t="shared" si="5"/>
        <v>113553393</v>
      </c>
      <c r="S9" s="603">
        <f>'6_Local Deduct Calc'!J9</f>
        <v>44563498</v>
      </c>
      <c r="T9" s="603">
        <f t="shared" si="26"/>
        <v>44563498</v>
      </c>
      <c r="U9" s="604">
        <f t="shared" si="27"/>
        <v>68989895</v>
      </c>
      <c r="V9" s="605">
        <f t="shared" ref="V9:V71" si="41">ROUND(U9/R9,4)</f>
        <v>0.60760000000000003</v>
      </c>
      <c r="W9" s="605">
        <f t="shared" si="28"/>
        <v>0.39240000000000003</v>
      </c>
      <c r="X9" s="606">
        <f t="shared" si="6"/>
        <v>2024.5092676721788</v>
      </c>
      <c r="Y9" s="603">
        <f>'7_Local Revenue'!AQ9</f>
        <v>143392949</v>
      </c>
      <c r="Z9" s="603">
        <f t="shared" si="29"/>
        <v>98829451</v>
      </c>
      <c r="AA9" s="219">
        <f t="shared" si="30"/>
        <v>0</v>
      </c>
      <c r="AB9" s="607">
        <f t="shared" si="7"/>
        <v>38608153.620000005</v>
      </c>
      <c r="AC9" s="607">
        <f t="shared" si="8"/>
        <v>38608153.620000005</v>
      </c>
      <c r="AD9" s="603">
        <f t="shared" si="9"/>
        <v>26057723.906439368</v>
      </c>
      <c r="AE9" s="608">
        <f t="shared" si="31"/>
        <v>12550430</v>
      </c>
      <c r="AF9" s="607">
        <f t="shared" si="10"/>
        <v>570</v>
      </c>
      <c r="AG9" s="609">
        <f t="shared" si="32"/>
        <v>0.3251</v>
      </c>
      <c r="AH9" s="608">
        <f t="shared" si="11"/>
        <v>81540325</v>
      </c>
      <c r="AI9" s="607">
        <f t="shared" si="12"/>
        <v>3704</v>
      </c>
      <c r="AJ9" s="608">
        <f>'3A_Level 3'!L9</f>
        <v>3718323</v>
      </c>
      <c r="AK9" s="607">
        <f t="shared" si="13"/>
        <v>168.92254224968198</v>
      </c>
      <c r="AL9" s="608">
        <f>AJ9+AH9</f>
        <v>85258648</v>
      </c>
      <c r="AM9" s="607">
        <f t="shared" si="14"/>
        <v>3873.2803925131748</v>
      </c>
      <c r="AN9" s="610">
        <f>'3A_Level 3'!M9</f>
        <v>16855965</v>
      </c>
      <c r="AO9" s="611">
        <f t="shared" si="15"/>
        <v>765.76253861530074</v>
      </c>
      <c r="AP9" s="608">
        <f t="shared" si="34"/>
        <v>98396290</v>
      </c>
      <c r="AQ9" s="607">
        <f t="shared" si="16"/>
        <v>4470.1203888787932</v>
      </c>
      <c r="AR9" s="609">
        <f t="shared" si="35"/>
        <v>0.5419254584376556</v>
      </c>
      <c r="AS9" s="612">
        <f t="shared" si="36"/>
        <v>51</v>
      </c>
      <c r="AT9" s="607">
        <f t="shared" si="17"/>
        <v>83171651.620000005</v>
      </c>
      <c r="AU9" s="607">
        <f t="shared" si="18"/>
        <v>3778.47</v>
      </c>
      <c r="AV9" s="612">
        <f t="shared" si="37"/>
        <v>25</v>
      </c>
      <c r="AW9" s="609">
        <f t="shared" si="38"/>
        <v>0.45807454156234434</v>
      </c>
      <c r="AX9" s="612">
        <f t="shared" si="39"/>
        <v>181567941.62</v>
      </c>
      <c r="AY9" s="613">
        <f t="shared" si="19"/>
        <v>8248.58902507723</v>
      </c>
      <c r="AZ9" s="612">
        <f t="shared" si="40"/>
        <v>67</v>
      </c>
    </row>
    <row r="10" spans="1:52" s="614" customFormat="1" ht="15.6" customHeight="1" x14ac:dyDescent="0.2">
      <c r="A10" s="1155">
        <v>4</v>
      </c>
      <c r="B10" s="599" t="s">
        <v>10</v>
      </c>
      <c r="C10" s="599">
        <f>'8_2.1.18 SIS'!AP10</f>
        <v>3215</v>
      </c>
      <c r="D10" s="600">
        <v>2405</v>
      </c>
      <c r="E10" s="600">
        <f t="shared" si="20"/>
        <v>529.1</v>
      </c>
      <c r="F10" s="600">
        <v>1901</v>
      </c>
      <c r="G10" s="600">
        <f t="shared" si="21"/>
        <v>114.06</v>
      </c>
      <c r="H10" s="600">
        <v>435</v>
      </c>
      <c r="I10" s="600">
        <f t="shared" si="22"/>
        <v>652.5</v>
      </c>
      <c r="J10" s="600">
        <v>125</v>
      </c>
      <c r="K10" s="600">
        <f t="shared" si="23"/>
        <v>75</v>
      </c>
      <c r="L10" s="600">
        <f t="shared" si="1"/>
        <v>4285</v>
      </c>
      <c r="M10" s="602">
        <f t="shared" si="2"/>
        <v>0.11427</v>
      </c>
      <c r="N10" s="600">
        <f t="shared" si="3"/>
        <v>367.37804999999997</v>
      </c>
      <c r="O10" s="600">
        <f t="shared" si="24"/>
        <v>1738.0380500000001</v>
      </c>
      <c r="P10" s="600">
        <f t="shared" si="4"/>
        <v>4953.0380500000001</v>
      </c>
      <c r="Q10" s="603">
        <f t="shared" si="25"/>
        <v>3961</v>
      </c>
      <c r="R10" s="603">
        <f t="shared" si="5"/>
        <v>19618984</v>
      </c>
      <c r="S10" s="603">
        <f>'6_Local Deduct Calc'!J10</f>
        <v>4137036</v>
      </c>
      <c r="T10" s="603">
        <f t="shared" si="26"/>
        <v>4137036</v>
      </c>
      <c r="U10" s="604">
        <f t="shared" si="27"/>
        <v>15481948</v>
      </c>
      <c r="V10" s="605">
        <f t="shared" si="41"/>
        <v>0.78910000000000002</v>
      </c>
      <c r="W10" s="605">
        <f t="shared" si="28"/>
        <v>0.2109</v>
      </c>
      <c r="X10" s="606">
        <f t="shared" si="6"/>
        <v>1286.7919129082427</v>
      </c>
      <c r="Y10" s="603">
        <f>'7_Local Revenue'!AQ10</f>
        <v>12540072</v>
      </c>
      <c r="Z10" s="603">
        <f t="shared" si="29"/>
        <v>8403036</v>
      </c>
      <c r="AA10" s="219">
        <f t="shared" si="30"/>
        <v>0</v>
      </c>
      <c r="AB10" s="607">
        <f t="shared" si="7"/>
        <v>6670454.5600000005</v>
      </c>
      <c r="AC10" s="607">
        <f t="shared" si="8"/>
        <v>6670454.5600000005</v>
      </c>
      <c r="AD10" s="603">
        <f t="shared" si="9"/>
        <v>2419694.0507308803</v>
      </c>
      <c r="AE10" s="608">
        <f t="shared" si="31"/>
        <v>4250761</v>
      </c>
      <c r="AF10" s="607">
        <f t="shared" si="10"/>
        <v>1322</v>
      </c>
      <c r="AG10" s="609">
        <f t="shared" si="32"/>
        <v>0.63729999999999998</v>
      </c>
      <c r="AH10" s="608">
        <f t="shared" si="11"/>
        <v>19732709</v>
      </c>
      <c r="AI10" s="607">
        <f t="shared" si="12"/>
        <v>6138</v>
      </c>
      <c r="AJ10" s="608">
        <f>'3A_Level 3'!L10</f>
        <v>543086</v>
      </c>
      <c r="AK10" s="607">
        <f t="shared" si="13"/>
        <v>168.92255054432349</v>
      </c>
      <c r="AL10" s="608">
        <f t="shared" si="33"/>
        <v>20275795</v>
      </c>
      <c r="AM10" s="607">
        <f t="shared" si="14"/>
        <v>6306.6236391912907</v>
      </c>
      <c r="AN10" s="610">
        <f>'3A_Level 3'!M10</f>
        <v>2426304</v>
      </c>
      <c r="AO10" s="611">
        <f t="shared" si="15"/>
        <v>754.68242612752726</v>
      </c>
      <c r="AP10" s="608">
        <f t="shared" si="34"/>
        <v>22159013</v>
      </c>
      <c r="AQ10" s="607">
        <f t="shared" si="16"/>
        <v>6892.3835147744949</v>
      </c>
      <c r="AR10" s="609">
        <f t="shared" si="35"/>
        <v>0.67216752178980543</v>
      </c>
      <c r="AS10" s="612">
        <f t="shared" si="36"/>
        <v>27</v>
      </c>
      <c r="AT10" s="607">
        <f t="shared" si="17"/>
        <v>10807490.560000001</v>
      </c>
      <c r="AU10" s="607">
        <f t="shared" si="18"/>
        <v>3361.58</v>
      </c>
      <c r="AV10" s="612">
        <f t="shared" si="37"/>
        <v>37</v>
      </c>
      <c r="AW10" s="609">
        <f t="shared" si="38"/>
        <v>0.32783247821019451</v>
      </c>
      <c r="AX10" s="612">
        <f t="shared" si="39"/>
        <v>32966503.560000002</v>
      </c>
      <c r="AY10" s="613">
        <f t="shared" si="19"/>
        <v>10253.966892690514</v>
      </c>
      <c r="AZ10" s="612">
        <f t="shared" si="40"/>
        <v>7</v>
      </c>
    </row>
    <row r="11" spans="1:52" s="616" customFormat="1" ht="15.6" customHeight="1" x14ac:dyDescent="0.2">
      <c r="A11" s="1156">
        <v>5</v>
      </c>
      <c r="B11" s="1157" t="s">
        <v>11</v>
      </c>
      <c r="C11" s="1157">
        <f>'8_2.1.18 SIS'!AP11</f>
        <v>5238</v>
      </c>
      <c r="D11" s="1158">
        <v>4249</v>
      </c>
      <c r="E11" s="1158">
        <f t="shared" si="20"/>
        <v>934.78</v>
      </c>
      <c r="F11" s="1158">
        <v>3798.5</v>
      </c>
      <c r="G11" s="1158">
        <f t="shared" si="21"/>
        <v>227.91</v>
      </c>
      <c r="H11" s="1158">
        <v>565</v>
      </c>
      <c r="I11" s="1158">
        <f t="shared" si="22"/>
        <v>847.5</v>
      </c>
      <c r="J11" s="1158">
        <v>22</v>
      </c>
      <c r="K11" s="1158">
        <f t="shared" si="23"/>
        <v>13.2</v>
      </c>
      <c r="L11" s="1158">
        <f t="shared" si="1"/>
        <v>2262</v>
      </c>
      <c r="M11" s="1159">
        <f t="shared" si="2"/>
        <v>6.0319999999999999E-2</v>
      </c>
      <c r="N11" s="1158">
        <f t="shared" si="3"/>
        <v>315.95616000000001</v>
      </c>
      <c r="O11" s="1158">
        <f t="shared" si="24"/>
        <v>2339.3461600000001</v>
      </c>
      <c r="P11" s="615">
        <f t="shared" si="4"/>
        <v>7577.3461600000001</v>
      </c>
      <c r="Q11" s="1030">
        <f t="shared" si="25"/>
        <v>3961</v>
      </c>
      <c r="R11" s="1030">
        <f t="shared" si="5"/>
        <v>30013868</v>
      </c>
      <c r="S11" s="1030">
        <f>'6_Local Deduct Calc'!J11</f>
        <v>5923315</v>
      </c>
      <c r="T11" s="1030">
        <f t="shared" si="26"/>
        <v>5923315</v>
      </c>
      <c r="U11" s="1031">
        <f t="shared" si="27"/>
        <v>24090553</v>
      </c>
      <c r="V11" s="1160">
        <f t="shared" si="41"/>
        <v>0.80259999999999998</v>
      </c>
      <c r="W11" s="1032">
        <f t="shared" si="28"/>
        <v>0.19739999999999999</v>
      </c>
      <c r="X11" s="1033">
        <f t="shared" si="6"/>
        <v>1130.8352424589539</v>
      </c>
      <c r="Y11" s="1030">
        <f>'7_Local Revenue'!AQ11</f>
        <v>11570038</v>
      </c>
      <c r="Z11" s="1030">
        <f t="shared" si="29"/>
        <v>5646723</v>
      </c>
      <c r="AA11" s="1161">
        <f t="shared" si="30"/>
        <v>0</v>
      </c>
      <c r="AB11" s="1162">
        <f t="shared" si="7"/>
        <v>10204715.120000001</v>
      </c>
      <c r="AC11" s="1162">
        <f t="shared" si="8"/>
        <v>5646723</v>
      </c>
      <c r="AD11" s="1030">
        <f t="shared" si="9"/>
        <v>1917220.566744</v>
      </c>
      <c r="AE11" s="1163">
        <f t="shared" si="31"/>
        <v>3729502</v>
      </c>
      <c r="AF11" s="1162">
        <f t="shared" si="10"/>
        <v>712</v>
      </c>
      <c r="AG11" s="1164">
        <f t="shared" si="32"/>
        <v>0.66049999999999998</v>
      </c>
      <c r="AH11" s="1163">
        <f t="shared" si="11"/>
        <v>27820055</v>
      </c>
      <c r="AI11" s="1162">
        <f t="shared" si="12"/>
        <v>5311</v>
      </c>
      <c r="AJ11" s="1163">
        <f>'3A_Level 3'!L11</f>
        <v>884816</v>
      </c>
      <c r="AK11" s="1162">
        <f t="shared" si="13"/>
        <v>168.92248949980907</v>
      </c>
      <c r="AL11" s="1163">
        <f t="shared" si="33"/>
        <v>28704871</v>
      </c>
      <c r="AM11" s="1162">
        <f t="shared" si="14"/>
        <v>5480.1204658266515</v>
      </c>
      <c r="AN11" s="1165">
        <f>'3A_Level 3'!M11</f>
        <v>3796673</v>
      </c>
      <c r="AO11" s="1166">
        <f t="shared" si="15"/>
        <v>724.83256968308513</v>
      </c>
      <c r="AP11" s="1163">
        <f t="shared" si="34"/>
        <v>31616728</v>
      </c>
      <c r="AQ11" s="1162">
        <f t="shared" si="16"/>
        <v>6036.0305460099271</v>
      </c>
      <c r="AR11" s="1164">
        <f t="shared" si="35"/>
        <v>0.73209297496367287</v>
      </c>
      <c r="AS11" s="1167">
        <f t="shared" si="36"/>
        <v>5</v>
      </c>
      <c r="AT11" s="1162">
        <f t="shared" si="17"/>
        <v>11570038</v>
      </c>
      <c r="AU11" s="1162">
        <f t="shared" si="18"/>
        <v>2208.87</v>
      </c>
      <c r="AV11" s="1167">
        <f t="shared" si="37"/>
        <v>66</v>
      </c>
      <c r="AW11" s="1164">
        <f t="shared" si="38"/>
        <v>0.26790702503632707</v>
      </c>
      <c r="AX11" s="1167">
        <f t="shared" si="39"/>
        <v>43186766</v>
      </c>
      <c r="AY11" s="1168">
        <f t="shared" si="19"/>
        <v>8244.8961435662459</v>
      </c>
      <c r="AZ11" s="1167">
        <f t="shared" si="40"/>
        <v>68</v>
      </c>
    </row>
    <row r="12" spans="1:52" s="614" customFormat="1" ht="15.6" customHeight="1" x14ac:dyDescent="0.2">
      <c r="A12" s="1155">
        <v>6</v>
      </c>
      <c r="B12" s="599" t="s">
        <v>12</v>
      </c>
      <c r="C12" s="600">
        <f>'8_2.1.18 SIS'!AP12</f>
        <v>5876</v>
      </c>
      <c r="D12" s="600">
        <v>3645</v>
      </c>
      <c r="E12" s="600">
        <f t="shared" si="20"/>
        <v>801.9</v>
      </c>
      <c r="F12" s="600">
        <v>2343</v>
      </c>
      <c r="G12" s="600">
        <f t="shared" si="21"/>
        <v>140.57999999999998</v>
      </c>
      <c r="H12" s="600">
        <v>869</v>
      </c>
      <c r="I12" s="600">
        <f t="shared" si="22"/>
        <v>1303.5</v>
      </c>
      <c r="J12" s="600">
        <v>50</v>
      </c>
      <c r="K12" s="600">
        <f t="shared" si="23"/>
        <v>30</v>
      </c>
      <c r="L12" s="601">
        <f t="shared" si="1"/>
        <v>1624</v>
      </c>
      <c r="M12" s="602">
        <f t="shared" si="2"/>
        <v>4.3310000000000001E-2</v>
      </c>
      <c r="N12" s="600">
        <f t="shared" si="3"/>
        <v>254.48956000000001</v>
      </c>
      <c r="O12" s="600">
        <f t="shared" si="24"/>
        <v>2530.46956</v>
      </c>
      <c r="P12" s="600">
        <f t="shared" si="4"/>
        <v>8406.4695599999995</v>
      </c>
      <c r="Q12" s="603">
        <f t="shared" si="25"/>
        <v>3961</v>
      </c>
      <c r="R12" s="603">
        <f t="shared" si="5"/>
        <v>33298026</v>
      </c>
      <c r="S12" s="603">
        <f>'6_Local Deduct Calc'!J12</f>
        <v>7637644</v>
      </c>
      <c r="T12" s="603">
        <f t="shared" si="26"/>
        <v>7637644</v>
      </c>
      <c r="U12" s="604">
        <f t="shared" si="27"/>
        <v>25660382</v>
      </c>
      <c r="V12" s="605">
        <f t="shared" si="41"/>
        <v>0.77059999999999995</v>
      </c>
      <c r="W12" s="605">
        <f t="shared" si="28"/>
        <v>0.22939999999999999</v>
      </c>
      <c r="X12" s="606">
        <f t="shared" si="6"/>
        <v>1299.8032675289312</v>
      </c>
      <c r="Y12" s="603">
        <f>'7_Local Revenue'!AQ12</f>
        <v>22938701</v>
      </c>
      <c r="Z12" s="603">
        <f t="shared" si="29"/>
        <v>15301057</v>
      </c>
      <c r="AA12" s="219">
        <f t="shared" si="30"/>
        <v>0</v>
      </c>
      <c r="AB12" s="607">
        <f t="shared" si="7"/>
        <v>11321328.840000002</v>
      </c>
      <c r="AC12" s="607">
        <f t="shared" si="8"/>
        <v>11321328.840000002</v>
      </c>
      <c r="AD12" s="603">
        <f t="shared" si="9"/>
        <v>4467034.07774112</v>
      </c>
      <c r="AE12" s="608">
        <f t="shared" si="31"/>
        <v>6854295</v>
      </c>
      <c r="AF12" s="607">
        <f t="shared" si="10"/>
        <v>1166</v>
      </c>
      <c r="AG12" s="609">
        <f t="shared" si="32"/>
        <v>0.60540000000000005</v>
      </c>
      <c r="AH12" s="608">
        <f t="shared" si="11"/>
        <v>32514677</v>
      </c>
      <c r="AI12" s="607">
        <f t="shared" si="12"/>
        <v>5533</v>
      </c>
      <c r="AJ12" s="608">
        <f>'3A_Level 3'!L12</f>
        <v>992589</v>
      </c>
      <c r="AK12" s="607">
        <f t="shared" si="13"/>
        <v>168.92256637168143</v>
      </c>
      <c r="AL12" s="608">
        <f t="shared" si="33"/>
        <v>33507266</v>
      </c>
      <c r="AM12" s="607">
        <f t="shared" si="14"/>
        <v>5702.3938053097345</v>
      </c>
      <c r="AN12" s="610">
        <f>'3A_Level 3'!M12</f>
        <v>4197829</v>
      </c>
      <c r="AO12" s="611">
        <f t="shared" si="15"/>
        <v>714.40248468345817</v>
      </c>
      <c r="AP12" s="608">
        <f t="shared" si="34"/>
        <v>36712506</v>
      </c>
      <c r="AQ12" s="607">
        <f t="shared" si="16"/>
        <v>6247.8737236215111</v>
      </c>
      <c r="AR12" s="609">
        <f t="shared" si="35"/>
        <v>0.65944908892238796</v>
      </c>
      <c r="AS12" s="612">
        <f t="shared" si="36"/>
        <v>28</v>
      </c>
      <c r="AT12" s="607">
        <f t="shared" si="17"/>
        <v>18958972.84</v>
      </c>
      <c r="AU12" s="607">
        <f t="shared" si="18"/>
        <v>3226.51</v>
      </c>
      <c r="AV12" s="612">
        <f t="shared" si="37"/>
        <v>46</v>
      </c>
      <c r="AW12" s="609">
        <f t="shared" si="38"/>
        <v>0.34055091107761198</v>
      </c>
      <c r="AX12" s="612">
        <f t="shared" si="39"/>
        <v>55671478.840000004</v>
      </c>
      <c r="AY12" s="613">
        <f t="shared" si="19"/>
        <v>9474.3837372362159</v>
      </c>
      <c r="AZ12" s="612">
        <f t="shared" si="40"/>
        <v>31</v>
      </c>
    </row>
    <row r="13" spans="1:52" s="614" customFormat="1" ht="15.6" customHeight="1" x14ac:dyDescent="0.2">
      <c r="A13" s="1155">
        <v>7</v>
      </c>
      <c r="B13" s="599" t="s">
        <v>13</v>
      </c>
      <c r="C13" s="599">
        <f>'8_2.1.18 SIS'!AP13</f>
        <v>2161</v>
      </c>
      <c r="D13" s="600">
        <v>1691</v>
      </c>
      <c r="E13" s="600">
        <f t="shared" si="20"/>
        <v>372.02</v>
      </c>
      <c r="F13" s="600">
        <v>1075.5</v>
      </c>
      <c r="G13" s="600">
        <f t="shared" si="21"/>
        <v>64.53</v>
      </c>
      <c r="H13" s="600">
        <v>254</v>
      </c>
      <c r="I13" s="600">
        <f t="shared" si="22"/>
        <v>381</v>
      </c>
      <c r="J13" s="600">
        <v>63</v>
      </c>
      <c r="K13" s="600">
        <f t="shared" si="23"/>
        <v>37.799999999999997</v>
      </c>
      <c r="L13" s="600">
        <f t="shared" si="1"/>
        <v>5339</v>
      </c>
      <c r="M13" s="602">
        <f t="shared" si="2"/>
        <v>0.14237</v>
      </c>
      <c r="N13" s="600">
        <f t="shared" si="3"/>
        <v>307.66156999999998</v>
      </c>
      <c r="O13" s="600">
        <f t="shared" si="24"/>
        <v>1163.0115699999999</v>
      </c>
      <c r="P13" s="600">
        <f t="shared" si="4"/>
        <v>3324.0115699999997</v>
      </c>
      <c r="Q13" s="603">
        <f t="shared" si="25"/>
        <v>3961</v>
      </c>
      <c r="R13" s="603">
        <f t="shared" si="5"/>
        <v>13166410</v>
      </c>
      <c r="S13" s="603">
        <f>'6_Local Deduct Calc'!J13</f>
        <v>6787280</v>
      </c>
      <c r="T13" s="603">
        <f t="shared" si="26"/>
        <v>6787280</v>
      </c>
      <c r="U13" s="604">
        <f t="shared" si="27"/>
        <v>6379130</v>
      </c>
      <c r="V13" s="605">
        <f t="shared" si="41"/>
        <v>0.48449999999999999</v>
      </c>
      <c r="W13" s="605">
        <f t="shared" si="28"/>
        <v>0.51549999999999996</v>
      </c>
      <c r="X13" s="606">
        <f t="shared" si="6"/>
        <v>3140.8051827857475</v>
      </c>
      <c r="Y13" s="603">
        <f>'7_Local Revenue'!AQ13</f>
        <v>24689301</v>
      </c>
      <c r="Z13" s="603">
        <f t="shared" si="29"/>
        <v>17902021</v>
      </c>
      <c r="AA13" s="219">
        <f t="shared" si="30"/>
        <v>0</v>
      </c>
      <c r="AB13" s="607">
        <f t="shared" si="7"/>
        <v>4476579.4000000004</v>
      </c>
      <c r="AC13" s="607">
        <f t="shared" si="8"/>
        <v>4476579.4000000004</v>
      </c>
      <c r="AD13" s="603">
        <f t="shared" si="9"/>
        <v>3969203.8908039997</v>
      </c>
      <c r="AE13" s="608">
        <f t="shared" si="31"/>
        <v>507376</v>
      </c>
      <c r="AF13" s="607">
        <f t="shared" si="10"/>
        <v>235</v>
      </c>
      <c r="AG13" s="609">
        <f t="shared" si="32"/>
        <v>0.1133</v>
      </c>
      <c r="AH13" s="608">
        <f t="shared" si="11"/>
        <v>6886506</v>
      </c>
      <c r="AI13" s="607">
        <f t="shared" si="12"/>
        <v>3187</v>
      </c>
      <c r="AJ13" s="608">
        <f>'3A_Level 3'!L13</f>
        <v>365042</v>
      </c>
      <c r="AK13" s="607">
        <f t="shared" si="13"/>
        <v>168.92272096251736</v>
      </c>
      <c r="AL13" s="608">
        <f t="shared" si="33"/>
        <v>7251548</v>
      </c>
      <c r="AM13" s="607">
        <f t="shared" si="14"/>
        <v>3355.6446089773253</v>
      </c>
      <c r="AN13" s="610">
        <f>'3A_Level 3'!M13</f>
        <v>2000746</v>
      </c>
      <c r="AO13" s="611">
        <f t="shared" si="15"/>
        <v>925.84266543267006</v>
      </c>
      <c r="AP13" s="608">
        <f t="shared" si="34"/>
        <v>8887252</v>
      </c>
      <c r="AQ13" s="607">
        <f t="shared" si="16"/>
        <v>4112.5645534474779</v>
      </c>
      <c r="AR13" s="609">
        <f t="shared" si="35"/>
        <v>0.44103036421107772</v>
      </c>
      <c r="AS13" s="612">
        <f t="shared" si="36"/>
        <v>60</v>
      </c>
      <c r="AT13" s="607">
        <f t="shared" si="17"/>
        <v>11263859.4</v>
      </c>
      <c r="AU13" s="607">
        <f t="shared" si="18"/>
        <v>5212.34</v>
      </c>
      <c r="AV13" s="612">
        <f t="shared" si="37"/>
        <v>9</v>
      </c>
      <c r="AW13" s="609">
        <f t="shared" si="38"/>
        <v>0.55896963578892234</v>
      </c>
      <c r="AX13" s="612">
        <f t="shared" si="39"/>
        <v>20151111.399999999</v>
      </c>
      <c r="AY13" s="613">
        <f t="shared" si="19"/>
        <v>9324.9011568718179</v>
      </c>
      <c r="AZ13" s="612">
        <f t="shared" si="40"/>
        <v>40</v>
      </c>
    </row>
    <row r="14" spans="1:52" s="614" customFormat="1" ht="15.6" customHeight="1" x14ac:dyDescent="0.2">
      <c r="A14" s="1155">
        <v>8</v>
      </c>
      <c r="B14" s="599" t="s">
        <v>14</v>
      </c>
      <c r="C14" s="599">
        <f>'8_2.1.18 SIS'!AP14</f>
        <v>22420</v>
      </c>
      <c r="D14" s="600">
        <v>11551</v>
      </c>
      <c r="E14" s="600">
        <f t="shared" si="20"/>
        <v>2541.2199999999998</v>
      </c>
      <c r="F14" s="600">
        <v>7968</v>
      </c>
      <c r="G14" s="600">
        <f t="shared" si="21"/>
        <v>478.08</v>
      </c>
      <c r="H14" s="600">
        <v>3054</v>
      </c>
      <c r="I14" s="600">
        <f t="shared" si="22"/>
        <v>4581</v>
      </c>
      <c r="J14" s="600">
        <v>1302</v>
      </c>
      <c r="K14" s="600">
        <f t="shared" si="23"/>
        <v>781.19999999999993</v>
      </c>
      <c r="L14" s="600">
        <f t="shared" si="1"/>
        <v>0</v>
      </c>
      <c r="M14" s="602">
        <f t="shared" si="2"/>
        <v>0</v>
      </c>
      <c r="N14" s="600">
        <f t="shared" si="3"/>
        <v>0</v>
      </c>
      <c r="O14" s="600">
        <f t="shared" si="24"/>
        <v>8381.5</v>
      </c>
      <c r="P14" s="600">
        <f t="shared" si="4"/>
        <v>30801.5</v>
      </c>
      <c r="Q14" s="603">
        <f t="shared" si="25"/>
        <v>3961</v>
      </c>
      <c r="R14" s="603">
        <f t="shared" si="5"/>
        <v>122004742</v>
      </c>
      <c r="S14" s="603">
        <f>'6_Local Deduct Calc'!J14</f>
        <v>33594792</v>
      </c>
      <c r="T14" s="603">
        <f t="shared" si="26"/>
        <v>33594792</v>
      </c>
      <c r="U14" s="604">
        <f t="shared" si="27"/>
        <v>88409950</v>
      </c>
      <c r="V14" s="605">
        <f t="shared" si="41"/>
        <v>0.72460000000000002</v>
      </c>
      <c r="W14" s="605">
        <f t="shared" si="28"/>
        <v>0.27539999999999998</v>
      </c>
      <c r="X14" s="606">
        <f t="shared" si="6"/>
        <v>1498.4296164139162</v>
      </c>
      <c r="Y14" s="603">
        <f>'7_Local Revenue'!AQ14</f>
        <v>107317852</v>
      </c>
      <c r="Z14" s="603">
        <f t="shared" si="29"/>
        <v>73723060</v>
      </c>
      <c r="AA14" s="219">
        <f t="shared" si="30"/>
        <v>0</v>
      </c>
      <c r="AB14" s="607">
        <f t="shared" si="7"/>
        <v>41481612.280000001</v>
      </c>
      <c r="AC14" s="607">
        <f t="shared" si="8"/>
        <v>41481612.280000001</v>
      </c>
      <c r="AD14" s="603">
        <f t="shared" si="9"/>
        <v>19649341.957688637</v>
      </c>
      <c r="AE14" s="608">
        <f t="shared" si="31"/>
        <v>21832270</v>
      </c>
      <c r="AF14" s="607">
        <f t="shared" si="10"/>
        <v>974</v>
      </c>
      <c r="AG14" s="609">
        <f t="shared" si="32"/>
        <v>0.52629999999999999</v>
      </c>
      <c r="AH14" s="608">
        <f t="shared" si="11"/>
        <v>110242220</v>
      </c>
      <c r="AI14" s="607">
        <f t="shared" si="12"/>
        <v>4917</v>
      </c>
      <c r="AJ14" s="608">
        <f>'3A_Level 3'!L14</f>
        <v>3787243</v>
      </c>
      <c r="AK14" s="607">
        <f t="shared" si="13"/>
        <v>168.92252453166816</v>
      </c>
      <c r="AL14" s="608">
        <f t="shared" si="33"/>
        <v>114029463</v>
      </c>
      <c r="AM14" s="607">
        <f t="shared" si="14"/>
        <v>5086.0599018733274</v>
      </c>
      <c r="AN14" s="610">
        <f>'3A_Level 3'!M14</f>
        <v>20058782</v>
      </c>
      <c r="AO14" s="611">
        <f t="shared" si="15"/>
        <v>894.6825156110616</v>
      </c>
      <c r="AP14" s="608">
        <f t="shared" si="34"/>
        <v>130301002</v>
      </c>
      <c r="AQ14" s="607">
        <f t="shared" si="16"/>
        <v>5811.8198929527207</v>
      </c>
      <c r="AR14" s="609">
        <f t="shared" si="35"/>
        <v>0.63444662370677207</v>
      </c>
      <c r="AS14" s="612">
        <f t="shared" si="36"/>
        <v>39</v>
      </c>
      <c r="AT14" s="607">
        <f t="shared" si="17"/>
        <v>75076404.280000001</v>
      </c>
      <c r="AU14" s="607">
        <f t="shared" si="18"/>
        <v>3348.64</v>
      </c>
      <c r="AV14" s="612">
        <f t="shared" si="37"/>
        <v>39</v>
      </c>
      <c r="AW14" s="609">
        <f t="shared" si="38"/>
        <v>0.36555337629322798</v>
      </c>
      <c r="AX14" s="612">
        <f t="shared" si="39"/>
        <v>205377406.28</v>
      </c>
      <c r="AY14" s="613">
        <f t="shared" si="19"/>
        <v>9160.4552310437102</v>
      </c>
      <c r="AZ14" s="612">
        <f t="shared" si="40"/>
        <v>45</v>
      </c>
    </row>
    <row r="15" spans="1:52" s="614" customFormat="1" ht="15.6" customHeight="1" x14ac:dyDescent="0.2">
      <c r="A15" s="1155">
        <v>9</v>
      </c>
      <c r="B15" s="599" t="s">
        <v>15</v>
      </c>
      <c r="C15" s="599">
        <f>'8_2.1.18 SIS'!AP15</f>
        <v>39427</v>
      </c>
      <c r="D15" s="600">
        <v>27645</v>
      </c>
      <c r="E15" s="600">
        <f t="shared" si="20"/>
        <v>6081.9</v>
      </c>
      <c r="F15" s="600">
        <v>12274.5</v>
      </c>
      <c r="G15" s="600">
        <f t="shared" si="21"/>
        <v>736.47</v>
      </c>
      <c r="H15" s="600">
        <v>4367</v>
      </c>
      <c r="I15" s="600">
        <f t="shared" si="22"/>
        <v>6550.5</v>
      </c>
      <c r="J15" s="600">
        <v>1754</v>
      </c>
      <c r="K15" s="600">
        <f t="shared" si="23"/>
        <v>1052.3999999999999</v>
      </c>
      <c r="L15" s="600">
        <f t="shared" si="1"/>
        <v>0</v>
      </c>
      <c r="M15" s="602">
        <f t="shared" si="2"/>
        <v>0</v>
      </c>
      <c r="N15" s="600">
        <f t="shared" si="3"/>
        <v>0</v>
      </c>
      <c r="O15" s="600">
        <f t="shared" si="24"/>
        <v>14421.269999999999</v>
      </c>
      <c r="P15" s="600">
        <f t="shared" si="4"/>
        <v>53848.27</v>
      </c>
      <c r="Q15" s="603">
        <f t="shared" si="25"/>
        <v>3961</v>
      </c>
      <c r="R15" s="603">
        <f t="shared" si="5"/>
        <v>213292997</v>
      </c>
      <c r="S15" s="603">
        <f>'6_Local Deduct Calc'!J15</f>
        <v>64830402</v>
      </c>
      <c r="T15" s="603">
        <f t="shared" si="26"/>
        <v>64830402</v>
      </c>
      <c r="U15" s="604">
        <f t="shared" si="27"/>
        <v>148462595</v>
      </c>
      <c r="V15" s="605">
        <f t="shared" si="41"/>
        <v>0.69610000000000005</v>
      </c>
      <c r="W15" s="605">
        <f t="shared" si="28"/>
        <v>0.3039</v>
      </c>
      <c r="X15" s="606">
        <f t="shared" si="6"/>
        <v>1644.31486037487</v>
      </c>
      <c r="Y15" s="603">
        <f>'7_Local Revenue'!AQ15</f>
        <v>201899056</v>
      </c>
      <c r="Z15" s="603">
        <f t="shared" si="29"/>
        <v>137068654</v>
      </c>
      <c r="AA15" s="219">
        <f t="shared" si="30"/>
        <v>0</v>
      </c>
      <c r="AB15" s="607">
        <f t="shared" si="7"/>
        <v>72519618.980000004</v>
      </c>
      <c r="AC15" s="607">
        <f t="shared" si="8"/>
        <v>72519618.980000004</v>
      </c>
      <c r="AD15" s="603">
        <f t="shared" si="9"/>
        <v>37906584.997797839</v>
      </c>
      <c r="AE15" s="608">
        <f t="shared" si="31"/>
        <v>34613034</v>
      </c>
      <c r="AF15" s="607">
        <f t="shared" si="10"/>
        <v>878</v>
      </c>
      <c r="AG15" s="609">
        <f t="shared" si="32"/>
        <v>0.4773</v>
      </c>
      <c r="AH15" s="608">
        <f t="shared" si="11"/>
        <v>183075629</v>
      </c>
      <c r="AI15" s="607">
        <f t="shared" si="12"/>
        <v>4643</v>
      </c>
      <c r="AJ15" s="608">
        <f>'3A_Level 3'!L15</f>
        <v>6660108</v>
      </c>
      <c r="AK15" s="607">
        <f t="shared" si="13"/>
        <v>168.92251502777285</v>
      </c>
      <c r="AL15" s="608">
        <f t="shared" si="33"/>
        <v>189735737</v>
      </c>
      <c r="AM15" s="607">
        <f t="shared" si="14"/>
        <v>4812.3300530093593</v>
      </c>
      <c r="AN15" s="610">
        <f>'3A_Level 3'!M15</f>
        <v>36023761</v>
      </c>
      <c r="AO15" s="611">
        <f t="shared" si="15"/>
        <v>913.68252720217106</v>
      </c>
      <c r="AP15" s="608">
        <f t="shared" si="34"/>
        <v>219099390</v>
      </c>
      <c r="AQ15" s="607">
        <f t="shared" si="16"/>
        <v>5557.0900651837574</v>
      </c>
      <c r="AR15" s="609">
        <f t="shared" si="35"/>
        <v>0.61467176898292986</v>
      </c>
      <c r="AS15" s="612">
        <f t="shared" si="36"/>
        <v>41</v>
      </c>
      <c r="AT15" s="607">
        <f t="shared" si="17"/>
        <v>137350020.97999999</v>
      </c>
      <c r="AU15" s="607">
        <f t="shared" si="18"/>
        <v>3483.65</v>
      </c>
      <c r="AV15" s="612">
        <f t="shared" si="37"/>
        <v>32</v>
      </c>
      <c r="AW15" s="609">
        <f t="shared" si="38"/>
        <v>0.38532823101707003</v>
      </c>
      <c r="AX15" s="612">
        <f t="shared" si="39"/>
        <v>356449410.98000002</v>
      </c>
      <c r="AY15" s="613">
        <f t="shared" si="19"/>
        <v>9040.743931316103</v>
      </c>
      <c r="AZ15" s="612">
        <f t="shared" si="40"/>
        <v>50</v>
      </c>
    </row>
    <row r="16" spans="1:52" s="616" customFormat="1" ht="15.6" customHeight="1" x14ac:dyDescent="0.2">
      <c r="A16" s="1156">
        <v>10</v>
      </c>
      <c r="B16" s="1157" t="s">
        <v>16</v>
      </c>
      <c r="C16" s="1157">
        <f>'8_2.1.18 SIS'!AP16</f>
        <v>33301</v>
      </c>
      <c r="D16" s="1158">
        <v>20978</v>
      </c>
      <c r="E16" s="1158">
        <f t="shared" si="20"/>
        <v>4615.16</v>
      </c>
      <c r="F16" s="1158">
        <v>10618</v>
      </c>
      <c r="G16" s="1158">
        <f t="shared" si="21"/>
        <v>637.07999999999993</v>
      </c>
      <c r="H16" s="1158">
        <v>5331</v>
      </c>
      <c r="I16" s="1158">
        <f t="shared" si="22"/>
        <v>7996.5</v>
      </c>
      <c r="J16" s="1158">
        <v>1058</v>
      </c>
      <c r="K16" s="1158">
        <f t="shared" si="23"/>
        <v>634.79999999999995</v>
      </c>
      <c r="L16" s="1158">
        <f t="shared" si="1"/>
        <v>0</v>
      </c>
      <c r="M16" s="1159">
        <f t="shared" si="2"/>
        <v>0</v>
      </c>
      <c r="N16" s="1158">
        <f t="shared" si="3"/>
        <v>0</v>
      </c>
      <c r="O16" s="1158">
        <f t="shared" si="24"/>
        <v>13883.539999999999</v>
      </c>
      <c r="P16" s="615">
        <f t="shared" si="4"/>
        <v>47184.54</v>
      </c>
      <c r="Q16" s="1030">
        <f t="shared" si="25"/>
        <v>3961</v>
      </c>
      <c r="R16" s="1030">
        <f t="shared" si="5"/>
        <v>186897963</v>
      </c>
      <c r="S16" s="1030">
        <f>'6_Local Deduct Calc'!J16</f>
        <v>82458082</v>
      </c>
      <c r="T16" s="1030">
        <f t="shared" si="26"/>
        <v>82458082</v>
      </c>
      <c r="U16" s="1031">
        <f t="shared" si="27"/>
        <v>104439881</v>
      </c>
      <c r="V16" s="1160">
        <f t="shared" si="41"/>
        <v>0.55879999999999996</v>
      </c>
      <c r="W16" s="1032">
        <f t="shared" si="28"/>
        <v>0.44119999999999998</v>
      </c>
      <c r="X16" s="1033">
        <f t="shared" si="6"/>
        <v>2476.1443199903906</v>
      </c>
      <c r="Y16" s="1030">
        <f>'7_Local Revenue'!AQ16</f>
        <v>225132805</v>
      </c>
      <c r="Z16" s="1030">
        <f>IF(Y16-T16&gt;0,Y16-T16,0)</f>
        <v>142674723</v>
      </c>
      <c r="AA16" s="1161">
        <f t="shared" si="30"/>
        <v>0</v>
      </c>
      <c r="AB16" s="1162">
        <f t="shared" si="7"/>
        <v>63545307.420000002</v>
      </c>
      <c r="AC16" s="1162">
        <f t="shared" si="8"/>
        <v>63545307.420000002</v>
      </c>
      <c r="AD16" s="1030">
        <f t="shared" si="9"/>
        <v>48222246.169970877</v>
      </c>
      <c r="AE16" s="1163">
        <f t="shared" si="31"/>
        <v>15323061</v>
      </c>
      <c r="AF16" s="1162">
        <f t="shared" si="10"/>
        <v>460</v>
      </c>
      <c r="AG16" s="1164">
        <f t="shared" si="32"/>
        <v>0.24110000000000001</v>
      </c>
      <c r="AH16" s="1163">
        <f t="shared" si="11"/>
        <v>119762942</v>
      </c>
      <c r="AI16" s="1162">
        <f t="shared" si="12"/>
        <v>3596</v>
      </c>
      <c r="AJ16" s="1163">
        <f>'3A_Level 3'!L16</f>
        <v>5625289</v>
      </c>
      <c r="AK16" s="1162">
        <f t="shared" si="13"/>
        <v>168.92252484910364</v>
      </c>
      <c r="AL16" s="1163">
        <f t="shared" si="33"/>
        <v>125388231</v>
      </c>
      <c r="AM16" s="1162">
        <f t="shared" si="14"/>
        <v>3765.2992702921833</v>
      </c>
      <c r="AN16" s="1165">
        <f>'3A_Level 3'!M16</f>
        <v>25873629</v>
      </c>
      <c r="AO16" s="1166">
        <f t="shared" si="15"/>
        <v>776.9625236479385</v>
      </c>
      <c r="AP16" s="1163">
        <f t="shared" si="34"/>
        <v>145636571</v>
      </c>
      <c r="AQ16" s="1162">
        <f t="shared" si="16"/>
        <v>4373.3392690910187</v>
      </c>
      <c r="AR16" s="1164">
        <f t="shared" si="35"/>
        <v>0.49937111083907759</v>
      </c>
      <c r="AS16" s="1167">
        <f t="shared" si="36"/>
        <v>55</v>
      </c>
      <c r="AT16" s="1162">
        <f t="shared" si="17"/>
        <v>146003389.41999999</v>
      </c>
      <c r="AU16" s="1162">
        <f t="shared" si="18"/>
        <v>4384.3500000000004</v>
      </c>
      <c r="AV16" s="1167">
        <f t="shared" si="37"/>
        <v>17</v>
      </c>
      <c r="AW16" s="1164">
        <f t="shared" si="38"/>
        <v>0.50062888916092252</v>
      </c>
      <c r="AX16" s="1167">
        <f t="shared" si="39"/>
        <v>291639960.41999996</v>
      </c>
      <c r="AY16" s="1168">
        <f t="shared" si="19"/>
        <v>8757.6937755622948</v>
      </c>
      <c r="AZ16" s="1167">
        <f t="shared" si="40"/>
        <v>58</v>
      </c>
    </row>
    <row r="17" spans="1:52" s="614" customFormat="1" ht="15.6" customHeight="1" x14ac:dyDescent="0.2">
      <c r="A17" s="1155">
        <v>11</v>
      </c>
      <c r="B17" s="599" t="s">
        <v>17</v>
      </c>
      <c r="C17" s="600">
        <f>'8_2.1.18 SIS'!AP17</f>
        <v>1581</v>
      </c>
      <c r="D17" s="600">
        <v>1150</v>
      </c>
      <c r="E17" s="600">
        <f t="shared" si="20"/>
        <v>253</v>
      </c>
      <c r="F17" s="600">
        <v>1034.5</v>
      </c>
      <c r="G17" s="600">
        <f t="shared" si="21"/>
        <v>62.07</v>
      </c>
      <c r="H17" s="600">
        <v>288</v>
      </c>
      <c r="I17" s="600">
        <f t="shared" si="22"/>
        <v>432</v>
      </c>
      <c r="J17" s="600">
        <v>42</v>
      </c>
      <c r="K17" s="600">
        <f t="shared" si="23"/>
        <v>25.2</v>
      </c>
      <c r="L17" s="601">
        <f t="shared" si="1"/>
        <v>5919</v>
      </c>
      <c r="M17" s="602">
        <f t="shared" si="2"/>
        <v>0.15784000000000001</v>
      </c>
      <c r="N17" s="600">
        <f t="shared" si="3"/>
        <v>249.54504</v>
      </c>
      <c r="O17" s="600">
        <f t="shared" si="24"/>
        <v>1021.81504</v>
      </c>
      <c r="P17" s="600">
        <f t="shared" si="4"/>
        <v>2602.81504</v>
      </c>
      <c r="Q17" s="603">
        <f t="shared" si="25"/>
        <v>3961</v>
      </c>
      <c r="R17" s="603">
        <f t="shared" si="5"/>
        <v>10309750</v>
      </c>
      <c r="S17" s="603">
        <f>'6_Local Deduct Calc'!J17</f>
        <v>1781205</v>
      </c>
      <c r="T17" s="603">
        <f t="shared" si="26"/>
        <v>1781205</v>
      </c>
      <c r="U17" s="604">
        <f t="shared" si="27"/>
        <v>8528545</v>
      </c>
      <c r="V17" s="605">
        <f t="shared" si="41"/>
        <v>0.82720000000000005</v>
      </c>
      <c r="W17" s="605">
        <f t="shared" si="28"/>
        <v>0.17280000000000001</v>
      </c>
      <c r="X17" s="606">
        <f t="shared" si="6"/>
        <v>1126.6318785578749</v>
      </c>
      <c r="Y17" s="603">
        <f>'7_Local Revenue'!AQ17</f>
        <v>5565864</v>
      </c>
      <c r="Z17" s="603">
        <f t="shared" si="29"/>
        <v>3784659</v>
      </c>
      <c r="AA17" s="219">
        <f t="shared" si="30"/>
        <v>0</v>
      </c>
      <c r="AB17" s="607">
        <f t="shared" si="7"/>
        <v>3505315.0000000005</v>
      </c>
      <c r="AC17" s="607">
        <f t="shared" si="8"/>
        <v>3505315.0000000005</v>
      </c>
      <c r="AD17" s="603">
        <f t="shared" si="9"/>
        <v>1041835.7030400003</v>
      </c>
      <c r="AE17" s="608">
        <f t="shared" si="31"/>
        <v>2463479</v>
      </c>
      <c r="AF17" s="607">
        <f t="shared" si="10"/>
        <v>1558</v>
      </c>
      <c r="AG17" s="609">
        <f t="shared" si="32"/>
        <v>0.70279999999999998</v>
      </c>
      <c r="AH17" s="608">
        <f t="shared" si="11"/>
        <v>10992024</v>
      </c>
      <c r="AI17" s="607">
        <f t="shared" si="12"/>
        <v>6953</v>
      </c>
      <c r="AJ17" s="608">
        <f>'3A_Level 3'!L17</f>
        <v>267067</v>
      </c>
      <c r="AK17" s="607">
        <f t="shared" si="13"/>
        <v>168.92283364958888</v>
      </c>
      <c r="AL17" s="608">
        <f t="shared" si="33"/>
        <v>11259091</v>
      </c>
      <c r="AM17" s="607">
        <f t="shared" si="14"/>
        <v>7121.4996837444651</v>
      </c>
      <c r="AN17" s="610">
        <f>'3A_Level 3'!M17</f>
        <v>1384123</v>
      </c>
      <c r="AO17" s="611">
        <f t="shared" si="15"/>
        <v>875.47311827956992</v>
      </c>
      <c r="AP17" s="608">
        <f t="shared" si="34"/>
        <v>12376147</v>
      </c>
      <c r="AQ17" s="607">
        <f t="shared" si="16"/>
        <v>7828.0499683744465</v>
      </c>
      <c r="AR17" s="609">
        <f t="shared" si="35"/>
        <v>0.70069525740365257</v>
      </c>
      <c r="AS17" s="612">
        <f t="shared" si="36"/>
        <v>13</v>
      </c>
      <c r="AT17" s="607">
        <f t="shared" si="17"/>
        <v>5286520</v>
      </c>
      <c r="AU17" s="607">
        <f t="shared" si="18"/>
        <v>3343.78</v>
      </c>
      <c r="AV17" s="612">
        <f t="shared" si="37"/>
        <v>40</v>
      </c>
      <c r="AW17" s="609">
        <f t="shared" si="38"/>
        <v>0.29930474259634743</v>
      </c>
      <c r="AX17" s="612">
        <f t="shared" si="39"/>
        <v>17662667</v>
      </c>
      <c r="AY17" s="613">
        <f t="shared" si="19"/>
        <v>11171.832384566729</v>
      </c>
      <c r="AZ17" s="612">
        <f t="shared" si="40"/>
        <v>3</v>
      </c>
    </row>
    <row r="18" spans="1:52" s="614" customFormat="1" ht="15.6" customHeight="1" x14ac:dyDescent="0.2">
      <c r="A18" s="1155">
        <v>12</v>
      </c>
      <c r="B18" s="599" t="s">
        <v>18</v>
      </c>
      <c r="C18" s="599">
        <f>'8_2.1.18 SIS'!AP18</f>
        <v>1318</v>
      </c>
      <c r="D18" s="600">
        <v>660</v>
      </c>
      <c r="E18" s="600">
        <f t="shared" si="20"/>
        <v>145.19999999999999</v>
      </c>
      <c r="F18" s="600">
        <v>603</v>
      </c>
      <c r="G18" s="600">
        <f t="shared" si="21"/>
        <v>36.18</v>
      </c>
      <c r="H18" s="600">
        <v>163</v>
      </c>
      <c r="I18" s="600">
        <f t="shared" si="22"/>
        <v>244.5</v>
      </c>
      <c r="J18" s="600">
        <v>79</v>
      </c>
      <c r="K18" s="600">
        <f t="shared" si="23"/>
        <v>47.4</v>
      </c>
      <c r="L18" s="600">
        <f t="shared" si="1"/>
        <v>6182</v>
      </c>
      <c r="M18" s="602">
        <f t="shared" si="2"/>
        <v>0.16485</v>
      </c>
      <c r="N18" s="600">
        <f t="shared" si="3"/>
        <v>217.2723</v>
      </c>
      <c r="O18" s="600">
        <f t="shared" si="24"/>
        <v>690.55229999999995</v>
      </c>
      <c r="P18" s="600">
        <f t="shared" si="4"/>
        <v>2008.5522999999998</v>
      </c>
      <c r="Q18" s="603">
        <f t="shared" si="25"/>
        <v>3961</v>
      </c>
      <c r="R18" s="603">
        <f t="shared" si="5"/>
        <v>7955876</v>
      </c>
      <c r="S18" s="603">
        <f>'6_Local Deduct Calc'!J18</f>
        <v>4540775</v>
      </c>
      <c r="T18" s="603">
        <f t="shared" si="26"/>
        <v>4540775</v>
      </c>
      <c r="U18" s="604">
        <f t="shared" si="27"/>
        <v>3415101</v>
      </c>
      <c r="V18" s="605">
        <f t="shared" si="41"/>
        <v>0.42930000000000001</v>
      </c>
      <c r="W18" s="605">
        <f t="shared" si="28"/>
        <v>0.57069999999999999</v>
      </c>
      <c r="X18" s="606">
        <f t="shared" si="6"/>
        <v>3445.201062215478</v>
      </c>
      <c r="Y18" s="603">
        <f>'7_Local Revenue'!AQ18</f>
        <v>8457837</v>
      </c>
      <c r="Z18" s="603">
        <f t="shared" si="29"/>
        <v>3917062</v>
      </c>
      <c r="AA18" s="219">
        <f t="shared" si="30"/>
        <v>0</v>
      </c>
      <c r="AB18" s="607">
        <f t="shared" si="7"/>
        <v>2704997.8400000003</v>
      </c>
      <c r="AC18" s="607">
        <f t="shared" si="8"/>
        <v>2704997.8400000003</v>
      </c>
      <c r="AD18" s="603">
        <f t="shared" si="9"/>
        <v>2655236.6997353602</v>
      </c>
      <c r="AE18" s="608">
        <f t="shared" si="31"/>
        <v>49761</v>
      </c>
      <c r="AF18" s="607">
        <f t="shared" si="10"/>
        <v>38</v>
      </c>
      <c r="AG18" s="609">
        <f t="shared" si="32"/>
        <v>1.84E-2</v>
      </c>
      <c r="AH18" s="608">
        <f t="shared" si="11"/>
        <v>3464862</v>
      </c>
      <c r="AI18" s="607">
        <f t="shared" si="12"/>
        <v>2629</v>
      </c>
      <c r="AJ18" s="608">
        <f>'3A_Level 3'!L18</f>
        <v>222640</v>
      </c>
      <c r="AK18" s="607">
        <f t="shared" si="13"/>
        <v>168.92261001517451</v>
      </c>
      <c r="AL18" s="608">
        <f t="shared" si="33"/>
        <v>3687502</v>
      </c>
      <c r="AM18" s="607">
        <f t="shared" si="14"/>
        <v>2797.8012139605462</v>
      </c>
      <c r="AN18" s="610">
        <f>'3A_Level 3'!M18</f>
        <v>1624083</v>
      </c>
      <c r="AO18" s="611">
        <f t="shared" si="15"/>
        <v>1232.2329286798179</v>
      </c>
      <c r="AP18" s="608">
        <f t="shared" si="34"/>
        <v>5088945</v>
      </c>
      <c r="AQ18" s="607">
        <f t="shared" si="16"/>
        <v>3861.1115326251897</v>
      </c>
      <c r="AR18" s="609">
        <f t="shared" si="35"/>
        <v>0.41257084807381372</v>
      </c>
      <c r="AS18" s="612">
        <f t="shared" si="36"/>
        <v>61</v>
      </c>
      <c r="AT18" s="607">
        <f t="shared" si="17"/>
        <v>7245772.8399999999</v>
      </c>
      <c r="AU18" s="607">
        <f t="shared" si="18"/>
        <v>5497.55</v>
      </c>
      <c r="AV18" s="612">
        <f t="shared" si="37"/>
        <v>6</v>
      </c>
      <c r="AW18" s="609">
        <f t="shared" si="38"/>
        <v>0.58742915192618628</v>
      </c>
      <c r="AX18" s="612">
        <f t="shared" si="39"/>
        <v>12334717.84</v>
      </c>
      <c r="AY18" s="613">
        <f t="shared" si="19"/>
        <v>9358.6630045523525</v>
      </c>
      <c r="AZ18" s="612">
        <f t="shared" si="40"/>
        <v>34</v>
      </c>
    </row>
    <row r="19" spans="1:52" s="614" customFormat="1" ht="15.6" customHeight="1" x14ac:dyDescent="0.2">
      <c r="A19" s="1155">
        <v>13</v>
      </c>
      <c r="B19" s="599" t="s">
        <v>19</v>
      </c>
      <c r="C19" s="599">
        <f>'8_2.1.18 SIS'!AP19</f>
        <v>1331</v>
      </c>
      <c r="D19" s="600">
        <v>993</v>
      </c>
      <c r="E19" s="600">
        <f t="shared" si="20"/>
        <v>218.46</v>
      </c>
      <c r="F19" s="600">
        <v>864</v>
      </c>
      <c r="G19" s="600">
        <f t="shared" si="21"/>
        <v>51.839999999999996</v>
      </c>
      <c r="H19" s="600">
        <v>182</v>
      </c>
      <c r="I19" s="600">
        <f t="shared" si="22"/>
        <v>273</v>
      </c>
      <c r="J19" s="600">
        <v>9</v>
      </c>
      <c r="K19" s="600">
        <f t="shared" si="23"/>
        <v>5.3999999999999995</v>
      </c>
      <c r="L19" s="600">
        <f t="shared" si="1"/>
        <v>6169</v>
      </c>
      <c r="M19" s="602">
        <f t="shared" si="2"/>
        <v>0.16450999999999999</v>
      </c>
      <c r="N19" s="600">
        <f t="shared" si="3"/>
        <v>218.96280999999999</v>
      </c>
      <c r="O19" s="600">
        <f t="shared" si="24"/>
        <v>767.66280999999992</v>
      </c>
      <c r="P19" s="600">
        <f t="shared" si="4"/>
        <v>2098.6628099999998</v>
      </c>
      <c r="Q19" s="603">
        <f t="shared" si="25"/>
        <v>3961</v>
      </c>
      <c r="R19" s="603">
        <f t="shared" si="5"/>
        <v>8312803</v>
      </c>
      <c r="S19" s="603">
        <f>'6_Local Deduct Calc'!J19</f>
        <v>1391820</v>
      </c>
      <c r="T19" s="603">
        <f t="shared" si="26"/>
        <v>1391820</v>
      </c>
      <c r="U19" s="604">
        <f t="shared" si="27"/>
        <v>6920983</v>
      </c>
      <c r="V19" s="605">
        <f t="shared" si="41"/>
        <v>0.83260000000000001</v>
      </c>
      <c r="W19" s="605">
        <f t="shared" si="28"/>
        <v>0.16739999999999999</v>
      </c>
      <c r="X19" s="606">
        <f t="shared" si="6"/>
        <v>1045.6949661908341</v>
      </c>
      <c r="Y19" s="603">
        <f>'7_Local Revenue'!AQ19</f>
        <v>3788914</v>
      </c>
      <c r="Z19" s="603">
        <f t="shared" si="29"/>
        <v>2397094</v>
      </c>
      <c r="AA19" s="219">
        <f t="shared" si="30"/>
        <v>0</v>
      </c>
      <c r="AB19" s="607">
        <f t="shared" si="7"/>
        <v>2826353.02</v>
      </c>
      <c r="AC19" s="607">
        <f t="shared" si="8"/>
        <v>2397094</v>
      </c>
      <c r="AD19" s="603">
        <f t="shared" si="9"/>
        <v>690190.48123199993</v>
      </c>
      <c r="AE19" s="608">
        <f t="shared" si="31"/>
        <v>1706904</v>
      </c>
      <c r="AF19" s="607">
        <f t="shared" si="10"/>
        <v>1282</v>
      </c>
      <c r="AG19" s="609">
        <f t="shared" si="32"/>
        <v>0.71209999999999996</v>
      </c>
      <c r="AH19" s="608">
        <f t="shared" si="11"/>
        <v>8627887</v>
      </c>
      <c r="AI19" s="607">
        <f t="shared" si="12"/>
        <v>6482</v>
      </c>
      <c r="AJ19" s="608">
        <f>'3A_Level 3'!L19</f>
        <v>224836</v>
      </c>
      <c r="AK19" s="607">
        <f t="shared" si="13"/>
        <v>168.92261457550714</v>
      </c>
      <c r="AL19" s="608">
        <f t="shared" si="33"/>
        <v>8852723</v>
      </c>
      <c r="AM19" s="607">
        <f t="shared" si="14"/>
        <v>6651.181818181818</v>
      </c>
      <c r="AN19" s="610">
        <f>'3A_Level 3'!M19</f>
        <v>1222327</v>
      </c>
      <c r="AO19" s="611">
        <f t="shared" si="15"/>
        <v>918.35236664162289</v>
      </c>
      <c r="AP19" s="608">
        <f t="shared" si="34"/>
        <v>9850214</v>
      </c>
      <c r="AQ19" s="607">
        <f t="shared" si="16"/>
        <v>7400.6115702479337</v>
      </c>
      <c r="AR19" s="609">
        <f t="shared" si="35"/>
        <v>0.72220262175118521</v>
      </c>
      <c r="AS19" s="612">
        <f t="shared" si="36"/>
        <v>7</v>
      </c>
      <c r="AT19" s="607">
        <f t="shared" si="17"/>
        <v>3788914</v>
      </c>
      <c r="AU19" s="607">
        <f t="shared" si="18"/>
        <v>2846.67</v>
      </c>
      <c r="AV19" s="612">
        <f t="shared" si="37"/>
        <v>55</v>
      </c>
      <c r="AW19" s="609">
        <f t="shared" si="38"/>
        <v>0.27779737824881473</v>
      </c>
      <c r="AX19" s="612">
        <f t="shared" si="39"/>
        <v>13639128</v>
      </c>
      <c r="AY19" s="613">
        <f t="shared" si="19"/>
        <v>10247.278737791134</v>
      </c>
      <c r="AZ19" s="612">
        <f t="shared" si="40"/>
        <v>8</v>
      </c>
    </row>
    <row r="20" spans="1:52" s="614" customFormat="1" ht="15.6" customHeight="1" x14ac:dyDescent="0.2">
      <c r="A20" s="1155">
        <v>14</v>
      </c>
      <c r="B20" s="599" t="s">
        <v>20</v>
      </c>
      <c r="C20" s="599">
        <f>'8_2.1.18 SIS'!AP20</f>
        <v>1770</v>
      </c>
      <c r="D20" s="600">
        <v>1419</v>
      </c>
      <c r="E20" s="600">
        <f t="shared" si="20"/>
        <v>312.18</v>
      </c>
      <c r="F20" s="600">
        <v>863</v>
      </c>
      <c r="G20" s="600">
        <f t="shared" si="21"/>
        <v>51.78</v>
      </c>
      <c r="H20" s="600">
        <v>396</v>
      </c>
      <c r="I20" s="600">
        <f t="shared" si="22"/>
        <v>594</v>
      </c>
      <c r="J20" s="600">
        <v>122</v>
      </c>
      <c r="K20" s="600">
        <f t="shared" si="23"/>
        <v>73.2</v>
      </c>
      <c r="L20" s="600">
        <f t="shared" si="1"/>
        <v>5730</v>
      </c>
      <c r="M20" s="602">
        <f t="shared" si="2"/>
        <v>0.15279999999999999</v>
      </c>
      <c r="N20" s="600">
        <f t="shared" si="3"/>
        <v>270.45599999999996</v>
      </c>
      <c r="O20" s="600">
        <f t="shared" si="24"/>
        <v>1301.616</v>
      </c>
      <c r="P20" s="600">
        <f t="shared" si="4"/>
        <v>3071.616</v>
      </c>
      <c r="Q20" s="603">
        <f t="shared" si="25"/>
        <v>3961</v>
      </c>
      <c r="R20" s="603">
        <f t="shared" si="5"/>
        <v>12166671</v>
      </c>
      <c r="S20" s="603">
        <f>'6_Local Deduct Calc'!J20</f>
        <v>3162755</v>
      </c>
      <c r="T20" s="603">
        <f t="shared" si="26"/>
        <v>3162755</v>
      </c>
      <c r="U20" s="604">
        <f t="shared" si="27"/>
        <v>9003916</v>
      </c>
      <c r="V20" s="605">
        <f t="shared" si="41"/>
        <v>0.74</v>
      </c>
      <c r="W20" s="605">
        <f t="shared" si="28"/>
        <v>0.26</v>
      </c>
      <c r="X20" s="606">
        <f t="shared" si="6"/>
        <v>1786.8672316384182</v>
      </c>
      <c r="Y20" s="603">
        <f>'7_Local Revenue'!AQ20</f>
        <v>6687817</v>
      </c>
      <c r="Z20" s="603">
        <f t="shared" si="29"/>
        <v>3525062</v>
      </c>
      <c r="AA20" s="219">
        <f t="shared" si="30"/>
        <v>0</v>
      </c>
      <c r="AB20" s="607">
        <f t="shared" si="7"/>
        <v>4136668.14</v>
      </c>
      <c r="AC20" s="607">
        <f t="shared" si="8"/>
        <v>3525062</v>
      </c>
      <c r="AD20" s="603">
        <f t="shared" si="9"/>
        <v>1576407.7264</v>
      </c>
      <c r="AE20" s="608">
        <f t="shared" si="31"/>
        <v>1948654</v>
      </c>
      <c r="AF20" s="607">
        <f t="shared" si="10"/>
        <v>1101</v>
      </c>
      <c r="AG20" s="609">
        <f t="shared" si="32"/>
        <v>0.55279999999999996</v>
      </c>
      <c r="AH20" s="608">
        <f t="shared" si="11"/>
        <v>10952570</v>
      </c>
      <c r="AI20" s="607">
        <f t="shared" si="12"/>
        <v>6188</v>
      </c>
      <c r="AJ20" s="608">
        <f>'3A_Level 3'!L20</f>
        <v>298993</v>
      </c>
      <c r="AK20" s="607">
        <f t="shared" si="13"/>
        <v>168.9225988700565</v>
      </c>
      <c r="AL20" s="608">
        <f t="shared" si="33"/>
        <v>11251563</v>
      </c>
      <c r="AM20" s="607">
        <f t="shared" si="14"/>
        <v>6356.8152542372882</v>
      </c>
      <c r="AN20" s="610">
        <f>'3A_Level 3'!M20</f>
        <v>1732658</v>
      </c>
      <c r="AO20" s="611">
        <f t="shared" si="15"/>
        <v>978.90282485875707</v>
      </c>
      <c r="AP20" s="608">
        <f t="shared" si="34"/>
        <v>12685228</v>
      </c>
      <c r="AQ20" s="607">
        <f t="shared" si="16"/>
        <v>7166.7954802259883</v>
      </c>
      <c r="AR20" s="609">
        <f t="shared" si="35"/>
        <v>0.6547875153338053</v>
      </c>
      <c r="AS20" s="612">
        <f t="shared" si="36"/>
        <v>30</v>
      </c>
      <c r="AT20" s="607">
        <f t="shared" si="17"/>
        <v>6687817</v>
      </c>
      <c r="AU20" s="607">
        <f t="shared" si="18"/>
        <v>3778.43</v>
      </c>
      <c r="AV20" s="612">
        <f t="shared" si="37"/>
        <v>26</v>
      </c>
      <c r="AW20" s="609">
        <f t="shared" si="38"/>
        <v>0.3452124846661947</v>
      </c>
      <c r="AX20" s="612">
        <f t="shared" si="39"/>
        <v>19373045</v>
      </c>
      <c r="AY20" s="613">
        <f t="shared" si="19"/>
        <v>10945.223163841807</v>
      </c>
      <c r="AZ20" s="612">
        <f t="shared" si="40"/>
        <v>4</v>
      </c>
    </row>
    <row r="21" spans="1:52" s="616" customFormat="1" ht="15.6" customHeight="1" x14ac:dyDescent="0.2">
      <c r="A21" s="1156">
        <v>15</v>
      </c>
      <c r="B21" s="1157" t="s">
        <v>21</v>
      </c>
      <c r="C21" s="1157">
        <f>'8_2.1.18 SIS'!AP21</f>
        <v>3619</v>
      </c>
      <c r="D21" s="1158">
        <v>2916</v>
      </c>
      <c r="E21" s="1158">
        <f t="shared" si="20"/>
        <v>641.52</v>
      </c>
      <c r="F21" s="1158">
        <v>1821.5</v>
      </c>
      <c r="G21" s="1158">
        <f t="shared" si="21"/>
        <v>109.28999999999999</v>
      </c>
      <c r="H21" s="1158">
        <v>408</v>
      </c>
      <c r="I21" s="1158">
        <f t="shared" si="22"/>
        <v>612</v>
      </c>
      <c r="J21" s="1158">
        <v>114</v>
      </c>
      <c r="K21" s="1158">
        <f t="shared" si="23"/>
        <v>68.399999999999991</v>
      </c>
      <c r="L21" s="1158">
        <f t="shared" si="1"/>
        <v>3881</v>
      </c>
      <c r="M21" s="1159">
        <f t="shared" si="2"/>
        <v>0.10349</v>
      </c>
      <c r="N21" s="1158">
        <f t="shared" si="3"/>
        <v>374.53030999999999</v>
      </c>
      <c r="O21" s="1158">
        <f t="shared" si="24"/>
        <v>1805.7403100000001</v>
      </c>
      <c r="P21" s="615">
        <f t="shared" si="4"/>
        <v>5424.7403100000001</v>
      </c>
      <c r="Q21" s="1030">
        <f t="shared" si="25"/>
        <v>3961</v>
      </c>
      <c r="R21" s="1030">
        <f t="shared" si="5"/>
        <v>21487396</v>
      </c>
      <c r="S21" s="1030">
        <f>'6_Local Deduct Calc'!J21</f>
        <v>4201666</v>
      </c>
      <c r="T21" s="1030">
        <f t="shared" si="26"/>
        <v>4201666</v>
      </c>
      <c r="U21" s="1031">
        <f t="shared" si="27"/>
        <v>17285730</v>
      </c>
      <c r="V21" s="1160">
        <f t="shared" si="41"/>
        <v>0.80449999999999999</v>
      </c>
      <c r="W21" s="1032">
        <f t="shared" si="28"/>
        <v>0.19550000000000001</v>
      </c>
      <c r="X21" s="1033">
        <f t="shared" si="6"/>
        <v>1161.0019342359767</v>
      </c>
      <c r="Y21" s="1030">
        <f>'7_Local Revenue'!AQ21</f>
        <v>10884742</v>
      </c>
      <c r="Z21" s="1030">
        <f t="shared" si="29"/>
        <v>6683076</v>
      </c>
      <c r="AA21" s="1161">
        <f t="shared" si="30"/>
        <v>0</v>
      </c>
      <c r="AB21" s="1162">
        <f t="shared" si="7"/>
        <v>7305714.6400000006</v>
      </c>
      <c r="AC21" s="1162">
        <f t="shared" si="8"/>
        <v>6683076</v>
      </c>
      <c r="AD21" s="1030">
        <f t="shared" si="9"/>
        <v>2247251.13576</v>
      </c>
      <c r="AE21" s="1163">
        <f t="shared" si="31"/>
        <v>4435825</v>
      </c>
      <c r="AF21" s="1162">
        <f t="shared" si="10"/>
        <v>1226</v>
      </c>
      <c r="AG21" s="1164">
        <f t="shared" si="32"/>
        <v>0.66369999999999996</v>
      </c>
      <c r="AH21" s="1163">
        <f t="shared" si="11"/>
        <v>21721555</v>
      </c>
      <c r="AI21" s="1162">
        <f t="shared" si="12"/>
        <v>6002</v>
      </c>
      <c r="AJ21" s="1163">
        <f>'3A_Level 3'!L21</f>
        <v>361900</v>
      </c>
      <c r="AK21" s="1162">
        <f t="shared" si="13"/>
        <v>100</v>
      </c>
      <c r="AL21" s="1163">
        <f t="shared" si="33"/>
        <v>22083455</v>
      </c>
      <c r="AM21" s="1162">
        <f t="shared" si="14"/>
        <v>6102.0875932578065</v>
      </c>
      <c r="AN21" s="1165">
        <f>'3A_Level 3'!M21</f>
        <v>2366102</v>
      </c>
      <c r="AO21" s="1166">
        <f t="shared" si="15"/>
        <v>653.79994473611498</v>
      </c>
      <c r="AP21" s="1163">
        <f t="shared" si="34"/>
        <v>24087657</v>
      </c>
      <c r="AQ21" s="1162">
        <f t="shared" si="16"/>
        <v>6655.8875379939209</v>
      </c>
      <c r="AR21" s="1164">
        <f t="shared" si="35"/>
        <v>0.68876192908584855</v>
      </c>
      <c r="AS21" s="1167">
        <f t="shared" si="36"/>
        <v>20</v>
      </c>
      <c r="AT21" s="1162">
        <f t="shared" si="17"/>
        <v>10884742</v>
      </c>
      <c r="AU21" s="1162">
        <f t="shared" si="18"/>
        <v>3007.67</v>
      </c>
      <c r="AV21" s="1167">
        <f t="shared" si="37"/>
        <v>52</v>
      </c>
      <c r="AW21" s="1164">
        <f t="shared" si="38"/>
        <v>0.31123807091415145</v>
      </c>
      <c r="AX21" s="1167">
        <f t="shared" si="39"/>
        <v>34972399</v>
      </c>
      <c r="AY21" s="1168">
        <f t="shared" si="19"/>
        <v>9663.5531914893618</v>
      </c>
      <c r="AZ21" s="1167">
        <f t="shared" si="40"/>
        <v>21</v>
      </c>
    </row>
    <row r="22" spans="1:52" s="614" customFormat="1" ht="15.6" customHeight="1" x14ac:dyDescent="0.2">
      <c r="A22" s="1155">
        <v>16</v>
      </c>
      <c r="B22" s="599" t="s">
        <v>22</v>
      </c>
      <c r="C22" s="599">
        <f>'8_2.1.18 SIS'!AP22</f>
        <v>4926</v>
      </c>
      <c r="D22" s="600">
        <v>2897</v>
      </c>
      <c r="E22" s="600">
        <f t="shared" si="20"/>
        <v>637.34</v>
      </c>
      <c r="F22" s="600">
        <v>2131</v>
      </c>
      <c r="G22" s="600">
        <f t="shared" si="21"/>
        <v>127.86</v>
      </c>
      <c r="H22" s="600">
        <v>487</v>
      </c>
      <c r="I22" s="600">
        <f t="shared" si="22"/>
        <v>730.5</v>
      </c>
      <c r="J22" s="600">
        <v>274</v>
      </c>
      <c r="K22" s="600">
        <f t="shared" si="23"/>
        <v>164.4</v>
      </c>
      <c r="L22" s="601">
        <f t="shared" si="1"/>
        <v>2574</v>
      </c>
      <c r="M22" s="602">
        <f t="shared" si="2"/>
        <v>6.8640000000000007E-2</v>
      </c>
      <c r="N22" s="600">
        <f t="shared" si="3"/>
        <v>338.12064000000004</v>
      </c>
      <c r="O22" s="600">
        <f t="shared" si="24"/>
        <v>1998.2206400000002</v>
      </c>
      <c r="P22" s="600">
        <f t="shared" si="4"/>
        <v>6924.2206400000005</v>
      </c>
      <c r="Q22" s="603">
        <f t="shared" si="25"/>
        <v>3961</v>
      </c>
      <c r="R22" s="603">
        <f t="shared" si="5"/>
        <v>27426838</v>
      </c>
      <c r="S22" s="603">
        <f>'6_Local Deduct Calc'!J22</f>
        <v>16974041</v>
      </c>
      <c r="T22" s="603">
        <f t="shared" si="26"/>
        <v>16974041</v>
      </c>
      <c r="U22" s="604">
        <f t="shared" si="27"/>
        <v>10452797</v>
      </c>
      <c r="V22" s="605">
        <f t="shared" si="41"/>
        <v>0.38109999999999999</v>
      </c>
      <c r="W22" s="605">
        <f t="shared" si="28"/>
        <v>0.61890000000000001</v>
      </c>
      <c r="X22" s="606">
        <f t="shared" si="6"/>
        <v>3445.8061307348762</v>
      </c>
      <c r="Y22" s="603">
        <f>'7_Local Revenue'!AQ22</f>
        <v>60239341</v>
      </c>
      <c r="Z22" s="603">
        <f t="shared" si="29"/>
        <v>43265300</v>
      </c>
      <c r="AA22" s="219">
        <f t="shared" si="30"/>
        <v>0</v>
      </c>
      <c r="AB22" s="607">
        <f t="shared" si="7"/>
        <v>9325124.9199999999</v>
      </c>
      <c r="AC22" s="607">
        <f t="shared" si="8"/>
        <v>9325124.9199999999</v>
      </c>
      <c r="AD22" s="603">
        <f t="shared" si="9"/>
        <v>9926670.0783393607</v>
      </c>
      <c r="AE22" s="608">
        <f t="shared" si="31"/>
        <v>0</v>
      </c>
      <c r="AF22" s="607">
        <f t="shared" si="10"/>
        <v>0</v>
      </c>
      <c r="AG22" s="609">
        <f t="shared" si="32"/>
        <v>0</v>
      </c>
      <c r="AH22" s="608">
        <f t="shared" si="11"/>
        <v>10452797</v>
      </c>
      <c r="AI22" s="607">
        <f t="shared" si="12"/>
        <v>2122</v>
      </c>
      <c r="AJ22" s="608">
        <f>'3A_Level 3'!L22</f>
        <v>832112</v>
      </c>
      <c r="AK22" s="607">
        <f t="shared" si="13"/>
        <v>168.92245229395047</v>
      </c>
      <c r="AL22" s="608">
        <f t="shared" si="33"/>
        <v>11284909</v>
      </c>
      <c r="AM22" s="607">
        <f t="shared" si="14"/>
        <v>2290.8869265123831</v>
      </c>
      <c r="AN22" s="610">
        <f>'3A_Level 3'!M22</f>
        <v>4214944</v>
      </c>
      <c r="AO22" s="611">
        <f t="shared" si="15"/>
        <v>855.65245635403983</v>
      </c>
      <c r="AP22" s="608">
        <f t="shared" si="34"/>
        <v>14667741</v>
      </c>
      <c r="AQ22" s="607">
        <f t="shared" si="16"/>
        <v>2977.6169305724725</v>
      </c>
      <c r="AR22" s="609">
        <f t="shared" si="35"/>
        <v>0.35803877087042724</v>
      </c>
      <c r="AS22" s="612">
        <f t="shared" si="36"/>
        <v>67</v>
      </c>
      <c r="AT22" s="607">
        <f t="shared" si="17"/>
        <v>26299165.920000002</v>
      </c>
      <c r="AU22" s="607">
        <f t="shared" si="18"/>
        <v>5338.85</v>
      </c>
      <c r="AV22" s="612">
        <f t="shared" si="37"/>
        <v>7</v>
      </c>
      <c r="AW22" s="609">
        <f t="shared" si="38"/>
        <v>0.64196122912957276</v>
      </c>
      <c r="AX22" s="612">
        <f t="shared" si="39"/>
        <v>40966906.920000002</v>
      </c>
      <c r="AY22" s="613">
        <f t="shared" si="19"/>
        <v>8316.4650669914736</v>
      </c>
      <c r="AZ22" s="612">
        <f t="shared" si="40"/>
        <v>66</v>
      </c>
    </row>
    <row r="23" spans="1:52" s="617" customFormat="1" ht="15.6" customHeight="1" x14ac:dyDescent="0.2">
      <c r="A23" s="1155">
        <v>17</v>
      </c>
      <c r="B23" s="599" t="s">
        <v>23</v>
      </c>
      <c r="C23" s="599">
        <f>'8_2.1.18 SIS'!AP23</f>
        <v>44168</v>
      </c>
      <c r="D23" s="600">
        <v>34046</v>
      </c>
      <c r="E23" s="600">
        <f t="shared" si="20"/>
        <v>7490.12</v>
      </c>
      <c r="F23" s="600">
        <v>19587.5</v>
      </c>
      <c r="G23" s="600">
        <f t="shared" si="21"/>
        <v>1175.25</v>
      </c>
      <c r="H23" s="600">
        <v>4878</v>
      </c>
      <c r="I23" s="600">
        <f t="shared" si="22"/>
        <v>7317</v>
      </c>
      <c r="J23" s="600">
        <v>1605</v>
      </c>
      <c r="K23" s="600">
        <f t="shared" si="23"/>
        <v>963</v>
      </c>
      <c r="L23" s="600">
        <f t="shared" si="1"/>
        <v>0</v>
      </c>
      <c r="M23" s="602">
        <f t="shared" si="2"/>
        <v>0</v>
      </c>
      <c r="N23" s="600">
        <f t="shared" si="3"/>
        <v>0</v>
      </c>
      <c r="O23" s="600">
        <f t="shared" si="24"/>
        <v>16945.37</v>
      </c>
      <c r="P23" s="600">
        <f t="shared" si="4"/>
        <v>61113.369999999995</v>
      </c>
      <c r="Q23" s="603">
        <f t="shared" si="25"/>
        <v>3961</v>
      </c>
      <c r="R23" s="603">
        <f t="shared" si="5"/>
        <v>242070059</v>
      </c>
      <c r="S23" s="603">
        <f>'6_Local Deduct Calc'!J23</f>
        <v>129566566</v>
      </c>
      <c r="T23" s="603">
        <f t="shared" si="26"/>
        <v>129566566</v>
      </c>
      <c r="U23" s="604">
        <f t="shared" si="27"/>
        <v>112503493</v>
      </c>
      <c r="V23" s="605">
        <f t="shared" si="41"/>
        <v>0.46479999999999999</v>
      </c>
      <c r="W23" s="605">
        <f t="shared" si="28"/>
        <v>0.53520000000000001</v>
      </c>
      <c r="X23" s="606">
        <f t="shared" si="6"/>
        <v>2933.4940681036046</v>
      </c>
      <c r="Y23" s="603">
        <f>'7_Local Revenue'!AQ23</f>
        <v>348461341</v>
      </c>
      <c r="Z23" s="603">
        <f t="shared" si="29"/>
        <v>218894775</v>
      </c>
      <c r="AA23" s="219">
        <f t="shared" si="30"/>
        <v>0</v>
      </c>
      <c r="AB23" s="607">
        <f t="shared" si="7"/>
        <v>82303820.060000002</v>
      </c>
      <c r="AC23" s="607">
        <f t="shared" si="8"/>
        <v>82303820.060000002</v>
      </c>
      <c r="AD23" s="603">
        <f t="shared" si="9"/>
        <v>75764287.733312652</v>
      </c>
      <c r="AE23" s="608">
        <f t="shared" si="31"/>
        <v>6539532</v>
      </c>
      <c r="AF23" s="607">
        <f t="shared" si="10"/>
        <v>148</v>
      </c>
      <c r="AG23" s="609">
        <f t="shared" si="32"/>
        <v>7.9500000000000001E-2</v>
      </c>
      <c r="AH23" s="608">
        <f t="shared" si="11"/>
        <v>119043025</v>
      </c>
      <c r="AI23" s="607">
        <f t="shared" si="12"/>
        <v>2695</v>
      </c>
      <c r="AJ23" s="608">
        <f>'3A_Level 3'!L23</f>
        <v>17997492</v>
      </c>
      <c r="AK23" s="607">
        <f t="shared" si="13"/>
        <v>407.47808368049266</v>
      </c>
      <c r="AL23" s="608">
        <f t="shared" si="33"/>
        <v>137040517</v>
      </c>
      <c r="AM23" s="607">
        <f t="shared" si="14"/>
        <v>3102.7104917587394</v>
      </c>
      <c r="AN23" s="610">
        <f>'3A_Level 3'!M23</f>
        <v>53397261</v>
      </c>
      <c r="AO23" s="611">
        <f t="shared" si="15"/>
        <v>1208.9580918311899</v>
      </c>
      <c r="AP23" s="608">
        <f t="shared" si="34"/>
        <v>172440286</v>
      </c>
      <c r="AQ23" s="607">
        <f t="shared" si="16"/>
        <v>3904.1904999094368</v>
      </c>
      <c r="AR23" s="609">
        <f t="shared" si="35"/>
        <v>0.44870022754163325</v>
      </c>
      <c r="AS23" s="612">
        <f t="shared" si="36"/>
        <v>59</v>
      </c>
      <c r="AT23" s="607">
        <f t="shared" si="17"/>
        <v>211870386.06</v>
      </c>
      <c r="AU23" s="607">
        <f t="shared" si="18"/>
        <v>4796.92</v>
      </c>
      <c r="AV23" s="612">
        <f t="shared" si="37"/>
        <v>12</v>
      </c>
      <c r="AW23" s="609">
        <f t="shared" si="38"/>
        <v>0.5512997724583667</v>
      </c>
      <c r="AX23" s="612">
        <f t="shared" si="39"/>
        <v>384310672.06</v>
      </c>
      <c r="AY23" s="613">
        <f t="shared" si="19"/>
        <v>8701.1110319688469</v>
      </c>
      <c r="AZ23" s="612">
        <f t="shared" si="40"/>
        <v>59</v>
      </c>
    </row>
    <row r="24" spans="1:52" s="614" customFormat="1" ht="15.6" customHeight="1" x14ac:dyDescent="0.2">
      <c r="A24" s="1155">
        <v>18</v>
      </c>
      <c r="B24" s="599" t="s">
        <v>24</v>
      </c>
      <c r="C24" s="599">
        <f>'8_2.1.18 SIS'!AP24</f>
        <v>965</v>
      </c>
      <c r="D24" s="600">
        <v>911</v>
      </c>
      <c r="E24" s="600">
        <f t="shared" si="20"/>
        <v>200.42</v>
      </c>
      <c r="F24" s="600">
        <v>409</v>
      </c>
      <c r="G24" s="600">
        <f t="shared" si="21"/>
        <v>24.54</v>
      </c>
      <c r="H24" s="600">
        <v>118</v>
      </c>
      <c r="I24" s="600">
        <f t="shared" si="22"/>
        <v>177</v>
      </c>
      <c r="J24" s="600">
        <v>0</v>
      </c>
      <c r="K24" s="600">
        <f t="shared" si="23"/>
        <v>0</v>
      </c>
      <c r="L24" s="600">
        <f t="shared" si="1"/>
        <v>6535</v>
      </c>
      <c r="M24" s="602">
        <f t="shared" si="2"/>
        <v>0.17427000000000001</v>
      </c>
      <c r="N24" s="600">
        <f t="shared" si="3"/>
        <v>168.17055000000002</v>
      </c>
      <c r="O24" s="600">
        <f t="shared" si="24"/>
        <v>570.13054999999997</v>
      </c>
      <c r="P24" s="600">
        <f t="shared" si="4"/>
        <v>1535.1305499999999</v>
      </c>
      <c r="Q24" s="603">
        <f t="shared" si="25"/>
        <v>3961</v>
      </c>
      <c r="R24" s="603">
        <f t="shared" si="5"/>
        <v>6080652</v>
      </c>
      <c r="S24" s="603">
        <f>'6_Local Deduct Calc'!J24</f>
        <v>1269889</v>
      </c>
      <c r="T24" s="603">
        <f t="shared" si="26"/>
        <v>1269889</v>
      </c>
      <c r="U24" s="604">
        <f t="shared" si="27"/>
        <v>4810763</v>
      </c>
      <c r="V24" s="605">
        <f t="shared" si="41"/>
        <v>0.79120000000000001</v>
      </c>
      <c r="W24" s="605">
        <f t="shared" si="28"/>
        <v>0.20880000000000001</v>
      </c>
      <c r="X24" s="606">
        <f t="shared" si="6"/>
        <v>1315.9471502590673</v>
      </c>
      <c r="Y24" s="603">
        <f>'7_Local Revenue'!AQ24</f>
        <v>2742136</v>
      </c>
      <c r="Z24" s="603">
        <f t="shared" si="29"/>
        <v>1472247</v>
      </c>
      <c r="AA24" s="219">
        <f t="shared" si="30"/>
        <v>0</v>
      </c>
      <c r="AB24" s="607">
        <f t="shared" si="7"/>
        <v>2067421.6800000002</v>
      </c>
      <c r="AC24" s="607">
        <f t="shared" si="8"/>
        <v>1472247</v>
      </c>
      <c r="AD24" s="603">
        <f t="shared" si="9"/>
        <v>528736.89859200001</v>
      </c>
      <c r="AE24" s="608">
        <f t="shared" si="31"/>
        <v>943510</v>
      </c>
      <c r="AF24" s="607">
        <f t="shared" si="10"/>
        <v>978</v>
      </c>
      <c r="AG24" s="609">
        <f t="shared" si="32"/>
        <v>0.64090000000000003</v>
      </c>
      <c r="AH24" s="608">
        <f t="shared" si="11"/>
        <v>5754273</v>
      </c>
      <c r="AI24" s="607">
        <f t="shared" si="12"/>
        <v>5963</v>
      </c>
      <c r="AJ24" s="608">
        <f>'3A_Level 3'!L24</f>
        <v>163010</v>
      </c>
      <c r="AK24" s="607">
        <f t="shared" si="13"/>
        <v>168.92227979274611</v>
      </c>
      <c r="AL24" s="608">
        <f t="shared" si="33"/>
        <v>5917283</v>
      </c>
      <c r="AM24" s="607">
        <f t="shared" si="14"/>
        <v>6131.8994818652845</v>
      </c>
      <c r="AN24" s="610">
        <f>'3A_Level 3'!M24</f>
        <v>979352</v>
      </c>
      <c r="AO24" s="611">
        <f t="shared" si="15"/>
        <v>1014.8725388601036</v>
      </c>
      <c r="AP24" s="608">
        <f t="shared" si="34"/>
        <v>6733625</v>
      </c>
      <c r="AQ24" s="607">
        <f t="shared" si="16"/>
        <v>6977.8497409326428</v>
      </c>
      <c r="AR24" s="609">
        <f t="shared" si="35"/>
        <v>0.71061574896200952</v>
      </c>
      <c r="AS24" s="612">
        <f t="shared" si="36"/>
        <v>9</v>
      </c>
      <c r="AT24" s="607">
        <f t="shared" si="17"/>
        <v>2742136</v>
      </c>
      <c r="AU24" s="607">
        <f t="shared" si="18"/>
        <v>2841.59</v>
      </c>
      <c r="AV24" s="612">
        <f t="shared" si="37"/>
        <v>56</v>
      </c>
      <c r="AW24" s="609">
        <f t="shared" si="38"/>
        <v>0.28938425103799054</v>
      </c>
      <c r="AX24" s="612">
        <f t="shared" si="39"/>
        <v>9475761</v>
      </c>
      <c r="AY24" s="613">
        <f t="shared" si="19"/>
        <v>9819.4414507772017</v>
      </c>
      <c r="AZ24" s="612">
        <f t="shared" si="40"/>
        <v>17</v>
      </c>
    </row>
    <row r="25" spans="1:52" s="614" customFormat="1" ht="15.6" customHeight="1" x14ac:dyDescent="0.2">
      <c r="A25" s="1155">
        <v>19</v>
      </c>
      <c r="B25" s="599" t="s">
        <v>25</v>
      </c>
      <c r="C25" s="599">
        <f>'8_2.1.18 SIS'!AP25</f>
        <v>1901</v>
      </c>
      <c r="D25" s="600">
        <v>1536</v>
      </c>
      <c r="E25" s="600">
        <f t="shared" si="20"/>
        <v>337.92</v>
      </c>
      <c r="F25" s="600">
        <v>588.5</v>
      </c>
      <c r="G25" s="600">
        <f t="shared" si="21"/>
        <v>35.309999999999995</v>
      </c>
      <c r="H25" s="600">
        <v>240</v>
      </c>
      <c r="I25" s="600">
        <f t="shared" si="22"/>
        <v>360</v>
      </c>
      <c r="J25" s="600">
        <v>26</v>
      </c>
      <c r="K25" s="600">
        <f t="shared" si="23"/>
        <v>15.6</v>
      </c>
      <c r="L25" s="600">
        <f t="shared" si="1"/>
        <v>5599</v>
      </c>
      <c r="M25" s="602">
        <f t="shared" si="2"/>
        <v>0.14931</v>
      </c>
      <c r="N25" s="600">
        <f t="shared" si="3"/>
        <v>283.83830999999998</v>
      </c>
      <c r="O25" s="600">
        <f t="shared" si="24"/>
        <v>1032.66831</v>
      </c>
      <c r="P25" s="600">
        <f t="shared" si="4"/>
        <v>2933.66831</v>
      </c>
      <c r="Q25" s="603">
        <f t="shared" si="25"/>
        <v>3961</v>
      </c>
      <c r="R25" s="603">
        <f t="shared" si="5"/>
        <v>11620260</v>
      </c>
      <c r="S25" s="603">
        <f>'6_Local Deduct Calc'!J25</f>
        <v>3556871</v>
      </c>
      <c r="T25" s="603">
        <f t="shared" si="26"/>
        <v>3556871</v>
      </c>
      <c r="U25" s="604">
        <f t="shared" si="27"/>
        <v>8063389</v>
      </c>
      <c r="V25" s="605">
        <f t="shared" si="41"/>
        <v>0.69389999999999996</v>
      </c>
      <c r="W25" s="605">
        <f t="shared" si="28"/>
        <v>0.30609999999999998</v>
      </c>
      <c r="X25" s="606">
        <f t="shared" si="6"/>
        <v>1871.052603892688</v>
      </c>
      <c r="Y25" s="603">
        <f>'7_Local Revenue'!AQ25</f>
        <v>6351025</v>
      </c>
      <c r="Z25" s="603">
        <f t="shared" si="29"/>
        <v>2794154</v>
      </c>
      <c r="AA25" s="219">
        <f t="shared" si="30"/>
        <v>0</v>
      </c>
      <c r="AB25" s="607">
        <f t="shared" si="7"/>
        <v>3950888.4000000004</v>
      </c>
      <c r="AC25" s="607">
        <f t="shared" si="8"/>
        <v>2794154</v>
      </c>
      <c r="AD25" s="603">
        <f t="shared" si="9"/>
        <v>1471099.727768</v>
      </c>
      <c r="AE25" s="608">
        <f t="shared" si="31"/>
        <v>1323054</v>
      </c>
      <c r="AF25" s="607">
        <f t="shared" si="10"/>
        <v>696</v>
      </c>
      <c r="AG25" s="609">
        <f t="shared" si="32"/>
        <v>0.47349999999999998</v>
      </c>
      <c r="AH25" s="608">
        <f t="shared" si="11"/>
        <v>9386443</v>
      </c>
      <c r="AI25" s="607">
        <f t="shared" si="12"/>
        <v>4938</v>
      </c>
      <c r="AJ25" s="608">
        <f>'3A_Level 3'!L25</f>
        <v>321122</v>
      </c>
      <c r="AK25" s="607">
        <f t="shared" si="13"/>
        <v>168.92267227774855</v>
      </c>
      <c r="AL25" s="608">
        <f t="shared" si="33"/>
        <v>9707565</v>
      </c>
      <c r="AM25" s="607">
        <f t="shared" si="14"/>
        <v>5106.5570752235662</v>
      </c>
      <c r="AN25" s="610">
        <f>'3A_Level 3'!M25</f>
        <v>2042344</v>
      </c>
      <c r="AO25" s="611">
        <f t="shared" si="15"/>
        <v>1074.3524460810099</v>
      </c>
      <c r="AP25" s="608">
        <f t="shared" si="34"/>
        <v>11428787</v>
      </c>
      <c r="AQ25" s="607">
        <f t="shared" si="16"/>
        <v>6011.9868490268282</v>
      </c>
      <c r="AR25" s="609">
        <f t="shared" si="35"/>
        <v>0.6427957168500994</v>
      </c>
      <c r="AS25" s="612">
        <f t="shared" si="36"/>
        <v>34</v>
      </c>
      <c r="AT25" s="607">
        <f t="shared" si="17"/>
        <v>6351025</v>
      </c>
      <c r="AU25" s="607">
        <f t="shared" si="18"/>
        <v>3340.89</v>
      </c>
      <c r="AV25" s="612">
        <f t="shared" si="37"/>
        <v>43</v>
      </c>
      <c r="AW25" s="609">
        <f t="shared" si="38"/>
        <v>0.35720428314990055</v>
      </c>
      <c r="AX25" s="612">
        <f t="shared" si="39"/>
        <v>17779812</v>
      </c>
      <c r="AY25" s="613">
        <f t="shared" si="19"/>
        <v>9352.873224618621</v>
      </c>
      <c r="AZ25" s="612">
        <f t="shared" si="40"/>
        <v>36</v>
      </c>
    </row>
    <row r="26" spans="1:52" s="616" customFormat="1" ht="15.6" customHeight="1" x14ac:dyDescent="0.2">
      <c r="A26" s="1156">
        <v>20</v>
      </c>
      <c r="B26" s="1157" t="s">
        <v>26</v>
      </c>
      <c r="C26" s="1157">
        <f>'8_2.1.18 SIS'!AP26</f>
        <v>5723</v>
      </c>
      <c r="D26" s="1158">
        <v>4072</v>
      </c>
      <c r="E26" s="1158">
        <f t="shared" si="20"/>
        <v>895.84</v>
      </c>
      <c r="F26" s="1158">
        <v>2746.5</v>
      </c>
      <c r="G26" s="1158">
        <f t="shared" si="21"/>
        <v>164.79</v>
      </c>
      <c r="H26" s="1158">
        <v>804</v>
      </c>
      <c r="I26" s="1158">
        <f t="shared" si="22"/>
        <v>1206</v>
      </c>
      <c r="J26" s="1158">
        <v>116</v>
      </c>
      <c r="K26" s="1158">
        <f t="shared" si="23"/>
        <v>69.599999999999994</v>
      </c>
      <c r="L26" s="1158">
        <f t="shared" si="1"/>
        <v>1777</v>
      </c>
      <c r="M26" s="1159">
        <f t="shared" si="2"/>
        <v>4.7390000000000002E-2</v>
      </c>
      <c r="N26" s="1158">
        <f t="shared" si="3"/>
        <v>271.21296999999998</v>
      </c>
      <c r="O26" s="1158">
        <f t="shared" si="24"/>
        <v>2607.4429700000001</v>
      </c>
      <c r="P26" s="615">
        <f t="shared" si="4"/>
        <v>8330.4429700000001</v>
      </c>
      <c r="Q26" s="1030">
        <f t="shared" si="25"/>
        <v>3961</v>
      </c>
      <c r="R26" s="1030">
        <f t="shared" si="5"/>
        <v>32996885</v>
      </c>
      <c r="S26" s="1030">
        <f>'6_Local Deduct Calc'!J26</f>
        <v>6696976</v>
      </c>
      <c r="T26" s="1030">
        <f t="shared" si="26"/>
        <v>6696976</v>
      </c>
      <c r="U26" s="1031">
        <f t="shared" si="27"/>
        <v>26299909</v>
      </c>
      <c r="V26" s="1160">
        <f t="shared" si="41"/>
        <v>0.79700000000000004</v>
      </c>
      <c r="W26" s="1032">
        <f t="shared" si="28"/>
        <v>0.20300000000000001</v>
      </c>
      <c r="X26" s="1033">
        <f t="shared" si="6"/>
        <v>1170.1862659444348</v>
      </c>
      <c r="Y26" s="1030">
        <f>'7_Local Revenue'!AQ26</f>
        <v>15291441</v>
      </c>
      <c r="Z26" s="1030">
        <f t="shared" si="29"/>
        <v>8594465</v>
      </c>
      <c r="AA26" s="1161">
        <f t="shared" si="30"/>
        <v>0</v>
      </c>
      <c r="AB26" s="1162">
        <f t="shared" si="7"/>
        <v>11218940.9</v>
      </c>
      <c r="AC26" s="1162">
        <f t="shared" si="8"/>
        <v>8594465</v>
      </c>
      <c r="AD26" s="1030">
        <f t="shared" si="9"/>
        <v>3000843.3994</v>
      </c>
      <c r="AE26" s="1163">
        <f t="shared" si="31"/>
        <v>5593622</v>
      </c>
      <c r="AF26" s="1162">
        <f t="shared" si="10"/>
        <v>977</v>
      </c>
      <c r="AG26" s="1164">
        <f t="shared" si="32"/>
        <v>0.65080000000000005</v>
      </c>
      <c r="AH26" s="1163">
        <f t="shared" si="11"/>
        <v>31893531</v>
      </c>
      <c r="AI26" s="1162">
        <f t="shared" si="12"/>
        <v>5573</v>
      </c>
      <c r="AJ26" s="1163">
        <f>'3A_Level 3'!L26</f>
        <v>572300</v>
      </c>
      <c r="AK26" s="1162">
        <f t="shared" si="13"/>
        <v>100</v>
      </c>
      <c r="AL26" s="1163">
        <f t="shared" si="33"/>
        <v>32465831</v>
      </c>
      <c r="AM26" s="1162">
        <f t="shared" si="14"/>
        <v>5672.8692993185396</v>
      </c>
      <c r="AN26" s="1165">
        <f>'3A_Level 3'!M26</f>
        <v>3926951</v>
      </c>
      <c r="AO26" s="1166">
        <f t="shared" si="15"/>
        <v>686.17001572601782</v>
      </c>
      <c r="AP26" s="1163">
        <f t="shared" si="34"/>
        <v>35820482</v>
      </c>
      <c r="AQ26" s="1162">
        <f t="shared" si="16"/>
        <v>6259.039315044557</v>
      </c>
      <c r="AR26" s="1164">
        <f t="shared" si="35"/>
        <v>0.70082438494830257</v>
      </c>
      <c r="AS26" s="1167">
        <f t="shared" si="36"/>
        <v>12</v>
      </c>
      <c r="AT26" s="1162">
        <f t="shared" si="17"/>
        <v>15291441</v>
      </c>
      <c r="AU26" s="1162">
        <f t="shared" si="18"/>
        <v>2671.93</v>
      </c>
      <c r="AV26" s="1167">
        <f t="shared" si="37"/>
        <v>62</v>
      </c>
      <c r="AW26" s="1164">
        <f t="shared" si="38"/>
        <v>0.29917561505169743</v>
      </c>
      <c r="AX26" s="1167">
        <f t="shared" si="39"/>
        <v>51111923</v>
      </c>
      <c r="AY26" s="1168">
        <f t="shared" si="19"/>
        <v>8930.9668006290412</v>
      </c>
      <c r="AZ26" s="1167">
        <f t="shared" si="40"/>
        <v>55</v>
      </c>
    </row>
    <row r="27" spans="1:52" s="614" customFormat="1" ht="15.6" customHeight="1" x14ac:dyDescent="0.2">
      <c r="A27" s="1155">
        <v>21</v>
      </c>
      <c r="B27" s="599" t="s">
        <v>27</v>
      </c>
      <c r="C27" s="600">
        <f>'8_2.1.18 SIS'!AP27</f>
        <v>2987</v>
      </c>
      <c r="D27" s="600">
        <v>2447</v>
      </c>
      <c r="E27" s="600">
        <f t="shared" si="20"/>
        <v>538.34</v>
      </c>
      <c r="F27" s="600">
        <v>1145</v>
      </c>
      <c r="G27" s="600">
        <f t="shared" si="21"/>
        <v>68.7</v>
      </c>
      <c r="H27" s="600">
        <v>489</v>
      </c>
      <c r="I27" s="600">
        <f t="shared" si="22"/>
        <v>733.5</v>
      </c>
      <c r="J27" s="600">
        <v>82</v>
      </c>
      <c r="K27" s="600">
        <f t="shared" si="23"/>
        <v>49.199999999999996</v>
      </c>
      <c r="L27" s="601">
        <f t="shared" si="1"/>
        <v>4513</v>
      </c>
      <c r="M27" s="602">
        <f t="shared" si="2"/>
        <v>0.12035</v>
      </c>
      <c r="N27" s="600">
        <f t="shared" si="3"/>
        <v>359.48545000000001</v>
      </c>
      <c r="O27" s="600">
        <f t="shared" si="24"/>
        <v>1749.2254499999999</v>
      </c>
      <c r="P27" s="600">
        <f t="shared" si="4"/>
        <v>4736.2254499999999</v>
      </c>
      <c r="Q27" s="603">
        <f t="shared" si="25"/>
        <v>3961</v>
      </c>
      <c r="R27" s="603">
        <f t="shared" si="5"/>
        <v>18760189</v>
      </c>
      <c r="S27" s="603">
        <f>'6_Local Deduct Calc'!J27</f>
        <v>3581514</v>
      </c>
      <c r="T27" s="603">
        <f t="shared" si="26"/>
        <v>3581514</v>
      </c>
      <c r="U27" s="604">
        <f t="shared" si="27"/>
        <v>15178675</v>
      </c>
      <c r="V27" s="605">
        <f t="shared" si="41"/>
        <v>0.80910000000000004</v>
      </c>
      <c r="W27" s="605">
        <f t="shared" si="28"/>
        <v>0.19089999999999999</v>
      </c>
      <c r="X27" s="606">
        <f t="shared" si="6"/>
        <v>1199.0338131904921</v>
      </c>
      <c r="Y27" s="603">
        <f>'7_Local Revenue'!AQ27</f>
        <v>7940079</v>
      </c>
      <c r="Z27" s="603">
        <f t="shared" si="29"/>
        <v>4358565</v>
      </c>
      <c r="AA27" s="219">
        <f t="shared" si="30"/>
        <v>0</v>
      </c>
      <c r="AB27" s="607">
        <f t="shared" si="7"/>
        <v>6378464.2600000007</v>
      </c>
      <c r="AC27" s="607">
        <f t="shared" si="8"/>
        <v>4358565</v>
      </c>
      <c r="AD27" s="603">
        <f t="shared" si="9"/>
        <v>1431126.1006199999</v>
      </c>
      <c r="AE27" s="608">
        <f t="shared" si="31"/>
        <v>2927439</v>
      </c>
      <c r="AF27" s="607">
        <f t="shared" si="10"/>
        <v>980</v>
      </c>
      <c r="AG27" s="609">
        <f t="shared" si="32"/>
        <v>0.67169999999999996</v>
      </c>
      <c r="AH27" s="608">
        <f t="shared" si="11"/>
        <v>18106114</v>
      </c>
      <c r="AI27" s="607">
        <f t="shared" si="12"/>
        <v>6062</v>
      </c>
      <c r="AJ27" s="608">
        <f>'3A_Level 3'!L27</f>
        <v>504572</v>
      </c>
      <c r="AK27" s="607">
        <f t="shared" si="13"/>
        <v>168.92266488115166</v>
      </c>
      <c r="AL27" s="608">
        <f t="shared" si="33"/>
        <v>18610686</v>
      </c>
      <c r="AM27" s="607">
        <f t="shared" si="14"/>
        <v>6230.5610980917309</v>
      </c>
      <c r="AN27" s="610">
        <f>'3A_Level 3'!M27</f>
        <v>2327687</v>
      </c>
      <c r="AO27" s="611">
        <f t="shared" si="15"/>
        <v>779.27251422832273</v>
      </c>
      <c r="AP27" s="608">
        <f t="shared" si="34"/>
        <v>20433801</v>
      </c>
      <c r="AQ27" s="607">
        <f t="shared" si="16"/>
        <v>6840.9109474389015</v>
      </c>
      <c r="AR27" s="609">
        <f t="shared" si="35"/>
        <v>0.7201623817398255</v>
      </c>
      <c r="AS27" s="612">
        <f t="shared" si="36"/>
        <v>8</v>
      </c>
      <c r="AT27" s="607">
        <f t="shared" si="17"/>
        <v>7940079</v>
      </c>
      <c r="AU27" s="607">
        <f t="shared" si="18"/>
        <v>2658.21</v>
      </c>
      <c r="AV27" s="612">
        <f t="shared" si="37"/>
        <v>63</v>
      </c>
      <c r="AW27" s="609">
        <f t="shared" si="38"/>
        <v>0.2798376182601745</v>
      </c>
      <c r="AX27" s="612">
        <f t="shared" si="39"/>
        <v>28373880</v>
      </c>
      <c r="AY27" s="613">
        <f t="shared" si="19"/>
        <v>9499.1228657515894</v>
      </c>
      <c r="AZ27" s="612">
        <f t="shared" si="40"/>
        <v>29</v>
      </c>
    </row>
    <row r="28" spans="1:52" s="614" customFormat="1" ht="15.6" customHeight="1" x14ac:dyDescent="0.2">
      <c r="A28" s="1155">
        <v>22</v>
      </c>
      <c r="B28" s="599" t="s">
        <v>28</v>
      </c>
      <c r="C28" s="599">
        <f>'8_2.1.18 SIS'!AP28</f>
        <v>2923</v>
      </c>
      <c r="D28" s="600">
        <v>2139</v>
      </c>
      <c r="E28" s="600">
        <f t="shared" si="20"/>
        <v>470.58</v>
      </c>
      <c r="F28" s="600">
        <v>1683.5</v>
      </c>
      <c r="G28" s="600">
        <f t="shared" si="21"/>
        <v>101.00999999999999</v>
      </c>
      <c r="H28" s="600">
        <v>561</v>
      </c>
      <c r="I28" s="600">
        <f t="shared" si="22"/>
        <v>841.5</v>
      </c>
      <c r="J28" s="600">
        <v>16</v>
      </c>
      <c r="K28" s="600">
        <f t="shared" si="23"/>
        <v>9.6</v>
      </c>
      <c r="L28" s="600">
        <f t="shared" si="1"/>
        <v>4577</v>
      </c>
      <c r="M28" s="602">
        <f t="shared" si="2"/>
        <v>0.12205000000000001</v>
      </c>
      <c r="N28" s="600">
        <f t="shared" si="3"/>
        <v>356.75215000000003</v>
      </c>
      <c r="O28" s="600">
        <f t="shared" si="24"/>
        <v>1779.4421499999999</v>
      </c>
      <c r="P28" s="600">
        <f t="shared" si="4"/>
        <v>4702.4421499999999</v>
      </c>
      <c r="Q28" s="603">
        <f t="shared" si="25"/>
        <v>3961</v>
      </c>
      <c r="R28" s="603">
        <f t="shared" si="5"/>
        <v>18626373</v>
      </c>
      <c r="S28" s="603">
        <f>'6_Local Deduct Calc'!J28</f>
        <v>2075987</v>
      </c>
      <c r="T28" s="603">
        <f t="shared" si="26"/>
        <v>2075987</v>
      </c>
      <c r="U28" s="604">
        <f t="shared" si="27"/>
        <v>16550386</v>
      </c>
      <c r="V28" s="605">
        <f t="shared" si="41"/>
        <v>0.88849999999999996</v>
      </c>
      <c r="W28" s="605">
        <f t="shared" si="28"/>
        <v>0.1115</v>
      </c>
      <c r="X28" s="606">
        <f t="shared" si="6"/>
        <v>710.22476907287034</v>
      </c>
      <c r="Y28" s="603">
        <f>'7_Local Revenue'!AQ28</f>
        <v>6108866</v>
      </c>
      <c r="Z28" s="603">
        <f t="shared" si="29"/>
        <v>4032879</v>
      </c>
      <c r="AA28" s="219">
        <f t="shared" si="30"/>
        <v>0</v>
      </c>
      <c r="AB28" s="607">
        <f t="shared" si="7"/>
        <v>6332966.8200000003</v>
      </c>
      <c r="AC28" s="607">
        <f t="shared" si="8"/>
        <v>4032879</v>
      </c>
      <c r="AD28" s="603">
        <f t="shared" si="9"/>
        <v>773425.53462000005</v>
      </c>
      <c r="AE28" s="608">
        <f t="shared" si="31"/>
        <v>3259453</v>
      </c>
      <c r="AF28" s="607">
        <f t="shared" si="10"/>
        <v>1115</v>
      </c>
      <c r="AG28" s="609">
        <f t="shared" si="32"/>
        <v>0.80820000000000003</v>
      </c>
      <c r="AH28" s="608">
        <f t="shared" si="11"/>
        <v>19809839</v>
      </c>
      <c r="AI28" s="607">
        <f t="shared" si="12"/>
        <v>6777</v>
      </c>
      <c r="AJ28" s="608">
        <f>'3A_Level 3'!L28</f>
        <v>493761</v>
      </c>
      <c r="AK28" s="607">
        <f t="shared" si="13"/>
        <v>168.92268217584675</v>
      </c>
      <c r="AL28" s="608">
        <f t="shared" si="33"/>
        <v>20303600</v>
      </c>
      <c r="AM28" s="607">
        <f t="shared" si="14"/>
        <v>6946.1512145056449</v>
      </c>
      <c r="AN28" s="610">
        <f>'3A_Level 3'!M28</f>
        <v>1944621</v>
      </c>
      <c r="AO28" s="611">
        <f t="shared" si="15"/>
        <v>665.28258638385216</v>
      </c>
      <c r="AP28" s="608">
        <f t="shared" si="34"/>
        <v>21754460</v>
      </c>
      <c r="AQ28" s="607">
        <f t="shared" si="16"/>
        <v>7442.5111187136499</v>
      </c>
      <c r="AR28" s="609">
        <f t="shared" si="35"/>
        <v>0.7807560375240199</v>
      </c>
      <c r="AS28" s="612">
        <f t="shared" si="36"/>
        <v>2</v>
      </c>
      <c r="AT28" s="607">
        <f t="shared" si="17"/>
        <v>6108866</v>
      </c>
      <c r="AU28" s="607">
        <f t="shared" si="18"/>
        <v>2089.9299999999998</v>
      </c>
      <c r="AV28" s="612">
        <f t="shared" si="37"/>
        <v>68</v>
      </c>
      <c r="AW28" s="609">
        <f t="shared" si="38"/>
        <v>0.21924396247598008</v>
      </c>
      <c r="AX28" s="612">
        <f t="shared" si="39"/>
        <v>27863326</v>
      </c>
      <c r="AY28" s="613">
        <f t="shared" si="19"/>
        <v>9532.4413274033523</v>
      </c>
      <c r="AZ28" s="612">
        <f t="shared" si="40"/>
        <v>25</v>
      </c>
    </row>
    <row r="29" spans="1:52" s="614" customFormat="1" ht="15.6" customHeight="1" x14ac:dyDescent="0.2">
      <c r="A29" s="1155">
        <v>23</v>
      </c>
      <c r="B29" s="599" t="s">
        <v>29</v>
      </c>
      <c r="C29" s="599">
        <f>'8_2.1.18 SIS'!AP29</f>
        <v>12707</v>
      </c>
      <c r="D29" s="600">
        <v>9966</v>
      </c>
      <c r="E29" s="600">
        <f t="shared" si="20"/>
        <v>2192.52</v>
      </c>
      <c r="F29" s="600">
        <v>7568.5</v>
      </c>
      <c r="G29" s="600">
        <f t="shared" si="21"/>
        <v>454.10999999999996</v>
      </c>
      <c r="H29" s="600">
        <v>1734</v>
      </c>
      <c r="I29" s="600">
        <f t="shared" si="22"/>
        <v>2601</v>
      </c>
      <c r="J29" s="600">
        <v>411</v>
      </c>
      <c r="K29" s="600">
        <f t="shared" si="23"/>
        <v>246.6</v>
      </c>
      <c r="L29" s="600">
        <f t="shared" si="1"/>
        <v>0</v>
      </c>
      <c r="M29" s="602">
        <f t="shared" si="2"/>
        <v>0</v>
      </c>
      <c r="N29" s="600">
        <f t="shared" si="3"/>
        <v>0</v>
      </c>
      <c r="O29" s="600">
        <f t="shared" si="24"/>
        <v>5494.2300000000005</v>
      </c>
      <c r="P29" s="600">
        <f t="shared" si="4"/>
        <v>18201.23</v>
      </c>
      <c r="Q29" s="603">
        <f t="shared" si="25"/>
        <v>3961</v>
      </c>
      <c r="R29" s="603">
        <f t="shared" si="5"/>
        <v>72095072</v>
      </c>
      <c r="S29" s="603">
        <f>'6_Local Deduct Calc'!J29</f>
        <v>18822671</v>
      </c>
      <c r="T29" s="603">
        <f t="shared" si="26"/>
        <v>18822671</v>
      </c>
      <c r="U29" s="604">
        <f t="shared" si="27"/>
        <v>53272401</v>
      </c>
      <c r="V29" s="605">
        <f t="shared" si="41"/>
        <v>0.7389</v>
      </c>
      <c r="W29" s="605">
        <f t="shared" si="28"/>
        <v>0.2611</v>
      </c>
      <c r="X29" s="606">
        <f t="shared" si="6"/>
        <v>1481.283623199811</v>
      </c>
      <c r="Y29" s="603">
        <f>'7_Local Revenue'!AQ29</f>
        <v>43996249</v>
      </c>
      <c r="Z29" s="603">
        <f t="shared" si="29"/>
        <v>25173578</v>
      </c>
      <c r="AA29" s="219">
        <f t="shared" si="30"/>
        <v>0</v>
      </c>
      <c r="AB29" s="607">
        <f t="shared" si="7"/>
        <v>24512324.48</v>
      </c>
      <c r="AC29" s="607">
        <f t="shared" si="8"/>
        <v>24512324.48</v>
      </c>
      <c r="AD29" s="603">
        <f t="shared" si="9"/>
        <v>11008288.825372159</v>
      </c>
      <c r="AE29" s="608">
        <f t="shared" si="31"/>
        <v>13504036</v>
      </c>
      <c r="AF29" s="607">
        <f t="shared" si="10"/>
        <v>1063</v>
      </c>
      <c r="AG29" s="609">
        <f t="shared" si="32"/>
        <v>0.55089999999999995</v>
      </c>
      <c r="AH29" s="608">
        <f t="shared" si="11"/>
        <v>66776437</v>
      </c>
      <c r="AI29" s="607">
        <f t="shared" si="12"/>
        <v>5255</v>
      </c>
      <c r="AJ29" s="608">
        <f>'3A_Level 3'!L29</f>
        <v>2146499</v>
      </c>
      <c r="AK29" s="607">
        <f t="shared" si="13"/>
        <v>168.92256236719919</v>
      </c>
      <c r="AL29" s="608">
        <f t="shared" si="33"/>
        <v>68922936</v>
      </c>
      <c r="AM29" s="607">
        <f t="shared" si="14"/>
        <v>5424.0132210592583</v>
      </c>
      <c r="AN29" s="610">
        <f>'3A_Level 3'!M29</f>
        <v>10896285</v>
      </c>
      <c r="AO29" s="611">
        <f t="shared" si="15"/>
        <v>857.50255764539236</v>
      </c>
      <c r="AP29" s="608">
        <f t="shared" si="34"/>
        <v>77672722</v>
      </c>
      <c r="AQ29" s="607">
        <f t="shared" si="16"/>
        <v>6112.5932163374518</v>
      </c>
      <c r="AR29" s="609">
        <f t="shared" si="35"/>
        <v>0.6418823825252109</v>
      </c>
      <c r="AS29" s="612">
        <f t="shared" si="36"/>
        <v>35</v>
      </c>
      <c r="AT29" s="607">
        <f t="shared" si="17"/>
        <v>43334995.479999997</v>
      </c>
      <c r="AU29" s="607">
        <f t="shared" si="18"/>
        <v>3410.32</v>
      </c>
      <c r="AV29" s="612">
        <f t="shared" si="37"/>
        <v>34</v>
      </c>
      <c r="AW29" s="609">
        <f t="shared" si="38"/>
        <v>0.35811761747478921</v>
      </c>
      <c r="AX29" s="612">
        <f t="shared" si="39"/>
        <v>121007717.47999999</v>
      </c>
      <c r="AY29" s="613">
        <f t="shared" si="19"/>
        <v>9522.9178783347761</v>
      </c>
      <c r="AZ29" s="612">
        <f t="shared" si="40"/>
        <v>26</v>
      </c>
    </row>
    <row r="30" spans="1:52" s="614" customFormat="1" ht="15.6" customHeight="1" x14ac:dyDescent="0.2">
      <c r="A30" s="1155">
        <v>24</v>
      </c>
      <c r="B30" s="599" t="s">
        <v>30</v>
      </c>
      <c r="C30" s="599">
        <f>'8_2.1.18 SIS'!AP30</f>
        <v>4715</v>
      </c>
      <c r="D30" s="600">
        <v>3509</v>
      </c>
      <c r="E30" s="600">
        <f t="shared" si="20"/>
        <v>771.98</v>
      </c>
      <c r="F30" s="600">
        <v>1960</v>
      </c>
      <c r="G30" s="600">
        <f t="shared" si="21"/>
        <v>117.6</v>
      </c>
      <c r="H30" s="600">
        <v>491</v>
      </c>
      <c r="I30" s="600">
        <f t="shared" si="22"/>
        <v>736.5</v>
      </c>
      <c r="J30" s="600">
        <v>225</v>
      </c>
      <c r="K30" s="600">
        <f t="shared" si="23"/>
        <v>135</v>
      </c>
      <c r="L30" s="600">
        <f t="shared" si="1"/>
        <v>2785</v>
      </c>
      <c r="M30" s="602">
        <f t="shared" si="2"/>
        <v>7.4270000000000003E-2</v>
      </c>
      <c r="N30" s="600">
        <f t="shared" si="3"/>
        <v>350.18305000000004</v>
      </c>
      <c r="O30" s="600">
        <f t="shared" si="24"/>
        <v>2111.26305</v>
      </c>
      <c r="P30" s="600">
        <f t="shared" si="4"/>
        <v>6826.2630499999996</v>
      </c>
      <c r="Q30" s="603">
        <f t="shared" si="25"/>
        <v>3961</v>
      </c>
      <c r="R30" s="603">
        <f t="shared" si="5"/>
        <v>27038828</v>
      </c>
      <c r="S30" s="603">
        <f>'6_Local Deduct Calc'!J30</f>
        <v>19725841</v>
      </c>
      <c r="T30" s="603">
        <f t="shared" si="26"/>
        <v>19725841</v>
      </c>
      <c r="U30" s="604">
        <f t="shared" si="27"/>
        <v>7312987</v>
      </c>
      <c r="V30" s="605">
        <f t="shared" si="41"/>
        <v>0.27050000000000002</v>
      </c>
      <c r="W30" s="605">
        <f t="shared" si="28"/>
        <v>0.72950000000000004</v>
      </c>
      <c r="X30" s="606">
        <f t="shared" si="6"/>
        <v>4183.6354188759278</v>
      </c>
      <c r="Y30" s="603">
        <f>'7_Local Revenue'!AQ30</f>
        <v>65148619</v>
      </c>
      <c r="Z30" s="603">
        <f t="shared" si="29"/>
        <v>45422778</v>
      </c>
      <c r="AA30" s="219">
        <f t="shared" si="30"/>
        <v>0</v>
      </c>
      <c r="AB30" s="607">
        <f t="shared" si="7"/>
        <v>9193201.5200000014</v>
      </c>
      <c r="AC30" s="607">
        <f t="shared" si="8"/>
        <v>9193201.5200000014</v>
      </c>
      <c r="AD30" s="603">
        <f t="shared" si="9"/>
        <v>11535077.675204802</v>
      </c>
      <c r="AE30" s="608">
        <f t="shared" si="31"/>
        <v>0</v>
      </c>
      <c r="AF30" s="607">
        <f t="shared" si="10"/>
        <v>0</v>
      </c>
      <c r="AG30" s="609">
        <f t="shared" si="32"/>
        <v>0</v>
      </c>
      <c r="AH30" s="608">
        <f t="shared" si="11"/>
        <v>7312987</v>
      </c>
      <c r="AI30" s="607">
        <f t="shared" si="12"/>
        <v>1551</v>
      </c>
      <c r="AJ30" s="608">
        <f>'3A_Level 3'!L30</f>
        <v>2126234</v>
      </c>
      <c r="AK30" s="607">
        <f t="shared" si="13"/>
        <v>450.95100742311769</v>
      </c>
      <c r="AL30" s="608">
        <f t="shared" si="33"/>
        <v>9439221</v>
      </c>
      <c r="AM30" s="607">
        <f t="shared" si="14"/>
        <v>2001.9556733828208</v>
      </c>
      <c r="AN30" s="610">
        <f>'3A_Level 3'!M30</f>
        <v>6154023</v>
      </c>
      <c r="AO30" s="611">
        <f t="shared" si="15"/>
        <v>1305.2010604453872</v>
      </c>
      <c r="AP30" s="608">
        <f t="shared" si="34"/>
        <v>13467010</v>
      </c>
      <c r="AQ30" s="607">
        <f t="shared" si="16"/>
        <v>2856.20572640509</v>
      </c>
      <c r="AR30" s="609">
        <f t="shared" si="35"/>
        <v>0.31772267525138248</v>
      </c>
      <c r="AS30" s="612">
        <f t="shared" si="36"/>
        <v>68</v>
      </c>
      <c r="AT30" s="607">
        <f t="shared" si="17"/>
        <v>28919042.52</v>
      </c>
      <c r="AU30" s="607">
        <f t="shared" si="18"/>
        <v>6133.41</v>
      </c>
      <c r="AV30" s="612">
        <f t="shared" si="37"/>
        <v>2</v>
      </c>
      <c r="AW30" s="609">
        <f t="shared" si="38"/>
        <v>0.68227732474861758</v>
      </c>
      <c r="AX30" s="612">
        <f t="shared" si="39"/>
        <v>42386052.519999996</v>
      </c>
      <c r="AY30" s="613">
        <f t="shared" si="19"/>
        <v>8989.6187741251324</v>
      </c>
      <c r="AZ30" s="612">
        <f t="shared" si="40"/>
        <v>52</v>
      </c>
    </row>
    <row r="31" spans="1:52" s="616" customFormat="1" ht="15.6" customHeight="1" x14ac:dyDescent="0.2">
      <c r="A31" s="1156">
        <v>25</v>
      </c>
      <c r="B31" s="1157" t="s">
        <v>31</v>
      </c>
      <c r="C31" s="1157">
        <f>'8_2.1.18 SIS'!AP31</f>
        <v>2238</v>
      </c>
      <c r="D31" s="1158">
        <v>1667</v>
      </c>
      <c r="E31" s="1158">
        <f t="shared" si="20"/>
        <v>366.74</v>
      </c>
      <c r="F31" s="1158">
        <v>1258</v>
      </c>
      <c r="G31" s="1158">
        <f t="shared" si="21"/>
        <v>75.48</v>
      </c>
      <c r="H31" s="1158">
        <v>204</v>
      </c>
      <c r="I31" s="1158">
        <f t="shared" si="22"/>
        <v>306</v>
      </c>
      <c r="J31" s="1158">
        <v>88</v>
      </c>
      <c r="K31" s="1158">
        <f t="shared" si="23"/>
        <v>52.8</v>
      </c>
      <c r="L31" s="1158">
        <f t="shared" si="1"/>
        <v>5262</v>
      </c>
      <c r="M31" s="1159">
        <f t="shared" si="2"/>
        <v>0.14032</v>
      </c>
      <c r="N31" s="1158">
        <f t="shared" si="3"/>
        <v>314.03616</v>
      </c>
      <c r="O31" s="1158">
        <f t="shared" si="24"/>
        <v>1115.0561600000001</v>
      </c>
      <c r="P31" s="615">
        <f t="shared" si="4"/>
        <v>3353.0561600000001</v>
      </c>
      <c r="Q31" s="1030">
        <f t="shared" si="25"/>
        <v>3961</v>
      </c>
      <c r="R31" s="1030">
        <f t="shared" si="5"/>
        <v>13281455</v>
      </c>
      <c r="S31" s="1030">
        <f>'6_Local Deduct Calc'!J31</f>
        <v>4939674</v>
      </c>
      <c r="T31" s="1030">
        <f t="shared" si="26"/>
        <v>4939674</v>
      </c>
      <c r="U31" s="1031">
        <f t="shared" si="27"/>
        <v>8341781</v>
      </c>
      <c r="V31" s="1160">
        <f t="shared" si="41"/>
        <v>0.62809999999999999</v>
      </c>
      <c r="W31" s="1032">
        <f t="shared" si="28"/>
        <v>0.37190000000000001</v>
      </c>
      <c r="X31" s="1033">
        <f t="shared" si="6"/>
        <v>2207.1823056300268</v>
      </c>
      <c r="Y31" s="1030">
        <f>'7_Local Revenue'!AQ31</f>
        <v>11867691</v>
      </c>
      <c r="Z31" s="1030">
        <f t="shared" si="29"/>
        <v>6928017</v>
      </c>
      <c r="AA31" s="1161">
        <f t="shared" si="30"/>
        <v>0</v>
      </c>
      <c r="AB31" s="1162">
        <f t="shared" si="7"/>
        <v>4515694.7</v>
      </c>
      <c r="AC31" s="1162">
        <f t="shared" si="8"/>
        <v>4515694.7</v>
      </c>
      <c r="AD31" s="1030">
        <f t="shared" si="9"/>
        <v>2888545.3973596003</v>
      </c>
      <c r="AE31" s="1163">
        <f t="shared" si="31"/>
        <v>1627149</v>
      </c>
      <c r="AF31" s="1162">
        <f t="shared" si="10"/>
        <v>727</v>
      </c>
      <c r="AG31" s="1164">
        <f t="shared" si="32"/>
        <v>0.36030000000000001</v>
      </c>
      <c r="AH31" s="1163">
        <f t="shared" si="11"/>
        <v>9968930</v>
      </c>
      <c r="AI31" s="1162">
        <f t="shared" si="12"/>
        <v>4454</v>
      </c>
      <c r="AJ31" s="1163">
        <f>'3A_Level 3'!L31</f>
        <v>378049</v>
      </c>
      <c r="AK31" s="1162">
        <f t="shared" si="13"/>
        <v>168.92269883824844</v>
      </c>
      <c r="AL31" s="1163">
        <f t="shared" si="33"/>
        <v>10346979</v>
      </c>
      <c r="AM31" s="1162">
        <f t="shared" si="14"/>
        <v>4623.3150134048255</v>
      </c>
      <c r="AN31" s="1165">
        <f>'3A_Level 3'!M31</f>
        <v>1841097</v>
      </c>
      <c r="AO31" s="1166">
        <f t="shared" si="15"/>
        <v>822.65281501340485</v>
      </c>
      <c r="AP31" s="1163">
        <f t="shared" si="34"/>
        <v>11810027</v>
      </c>
      <c r="AQ31" s="1162">
        <f t="shared" si="16"/>
        <v>5277.0451295799821</v>
      </c>
      <c r="AR31" s="1164">
        <f t="shared" si="35"/>
        <v>0.55536361357244812</v>
      </c>
      <c r="AS31" s="1167">
        <f t="shared" si="36"/>
        <v>50</v>
      </c>
      <c r="AT31" s="1162">
        <f t="shared" si="17"/>
        <v>9455368.6999999993</v>
      </c>
      <c r="AU31" s="1162">
        <f t="shared" si="18"/>
        <v>4224.92</v>
      </c>
      <c r="AV31" s="1167">
        <f t="shared" si="37"/>
        <v>20</v>
      </c>
      <c r="AW31" s="1164">
        <f t="shared" si="38"/>
        <v>0.44463638642755188</v>
      </c>
      <c r="AX31" s="1167">
        <f t="shared" si="39"/>
        <v>21265395.699999999</v>
      </c>
      <c r="AY31" s="1168">
        <f t="shared" si="19"/>
        <v>9501.9641197497767</v>
      </c>
      <c r="AZ31" s="1167">
        <f t="shared" si="40"/>
        <v>28</v>
      </c>
    </row>
    <row r="32" spans="1:52" s="614" customFormat="1" ht="15.6" customHeight="1" x14ac:dyDescent="0.2">
      <c r="A32" s="1155">
        <v>26</v>
      </c>
      <c r="B32" s="599" t="s">
        <v>32</v>
      </c>
      <c r="C32" s="600">
        <f>'8_2.1.18 SIS'!AP32</f>
        <v>48845</v>
      </c>
      <c r="D32" s="600">
        <v>39191</v>
      </c>
      <c r="E32" s="600">
        <f t="shared" si="20"/>
        <v>8622.02</v>
      </c>
      <c r="F32" s="600">
        <v>14808.5</v>
      </c>
      <c r="G32" s="600">
        <f t="shared" si="21"/>
        <v>888.51</v>
      </c>
      <c r="H32" s="600">
        <v>6262</v>
      </c>
      <c r="I32" s="600">
        <f t="shared" si="22"/>
        <v>9393</v>
      </c>
      <c r="J32" s="600">
        <v>3008</v>
      </c>
      <c r="K32" s="600">
        <f t="shared" si="23"/>
        <v>1804.8</v>
      </c>
      <c r="L32" s="601">
        <f t="shared" si="1"/>
        <v>0</v>
      </c>
      <c r="M32" s="602">
        <f t="shared" si="2"/>
        <v>0</v>
      </c>
      <c r="N32" s="600">
        <f t="shared" si="3"/>
        <v>0</v>
      </c>
      <c r="O32" s="600">
        <f t="shared" si="24"/>
        <v>20708.329999999998</v>
      </c>
      <c r="P32" s="600">
        <f t="shared" si="4"/>
        <v>69553.33</v>
      </c>
      <c r="Q32" s="603">
        <f t="shared" si="25"/>
        <v>3961</v>
      </c>
      <c r="R32" s="603">
        <f t="shared" si="5"/>
        <v>275500740</v>
      </c>
      <c r="S32" s="603">
        <f>'6_Local Deduct Calc'!J32</f>
        <v>127282232</v>
      </c>
      <c r="T32" s="603">
        <f t="shared" si="26"/>
        <v>127282232</v>
      </c>
      <c r="U32" s="604">
        <f t="shared" si="27"/>
        <v>148218508</v>
      </c>
      <c r="V32" s="605">
        <f t="shared" si="41"/>
        <v>0.53800000000000003</v>
      </c>
      <c r="W32" s="605">
        <f t="shared" si="28"/>
        <v>0.46200000000000002</v>
      </c>
      <c r="X32" s="606">
        <f t="shared" si="6"/>
        <v>2605.83953321732</v>
      </c>
      <c r="Y32" s="603">
        <f>'7_Local Revenue'!AQ32</f>
        <v>273248416</v>
      </c>
      <c r="Z32" s="603">
        <f t="shared" si="29"/>
        <v>145966184</v>
      </c>
      <c r="AA32" s="219">
        <f t="shared" si="30"/>
        <v>0</v>
      </c>
      <c r="AB32" s="607">
        <f t="shared" si="7"/>
        <v>93670251.600000009</v>
      </c>
      <c r="AC32" s="607">
        <f t="shared" si="8"/>
        <v>93670251.600000009</v>
      </c>
      <c r="AD32" s="603">
        <f t="shared" si="9"/>
        <v>74434128.731424004</v>
      </c>
      <c r="AE32" s="608">
        <f t="shared" si="31"/>
        <v>19236123</v>
      </c>
      <c r="AF32" s="607">
        <f t="shared" si="10"/>
        <v>394</v>
      </c>
      <c r="AG32" s="609">
        <f t="shared" si="32"/>
        <v>0.2054</v>
      </c>
      <c r="AH32" s="608">
        <f t="shared" si="11"/>
        <v>167454631</v>
      </c>
      <c r="AI32" s="607">
        <f t="shared" si="12"/>
        <v>3428</v>
      </c>
      <c r="AJ32" s="608">
        <f>'3A_Level 3'!L32</f>
        <v>19782247</v>
      </c>
      <c r="AK32" s="607">
        <f t="shared" si="13"/>
        <v>405.00045040434026</v>
      </c>
      <c r="AL32" s="608">
        <f t="shared" si="33"/>
        <v>187236878</v>
      </c>
      <c r="AM32" s="607">
        <f t="shared" si="14"/>
        <v>3833.2864776333299</v>
      </c>
      <c r="AN32" s="610">
        <f>'3A_Level 3'!M32</f>
        <v>60657208</v>
      </c>
      <c r="AO32" s="611">
        <f t="shared" si="15"/>
        <v>1241.8304432388168</v>
      </c>
      <c r="AP32" s="608">
        <f t="shared" si="34"/>
        <v>228111839</v>
      </c>
      <c r="AQ32" s="607">
        <f t="shared" si="16"/>
        <v>4670.1164704678067</v>
      </c>
      <c r="AR32" s="609">
        <f t="shared" si="35"/>
        <v>0.50797141416016822</v>
      </c>
      <c r="AS32" s="612">
        <f t="shared" si="36"/>
        <v>54</v>
      </c>
      <c r="AT32" s="607">
        <f t="shared" si="17"/>
        <v>220952483.59999999</v>
      </c>
      <c r="AU32" s="607">
        <f t="shared" si="18"/>
        <v>4523.54</v>
      </c>
      <c r="AV32" s="612">
        <f t="shared" si="37"/>
        <v>15</v>
      </c>
      <c r="AW32" s="609">
        <f t="shared" si="38"/>
        <v>0.49202858583983172</v>
      </c>
      <c r="AX32" s="612">
        <f t="shared" si="39"/>
        <v>449064322.60000002</v>
      </c>
      <c r="AY32" s="613">
        <f t="shared" si="19"/>
        <v>9193.6599979527073</v>
      </c>
      <c r="AZ32" s="612">
        <f t="shared" si="40"/>
        <v>43</v>
      </c>
    </row>
    <row r="33" spans="1:52" s="614" customFormat="1" ht="15.6" customHeight="1" x14ac:dyDescent="0.2">
      <c r="A33" s="1155">
        <v>27</v>
      </c>
      <c r="B33" s="599" t="s">
        <v>33</v>
      </c>
      <c r="C33" s="599">
        <f>'8_2.1.18 SIS'!AP33</f>
        <v>5667</v>
      </c>
      <c r="D33" s="600">
        <v>3580</v>
      </c>
      <c r="E33" s="600">
        <f t="shared" si="20"/>
        <v>787.6</v>
      </c>
      <c r="F33" s="600">
        <v>3539</v>
      </c>
      <c r="G33" s="600">
        <f t="shared" si="21"/>
        <v>212.34</v>
      </c>
      <c r="H33" s="600">
        <v>776</v>
      </c>
      <c r="I33" s="600">
        <f t="shared" si="22"/>
        <v>1164</v>
      </c>
      <c r="J33" s="600">
        <v>167</v>
      </c>
      <c r="K33" s="600">
        <f t="shared" si="23"/>
        <v>100.2</v>
      </c>
      <c r="L33" s="600">
        <f t="shared" si="1"/>
        <v>1833</v>
      </c>
      <c r="M33" s="602">
        <f t="shared" si="2"/>
        <v>4.888E-2</v>
      </c>
      <c r="N33" s="600">
        <f t="shared" si="3"/>
        <v>277.00295999999997</v>
      </c>
      <c r="O33" s="600">
        <f t="shared" si="24"/>
        <v>2541.1429599999997</v>
      </c>
      <c r="P33" s="600">
        <f t="shared" si="4"/>
        <v>8208.1429599999992</v>
      </c>
      <c r="Q33" s="603">
        <f t="shared" si="25"/>
        <v>3961</v>
      </c>
      <c r="R33" s="603">
        <f t="shared" si="5"/>
        <v>32512454</v>
      </c>
      <c r="S33" s="603">
        <f>'6_Local Deduct Calc'!J33</f>
        <v>6865603</v>
      </c>
      <c r="T33" s="603">
        <f t="shared" si="26"/>
        <v>6865603</v>
      </c>
      <c r="U33" s="604">
        <f t="shared" si="27"/>
        <v>25646851</v>
      </c>
      <c r="V33" s="605">
        <f t="shared" si="41"/>
        <v>0.78879999999999995</v>
      </c>
      <c r="W33" s="605">
        <f t="shared" si="28"/>
        <v>0.2112</v>
      </c>
      <c r="X33" s="606">
        <f t="shared" si="6"/>
        <v>1211.5057349567674</v>
      </c>
      <c r="Y33" s="603">
        <f>'7_Local Revenue'!AQ33</f>
        <v>19333174</v>
      </c>
      <c r="Z33" s="603">
        <f t="shared" si="29"/>
        <v>12467571</v>
      </c>
      <c r="AA33" s="219">
        <f t="shared" si="30"/>
        <v>0</v>
      </c>
      <c r="AB33" s="607">
        <f t="shared" si="7"/>
        <v>11054234.360000001</v>
      </c>
      <c r="AC33" s="607">
        <f t="shared" si="8"/>
        <v>11054234.360000001</v>
      </c>
      <c r="AD33" s="603">
        <f t="shared" si="9"/>
        <v>4015605.3905510404</v>
      </c>
      <c r="AE33" s="608">
        <f t="shared" si="31"/>
        <v>7038629</v>
      </c>
      <c r="AF33" s="607">
        <f t="shared" si="10"/>
        <v>1242</v>
      </c>
      <c r="AG33" s="609">
        <f t="shared" si="32"/>
        <v>0.63670000000000004</v>
      </c>
      <c r="AH33" s="608">
        <f t="shared" si="11"/>
        <v>32685480</v>
      </c>
      <c r="AI33" s="607">
        <f t="shared" si="12"/>
        <v>5768</v>
      </c>
      <c r="AJ33" s="608">
        <f>'3A_Level 3'!L33</f>
        <v>957284</v>
      </c>
      <c r="AK33" s="607">
        <f t="shared" si="13"/>
        <v>168.92253396859007</v>
      </c>
      <c r="AL33" s="608">
        <f t="shared" si="33"/>
        <v>33642764</v>
      </c>
      <c r="AM33" s="607">
        <f t="shared" si="14"/>
        <v>5936.6091406387859</v>
      </c>
      <c r="AN33" s="610">
        <f>'3A_Level 3'!M33</f>
        <v>4884855</v>
      </c>
      <c r="AO33" s="611">
        <f t="shared" si="15"/>
        <v>861.98253043938587</v>
      </c>
      <c r="AP33" s="608">
        <f t="shared" si="34"/>
        <v>37570335</v>
      </c>
      <c r="AQ33" s="607">
        <f t="shared" si="16"/>
        <v>6629.6691371095822</v>
      </c>
      <c r="AR33" s="609">
        <f t="shared" si="35"/>
        <v>0.67706286360506085</v>
      </c>
      <c r="AS33" s="612">
        <f t="shared" si="36"/>
        <v>24</v>
      </c>
      <c r="AT33" s="607">
        <f t="shared" si="17"/>
        <v>17919837.359999999</v>
      </c>
      <c r="AU33" s="607">
        <f t="shared" si="18"/>
        <v>3162.14</v>
      </c>
      <c r="AV33" s="612">
        <f t="shared" si="37"/>
        <v>49</v>
      </c>
      <c r="AW33" s="609">
        <f t="shared" si="38"/>
        <v>0.32293713639493909</v>
      </c>
      <c r="AX33" s="612">
        <f t="shared" si="39"/>
        <v>55490172.359999999</v>
      </c>
      <c r="AY33" s="613">
        <f t="shared" si="19"/>
        <v>9791.8073689782959</v>
      </c>
      <c r="AZ33" s="612">
        <f t="shared" si="40"/>
        <v>18</v>
      </c>
    </row>
    <row r="34" spans="1:52" s="614" customFormat="1" ht="15.6" customHeight="1" x14ac:dyDescent="0.2">
      <c r="A34" s="1155">
        <v>28</v>
      </c>
      <c r="B34" s="599" t="s">
        <v>34</v>
      </c>
      <c r="C34" s="599">
        <f>'8_2.1.18 SIS'!AP34</f>
        <v>31959</v>
      </c>
      <c r="D34" s="600">
        <v>20116</v>
      </c>
      <c r="E34" s="600">
        <f t="shared" si="20"/>
        <v>4425.5200000000004</v>
      </c>
      <c r="F34" s="600">
        <v>12308</v>
      </c>
      <c r="G34" s="600">
        <f t="shared" si="21"/>
        <v>738.48</v>
      </c>
      <c r="H34" s="600">
        <v>3084</v>
      </c>
      <c r="I34" s="600">
        <f t="shared" si="22"/>
        <v>4626</v>
      </c>
      <c r="J34" s="600">
        <v>1426</v>
      </c>
      <c r="K34" s="600">
        <f t="shared" si="23"/>
        <v>855.6</v>
      </c>
      <c r="L34" s="600">
        <f t="shared" si="1"/>
        <v>0</v>
      </c>
      <c r="M34" s="602">
        <f t="shared" si="2"/>
        <v>0</v>
      </c>
      <c r="N34" s="600">
        <f t="shared" si="3"/>
        <v>0</v>
      </c>
      <c r="O34" s="600">
        <f t="shared" si="24"/>
        <v>10645.6</v>
      </c>
      <c r="P34" s="600">
        <f t="shared" si="4"/>
        <v>42604.6</v>
      </c>
      <c r="Q34" s="603">
        <f t="shared" si="25"/>
        <v>3961</v>
      </c>
      <c r="R34" s="603">
        <f t="shared" si="5"/>
        <v>168756821</v>
      </c>
      <c r="S34" s="603">
        <f>'6_Local Deduct Calc'!J34</f>
        <v>78386286</v>
      </c>
      <c r="T34" s="603">
        <f t="shared" si="26"/>
        <v>78386286</v>
      </c>
      <c r="U34" s="604">
        <f t="shared" si="27"/>
        <v>90370535</v>
      </c>
      <c r="V34" s="605">
        <f t="shared" si="41"/>
        <v>0.53549999999999998</v>
      </c>
      <c r="W34" s="605">
        <f t="shared" si="28"/>
        <v>0.46450000000000002</v>
      </c>
      <c r="X34" s="606">
        <f t="shared" si="6"/>
        <v>2452.7139772833943</v>
      </c>
      <c r="Y34" s="603">
        <f>'7_Local Revenue'!AQ34</f>
        <v>186761071</v>
      </c>
      <c r="Z34" s="603">
        <f t="shared" si="29"/>
        <v>108374785</v>
      </c>
      <c r="AA34" s="219">
        <f t="shared" si="30"/>
        <v>0</v>
      </c>
      <c r="AB34" s="607">
        <f t="shared" si="7"/>
        <v>57377319.140000001</v>
      </c>
      <c r="AC34" s="607">
        <f t="shared" si="8"/>
        <v>57377319.140000001</v>
      </c>
      <c r="AD34" s="603">
        <f t="shared" si="9"/>
        <v>45841035.353711598</v>
      </c>
      <c r="AE34" s="608">
        <f t="shared" si="31"/>
        <v>11536284</v>
      </c>
      <c r="AF34" s="607">
        <f t="shared" si="10"/>
        <v>361</v>
      </c>
      <c r="AG34" s="609">
        <f t="shared" si="32"/>
        <v>0.2011</v>
      </c>
      <c r="AH34" s="608">
        <f t="shared" si="11"/>
        <v>101906819</v>
      </c>
      <c r="AI34" s="607">
        <f t="shared" si="12"/>
        <v>3189</v>
      </c>
      <c r="AJ34" s="608">
        <f>'3A_Level 3'!L34</f>
        <v>7394972</v>
      </c>
      <c r="AK34" s="607">
        <f t="shared" si="13"/>
        <v>231.38934259520011</v>
      </c>
      <c r="AL34" s="608">
        <f t="shared" si="33"/>
        <v>109301791</v>
      </c>
      <c r="AM34" s="607">
        <f t="shared" si="14"/>
        <v>3420.0629243718513</v>
      </c>
      <c r="AN34" s="610">
        <f>'3A_Level 3'!M34</f>
        <v>29587302</v>
      </c>
      <c r="AO34" s="611">
        <f t="shared" si="15"/>
        <v>925.78935511123632</v>
      </c>
      <c r="AP34" s="608">
        <f t="shared" si="34"/>
        <v>131494121</v>
      </c>
      <c r="AQ34" s="607">
        <f t="shared" si="16"/>
        <v>4114.4629368878877</v>
      </c>
      <c r="AR34" s="609">
        <f t="shared" si="35"/>
        <v>0.49201242148980295</v>
      </c>
      <c r="AS34" s="612">
        <f t="shared" si="36"/>
        <v>56</v>
      </c>
      <c r="AT34" s="607">
        <f t="shared" si="17"/>
        <v>135763605.13999999</v>
      </c>
      <c r="AU34" s="607">
        <f t="shared" si="18"/>
        <v>4248.0600000000004</v>
      </c>
      <c r="AV34" s="612">
        <f t="shared" si="37"/>
        <v>19</v>
      </c>
      <c r="AW34" s="609">
        <f t="shared" si="38"/>
        <v>0.50798757851019705</v>
      </c>
      <c r="AX34" s="612">
        <f t="shared" si="39"/>
        <v>267257726.13999999</v>
      </c>
      <c r="AY34" s="613">
        <f t="shared" si="19"/>
        <v>8362.5184185988292</v>
      </c>
      <c r="AZ34" s="612">
        <f t="shared" si="40"/>
        <v>65</v>
      </c>
    </row>
    <row r="35" spans="1:52" s="614" customFormat="1" ht="15.6" customHeight="1" x14ac:dyDescent="0.2">
      <c r="A35" s="1155">
        <v>29</v>
      </c>
      <c r="B35" s="599" t="s">
        <v>35</v>
      </c>
      <c r="C35" s="599">
        <f>'8_2.1.18 SIS'!AP35</f>
        <v>14042</v>
      </c>
      <c r="D35" s="600">
        <v>9601</v>
      </c>
      <c r="E35" s="600">
        <f t="shared" si="20"/>
        <v>2112.2199999999998</v>
      </c>
      <c r="F35" s="600">
        <v>8368</v>
      </c>
      <c r="G35" s="600">
        <f t="shared" si="21"/>
        <v>502.08</v>
      </c>
      <c r="H35" s="600">
        <v>1249</v>
      </c>
      <c r="I35" s="600">
        <f t="shared" si="22"/>
        <v>1873.5</v>
      </c>
      <c r="J35" s="600">
        <v>249</v>
      </c>
      <c r="K35" s="600">
        <f t="shared" si="23"/>
        <v>149.4</v>
      </c>
      <c r="L35" s="600">
        <f t="shared" si="1"/>
        <v>0</v>
      </c>
      <c r="M35" s="602">
        <f t="shared" si="2"/>
        <v>0</v>
      </c>
      <c r="N35" s="600">
        <f t="shared" si="3"/>
        <v>0</v>
      </c>
      <c r="O35" s="600">
        <f t="shared" si="24"/>
        <v>4637.1999999999989</v>
      </c>
      <c r="P35" s="600">
        <f t="shared" si="4"/>
        <v>18679.199999999997</v>
      </c>
      <c r="Q35" s="603">
        <f t="shared" si="25"/>
        <v>3961</v>
      </c>
      <c r="R35" s="603">
        <f t="shared" si="5"/>
        <v>73988311</v>
      </c>
      <c r="S35" s="603">
        <f>'6_Local Deduct Calc'!J35</f>
        <v>26868110</v>
      </c>
      <c r="T35" s="603">
        <f t="shared" si="26"/>
        <v>26868110</v>
      </c>
      <c r="U35" s="604">
        <f t="shared" si="27"/>
        <v>47120201</v>
      </c>
      <c r="V35" s="605">
        <f t="shared" si="41"/>
        <v>0.63690000000000002</v>
      </c>
      <c r="W35" s="605">
        <f t="shared" si="28"/>
        <v>0.36309999999999998</v>
      </c>
      <c r="X35" s="606">
        <f t="shared" si="6"/>
        <v>1913.4104828372026</v>
      </c>
      <c r="Y35" s="603">
        <f>'7_Local Revenue'!AQ35</f>
        <v>71383973</v>
      </c>
      <c r="Z35" s="603">
        <f t="shared" si="29"/>
        <v>44515863</v>
      </c>
      <c r="AA35" s="219">
        <f t="shared" si="30"/>
        <v>0</v>
      </c>
      <c r="AB35" s="607">
        <f t="shared" si="7"/>
        <v>25156025.740000002</v>
      </c>
      <c r="AC35" s="607">
        <f t="shared" si="8"/>
        <v>25156025.740000002</v>
      </c>
      <c r="AD35" s="603">
        <f t="shared" si="9"/>
        <v>15710743.067453681</v>
      </c>
      <c r="AE35" s="608">
        <f t="shared" si="31"/>
        <v>9445283</v>
      </c>
      <c r="AF35" s="607">
        <f t="shared" si="10"/>
        <v>673</v>
      </c>
      <c r="AG35" s="609">
        <f t="shared" si="32"/>
        <v>0.3755</v>
      </c>
      <c r="AH35" s="608">
        <f t="shared" si="11"/>
        <v>56565484</v>
      </c>
      <c r="AI35" s="607">
        <f t="shared" si="12"/>
        <v>4028</v>
      </c>
      <c r="AJ35" s="608">
        <f>'3A_Level 3'!L35</f>
        <v>2372010</v>
      </c>
      <c r="AK35" s="607">
        <f t="shared" si="13"/>
        <v>168.92251815980629</v>
      </c>
      <c r="AL35" s="608">
        <f t="shared" si="33"/>
        <v>58937494</v>
      </c>
      <c r="AM35" s="607">
        <f t="shared" si="14"/>
        <v>4197.2293120638087</v>
      </c>
      <c r="AN35" s="610">
        <f>'3A_Level 3'!M35</f>
        <v>12973018</v>
      </c>
      <c r="AO35" s="611">
        <f t="shared" si="15"/>
        <v>923.87252528129898</v>
      </c>
      <c r="AP35" s="608">
        <f t="shared" si="34"/>
        <v>69538502</v>
      </c>
      <c r="AQ35" s="607">
        <f t="shared" si="16"/>
        <v>4952.1793191853012</v>
      </c>
      <c r="AR35" s="609">
        <f t="shared" si="35"/>
        <v>0.57203844283742833</v>
      </c>
      <c r="AS35" s="612">
        <f t="shared" si="36"/>
        <v>49</v>
      </c>
      <c r="AT35" s="607">
        <f t="shared" si="17"/>
        <v>52024135.740000002</v>
      </c>
      <c r="AU35" s="607">
        <f t="shared" si="18"/>
        <v>3704.9</v>
      </c>
      <c r="AV35" s="612">
        <f t="shared" si="37"/>
        <v>29</v>
      </c>
      <c r="AW35" s="609">
        <f t="shared" si="38"/>
        <v>0.42796155716257162</v>
      </c>
      <c r="AX35" s="612">
        <f t="shared" si="39"/>
        <v>121562637.74000001</v>
      </c>
      <c r="AY35" s="613">
        <f t="shared" si="19"/>
        <v>8657.0743298675407</v>
      </c>
      <c r="AZ35" s="612">
        <f t="shared" si="40"/>
        <v>60</v>
      </c>
    </row>
    <row r="36" spans="1:52" s="616" customFormat="1" ht="15.6" customHeight="1" x14ac:dyDescent="0.2">
      <c r="A36" s="1156">
        <v>30</v>
      </c>
      <c r="B36" s="1157" t="s">
        <v>36</v>
      </c>
      <c r="C36" s="1157">
        <f>'8_2.1.18 SIS'!AP36</f>
        <v>2503</v>
      </c>
      <c r="D36" s="1158">
        <v>1623</v>
      </c>
      <c r="E36" s="1158">
        <f t="shared" si="20"/>
        <v>357.06</v>
      </c>
      <c r="F36" s="1158">
        <v>1038.5</v>
      </c>
      <c r="G36" s="1158">
        <f t="shared" si="21"/>
        <v>62.309999999999995</v>
      </c>
      <c r="H36" s="1158">
        <v>281</v>
      </c>
      <c r="I36" s="1158">
        <f t="shared" si="22"/>
        <v>421.5</v>
      </c>
      <c r="J36" s="1158">
        <v>37</v>
      </c>
      <c r="K36" s="1158">
        <f t="shared" si="23"/>
        <v>22.2</v>
      </c>
      <c r="L36" s="1158">
        <f t="shared" si="1"/>
        <v>4997</v>
      </c>
      <c r="M36" s="1159">
        <f t="shared" si="2"/>
        <v>0.13325000000000001</v>
      </c>
      <c r="N36" s="1158">
        <f t="shared" si="3"/>
        <v>333.52475000000004</v>
      </c>
      <c r="O36" s="1158">
        <f t="shared" si="24"/>
        <v>1196.5947500000002</v>
      </c>
      <c r="P36" s="615">
        <f t="shared" si="4"/>
        <v>3699.5947500000002</v>
      </c>
      <c r="Q36" s="1030">
        <f t="shared" si="25"/>
        <v>3961</v>
      </c>
      <c r="R36" s="1030">
        <f t="shared" si="5"/>
        <v>14654095</v>
      </c>
      <c r="S36" s="1030">
        <f>'6_Local Deduct Calc'!J36</f>
        <v>2845465</v>
      </c>
      <c r="T36" s="1030">
        <f t="shared" si="26"/>
        <v>2845465</v>
      </c>
      <c r="U36" s="1031">
        <f t="shared" si="27"/>
        <v>11808630</v>
      </c>
      <c r="V36" s="1160">
        <f t="shared" si="41"/>
        <v>0.80579999999999996</v>
      </c>
      <c r="W36" s="1032">
        <f t="shared" si="28"/>
        <v>0.19420000000000001</v>
      </c>
      <c r="X36" s="1033">
        <f t="shared" si="6"/>
        <v>1136.821813823412</v>
      </c>
      <c r="Y36" s="1030">
        <f>'7_Local Revenue'!AQ36</f>
        <v>9843966</v>
      </c>
      <c r="Z36" s="1030">
        <f t="shared" si="29"/>
        <v>6998501</v>
      </c>
      <c r="AA36" s="1161">
        <f t="shared" si="30"/>
        <v>0</v>
      </c>
      <c r="AB36" s="1162">
        <f t="shared" si="7"/>
        <v>4982392.3000000007</v>
      </c>
      <c r="AC36" s="1162">
        <f t="shared" si="8"/>
        <v>4982392.3000000007</v>
      </c>
      <c r="AD36" s="1030">
        <f t="shared" si="9"/>
        <v>1664238.6056152002</v>
      </c>
      <c r="AE36" s="1163">
        <f t="shared" si="31"/>
        <v>3318154</v>
      </c>
      <c r="AF36" s="1162">
        <f t="shared" si="10"/>
        <v>1326</v>
      </c>
      <c r="AG36" s="1164">
        <f t="shared" si="32"/>
        <v>0.66600000000000004</v>
      </c>
      <c r="AH36" s="1163">
        <f t="shared" si="11"/>
        <v>15126784</v>
      </c>
      <c r="AI36" s="1162">
        <f t="shared" si="12"/>
        <v>6043</v>
      </c>
      <c r="AJ36" s="1163">
        <f>'3A_Level 3'!L36</f>
        <v>422813</v>
      </c>
      <c r="AK36" s="1162">
        <f t="shared" si="13"/>
        <v>168.92249300838992</v>
      </c>
      <c r="AL36" s="1163">
        <f t="shared" si="33"/>
        <v>15549597</v>
      </c>
      <c r="AM36" s="1162">
        <f t="shared" si="14"/>
        <v>6212.3839392728723</v>
      </c>
      <c r="AN36" s="1165">
        <f>'3A_Level 3'!M36</f>
        <v>2242920</v>
      </c>
      <c r="AO36" s="1166">
        <f t="shared" si="15"/>
        <v>896.09268877347188</v>
      </c>
      <c r="AP36" s="1163">
        <f t="shared" si="34"/>
        <v>17369704</v>
      </c>
      <c r="AQ36" s="1162">
        <f t="shared" si="16"/>
        <v>6939.5541350379544</v>
      </c>
      <c r="AR36" s="1164">
        <f t="shared" si="35"/>
        <v>0.68934067837747459</v>
      </c>
      <c r="AS36" s="1167">
        <f t="shared" si="36"/>
        <v>18</v>
      </c>
      <c r="AT36" s="1162">
        <f t="shared" si="17"/>
        <v>7827857.2999999998</v>
      </c>
      <c r="AU36" s="1162">
        <f t="shared" si="18"/>
        <v>3127.39</v>
      </c>
      <c r="AV36" s="1167">
        <f t="shared" si="37"/>
        <v>50</v>
      </c>
      <c r="AW36" s="1164">
        <f t="shared" si="38"/>
        <v>0.31065932162252541</v>
      </c>
      <c r="AX36" s="1167">
        <f t="shared" si="39"/>
        <v>25197561.300000001</v>
      </c>
      <c r="AY36" s="1168">
        <f t="shared" si="19"/>
        <v>10066.94418697563</v>
      </c>
      <c r="AZ36" s="1167">
        <f t="shared" si="40"/>
        <v>13</v>
      </c>
    </row>
    <row r="37" spans="1:52" s="614" customFormat="1" ht="15.6" customHeight="1" x14ac:dyDescent="0.2">
      <c r="A37" s="1155">
        <v>31</v>
      </c>
      <c r="B37" s="599" t="s">
        <v>37</v>
      </c>
      <c r="C37" s="600">
        <f>'8_2.1.18 SIS'!AP37</f>
        <v>6213</v>
      </c>
      <c r="D37" s="600">
        <v>3825</v>
      </c>
      <c r="E37" s="600">
        <f t="shared" si="20"/>
        <v>841.5</v>
      </c>
      <c r="F37" s="600">
        <v>2804</v>
      </c>
      <c r="G37" s="600">
        <f t="shared" si="21"/>
        <v>168.23999999999998</v>
      </c>
      <c r="H37" s="600">
        <v>980</v>
      </c>
      <c r="I37" s="600">
        <f t="shared" si="22"/>
        <v>1470</v>
      </c>
      <c r="J37" s="600">
        <v>272</v>
      </c>
      <c r="K37" s="600">
        <f t="shared" si="23"/>
        <v>163.19999999999999</v>
      </c>
      <c r="L37" s="601">
        <f t="shared" si="1"/>
        <v>1287</v>
      </c>
      <c r="M37" s="602">
        <f t="shared" si="2"/>
        <v>3.4320000000000003E-2</v>
      </c>
      <c r="N37" s="600">
        <f t="shared" si="3"/>
        <v>213.23016000000001</v>
      </c>
      <c r="O37" s="600">
        <f t="shared" si="24"/>
        <v>2856.1701599999997</v>
      </c>
      <c r="P37" s="600">
        <f t="shared" si="4"/>
        <v>9069.1701599999997</v>
      </c>
      <c r="Q37" s="603">
        <f t="shared" si="25"/>
        <v>3961</v>
      </c>
      <c r="R37" s="603">
        <f t="shared" si="5"/>
        <v>35922983</v>
      </c>
      <c r="S37" s="603">
        <f>'6_Local Deduct Calc'!J37</f>
        <v>14290680</v>
      </c>
      <c r="T37" s="603">
        <f t="shared" si="26"/>
        <v>14290680</v>
      </c>
      <c r="U37" s="604">
        <f t="shared" si="27"/>
        <v>21632303</v>
      </c>
      <c r="V37" s="605">
        <f t="shared" si="41"/>
        <v>0.60219999999999996</v>
      </c>
      <c r="W37" s="605">
        <f t="shared" si="28"/>
        <v>0.39779999999999999</v>
      </c>
      <c r="X37" s="606">
        <f t="shared" si="6"/>
        <v>2300.1255432158378</v>
      </c>
      <c r="Y37" s="603">
        <f>'7_Local Revenue'!AQ37</f>
        <v>39181403</v>
      </c>
      <c r="Z37" s="603">
        <f t="shared" si="29"/>
        <v>24890723</v>
      </c>
      <c r="AA37" s="219">
        <f t="shared" si="30"/>
        <v>0</v>
      </c>
      <c r="AB37" s="607">
        <f t="shared" si="7"/>
        <v>12213814.220000001</v>
      </c>
      <c r="AC37" s="607">
        <f t="shared" si="8"/>
        <v>12213814.220000001</v>
      </c>
      <c r="AD37" s="603">
        <f t="shared" si="9"/>
        <v>8356887.1103515197</v>
      </c>
      <c r="AE37" s="608">
        <f t="shared" si="31"/>
        <v>3856927</v>
      </c>
      <c r="AF37" s="607">
        <f t="shared" si="10"/>
        <v>621</v>
      </c>
      <c r="AG37" s="609">
        <f t="shared" si="32"/>
        <v>0.31580000000000003</v>
      </c>
      <c r="AH37" s="608">
        <f t="shared" si="11"/>
        <v>25489230</v>
      </c>
      <c r="AI37" s="607">
        <f t="shared" si="12"/>
        <v>4103</v>
      </c>
      <c r="AJ37" s="608">
        <f>'3A_Level 3'!L37</f>
        <v>1049516</v>
      </c>
      <c r="AK37" s="607">
        <f t="shared" si="13"/>
        <v>168.9225816835667</v>
      </c>
      <c r="AL37" s="608">
        <f t="shared" si="33"/>
        <v>26538746</v>
      </c>
      <c r="AM37" s="607">
        <f t="shared" si="14"/>
        <v>4271.4865604377919</v>
      </c>
      <c r="AN37" s="610">
        <f>'3A_Level 3'!M37</f>
        <v>4906733</v>
      </c>
      <c r="AO37" s="611">
        <f t="shared" si="15"/>
        <v>789.75261548366325</v>
      </c>
      <c r="AP37" s="608">
        <f t="shared" si="34"/>
        <v>30395963</v>
      </c>
      <c r="AQ37" s="607">
        <f t="shared" si="16"/>
        <v>4892.3165942378882</v>
      </c>
      <c r="AR37" s="609">
        <f t="shared" si="35"/>
        <v>0.53419540870255244</v>
      </c>
      <c r="AS37" s="612">
        <f t="shared" si="36"/>
        <v>53</v>
      </c>
      <c r="AT37" s="607">
        <f t="shared" si="17"/>
        <v>26504494.219999999</v>
      </c>
      <c r="AU37" s="607">
        <f t="shared" si="18"/>
        <v>4265.97</v>
      </c>
      <c r="AV37" s="612">
        <f t="shared" si="37"/>
        <v>18</v>
      </c>
      <c r="AW37" s="609">
        <f t="shared" si="38"/>
        <v>0.46580459129744756</v>
      </c>
      <c r="AX37" s="612">
        <f t="shared" si="39"/>
        <v>56900457.219999999</v>
      </c>
      <c r="AY37" s="613">
        <f t="shared" si="19"/>
        <v>9158.2902333816182</v>
      </c>
      <c r="AZ37" s="612">
        <f t="shared" si="40"/>
        <v>46</v>
      </c>
    </row>
    <row r="38" spans="1:52" s="614" customFormat="1" ht="15.6" customHeight="1" x14ac:dyDescent="0.2">
      <c r="A38" s="1155">
        <v>32</v>
      </c>
      <c r="B38" s="599" t="s">
        <v>38</v>
      </c>
      <c r="C38" s="599">
        <f>'8_2.1.18 SIS'!AP38</f>
        <v>25229</v>
      </c>
      <c r="D38" s="600">
        <v>11717</v>
      </c>
      <c r="E38" s="600">
        <f t="shared" si="20"/>
        <v>2577.7400000000002</v>
      </c>
      <c r="F38" s="600">
        <v>12397</v>
      </c>
      <c r="G38" s="600">
        <f t="shared" si="21"/>
        <v>743.81999999999994</v>
      </c>
      <c r="H38" s="600">
        <v>3164</v>
      </c>
      <c r="I38" s="600">
        <f t="shared" si="22"/>
        <v>4746</v>
      </c>
      <c r="J38" s="600">
        <v>1006</v>
      </c>
      <c r="K38" s="600">
        <f t="shared" si="23"/>
        <v>603.6</v>
      </c>
      <c r="L38" s="600">
        <f t="shared" si="1"/>
        <v>0</v>
      </c>
      <c r="M38" s="602">
        <f t="shared" si="2"/>
        <v>0</v>
      </c>
      <c r="N38" s="600">
        <f t="shared" si="3"/>
        <v>0</v>
      </c>
      <c r="O38" s="600">
        <f t="shared" si="24"/>
        <v>8671.16</v>
      </c>
      <c r="P38" s="600">
        <f t="shared" si="4"/>
        <v>33900.160000000003</v>
      </c>
      <c r="Q38" s="603">
        <f t="shared" si="25"/>
        <v>3961</v>
      </c>
      <c r="R38" s="603">
        <f t="shared" si="5"/>
        <v>134278534</v>
      </c>
      <c r="S38" s="603">
        <f>'6_Local Deduct Calc'!J38</f>
        <v>24462605</v>
      </c>
      <c r="T38" s="603">
        <f t="shared" si="26"/>
        <v>24462605</v>
      </c>
      <c r="U38" s="604">
        <f t="shared" si="27"/>
        <v>109815929</v>
      </c>
      <c r="V38" s="605">
        <f t="shared" si="41"/>
        <v>0.81779999999999997</v>
      </c>
      <c r="W38" s="605">
        <f t="shared" si="28"/>
        <v>0.1822</v>
      </c>
      <c r="X38" s="606">
        <f t="shared" si="6"/>
        <v>969.62245828213565</v>
      </c>
      <c r="Y38" s="603">
        <f>'7_Local Revenue'!AQ38</f>
        <v>75949803</v>
      </c>
      <c r="Z38" s="1539">
        <f>IF(Y38-T38&gt;0,Y38-T38,0)-Z81</f>
        <v>50047888</v>
      </c>
      <c r="AA38" s="219">
        <f t="shared" si="30"/>
        <v>0</v>
      </c>
      <c r="AB38" s="607">
        <f t="shared" si="7"/>
        <v>45654701.560000002</v>
      </c>
      <c r="AC38" s="607">
        <f t="shared" si="8"/>
        <v>45654701.560000002</v>
      </c>
      <c r="AD38" s="603">
        <f t="shared" si="9"/>
        <v>14307452.993679041</v>
      </c>
      <c r="AE38" s="608">
        <f t="shared" si="31"/>
        <v>31347249</v>
      </c>
      <c r="AF38" s="607">
        <f t="shared" si="10"/>
        <v>1243</v>
      </c>
      <c r="AG38" s="609">
        <f t="shared" si="32"/>
        <v>0.68659999999999999</v>
      </c>
      <c r="AH38" s="608">
        <f t="shared" si="11"/>
        <v>141163178</v>
      </c>
      <c r="AI38" s="607">
        <f t="shared" si="12"/>
        <v>5595</v>
      </c>
      <c r="AJ38" s="608">
        <f>'3A_Level 3'!L38</f>
        <v>4261746</v>
      </c>
      <c r="AK38" s="607">
        <f t="shared" si="13"/>
        <v>168.92250981013913</v>
      </c>
      <c r="AL38" s="608">
        <f t="shared" si="33"/>
        <v>145424924</v>
      </c>
      <c r="AM38" s="607">
        <f t="shared" si="14"/>
        <v>5764.196916247176</v>
      </c>
      <c r="AN38" s="610">
        <f>'3A_Level 3'!M38</f>
        <v>18384183</v>
      </c>
      <c r="AO38" s="611">
        <f t="shared" si="15"/>
        <v>728.69249672995363</v>
      </c>
      <c r="AP38" s="608">
        <f t="shared" si="34"/>
        <v>159547361</v>
      </c>
      <c r="AQ38" s="607">
        <f t="shared" si="16"/>
        <v>6323.9669031669901</v>
      </c>
      <c r="AR38" s="609">
        <f t="shared" si="35"/>
        <v>0.69469702368701614</v>
      </c>
      <c r="AS38" s="612">
        <f t="shared" si="36"/>
        <v>14</v>
      </c>
      <c r="AT38" s="607">
        <f t="shared" si="17"/>
        <v>70117306.560000002</v>
      </c>
      <c r="AU38" s="607">
        <f t="shared" si="18"/>
        <v>2779.23</v>
      </c>
      <c r="AV38" s="612">
        <f t="shared" si="37"/>
        <v>58</v>
      </c>
      <c r="AW38" s="609">
        <f t="shared" si="38"/>
        <v>0.30530297631298392</v>
      </c>
      <c r="AX38" s="612">
        <f t="shared" si="39"/>
        <v>229664667.56</v>
      </c>
      <c r="AY38" s="613">
        <f t="shared" si="19"/>
        <v>9103.2013777795401</v>
      </c>
      <c r="AZ38" s="612">
        <f t="shared" si="40"/>
        <v>49</v>
      </c>
    </row>
    <row r="39" spans="1:52" s="614" customFormat="1" ht="15.6" customHeight="1" x14ac:dyDescent="0.2">
      <c r="A39" s="1155">
        <v>33</v>
      </c>
      <c r="B39" s="599" t="s">
        <v>39</v>
      </c>
      <c r="C39" s="599">
        <f>'8_2.1.18 SIS'!AP39</f>
        <v>1606</v>
      </c>
      <c r="D39" s="600">
        <v>1537</v>
      </c>
      <c r="E39" s="600">
        <f t="shared" si="20"/>
        <v>338.14</v>
      </c>
      <c r="F39" s="600">
        <v>899.5</v>
      </c>
      <c r="G39" s="600">
        <f t="shared" si="21"/>
        <v>53.97</v>
      </c>
      <c r="H39" s="600">
        <v>163</v>
      </c>
      <c r="I39" s="600">
        <f t="shared" si="22"/>
        <v>244.5</v>
      </c>
      <c r="J39" s="600">
        <v>15</v>
      </c>
      <c r="K39" s="600">
        <f t="shared" si="23"/>
        <v>9</v>
      </c>
      <c r="L39" s="600">
        <f t="shared" ref="L39:L75" si="42">IF(C39&lt;$L$1,$L$1-C39,0)</f>
        <v>5894</v>
      </c>
      <c r="M39" s="602">
        <f t="shared" ref="M39:M70" si="43">ROUND(L39/$M$1,5)</f>
        <v>0.15717</v>
      </c>
      <c r="N39" s="600">
        <f t="shared" si="3"/>
        <v>252.41502</v>
      </c>
      <c r="O39" s="600">
        <f t="shared" si="24"/>
        <v>898.02502000000004</v>
      </c>
      <c r="P39" s="600">
        <f t="shared" ref="P39:P70" si="44">O39+C39</f>
        <v>2504.02502</v>
      </c>
      <c r="Q39" s="603">
        <f t="shared" si="25"/>
        <v>3961</v>
      </c>
      <c r="R39" s="603">
        <f t="shared" ref="R39:R70" si="45">ROUND(P39*Q39,0)</f>
        <v>9918443</v>
      </c>
      <c r="S39" s="603">
        <f>'6_Local Deduct Calc'!J39</f>
        <v>2806491</v>
      </c>
      <c r="T39" s="603">
        <f t="shared" si="26"/>
        <v>2806491</v>
      </c>
      <c r="U39" s="604">
        <f t="shared" si="27"/>
        <v>7111952</v>
      </c>
      <c r="V39" s="605">
        <f t="shared" si="41"/>
        <v>0.71699999999999997</v>
      </c>
      <c r="W39" s="605">
        <f t="shared" si="28"/>
        <v>0.28299999999999997</v>
      </c>
      <c r="X39" s="606">
        <f t="shared" ref="X39:X70" si="46">T39/C39</f>
        <v>1747.5037359900373</v>
      </c>
      <c r="Y39" s="603">
        <f>'7_Local Revenue'!AQ39</f>
        <v>6047598</v>
      </c>
      <c r="Z39" s="603">
        <f t="shared" si="29"/>
        <v>3241107</v>
      </c>
      <c r="AA39" s="219">
        <f t="shared" si="30"/>
        <v>0</v>
      </c>
      <c r="AB39" s="607">
        <f t="shared" ref="AB39:AB75" si="47">R39*$AB$1</f>
        <v>3372270.62</v>
      </c>
      <c r="AC39" s="607">
        <f t="shared" ref="AC39:AC70" si="48">IF(Z39&lt;AB39,Z39,AB39)</f>
        <v>3241107</v>
      </c>
      <c r="AD39" s="603">
        <f t="shared" ref="AD39:AD70" si="49">IF(AC39&gt;0,AC39*(W39*$AD$1),0)</f>
        <v>1577641.2433199999</v>
      </c>
      <c r="AE39" s="608">
        <f t="shared" si="31"/>
        <v>1663466</v>
      </c>
      <c r="AF39" s="607">
        <f t="shared" ref="AF39:AF70" si="50">ROUND(AE39/C39,0)</f>
        <v>1036</v>
      </c>
      <c r="AG39" s="609">
        <f t="shared" si="32"/>
        <v>0.51319999999999999</v>
      </c>
      <c r="AH39" s="608">
        <f t="shared" ref="AH39:AH75" si="51">U39+AE39</f>
        <v>8775418</v>
      </c>
      <c r="AI39" s="607">
        <f t="shared" ref="AI39:AI70" si="52">ROUND(AH39/C39,0)</f>
        <v>5464</v>
      </c>
      <c r="AJ39" s="608">
        <f>'3A_Level 3'!L39</f>
        <v>271290</v>
      </c>
      <c r="AK39" s="607">
        <f t="shared" ref="AK39:AK70" si="53">AJ39/C39</f>
        <v>168.92278953922789</v>
      </c>
      <c r="AL39" s="608">
        <f t="shared" si="33"/>
        <v>9046708</v>
      </c>
      <c r="AM39" s="607">
        <f t="shared" ref="AM39:AM70" si="54">AL39/C39</f>
        <v>5633.0684931506848</v>
      </c>
      <c r="AN39" s="610">
        <f>'3A_Level 3'!M39</f>
        <v>1323718</v>
      </c>
      <c r="AO39" s="611">
        <f t="shared" ref="AO39:AO70" si="55">AN39/C39</f>
        <v>824.23287671232879</v>
      </c>
      <c r="AP39" s="608">
        <f t="shared" si="34"/>
        <v>10099136</v>
      </c>
      <c r="AQ39" s="607">
        <f t="shared" ref="AQ39:AQ70" si="56">AP39/C39</f>
        <v>6288.3785803237861</v>
      </c>
      <c r="AR39" s="609">
        <f t="shared" si="35"/>
        <v>0.62545998466315234</v>
      </c>
      <c r="AS39" s="612">
        <f t="shared" si="36"/>
        <v>40</v>
      </c>
      <c r="AT39" s="607">
        <f t="shared" ref="AT39:AT75" si="57">ROUND(AC39+T39,2)</f>
        <v>6047598</v>
      </c>
      <c r="AU39" s="607">
        <f t="shared" ref="AU39:AU70" si="58">ROUND(AT39/C39,2)</f>
        <v>3765.63</v>
      </c>
      <c r="AV39" s="612">
        <f t="shared" si="37"/>
        <v>27</v>
      </c>
      <c r="AW39" s="609">
        <f t="shared" si="38"/>
        <v>0.37454001533684766</v>
      </c>
      <c r="AX39" s="612">
        <f t="shared" si="39"/>
        <v>16146734</v>
      </c>
      <c r="AY39" s="613">
        <f t="shared" ref="AY39:AY70" si="59">AX39/C39</f>
        <v>10054.006226650063</v>
      </c>
      <c r="AZ39" s="612">
        <f t="shared" si="40"/>
        <v>14</v>
      </c>
    </row>
    <row r="40" spans="1:52" s="614" customFormat="1" ht="15.6" customHeight="1" x14ac:dyDescent="0.2">
      <c r="A40" s="1155">
        <v>34</v>
      </c>
      <c r="B40" s="599" t="s">
        <v>40</v>
      </c>
      <c r="C40" s="599">
        <f>'8_2.1.18 SIS'!AP40</f>
        <v>3889</v>
      </c>
      <c r="D40" s="600">
        <v>3824</v>
      </c>
      <c r="E40" s="600">
        <f t="shared" si="20"/>
        <v>841.28</v>
      </c>
      <c r="F40" s="600">
        <v>1837.5</v>
      </c>
      <c r="G40" s="600">
        <f t="shared" si="21"/>
        <v>110.25</v>
      </c>
      <c r="H40" s="600">
        <v>632</v>
      </c>
      <c r="I40" s="600">
        <f t="shared" si="22"/>
        <v>948</v>
      </c>
      <c r="J40" s="600">
        <v>21</v>
      </c>
      <c r="K40" s="600">
        <f t="shared" si="23"/>
        <v>12.6</v>
      </c>
      <c r="L40" s="600">
        <f t="shared" si="42"/>
        <v>3611</v>
      </c>
      <c r="M40" s="602">
        <f t="shared" si="43"/>
        <v>9.6290000000000001E-2</v>
      </c>
      <c r="N40" s="600">
        <f t="shared" si="3"/>
        <v>374.47181</v>
      </c>
      <c r="O40" s="600">
        <f t="shared" si="24"/>
        <v>2286.6018100000001</v>
      </c>
      <c r="P40" s="600">
        <f t="shared" si="44"/>
        <v>6175.6018100000001</v>
      </c>
      <c r="Q40" s="603">
        <f t="shared" si="25"/>
        <v>3961</v>
      </c>
      <c r="R40" s="603">
        <f t="shared" si="45"/>
        <v>24461559</v>
      </c>
      <c r="S40" s="603">
        <f>'6_Local Deduct Calc'!J40</f>
        <v>4981123</v>
      </c>
      <c r="T40" s="603">
        <f t="shared" si="26"/>
        <v>4981123</v>
      </c>
      <c r="U40" s="604">
        <f t="shared" si="27"/>
        <v>19480436</v>
      </c>
      <c r="V40" s="605">
        <f t="shared" si="41"/>
        <v>0.7964</v>
      </c>
      <c r="W40" s="605">
        <f t="shared" si="28"/>
        <v>0.2036</v>
      </c>
      <c r="X40" s="606">
        <f t="shared" si="46"/>
        <v>1280.8236050398559</v>
      </c>
      <c r="Y40" s="603">
        <f>'7_Local Revenue'!AQ40</f>
        <v>12377952</v>
      </c>
      <c r="Z40" s="603">
        <f t="shared" si="29"/>
        <v>7396829</v>
      </c>
      <c r="AA40" s="219">
        <f t="shared" si="30"/>
        <v>0</v>
      </c>
      <c r="AB40" s="607">
        <f t="shared" si="47"/>
        <v>8316930.0600000005</v>
      </c>
      <c r="AC40" s="607">
        <f t="shared" si="48"/>
        <v>7396829</v>
      </c>
      <c r="AD40" s="603">
        <f t="shared" si="49"/>
        <v>2590310.3411679999</v>
      </c>
      <c r="AE40" s="608">
        <f t="shared" si="31"/>
        <v>4806519</v>
      </c>
      <c r="AF40" s="607">
        <f t="shared" si="50"/>
        <v>1236</v>
      </c>
      <c r="AG40" s="609">
        <f t="shared" si="32"/>
        <v>0.64980000000000004</v>
      </c>
      <c r="AH40" s="608">
        <f t="shared" si="51"/>
        <v>24286955</v>
      </c>
      <c r="AI40" s="607">
        <f t="shared" si="52"/>
        <v>6245</v>
      </c>
      <c r="AJ40" s="608">
        <f>'3A_Level 3'!L40</f>
        <v>656940</v>
      </c>
      <c r="AK40" s="607">
        <f t="shared" si="53"/>
        <v>168.92260221136539</v>
      </c>
      <c r="AL40" s="608">
        <f t="shared" si="33"/>
        <v>24943895</v>
      </c>
      <c r="AM40" s="607">
        <f t="shared" si="54"/>
        <v>6413.9611725379273</v>
      </c>
      <c r="AN40" s="610">
        <f>'3A_Level 3'!M40</f>
        <v>3161884</v>
      </c>
      <c r="AO40" s="611">
        <f t="shared" si="55"/>
        <v>813.03265620982256</v>
      </c>
      <c r="AP40" s="608">
        <f t="shared" si="34"/>
        <v>27448839</v>
      </c>
      <c r="AQ40" s="607">
        <f t="shared" si="56"/>
        <v>7058.0712265363845</v>
      </c>
      <c r="AR40" s="609">
        <f t="shared" si="35"/>
        <v>0.68920538940734644</v>
      </c>
      <c r="AS40" s="612">
        <f t="shared" si="36"/>
        <v>19</v>
      </c>
      <c r="AT40" s="607">
        <f t="shared" si="57"/>
        <v>12377952</v>
      </c>
      <c r="AU40" s="607">
        <f t="shared" si="58"/>
        <v>3182.81</v>
      </c>
      <c r="AV40" s="612">
        <f t="shared" si="37"/>
        <v>48</v>
      </c>
      <c r="AW40" s="609">
        <f t="shared" si="38"/>
        <v>0.31079461059265356</v>
      </c>
      <c r="AX40" s="612">
        <f t="shared" si="39"/>
        <v>39826791</v>
      </c>
      <c r="AY40" s="613">
        <f t="shared" si="59"/>
        <v>10240.88223193623</v>
      </c>
      <c r="AZ40" s="612">
        <f t="shared" si="40"/>
        <v>9</v>
      </c>
    </row>
    <row r="41" spans="1:52" s="616" customFormat="1" ht="15.6" customHeight="1" x14ac:dyDescent="0.2">
      <c r="A41" s="1156">
        <v>35</v>
      </c>
      <c r="B41" s="1157" t="s">
        <v>41</v>
      </c>
      <c r="C41" s="1157">
        <f>'8_2.1.18 SIS'!AP41</f>
        <v>5941</v>
      </c>
      <c r="D41" s="1158">
        <v>4346</v>
      </c>
      <c r="E41" s="1158">
        <f t="shared" si="20"/>
        <v>956.12</v>
      </c>
      <c r="F41" s="1158">
        <v>3477</v>
      </c>
      <c r="G41" s="1158">
        <f t="shared" si="21"/>
        <v>208.62</v>
      </c>
      <c r="H41" s="1158">
        <v>725</v>
      </c>
      <c r="I41" s="1158">
        <f t="shared" si="22"/>
        <v>1087.5</v>
      </c>
      <c r="J41" s="1158">
        <v>215</v>
      </c>
      <c r="K41" s="1158">
        <f t="shared" si="23"/>
        <v>129</v>
      </c>
      <c r="L41" s="1158">
        <f t="shared" si="42"/>
        <v>1559</v>
      </c>
      <c r="M41" s="1159">
        <f t="shared" si="43"/>
        <v>4.1570000000000003E-2</v>
      </c>
      <c r="N41" s="1158">
        <f t="shared" si="3"/>
        <v>246.96737000000002</v>
      </c>
      <c r="O41" s="1158">
        <f t="shared" si="24"/>
        <v>2628.2073699999996</v>
      </c>
      <c r="P41" s="615">
        <f t="shared" si="44"/>
        <v>8569.2073700000001</v>
      </c>
      <c r="Q41" s="1030">
        <f t="shared" si="25"/>
        <v>3961</v>
      </c>
      <c r="R41" s="1030">
        <f t="shared" si="45"/>
        <v>33942630</v>
      </c>
      <c r="S41" s="1030">
        <f>'6_Local Deduct Calc'!J41</f>
        <v>10245779</v>
      </c>
      <c r="T41" s="1030">
        <f t="shared" si="26"/>
        <v>10245779</v>
      </c>
      <c r="U41" s="1031">
        <f t="shared" si="27"/>
        <v>23696851</v>
      </c>
      <c r="V41" s="1160">
        <f t="shared" si="41"/>
        <v>0.69810000000000005</v>
      </c>
      <c r="W41" s="1032">
        <f t="shared" si="28"/>
        <v>0.3019</v>
      </c>
      <c r="X41" s="1033">
        <f t="shared" si="46"/>
        <v>1724.5882848005385</v>
      </c>
      <c r="Y41" s="1030">
        <f>'7_Local Revenue'!AQ41</f>
        <v>21188937</v>
      </c>
      <c r="Z41" s="1030">
        <f t="shared" si="29"/>
        <v>10943158</v>
      </c>
      <c r="AA41" s="1161">
        <f t="shared" si="30"/>
        <v>0</v>
      </c>
      <c r="AB41" s="1162">
        <f t="shared" si="47"/>
        <v>11540494.200000001</v>
      </c>
      <c r="AC41" s="1162">
        <f t="shared" si="48"/>
        <v>10943158</v>
      </c>
      <c r="AD41" s="1030">
        <f t="shared" si="49"/>
        <v>5682431.7683439991</v>
      </c>
      <c r="AE41" s="1163">
        <f t="shared" si="31"/>
        <v>5260726</v>
      </c>
      <c r="AF41" s="1162">
        <f t="shared" si="50"/>
        <v>885</v>
      </c>
      <c r="AG41" s="1164">
        <f t="shared" si="32"/>
        <v>0.48070000000000002</v>
      </c>
      <c r="AH41" s="1163">
        <f t="shared" si="51"/>
        <v>28957577</v>
      </c>
      <c r="AI41" s="1162">
        <f t="shared" si="52"/>
        <v>4874</v>
      </c>
      <c r="AJ41" s="1163">
        <f>'3A_Level 3'!L41</f>
        <v>1003569</v>
      </c>
      <c r="AK41" s="1162">
        <f t="shared" si="53"/>
        <v>168.9225719575829</v>
      </c>
      <c r="AL41" s="1163">
        <f t="shared" si="33"/>
        <v>29961146</v>
      </c>
      <c r="AM41" s="1162">
        <f t="shared" si="54"/>
        <v>5043.1149638108063</v>
      </c>
      <c r="AN41" s="1165">
        <f>'3A_Level 3'!M41</f>
        <v>4199589</v>
      </c>
      <c r="AO41" s="1166">
        <f t="shared" si="55"/>
        <v>706.88251136172357</v>
      </c>
      <c r="AP41" s="1163">
        <f t="shared" si="34"/>
        <v>33157166</v>
      </c>
      <c r="AQ41" s="1162">
        <f t="shared" si="56"/>
        <v>5581.074903214947</v>
      </c>
      <c r="AR41" s="1164">
        <f t="shared" si="35"/>
        <v>0.61011119785350576</v>
      </c>
      <c r="AS41" s="1167">
        <f t="shared" si="36"/>
        <v>42</v>
      </c>
      <c r="AT41" s="1162">
        <f t="shared" si="57"/>
        <v>21188937</v>
      </c>
      <c r="AU41" s="1162">
        <f t="shared" si="58"/>
        <v>3566.56</v>
      </c>
      <c r="AV41" s="1167">
        <f t="shared" si="37"/>
        <v>31</v>
      </c>
      <c r="AW41" s="1164">
        <f t="shared" si="38"/>
        <v>0.3898888021464943</v>
      </c>
      <c r="AX41" s="1167">
        <f t="shared" si="39"/>
        <v>54346103</v>
      </c>
      <c r="AY41" s="1168">
        <f t="shared" si="59"/>
        <v>9147.6355832351455</v>
      </c>
      <c r="AZ41" s="1167">
        <f t="shared" si="40"/>
        <v>47</v>
      </c>
    </row>
    <row r="42" spans="1:52" s="614" customFormat="1" ht="15.6" customHeight="1" x14ac:dyDescent="0.2">
      <c r="A42" s="1155">
        <v>36</v>
      </c>
      <c r="B42" s="599" t="s">
        <v>42</v>
      </c>
      <c r="C42" s="600">
        <f>'8_2.1.18 SIS'!AP42</f>
        <v>46271</v>
      </c>
      <c r="D42" s="600">
        <v>38289</v>
      </c>
      <c r="E42" s="600">
        <f t="shared" si="20"/>
        <v>8423.58</v>
      </c>
      <c r="F42" s="600">
        <v>11517.5</v>
      </c>
      <c r="G42" s="600">
        <f t="shared" si="21"/>
        <v>691.05</v>
      </c>
      <c r="H42" s="600">
        <v>6548</v>
      </c>
      <c r="I42" s="600">
        <f t="shared" si="22"/>
        <v>9822</v>
      </c>
      <c r="J42" s="600">
        <v>2643</v>
      </c>
      <c r="K42" s="600">
        <f t="shared" si="23"/>
        <v>1585.8</v>
      </c>
      <c r="L42" s="601">
        <f t="shared" si="42"/>
        <v>0</v>
      </c>
      <c r="M42" s="602">
        <f t="shared" si="43"/>
        <v>0</v>
      </c>
      <c r="N42" s="600">
        <f t="shared" si="3"/>
        <v>0</v>
      </c>
      <c r="O42" s="600">
        <f t="shared" si="24"/>
        <v>20522.429999999997</v>
      </c>
      <c r="P42" s="600">
        <f t="shared" si="44"/>
        <v>66793.429999999993</v>
      </c>
      <c r="Q42" s="603">
        <f t="shared" si="25"/>
        <v>3961</v>
      </c>
      <c r="R42" s="603">
        <f t="shared" si="45"/>
        <v>264568776</v>
      </c>
      <c r="S42" s="603">
        <f>'6_Local Deduct Calc'!J42</f>
        <v>123954433</v>
      </c>
      <c r="T42" s="603">
        <f t="shared" si="26"/>
        <v>123954433</v>
      </c>
      <c r="U42" s="604">
        <f t="shared" si="27"/>
        <v>140614343</v>
      </c>
      <c r="V42" s="605">
        <f t="shared" si="41"/>
        <v>0.53149999999999997</v>
      </c>
      <c r="W42" s="605">
        <f t="shared" si="28"/>
        <v>0.46850000000000003</v>
      </c>
      <c r="X42" s="606">
        <f t="shared" si="46"/>
        <v>2678.8794925547318</v>
      </c>
      <c r="Y42" s="603">
        <f>'7_Local Revenue'!AQ42</f>
        <v>300061604</v>
      </c>
      <c r="Z42" s="603">
        <f t="shared" si="29"/>
        <v>176107171</v>
      </c>
      <c r="AA42" s="219">
        <f t="shared" si="30"/>
        <v>0</v>
      </c>
      <c r="AB42" s="607">
        <f t="shared" si="47"/>
        <v>89953383.840000004</v>
      </c>
      <c r="AC42" s="607">
        <f t="shared" si="48"/>
        <v>89953383.840000004</v>
      </c>
      <c r="AD42" s="603">
        <f t="shared" si="49"/>
        <v>72486235.765948802</v>
      </c>
      <c r="AE42" s="608">
        <f t="shared" si="31"/>
        <v>17467148</v>
      </c>
      <c r="AF42" s="607">
        <f t="shared" si="50"/>
        <v>377</v>
      </c>
      <c r="AG42" s="609">
        <f t="shared" si="32"/>
        <v>0.19420000000000001</v>
      </c>
      <c r="AH42" s="608">
        <f t="shared" si="51"/>
        <v>158081491</v>
      </c>
      <c r="AI42" s="607">
        <f t="shared" si="52"/>
        <v>3416</v>
      </c>
      <c r="AJ42" s="608">
        <f>'3A_Level 3'!L42</f>
        <v>7816214</v>
      </c>
      <c r="AK42" s="607">
        <f t="shared" si="53"/>
        <v>168.92252166583822</v>
      </c>
      <c r="AL42" s="608">
        <f t="shared" si="33"/>
        <v>165897705</v>
      </c>
      <c r="AM42" s="607">
        <f t="shared" si="54"/>
        <v>3585.349462946554</v>
      </c>
      <c r="AN42" s="610">
        <f>'3A_Level 3'!M42</f>
        <v>41730410</v>
      </c>
      <c r="AO42" s="611">
        <f t="shared" si="55"/>
        <v>901.86963756996818</v>
      </c>
      <c r="AP42" s="608">
        <f t="shared" si="34"/>
        <v>199811901</v>
      </c>
      <c r="AQ42" s="607">
        <f t="shared" si="56"/>
        <v>4318.2965788506845</v>
      </c>
      <c r="AR42" s="609">
        <f t="shared" si="35"/>
        <v>0.48296441379009714</v>
      </c>
      <c r="AS42" s="612">
        <f t="shared" si="36"/>
        <v>58</v>
      </c>
      <c r="AT42" s="607">
        <f t="shared" si="57"/>
        <v>213907816.84</v>
      </c>
      <c r="AU42" s="607">
        <f t="shared" si="58"/>
        <v>4622.93</v>
      </c>
      <c r="AV42" s="612">
        <f t="shared" si="37"/>
        <v>13</v>
      </c>
      <c r="AW42" s="609">
        <f t="shared" si="38"/>
        <v>0.51703558620990286</v>
      </c>
      <c r="AX42" s="612">
        <f t="shared" si="39"/>
        <v>413719717.84000003</v>
      </c>
      <c r="AY42" s="613">
        <f t="shared" si="59"/>
        <v>8941.2313941777793</v>
      </c>
      <c r="AZ42" s="612">
        <f t="shared" si="40"/>
        <v>54</v>
      </c>
    </row>
    <row r="43" spans="1:52" s="614" customFormat="1" ht="15.6" customHeight="1" x14ac:dyDescent="0.2">
      <c r="A43" s="1155">
        <v>37</v>
      </c>
      <c r="B43" s="599" t="s">
        <v>43</v>
      </c>
      <c r="C43" s="599">
        <f>'8_2.1.18 SIS'!AP43</f>
        <v>19088</v>
      </c>
      <c r="D43" s="600">
        <v>12528</v>
      </c>
      <c r="E43" s="600">
        <f t="shared" si="20"/>
        <v>2756.16</v>
      </c>
      <c r="F43" s="600">
        <v>7797.5</v>
      </c>
      <c r="G43" s="600">
        <f t="shared" si="21"/>
        <v>467.84999999999997</v>
      </c>
      <c r="H43" s="600">
        <v>2542</v>
      </c>
      <c r="I43" s="600">
        <f t="shared" si="22"/>
        <v>3813</v>
      </c>
      <c r="J43" s="600">
        <v>919</v>
      </c>
      <c r="K43" s="600">
        <f t="shared" si="23"/>
        <v>551.4</v>
      </c>
      <c r="L43" s="600">
        <f t="shared" si="42"/>
        <v>0</v>
      </c>
      <c r="M43" s="602">
        <f t="shared" si="43"/>
        <v>0</v>
      </c>
      <c r="N43" s="600">
        <f t="shared" si="3"/>
        <v>0</v>
      </c>
      <c r="O43" s="600">
        <f t="shared" si="24"/>
        <v>7588.41</v>
      </c>
      <c r="P43" s="600">
        <f t="shared" si="44"/>
        <v>26676.41</v>
      </c>
      <c r="Q43" s="603">
        <f t="shared" si="25"/>
        <v>3961</v>
      </c>
      <c r="R43" s="603">
        <f t="shared" si="45"/>
        <v>105665260</v>
      </c>
      <c r="S43" s="603">
        <f>'6_Local Deduct Calc'!J43</f>
        <v>22762748</v>
      </c>
      <c r="T43" s="603">
        <f t="shared" si="26"/>
        <v>22762748</v>
      </c>
      <c r="U43" s="604">
        <f t="shared" si="27"/>
        <v>82902512</v>
      </c>
      <c r="V43" s="605">
        <f t="shared" si="41"/>
        <v>0.78459999999999996</v>
      </c>
      <c r="W43" s="605">
        <f t="shared" si="28"/>
        <v>0.21540000000000001</v>
      </c>
      <c r="X43" s="606">
        <f t="shared" si="46"/>
        <v>1192.5161357921206</v>
      </c>
      <c r="Y43" s="603">
        <f>'7_Local Revenue'!AQ43</f>
        <v>74886596</v>
      </c>
      <c r="Z43" s="603">
        <f t="shared" si="29"/>
        <v>52123848</v>
      </c>
      <c r="AA43" s="219">
        <f t="shared" si="30"/>
        <v>0</v>
      </c>
      <c r="AB43" s="607">
        <f t="shared" si="47"/>
        <v>35926188.400000006</v>
      </c>
      <c r="AC43" s="607">
        <f t="shared" si="48"/>
        <v>35926188.400000006</v>
      </c>
      <c r="AD43" s="603">
        <f t="shared" si="49"/>
        <v>13310221.687939202</v>
      </c>
      <c r="AE43" s="608">
        <f t="shared" si="31"/>
        <v>22615967</v>
      </c>
      <c r="AF43" s="607">
        <f t="shared" si="50"/>
        <v>1185</v>
      </c>
      <c r="AG43" s="609">
        <f t="shared" si="32"/>
        <v>0.62949999999999995</v>
      </c>
      <c r="AH43" s="608">
        <f t="shared" si="51"/>
        <v>105518479</v>
      </c>
      <c r="AI43" s="607">
        <f t="shared" si="52"/>
        <v>5528</v>
      </c>
      <c r="AJ43" s="608">
        <f>'3A_Level 3'!L43</f>
        <v>3224393</v>
      </c>
      <c r="AK43" s="607">
        <f t="shared" si="53"/>
        <v>168.92251676445935</v>
      </c>
      <c r="AL43" s="608">
        <f t="shared" si="33"/>
        <v>108742872</v>
      </c>
      <c r="AM43" s="607">
        <f t="shared" si="54"/>
        <v>5696.9233025984913</v>
      </c>
      <c r="AN43" s="610">
        <f>'3A_Level 3'!M43</f>
        <v>15700501</v>
      </c>
      <c r="AO43" s="611">
        <f t="shared" si="55"/>
        <v>822.53253352891875</v>
      </c>
      <c r="AP43" s="608">
        <f t="shared" si="34"/>
        <v>121218980</v>
      </c>
      <c r="AQ43" s="607">
        <f t="shared" si="56"/>
        <v>6350.5333193629504</v>
      </c>
      <c r="AR43" s="609">
        <f t="shared" si="35"/>
        <v>0.6737834689302199</v>
      </c>
      <c r="AS43" s="612">
        <f t="shared" si="36"/>
        <v>25</v>
      </c>
      <c r="AT43" s="607">
        <f t="shared" si="57"/>
        <v>58688936.399999999</v>
      </c>
      <c r="AU43" s="607">
        <f t="shared" si="58"/>
        <v>3074.65</v>
      </c>
      <c r="AV43" s="612">
        <f t="shared" si="37"/>
        <v>51</v>
      </c>
      <c r="AW43" s="609">
        <f t="shared" si="38"/>
        <v>0.3262165310697801</v>
      </c>
      <c r="AX43" s="612">
        <f t="shared" si="39"/>
        <v>179907916.40000001</v>
      </c>
      <c r="AY43" s="613">
        <f t="shared" si="59"/>
        <v>9425.1842204526401</v>
      </c>
      <c r="AZ43" s="612">
        <f t="shared" si="40"/>
        <v>32</v>
      </c>
    </row>
    <row r="44" spans="1:52" s="614" customFormat="1" ht="15.6" customHeight="1" x14ac:dyDescent="0.2">
      <c r="A44" s="1155">
        <v>38</v>
      </c>
      <c r="B44" s="599" t="s">
        <v>44</v>
      </c>
      <c r="C44" s="599">
        <f>'8_2.1.18 SIS'!AP44</f>
        <v>3901</v>
      </c>
      <c r="D44" s="600">
        <v>2772</v>
      </c>
      <c r="E44" s="600">
        <f t="shared" si="20"/>
        <v>609.84</v>
      </c>
      <c r="F44" s="600">
        <v>2107.5</v>
      </c>
      <c r="G44" s="600">
        <f t="shared" si="21"/>
        <v>126.44999999999999</v>
      </c>
      <c r="H44" s="600">
        <v>533</v>
      </c>
      <c r="I44" s="600">
        <f t="shared" si="22"/>
        <v>799.5</v>
      </c>
      <c r="J44" s="600">
        <v>236</v>
      </c>
      <c r="K44" s="600">
        <f t="shared" si="23"/>
        <v>141.6</v>
      </c>
      <c r="L44" s="600">
        <f t="shared" si="42"/>
        <v>3599</v>
      </c>
      <c r="M44" s="602">
        <f t="shared" si="43"/>
        <v>9.597E-2</v>
      </c>
      <c r="N44" s="600">
        <f t="shared" si="3"/>
        <v>374.37896999999998</v>
      </c>
      <c r="O44" s="600">
        <f t="shared" si="24"/>
        <v>2051.7689700000001</v>
      </c>
      <c r="P44" s="600">
        <f t="shared" si="44"/>
        <v>5952.7689700000001</v>
      </c>
      <c r="Q44" s="603">
        <f t="shared" si="25"/>
        <v>3961</v>
      </c>
      <c r="R44" s="603">
        <f t="shared" si="45"/>
        <v>23578918</v>
      </c>
      <c r="S44" s="603">
        <f>'6_Local Deduct Calc'!J44</f>
        <v>20701643</v>
      </c>
      <c r="T44" s="603">
        <f t="shared" si="26"/>
        <v>17684189</v>
      </c>
      <c r="U44" s="604">
        <f t="shared" si="27"/>
        <v>5894729</v>
      </c>
      <c r="V44" s="605">
        <f t="shared" si="41"/>
        <v>0.25</v>
      </c>
      <c r="W44" s="605">
        <f t="shared" si="28"/>
        <v>0.75</v>
      </c>
      <c r="X44" s="606">
        <f t="shared" si="46"/>
        <v>4533.2450653678543</v>
      </c>
      <c r="Y44" s="603">
        <f>'7_Local Revenue'!AQ44</f>
        <v>43495908</v>
      </c>
      <c r="Z44" s="603">
        <f t="shared" si="29"/>
        <v>25811719</v>
      </c>
      <c r="AA44" s="219">
        <f t="shared" si="30"/>
        <v>0</v>
      </c>
      <c r="AB44" s="607">
        <f t="shared" si="47"/>
        <v>8016832.1200000001</v>
      </c>
      <c r="AC44" s="607">
        <f t="shared" si="48"/>
        <v>8016832.1200000001</v>
      </c>
      <c r="AD44" s="603">
        <f t="shared" si="49"/>
        <v>10341713.434800001</v>
      </c>
      <c r="AE44" s="608">
        <f t="shared" si="31"/>
        <v>0</v>
      </c>
      <c r="AF44" s="607">
        <f t="shared" si="50"/>
        <v>0</v>
      </c>
      <c r="AG44" s="609">
        <f t="shared" si="32"/>
        <v>0</v>
      </c>
      <c r="AH44" s="608">
        <f t="shared" si="51"/>
        <v>5894729</v>
      </c>
      <c r="AI44" s="607">
        <f t="shared" si="52"/>
        <v>1511</v>
      </c>
      <c r="AJ44" s="608">
        <f>'3A_Level 3'!L44</f>
        <v>1648124</v>
      </c>
      <c r="AK44" s="607">
        <f t="shared" si="53"/>
        <v>422.48756729043834</v>
      </c>
      <c r="AL44" s="608">
        <f t="shared" si="33"/>
        <v>7542853</v>
      </c>
      <c r="AM44" s="607">
        <f t="shared" si="54"/>
        <v>1933.5690848500385</v>
      </c>
      <c r="AN44" s="610">
        <f>'3A_Level 3'!M44</f>
        <v>4885642</v>
      </c>
      <c r="AO44" s="611">
        <f t="shared" si="55"/>
        <v>1252.4075877980006</v>
      </c>
      <c r="AP44" s="608">
        <f t="shared" si="34"/>
        <v>10780371</v>
      </c>
      <c r="AQ44" s="607">
        <f t="shared" si="56"/>
        <v>2763.4891053576007</v>
      </c>
      <c r="AR44" s="609">
        <f t="shared" si="35"/>
        <v>0.29550327916598151</v>
      </c>
      <c r="AS44" s="612">
        <f t="shared" si="36"/>
        <v>69</v>
      </c>
      <c r="AT44" s="607">
        <f t="shared" si="57"/>
        <v>25701021.120000001</v>
      </c>
      <c r="AU44" s="607">
        <f t="shared" si="58"/>
        <v>6588.32</v>
      </c>
      <c r="AV44" s="612">
        <f t="shared" si="37"/>
        <v>1</v>
      </c>
      <c r="AW44" s="609">
        <f t="shared" si="38"/>
        <v>0.70449672083401838</v>
      </c>
      <c r="AX44" s="612">
        <f t="shared" si="39"/>
        <v>36481392.120000005</v>
      </c>
      <c r="AY44" s="613">
        <f t="shared" si="59"/>
        <v>9351.8052089207904</v>
      </c>
      <c r="AZ44" s="612">
        <f t="shared" si="40"/>
        <v>37</v>
      </c>
    </row>
    <row r="45" spans="1:52" s="614" customFormat="1" ht="15.6" customHeight="1" x14ac:dyDescent="0.2">
      <c r="A45" s="1155">
        <v>39</v>
      </c>
      <c r="B45" s="599" t="s">
        <v>45</v>
      </c>
      <c r="C45" s="599">
        <f>'8_2.1.18 SIS'!AP45</f>
        <v>2760</v>
      </c>
      <c r="D45" s="600">
        <v>2087</v>
      </c>
      <c r="E45" s="600">
        <f t="shared" si="20"/>
        <v>459.14</v>
      </c>
      <c r="F45" s="600">
        <v>1282.5</v>
      </c>
      <c r="G45" s="600">
        <f t="shared" si="21"/>
        <v>76.95</v>
      </c>
      <c r="H45" s="600">
        <v>472</v>
      </c>
      <c r="I45" s="600">
        <f t="shared" si="22"/>
        <v>708</v>
      </c>
      <c r="J45" s="600">
        <v>34</v>
      </c>
      <c r="K45" s="600">
        <f t="shared" si="23"/>
        <v>20.399999999999999</v>
      </c>
      <c r="L45" s="600">
        <f t="shared" si="42"/>
        <v>4740</v>
      </c>
      <c r="M45" s="602">
        <f t="shared" si="43"/>
        <v>0.12640000000000001</v>
      </c>
      <c r="N45" s="600">
        <f t="shared" si="3"/>
        <v>348.86400000000003</v>
      </c>
      <c r="O45" s="600">
        <f t="shared" si="24"/>
        <v>1613.3540000000003</v>
      </c>
      <c r="P45" s="600">
        <f t="shared" si="44"/>
        <v>4373.3540000000003</v>
      </c>
      <c r="Q45" s="603">
        <f t="shared" si="25"/>
        <v>3961</v>
      </c>
      <c r="R45" s="603">
        <f t="shared" si="45"/>
        <v>17322855</v>
      </c>
      <c r="S45" s="603">
        <f>'6_Local Deduct Calc'!J45</f>
        <v>10163447</v>
      </c>
      <c r="T45" s="603">
        <f t="shared" si="26"/>
        <v>10163447</v>
      </c>
      <c r="U45" s="604">
        <f t="shared" si="27"/>
        <v>7159408</v>
      </c>
      <c r="V45" s="605">
        <f t="shared" si="41"/>
        <v>0.4133</v>
      </c>
      <c r="W45" s="605">
        <f t="shared" si="28"/>
        <v>0.5867</v>
      </c>
      <c r="X45" s="606">
        <f t="shared" si="46"/>
        <v>3682.4083333333333</v>
      </c>
      <c r="Y45" s="603">
        <f>'7_Local Revenue'!AQ45</f>
        <v>15215831</v>
      </c>
      <c r="Z45" s="603">
        <f t="shared" si="29"/>
        <v>5052384</v>
      </c>
      <c r="AA45" s="219">
        <f t="shared" si="30"/>
        <v>0</v>
      </c>
      <c r="AB45" s="607">
        <f t="shared" si="47"/>
        <v>5889770.7000000002</v>
      </c>
      <c r="AC45" s="607">
        <f t="shared" si="48"/>
        <v>5052384</v>
      </c>
      <c r="AD45" s="603">
        <f t="shared" si="49"/>
        <v>5098481.9516159995</v>
      </c>
      <c r="AE45" s="608">
        <f t="shared" si="31"/>
        <v>0</v>
      </c>
      <c r="AF45" s="607">
        <f t="shared" si="50"/>
        <v>0</v>
      </c>
      <c r="AG45" s="609">
        <f t="shared" si="32"/>
        <v>0</v>
      </c>
      <c r="AH45" s="608">
        <f t="shared" si="51"/>
        <v>7159408</v>
      </c>
      <c r="AI45" s="607">
        <f t="shared" si="52"/>
        <v>2594</v>
      </c>
      <c r="AJ45" s="608">
        <f>'3A_Level 3'!L45</f>
        <v>790914</v>
      </c>
      <c r="AK45" s="607">
        <f t="shared" si="53"/>
        <v>286.56304347826085</v>
      </c>
      <c r="AL45" s="608">
        <f t="shared" si="33"/>
        <v>7950322</v>
      </c>
      <c r="AM45" s="607">
        <f t="shared" si="54"/>
        <v>2880.5514492753623</v>
      </c>
      <c r="AN45" s="610">
        <f>'3A_Level 3'!M45</f>
        <v>2942776</v>
      </c>
      <c r="AO45" s="611">
        <f t="shared" si="55"/>
        <v>1066.2231884057971</v>
      </c>
      <c r="AP45" s="608">
        <f t="shared" si="34"/>
        <v>10102184</v>
      </c>
      <c r="AQ45" s="607">
        <f t="shared" si="56"/>
        <v>3660.2115942028986</v>
      </c>
      <c r="AR45" s="609">
        <f t="shared" si="35"/>
        <v>0.39901169187236835</v>
      </c>
      <c r="AS45" s="612">
        <f t="shared" si="36"/>
        <v>64</v>
      </c>
      <c r="AT45" s="607">
        <f t="shared" si="57"/>
        <v>15215831</v>
      </c>
      <c r="AU45" s="607">
        <f t="shared" si="58"/>
        <v>5512.98</v>
      </c>
      <c r="AV45" s="612">
        <f t="shared" si="37"/>
        <v>5</v>
      </c>
      <c r="AW45" s="609">
        <f t="shared" si="38"/>
        <v>0.6009883081276316</v>
      </c>
      <c r="AX45" s="612">
        <f t="shared" si="39"/>
        <v>25318015</v>
      </c>
      <c r="AY45" s="613">
        <f t="shared" si="59"/>
        <v>9173.19384057971</v>
      </c>
      <c r="AZ45" s="612">
        <f t="shared" si="40"/>
        <v>44</v>
      </c>
    </row>
    <row r="46" spans="1:52" s="616" customFormat="1" ht="15.6" customHeight="1" x14ac:dyDescent="0.2">
      <c r="A46" s="1156">
        <v>40</v>
      </c>
      <c r="B46" s="1157" t="s">
        <v>46</v>
      </c>
      <c r="C46" s="1157">
        <f>'8_2.1.18 SIS'!AP46</f>
        <v>22274</v>
      </c>
      <c r="D46" s="1158">
        <v>16992</v>
      </c>
      <c r="E46" s="1158">
        <f t="shared" si="20"/>
        <v>3738.2400000000002</v>
      </c>
      <c r="F46" s="1158">
        <v>10263</v>
      </c>
      <c r="G46" s="1158">
        <f t="shared" si="21"/>
        <v>615.78</v>
      </c>
      <c r="H46" s="1158">
        <v>2925</v>
      </c>
      <c r="I46" s="1158">
        <f t="shared" si="22"/>
        <v>4387.5</v>
      </c>
      <c r="J46" s="1158">
        <v>495</v>
      </c>
      <c r="K46" s="1158">
        <f t="shared" si="23"/>
        <v>297</v>
      </c>
      <c r="L46" s="1158">
        <f t="shared" si="42"/>
        <v>0</v>
      </c>
      <c r="M46" s="1159">
        <f t="shared" si="43"/>
        <v>0</v>
      </c>
      <c r="N46" s="1158">
        <f t="shared" si="3"/>
        <v>0</v>
      </c>
      <c r="O46" s="1158">
        <f t="shared" si="24"/>
        <v>9038.52</v>
      </c>
      <c r="P46" s="615">
        <f t="shared" si="44"/>
        <v>31312.52</v>
      </c>
      <c r="Q46" s="1030">
        <f t="shared" si="25"/>
        <v>3961</v>
      </c>
      <c r="R46" s="1030">
        <f t="shared" si="45"/>
        <v>124028892</v>
      </c>
      <c r="S46" s="1030">
        <f>'6_Local Deduct Calc'!J46</f>
        <v>32300030</v>
      </c>
      <c r="T46" s="1030">
        <f t="shared" si="26"/>
        <v>32300030</v>
      </c>
      <c r="U46" s="1031">
        <f t="shared" si="27"/>
        <v>91728862</v>
      </c>
      <c r="V46" s="1160">
        <f t="shared" si="41"/>
        <v>0.73960000000000004</v>
      </c>
      <c r="W46" s="1032">
        <f t="shared" si="28"/>
        <v>0.26040000000000002</v>
      </c>
      <c r="X46" s="1033">
        <f t="shared" si="46"/>
        <v>1450.12256442489</v>
      </c>
      <c r="Y46" s="1030">
        <f>'7_Local Revenue'!AQ46</f>
        <v>90948014</v>
      </c>
      <c r="Z46" s="1030">
        <f t="shared" si="29"/>
        <v>58647984</v>
      </c>
      <c r="AA46" s="1161">
        <f t="shared" si="30"/>
        <v>0</v>
      </c>
      <c r="AB46" s="1162">
        <f t="shared" si="47"/>
        <v>42169823.280000001</v>
      </c>
      <c r="AC46" s="1162">
        <f t="shared" si="48"/>
        <v>42169823.280000001</v>
      </c>
      <c r="AD46" s="1030">
        <f t="shared" si="49"/>
        <v>18887357.809232641</v>
      </c>
      <c r="AE46" s="1163">
        <f t="shared" si="31"/>
        <v>23282465</v>
      </c>
      <c r="AF46" s="1162">
        <f t="shared" si="50"/>
        <v>1045</v>
      </c>
      <c r="AG46" s="1164">
        <f t="shared" si="32"/>
        <v>0.55210000000000004</v>
      </c>
      <c r="AH46" s="1163">
        <f t="shared" si="51"/>
        <v>115011327</v>
      </c>
      <c r="AI46" s="1162">
        <f t="shared" si="52"/>
        <v>5163</v>
      </c>
      <c r="AJ46" s="1163">
        <f>'3A_Level 3'!L46</f>
        <v>3762580</v>
      </c>
      <c r="AK46" s="1162">
        <f t="shared" si="53"/>
        <v>168.92251055041751</v>
      </c>
      <c r="AL46" s="1163">
        <f t="shared" si="33"/>
        <v>118773907</v>
      </c>
      <c r="AM46" s="1162">
        <f t="shared" si="54"/>
        <v>5332.4013199245755</v>
      </c>
      <c r="AN46" s="1165">
        <f>'3A_Level 3'!M46</f>
        <v>19360394</v>
      </c>
      <c r="AO46" s="1166">
        <f t="shared" si="55"/>
        <v>869.19251144832538</v>
      </c>
      <c r="AP46" s="1163">
        <f t="shared" si="34"/>
        <v>134371721</v>
      </c>
      <c r="AQ46" s="1162">
        <f t="shared" si="56"/>
        <v>6032.6713208224837</v>
      </c>
      <c r="AR46" s="1164">
        <f t="shared" si="35"/>
        <v>0.64341461446677239</v>
      </c>
      <c r="AS46" s="1167">
        <f t="shared" si="36"/>
        <v>33</v>
      </c>
      <c r="AT46" s="1162">
        <f t="shared" si="57"/>
        <v>74469853.280000001</v>
      </c>
      <c r="AU46" s="1162">
        <f t="shared" si="58"/>
        <v>3343.35</v>
      </c>
      <c r="AV46" s="1167">
        <f t="shared" si="37"/>
        <v>41</v>
      </c>
      <c r="AW46" s="1164">
        <f t="shared" si="38"/>
        <v>0.35658538553322766</v>
      </c>
      <c r="AX46" s="1167">
        <f t="shared" si="39"/>
        <v>208841574.28</v>
      </c>
      <c r="AY46" s="1168">
        <f t="shared" si="59"/>
        <v>9376.0247050372636</v>
      </c>
      <c r="AZ46" s="1167">
        <f t="shared" si="40"/>
        <v>33</v>
      </c>
    </row>
    <row r="47" spans="1:52" s="614" customFormat="1" ht="15.6" customHeight="1" x14ac:dyDescent="0.2">
      <c r="A47" s="1155">
        <v>41</v>
      </c>
      <c r="B47" s="599" t="s">
        <v>47</v>
      </c>
      <c r="C47" s="600">
        <f>'8_2.1.18 SIS'!AP47</f>
        <v>1419</v>
      </c>
      <c r="D47" s="600">
        <v>1231</v>
      </c>
      <c r="E47" s="600">
        <f t="shared" si="20"/>
        <v>270.82</v>
      </c>
      <c r="F47" s="600">
        <v>923.5</v>
      </c>
      <c r="G47" s="600">
        <f t="shared" si="21"/>
        <v>55.41</v>
      </c>
      <c r="H47" s="600">
        <v>174</v>
      </c>
      <c r="I47" s="600">
        <f t="shared" si="22"/>
        <v>261</v>
      </c>
      <c r="J47" s="600">
        <v>17</v>
      </c>
      <c r="K47" s="600">
        <f t="shared" si="23"/>
        <v>10.199999999999999</v>
      </c>
      <c r="L47" s="601">
        <f t="shared" si="42"/>
        <v>6081</v>
      </c>
      <c r="M47" s="602">
        <f t="shared" si="43"/>
        <v>0.16216</v>
      </c>
      <c r="N47" s="600">
        <f t="shared" si="3"/>
        <v>230.10504</v>
      </c>
      <c r="O47" s="600">
        <f t="shared" si="24"/>
        <v>827.53504000000009</v>
      </c>
      <c r="P47" s="600">
        <f t="shared" si="44"/>
        <v>2246.5350400000002</v>
      </c>
      <c r="Q47" s="603">
        <f t="shared" si="25"/>
        <v>3961</v>
      </c>
      <c r="R47" s="603">
        <f t="shared" si="45"/>
        <v>8898525</v>
      </c>
      <c r="S47" s="603">
        <f>'6_Local Deduct Calc'!J47</f>
        <v>5032003</v>
      </c>
      <c r="T47" s="603">
        <f t="shared" si="26"/>
        <v>5032003</v>
      </c>
      <c r="U47" s="604">
        <f t="shared" si="27"/>
        <v>3866522</v>
      </c>
      <c r="V47" s="605">
        <f t="shared" si="41"/>
        <v>0.4345</v>
      </c>
      <c r="W47" s="605">
        <f t="shared" si="28"/>
        <v>0.5655</v>
      </c>
      <c r="X47" s="606">
        <f t="shared" si="46"/>
        <v>3546.1613812544047</v>
      </c>
      <c r="Y47" s="603">
        <f>'7_Local Revenue'!AQ47</f>
        <v>14405482</v>
      </c>
      <c r="Z47" s="603">
        <f t="shared" si="29"/>
        <v>9373479</v>
      </c>
      <c r="AA47" s="219">
        <f t="shared" si="30"/>
        <v>0</v>
      </c>
      <c r="AB47" s="607">
        <f t="shared" si="47"/>
        <v>3025498.5</v>
      </c>
      <c r="AC47" s="607">
        <f t="shared" si="48"/>
        <v>3025498.5</v>
      </c>
      <c r="AD47" s="603">
        <f t="shared" si="49"/>
        <v>2942781.3710099999</v>
      </c>
      <c r="AE47" s="608">
        <f t="shared" si="31"/>
        <v>82717</v>
      </c>
      <c r="AF47" s="607">
        <f t="shared" si="50"/>
        <v>58</v>
      </c>
      <c r="AG47" s="609">
        <f t="shared" si="32"/>
        <v>2.7300000000000001E-2</v>
      </c>
      <c r="AH47" s="608">
        <f t="shared" si="51"/>
        <v>3949239</v>
      </c>
      <c r="AI47" s="607">
        <f t="shared" si="52"/>
        <v>2783</v>
      </c>
      <c r="AJ47" s="608">
        <f>'3A_Level 3'!L47</f>
        <v>239701</v>
      </c>
      <c r="AK47" s="607">
        <f t="shared" si="53"/>
        <v>168.92248062015503</v>
      </c>
      <c r="AL47" s="608">
        <f t="shared" si="33"/>
        <v>4188940</v>
      </c>
      <c r="AM47" s="607">
        <f t="shared" si="54"/>
        <v>2952.0366455250178</v>
      </c>
      <c r="AN47" s="610">
        <f>'3A_Level 3'!M47</f>
        <v>1497247</v>
      </c>
      <c r="AO47" s="611">
        <f t="shared" si="55"/>
        <v>1055.1423537702608</v>
      </c>
      <c r="AP47" s="608">
        <f t="shared" si="34"/>
        <v>5446486</v>
      </c>
      <c r="AQ47" s="607">
        <f t="shared" si="56"/>
        <v>3838.2565186751235</v>
      </c>
      <c r="AR47" s="609">
        <f t="shared" si="35"/>
        <v>0.40332427736622239</v>
      </c>
      <c r="AS47" s="612">
        <f t="shared" si="36"/>
        <v>63</v>
      </c>
      <c r="AT47" s="607">
        <f t="shared" si="57"/>
        <v>8057501.5</v>
      </c>
      <c r="AU47" s="607">
        <f t="shared" si="58"/>
        <v>5678.3</v>
      </c>
      <c r="AV47" s="612">
        <f t="shared" si="37"/>
        <v>4</v>
      </c>
      <c r="AW47" s="609">
        <f t="shared" si="38"/>
        <v>0.59667572263377766</v>
      </c>
      <c r="AX47" s="612">
        <f t="shared" si="39"/>
        <v>13503987.5</v>
      </c>
      <c r="AY47" s="613">
        <f t="shared" si="59"/>
        <v>9516.5521494009863</v>
      </c>
      <c r="AZ47" s="612">
        <f t="shared" si="40"/>
        <v>27</v>
      </c>
    </row>
    <row r="48" spans="1:52" s="614" customFormat="1" ht="15.6" customHeight="1" x14ac:dyDescent="0.2">
      <c r="A48" s="1155">
        <v>42</v>
      </c>
      <c r="B48" s="599" t="s">
        <v>48</v>
      </c>
      <c r="C48" s="599">
        <f>'8_2.1.18 SIS'!AP48</f>
        <v>2843</v>
      </c>
      <c r="D48" s="600">
        <v>2317</v>
      </c>
      <c r="E48" s="600">
        <f t="shared" si="20"/>
        <v>509.74</v>
      </c>
      <c r="F48" s="600">
        <v>1625.5</v>
      </c>
      <c r="G48" s="600">
        <f t="shared" si="21"/>
        <v>97.53</v>
      </c>
      <c r="H48" s="600">
        <v>349</v>
      </c>
      <c r="I48" s="600">
        <f t="shared" si="22"/>
        <v>523.5</v>
      </c>
      <c r="J48" s="600">
        <v>57</v>
      </c>
      <c r="K48" s="600">
        <f t="shared" si="23"/>
        <v>34.199999999999996</v>
      </c>
      <c r="L48" s="600">
        <f t="shared" si="42"/>
        <v>4657</v>
      </c>
      <c r="M48" s="602">
        <f t="shared" si="43"/>
        <v>0.12418999999999999</v>
      </c>
      <c r="N48" s="600">
        <f t="shared" si="3"/>
        <v>353.07216999999997</v>
      </c>
      <c r="O48" s="600">
        <f t="shared" si="24"/>
        <v>1518.0421699999999</v>
      </c>
      <c r="P48" s="600">
        <f t="shared" si="44"/>
        <v>4361.0421699999997</v>
      </c>
      <c r="Q48" s="603">
        <f t="shared" si="25"/>
        <v>3961</v>
      </c>
      <c r="R48" s="603">
        <f t="shared" si="45"/>
        <v>17274088</v>
      </c>
      <c r="S48" s="603">
        <f>'6_Local Deduct Calc'!J48</f>
        <v>5660240</v>
      </c>
      <c r="T48" s="603">
        <f t="shared" si="26"/>
        <v>5660240</v>
      </c>
      <c r="U48" s="604">
        <f t="shared" si="27"/>
        <v>11613848</v>
      </c>
      <c r="V48" s="605">
        <f t="shared" si="41"/>
        <v>0.67230000000000001</v>
      </c>
      <c r="W48" s="605">
        <f t="shared" si="28"/>
        <v>0.32769999999999999</v>
      </c>
      <c r="X48" s="606">
        <f t="shared" si="46"/>
        <v>1990.9391487864932</v>
      </c>
      <c r="Y48" s="603">
        <f>'7_Local Revenue'!AQ48</f>
        <v>12714655</v>
      </c>
      <c r="Z48" s="603">
        <f t="shared" si="29"/>
        <v>7054415</v>
      </c>
      <c r="AA48" s="219">
        <f t="shared" si="30"/>
        <v>0</v>
      </c>
      <c r="AB48" s="607">
        <f t="shared" si="47"/>
        <v>5873189.9200000009</v>
      </c>
      <c r="AC48" s="607">
        <f t="shared" si="48"/>
        <v>5873189.9200000009</v>
      </c>
      <c r="AD48" s="603">
        <f t="shared" si="49"/>
        <v>3310388.2592684799</v>
      </c>
      <c r="AE48" s="608">
        <f t="shared" si="31"/>
        <v>2562802</v>
      </c>
      <c r="AF48" s="607">
        <f t="shared" si="50"/>
        <v>901</v>
      </c>
      <c r="AG48" s="609">
        <f t="shared" si="32"/>
        <v>0.43640000000000001</v>
      </c>
      <c r="AH48" s="608">
        <f t="shared" si="51"/>
        <v>14176650</v>
      </c>
      <c r="AI48" s="607">
        <f t="shared" si="52"/>
        <v>4987</v>
      </c>
      <c r="AJ48" s="608">
        <f>'3A_Level 3'!L48</f>
        <v>480247</v>
      </c>
      <c r="AK48" s="607">
        <f t="shared" si="53"/>
        <v>168.9226169539219</v>
      </c>
      <c r="AL48" s="608">
        <f t="shared" si="33"/>
        <v>14656897</v>
      </c>
      <c r="AM48" s="607">
        <f t="shared" si="54"/>
        <v>5155.433345058037</v>
      </c>
      <c r="AN48" s="610">
        <f>'3A_Level 3'!M48</f>
        <v>1999205</v>
      </c>
      <c r="AO48" s="611">
        <f t="shared" si="55"/>
        <v>703.20260288427721</v>
      </c>
      <c r="AP48" s="608">
        <f t="shared" si="34"/>
        <v>16175855</v>
      </c>
      <c r="AQ48" s="607">
        <f t="shared" si="56"/>
        <v>5689.713330988393</v>
      </c>
      <c r="AR48" s="609">
        <f t="shared" si="35"/>
        <v>0.58377020723203854</v>
      </c>
      <c r="AS48" s="612">
        <f t="shared" si="36"/>
        <v>46</v>
      </c>
      <c r="AT48" s="607">
        <f t="shared" si="57"/>
        <v>11533429.92</v>
      </c>
      <c r="AU48" s="607">
        <f t="shared" si="58"/>
        <v>4056.78</v>
      </c>
      <c r="AV48" s="612">
        <f t="shared" si="37"/>
        <v>23</v>
      </c>
      <c r="AW48" s="609">
        <f t="shared" si="38"/>
        <v>0.41622979276796146</v>
      </c>
      <c r="AX48" s="612">
        <f t="shared" si="39"/>
        <v>27709284.920000002</v>
      </c>
      <c r="AY48" s="613">
        <f t="shared" si="59"/>
        <v>9746.4948716144918</v>
      </c>
      <c r="AZ48" s="612">
        <f t="shared" si="40"/>
        <v>19</v>
      </c>
    </row>
    <row r="49" spans="1:52" s="614" customFormat="1" ht="15.6" customHeight="1" x14ac:dyDescent="0.2">
      <c r="A49" s="1155">
        <v>43</v>
      </c>
      <c r="B49" s="599" t="s">
        <v>49</v>
      </c>
      <c r="C49" s="599">
        <f>'8_2.1.18 SIS'!AP49</f>
        <v>4114</v>
      </c>
      <c r="D49" s="600">
        <v>3116</v>
      </c>
      <c r="E49" s="600">
        <f t="shared" si="20"/>
        <v>685.52</v>
      </c>
      <c r="F49" s="600">
        <v>2736.5</v>
      </c>
      <c r="G49" s="600">
        <f t="shared" si="21"/>
        <v>164.19</v>
      </c>
      <c r="H49" s="600">
        <v>569</v>
      </c>
      <c r="I49" s="600">
        <f t="shared" si="22"/>
        <v>853.5</v>
      </c>
      <c r="J49" s="600">
        <v>88</v>
      </c>
      <c r="K49" s="600">
        <f t="shared" si="23"/>
        <v>52.8</v>
      </c>
      <c r="L49" s="600">
        <f t="shared" si="42"/>
        <v>3386</v>
      </c>
      <c r="M49" s="602">
        <f t="shared" si="43"/>
        <v>9.0289999999999995E-2</v>
      </c>
      <c r="N49" s="600">
        <f t="shared" si="3"/>
        <v>371.45305999999999</v>
      </c>
      <c r="O49" s="600">
        <f t="shared" si="24"/>
        <v>2127.46306</v>
      </c>
      <c r="P49" s="600">
        <f t="shared" si="44"/>
        <v>6241.46306</v>
      </c>
      <c r="Q49" s="603">
        <f t="shared" si="25"/>
        <v>3961</v>
      </c>
      <c r="R49" s="603">
        <f t="shared" si="45"/>
        <v>24722435</v>
      </c>
      <c r="S49" s="603">
        <f>'6_Local Deduct Calc'!J49</f>
        <v>5211392</v>
      </c>
      <c r="T49" s="603">
        <f t="shared" si="26"/>
        <v>5211392</v>
      </c>
      <c r="U49" s="604">
        <f t="shared" si="27"/>
        <v>19511043</v>
      </c>
      <c r="V49" s="605">
        <f t="shared" si="41"/>
        <v>0.78920000000000001</v>
      </c>
      <c r="W49" s="605">
        <f t="shared" si="28"/>
        <v>0.21079999999999999</v>
      </c>
      <c r="X49" s="606">
        <f t="shared" si="46"/>
        <v>1266.7457462323773</v>
      </c>
      <c r="Y49" s="603">
        <f>'7_Local Revenue'!AQ49</f>
        <v>14561401</v>
      </c>
      <c r="Z49" s="603">
        <f t="shared" si="29"/>
        <v>9350009</v>
      </c>
      <c r="AA49" s="219">
        <f t="shared" si="30"/>
        <v>0</v>
      </c>
      <c r="AB49" s="607">
        <f t="shared" si="47"/>
        <v>8405627.9000000004</v>
      </c>
      <c r="AC49" s="607">
        <f t="shared" si="48"/>
        <v>8405627.9000000004</v>
      </c>
      <c r="AD49" s="603">
        <f t="shared" si="49"/>
        <v>3047678.9414704</v>
      </c>
      <c r="AE49" s="608">
        <f t="shared" si="31"/>
        <v>5357949</v>
      </c>
      <c r="AF49" s="607">
        <f t="shared" si="50"/>
        <v>1302</v>
      </c>
      <c r="AG49" s="609">
        <f t="shared" si="32"/>
        <v>0.63739999999999997</v>
      </c>
      <c r="AH49" s="608">
        <f t="shared" si="51"/>
        <v>24868992</v>
      </c>
      <c r="AI49" s="607">
        <f t="shared" si="52"/>
        <v>6045</v>
      </c>
      <c r="AJ49" s="608">
        <f>'3A_Level 3'!L49</f>
        <v>694947</v>
      </c>
      <c r="AK49" s="607">
        <f t="shared" si="53"/>
        <v>168.92245989304814</v>
      </c>
      <c r="AL49" s="608">
        <f t="shared" si="33"/>
        <v>25563939</v>
      </c>
      <c r="AM49" s="607">
        <f t="shared" si="54"/>
        <v>6213.8889158969369</v>
      </c>
      <c r="AN49" s="610">
        <f>'3A_Level 3'!M49</f>
        <v>3058893</v>
      </c>
      <c r="AO49" s="611">
        <f t="shared" si="55"/>
        <v>743.53257170636846</v>
      </c>
      <c r="AP49" s="608">
        <f t="shared" si="34"/>
        <v>27927885</v>
      </c>
      <c r="AQ49" s="607">
        <f t="shared" si="56"/>
        <v>6788.4990277102579</v>
      </c>
      <c r="AR49" s="609">
        <f t="shared" si="35"/>
        <v>0.67223369670055499</v>
      </c>
      <c r="AS49" s="612">
        <f t="shared" si="36"/>
        <v>26</v>
      </c>
      <c r="AT49" s="607">
        <f t="shared" si="57"/>
        <v>13617019.9</v>
      </c>
      <c r="AU49" s="607">
        <f t="shared" si="58"/>
        <v>3309.92</v>
      </c>
      <c r="AV49" s="612">
        <f t="shared" si="37"/>
        <v>44</v>
      </c>
      <c r="AW49" s="609">
        <f t="shared" si="38"/>
        <v>0.32776630329944506</v>
      </c>
      <c r="AX49" s="612">
        <f t="shared" si="39"/>
        <v>41544904.899999999</v>
      </c>
      <c r="AY49" s="613">
        <f t="shared" si="59"/>
        <v>10098.421220223627</v>
      </c>
      <c r="AZ49" s="612">
        <f t="shared" si="40"/>
        <v>12</v>
      </c>
    </row>
    <row r="50" spans="1:52" s="614" customFormat="1" ht="15.6" customHeight="1" x14ac:dyDescent="0.2">
      <c r="A50" s="1155">
        <v>44</v>
      </c>
      <c r="B50" s="599" t="s">
        <v>50</v>
      </c>
      <c r="C50" s="599">
        <f>'8_2.1.18 SIS'!AP50</f>
        <v>7265</v>
      </c>
      <c r="D50" s="600">
        <v>6089</v>
      </c>
      <c r="E50" s="600">
        <f t="shared" si="20"/>
        <v>1339.58</v>
      </c>
      <c r="F50" s="600">
        <v>2808</v>
      </c>
      <c r="G50" s="600">
        <f t="shared" si="21"/>
        <v>168.48</v>
      </c>
      <c r="H50" s="600">
        <v>834</v>
      </c>
      <c r="I50" s="600">
        <f t="shared" si="22"/>
        <v>1251</v>
      </c>
      <c r="J50" s="600">
        <v>126</v>
      </c>
      <c r="K50" s="600">
        <f t="shared" si="23"/>
        <v>75.599999999999994</v>
      </c>
      <c r="L50" s="600">
        <f t="shared" si="42"/>
        <v>235</v>
      </c>
      <c r="M50" s="602">
        <f t="shared" si="43"/>
        <v>6.2700000000000004E-3</v>
      </c>
      <c r="N50" s="600">
        <f t="shared" si="3"/>
        <v>45.551550000000006</v>
      </c>
      <c r="O50" s="600">
        <f t="shared" si="24"/>
        <v>2880.21155</v>
      </c>
      <c r="P50" s="600">
        <f t="shared" si="44"/>
        <v>10145.21155</v>
      </c>
      <c r="Q50" s="603">
        <f t="shared" si="25"/>
        <v>3961</v>
      </c>
      <c r="R50" s="603">
        <f t="shared" si="45"/>
        <v>40185183</v>
      </c>
      <c r="S50" s="603">
        <f>'6_Local Deduct Calc'!J50</f>
        <v>10670723</v>
      </c>
      <c r="T50" s="603">
        <f t="shared" si="26"/>
        <v>10670723</v>
      </c>
      <c r="U50" s="604">
        <f t="shared" si="27"/>
        <v>29514460</v>
      </c>
      <c r="V50" s="605">
        <f t="shared" si="41"/>
        <v>0.73450000000000004</v>
      </c>
      <c r="W50" s="605">
        <f t="shared" si="28"/>
        <v>0.26550000000000001</v>
      </c>
      <c r="X50" s="606">
        <f t="shared" si="46"/>
        <v>1468.7849965588437</v>
      </c>
      <c r="Y50" s="603">
        <f>'7_Local Revenue'!AQ50</f>
        <v>28917981</v>
      </c>
      <c r="Z50" s="603">
        <f t="shared" si="29"/>
        <v>18247258</v>
      </c>
      <c r="AA50" s="219">
        <f t="shared" si="30"/>
        <v>0</v>
      </c>
      <c r="AB50" s="607">
        <f t="shared" si="47"/>
        <v>13662962.220000001</v>
      </c>
      <c r="AC50" s="607">
        <f t="shared" si="48"/>
        <v>13662962.220000001</v>
      </c>
      <c r="AD50" s="603">
        <f t="shared" si="49"/>
        <v>6239328.3273852002</v>
      </c>
      <c r="AE50" s="608">
        <f t="shared" si="31"/>
        <v>7423634</v>
      </c>
      <c r="AF50" s="607">
        <f t="shared" si="50"/>
        <v>1022</v>
      </c>
      <c r="AG50" s="609">
        <f t="shared" si="32"/>
        <v>0.54330000000000001</v>
      </c>
      <c r="AH50" s="608">
        <f t="shared" si="51"/>
        <v>36938094</v>
      </c>
      <c r="AI50" s="607">
        <f t="shared" si="52"/>
        <v>5084</v>
      </c>
      <c r="AJ50" s="608">
        <f>'3A_Level 3'!L50</f>
        <v>1227222</v>
      </c>
      <c r="AK50" s="607">
        <f t="shared" si="53"/>
        <v>168.92250516173434</v>
      </c>
      <c r="AL50" s="608">
        <f t="shared" si="33"/>
        <v>38165316</v>
      </c>
      <c r="AM50" s="607">
        <f t="shared" si="54"/>
        <v>5253.3125946317959</v>
      </c>
      <c r="AN50" s="610">
        <f>'3A_Level 3'!M50</f>
        <v>6045079</v>
      </c>
      <c r="AO50" s="611">
        <f t="shared" si="55"/>
        <v>832.08245010323469</v>
      </c>
      <c r="AP50" s="608">
        <f t="shared" si="34"/>
        <v>42983173</v>
      </c>
      <c r="AQ50" s="607">
        <f t="shared" si="56"/>
        <v>5916.4725395732967</v>
      </c>
      <c r="AR50" s="609">
        <f t="shared" si="35"/>
        <v>0.63852018850204739</v>
      </c>
      <c r="AS50" s="612">
        <f t="shared" si="36"/>
        <v>36</v>
      </c>
      <c r="AT50" s="607">
        <f t="shared" si="57"/>
        <v>24333685.219999999</v>
      </c>
      <c r="AU50" s="607">
        <f t="shared" si="58"/>
        <v>3349.44</v>
      </c>
      <c r="AV50" s="612">
        <f t="shared" si="37"/>
        <v>38</v>
      </c>
      <c r="AW50" s="609">
        <f t="shared" si="38"/>
        <v>0.36147981149795255</v>
      </c>
      <c r="AX50" s="612">
        <f t="shared" si="39"/>
        <v>67316858.219999999</v>
      </c>
      <c r="AY50" s="613">
        <f t="shared" si="59"/>
        <v>9265.9130378527188</v>
      </c>
      <c r="AZ50" s="612">
        <f t="shared" si="40"/>
        <v>41</v>
      </c>
    </row>
    <row r="51" spans="1:52" s="616" customFormat="1" ht="15.6" customHeight="1" x14ac:dyDescent="0.2">
      <c r="A51" s="1156">
        <v>45</v>
      </c>
      <c r="B51" s="1157" t="s">
        <v>51</v>
      </c>
      <c r="C51" s="1157">
        <f>'8_2.1.18 SIS'!AP51</f>
        <v>9283</v>
      </c>
      <c r="D51" s="1158">
        <v>5416</v>
      </c>
      <c r="E51" s="1158">
        <f t="shared" si="20"/>
        <v>1191.52</v>
      </c>
      <c r="F51" s="1158">
        <v>5455.5</v>
      </c>
      <c r="G51" s="1158">
        <f t="shared" si="21"/>
        <v>327.33</v>
      </c>
      <c r="H51" s="1158">
        <v>991</v>
      </c>
      <c r="I51" s="1158">
        <f t="shared" si="22"/>
        <v>1486.5</v>
      </c>
      <c r="J51" s="1158">
        <v>665</v>
      </c>
      <c r="K51" s="1158">
        <f t="shared" si="23"/>
        <v>399</v>
      </c>
      <c r="L51" s="1158">
        <f t="shared" si="42"/>
        <v>0</v>
      </c>
      <c r="M51" s="1159">
        <f t="shared" si="43"/>
        <v>0</v>
      </c>
      <c r="N51" s="1158">
        <f t="shared" si="3"/>
        <v>0</v>
      </c>
      <c r="O51" s="1158">
        <f t="shared" si="24"/>
        <v>3404.35</v>
      </c>
      <c r="P51" s="615">
        <f t="shared" si="44"/>
        <v>12687.35</v>
      </c>
      <c r="Q51" s="1030">
        <f t="shared" si="25"/>
        <v>3961</v>
      </c>
      <c r="R51" s="1030">
        <f t="shared" si="45"/>
        <v>50254593</v>
      </c>
      <c r="S51" s="1030">
        <f>'6_Local Deduct Calc'!J51</f>
        <v>31083340</v>
      </c>
      <c r="T51" s="1030">
        <f t="shared" si="26"/>
        <v>31083340</v>
      </c>
      <c r="U51" s="1031">
        <f t="shared" si="27"/>
        <v>19171253</v>
      </c>
      <c r="V51" s="1160">
        <f t="shared" si="41"/>
        <v>0.38150000000000001</v>
      </c>
      <c r="W51" s="1032">
        <f t="shared" si="28"/>
        <v>0.61850000000000005</v>
      </c>
      <c r="X51" s="1033">
        <f t="shared" si="46"/>
        <v>3348.4153829580955</v>
      </c>
      <c r="Y51" s="1030">
        <f>'7_Local Revenue'!AQ51</f>
        <v>116593489</v>
      </c>
      <c r="Z51" s="1030">
        <f t="shared" si="29"/>
        <v>85510149</v>
      </c>
      <c r="AA51" s="1161">
        <f t="shared" si="30"/>
        <v>0</v>
      </c>
      <c r="AB51" s="1162">
        <f t="shared" si="47"/>
        <v>17086561.620000001</v>
      </c>
      <c r="AC51" s="1162">
        <f t="shared" si="48"/>
        <v>17086561.620000001</v>
      </c>
      <c r="AD51" s="1030">
        <f t="shared" si="49"/>
        <v>18177025.982588399</v>
      </c>
      <c r="AE51" s="1163">
        <f t="shared" si="31"/>
        <v>0</v>
      </c>
      <c r="AF51" s="1162">
        <f t="shared" si="50"/>
        <v>0</v>
      </c>
      <c r="AG51" s="1164">
        <f t="shared" si="32"/>
        <v>0</v>
      </c>
      <c r="AH51" s="1163">
        <f t="shared" si="51"/>
        <v>19171253</v>
      </c>
      <c r="AI51" s="1162">
        <f t="shared" si="52"/>
        <v>2065</v>
      </c>
      <c r="AJ51" s="1163">
        <f>'3A_Level 3'!L51</f>
        <v>3811982</v>
      </c>
      <c r="AK51" s="1162">
        <f t="shared" si="53"/>
        <v>410.64117203490252</v>
      </c>
      <c r="AL51" s="1163">
        <f t="shared" si="33"/>
        <v>22983235</v>
      </c>
      <c r="AM51" s="1162">
        <f t="shared" si="54"/>
        <v>2475.8413228482173</v>
      </c>
      <c r="AN51" s="1165">
        <f>'3A_Level 3'!M51</f>
        <v>10810993</v>
      </c>
      <c r="AO51" s="1166">
        <f t="shared" si="55"/>
        <v>1164.6012065065172</v>
      </c>
      <c r="AP51" s="1163">
        <f t="shared" si="34"/>
        <v>29982246</v>
      </c>
      <c r="AQ51" s="1162">
        <f t="shared" si="56"/>
        <v>3229.8013573198318</v>
      </c>
      <c r="AR51" s="1164">
        <f t="shared" si="35"/>
        <v>0.38363943810965995</v>
      </c>
      <c r="AS51" s="1167">
        <f t="shared" si="36"/>
        <v>66</v>
      </c>
      <c r="AT51" s="1162">
        <f t="shared" si="57"/>
        <v>48169901.619999997</v>
      </c>
      <c r="AU51" s="1162">
        <f t="shared" si="58"/>
        <v>5189.04</v>
      </c>
      <c r="AV51" s="1167">
        <f t="shared" si="37"/>
        <v>10</v>
      </c>
      <c r="AW51" s="1164">
        <f t="shared" si="38"/>
        <v>0.61636056189033994</v>
      </c>
      <c r="AX51" s="1167">
        <f t="shared" si="39"/>
        <v>78152147.620000005</v>
      </c>
      <c r="AY51" s="1168">
        <f t="shared" si="59"/>
        <v>8418.8460217602078</v>
      </c>
      <c r="AZ51" s="1167">
        <f t="shared" si="40"/>
        <v>64</v>
      </c>
    </row>
    <row r="52" spans="1:52" s="614" customFormat="1" ht="15.6" customHeight="1" x14ac:dyDescent="0.2">
      <c r="A52" s="1155">
        <v>46</v>
      </c>
      <c r="B52" s="599" t="s">
        <v>52</v>
      </c>
      <c r="C52" s="600">
        <f>'8_2.1.18 SIS'!AP52</f>
        <v>1160</v>
      </c>
      <c r="D52" s="600">
        <v>1133</v>
      </c>
      <c r="E52" s="600">
        <f t="shared" si="20"/>
        <v>249.26</v>
      </c>
      <c r="F52" s="600">
        <v>460.5</v>
      </c>
      <c r="G52" s="600">
        <f t="shared" si="21"/>
        <v>27.63</v>
      </c>
      <c r="H52" s="600">
        <v>170</v>
      </c>
      <c r="I52" s="600">
        <f t="shared" si="22"/>
        <v>255</v>
      </c>
      <c r="J52" s="600">
        <v>57</v>
      </c>
      <c r="K52" s="600">
        <f t="shared" si="23"/>
        <v>34.199999999999996</v>
      </c>
      <c r="L52" s="601">
        <f t="shared" si="42"/>
        <v>6340</v>
      </c>
      <c r="M52" s="602">
        <f t="shared" si="43"/>
        <v>0.16907</v>
      </c>
      <c r="N52" s="600">
        <f t="shared" si="3"/>
        <v>196.12119999999999</v>
      </c>
      <c r="O52" s="600">
        <f t="shared" si="24"/>
        <v>762.21119999999996</v>
      </c>
      <c r="P52" s="600">
        <f t="shared" si="44"/>
        <v>1922.2112</v>
      </c>
      <c r="Q52" s="603">
        <f t="shared" si="25"/>
        <v>3961</v>
      </c>
      <c r="R52" s="603">
        <f t="shared" si="45"/>
        <v>7613879</v>
      </c>
      <c r="S52" s="603">
        <f>'6_Local Deduct Calc'!J52</f>
        <v>1419644</v>
      </c>
      <c r="T52" s="603">
        <f t="shared" si="26"/>
        <v>1419644</v>
      </c>
      <c r="U52" s="604">
        <f t="shared" si="27"/>
        <v>6194235</v>
      </c>
      <c r="V52" s="605">
        <f t="shared" si="41"/>
        <v>0.8135</v>
      </c>
      <c r="W52" s="605">
        <f t="shared" si="28"/>
        <v>0.1865</v>
      </c>
      <c r="X52" s="606">
        <f t="shared" si="46"/>
        <v>1223.8310344827587</v>
      </c>
      <c r="Y52" s="603">
        <f>'7_Local Revenue'!AQ52</f>
        <v>3743302</v>
      </c>
      <c r="Z52" s="603">
        <f t="shared" si="29"/>
        <v>2323658</v>
      </c>
      <c r="AA52" s="219">
        <f t="shared" si="30"/>
        <v>0</v>
      </c>
      <c r="AB52" s="607">
        <f t="shared" si="47"/>
        <v>2588718.8600000003</v>
      </c>
      <c r="AC52" s="607">
        <f t="shared" si="48"/>
        <v>2323658</v>
      </c>
      <c r="AD52" s="603">
        <f t="shared" si="49"/>
        <v>745383.01324</v>
      </c>
      <c r="AE52" s="608">
        <f t="shared" si="31"/>
        <v>1578275</v>
      </c>
      <c r="AF52" s="607">
        <f t="shared" si="50"/>
        <v>1361</v>
      </c>
      <c r="AG52" s="609">
        <f t="shared" si="32"/>
        <v>0.67920000000000003</v>
      </c>
      <c r="AH52" s="608">
        <f t="shared" si="51"/>
        <v>7772510</v>
      </c>
      <c r="AI52" s="607">
        <f t="shared" si="52"/>
        <v>6700</v>
      </c>
      <c r="AJ52" s="608">
        <f>'3A_Level 3'!L52</f>
        <v>195950</v>
      </c>
      <c r="AK52" s="607">
        <f t="shared" si="53"/>
        <v>168.92241379310346</v>
      </c>
      <c r="AL52" s="608">
        <f t="shared" si="33"/>
        <v>7968460</v>
      </c>
      <c r="AM52" s="607">
        <f t="shared" si="54"/>
        <v>6869.3620689655172</v>
      </c>
      <c r="AN52" s="610">
        <f>'3A_Level 3'!M52</f>
        <v>1040500</v>
      </c>
      <c r="AO52" s="611">
        <f t="shared" si="55"/>
        <v>896.98275862068965</v>
      </c>
      <c r="AP52" s="608">
        <f t="shared" si="34"/>
        <v>8813010</v>
      </c>
      <c r="AQ52" s="607">
        <f t="shared" si="56"/>
        <v>7597.4224137931033</v>
      </c>
      <c r="AR52" s="609">
        <f t="shared" si="35"/>
        <v>0.70187886379376363</v>
      </c>
      <c r="AS52" s="612">
        <f t="shared" si="36"/>
        <v>11</v>
      </c>
      <c r="AT52" s="607">
        <f t="shared" si="57"/>
        <v>3743302</v>
      </c>
      <c r="AU52" s="607">
        <f t="shared" si="58"/>
        <v>3226.98</v>
      </c>
      <c r="AV52" s="612">
        <f t="shared" si="37"/>
        <v>45</v>
      </c>
      <c r="AW52" s="609">
        <f t="shared" si="38"/>
        <v>0.29812113620623637</v>
      </c>
      <c r="AX52" s="612">
        <f t="shared" si="39"/>
        <v>12556312</v>
      </c>
      <c r="AY52" s="613">
        <f t="shared" si="59"/>
        <v>10824.406896551724</v>
      </c>
      <c r="AZ52" s="612">
        <f t="shared" si="40"/>
        <v>5</v>
      </c>
    </row>
    <row r="53" spans="1:52" s="614" customFormat="1" ht="15.6" customHeight="1" x14ac:dyDescent="0.2">
      <c r="A53" s="1155">
        <v>47</v>
      </c>
      <c r="B53" s="599" t="s">
        <v>53</v>
      </c>
      <c r="C53" s="599">
        <f>'8_2.1.18 SIS'!AP53</f>
        <v>3645</v>
      </c>
      <c r="D53" s="600">
        <v>2176</v>
      </c>
      <c r="E53" s="600">
        <f t="shared" si="20"/>
        <v>478.72</v>
      </c>
      <c r="F53" s="600">
        <v>1717</v>
      </c>
      <c r="G53" s="600">
        <f t="shared" si="21"/>
        <v>103.02</v>
      </c>
      <c r="H53" s="600">
        <v>569</v>
      </c>
      <c r="I53" s="600">
        <f t="shared" si="22"/>
        <v>853.5</v>
      </c>
      <c r="J53" s="600">
        <v>104</v>
      </c>
      <c r="K53" s="600">
        <f t="shared" si="23"/>
        <v>62.4</v>
      </c>
      <c r="L53" s="600">
        <f t="shared" si="42"/>
        <v>3855</v>
      </c>
      <c r="M53" s="602">
        <f t="shared" si="43"/>
        <v>0.1028</v>
      </c>
      <c r="N53" s="600">
        <f t="shared" si="3"/>
        <v>374.70600000000002</v>
      </c>
      <c r="O53" s="600">
        <f t="shared" si="24"/>
        <v>1872.346</v>
      </c>
      <c r="P53" s="600">
        <f t="shared" si="44"/>
        <v>5517.3459999999995</v>
      </c>
      <c r="Q53" s="603">
        <f t="shared" si="25"/>
        <v>3961</v>
      </c>
      <c r="R53" s="603">
        <f t="shared" si="45"/>
        <v>21854208</v>
      </c>
      <c r="S53" s="603">
        <f>'6_Local Deduct Calc'!J53</f>
        <v>13306038</v>
      </c>
      <c r="T53" s="603">
        <f t="shared" si="26"/>
        <v>13306038</v>
      </c>
      <c r="U53" s="604">
        <f t="shared" si="27"/>
        <v>8548170</v>
      </c>
      <c r="V53" s="605">
        <f t="shared" si="41"/>
        <v>0.3911</v>
      </c>
      <c r="W53" s="605">
        <f t="shared" si="28"/>
        <v>0.6089</v>
      </c>
      <c r="X53" s="606">
        <f t="shared" si="46"/>
        <v>3650.490534979424</v>
      </c>
      <c r="Y53" s="603">
        <f>'7_Local Revenue'!AQ53</f>
        <v>41887926</v>
      </c>
      <c r="Z53" s="603">
        <f t="shared" si="29"/>
        <v>28581888</v>
      </c>
      <c r="AA53" s="219">
        <f t="shared" si="30"/>
        <v>0</v>
      </c>
      <c r="AB53" s="607">
        <f t="shared" si="47"/>
        <v>7430430.7200000007</v>
      </c>
      <c r="AC53" s="607">
        <f t="shared" si="48"/>
        <v>7430430.7200000007</v>
      </c>
      <c r="AD53" s="603">
        <f t="shared" si="49"/>
        <v>7781949.5365017597</v>
      </c>
      <c r="AE53" s="608">
        <f t="shared" si="31"/>
        <v>0</v>
      </c>
      <c r="AF53" s="607">
        <f t="shared" si="50"/>
        <v>0</v>
      </c>
      <c r="AG53" s="609">
        <f t="shared" si="32"/>
        <v>0</v>
      </c>
      <c r="AH53" s="608">
        <f t="shared" si="51"/>
        <v>8548170</v>
      </c>
      <c r="AI53" s="607">
        <f t="shared" si="52"/>
        <v>2345</v>
      </c>
      <c r="AJ53" s="608">
        <f>'3A_Level 3'!L53</f>
        <v>1425114</v>
      </c>
      <c r="AK53" s="607">
        <f t="shared" si="53"/>
        <v>390.97777777777776</v>
      </c>
      <c r="AL53" s="608">
        <f t="shared" si="33"/>
        <v>9973284</v>
      </c>
      <c r="AM53" s="607">
        <f t="shared" si="54"/>
        <v>2736.1547325102879</v>
      </c>
      <c r="AN53" s="610">
        <f>'3A_Level 3'!M53</f>
        <v>4744834</v>
      </c>
      <c r="AO53" s="611">
        <f t="shared" si="55"/>
        <v>1301.7377229080932</v>
      </c>
      <c r="AP53" s="608">
        <f t="shared" si="34"/>
        <v>13293004</v>
      </c>
      <c r="AQ53" s="607">
        <f t="shared" si="56"/>
        <v>3646.9146776406037</v>
      </c>
      <c r="AR53" s="609">
        <f t="shared" si="35"/>
        <v>0.39063208852446774</v>
      </c>
      <c r="AS53" s="612">
        <f t="shared" si="36"/>
        <v>65</v>
      </c>
      <c r="AT53" s="607">
        <f t="shared" si="57"/>
        <v>20736468.719999999</v>
      </c>
      <c r="AU53" s="607">
        <f t="shared" si="58"/>
        <v>5689.02</v>
      </c>
      <c r="AV53" s="612">
        <f t="shared" si="37"/>
        <v>3</v>
      </c>
      <c r="AW53" s="609">
        <f t="shared" si="38"/>
        <v>0.60936791147553226</v>
      </c>
      <c r="AX53" s="612">
        <f t="shared" si="39"/>
        <v>34029472.719999999</v>
      </c>
      <c r="AY53" s="613">
        <f t="shared" si="59"/>
        <v>9335.9321591220851</v>
      </c>
      <c r="AZ53" s="612">
        <f t="shared" si="40"/>
        <v>39</v>
      </c>
    </row>
    <row r="54" spans="1:52" s="614" customFormat="1" ht="15.6" customHeight="1" x14ac:dyDescent="0.2">
      <c r="A54" s="1155">
        <v>48</v>
      </c>
      <c r="B54" s="599" t="s">
        <v>91</v>
      </c>
      <c r="C54" s="599">
        <f>'8_2.1.18 SIS'!AP54</f>
        <v>5890</v>
      </c>
      <c r="D54" s="600">
        <v>4939</v>
      </c>
      <c r="E54" s="600">
        <f t="shared" si="20"/>
        <v>1086.58</v>
      </c>
      <c r="F54" s="600">
        <v>5940.5</v>
      </c>
      <c r="G54" s="600">
        <f t="shared" si="21"/>
        <v>356.43</v>
      </c>
      <c r="H54" s="600">
        <v>810</v>
      </c>
      <c r="I54" s="600">
        <f t="shared" si="22"/>
        <v>1215</v>
      </c>
      <c r="J54" s="600">
        <v>136</v>
      </c>
      <c r="K54" s="600">
        <f t="shared" si="23"/>
        <v>81.599999999999994</v>
      </c>
      <c r="L54" s="600">
        <f t="shared" si="42"/>
        <v>1610</v>
      </c>
      <c r="M54" s="602">
        <f t="shared" si="43"/>
        <v>4.2930000000000003E-2</v>
      </c>
      <c r="N54" s="600">
        <f t="shared" si="3"/>
        <v>252.85770000000002</v>
      </c>
      <c r="O54" s="600">
        <f t="shared" si="24"/>
        <v>2992.4677000000001</v>
      </c>
      <c r="P54" s="600">
        <f t="shared" si="44"/>
        <v>8882.4677000000011</v>
      </c>
      <c r="Q54" s="603">
        <f t="shared" si="25"/>
        <v>3961</v>
      </c>
      <c r="R54" s="603">
        <f t="shared" si="45"/>
        <v>35183455</v>
      </c>
      <c r="S54" s="603">
        <f>'6_Local Deduct Calc'!J54</f>
        <v>14333738</v>
      </c>
      <c r="T54" s="603">
        <f t="shared" si="26"/>
        <v>14333738</v>
      </c>
      <c r="U54" s="604">
        <f t="shared" si="27"/>
        <v>20849717</v>
      </c>
      <c r="V54" s="605">
        <f t="shared" si="41"/>
        <v>0.59260000000000002</v>
      </c>
      <c r="W54" s="605">
        <f t="shared" si="28"/>
        <v>0.40739999999999998</v>
      </c>
      <c r="X54" s="606">
        <f t="shared" si="46"/>
        <v>2433.5718166383699</v>
      </c>
      <c r="Y54" s="603">
        <f>'7_Local Revenue'!AQ54</f>
        <v>39022081</v>
      </c>
      <c r="Z54" s="603">
        <f t="shared" si="29"/>
        <v>24688343</v>
      </c>
      <c r="AA54" s="219">
        <f t="shared" si="30"/>
        <v>0</v>
      </c>
      <c r="AB54" s="607">
        <f t="shared" si="47"/>
        <v>11962374.700000001</v>
      </c>
      <c r="AC54" s="607">
        <f t="shared" si="48"/>
        <v>11962374.700000001</v>
      </c>
      <c r="AD54" s="603">
        <f t="shared" si="49"/>
        <v>8382370.8987816013</v>
      </c>
      <c r="AE54" s="608">
        <f t="shared" si="31"/>
        <v>3580004</v>
      </c>
      <c r="AF54" s="607">
        <f t="shared" si="50"/>
        <v>608</v>
      </c>
      <c r="AG54" s="609">
        <f t="shared" si="32"/>
        <v>0.29930000000000001</v>
      </c>
      <c r="AH54" s="608">
        <f t="shared" si="51"/>
        <v>24429721</v>
      </c>
      <c r="AI54" s="607">
        <f t="shared" si="52"/>
        <v>4148</v>
      </c>
      <c r="AJ54" s="608">
        <f>'3A_Level 3'!L54</f>
        <v>994954</v>
      </c>
      <c r="AK54" s="607">
        <f t="shared" si="53"/>
        <v>168.9225806451613</v>
      </c>
      <c r="AL54" s="608">
        <f t="shared" si="33"/>
        <v>25424675</v>
      </c>
      <c r="AM54" s="607">
        <f t="shared" si="54"/>
        <v>4316.5831918505946</v>
      </c>
      <c r="AN54" s="610">
        <f>'3A_Level 3'!M54</f>
        <v>6125556</v>
      </c>
      <c r="AO54" s="611">
        <f t="shared" si="55"/>
        <v>1039.9925297113753</v>
      </c>
      <c r="AP54" s="608">
        <f t="shared" si="34"/>
        <v>30555277</v>
      </c>
      <c r="AQ54" s="607">
        <f t="shared" si="56"/>
        <v>5187.6531409168083</v>
      </c>
      <c r="AR54" s="609">
        <f t="shared" si="35"/>
        <v>0.53745875274531762</v>
      </c>
      <c r="AS54" s="612">
        <f t="shared" si="36"/>
        <v>52</v>
      </c>
      <c r="AT54" s="607">
        <f t="shared" si="57"/>
        <v>26296112.699999999</v>
      </c>
      <c r="AU54" s="607">
        <f t="shared" si="58"/>
        <v>4464.54</v>
      </c>
      <c r="AV54" s="612">
        <f t="shared" si="37"/>
        <v>16</v>
      </c>
      <c r="AW54" s="609">
        <f t="shared" si="38"/>
        <v>0.46254124725468226</v>
      </c>
      <c r="AX54" s="612">
        <f t="shared" si="39"/>
        <v>56851389.700000003</v>
      </c>
      <c r="AY54" s="613">
        <f t="shared" si="59"/>
        <v>9652.1884040747027</v>
      </c>
      <c r="AZ54" s="612">
        <f t="shared" si="40"/>
        <v>22</v>
      </c>
    </row>
    <row r="55" spans="1:52" s="614" customFormat="1" ht="15.6" customHeight="1" x14ac:dyDescent="0.2">
      <c r="A55" s="1155">
        <v>49</v>
      </c>
      <c r="B55" s="599" t="s">
        <v>54</v>
      </c>
      <c r="C55" s="599">
        <f>'8_2.1.18 SIS'!AP55</f>
        <v>13619</v>
      </c>
      <c r="D55" s="600">
        <v>10162</v>
      </c>
      <c r="E55" s="600">
        <f t="shared" si="20"/>
        <v>2235.64</v>
      </c>
      <c r="F55" s="600">
        <v>6935</v>
      </c>
      <c r="G55" s="600">
        <f t="shared" si="21"/>
        <v>416.09999999999997</v>
      </c>
      <c r="H55" s="600">
        <v>2013</v>
      </c>
      <c r="I55" s="600">
        <f t="shared" si="22"/>
        <v>3019.5</v>
      </c>
      <c r="J55" s="600">
        <v>289</v>
      </c>
      <c r="K55" s="600">
        <f t="shared" si="23"/>
        <v>173.4</v>
      </c>
      <c r="L55" s="600">
        <f t="shared" si="42"/>
        <v>0</v>
      </c>
      <c r="M55" s="602">
        <f t="shared" si="43"/>
        <v>0</v>
      </c>
      <c r="N55" s="600">
        <f t="shared" si="3"/>
        <v>0</v>
      </c>
      <c r="O55" s="600">
        <f t="shared" si="24"/>
        <v>5844.6399999999994</v>
      </c>
      <c r="P55" s="600">
        <f t="shared" si="44"/>
        <v>19463.64</v>
      </c>
      <c r="Q55" s="603">
        <f t="shared" si="25"/>
        <v>3961</v>
      </c>
      <c r="R55" s="603">
        <f t="shared" si="45"/>
        <v>77095478</v>
      </c>
      <c r="S55" s="603">
        <f>'6_Local Deduct Calc'!J55</f>
        <v>18634537</v>
      </c>
      <c r="T55" s="603">
        <f t="shared" si="26"/>
        <v>18634537</v>
      </c>
      <c r="U55" s="604">
        <f t="shared" si="27"/>
        <v>58460941</v>
      </c>
      <c r="V55" s="605">
        <f t="shared" si="41"/>
        <v>0.75829999999999997</v>
      </c>
      <c r="W55" s="605">
        <f t="shared" si="28"/>
        <v>0.2417</v>
      </c>
      <c r="X55" s="606">
        <f t="shared" si="46"/>
        <v>1368.2749834789631</v>
      </c>
      <c r="Y55" s="603">
        <f>'7_Local Revenue'!AQ55</f>
        <v>36444929</v>
      </c>
      <c r="Z55" s="603">
        <f t="shared" si="29"/>
        <v>17810392</v>
      </c>
      <c r="AA55" s="219">
        <f t="shared" si="30"/>
        <v>0</v>
      </c>
      <c r="AB55" s="607">
        <f t="shared" si="47"/>
        <v>26212462.520000003</v>
      </c>
      <c r="AC55" s="607">
        <f t="shared" si="48"/>
        <v>17810392</v>
      </c>
      <c r="AD55" s="603">
        <f t="shared" si="49"/>
        <v>7404207.4038079996</v>
      </c>
      <c r="AE55" s="608">
        <f t="shared" si="31"/>
        <v>10406185</v>
      </c>
      <c r="AF55" s="607">
        <f t="shared" si="50"/>
        <v>764</v>
      </c>
      <c r="AG55" s="609">
        <f t="shared" si="32"/>
        <v>0.58430000000000004</v>
      </c>
      <c r="AH55" s="608">
        <f t="shared" si="51"/>
        <v>68867126</v>
      </c>
      <c r="AI55" s="607">
        <f t="shared" si="52"/>
        <v>5057</v>
      </c>
      <c r="AJ55" s="608">
        <f>'3A_Level 3'!L55</f>
        <v>2300556</v>
      </c>
      <c r="AK55" s="607">
        <f t="shared" si="53"/>
        <v>168.92253469417724</v>
      </c>
      <c r="AL55" s="608">
        <f t="shared" si="33"/>
        <v>71167682</v>
      </c>
      <c r="AM55" s="607">
        <f t="shared" si="54"/>
        <v>5225.6172993611863</v>
      </c>
      <c r="AN55" s="610">
        <f>'3A_Level 3'!M55</f>
        <v>10123854</v>
      </c>
      <c r="AO55" s="611">
        <f t="shared" si="55"/>
        <v>743.36250826051844</v>
      </c>
      <c r="AP55" s="608">
        <f t="shared" si="34"/>
        <v>78990980</v>
      </c>
      <c r="AQ55" s="607">
        <f t="shared" si="56"/>
        <v>5800.0572729275273</v>
      </c>
      <c r="AR55" s="609">
        <f t="shared" si="35"/>
        <v>0.68428429839799676</v>
      </c>
      <c r="AS55" s="612">
        <f t="shared" si="36"/>
        <v>23</v>
      </c>
      <c r="AT55" s="607">
        <f t="shared" si="57"/>
        <v>36444929</v>
      </c>
      <c r="AU55" s="607">
        <f t="shared" si="58"/>
        <v>2676.04</v>
      </c>
      <c r="AV55" s="612">
        <f t="shared" si="37"/>
        <v>61</v>
      </c>
      <c r="AW55" s="609">
        <f t="shared" si="38"/>
        <v>0.31571570160200324</v>
      </c>
      <c r="AX55" s="612">
        <f t="shared" si="39"/>
        <v>115435909</v>
      </c>
      <c r="AY55" s="613">
        <f t="shared" si="59"/>
        <v>8476.0928849401571</v>
      </c>
      <c r="AZ55" s="612">
        <f t="shared" si="40"/>
        <v>63</v>
      </c>
    </row>
    <row r="56" spans="1:52" s="616" customFormat="1" ht="15.6" customHeight="1" x14ac:dyDescent="0.2">
      <c r="A56" s="1156">
        <v>50</v>
      </c>
      <c r="B56" s="1157" t="s">
        <v>55</v>
      </c>
      <c r="C56" s="1157">
        <f>'8_2.1.18 SIS'!AP56</f>
        <v>7719</v>
      </c>
      <c r="D56" s="1158">
        <v>6326</v>
      </c>
      <c r="E56" s="1158">
        <f t="shared" si="20"/>
        <v>1391.72</v>
      </c>
      <c r="F56" s="1158">
        <v>4137</v>
      </c>
      <c r="G56" s="1158">
        <f t="shared" si="21"/>
        <v>248.22</v>
      </c>
      <c r="H56" s="1158">
        <v>885</v>
      </c>
      <c r="I56" s="1158">
        <f t="shared" si="22"/>
        <v>1327.5</v>
      </c>
      <c r="J56" s="1158">
        <v>383</v>
      </c>
      <c r="K56" s="1158">
        <f t="shared" si="23"/>
        <v>229.79999999999998</v>
      </c>
      <c r="L56" s="1158">
        <f t="shared" si="42"/>
        <v>0</v>
      </c>
      <c r="M56" s="1159">
        <f t="shared" si="43"/>
        <v>0</v>
      </c>
      <c r="N56" s="1158">
        <f t="shared" si="3"/>
        <v>0</v>
      </c>
      <c r="O56" s="1158">
        <f t="shared" si="24"/>
        <v>3197.2400000000002</v>
      </c>
      <c r="P56" s="615">
        <f t="shared" si="44"/>
        <v>10916.24</v>
      </c>
      <c r="Q56" s="1030">
        <f t="shared" si="25"/>
        <v>3961</v>
      </c>
      <c r="R56" s="1030">
        <f t="shared" si="45"/>
        <v>43239227</v>
      </c>
      <c r="S56" s="1030">
        <f>'6_Local Deduct Calc'!J56</f>
        <v>11534905</v>
      </c>
      <c r="T56" s="1030">
        <f t="shared" si="26"/>
        <v>11534905</v>
      </c>
      <c r="U56" s="1031">
        <f t="shared" si="27"/>
        <v>31704322</v>
      </c>
      <c r="V56" s="1160">
        <f t="shared" si="41"/>
        <v>0.73319999999999996</v>
      </c>
      <c r="W56" s="1032">
        <f t="shared" si="28"/>
        <v>0.26679999999999998</v>
      </c>
      <c r="X56" s="1033">
        <f t="shared" si="46"/>
        <v>1494.3522477004794</v>
      </c>
      <c r="Y56" s="1030">
        <f>'7_Local Revenue'!AQ56</f>
        <v>27224538</v>
      </c>
      <c r="Z56" s="1030">
        <f t="shared" si="29"/>
        <v>15689633</v>
      </c>
      <c r="AA56" s="1161">
        <f t="shared" si="30"/>
        <v>0</v>
      </c>
      <c r="AB56" s="1162">
        <f t="shared" si="47"/>
        <v>14701337.180000002</v>
      </c>
      <c r="AC56" s="1162">
        <f t="shared" si="48"/>
        <v>14701337.180000002</v>
      </c>
      <c r="AD56" s="1030">
        <f t="shared" si="49"/>
        <v>6746384.8265532805</v>
      </c>
      <c r="AE56" s="1163">
        <f t="shared" si="31"/>
        <v>7954952</v>
      </c>
      <c r="AF56" s="1162">
        <f t="shared" si="50"/>
        <v>1031</v>
      </c>
      <c r="AG56" s="1164">
        <f t="shared" si="32"/>
        <v>0.54110000000000003</v>
      </c>
      <c r="AH56" s="1163">
        <f t="shared" si="51"/>
        <v>39659274</v>
      </c>
      <c r="AI56" s="1162">
        <f t="shared" si="52"/>
        <v>5138</v>
      </c>
      <c r="AJ56" s="1163">
        <f>'3A_Level 3'!L56</f>
        <v>1303913</v>
      </c>
      <c r="AK56" s="1162">
        <f t="shared" si="53"/>
        <v>168.92252882497732</v>
      </c>
      <c r="AL56" s="1163">
        <f t="shared" si="33"/>
        <v>40963187</v>
      </c>
      <c r="AM56" s="1162">
        <f t="shared" si="54"/>
        <v>5306.7997149889879</v>
      </c>
      <c r="AN56" s="1165">
        <f>'3A_Level 3'!M56</f>
        <v>6201310</v>
      </c>
      <c r="AO56" s="1166">
        <f t="shared" si="55"/>
        <v>803.38256250809695</v>
      </c>
      <c r="AP56" s="1163">
        <f t="shared" si="34"/>
        <v>45860584</v>
      </c>
      <c r="AQ56" s="1162">
        <f t="shared" si="56"/>
        <v>5941.2597486721079</v>
      </c>
      <c r="AR56" s="1164">
        <f t="shared" si="35"/>
        <v>0.63609712701502996</v>
      </c>
      <c r="AS56" s="1167">
        <f t="shared" si="36"/>
        <v>38</v>
      </c>
      <c r="AT56" s="1162">
        <f t="shared" si="57"/>
        <v>26236242.18</v>
      </c>
      <c r="AU56" s="1162">
        <f t="shared" si="58"/>
        <v>3398.92</v>
      </c>
      <c r="AV56" s="1167">
        <f t="shared" si="37"/>
        <v>36</v>
      </c>
      <c r="AW56" s="1164">
        <f t="shared" si="38"/>
        <v>0.36390287298496998</v>
      </c>
      <c r="AX56" s="1167">
        <f t="shared" si="39"/>
        <v>72096826.180000007</v>
      </c>
      <c r="AY56" s="1168">
        <f t="shared" si="59"/>
        <v>9340.176989247313</v>
      </c>
      <c r="AZ56" s="1167">
        <f t="shared" si="40"/>
        <v>38</v>
      </c>
    </row>
    <row r="57" spans="1:52" s="614" customFormat="1" ht="15.6" customHeight="1" x14ac:dyDescent="0.2">
      <c r="A57" s="1155">
        <v>51</v>
      </c>
      <c r="B57" s="599" t="s">
        <v>56</v>
      </c>
      <c r="C57" s="600">
        <f>'8_2.1.18 SIS'!AP57</f>
        <v>8251</v>
      </c>
      <c r="D57" s="600">
        <v>6333</v>
      </c>
      <c r="E57" s="600">
        <f t="shared" si="20"/>
        <v>1393.26</v>
      </c>
      <c r="F57" s="600">
        <v>4409</v>
      </c>
      <c r="G57" s="600">
        <f t="shared" si="21"/>
        <v>264.53999999999996</v>
      </c>
      <c r="H57" s="600">
        <v>1319</v>
      </c>
      <c r="I57" s="600">
        <f t="shared" si="22"/>
        <v>1978.5</v>
      </c>
      <c r="J57" s="600">
        <v>546</v>
      </c>
      <c r="K57" s="600">
        <f t="shared" si="23"/>
        <v>327.59999999999997</v>
      </c>
      <c r="L57" s="601">
        <f t="shared" si="42"/>
        <v>0</v>
      </c>
      <c r="M57" s="602">
        <f t="shared" si="43"/>
        <v>0</v>
      </c>
      <c r="N57" s="600">
        <f t="shared" si="3"/>
        <v>0</v>
      </c>
      <c r="O57" s="600">
        <f t="shared" si="24"/>
        <v>3963.9</v>
      </c>
      <c r="P57" s="600">
        <f t="shared" si="44"/>
        <v>12214.9</v>
      </c>
      <c r="Q57" s="603">
        <f t="shared" si="25"/>
        <v>3961</v>
      </c>
      <c r="R57" s="603">
        <f t="shared" si="45"/>
        <v>48383219</v>
      </c>
      <c r="S57" s="603">
        <f>'6_Local Deduct Calc'!J57</f>
        <v>16683668</v>
      </c>
      <c r="T57" s="603">
        <f t="shared" si="26"/>
        <v>16683668</v>
      </c>
      <c r="U57" s="604">
        <f t="shared" si="27"/>
        <v>31699551</v>
      </c>
      <c r="V57" s="605">
        <f t="shared" si="41"/>
        <v>0.6552</v>
      </c>
      <c r="W57" s="605">
        <f t="shared" si="28"/>
        <v>0.3448</v>
      </c>
      <c r="X57" s="606">
        <f t="shared" si="46"/>
        <v>2022.0176948248697</v>
      </c>
      <c r="Y57" s="603">
        <f>'7_Local Revenue'!AQ57</f>
        <v>37411999</v>
      </c>
      <c r="Z57" s="603">
        <f t="shared" si="29"/>
        <v>20728331</v>
      </c>
      <c r="AA57" s="219">
        <f t="shared" si="30"/>
        <v>0</v>
      </c>
      <c r="AB57" s="607">
        <f t="shared" si="47"/>
        <v>16450294.460000001</v>
      </c>
      <c r="AC57" s="607">
        <f t="shared" si="48"/>
        <v>16450294.460000001</v>
      </c>
      <c r="AD57" s="603">
        <f t="shared" si="49"/>
        <v>9755945.8312697615</v>
      </c>
      <c r="AE57" s="608">
        <f t="shared" si="31"/>
        <v>6694349</v>
      </c>
      <c r="AF57" s="607">
        <f t="shared" si="50"/>
        <v>811</v>
      </c>
      <c r="AG57" s="609">
        <f t="shared" si="32"/>
        <v>0.40689999999999998</v>
      </c>
      <c r="AH57" s="608">
        <f t="shared" si="51"/>
        <v>38393900</v>
      </c>
      <c r="AI57" s="607">
        <f t="shared" si="52"/>
        <v>4653</v>
      </c>
      <c r="AJ57" s="608">
        <f>'3A_Level 3'!L57</f>
        <v>1393780</v>
      </c>
      <c r="AK57" s="607">
        <f t="shared" si="53"/>
        <v>168.92255484183735</v>
      </c>
      <c r="AL57" s="608">
        <f t="shared" si="33"/>
        <v>39787680</v>
      </c>
      <c r="AM57" s="607">
        <f t="shared" si="54"/>
        <v>4822.1645861107745</v>
      </c>
      <c r="AN57" s="610">
        <f>'3A_Level 3'!M57</f>
        <v>7224432</v>
      </c>
      <c r="AO57" s="611">
        <f t="shared" si="55"/>
        <v>875.58259604896375</v>
      </c>
      <c r="AP57" s="608">
        <f t="shared" si="34"/>
        <v>45618332</v>
      </c>
      <c r="AQ57" s="607">
        <f t="shared" si="56"/>
        <v>5528.8246273179011</v>
      </c>
      <c r="AR57" s="609">
        <f t="shared" si="35"/>
        <v>0.57926352892702748</v>
      </c>
      <c r="AS57" s="612">
        <f t="shared" si="36"/>
        <v>48</v>
      </c>
      <c r="AT57" s="607">
        <f t="shared" si="57"/>
        <v>33133962.460000001</v>
      </c>
      <c r="AU57" s="607">
        <f t="shared" si="58"/>
        <v>4015.75</v>
      </c>
      <c r="AV57" s="612">
        <f t="shared" si="37"/>
        <v>24</v>
      </c>
      <c r="AW57" s="609">
        <f t="shared" si="38"/>
        <v>0.42073647107297246</v>
      </c>
      <c r="AX57" s="612">
        <f t="shared" si="39"/>
        <v>78752294.460000008</v>
      </c>
      <c r="AY57" s="613">
        <f t="shared" si="59"/>
        <v>9544.5757435462383</v>
      </c>
      <c r="AZ57" s="612">
        <f t="shared" si="40"/>
        <v>24</v>
      </c>
    </row>
    <row r="58" spans="1:52" s="614" customFormat="1" ht="15.6" customHeight="1" x14ac:dyDescent="0.2">
      <c r="A58" s="1155">
        <v>52</v>
      </c>
      <c r="B58" s="599" t="s">
        <v>57</v>
      </c>
      <c r="C58" s="599">
        <f>'8_2.1.18 SIS'!AP58</f>
        <v>37838</v>
      </c>
      <c r="D58" s="600">
        <v>19789</v>
      </c>
      <c r="E58" s="600">
        <f t="shared" si="20"/>
        <v>4353.58</v>
      </c>
      <c r="F58" s="600">
        <v>14682.5</v>
      </c>
      <c r="G58" s="600">
        <f t="shared" si="21"/>
        <v>880.94999999999993</v>
      </c>
      <c r="H58" s="600">
        <v>6884</v>
      </c>
      <c r="I58" s="600">
        <f t="shared" si="22"/>
        <v>10326</v>
      </c>
      <c r="J58" s="600">
        <v>2913</v>
      </c>
      <c r="K58" s="600">
        <f t="shared" si="23"/>
        <v>1747.8</v>
      </c>
      <c r="L58" s="600">
        <f t="shared" si="42"/>
        <v>0</v>
      </c>
      <c r="M58" s="602">
        <f t="shared" si="43"/>
        <v>0</v>
      </c>
      <c r="N58" s="600">
        <f t="shared" si="3"/>
        <v>0</v>
      </c>
      <c r="O58" s="600">
        <f t="shared" si="24"/>
        <v>17308.329999999998</v>
      </c>
      <c r="P58" s="600">
        <f t="shared" si="44"/>
        <v>55146.33</v>
      </c>
      <c r="Q58" s="603">
        <f t="shared" si="25"/>
        <v>3961</v>
      </c>
      <c r="R58" s="603">
        <f t="shared" si="45"/>
        <v>218434613</v>
      </c>
      <c r="S58" s="603">
        <f>'6_Local Deduct Calc'!J58</f>
        <v>67686997</v>
      </c>
      <c r="T58" s="603">
        <f t="shared" si="26"/>
        <v>67686997</v>
      </c>
      <c r="U58" s="604">
        <f t="shared" si="27"/>
        <v>150747616</v>
      </c>
      <c r="V58" s="605">
        <f t="shared" si="41"/>
        <v>0.69010000000000005</v>
      </c>
      <c r="W58" s="605">
        <f t="shared" si="28"/>
        <v>0.30990000000000001</v>
      </c>
      <c r="X58" s="606">
        <f t="shared" si="46"/>
        <v>1788.8629684444209</v>
      </c>
      <c r="Y58" s="603">
        <f>'7_Local Revenue'!AQ58</f>
        <v>226942917</v>
      </c>
      <c r="Z58" s="603">
        <f t="shared" si="29"/>
        <v>159255920</v>
      </c>
      <c r="AA58" s="219">
        <f t="shared" si="30"/>
        <v>0</v>
      </c>
      <c r="AB58" s="607">
        <f t="shared" si="47"/>
        <v>74267768.420000002</v>
      </c>
      <c r="AC58" s="607">
        <f t="shared" si="48"/>
        <v>74267768.420000002</v>
      </c>
      <c r="AD58" s="603">
        <f t="shared" si="49"/>
        <v>39586800.065375768</v>
      </c>
      <c r="AE58" s="608">
        <f t="shared" si="31"/>
        <v>34680968</v>
      </c>
      <c r="AF58" s="607">
        <f t="shared" si="50"/>
        <v>917</v>
      </c>
      <c r="AG58" s="609">
        <f t="shared" si="32"/>
        <v>0.46700000000000003</v>
      </c>
      <c r="AH58" s="608">
        <f t="shared" si="51"/>
        <v>185428584</v>
      </c>
      <c r="AI58" s="607">
        <f t="shared" si="52"/>
        <v>4901</v>
      </c>
      <c r="AJ58" s="608">
        <f>'3A_Level 3'!L58</f>
        <v>6391691</v>
      </c>
      <c r="AK58" s="607">
        <f t="shared" si="53"/>
        <v>168.92253818912204</v>
      </c>
      <c r="AL58" s="608">
        <f t="shared" si="33"/>
        <v>191820275</v>
      </c>
      <c r="AM58" s="607">
        <f t="shared" si="54"/>
        <v>5069.514112796659</v>
      </c>
      <c r="AN58" s="610">
        <f>'3A_Level 3'!M58</f>
        <v>31303095</v>
      </c>
      <c r="AO58" s="611">
        <f t="shared" si="55"/>
        <v>827.29253660341453</v>
      </c>
      <c r="AP58" s="608">
        <f t="shared" si="34"/>
        <v>216731679</v>
      </c>
      <c r="AQ58" s="607">
        <f t="shared" si="56"/>
        <v>5727.8841112109521</v>
      </c>
      <c r="AR58" s="609">
        <f t="shared" si="35"/>
        <v>0.60423716137490946</v>
      </c>
      <c r="AS58" s="612">
        <f t="shared" si="36"/>
        <v>44</v>
      </c>
      <c r="AT58" s="607">
        <f t="shared" si="57"/>
        <v>141954765.41999999</v>
      </c>
      <c r="AU58" s="607">
        <f t="shared" si="58"/>
        <v>3751.65</v>
      </c>
      <c r="AV58" s="612">
        <f t="shared" si="37"/>
        <v>28</v>
      </c>
      <c r="AW58" s="609">
        <f t="shared" si="38"/>
        <v>0.39576283862509065</v>
      </c>
      <c r="AX58" s="612">
        <f t="shared" si="39"/>
        <v>358686444.41999996</v>
      </c>
      <c r="AY58" s="613">
        <f t="shared" si="59"/>
        <v>9479.5296902584687</v>
      </c>
      <c r="AZ58" s="612">
        <f t="shared" si="40"/>
        <v>30</v>
      </c>
    </row>
    <row r="59" spans="1:52" s="614" customFormat="1" ht="15.6" customHeight="1" x14ac:dyDescent="0.2">
      <c r="A59" s="1155">
        <v>53</v>
      </c>
      <c r="B59" s="599" t="s">
        <v>58</v>
      </c>
      <c r="C59" s="599">
        <f>'8_2.1.18 SIS'!AP59</f>
        <v>19096</v>
      </c>
      <c r="D59" s="600">
        <v>13547</v>
      </c>
      <c r="E59" s="600">
        <f t="shared" si="20"/>
        <v>2980.34</v>
      </c>
      <c r="F59" s="600">
        <v>12075.5</v>
      </c>
      <c r="G59" s="600">
        <f t="shared" si="21"/>
        <v>724.53</v>
      </c>
      <c r="H59" s="600">
        <v>2453</v>
      </c>
      <c r="I59" s="600">
        <f t="shared" si="22"/>
        <v>3679.5</v>
      </c>
      <c r="J59" s="600">
        <v>473</v>
      </c>
      <c r="K59" s="600">
        <f t="shared" si="23"/>
        <v>283.8</v>
      </c>
      <c r="L59" s="600">
        <f t="shared" si="42"/>
        <v>0</v>
      </c>
      <c r="M59" s="602">
        <f t="shared" si="43"/>
        <v>0</v>
      </c>
      <c r="N59" s="600">
        <f t="shared" si="3"/>
        <v>0</v>
      </c>
      <c r="O59" s="600">
        <f t="shared" si="24"/>
        <v>7668.17</v>
      </c>
      <c r="P59" s="600">
        <f t="shared" si="44"/>
        <v>26764.17</v>
      </c>
      <c r="Q59" s="603">
        <f t="shared" si="25"/>
        <v>3961</v>
      </c>
      <c r="R59" s="603">
        <f t="shared" si="45"/>
        <v>106012877</v>
      </c>
      <c r="S59" s="603">
        <f>'6_Local Deduct Calc'!J59</f>
        <v>25315871</v>
      </c>
      <c r="T59" s="603">
        <f t="shared" si="26"/>
        <v>25315871</v>
      </c>
      <c r="U59" s="604">
        <f t="shared" si="27"/>
        <v>80697006</v>
      </c>
      <c r="V59" s="605">
        <f t="shared" si="41"/>
        <v>0.76119999999999999</v>
      </c>
      <c r="W59" s="605">
        <f t="shared" si="28"/>
        <v>0.23880000000000001</v>
      </c>
      <c r="X59" s="606">
        <f t="shared" si="46"/>
        <v>1325.715909090909</v>
      </c>
      <c r="Y59" s="603">
        <f>'7_Local Revenue'!AQ59</f>
        <v>51287990</v>
      </c>
      <c r="Z59" s="603">
        <f t="shared" si="29"/>
        <v>25972119</v>
      </c>
      <c r="AA59" s="219">
        <f t="shared" si="30"/>
        <v>0</v>
      </c>
      <c r="AB59" s="607">
        <f t="shared" si="47"/>
        <v>36044378.18</v>
      </c>
      <c r="AC59" s="607">
        <f t="shared" si="48"/>
        <v>25972119</v>
      </c>
      <c r="AD59" s="603">
        <f t="shared" si="49"/>
        <v>10667684.269584</v>
      </c>
      <c r="AE59" s="608">
        <f t="shared" si="31"/>
        <v>15304435</v>
      </c>
      <c r="AF59" s="607">
        <f t="shared" si="50"/>
        <v>801</v>
      </c>
      <c r="AG59" s="609">
        <f t="shared" si="32"/>
        <v>0.58930000000000005</v>
      </c>
      <c r="AH59" s="608">
        <f t="shared" si="51"/>
        <v>96001441</v>
      </c>
      <c r="AI59" s="607">
        <f t="shared" si="52"/>
        <v>5027</v>
      </c>
      <c r="AJ59" s="608">
        <f>'3A_Level 3'!L59</f>
        <v>3225745</v>
      </c>
      <c r="AK59" s="607">
        <f t="shared" si="53"/>
        <v>168.92254922496858</v>
      </c>
      <c r="AL59" s="608">
        <f t="shared" si="33"/>
        <v>99227186</v>
      </c>
      <c r="AM59" s="607">
        <f t="shared" si="54"/>
        <v>5196.2288437369079</v>
      </c>
      <c r="AN59" s="610">
        <f>'3A_Level 3'!M59</f>
        <v>16397020</v>
      </c>
      <c r="AO59" s="611">
        <f t="shared" si="55"/>
        <v>858.66254713028911</v>
      </c>
      <c r="AP59" s="608">
        <f t="shared" si="34"/>
        <v>112398461</v>
      </c>
      <c r="AQ59" s="607">
        <f t="shared" si="56"/>
        <v>5885.9688416422287</v>
      </c>
      <c r="AR59" s="609">
        <f t="shared" si="35"/>
        <v>0.68666930166382556</v>
      </c>
      <c r="AS59" s="612">
        <f t="shared" si="36"/>
        <v>21</v>
      </c>
      <c r="AT59" s="607">
        <f t="shared" si="57"/>
        <v>51287990</v>
      </c>
      <c r="AU59" s="607">
        <f t="shared" si="58"/>
        <v>2685.8</v>
      </c>
      <c r="AV59" s="612">
        <f t="shared" si="37"/>
        <v>60</v>
      </c>
      <c r="AW59" s="609">
        <f t="shared" si="38"/>
        <v>0.31333069833617444</v>
      </c>
      <c r="AX59" s="612">
        <f t="shared" si="39"/>
        <v>163686451</v>
      </c>
      <c r="AY59" s="613">
        <f t="shared" si="59"/>
        <v>8571.7663908671966</v>
      </c>
      <c r="AZ59" s="612">
        <f t="shared" si="40"/>
        <v>62</v>
      </c>
    </row>
    <row r="60" spans="1:52" s="614" customFormat="1" ht="15.6" customHeight="1" x14ac:dyDescent="0.2">
      <c r="A60" s="1155">
        <v>54</v>
      </c>
      <c r="B60" s="599" t="s">
        <v>59</v>
      </c>
      <c r="C60" s="599">
        <f>'8_2.1.18 SIS'!AP60</f>
        <v>534</v>
      </c>
      <c r="D60" s="600">
        <v>529</v>
      </c>
      <c r="E60" s="600">
        <f t="shared" si="20"/>
        <v>116.38</v>
      </c>
      <c r="F60" s="600">
        <v>373.5</v>
      </c>
      <c r="G60" s="600">
        <f t="shared" si="21"/>
        <v>22.41</v>
      </c>
      <c r="H60" s="600">
        <v>92</v>
      </c>
      <c r="I60" s="600">
        <f t="shared" si="22"/>
        <v>138</v>
      </c>
      <c r="J60" s="600">
        <v>30</v>
      </c>
      <c r="K60" s="600">
        <f t="shared" si="23"/>
        <v>18</v>
      </c>
      <c r="L60" s="600">
        <f t="shared" si="42"/>
        <v>6966</v>
      </c>
      <c r="M60" s="602">
        <f t="shared" si="43"/>
        <v>0.18576000000000001</v>
      </c>
      <c r="N60" s="600">
        <f t="shared" si="3"/>
        <v>99.195840000000004</v>
      </c>
      <c r="O60" s="600">
        <f t="shared" si="24"/>
        <v>393.98583999999994</v>
      </c>
      <c r="P60" s="600">
        <f t="shared" si="44"/>
        <v>927.98583999999994</v>
      </c>
      <c r="Q60" s="603">
        <f t="shared" si="25"/>
        <v>3961</v>
      </c>
      <c r="R60" s="603">
        <f t="shared" si="45"/>
        <v>3675752</v>
      </c>
      <c r="S60" s="603">
        <f>'6_Local Deduct Calc'!J60</f>
        <v>1213609</v>
      </c>
      <c r="T60" s="603">
        <f t="shared" si="26"/>
        <v>1213609</v>
      </c>
      <c r="U60" s="604">
        <f t="shared" si="27"/>
        <v>2462143</v>
      </c>
      <c r="V60" s="605">
        <f t="shared" si="41"/>
        <v>0.66979999999999995</v>
      </c>
      <c r="W60" s="605">
        <f t="shared" si="28"/>
        <v>0.33019999999999999</v>
      </c>
      <c r="X60" s="606">
        <f t="shared" si="46"/>
        <v>2272.6760299625466</v>
      </c>
      <c r="Y60" s="603">
        <f>'7_Local Revenue'!AQ60</f>
        <v>2751484</v>
      </c>
      <c r="Z60" s="603">
        <f t="shared" si="29"/>
        <v>1537875</v>
      </c>
      <c r="AA60" s="219">
        <f t="shared" si="30"/>
        <v>0</v>
      </c>
      <c r="AB60" s="607">
        <f t="shared" si="47"/>
        <v>1249755.6800000002</v>
      </c>
      <c r="AC60" s="607">
        <f t="shared" si="48"/>
        <v>1249755.6800000002</v>
      </c>
      <c r="AD60" s="603">
        <f t="shared" si="49"/>
        <v>709791.23992192012</v>
      </c>
      <c r="AE60" s="608">
        <f t="shared" si="31"/>
        <v>539964</v>
      </c>
      <c r="AF60" s="607">
        <f t="shared" si="50"/>
        <v>1011</v>
      </c>
      <c r="AG60" s="609">
        <f t="shared" si="32"/>
        <v>0.43209999999999998</v>
      </c>
      <c r="AH60" s="608">
        <f t="shared" si="51"/>
        <v>3002107</v>
      </c>
      <c r="AI60" s="607">
        <f t="shared" si="52"/>
        <v>5622</v>
      </c>
      <c r="AJ60" s="608">
        <f>'3A_Level 3'!L60</f>
        <v>90205</v>
      </c>
      <c r="AK60" s="607">
        <f t="shared" si="53"/>
        <v>168.92322097378278</v>
      </c>
      <c r="AL60" s="608">
        <f t="shared" si="33"/>
        <v>3092312</v>
      </c>
      <c r="AM60" s="607">
        <f t="shared" si="54"/>
        <v>5790.8464419475658</v>
      </c>
      <c r="AN60" s="610">
        <f>'3A_Level 3'!M60</f>
        <v>598279</v>
      </c>
      <c r="AO60" s="611">
        <f t="shared" si="55"/>
        <v>1120.3726591760299</v>
      </c>
      <c r="AP60" s="608">
        <f t="shared" si="34"/>
        <v>3600386</v>
      </c>
      <c r="AQ60" s="607">
        <f t="shared" si="56"/>
        <v>6742.2958801498125</v>
      </c>
      <c r="AR60" s="609">
        <f t="shared" si="35"/>
        <v>0.59375561265655474</v>
      </c>
      <c r="AS60" s="612">
        <f t="shared" si="36"/>
        <v>45</v>
      </c>
      <c r="AT60" s="607">
        <f t="shared" si="57"/>
        <v>2463364.6800000002</v>
      </c>
      <c r="AU60" s="607">
        <f t="shared" si="58"/>
        <v>4613.04</v>
      </c>
      <c r="AV60" s="612">
        <f t="shared" si="37"/>
        <v>14</v>
      </c>
      <c r="AW60" s="609">
        <f t="shared" si="38"/>
        <v>0.40624438734344537</v>
      </c>
      <c r="AX60" s="612">
        <f t="shared" si="39"/>
        <v>6063750.6799999997</v>
      </c>
      <c r="AY60" s="613">
        <f t="shared" si="59"/>
        <v>11355.338352059924</v>
      </c>
      <c r="AZ60" s="612">
        <f t="shared" si="40"/>
        <v>2</v>
      </c>
    </row>
    <row r="61" spans="1:52" s="616" customFormat="1" ht="15.6" customHeight="1" x14ac:dyDescent="0.2">
      <c r="A61" s="1156">
        <v>55</v>
      </c>
      <c r="B61" s="1157" t="s">
        <v>60</v>
      </c>
      <c r="C61" s="1157">
        <f>'8_2.1.18 SIS'!AP61</f>
        <v>17120</v>
      </c>
      <c r="D61" s="1158">
        <v>12136</v>
      </c>
      <c r="E61" s="1158">
        <f t="shared" si="20"/>
        <v>2669.92</v>
      </c>
      <c r="F61" s="1158">
        <v>8914.5</v>
      </c>
      <c r="G61" s="1158">
        <f t="shared" si="21"/>
        <v>534.87</v>
      </c>
      <c r="H61" s="1158">
        <v>1972</v>
      </c>
      <c r="I61" s="1158">
        <f t="shared" si="22"/>
        <v>2958</v>
      </c>
      <c r="J61" s="1158">
        <v>627</v>
      </c>
      <c r="K61" s="1158">
        <f t="shared" si="23"/>
        <v>376.2</v>
      </c>
      <c r="L61" s="1158">
        <f t="shared" si="42"/>
        <v>0</v>
      </c>
      <c r="M61" s="1159">
        <f t="shared" si="43"/>
        <v>0</v>
      </c>
      <c r="N61" s="1158">
        <f t="shared" si="3"/>
        <v>0</v>
      </c>
      <c r="O61" s="1158">
        <f t="shared" si="24"/>
        <v>6538.99</v>
      </c>
      <c r="P61" s="615">
        <f t="shared" si="44"/>
        <v>23658.989999999998</v>
      </c>
      <c r="Q61" s="1030">
        <f t="shared" si="25"/>
        <v>3961</v>
      </c>
      <c r="R61" s="1030">
        <f t="shared" si="45"/>
        <v>93713259</v>
      </c>
      <c r="S61" s="1030">
        <f>'6_Local Deduct Calc'!J61</f>
        <v>29889322</v>
      </c>
      <c r="T61" s="1030">
        <f t="shared" si="26"/>
        <v>29889322</v>
      </c>
      <c r="U61" s="1031">
        <f t="shared" si="27"/>
        <v>63823937</v>
      </c>
      <c r="V61" s="1160">
        <f t="shared" si="41"/>
        <v>0.68110000000000004</v>
      </c>
      <c r="W61" s="1032">
        <f t="shared" si="28"/>
        <v>0.31890000000000002</v>
      </c>
      <c r="X61" s="1033">
        <f t="shared" si="46"/>
        <v>1745.8716121495327</v>
      </c>
      <c r="Y61" s="1030">
        <f>'7_Local Revenue'!AQ61</f>
        <v>62658883</v>
      </c>
      <c r="Z61" s="1030">
        <f t="shared" si="29"/>
        <v>32769561</v>
      </c>
      <c r="AA61" s="1161">
        <f t="shared" si="30"/>
        <v>0</v>
      </c>
      <c r="AB61" s="1162">
        <f t="shared" si="47"/>
        <v>31862508.060000002</v>
      </c>
      <c r="AC61" s="1162">
        <f t="shared" si="48"/>
        <v>31862508.060000002</v>
      </c>
      <c r="AD61" s="1030">
        <f t="shared" si="49"/>
        <v>17476840.57097448</v>
      </c>
      <c r="AE61" s="1163">
        <f t="shared" si="31"/>
        <v>14385667</v>
      </c>
      <c r="AF61" s="1162">
        <f t="shared" si="50"/>
        <v>840</v>
      </c>
      <c r="AG61" s="1164">
        <f t="shared" si="32"/>
        <v>0.45150000000000001</v>
      </c>
      <c r="AH61" s="1163">
        <f t="shared" si="51"/>
        <v>78209604</v>
      </c>
      <c r="AI61" s="1162">
        <f t="shared" si="52"/>
        <v>4568</v>
      </c>
      <c r="AJ61" s="1163">
        <f>'3A_Level 3'!L61</f>
        <v>2891954</v>
      </c>
      <c r="AK61" s="1162">
        <f t="shared" si="53"/>
        <v>168.92254672897195</v>
      </c>
      <c r="AL61" s="1163">
        <f t="shared" si="33"/>
        <v>81101558</v>
      </c>
      <c r="AM61" s="1162">
        <f t="shared" si="54"/>
        <v>4737.240537383178</v>
      </c>
      <c r="AN61" s="1165">
        <f>'3A_Level 3'!M61</f>
        <v>16504751</v>
      </c>
      <c r="AO61" s="1166">
        <f t="shared" si="55"/>
        <v>964.06255841121492</v>
      </c>
      <c r="AP61" s="1163">
        <f t="shared" si="34"/>
        <v>94714355</v>
      </c>
      <c r="AQ61" s="1162">
        <f t="shared" si="56"/>
        <v>5532.3805490654204</v>
      </c>
      <c r="AR61" s="1164">
        <f t="shared" si="35"/>
        <v>0.60533434085888871</v>
      </c>
      <c r="AS61" s="1167">
        <f t="shared" si="36"/>
        <v>43</v>
      </c>
      <c r="AT61" s="1162">
        <f t="shared" si="57"/>
        <v>61751830.060000002</v>
      </c>
      <c r="AU61" s="1162">
        <f t="shared" si="58"/>
        <v>3607</v>
      </c>
      <c r="AV61" s="1167">
        <f t="shared" si="37"/>
        <v>30</v>
      </c>
      <c r="AW61" s="1164">
        <f t="shared" si="38"/>
        <v>0.39466565914111129</v>
      </c>
      <c r="AX61" s="1167">
        <f t="shared" si="39"/>
        <v>156466185.06</v>
      </c>
      <c r="AY61" s="1168">
        <f t="shared" si="59"/>
        <v>9139.3799684579444</v>
      </c>
      <c r="AZ61" s="1167">
        <f t="shared" si="40"/>
        <v>48</v>
      </c>
    </row>
    <row r="62" spans="1:52" s="614" customFormat="1" ht="15.6" customHeight="1" x14ac:dyDescent="0.2">
      <c r="A62" s="1155">
        <v>56</v>
      </c>
      <c r="B62" s="599" t="s">
        <v>61</v>
      </c>
      <c r="C62" s="599">
        <f>'8_2.1.18 SIS'!AP62</f>
        <v>3056</v>
      </c>
      <c r="D62" s="600">
        <v>2321</v>
      </c>
      <c r="E62" s="600">
        <f t="shared" si="20"/>
        <v>510.62</v>
      </c>
      <c r="F62" s="600">
        <v>1589.5</v>
      </c>
      <c r="G62" s="600">
        <f t="shared" si="21"/>
        <v>95.36999999999999</v>
      </c>
      <c r="H62" s="600">
        <v>374</v>
      </c>
      <c r="I62" s="600">
        <f t="shared" si="22"/>
        <v>561</v>
      </c>
      <c r="J62" s="600">
        <v>19</v>
      </c>
      <c r="K62" s="600">
        <f t="shared" si="23"/>
        <v>11.4</v>
      </c>
      <c r="L62" s="601">
        <f t="shared" si="42"/>
        <v>4444</v>
      </c>
      <c r="M62" s="602">
        <f t="shared" si="43"/>
        <v>0.11851</v>
      </c>
      <c r="N62" s="600">
        <f t="shared" si="3"/>
        <v>362.16656</v>
      </c>
      <c r="O62" s="600">
        <f t="shared" si="24"/>
        <v>1540.55656</v>
      </c>
      <c r="P62" s="600">
        <f t="shared" si="44"/>
        <v>4596.55656</v>
      </c>
      <c r="Q62" s="603">
        <f t="shared" si="25"/>
        <v>3961</v>
      </c>
      <c r="R62" s="603">
        <f t="shared" si="45"/>
        <v>18206961</v>
      </c>
      <c r="S62" s="603">
        <f>'6_Local Deduct Calc'!J62</f>
        <v>4304293</v>
      </c>
      <c r="T62" s="603">
        <f t="shared" si="26"/>
        <v>4304293</v>
      </c>
      <c r="U62" s="604">
        <f t="shared" si="27"/>
        <v>13902668</v>
      </c>
      <c r="V62" s="605">
        <f t="shared" si="41"/>
        <v>0.76359999999999995</v>
      </c>
      <c r="W62" s="605">
        <f t="shared" si="28"/>
        <v>0.2364</v>
      </c>
      <c r="X62" s="606">
        <f t="shared" si="46"/>
        <v>1408.4728403141362</v>
      </c>
      <c r="Y62" s="603">
        <f>'7_Local Revenue'!AQ62</f>
        <v>12609751</v>
      </c>
      <c r="Z62" s="603">
        <f t="shared" si="29"/>
        <v>8305458</v>
      </c>
      <c r="AA62" s="219">
        <f t="shared" si="30"/>
        <v>0</v>
      </c>
      <c r="AB62" s="607">
        <f t="shared" si="47"/>
        <v>6190366.7400000002</v>
      </c>
      <c r="AC62" s="607">
        <f t="shared" si="48"/>
        <v>6190366.7400000002</v>
      </c>
      <c r="AD62" s="603">
        <f t="shared" si="49"/>
        <v>2517052.6394179198</v>
      </c>
      <c r="AE62" s="608">
        <f t="shared" si="31"/>
        <v>3673314</v>
      </c>
      <c r="AF62" s="607">
        <f t="shared" si="50"/>
        <v>1202</v>
      </c>
      <c r="AG62" s="609">
        <f t="shared" si="32"/>
        <v>0.59340000000000004</v>
      </c>
      <c r="AH62" s="608">
        <f t="shared" si="51"/>
        <v>17575982</v>
      </c>
      <c r="AI62" s="607">
        <f t="shared" si="52"/>
        <v>5751</v>
      </c>
      <c r="AJ62" s="608">
        <f>'3A_Level 3'!L62</f>
        <v>516227</v>
      </c>
      <c r="AK62" s="607">
        <f t="shared" si="53"/>
        <v>168.92244764397907</v>
      </c>
      <c r="AL62" s="608">
        <f t="shared" si="33"/>
        <v>18092209</v>
      </c>
      <c r="AM62" s="607">
        <f t="shared" si="54"/>
        <v>5920.2254581151828</v>
      </c>
      <c r="AN62" s="610">
        <f>'3A_Level 3'!M62</f>
        <v>2394628</v>
      </c>
      <c r="AO62" s="611">
        <f t="shared" si="55"/>
        <v>783.58246073298426</v>
      </c>
      <c r="AP62" s="608">
        <f t="shared" si="34"/>
        <v>19970610</v>
      </c>
      <c r="AQ62" s="607">
        <f t="shared" si="56"/>
        <v>6534.8854712041884</v>
      </c>
      <c r="AR62" s="609">
        <f t="shared" si="35"/>
        <v>0.65552053766256912</v>
      </c>
      <c r="AS62" s="612">
        <f t="shared" si="36"/>
        <v>29</v>
      </c>
      <c r="AT62" s="607">
        <f t="shared" si="57"/>
        <v>10494659.74</v>
      </c>
      <c r="AU62" s="607">
        <f t="shared" si="58"/>
        <v>3434.12</v>
      </c>
      <c r="AV62" s="612">
        <f t="shared" si="37"/>
        <v>33</v>
      </c>
      <c r="AW62" s="609">
        <f t="shared" si="38"/>
        <v>0.34447946233743076</v>
      </c>
      <c r="AX62" s="612">
        <f t="shared" si="39"/>
        <v>30465269.740000002</v>
      </c>
      <c r="AY62" s="613">
        <f t="shared" si="59"/>
        <v>9969.0018782722527</v>
      </c>
      <c r="AZ62" s="612">
        <f t="shared" si="40"/>
        <v>15</v>
      </c>
    </row>
    <row r="63" spans="1:52" s="614" customFormat="1" ht="15.6" customHeight="1" x14ac:dyDescent="0.2">
      <c r="A63" s="1155">
        <v>57</v>
      </c>
      <c r="B63" s="599" t="s">
        <v>62</v>
      </c>
      <c r="C63" s="599">
        <f>'8_2.1.18 SIS'!AP63</f>
        <v>9438</v>
      </c>
      <c r="D63" s="600">
        <v>5600</v>
      </c>
      <c r="E63" s="600">
        <f t="shared" si="20"/>
        <v>1232</v>
      </c>
      <c r="F63" s="600">
        <v>4160</v>
      </c>
      <c r="G63" s="600">
        <f t="shared" si="21"/>
        <v>249.6</v>
      </c>
      <c r="H63" s="600">
        <v>1210</v>
      </c>
      <c r="I63" s="600">
        <f t="shared" si="22"/>
        <v>1815</v>
      </c>
      <c r="J63" s="600">
        <v>206</v>
      </c>
      <c r="K63" s="600">
        <f t="shared" si="23"/>
        <v>123.6</v>
      </c>
      <c r="L63" s="600">
        <f t="shared" si="42"/>
        <v>0</v>
      </c>
      <c r="M63" s="602">
        <f t="shared" si="43"/>
        <v>0</v>
      </c>
      <c r="N63" s="600">
        <f t="shared" si="3"/>
        <v>0</v>
      </c>
      <c r="O63" s="600">
        <f t="shared" si="24"/>
        <v>3420.2</v>
      </c>
      <c r="P63" s="600">
        <f t="shared" si="44"/>
        <v>12858.2</v>
      </c>
      <c r="Q63" s="603">
        <f t="shared" si="25"/>
        <v>3961</v>
      </c>
      <c r="R63" s="603">
        <f t="shared" si="45"/>
        <v>50931330</v>
      </c>
      <c r="S63" s="603">
        <f>'6_Local Deduct Calc'!J63</f>
        <v>11996980</v>
      </c>
      <c r="T63" s="603">
        <f t="shared" si="26"/>
        <v>11996980</v>
      </c>
      <c r="U63" s="604">
        <f t="shared" si="27"/>
        <v>38934350</v>
      </c>
      <c r="V63" s="605">
        <f t="shared" si="41"/>
        <v>0.76439999999999997</v>
      </c>
      <c r="W63" s="605">
        <f t="shared" si="28"/>
        <v>0.2356</v>
      </c>
      <c r="X63" s="606">
        <f t="shared" si="46"/>
        <v>1271.1358338631067</v>
      </c>
      <c r="Y63" s="603">
        <f>'7_Local Revenue'!AQ63</f>
        <v>25477838</v>
      </c>
      <c r="Z63" s="603">
        <f t="shared" si="29"/>
        <v>13480858</v>
      </c>
      <c r="AA63" s="219">
        <f t="shared" si="30"/>
        <v>0</v>
      </c>
      <c r="AB63" s="607">
        <f t="shared" si="47"/>
        <v>17316652.200000003</v>
      </c>
      <c r="AC63" s="607">
        <f t="shared" si="48"/>
        <v>13480858</v>
      </c>
      <c r="AD63" s="603">
        <f t="shared" si="49"/>
        <v>5462875.0490560001</v>
      </c>
      <c r="AE63" s="608">
        <f t="shared" si="31"/>
        <v>8017983</v>
      </c>
      <c r="AF63" s="607">
        <f t="shared" si="50"/>
        <v>850</v>
      </c>
      <c r="AG63" s="609">
        <f t="shared" si="32"/>
        <v>0.5948</v>
      </c>
      <c r="AH63" s="608">
        <f t="shared" si="51"/>
        <v>46952333</v>
      </c>
      <c r="AI63" s="607">
        <f t="shared" si="52"/>
        <v>4975</v>
      </c>
      <c r="AJ63" s="608">
        <f>'3A_Level 3'!L63</f>
        <v>1594291</v>
      </c>
      <c r="AK63" s="607">
        <f t="shared" si="53"/>
        <v>168.92254714981988</v>
      </c>
      <c r="AL63" s="608">
        <f t="shared" si="33"/>
        <v>48546624</v>
      </c>
      <c r="AM63" s="607">
        <f t="shared" si="54"/>
        <v>5143.7406230133502</v>
      </c>
      <c r="AN63" s="610">
        <f>'3A_Level 3'!M63</f>
        <v>8809736</v>
      </c>
      <c r="AO63" s="611">
        <f t="shared" si="55"/>
        <v>933.43250688705234</v>
      </c>
      <c r="AP63" s="608">
        <f t="shared" si="34"/>
        <v>55762069</v>
      </c>
      <c r="AQ63" s="607">
        <f t="shared" si="56"/>
        <v>5908.2505827505829</v>
      </c>
      <c r="AR63" s="609">
        <f t="shared" si="35"/>
        <v>0.68638765182239803</v>
      </c>
      <c r="AS63" s="612">
        <f t="shared" si="36"/>
        <v>22</v>
      </c>
      <c r="AT63" s="607">
        <f t="shared" si="57"/>
        <v>25477838</v>
      </c>
      <c r="AU63" s="607">
        <f t="shared" si="58"/>
        <v>2699.5</v>
      </c>
      <c r="AV63" s="612">
        <f t="shared" si="37"/>
        <v>59</v>
      </c>
      <c r="AW63" s="609">
        <f t="shared" si="38"/>
        <v>0.31361234817760192</v>
      </c>
      <c r="AX63" s="612">
        <f t="shared" si="39"/>
        <v>81239907</v>
      </c>
      <c r="AY63" s="613">
        <f t="shared" si="59"/>
        <v>8607.7460267005717</v>
      </c>
      <c r="AZ63" s="612">
        <f t="shared" si="40"/>
        <v>61</v>
      </c>
    </row>
    <row r="64" spans="1:52" s="614" customFormat="1" ht="15.6" customHeight="1" x14ac:dyDescent="0.2">
      <c r="A64" s="1155">
        <v>58</v>
      </c>
      <c r="B64" s="599" t="s">
        <v>63</v>
      </c>
      <c r="C64" s="599">
        <f>'8_2.1.18 SIS'!AP64</f>
        <v>8343</v>
      </c>
      <c r="D64" s="600">
        <v>5363</v>
      </c>
      <c r="E64" s="600">
        <f t="shared" si="20"/>
        <v>1179.8599999999999</v>
      </c>
      <c r="F64" s="600">
        <v>4006.5</v>
      </c>
      <c r="G64" s="600">
        <f t="shared" si="21"/>
        <v>240.39</v>
      </c>
      <c r="H64" s="600">
        <v>1079</v>
      </c>
      <c r="I64" s="600">
        <f t="shared" si="22"/>
        <v>1618.5</v>
      </c>
      <c r="J64" s="600">
        <v>176</v>
      </c>
      <c r="K64" s="600">
        <f t="shared" si="23"/>
        <v>105.6</v>
      </c>
      <c r="L64" s="600">
        <f t="shared" si="42"/>
        <v>0</v>
      </c>
      <c r="M64" s="602">
        <f t="shared" si="43"/>
        <v>0</v>
      </c>
      <c r="N64" s="600">
        <f t="shared" si="3"/>
        <v>0</v>
      </c>
      <c r="O64" s="600">
        <f t="shared" si="24"/>
        <v>3144.35</v>
      </c>
      <c r="P64" s="600">
        <f t="shared" si="44"/>
        <v>11487.35</v>
      </c>
      <c r="Q64" s="603">
        <f t="shared" si="25"/>
        <v>3961</v>
      </c>
      <c r="R64" s="603">
        <f t="shared" si="45"/>
        <v>45501393</v>
      </c>
      <c r="S64" s="603">
        <f>'6_Local Deduct Calc'!J64</f>
        <v>6819779</v>
      </c>
      <c r="T64" s="603">
        <f t="shared" si="26"/>
        <v>6819779</v>
      </c>
      <c r="U64" s="604">
        <f t="shared" si="27"/>
        <v>38681614</v>
      </c>
      <c r="V64" s="605">
        <f t="shared" si="41"/>
        <v>0.85009999999999997</v>
      </c>
      <c r="W64" s="605">
        <f t="shared" si="28"/>
        <v>0.14990000000000001</v>
      </c>
      <c r="X64" s="606">
        <f t="shared" si="46"/>
        <v>817.42526669063886</v>
      </c>
      <c r="Y64" s="603">
        <f>'7_Local Revenue'!AQ64</f>
        <v>19466690</v>
      </c>
      <c r="Z64" s="603">
        <f t="shared" si="29"/>
        <v>12646911</v>
      </c>
      <c r="AA64" s="219">
        <f t="shared" si="30"/>
        <v>0</v>
      </c>
      <c r="AB64" s="607">
        <f t="shared" si="47"/>
        <v>15470473.620000001</v>
      </c>
      <c r="AC64" s="607">
        <f t="shared" si="48"/>
        <v>12646911</v>
      </c>
      <c r="AD64" s="603">
        <f t="shared" si="49"/>
        <v>3260727.7693079999</v>
      </c>
      <c r="AE64" s="608">
        <f t="shared" si="31"/>
        <v>9386183</v>
      </c>
      <c r="AF64" s="607">
        <f t="shared" si="50"/>
        <v>1125</v>
      </c>
      <c r="AG64" s="609">
        <f t="shared" si="32"/>
        <v>0.74219999999999997</v>
      </c>
      <c r="AH64" s="608">
        <f t="shared" si="51"/>
        <v>48067797</v>
      </c>
      <c r="AI64" s="607">
        <f t="shared" si="52"/>
        <v>5761</v>
      </c>
      <c r="AJ64" s="608">
        <f>'3A_Level 3'!L64</f>
        <v>1409321</v>
      </c>
      <c r="AK64" s="607">
        <f t="shared" si="53"/>
        <v>168.92256981900994</v>
      </c>
      <c r="AL64" s="608">
        <f t="shared" si="33"/>
        <v>49477118</v>
      </c>
      <c r="AM64" s="607">
        <f t="shared" si="54"/>
        <v>5930.3749250868996</v>
      </c>
      <c r="AN64" s="610">
        <f>'3A_Level 3'!M64</f>
        <v>7224726</v>
      </c>
      <c r="AO64" s="611">
        <f t="shared" si="55"/>
        <v>865.96260338007914</v>
      </c>
      <c r="AP64" s="608">
        <f t="shared" si="34"/>
        <v>55292523</v>
      </c>
      <c r="AQ64" s="607">
        <f t="shared" si="56"/>
        <v>6627.414958647968</v>
      </c>
      <c r="AR64" s="609">
        <f t="shared" si="35"/>
        <v>0.73960814702530375</v>
      </c>
      <c r="AS64" s="612">
        <f t="shared" si="36"/>
        <v>4</v>
      </c>
      <c r="AT64" s="607">
        <f t="shared" si="57"/>
        <v>19466690</v>
      </c>
      <c r="AU64" s="607">
        <f t="shared" si="58"/>
        <v>2333.3000000000002</v>
      </c>
      <c r="AV64" s="612">
        <f t="shared" si="37"/>
        <v>65</v>
      </c>
      <c r="AW64" s="609">
        <f t="shared" si="38"/>
        <v>0.26039185297469625</v>
      </c>
      <c r="AX64" s="612">
        <f t="shared" si="39"/>
        <v>74759213</v>
      </c>
      <c r="AY64" s="613">
        <f t="shared" si="59"/>
        <v>8960.7111350833038</v>
      </c>
      <c r="AZ64" s="612">
        <f t="shared" si="40"/>
        <v>53</v>
      </c>
    </row>
    <row r="65" spans="1:52" s="614" customFormat="1" ht="15.6" customHeight="1" x14ac:dyDescent="0.2">
      <c r="A65" s="1155">
        <v>59</v>
      </c>
      <c r="B65" s="599" t="s">
        <v>64</v>
      </c>
      <c r="C65" s="599">
        <f>'8_2.1.18 SIS'!AP65</f>
        <v>5119</v>
      </c>
      <c r="D65" s="600">
        <v>3872</v>
      </c>
      <c r="E65" s="600">
        <f t="shared" si="20"/>
        <v>851.84</v>
      </c>
      <c r="F65" s="600">
        <v>2833</v>
      </c>
      <c r="G65" s="600">
        <f t="shared" si="21"/>
        <v>169.98</v>
      </c>
      <c r="H65" s="600">
        <v>971</v>
      </c>
      <c r="I65" s="600">
        <f t="shared" si="22"/>
        <v>1456.5</v>
      </c>
      <c r="J65" s="600">
        <v>346</v>
      </c>
      <c r="K65" s="600">
        <f t="shared" si="23"/>
        <v>207.6</v>
      </c>
      <c r="L65" s="600">
        <f t="shared" si="42"/>
        <v>2381</v>
      </c>
      <c r="M65" s="602">
        <f t="shared" si="43"/>
        <v>6.3490000000000005E-2</v>
      </c>
      <c r="N65" s="600">
        <f t="shared" si="3"/>
        <v>325.00531000000001</v>
      </c>
      <c r="O65" s="600">
        <f t="shared" si="24"/>
        <v>3010.9253100000001</v>
      </c>
      <c r="P65" s="600">
        <f t="shared" si="44"/>
        <v>8129.9253100000005</v>
      </c>
      <c r="Q65" s="603">
        <f t="shared" si="25"/>
        <v>3961</v>
      </c>
      <c r="R65" s="603">
        <f t="shared" si="45"/>
        <v>32202634</v>
      </c>
      <c r="S65" s="603">
        <f>'6_Local Deduct Calc'!J65</f>
        <v>3422499</v>
      </c>
      <c r="T65" s="603">
        <f t="shared" si="26"/>
        <v>3422499</v>
      </c>
      <c r="U65" s="604">
        <f t="shared" si="27"/>
        <v>28780135</v>
      </c>
      <c r="V65" s="605">
        <f t="shared" si="41"/>
        <v>0.89370000000000005</v>
      </c>
      <c r="W65" s="605">
        <f t="shared" si="28"/>
        <v>0.10630000000000001</v>
      </c>
      <c r="X65" s="606">
        <f t="shared" si="46"/>
        <v>668.58741941785502</v>
      </c>
      <c r="Y65" s="603">
        <f>'7_Local Revenue'!AQ65</f>
        <v>8096383</v>
      </c>
      <c r="Z65" s="603">
        <f t="shared" si="29"/>
        <v>4673884</v>
      </c>
      <c r="AA65" s="219">
        <f t="shared" si="30"/>
        <v>0</v>
      </c>
      <c r="AB65" s="607">
        <f t="shared" si="47"/>
        <v>10948895.560000001</v>
      </c>
      <c r="AC65" s="607">
        <f t="shared" si="48"/>
        <v>4673884</v>
      </c>
      <c r="AD65" s="603">
        <f t="shared" si="49"/>
        <v>854554.25502399995</v>
      </c>
      <c r="AE65" s="608">
        <f t="shared" si="31"/>
        <v>3819330</v>
      </c>
      <c r="AF65" s="607">
        <f t="shared" si="50"/>
        <v>746</v>
      </c>
      <c r="AG65" s="609">
        <f t="shared" si="32"/>
        <v>0.81720000000000004</v>
      </c>
      <c r="AH65" s="608">
        <f t="shared" si="51"/>
        <v>32599465</v>
      </c>
      <c r="AI65" s="607">
        <f t="shared" si="52"/>
        <v>6368</v>
      </c>
      <c r="AJ65" s="608">
        <f>'3A_Level 3'!L65</f>
        <v>864714</v>
      </c>
      <c r="AK65" s="607">
        <f t="shared" si="53"/>
        <v>168.92244579019339</v>
      </c>
      <c r="AL65" s="608">
        <f t="shared" si="33"/>
        <v>33464179</v>
      </c>
      <c r="AM65" s="607">
        <f t="shared" si="54"/>
        <v>6537.249267435046</v>
      </c>
      <c r="AN65" s="610">
        <f>'3A_Level 3'!M65</f>
        <v>4394367</v>
      </c>
      <c r="AO65" s="611">
        <f t="shared" si="55"/>
        <v>858.44246923227195</v>
      </c>
      <c r="AP65" s="608">
        <f t="shared" si="34"/>
        <v>36993832</v>
      </c>
      <c r="AQ65" s="607">
        <f t="shared" si="56"/>
        <v>7226.7692908771241</v>
      </c>
      <c r="AR65" s="609">
        <f t="shared" si="35"/>
        <v>0.82044035496393175</v>
      </c>
      <c r="AS65" s="612">
        <f t="shared" si="36"/>
        <v>1</v>
      </c>
      <c r="AT65" s="607">
        <f t="shared" si="57"/>
        <v>8096383</v>
      </c>
      <c r="AU65" s="607">
        <f t="shared" si="58"/>
        <v>1581.63</v>
      </c>
      <c r="AV65" s="612">
        <f t="shared" si="37"/>
        <v>69</v>
      </c>
      <c r="AW65" s="609">
        <f t="shared" si="38"/>
        <v>0.17955964503606825</v>
      </c>
      <c r="AX65" s="612">
        <f t="shared" si="39"/>
        <v>45090215</v>
      </c>
      <c r="AY65" s="613">
        <f t="shared" si="59"/>
        <v>8808.4030084000788</v>
      </c>
      <c r="AZ65" s="612">
        <f t="shared" si="40"/>
        <v>57</v>
      </c>
    </row>
    <row r="66" spans="1:52" s="616" customFormat="1" ht="15.6" customHeight="1" x14ac:dyDescent="0.2">
      <c r="A66" s="1156">
        <v>60</v>
      </c>
      <c r="B66" s="1157" t="s">
        <v>65</v>
      </c>
      <c r="C66" s="1157">
        <f>'8_2.1.18 SIS'!AP66</f>
        <v>6106</v>
      </c>
      <c r="D66" s="1158">
        <v>4057</v>
      </c>
      <c r="E66" s="1158">
        <f t="shared" si="20"/>
        <v>892.54</v>
      </c>
      <c r="F66" s="1158">
        <v>3138.5</v>
      </c>
      <c r="G66" s="1158">
        <f t="shared" si="21"/>
        <v>188.31</v>
      </c>
      <c r="H66" s="1158">
        <v>866</v>
      </c>
      <c r="I66" s="1158">
        <f t="shared" si="22"/>
        <v>1299</v>
      </c>
      <c r="J66" s="1158">
        <v>334</v>
      </c>
      <c r="K66" s="1158">
        <f t="shared" si="23"/>
        <v>200.4</v>
      </c>
      <c r="L66" s="1158">
        <f t="shared" si="42"/>
        <v>1394</v>
      </c>
      <c r="M66" s="1159">
        <f t="shared" si="43"/>
        <v>3.7170000000000002E-2</v>
      </c>
      <c r="N66" s="1158">
        <f t="shared" si="3"/>
        <v>226.96002000000001</v>
      </c>
      <c r="O66" s="1158">
        <f t="shared" si="24"/>
        <v>2807.21002</v>
      </c>
      <c r="P66" s="615">
        <f t="shared" si="44"/>
        <v>8913.2100200000004</v>
      </c>
      <c r="Q66" s="1030">
        <f t="shared" si="25"/>
        <v>3961</v>
      </c>
      <c r="R66" s="1030">
        <f t="shared" si="45"/>
        <v>35305225</v>
      </c>
      <c r="S66" s="1030">
        <f>'6_Local Deduct Calc'!J66</f>
        <v>8801507</v>
      </c>
      <c r="T66" s="1030">
        <f t="shared" si="26"/>
        <v>8801507</v>
      </c>
      <c r="U66" s="1031">
        <f t="shared" si="27"/>
        <v>26503718</v>
      </c>
      <c r="V66" s="1160">
        <f t="shared" si="41"/>
        <v>0.75070000000000003</v>
      </c>
      <c r="W66" s="1032">
        <f t="shared" si="28"/>
        <v>0.24929999999999999</v>
      </c>
      <c r="X66" s="1033">
        <f t="shared" si="46"/>
        <v>1441.4521781853914</v>
      </c>
      <c r="Y66" s="1030">
        <f>'7_Local Revenue'!AQ66</f>
        <v>25109123</v>
      </c>
      <c r="Z66" s="1030">
        <f t="shared" si="29"/>
        <v>16307616</v>
      </c>
      <c r="AA66" s="1161">
        <f t="shared" si="30"/>
        <v>0</v>
      </c>
      <c r="AB66" s="1162">
        <f t="shared" si="47"/>
        <v>12003776.5</v>
      </c>
      <c r="AC66" s="1162">
        <f t="shared" si="48"/>
        <v>12003776.5</v>
      </c>
      <c r="AD66" s="1030">
        <f t="shared" si="49"/>
        <v>5147171.3480940005</v>
      </c>
      <c r="AE66" s="1163">
        <f t="shared" si="31"/>
        <v>6856605</v>
      </c>
      <c r="AF66" s="1162">
        <f t="shared" si="50"/>
        <v>1123</v>
      </c>
      <c r="AG66" s="1164">
        <f t="shared" si="32"/>
        <v>0.57120000000000004</v>
      </c>
      <c r="AH66" s="1163">
        <f t="shared" si="51"/>
        <v>33360323</v>
      </c>
      <c r="AI66" s="1162">
        <f t="shared" si="52"/>
        <v>5464</v>
      </c>
      <c r="AJ66" s="1163">
        <f>'3A_Level 3'!L66</f>
        <v>1031441</v>
      </c>
      <c r="AK66" s="1162">
        <f t="shared" si="53"/>
        <v>168.92253521126761</v>
      </c>
      <c r="AL66" s="1163">
        <f t="shared" si="33"/>
        <v>34391764</v>
      </c>
      <c r="AM66" s="1162">
        <f t="shared" si="54"/>
        <v>5632.4539796921063</v>
      </c>
      <c r="AN66" s="1165">
        <f>'3A_Level 3'!M66</f>
        <v>4658649</v>
      </c>
      <c r="AO66" s="1166">
        <f t="shared" si="55"/>
        <v>762.96249590566651</v>
      </c>
      <c r="AP66" s="1163">
        <f t="shared" si="34"/>
        <v>38018972</v>
      </c>
      <c r="AQ66" s="1162">
        <f t="shared" si="56"/>
        <v>6226.4939403865055</v>
      </c>
      <c r="AR66" s="1164">
        <f t="shared" si="35"/>
        <v>0.64631454621639883</v>
      </c>
      <c r="AS66" s="1167">
        <f t="shared" si="36"/>
        <v>32</v>
      </c>
      <c r="AT66" s="1162">
        <f t="shared" si="57"/>
        <v>20805283.5</v>
      </c>
      <c r="AU66" s="1162">
        <f t="shared" si="58"/>
        <v>3407.35</v>
      </c>
      <c r="AV66" s="1167">
        <f t="shared" si="37"/>
        <v>35</v>
      </c>
      <c r="AW66" s="1164">
        <f t="shared" si="38"/>
        <v>0.35368545378360122</v>
      </c>
      <c r="AX66" s="1167">
        <f t="shared" si="39"/>
        <v>58824255.5</v>
      </c>
      <c r="AY66" s="1168">
        <f t="shared" si="59"/>
        <v>9633.8446609891907</v>
      </c>
      <c r="AZ66" s="1167">
        <f t="shared" si="40"/>
        <v>23</v>
      </c>
    </row>
    <row r="67" spans="1:52" s="614" customFormat="1" ht="15.6" customHeight="1" x14ac:dyDescent="0.2">
      <c r="A67" s="1155">
        <v>61</v>
      </c>
      <c r="B67" s="599" t="s">
        <v>66</v>
      </c>
      <c r="C67" s="600">
        <f>'8_2.1.18 SIS'!AP67</f>
        <v>3673</v>
      </c>
      <c r="D67" s="600">
        <v>2676</v>
      </c>
      <c r="E67" s="600">
        <f t="shared" si="20"/>
        <v>588.72</v>
      </c>
      <c r="F67" s="600">
        <v>1758.5</v>
      </c>
      <c r="G67" s="600">
        <f t="shared" si="21"/>
        <v>105.50999999999999</v>
      </c>
      <c r="H67" s="600">
        <v>423</v>
      </c>
      <c r="I67" s="600">
        <f t="shared" si="22"/>
        <v>634.5</v>
      </c>
      <c r="J67" s="600">
        <v>181</v>
      </c>
      <c r="K67" s="600">
        <f t="shared" si="23"/>
        <v>108.6</v>
      </c>
      <c r="L67" s="601">
        <f t="shared" si="42"/>
        <v>3827</v>
      </c>
      <c r="M67" s="602">
        <f t="shared" si="43"/>
        <v>0.10205</v>
      </c>
      <c r="N67" s="600">
        <f t="shared" si="3"/>
        <v>374.82965000000002</v>
      </c>
      <c r="O67" s="600">
        <f t="shared" si="24"/>
        <v>1812.1596500000001</v>
      </c>
      <c r="P67" s="600">
        <f t="shared" si="44"/>
        <v>5485.1596499999996</v>
      </c>
      <c r="Q67" s="603">
        <f t="shared" si="25"/>
        <v>3961</v>
      </c>
      <c r="R67" s="603">
        <f t="shared" si="45"/>
        <v>21726717</v>
      </c>
      <c r="S67" s="603">
        <f>'6_Local Deduct Calc'!J67</f>
        <v>12211926</v>
      </c>
      <c r="T67" s="603">
        <f t="shared" si="26"/>
        <v>12211926</v>
      </c>
      <c r="U67" s="604">
        <f t="shared" si="27"/>
        <v>9514791</v>
      </c>
      <c r="V67" s="605">
        <f t="shared" si="41"/>
        <v>0.43790000000000001</v>
      </c>
      <c r="W67" s="605">
        <f t="shared" si="28"/>
        <v>0.56210000000000004</v>
      </c>
      <c r="X67" s="606">
        <f t="shared" si="46"/>
        <v>3324.7824666485162</v>
      </c>
      <c r="Y67" s="603">
        <f>'7_Local Revenue'!AQ67</f>
        <v>28810497</v>
      </c>
      <c r="Z67" s="603">
        <f t="shared" si="29"/>
        <v>16598571</v>
      </c>
      <c r="AA67" s="219">
        <f t="shared" si="30"/>
        <v>0</v>
      </c>
      <c r="AB67" s="607">
        <f t="shared" si="47"/>
        <v>7387083.7800000003</v>
      </c>
      <c r="AC67" s="607">
        <f t="shared" si="48"/>
        <v>7387083.7800000003</v>
      </c>
      <c r="AD67" s="603">
        <f t="shared" si="49"/>
        <v>7141921.2435093615</v>
      </c>
      <c r="AE67" s="608">
        <f t="shared" si="31"/>
        <v>245163</v>
      </c>
      <c r="AF67" s="607">
        <f t="shared" si="50"/>
        <v>67</v>
      </c>
      <c r="AG67" s="609">
        <f t="shared" si="32"/>
        <v>3.32E-2</v>
      </c>
      <c r="AH67" s="608">
        <f t="shared" si="51"/>
        <v>9759954</v>
      </c>
      <c r="AI67" s="607">
        <f t="shared" si="52"/>
        <v>2657</v>
      </c>
      <c r="AJ67" s="608">
        <f>'3A_Level 3'!L67</f>
        <v>620452</v>
      </c>
      <c r="AK67" s="607">
        <f t="shared" si="53"/>
        <v>168.92240675197385</v>
      </c>
      <c r="AL67" s="608">
        <f t="shared" si="33"/>
        <v>10380406</v>
      </c>
      <c r="AM67" s="607">
        <f t="shared" si="54"/>
        <v>2826.1383065613941</v>
      </c>
      <c r="AN67" s="610">
        <f>'3A_Level 3'!M67</f>
        <v>3682669</v>
      </c>
      <c r="AO67" s="611">
        <f t="shared" si="55"/>
        <v>1002.6324530356657</v>
      </c>
      <c r="AP67" s="608">
        <f t="shared" si="34"/>
        <v>13442623</v>
      </c>
      <c r="AQ67" s="607">
        <f t="shared" si="56"/>
        <v>3659.8483528450856</v>
      </c>
      <c r="AR67" s="609">
        <f t="shared" si="35"/>
        <v>0.40683894435558215</v>
      </c>
      <c r="AS67" s="612">
        <f t="shared" si="36"/>
        <v>62</v>
      </c>
      <c r="AT67" s="607">
        <f t="shared" si="57"/>
        <v>19599009.780000001</v>
      </c>
      <c r="AU67" s="607">
        <f t="shared" si="58"/>
        <v>5335.97</v>
      </c>
      <c r="AV67" s="612">
        <f t="shared" si="37"/>
        <v>8</v>
      </c>
      <c r="AW67" s="609">
        <f t="shared" si="38"/>
        <v>0.59316105564441779</v>
      </c>
      <c r="AX67" s="612">
        <f t="shared" si="39"/>
        <v>33041632.780000001</v>
      </c>
      <c r="AY67" s="613">
        <f t="shared" si="59"/>
        <v>8995.8161666212909</v>
      </c>
      <c r="AZ67" s="612">
        <f t="shared" si="40"/>
        <v>51</v>
      </c>
    </row>
    <row r="68" spans="1:52" s="614" customFormat="1" ht="15.6" customHeight="1" x14ac:dyDescent="0.2">
      <c r="A68" s="1155">
        <v>62</v>
      </c>
      <c r="B68" s="599" t="s">
        <v>67</v>
      </c>
      <c r="C68" s="599">
        <f>'8_2.1.18 SIS'!AP68</f>
        <v>1998</v>
      </c>
      <c r="D68" s="600">
        <v>1491</v>
      </c>
      <c r="E68" s="600">
        <f t="shared" si="20"/>
        <v>328.02</v>
      </c>
      <c r="F68" s="600">
        <v>989.5</v>
      </c>
      <c r="G68" s="600">
        <f t="shared" si="21"/>
        <v>59.37</v>
      </c>
      <c r="H68" s="600">
        <v>291</v>
      </c>
      <c r="I68" s="600">
        <f t="shared" si="22"/>
        <v>436.5</v>
      </c>
      <c r="J68" s="600">
        <v>2</v>
      </c>
      <c r="K68" s="600">
        <f t="shared" si="23"/>
        <v>1.2</v>
      </c>
      <c r="L68" s="600">
        <f t="shared" si="42"/>
        <v>5502</v>
      </c>
      <c r="M68" s="602">
        <f t="shared" si="43"/>
        <v>0.14671999999999999</v>
      </c>
      <c r="N68" s="600">
        <f t="shared" si="3"/>
        <v>293.14655999999997</v>
      </c>
      <c r="O68" s="600">
        <f t="shared" si="24"/>
        <v>1118.2365600000001</v>
      </c>
      <c r="P68" s="600">
        <f t="shared" si="44"/>
        <v>3116.2365600000003</v>
      </c>
      <c r="Q68" s="603">
        <f t="shared" si="25"/>
        <v>3961</v>
      </c>
      <c r="R68" s="603">
        <f t="shared" si="45"/>
        <v>12343413</v>
      </c>
      <c r="S68" s="603">
        <f>'6_Local Deduct Calc'!J68</f>
        <v>1917241</v>
      </c>
      <c r="T68" s="603">
        <f t="shared" si="26"/>
        <v>1917241</v>
      </c>
      <c r="U68" s="604">
        <f t="shared" si="27"/>
        <v>10426172</v>
      </c>
      <c r="V68" s="605">
        <f t="shared" si="41"/>
        <v>0.84470000000000001</v>
      </c>
      <c r="W68" s="605">
        <f t="shared" si="28"/>
        <v>0.15529999999999999</v>
      </c>
      <c r="X68" s="606">
        <f t="shared" si="46"/>
        <v>959.58008008008005</v>
      </c>
      <c r="Y68" s="603">
        <f>'7_Local Revenue'!AQ68</f>
        <v>4242883</v>
      </c>
      <c r="Z68" s="603">
        <f t="shared" si="29"/>
        <v>2325642</v>
      </c>
      <c r="AA68" s="219">
        <f t="shared" si="30"/>
        <v>0</v>
      </c>
      <c r="AB68" s="607">
        <f t="shared" si="47"/>
        <v>4196760.42</v>
      </c>
      <c r="AC68" s="607">
        <f t="shared" si="48"/>
        <v>2325642</v>
      </c>
      <c r="AD68" s="603">
        <f t="shared" si="49"/>
        <v>621216.18847199995</v>
      </c>
      <c r="AE68" s="608">
        <f t="shared" si="31"/>
        <v>1704426</v>
      </c>
      <c r="AF68" s="607">
        <f t="shared" si="50"/>
        <v>853</v>
      </c>
      <c r="AG68" s="609">
        <f t="shared" si="32"/>
        <v>0.7329</v>
      </c>
      <c r="AH68" s="608">
        <f t="shared" si="51"/>
        <v>12130598</v>
      </c>
      <c r="AI68" s="607">
        <f t="shared" si="52"/>
        <v>6071</v>
      </c>
      <c r="AJ68" s="608">
        <f>'3A_Level 3'!L68</f>
        <v>337507</v>
      </c>
      <c r="AK68" s="607">
        <f t="shared" si="53"/>
        <v>168.92242242242241</v>
      </c>
      <c r="AL68" s="608">
        <f t="shared" si="33"/>
        <v>12468105</v>
      </c>
      <c r="AM68" s="607">
        <f t="shared" si="54"/>
        <v>6240.2927927927931</v>
      </c>
      <c r="AN68" s="610">
        <f>'3A_Level 3'!M68</f>
        <v>1368635</v>
      </c>
      <c r="AO68" s="611">
        <f t="shared" si="55"/>
        <v>685.00250250250247</v>
      </c>
      <c r="AP68" s="608">
        <f t="shared" si="34"/>
        <v>13499233</v>
      </c>
      <c r="AQ68" s="607">
        <f t="shared" si="56"/>
        <v>6756.3728728728729</v>
      </c>
      <c r="AR68" s="609">
        <f t="shared" si="35"/>
        <v>0.76085811861448771</v>
      </c>
      <c r="AS68" s="612">
        <f t="shared" si="36"/>
        <v>3</v>
      </c>
      <c r="AT68" s="607">
        <f t="shared" si="57"/>
        <v>4242883</v>
      </c>
      <c r="AU68" s="607">
        <f t="shared" si="58"/>
        <v>2123.5700000000002</v>
      </c>
      <c r="AV68" s="612">
        <f t="shared" si="37"/>
        <v>67</v>
      </c>
      <c r="AW68" s="609">
        <f t="shared" si="38"/>
        <v>0.23914188138551229</v>
      </c>
      <c r="AX68" s="612">
        <f t="shared" si="39"/>
        <v>17742116</v>
      </c>
      <c r="AY68" s="613">
        <f t="shared" si="59"/>
        <v>8879.9379379379388</v>
      </c>
      <c r="AZ68" s="612">
        <f t="shared" si="40"/>
        <v>56</v>
      </c>
    </row>
    <row r="69" spans="1:52" s="614" customFormat="1" ht="15.6" customHeight="1" x14ac:dyDescent="0.2">
      <c r="A69" s="1155">
        <v>63</v>
      </c>
      <c r="B69" s="599" t="s">
        <v>68</v>
      </c>
      <c r="C69" s="599">
        <f>'8_2.1.18 SIS'!AP69</f>
        <v>2105</v>
      </c>
      <c r="D69" s="600">
        <v>985</v>
      </c>
      <c r="E69" s="600">
        <f t="shared" si="20"/>
        <v>216.7</v>
      </c>
      <c r="F69" s="600">
        <v>1187.5</v>
      </c>
      <c r="G69" s="600">
        <f t="shared" si="21"/>
        <v>71.25</v>
      </c>
      <c r="H69" s="600">
        <v>293</v>
      </c>
      <c r="I69" s="600">
        <f t="shared" si="22"/>
        <v>439.5</v>
      </c>
      <c r="J69" s="600">
        <v>160</v>
      </c>
      <c r="K69" s="600">
        <f t="shared" si="23"/>
        <v>96</v>
      </c>
      <c r="L69" s="600">
        <f t="shared" si="42"/>
        <v>5395</v>
      </c>
      <c r="M69" s="602">
        <f t="shared" si="43"/>
        <v>0.14387</v>
      </c>
      <c r="N69" s="600">
        <f t="shared" si="3"/>
        <v>302.84634999999997</v>
      </c>
      <c r="O69" s="600">
        <f t="shared" si="24"/>
        <v>1126.2963500000001</v>
      </c>
      <c r="P69" s="600">
        <f t="shared" si="44"/>
        <v>3231.2963500000001</v>
      </c>
      <c r="Q69" s="603">
        <f t="shared" si="25"/>
        <v>3961</v>
      </c>
      <c r="R69" s="603">
        <f t="shared" si="45"/>
        <v>12799165</v>
      </c>
      <c r="S69" s="603">
        <f>'6_Local Deduct Calc'!J69</f>
        <v>6113411</v>
      </c>
      <c r="T69" s="603">
        <f t="shared" si="26"/>
        <v>6113411</v>
      </c>
      <c r="U69" s="604">
        <f t="shared" si="27"/>
        <v>6685754</v>
      </c>
      <c r="V69" s="605">
        <f t="shared" si="41"/>
        <v>0.52239999999999998</v>
      </c>
      <c r="W69" s="605">
        <f t="shared" si="28"/>
        <v>0.47760000000000002</v>
      </c>
      <c r="X69" s="606">
        <f t="shared" si="46"/>
        <v>2904.2332541567698</v>
      </c>
      <c r="Y69" s="603">
        <f>'7_Local Revenue'!AQ69</f>
        <v>17235299</v>
      </c>
      <c r="Z69" s="603">
        <f t="shared" si="29"/>
        <v>11121888</v>
      </c>
      <c r="AA69" s="219">
        <f t="shared" si="30"/>
        <v>0</v>
      </c>
      <c r="AB69" s="607">
        <f t="shared" si="47"/>
        <v>4351716.1000000006</v>
      </c>
      <c r="AC69" s="607">
        <f t="shared" si="48"/>
        <v>4351716.1000000006</v>
      </c>
      <c r="AD69" s="603">
        <f t="shared" si="49"/>
        <v>3574812.9280992006</v>
      </c>
      <c r="AE69" s="608">
        <f t="shared" si="31"/>
        <v>776903</v>
      </c>
      <c r="AF69" s="607">
        <f t="shared" si="50"/>
        <v>369</v>
      </c>
      <c r="AG69" s="609">
        <f t="shared" si="32"/>
        <v>0.17849999999999999</v>
      </c>
      <c r="AH69" s="608">
        <f t="shared" si="51"/>
        <v>7462657</v>
      </c>
      <c r="AI69" s="607">
        <f t="shared" si="52"/>
        <v>3545</v>
      </c>
      <c r="AJ69" s="608">
        <f>'3A_Level 3'!L69</f>
        <v>890656</v>
      </c>
      <c r="AK69" s="607">
        <f t="shared" si="53"/>
        <v>423.11448931116388</v>
      </c>
      <c r="AL69" s="608">
        <f t="shared" si="33"/>
        <v>8353313</v>
      </c>
      <c r="AM69" s="607">
        <f t="shared" si="54"/>
        <v>3968.3197149643706</v>
      </c>
      <c r="AN69" s="610">
        <f>'3A_Level 3'!M69</f>
        <v>2483699</v>
      </c>
      <c r="AO69" s="611">
        <f t="shared" si="55"/>
        <v>1179.904513064133</v>
      </c>
      <c r="AP69" s="608">
        <f t="shared" si="34"/>
        <v>9946356</v>
      </c>
      <c r="AQ69" s="607">
        <f t="shared" si="56"/>
        <v>4725.1097387173395</v>
      </c>
      <c r="AR69" s="609">
        <f t="shared" si="35"/>
        <v>0.48729217525599594</v>
      </c>
      <c r="AS69" s="612">
        <f t="shared" si="36"/>
        <v>57</v>
      </c>
      <c r="AT69" s="607">
        <f t="shared" si="57"/>
        <v>10465127.1</v>
      </c>
      <c r="AU69" s="607">
        <f t="shared" si="58"/>
        <v>4971.5600000000004</v>
      </c>
      <c r="AV69" s="612">
        <f t="shared" si="37"/>
        <v>11</v>
      </c>
      <c r="AW69" s="609">
        <f t="shared" si="38"/>
        <v>0.512707824744004</v>
      </c>
      <c r="AX69" s="612">
        <f t="shared" si="39"/>
        <v>20411483.100000001</v>
      </c>
      <c r="AY69" s="613">
        <f t="shared" si="59"/>
        <v>9696.6665558194782</v>
      </c>
      <c r="AZ69" s="612">
        <f t="shared" si="40"/>
        <v>20</v>
      </c>
    </row>
    <row r="70" spans="1:52" s="614" customFormat="1" ht="15.6" customHeight="1" x14ac:dyDescent="0.2">
      <c r="A70" s="1155">
        <v>64</v>
      </c>
      <c r="B70" s="599" t="s">
        <v>69</v>
      </c>
      <c r="C70" s="599">
        <f>'8_2.1.18 SIS'!AP70</f>
        <v>2138</v>
      </c>
      <c r="D70" s="600">
        <v>1708</v>
      </c>
      <c r="E70" s="600">
        <f t="shared" si="20"/>
        <v>375.76</v>
      </c>
      <c r="F70" s="600">
        <v>1384.5</v>
      </c>
      <c r="G70" s="600">
        <f t="shared" si="21"/>
        <v>83.07</v>
      </c>
      <c r="H70" s="600">
        <v>352</v>
      </c>
      <c r="I70" s="600">
        <f t="shared" si="22"/>
        <v>528</v>
      </c>
      <c r="J70" s="600">
        <v>53</v>
      </c>
      <c r="K70" s="600">
        <f t="shared" si="23"/>
        <v>31.799999999999997</v>
      </c>
      <c r="L70" s="600">
        <f t="shared" si="42"/>
        <v>5362</v>
      </c>
      <c r="M70" s="602">
        <f t="shared" si="43"/>
        <v>0.14299000000000001</v>
      </c>
      <c r="N70" s="600">
        <f t="shared" si="3"/>
        <v>305.71262000000002</v>
      </c>
      <c r="O70" s="600">
        <f t="shared" si="24"/>
        <v>1324.3426199999999</v>
      </c>
      <c r="P70" s="600">
        <f t="shared" si="44"/>
        <v>3462.3426199999999</v>
      </c>
      <c r="Q70" s="603">
        <f t="shared" si="25"/>
        <v>3961</v>
      </c>
      <c r="R70" s="603">
        <f t="shared" si="45"/>
        <v>13714339</v>
      </c>
      <c r="S70" s="603">
        <f>'6_Local Deduct Calc'!J70</f>
        <v>2686573</v>
      </c>
      <c r="T70" s="603">
        <f t="shared" si="26"/>
        <v>2686573</v>
      </c>
      <c r="U70" s="604">
        <f t="shared" si="27"/>
        <v>11027766</v>
      </c>
      <c r="V70" s="605">
        <f t="shared" si="41"/>
        <v>0.80410000000000004</v>
      </c>
      <c r="W70" s="605">
        <f t="shared" si="28"/>
        <v>0.19589999999999999</v>
      </c>
      <c r="X70" s="606">
        <f t="shared" si="46"/>
        <v>1256.5823199251638</v>
      </c>
      <c r="Y70" s="603">
        <f>'7_Local Revenue'!AQ70</f>
        <v>6828002</v>
      </c>
      <c r="Z70" s="603">
        <f t="shared" si="29"/>
        <v>4141429</v>
      </c>
      <c r="AA70" s="219">
        <f t="shared" si="30"/>
        <v>0</v>
      </c>
      <c r="AB70" s="607">
        <f t="shared" si="47"/>
        <v>4662875.2600000007</v>
      </c>
      <c r="AC70" s="607">
        <f t="shared" si="48"/>
        <v>4141429</v>
      </c>
      <c r="AD70" s="603">
        <f t="shared" si="49"/>
        <v>1395446.2186919998</v>
      </c>
      <c r="AE70" s="608">
        <f t="shared" si="31"/>
        <v>2745983</v>
      </c>
      <c r="AF70" s="607">
        <f t="shared" si="50"/>
        <v>1284</v>
      </c>
      <c r="AG70" s="609">
        <f t="shared" si="32"/>
        <v>0.66310000000000002</v>
      </c>
      <c r="AH70" s="608">
        <f t="shared" si="51"/>
        <v>13773749</v>
      </c>
      <c r="AI70" s="607">
        <f t="shared" si="52"/>
        <v>6442</v>
      </c>
      <c r="AJ70" s="608">
        <f>'3A_Level 3'!L70</f>
        <v>361156</v>
      </c>
      <c r="AK70" s="607">
        <f t="shared" si="53"/>
        <v>168.92235734331152</v>
      </c>
      <c r="AL70" s="608">
        <f t="shared" si="33"/>
        <v>14134905</v>
      </c>
      <c r="AM70" s="607">
        <f t="shared" si="54"/>
        <v>6611.2745556594946</v>
      </c>
      <c r="AN70" s="610">
        <f>'3A_Level 3'!M70</f>
        <v>1628263</v>
      </c>
      <c r="AO70" s="611">
        <f t="shared" si="55"/>
        <v>761.58231992516369</v>
      </c>
      <c r="AP70" s="608">
        <f t="shared" si="34"/>
        <v>15402012</v>
      </c>
      <c r="AQ70" s="607">
        <f t="shared" si="56"/>
        <v>7203.9345182413472</v>
      </c>
      <c r="AR70" s="609">
        <f t="shared" si="35"/>
        <v>0.69284760684361246</v>
      </c>
      <c r="AS70" s="612">
        <f t="shared" si="36"/>
        <v>15</v>
      </c>
      <c r="AT70" s="607">
        <f t="shared" si="57"/>
        <v>6828002</v>
      </c>
      <c r="AU70" s="607">
        <f t="shared" si="58"/>
        <v>3193.64</v>
      </c>
      <c r="AV70" s="612">
        <f t="shared" si="37"/>
        <v>47</v>
      </c>
      <c r="AW70" s="609">
        <f t="shared" si="38"/>
        <v>0.30715239315638759</v>
      </c>
      <c r="AX70" s="612">
        <f t="shared" si="39"/>
        <v>22230014</v>
      </c>
      <c r="AY70" s="613">
        <f t="shared" si="59"/>
        <v>10397.574368568756</v>
      </c>
      <c r="AZ70" s="612">
        <f t="shared" si="40"/>
        <v>6</v>
      </c>
    </row>
    <row r="71" spans="1:52" s="614" customFormat="1" ht="15.6" customHeight="1" x14ac:dyDescent="0.2">
      <c r="A71" s="1156">
        <v>65</v>
      </c>
      <c r="B71" s="1157" t="s">
        <v>70</v>
      </c>
      <c r="C71" s="1157">
        <f>'8_2.1.18 SIS'!AP71</f>
        <v>8053</v>
      </c>
      <c r="D71" s="1158">
        <v>6767</v>
      </c>
      <c r="E71" s="1158">
        <f t="shared" si="20"/>
        <v>1488.74</v>
      </c>
      <c r="F71" s="1158">
        <v>2821</v>
      </c>
      <c r="G71" s="1158">
        <f t="shared" si="21"/>
        <v>169.26</v>
      </c>
      <c r="H71" s="1158">
        <v>1369</v>
      </c>
      <c r="I71" s="1158">
        <f t="shared" si="22"/>
        <v>2053.5</v>
      </c>
      <c r="J71" s="1158">
        <v>688</v>
      </c>
      <c r="K71" s="1158">
        <f t="shared" si="23"/>
        <v>412.8</v>
      </c>
      <c r="L71" s="1158">
        <f t="shared" si="42"/>
        <v>0</v>
      </c>
      <c r="M71" s="1159">
        <f>ROUND(L71/$M$1,5)</f>
        <v>0</v>
      </c>
      <c r="N71" s="1158">
        <f>C71*M71</f>
        <v>0</v>
      </c>
      <c r="O71" s="1158">
        <f t="shared" si="24"/>
        <v>4124.3</v>
      </c>
      <c r="P71" s="615">
        <f>O71+C71</f>
        <v>12177.3</v>
      </c>
      <c r="Q71" s="1030">
        <f t="shared" si="25"/>
        <v>3961</v>
      </c>
      <c r="R71" s="1030">
        <f>ROUND(P71*Q71,0)</f>
        <v>48234285</v>
      </c>
      <c r="S71" s="1030">
        <f>'6_Local Deduct Calc'!J71</f>
        <v>16864785</v>
      </c>
      <c r="T71" s="1030">
        <f t="shared" si="26"/>
        <v>16864785</v>
      </c>
      <c r="U71" s="1031">
        <f t="shared" si="27"/>
        <v>31369500</v>
      </c>
      <c r="V71" s="1160">
        <f t="shared" si="41"/>
        <v>0.65039999999999998</v>
      </c>
      <c r="W71" s="1032">
        <f t="shared" si="28"/>
        <v>0.34960000000000002</v>
      </c>
      <c r="X71" s="1033">
        <f t="shared" ref="X71:X76" si="60">T71/C71</f>
        <v>2094.2238917173722</v>
      </c>
      <c r="Y71" s="1030">
        <f>'7_Local Revenue'!AQ71</f>
        <v>44892471</v>
      </c>
      <c r="Z71" s="1030">
        <f t="shared" si="29"/>
        <v>28027686</v>
      </c>
      <c r="AA71" s="1161">
        <f t="shared" si="30"/>
        <v>0</v>
      </c>
      <c r="AB71" s="1162">
        <f t="shared" si="47"/>
        <v>16399656.9</v>
      </c>
      <c r="AC71" s="1162">
        <f>IF(Z71&lt;AB71,Z71,AB71)</f>
        <v>16399656.9</v>
      </c>
      <c r="AD71" s="1030">
        <f>IF(AC71&gt;0,AC71*(W71*$AD$1),0)</f>
        <v>9861310.489852801</v>
      </c>
      <c r="AE71" s="1163">
        <f t="shared" si="31"/>
        <v>6538346</v>
      </c>
      <c r="AF71" s="1162">
        <f t="shared" ref="AF71:AF76" si="61">ROUND(AE71/C71,0)</f>
        <v>812</v>
      </c>
      <c r="AG71" s="1164">
        <f t="shared" si="32"/>
        <v>0.3987</v>
      </c>
      <c r="AH71" s="1163">
        <f t="shared" si="51"/>
        <v>37907846</v>
      </c>
      <c r="AI71" s="1162">
        <f t="shared" ref="AI71:AI76" si="62">ROUND(AH71/C71,0)</f>
        <v>4707</v>
      </c>
      <c r="AJ71" s="1163">
        <f>'3A_Level 3'!L71</f>
        <v>1360333</v>
      </c>
      <c r="AK71" s="1162">
        <f t="shared" ref="AK71:AK76" si="63">AJ71/C71</f>
        <v>168.92251334906246</v>
      </c>
      <c r="AL71" s="1163">
        <f t="shared" si="33"/>
        <v>39268179</v>
      </c>
      <c r="AM71" s="1162">
        <f t="shared" ref="AM71:AM76" si="64">AL71/C71</f>
        <v>4876.2174344964606</v>
      </c>
      <c r="AN71" s="1165">
        <f>'3A_Level 3'!M71</f>
        <v>8037236</v>
      </c>
      <c r="AO71" s="1166">
        <f t="shared" ref="AO71:AO76" si="65">AN71/C71</f>
        <v>998.04246864522543</v>
      </c>
      <c r="AP71" s="1163">
        <f t="shared" si="34"/>
        <v>45945082</v>
      </c>
      <c r="AQ71" s="1162">
        <f t="shared" ref="AQ71:AQ76" si="66">AP71/C71</f>
        <v>5705.337389792624</v>
      </c>
      <c r="AR71" s="1164">
        <f t="shared" si="35"/>
        <v>0.58004492058309165</v>
      </c>
      <c r="AS71" s="1167">
        <f t="shared" si="36"/>
        <v>47</v>
      </c>
      <c r="AT71" s="1162">
        <f t="shared" si="57"/>
        <v>33264441.899999999</v>
      </c>
      <c r="AU71" s="1162">
        <f t="shared" ref="AU71:AU76" si="67">ROUND(AT71/C71,2)</f>
        <v>4130.6899999999996</v>
      </c>
      <c r="AV71" s="1167">
        <f t="shared" si="37"/>
        <v>21</v>
      </c>
      <c r="AW71" s="1164">
        <f t="shared" si="38"/>
        <v>0.41995507941690829</v>
      </c>
      <c r="AX71" s="1167">
        <f t="shared" si="39"/>
        <v>79209523.900000006</v>
      </c>
      <c r="AY71" s="1168">
        <f t="shared" ref="AY71:AY76" si="68">AX71/C71</f>
        <v>9836.0268098845154</v>
      </c>
      <c r="AZ71" s="1167">
        <f t="shared" si="40"/>
        <v>16</v>
      </c>
    </row>
    <row r="72" spans="1:52" s="614" customFormat="1" ht="15.6" customHeight="1" x14ac:dyDescent="0.2">
      <c r="A72" s="1155">
        <v>66</v>
      </c>
      <c r="B72" s="599" t="s">
        <v>71</v>
      </c>
      <c r="C72" s="600">
        <f>'8_2.1.18 SIS'!AP72</f>
        <v>1979</v>
      </c>
      <c r="D72" s="600">
        <v>1963</v>
      </c>
      <c r="E72" s="600">
        <f>$D$1*D72</f>
        <v>431.86</v>
      </c>
      <c r="F72" s="600">
        <v>507.5</v>
      </c>
      <c r="G72" s="600">
        <f>$F$1*F72</f>
        <v>30.45</v>
      </c>
      <c r="H72" s="600">
        <v>454</v>
      </c>
      <c r="I72" s="600">
        <f>$H$1*H72</f>
        <v>681</v>
      </c>
      <c r="J72" s="600">
        <v>163</v>
      </c>
      <c r="K72" s="600">
        <f>$J$1*J72</f>
        <v>97.8</v>
      </c>
      <c r="L72" s="601">
        <f t="shared" si="42"/>
        <v>5521</v>
      </c>
      <c r="M72" s="602">
        <f>ROUND(L72/$M$1,5)</f>
        <v>0.14723</v>
      </c>
      <c r="N72" s="600">
        <f>C72*M72</f>
        <v>291.36817000000002</v>
      </c>
      <c r="O72" s="600">
        <f>E72+G72+I72+K72+N72</f>
        <v>1532.4781699999999</v>
      </c>
      <c r="P72" s="600">
        <f>O72+C72</f>
        <v>3511.4781699999999</v>
      </c>
      <c r="Q72" s="603">
        <f>$Q$1</f>
        <v>3961</v>
      </c>
      <c r="R72" s="603">
        <f>ROUND(P72*Q72,0)</f>
        <v>13908965</v>
      </c>
      <c r="S72" s="603">
        <f>'6_Local Deduct Calc'!J72</f>
        <v>3447771</v>
      </c>
      <c r="T72" s="603">
        <f>ROUND(IF((S72&gt;R72*$T$1),R72*$T$1,S72),0)</f>
        <v>3447771</v>
      </c>
      <c r="U72" s="604">
        <f>R72-T72</f>
        <v>10461194</v>
      </c>
      <c r="V72" s="605">
        <f>ROUND(U72/R72,4)</f>
        <v>0.75209999999999999</v>
      </c>
      <c r="W72" s="605">
        <f>ROUND(T72/R72,4)</f>
        <v>0.24790000000000001</v>
      </c>
      <c r="X72" s="606">
        <f t="shared" si="60"/>
        <v>1742.1783729156139</v>
      </c>
      <c r="Y72" s="603">
        <f>'7_Local Revenue'!AQ72</f>
        <v>8040305</v>
      </c>
      <c r="Z72" s="603">
        <f>IF(Y72-T72&gt;0,Y72-T72,0)</f>
        <v>4592534</v>
      </c>
      <c r="AA72" s="219">
        <f>IF(Y72-T72&lt;0,Y72-T72,0)</f>
        <v>0</v>
      </c>
      <c r="AB72" s="607">
        <f t="shared" si="47"/>
        <v>4729048.1000000006</v>
      </c>
      <c r="AC72" s="607">
        <f>IF(Z72&lt;AB72,Z72,AB72)</f>
        <v>4592534</v>
      </c>
      <c r="AD72" s="603">
        <f>IF(AC72&gt;0,AC72*(W72*$AD$1),0)</f>
        <v>1958201.3871919999</v>
      </c>
      <c r="AE72" s="608">
        <f>ROUND(IF(AC72-AD72&gt;AC72*$AE$1,AC72-AD72,AC72*$AE$1),0)</f>
        <v>2634333</v>
      </c>
      <c r="AF72" s="607">
        <f t="shared" si="61"/>
        <v>1331</v>
      </c>
      <c r="AG72" s="609">
        <f>IF(AC72=0,0,ROUND(AE72/AC72,4))</f>
        <v>0.5736</v>
      </c>
      <c r="AH72" s="608">
        <f t="shared" si="51"/>
        <v>13095527</v>
      </c>
      <c r="AI72" s="607">
        <f t="shared" si="62"/>
        <v>6617</v>
      </c>
      <c r="AJ72" s="608">
        <f>'3A_Level 3'!L72</f>
        <v>334298</v>
      </c>
      <c r="AK72" s="607">
        <f t="shared" si="63"/>
        <v>168.92268822637695</v>
      </c>
      <c r="AL72" s="608">
        <f>AJ72+AH72</f>
        <v>13429825</v>
      </c>
      <c r="AM72" s="607">
        <f t="shared" si="64"/>
        <v>6786.167256189995</v>
      </c>
      <c r="AN72" s="610">
        <f>'3A_Level 3'!M72</f>
        <v>1779087</v>
      </c>
      <c r="AO72" s="611">
        <f t="shared" si="65"/>
        <v>898.98281960586155</v>
      </c>
      <c r="AP72" s="608">
        <f>AH72+AN72</f>
        <v>14874614</v>
      </c>
      <c r="AQ72" s="607">
        <f t="shared" si="66"/>
        <v>7516.2273875694791</v>
      </c>
      <c r="AR72" s="609">
        <f>AP72/AX72</f>
        <v>0.64912356879812672</v>
      </c>
      <c r="AS72" s="612">
        <f>RANK(AR72,$AR$7:$AR$75)</f>
        <v>31</v>
      </c>
      <c r="AT72" s="607">
        <f t="shared" si="57"/>
        <v>8040305</v>
      </c>
      <c r="AU72" s="607">
        <f t="shared" si="67"/>
        <v>4062.81</v>
      </c>
      <c r="AV72" s="612">
        <f>RANK(AU72,$AU$7:$AU$75)</f>
        <v>22</v>
      </c>
      <c r="AW72" s="609">
        <f>AT72/AX72</f>
        <v>0.35087643120187334</v>
      </c>
      <c r="AX72" s="612">
        <f>AP72+AT72</f>
        <v>22914919</v>
      </c>
      <c r="AY72" s="613">
        <f t="shared" si="68"/>
        <v>11579.039413845376</v>
      </c>
      <c r="AZ72" s="612">
        <f>RANK(AY72,$AY$7:$AY$75)</f>
        <v>1</v>
      </c>
    </row>
    <row r="73" spans="1:52" s="614" customFormat="1" ht="15.6" customHeight="1" x14ac:dyDescent="0.2">
      <c r="A73" s="1155">
        <v>67</v>
      </c>
      <c r="B73" s="599" t="s">
        <v>4</v>
      </c>
      <c r="C73" s="599">
        <f>'8_2.1.18 SIS'!AP73</f>
        <v>5418</v>
      </c>
      <c r="D73" s="600">
        <v>2634</v>
      </c>
      <c r="E73" s="600">
        <f>$D$1*D73</f>
        <v>579.48</v>
      </c>
      <c r="F73" s="600">
        <v>1649</v>
      </c>
      <c r="G73" s="600">
        <f>$F$1*F73</f>
        <v>98.94</v>
      </c>
      <c r="H73" s="600">
        <v>547</v>
      </c>
      <c r="I73" s="600">
        <f>$H$1*H73</f>
        <v>820.5</v>
      </c>
      <c r="J73" s="600">
        <v>476</v>
      </c>
      <c r="K73" s="600">
        <f>$J$1*J73</f>
        <v>285.59999999999997</v>
      </c>
      <c r="L73" s="600">
        <f t="shared" si="42"/>
        <v>2082</v>
      </c>
      <c r="M73" s="602">
        <f>ROUND(L73/$M$1,5)</f>
        <v>5.552E-2</v>
      </c>
      <c r="N73" s="600">
        <f>C73*M73</f>
        <v>300.80736000000002</v>
      </c>
      <c r="O73" s="600">
        <f>E73+G73+I73+K73+N73</f>
        <v>2085.3273600000002</v>
      </c>
      <c r="P73" s="600">
        <f>O73+C73</f>
        <v>7503.3273600000002</v>
      </c>
      <c r="Q73" s="603">
        <f>$Q$1</f>
        <v>3961</v>
      </c>
      <c r="R73" s="603">
        <f>ROUND(P73*Q73,0)</f>
        <v>29720680</v>
      </c>
      <c r="S73" s="603">
        <f>'6_Local Deduct Calc'!J73</f>
        <v>7999284</v>
      </c>
      <c r="T73" s="603">
        <f>ROUND(IF((S73&gt;R73*$T$1),R73*$T$1,S73),0)</f>
        <v>7999284</v>
      </c>
      <c r="U73" s="604">
        <f>R73-T73</f>
        <v>21721396</v>
      </c>
      <c r="V73" s="605">
        <f>ROUND(U73/R73,4)</f>
        <v>0.73089999999999999</v>
      </c>
      <c r="W73" s="605">
        <f>ROUND(T73/R73,4)</f>
        <v>0.26910000000000001</v>
      </c>
      <c r="X73" s="606">
        <f t="shared" si="60"/>
        <v>1476.4274640088593</v>
      </c>
      <c r="Y73" s="603">
        <f>'7_Local Revenue'!AQ73</f>
        <v>30525753</v>
      </c>
      <c r="Z73" s="603">
        <f>IF(Y73-T73&gt;0,Y73-T73,0)</f>
        <v>22526469</v>
      </c>
      <c r="AA73" s="219">
        <f>IF(Y73-T73&lt;0,Y73-T73,0)</f>
        <v>0</v>
      </c>
      <c r="AB73" s="607">
        <f t="shared" si="47"/>
        <v>10105031.200000001</v>
      </c>
      <c r="AC73" s="607">
        <f>IF(Z73&lt;AB73,Z73,AB73)</f>
        <v>10105031.200000001</v>
      </c>
      <c r="AD73" s="603">
        <f>IF(AC73&gt;0,AC73*(W73*$AD$1),0)</f>
        <v>4677133.9009824004</v>
      </c>
      <c r="AE73" s="608">
        <f>ROUND(IF(AC73-AD73&gt;AC73*$AE$1,AC73-AD73,AC73*$AE$1),0)</f>
        <v>5427897</v>
      </c>
      <c r="AF73" s="607">
        <f t="shared" si="61"/>
        <v>1002</v>
      </c>
      <c r="AG73" s="609">
        <f>IF(AC73=0,0,ROUND(AE73/AC73,4))</f>
        <v>0.53710000000000002</v>
      </c>
      <c r="AH73" s="608">
        <f t="shared" si="51"/>
        <v>27149293</v>
      </c>
      <c r="AI73" s="607">
        <f t="shared" si="62"/>
        <v>5011</v>
      </c>
      <c r="AJ73" s="608">
        <f>'3A_Level 3'!L73</f>
        <v>915222</v>
      </c>
      <c r="AK73" s="607">
        <f t="shared" si="63"/>
        <v>168.92248062015503</v>
      </c>
      <c r="AL73" s="608">
        <f>AJ73+AH73</f>
        <v>28064515</v>
      </c>
      <c r="AM73" s="607">
        <f t="shared" si="64"/>
        <v>5179.8661867847914</v>
      </c>
      <c r="AN73" s="610">
        <f>'3A_Level 3'!M73</f>
        <v>4792397</v>
      </c>
      <c r="AO73" s="611">
        <f t="shared" si="65"/>
        <v>884.53248431155407</v>
      </c>
      <c r="AP73" s="608">
        <f>AH73+AN73</f>
        <v>31941690</v>
      </c>
      <c r="AQ73" s="607">
        <f t="shared" si="66"/>
        <v>5895.4761904761908</v>
      </c>
      <c r="AR73" s="609">
        <f>AP73/AX73</f>
        <v>0.6382465467993037</v>
      </c>
      <c r="AS73" s="612">
        <f>RANK(AR73,$AR$7:$AR$75)</f>
        <v>37</v>
      </c>
      <c r="AT73" s="607">
        <f t="shared" si="57"/>
        <v>18104315.199999999</v>
      </c>
      <c r="AU73" s="607">
        <f t="shared" si="67"/>
        <v>3341.51</v>
      </c>
      <c r="AV73" s="612">
        <f>RANK(AU73,$AU$7:$AU$75)</f>
        <v>42</v>
      </c>
      <c r="AW73" s="609">
        <f>AT73/AX73</f>
        <v>0.36175345320069618</v>
      </c>
      <c r="AX73" s="612">
        <f>AP73+AT73</f>
        <v>50046005.200000003</v>
      </c>
      <c r="AY73" s="613">
        <f t="shared" si="68"/>
        <v>9236.9887781469188</v>
      </c>
      <c r="AZ73" s="612">
        <f>RANK(AY73,$AY$7:$AY$75)</f>
        <v>42</v>
      </c>
    </row>
    <row r="74" spans="1:52" s="218" customFormat="1" ht="15.6" customHeight="1" x14ac:dyDescent="0.2">
      <c r="A74" s="1155">
        <v>68</v>
      </c>
      <c r="B74" s="599" t="s">
        <v>3</v>
      </c>
      <c r="C74" s="599">
        <f>'8_2.1.18 SIS'!AP74</f>
        <v>1907</v>
      </c>
      <c r="D74" s="600">
        <v>1706</v>
      </c>
      <c r="E74" s="600">
        <f>$D$1*D74</f>
        <v>375.32</v>
      </c>
      <c r="F74" s="600">
        <v>830.5</v>
      </c>
      <c r="G74" s="600">
        <f>$F$1*F74</f>
        <v>49.83</v>
      </c>
      <c r="H74" s="600">
        <v>215</v>
      </c>
      <c r="I74" s="600">
        <f>$H$1*H74</f>
        <v>322.5</v>
      </c>
      <c r="J74" s="600">
        <v>10</v>
      </c>
      <c r="K74" s="600">
        <f>$J$1*J74</f>
        <v>6</v>
      </c>
      <c r="L74" s="600">
        <f t="shared" si="42"/>
        <v>5593</v>
      </c>
      <c r="M74" s="602">
        <f>ROUND(L74/$M$1,5)</f>
        <v>0.14915</v>
      </c>
      <c r="N74" s="600">
        <f>C74*M74</f>
        <v>284.42905000000002</v>
      </c>
      <c r="O74" s="600">
        <f>E74+G74+I74+K74+N74</f>
        <v>1038.0790500000001</v>
      </c>
      <c r="P74" s="600">
        <f>O74+C74</f>
        <v>2945.0790500000003</v>
      </c>
      <c r="Q74" s="603">
        <f>$Q$1</f>
        <v>3961</v>
      </c>
      <c r="R74" s="603">
        <f>ROUND(P74*Q74,0)</f>
        <v>11665458</v>
      </c>
      <c r="S74" s="603">
        <f>'6_Local Deduct Calc'!J74</f>
        <v>2115039</v>
      </c>
      <c r="T74" s="603">
        <f>ROUND(IF((S74&gt;R74*$T$1),R74*$T$1,S74),0)</f>
        <v>2115039</v>
      </c>
      <c r="U74" s="604">
        <f>R74-T74</f>
        <v>9550419</v>
      </c>
      <c r="V74" s="605">
        <f>ROUND(U74/R74,4)</f>
        <v>0.81869999999999998</v>
      </c>
      <c r="W74" s="605">
        <f>ROUND(T74/R74,4)</f>
        <v>0.18129999999999999</v>
      </c>
      <c r="X74" s="606">
        <f t="shared" si="60"/>
        <v>1109.0922915574201</v>
      </c>
      <c r="Y74" s="603">
        <f>'7_Local Revenue'!AQ74</f>
        <v>5654897</v>
      </c>
      <c r="Z74" s="603">
        <f>IF(Y74-T74&gt;0,Y74-T74,0)</f>
        <v>3539858</v>
      </c>
      <c r="AA74" s="219">
        <f>IF(Y74-T74&lt;0,Y74-T74,0)</f>
        <v>0</v>
      </c>
      <c r="AB74" s="607">
        <f t="shared" si="47"/>
        <v>3966255.72</v>
      </c>
      <c r="AC74" s="607">
        <f>IF(Z74&lt;AB74,Z74,AB74)</f>
        <v>3539858</v>
      </c>
      <c r="AD74" s="603">
        <f>IF(AC74&gt;0,AC74*(W74*$AD$1),0)</f>
        <v>1103855.1592880001</v>
      </c>
      <c r="AE74" s="608">
        <f>ROUND(IF(AC74-AD74&gt;AC74*$AE$1,AC74-AD74,AC74*$AE$1),0)</f>
        <v>2436003</v>
      </c>
      <c r="AF74" s="607">
        <f t="shared" si="61"/>
        <v>1277</v>
      </c>
      <c r="AG74" s="609">
        <f>IF(AC74=0,0,ROUND(AE74/AC74,4))</f>
        <v>0.68820000000000003</v>
      </c>
      <c r="AH74" s="608">
        <f t="shared" si="51"/>
        <v>11986422</v>
      </c>
      <c r="AI74" s="607">
        <f t="shared" si="62"/>
        <v>6285</v>
      </c>
      <c r="AJ74" s="608">
        <f>'3A_Level 3'!L74</f>
        <v>322135</v>
      </c>
      <c r="AK74" s="607">
        <f t="shared" si="63"/>
        <v>168.92239119035133</v>
      </c>
      <c r="AL74" s="608">
        <f>AJ74+AH74</f>
        <v>12308557</v>
      </c>
      <c r="AM74" s="607">
        <f t="shared" si="64"/>
        <v>6454.4084950183533</v>
      </c>
      <c r="AN74" s="610">
        <f>'3A_Level 3'!M74</f>
        <v>1845256</v>
      </c>
      <c r="AO74" s="611">
        <f t="shared" si="65"/>
        <v>967.62244362873628</v>
      </c>
      <c r="AP74" s="608">
        <f>AH74+AN74</f>
        <v>13831678</v>
      </c>
      <c r="AQ74" s="607">
        <f t="shared" si="66"/>
        <v>7253.1085474567381</v>
      </c>
      <c r="AR74" s="609">
        <f>AP74/AX74</f>
        <v>0.7098054942954316</v>
      </c>
      <c r="AS74" s="612">
        <f>RANK(AR74,$AR$7:$AR$75)</f>
        <v>10</v>
      </c>
      <c r="AT74" s="607">
        <f t="shared" si="57"/>
        <v>5654897</v>
      </c>
      <c r="AU74" s="607">
        <f t="shared" si="67"/>
        <v>2965.34</v>
      </c>
      <c r="AV74" s="612">
        <f>RANK(AU74,$AU$7:$AU$75)</f>
        <v>53</v>
      </c>
      <c r="AW74" s="609">
        <f>AT74/AX74</f>
        <v>0.2901945057045684</v>
      </c>
      <c r="AX74" s="612">
        <f>AP74+AT74</f>
        <v>19486575</v>
      </c>
      <c r="AY74" s="613">
        <f t="shared" si="68"/>
        <v>10218.445201887782</v>
      </c>
      <c r="AZ74" s="612">
        <f>RANK(AY74,$AY$7:$AY$75)</f>
        <v>10</v>
      </c>
    </row>
    <row r="75" spans="1:52" s="218" customFormat="1" ht="15.6" customHeight="1" x14ac:dyDescent="0.2">
      <c r="A75" s="1155">
        <v>69</v>
      </c>
      <c r="B75" s="599" t="s">
        <v>93</v>
      </c>
      <c r="C75" s="599">
        <f>'8_2.1.18 SIS'!AP75</f>
        <v>4553</v>
      </c>
      <c r="D75" s="600">
        <v>1806</v>
      </c>
      <c r="E75" s="600">
        <f>$D$1*D75</f>
        <v>397.32</v>
      </c>
      <c r="F75" s="600">
        <v>2117.5</v>
      </c>
      <c r="G75" s="600">
        <f>$F$1*F75</f>
        <v>127.05</v>
      </c>
      <c r="H75" s="600">
        <v>363</v>
      </c>
      <c r="I75" s="600">
        <f>$H$1*H75</f>
        <v>544.5</v>
      </c>
      <c r="J75" s="600">
        <v>411</v>
      </c>
      <c r="K75" s="600">
        <f>$J$1*J75</f>
        <v>246.6</v>
      </c>
      <c r="L75" s="600">
        <f t="shared" si="42"/>
        <v>2947</v>
      </c>
      <c r="M75" s="602">
        <f>ROUND(L75/$M$1,5)</f>
        <v>7.8589999999999993E-2</v>
      </c>
      <c r="N75" s="600">
        <f>C75*M75</f>
        <v>357.82026999999999</v>
      </c>
      <c r="O75" s="600">
        <f>E75+G75+I75+K75+N75</f>
        <v>1673.2902699999997</v>
      </c>
      <c r="P75" s="600">
        <f>O75+C75</f>
        <v>6226.2902699999995</v>
      </c>
      <c r="Q75" s="603">
        <f>$Q$1</f>
        <v>3961</v>
      </c>
      <c r="R75" s="603">
        <f>ROUND(P75*Q75,0)</f>
        <v>24662336</v>
      </c>
      <c r="S75" s="603">
        <f>'6_Local Deduct Calc'!J75</f>
        <v>4797148</v>
      </c>
      <c r="T75" s="603">
        <f>ROUND(IF((S75&gt;R75*$T$1),R75*$T$1,S75),0)</f>
        <v>4797148</v>
      </c>
      <c r="U75" s="604">
        <f>R75-T75</f>
        <v>19865188</v>
      </c>
      <c r="V75" s="605">
        <f>ROUND(U75/R75,4)</f>
        <v>0.80549999999999999</v>
      </c>
      <c r="W75" s="605">
        <f>ROUND(T75/R75,4)</f>
        <v>0.19450000000000001</v>
      </c>
      <c r="X75" s="606">
        <f t="shared" si="60"/>
        <v>1053.6235449154403</v>
      </c>
      <c r="Y75" s="603">
        <f>'7_Local Revenue'!AQ75</f>
        <v>18393011</v>
      </c>
      <c r="Z75" s="603">
        <f>IF(Y75-T75&gt;0,Y75-T75,0)</f>
        <v>13595863</v>
      </c>
      <c r="AA75" s="219">
        <f>IF(Y75-T75&lt;0,Y75-T75,0)</f>
        <v>0</v>
      </c>
      <c r="AB75" s="607">
        <f t="shared" si="47"/>
        <v>8385194.2400000002</v>
      </c>
      <c r="AC75" s="607">
        <f>IF(Z75&lt;AB75,Z75,AB75)</f>
        <v>8385194.2400000002</v>
      </c>
      <c r="AD75" s="603">
        <f>IF(AC75&gt;0,AC75*(W75*$AD$1),0)</f>
        <v>2805182.8810496</v>
      </c>
      <c r="AE75" s="608">
        <f>ROUND(IF(AC75-AD75&gt;AC75*$AE$1,AC75-AD75,AC75*$AE$1),0)</f>
        <v>5580011</v>
      </c>
      <c r="AF75" s="607">
        <f t="shared" si="61"/>
        <v>1226</v>
      </c>
      <c r="AG75" s="609">
        <f>IF(AC75=0,0,ROUND(AE75/AC75,4))</f>
        <v>0.66549999999999998</v>
      </c>
      <c r="AH75" s="608">
        <f t="shared" si="51"/>
        <v>25445199</v>
      </c>
      <c r="AI75" s="607">
        <f t="shared" si="62"/>
        <v>5589</v>
      </c>
      <c r="AJ75" s="608">
        <f>'3A_Level 3'!L75</f>
        <v>769104</v>
      </c>
      <c r="AK75" s="607">
        <f t="shared" si="63"/>
        <v>168.92246870195476</v>
      </c>
      <c r="AL75" s="608">
        <f>AJ75+AH75</f>
        <v>26214303</v>
      </c>
      <c r="AM75" s="607">
        <f t="shared" si="64"/>
        <v>5757.5890621568196</v>
      </c>
      <c r="AN75" s="610">
        <f>'3A_Level 3'!M75</f>
        <v>3982020</v>
      </c>
      <c r="AO75" s="611">
        <f t="shared" si="65"/>
        <v>874.59257632330332</v>
      </c>
      <c r="AP75" s="608">
        <f>AH75+AN75</f>
        <v>29427219</v>
      </c>
      <c r="AQ75" s="607">
        <f t="shared" si="66"/>
        <v>6463.2591697781681</v>
      </c>
      <c r="AR75" s="609">
        <f>AP75/AX75</f>
        <v>0.6906247833496818</v>
      </c>
      <c r="AS75" s="612">
        <f>RANK(AR75,$AR$7:$AR$75)</f>
        <v>17</v>
      </c>
      <c r="AT75" s="607">
        <f t="shared" si="57"/>
        <v>13182342.24</v>
      </c>
      <c r="AU75" s="607">
        <f t="shared" si="67"/>
        <v>2895.31</v>
      </c>
      <c r="AV75" s="612">
        <f>RANK(AU75,$AU$7:$AU$75)</f>
        <v>54</v>
      </c>
      <c r="AW75" s="609">
        <f>AT75/AX75</f>
        <v>0.30937521665031814</v>
      </c>
      <c r="AX75" s="612">
        <f>AP75+AT75</f>
        <v>42609561.240000002</v>
      </c>
      <c r="AY75" s="613">
        <f t="shared" si="68"/>
        <v>9358.5682495058209</v>
      </c>
      <c r="AZ75" s="612">
        <f>RANK(AY75,$AY$7:$AY$75)</f>
        <v>35</v>
      </c>
    </row>
    <row r="76" spans="1:52" s="223" customFormat="1" ht="15.6" customHeight="1" thickBot="1" x14ac:dyDescent="0.25">
      <c r="A76" s="857"/>
      <c r="B76" s="856" t="s">
        <v>6</v>
      </c>
      <c r="C76" s="1169">
        <f>SUM(C7:C75)</f>
        <v>683967</v>
      </c>
      <c r="D76" s="1169">
        <f>SUM(D7:D75)</f>
        <v>472431</v>
      </c>
      <c r="E76" s="1169">
        <f t="shared" ref="E76:L76" si="69">SUM(E7:E75)</f>
        <v>103934.82</v>
      </c>
      <c r="F76" s="1169">
        <f t="shared" si="69"/>
        <v>297905.5</v>
      </c>
      <c r="G76" s="1169">
        <f t="shared" si="69"/>
        <v>17874.330000000002</v>
      </c>
      <c r="H76" s="1169">
        <f t="shared" si="69"/>
        <v>89197</v>
      </c>
      <c r="I76" s="1169">
        <f t="shared" si="69"/>
        <v>133795.5</v>
      </c>
      <c r="J76" s="1169">
        <f t="shared" si="69"/>
        <v>28762</v>
      </c>
      <c r="K76" s="1169">
        <f t="shared" si="69"/>
        <v>17257.199999999997</v>
      </c>
      <c r="L76" s="1169">
        <f t="shared" si="69"/>
        <v>183547</v>
      </c>
      <c r="M76" s="1169"/>
      <c r="N76" s="1169">
        <f>SUM(N7:N75)</f>
        <v>13159.44492</v>
      </c>
      <c r="O76" s="1169">
        <f>SUM(O7:O75)</f>
        <v>286021.29491999996</v>
      </c>
      <c r="P76" s="1169">
        <f>SUM(P7:P75)</f>
        <v>969988.29492000001</v>
      </c>
      <c r="Q76" s="225">
        <f>$Q$1</f>
        <v>3961</v>
      </c>
      <c r="R76" s="225">
        <f>SUM(R7:R75)</f>
        <v>3842123635</v>
      </c>
      <c r="S76" s="225">
        <f>SUM(S7:S75)</f>
        <v>1347941962</v>
      </c>
      <c r="T76" s="225">
        <f>SUM(T7:T75)</f>
        <v>1344924508</v>
      </c>
      <c r="U76" s="1170">
        <f>SUM(U7:U75)</f>
        <v>2497199127</v>
      </c>
      <c r="V76" s="1171">
        <f>ROUND(U76/R76,4)</f>
        <v>0.65</v>
      </c>
      <c r="W76" s="1171">
        <f>ROUND(T76/R76,4)</f>
        <v>0.35</v>
      </c>
      <c r="X76" s="1172">
        <f t="shared" si="60"/>
        <v>1966.358768771008</v>
      </c>
      <c r="Y76" s="225">
        <f t="shared" ref="Y76:AE76" si="70">SUM(Y7:Y75)</f>
        <v>3600843272</v>
      </c>
      <c r="Z76" s="225">
        <f t="shared" si="70"/>
        <v>2254479454</v>
      </c>
      <c r="AA76" s="225">
        <f t="shared" si="70"/>
        <v>0</v>
      </c>
      <c r="AB76" s="225">
        <f t="shared" si="70"/>
        <v>1306322035.8999999</v>
      </c>
      <c r="AC76" s="225">
        <f t="shared" si="70"/>
        <v>1248937295.1200001</v>
      </c>
      <c r="AD76" s="225">
        <f t="shared" si="70"/>
        <v>765705449.14046705</v>
      </c>
      <c r="AE76" s="1173">
        <f t="shared" si="70"/>
        <v>489988230</v>
      </c>
      <c r="AF76" s="1174">
        <f t="shared" si="61"/>
        <v>716</v>
      </c>
      <c r="AG76" s="1175">
        <f>IF(AC76=0,0,ROUND(AE76/AC76,4))</f>
        <v>0.39229999999999998</v>
      </c>
      <c r="AH76" s="1173">
        <f>SUM(AH7:AH75)</f>
        <v>2987187357</v>
      </c>
      <c r="AI76" s="1174">
        <f t="shared" si="62"/>
        <v>4367</v>
      </c>
      <c r="AJ76" s="1173">
        <f>SUM(AJ7:AJ75)</f>
        <v>145189636</v>
      </c>
      <c r="AK76" s="1174">
        <f t="shared" si="63"/>
        <v>212.27579108348795</v>
      </c>
      <c r="AL76" s="1173">
        <f>SUM(AL7:AL75)</f>
        <v>3132376993</v>
      </c>
      <c r="AM76" s="1174">
        <f t="shared" si="64"/>
        <v>4579.7194791561578</v>
      </c>
      <c r="AN76" s="1173">
        <f>SUM(AN7:AN75)</f>
        <v>628096019</v>
      </c>
      <c r="AO76" s="1174">
        <f t="shared" si="65"/>
        <v>918.31333821660985</v>
      </c>
      <c r="AP76" s="1173">
        <f>SUM(AP7:AP75)</f>
        <v>3615283376</v>
      </c>
      <c r="AQ76" s="1174">
        <f t="shared" si="66"/>
        <v>5285.7570262892805</v>
      </c>
      <c r="AR76" s="1175">
        <f>AP76/AX76</f>
        <v>0.58225138432217838</v>
      </c>
      <c r="AS76" s="1174"/>
      <c r="AT76" s="1174">
        <f>SUM(AT7:AT75)</f>
        <v>2593861803.1199989</v>
      </c>
      <c r="AU76" s="1174">
        <f t="shared" si="67"/>
        <v>3792.38</v>
      </c>
      <c r="AV76" s="1174"/>
      <c r="AW76" s="1175">
        <f>AT76/AX76</f>
        <v>0.41774861567782151</v>
      </c>
      <c r="AX76" s="1174">
        <f>SUM(AX7:AX75)</f>
        <v>6209145179.1199999</v>
      </c>
      <c r="AY76" s="225">
        <f t="shared" si="68"/>
        <v>9078.1356105192208</v>
      </c>
      <c r="AZ76" s="1174"/>
    </row>
    <row r="77" spans="1:52" s="223" customFormat="1" ht="15.6" customHeight="1" thickTop="1" x14ac:dyDescent="0.2">
      <c r="A77" s="968"/>
      <c r="B77" s="597"/>
      <c r="C77" s="969"/>
      <c r="D77" s="969"/>
      <c r="E77" s="969"/>
      <c r="F77" s="969"/>
      <c r="G77" s="969"/>
      <c r="H77" s="969"/>
      <c r="I77" s="969"/>
      <c r="J77" s="969"/>
      <c r="K77" s="969"/>
      <c r="L77" s="969"/>
      <c r="M77" s="969"/>
      <c r="N77" s="969"/>
      <c r="O77" s="969"/>
      <c r="P77" s="969"/>
      <c r="Q77" s="1540"/>
      <c r="R77" s="1540"/>
      <c r="S77" s="1540"/>
      <c r="T77" s="1540"/>
      <c r="U77" s="1540"/>
      <c r="V77" s="1541"/>
      <c r="W77" s="1541"/>
      <c r="X77" s="1542"/>
      <c r="Y77" s="1540"/>
      <c r="Z77" s="1540"/>
      <c r="AA77" s="1540"/>
      <c r="AB77" s="1540"/>
      <c r="AC77" s="1540"/>
      <c r="AD77" s="1540"/>
      <c r="AE77" s="1543"/>
      <c r="AF77" s="1543"/>
      <c r="AG77" s="1544"/>
      <c r="AH77" s="1543"/>
      <c r="AI77" s="1543"/>
      <c r="AJ77" s="1543"/>
      <c r="AK77" s="1543"/>
      <c r="AL77" s="1543"/>
      <c r="AM77" s="1543"/>
      <c r="AN77" s="1543"/>
      <c r="AO77" s="1543"/>
      <c r="AP77" s="969"/>
      <c r="AQ77" s="1543"/>
      <c r="AR77" s="1544"/>
      <c r="AS77" s="1543"/>
      <c r="AT77" s="1543"/>
      <c r="AU77" s="1543"/>
      <c r="AV77" s="1543"/>
      <c r="AW77" s="1544"/>
      <c r="AX77" s="1543"/>
      <c r="AY77" s="1540"/>
      <c r="AZ77" s="1543"/>
    </row>
    <row r="78" spans="1:52" s="223" customFormat="1" ht="15.6" customHeight="1" x14ac:dyDescent="0.2">
      <c r="A78" s="968"/>
      <c r="B78" s="597"/>
      <c r="C78" s="969"/>
      <c r="D78" s="969"/>
      <c r="E78" s="969"/>
      <c r="F78" s="969"/>
      <c r="G78" s="969"/>
      <c r="H78" s="969"/>
      <c r="I78" s="969"/>
      <c r="J78" s="969"/>
      <c r="K78" s="969"/>
      <c r="L78" s="969"/>
      <c r="M78" s="969"/>
      <c r="N78" s="969"/>
      <c r="O78" s="969"/>
      <c r="P78" s="969"/>
      <c r="Q78" s="969"/>
      <c r="R78" s="969"/>
      <c r="S78" s="969"/>
      <c r="T78" s="969"/>
      <c r="U78" s="969"/>
      <c r="V78" s="969"/>
      <c r="W78" s="969"/>
      <c r="X78" s="969"/>
      <c r="Y78" s="969"/>
      <c r="Z78" s="969"/>
      <c r="AA78" s="969"/>
      <c r="AB78" s="969"/>
      <c r="AC78" s="969"/>
      <c r="AD78" s="969"/>
      <c r="AE78" s="969"/>
      <c r="AF78" s="969"/>
      <c r="AG78" s="969"/>
      <c r="AH78" s="969"/>
      <c r="AI78" s="969"/>
      <c r="AJ78" s="969"/>
      <c r="AK78" s="969"/>
      <c r="AL78" s="969"/>
      <c r="AM78" s="969"/>
      <c r="AN78" s="969"/>
      <c r="AO78" s="969"/>
      <c r="AP78" s="969"/>
      <c r="AQ78" s="969"/>
      <c r="AR78" s="969"/>
      <c r="AS78" s="969"/>
      <c r="AT78" s="969"/>
      <c r="AU78" s="969"/>
      <c r="AV78" s="969"/>
      <c r="AW78" s="969"/>
      <c r="AX78"/>
      <c r="AY78" s="969"/>
      <c r="AZ78" s="970"/>
    </row>
    <row r="79" spans="1:52" s="218" customFormat="1" ht="17.45" customHeight="1" x14ac:dyDescent="0.2">
      <c r="A79" s="596"/>
      <c r="B79" s="861"/>
      <c r="C79" s="862"/>
      <c r="D79" s="862"/>
      <c r="E79" s="864"/>
      <c r="F79" s="862"/>
      <c r="G79" s="863"/>
      <c r="H79" s="863"/>
      <c r="I79" s="863"/>
      <c r="J79" s="863"/>
      <c r="K79" s="863"/>
      <c r="M79" s="865"/>
      <c r="O79" s="614"/>
      <c r="P79" s="614"/>
      <c r="U79" s="866"/>
      <c r="Z79" s="867"/>
      <c r="AF79" s="621"/>
      <c r="AG79" s="621"/>
      <c r="AH79" s="621"/>
      <c r="AI79" s="621"/>
      <c r="AJ79" s="621"/>
      <c r="AK79" s="621"/>
      <c r="AL79" s="621"/>
      <c r="AM79" s="621"/>
      <c r="AN79" s="621"/>
      <c r="AO79" s="621"/>
      <c r="AP79" s="621"/>
      <c r="AQ79" s="621"/>
      <c r="AR79" s="867"/>
      <c r="AS79" s="867"/>
      <c r="AT79" s="867"/>
      <c r="AU79" s="867"/>
      <c r="AV79" s="867"/>
      <c r="AW79" s="621"/>
      <c r="AX79" s="621"/>
      <c r="AY79" s="868"/>
      <c r="AZ79" s="868"/>
    </row>
    <row r="80" spans="1:52" s="874" customFormat="1" ht="17.45" customHeight="1" x14ac:dyDescent="0.2">
      <c r="A80" s="869"/>
      <c r="B80" s="870"/>
      <c r="C80" s="871"/>
      <c r="D80" s="872"/>
      <c r="E80" s="870"/>
      <c r="F80" s="873"/>
      <c r="G80" s="870"/>
      <c r="H80" s="870"/>
      <c r="I80" s="870"/>
      <c r="J80" s="870"/>
      <c r="K80" s="870"/>
      <c r="N80" s="1679"/>
      <c r="O80" s="1679"/>
      <c r="Q80" s="875"/>
      <c r="R80" s="882"/>
      <c r="S80" s="855"/>
      <c r="T80" s="855"/>
      <c r="U80" s="880"/>
      <c r="V80" s="218"/>
      <c r="W80" s="218"/>
      <c r="X80" s="218"/>
      <c r="Y80" s="218"/>
      <c r="Z80" s="197"/>
      <c r="AA80" s="218"/>
      <c r="AB80" s="218"/>
      <c r="AC80" s="218"/>
      <c r="AD80" s="218"/>
      <c r="AE80" s="876"/>
      <c r="AF80" s="621"/>
      <c r="AG80" s="621"/>
      <c r="AH80" s="621"/>
      <c r="AI80" s="621"/>
      <c r="AJ80" s="621"/>
      <c r="AK80" s="621"/>
      <c r="AL80" s="621"/>
      <c r="AM80" s="621"/>
      <c r="AN80" s="621"/>
      <c r="AO80" s="621"/>
      <c r="AP80" s="621"/>
      <c r="AQ80" s="621"/>
      <c r="AR80" s="218"/>
      <c r="AS80" s="218"/>
      <c r="AT80" s="218"/>
      <c r="AU80" s="218"/>
      <c r="AV80" s="218"/>
      <c r="AW80" s="621"/>
      <c r="AX80" s="621"/>
      <c r="AY80" s="218"/>
      <c r="AZ80" s="218"/>
    </row>
    <row r="81" spans="1:52" s="218" customFormat="1" ht="17.45" hidden="1" customHeight="1" thickBot="1" x14ac:dyDescent="0.25">
      <c r="A81" s="596"/>
      <c r="B81" s="863"/>
      <c r="C81" s="877"/>
      <c r="D81" s="862"/>
      <c r="E81" s="863"/>
      <c r="F81" s="863"/>
      <c r="G81" s="863"/>
      <c r="H81" s="863"/>
      <c r="I81" s="863"/>
      <c r="J81" s="863"/>
      <c r="K81" s="863"/>
      <c r="M81" s="865"/>
      <c r="Q81" s="878"/>
      <c r="R81" s="883"/>
      <c r="S81" s="855"/>
      <c r="T81" s="855"/>
      <c r="U81" s="855"/>
      <c r="Z81" s="198">
        <f>'7_Local Revenue'!AG82</f>
        <v>1439310</v>
      </c>
      <c r="AF81" s="621"/>
      <c r="AG81" s="621"/>
      <c r="AH81" s="621"/>
      <c r="AI81" s="621"/>
      <c r="AJ81" s="621"/>
      <c r="AK81" s="621"/>
      <c r="AL81" s="621"/>
      <c r="AM81" s="621"/>
      <c r="AN81" s="621"/>
      <c r="AO81" s="621"/>
      <c r="AP81" s="621"/>
      <c r="AQ81" s="621"/>
      <c r="AW81" s="621"/>
      <c r="AX81" s="621"/>
    </row>
    <row r="82" spans="1:52" s="218" customFormat="1" ht="17.45" customHeight="1" x14ac:dyDescent="0.2">
      <c r="A82" s="596"/>
      <c r="B82" s="863"/>
      <c r="C82" s="867"/>
      <c r="D82" s="879"/>
      <c r="E82" s="879"/>
      <c r="F82" s="879"/>
      <c r="G82" s="879"/>
      <c r="H82" s="879"/>
      <c r="I82" s="879"/>
      <c r="J82" s="879"/>
      <c r="K82" s="879"/>
      <c r="M82" s="865"/>
      <c r="R82" s="1112"/>
      <c r="S82" s="855"/>
      <c r="T82" s="881"/>
      <c r="U82" s="881"/>
      <c r="V82" s="867"/>
      <c r="W82" s="867"/>
      <c r="X82" s="867"/>
      <c r="Y82" s="867"/>
      <c r="Z82" s="867"/>
      <c r="AA82" s="867"/>
      <c r="AB82" s="867"/>
      <c r="AC82" s="867"/>
      <c r="AD82" s="867"/>
      <c r="AE82" s="867"/>
      <c r="AF82" s="621"/>
      <c r="AG82" s="621"/>
      <c r="AH82" s="621"/>
      <c r="AI82" s="621"/>
      <c r="AJ82" s="621"/>
      <c r="AK82" s="621"/>
      <c r="AL82" s="621"/>
      <c r="AM82" s="621"/>
      <c r="AN82" s="621"/>
      <c r="AO82" s="621"/>
      <c r="AP82" s="621"/>
      <c r="AQ82" s="621"/>
      <c r="AR82" s="868"/>
      <c r="AS82" s="868"/>
      <c r="AU82" s="868"/>
      <c r="AV82" s="868"/>
      <c r="AW82" s="621"/>
      <c r="AX82" s="621"/>
      <c r="AY82" s="867"/>
      <c r="AZ82" s="867"/>
    </row>
  </sheetData>
  <sheetProtection formatCells="0" formatColumns="0" formatRows="0" sort="0"/>
  <mergeCells count="54">
    <mergeCell ref="C1:C2"/>
    <mergeCell ref="E2:E3"/>
    <mergeCell ref="G2:G3"/>
    <mergeCell ref="I2:I3"/>
    <mergeCell ref="K2:K3"/>
    <mergeCell ref="N80:O80"/>
    <mergeCell ref="AN1:AQ1"/>
    <mergeCell ref="AJ1:AM1"/>
    <mergeCell ref="D1:E1"/>
    <mergeCell ref="F1:G1"/>
    <mergeCell ref="H1:I1"/>
    <mergeCell ref="J1:K1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K2:AK3"/>
    <mergeCell ref="AL2:AL3"/>
    <mergeCell ref="AM2:AM3"/>
    <mergeCell ref="AD2:AD3"/>
    <mergeCell ref="AE2:AE3"/>
    <mergeCell ref="AF2:AF3"/>
    <mergeCell ref="AG2:AG3"/>
    <mergeCell ref="AH2:AH3"/>
    <mergeCell ref="AX2:AX3"/>
    <mergeCell ref="AY2:AY3"/>
    <mergeCell ref="AZ2:AZ3"/>
    <mergeCell ref="A1:B3"/>
    <mergeCell ref="AS2:AS3"/>
    <mergeCell ref="AT2:AT3"/>
    <mergeCell ref="AU2:AU3"/>
    <mergeCell ref="AV2:AV3"/>
    <mergeCell ref="AW2:AW3"/>
    <mergeCell ref="AN2:AN3"/>
    <mergeCell ref="AO2:AO3"/>
    <mergeCell ref="AP2:AP3"/>
    <mergeCell ref="AQ2:AQ3"/>
    <mergeCell ref="AR2:AR3"/>
    <mergeCell ref="AI2:AI3"/>
    <mergeCell ref="AJ2:AJ3"/>
  </mergeCells>
  <phoneticPr fontId="0" type="noConversion"/>
  <printOptions horizontalCentered="1"/>
  <pageMargins left="0.25" right="0.25" top="0.75" bottom="0.42" header="0.27" footer="0.16"/>
  <pageSetup paperSize="5" scale="73" firstPageNumber="18" fitToWidth="0" fitToHeight="0" orientation="portrait" r:id="rId1"/>
  <headerFooter alignWithMargins="0">
    <oddHeader>&amp;L&amp;"Arial,Bold"&amp;16&amp;K000000Table 3: FY2018-19 Budget Letter
Level 1 Base Per Pupil And Level 2 Local Incentive</oddHeader>
    <oddFooter>&amp;R&amp;12&amp;P</oddFooter>
  </headerFooter>
  <colBreaks count="5" manualBreakCount="5">
    <brk id="11" max="75" man="1"/>
    <brk id="19" max="1048575" man="1"/>
    <brk id="26" max="75" man="1"/>
    <brk id="35" max="75" man="1"/>
    <brk id="4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69</vt:i4>
      </vt:variant>
      <vt:variant>
        <vt:lpstr>Named Ranges</vt:lpstr>
      </vt:variant>
      <vt:variant>
        <vt:i4>133</vt:i4>
      </vt:variant>
    </vt:vector>
  </HeadingPairs>
  <TitlesOfParts>
    <vt:vector size="202" baseType="lpstr">
      <vt:lpstr>LEA Summary</vt:lpstr>
      <vt:lpstr>Leg Type 2 Res Summary</vt:lpstr>
      <vt:lpstr>New Type 2 Res Summary</vt:lpstr>
      <vt:lpstr>Sheet2</vt:lpstr>
      <vt:lpstr>1_State Summary</vt:lpstr>
      <vt:lpstr>2_State Distrib and Adjs</vt:lpstr>
      <vt:lpstr>2A-1_EFT (Annual)</vt:lpstr>
      <vt:lpstr>2A-2_EFT (Monthly)</vt:lpstr>
      <vt:lpstr>3_Levels 1&amp;2</vt:lpstr>
      <vt:lpstr>3A_Level 3</vt:lpstr>
      <vt:lpstr>4_Level 4</vt:lpstr>
      <vt:lpstr>5A1_Labs</vt:lpstr>
      <vt:lpstr>5A2_Legacy Type 2</vt:lpstr>
      <vt:lpstr>5A2A_New Vision</vt:lpstr>
      <vt:lpstr>5A2B_Glencoe</vt:lpstr>
      <vt:lpstr>5A2C_ISL</vt:lpstr>
      <vt:lpstr>5A2D_Avoyelles</vt:lpstr>
      <vt:lpstr>5A2E_Delhi</vt:lpstr>
      <vt:lpstr>5A2F_Belle Chasse</vt:lpstr>
      <vt:lpstr>5A2H_MAX</vt:lpstr>
      <vt:lpstr>5A3_OJJ</vt:lpstr>
      <vt:lpstr>5A4_NOCCA</vt:lpstr>
      <vt:lpstr>5A5_LSMSA</vt:lpstr>
      <vt:lpstr>5A6_Thrive</vt:lpstr>
      <vt:lpstr>5B2_RSD LA</vt:lpstr>
      <vt:lpstr>5C1_New Type 2</vt:lpstr>
      <vt:lpstr>5C1A_Madison</vt:lpstr>
      <vt:lpstr>5C1B_DArbonne</vt:lpstr>
      <vt:lpstr>5C1C_Intl High</vt:lpstr>
      <vt:lpstr>5C1D_NOMMA</vt:lpstr>
      <vt:lpstr>5C1E_LFNO</vt:lpstr>
      <vt:lpstr>5C1F_L.C. Charter</vt:lpstr>
      <vt:lpstr>5C1G_JS Clark</vt:lpstr>
      <vt:lpstr>5C1H_Southwest</vt:lpstr>
      <vt:lpstr>5C1I_LA Key</vt:lpstr>
      <vt:lpstr>5C1J_Jeff Chamber</vt:lpstr>
      <vt:lpstr>5C1M_GEO Mid</vt:lpstr>
      <vt:lpstr>5C1N_Delta</vt:lpstr>
      <vt:lpstr>5C1O_Impact</vt:lpstr>
      <vt:lpstr>5C1P_Vision</vt:lpstr>
      <vt:lpstr>5C1Q_Advantage</vt:lpstr>
      <vt:lpstr>5C1R_Iberville</vt:lpstr>
      <vt:lpstr>5C1S_LC Col Prep</vt:lpstr>
      <vt:lpstr>5C1T_Northeast</vt:lpstr>
      <vt:lpstr>5C1U_Acadiana Ren</vt:lpstr>
      <vt:lpstr>5C1V_Laf Ren</vt:lpstr>
      <vt:lpstr>5C1W_Willow</vt:lpstr>
      <vt:lpstr>5C1X_Tangi</vt:lpstr>
      <vt:lpstr>5C1Y_GEO</vt:lpstr>
      <vt:lpstr>5C1Z_Lincoln Prep</vt:lpstr>
      <vt:lpstr>5C1AA_Laurel</vt:lpstr>
      <vt:lpstr>5C1AB_Apex</vt:lpstr>
      <vt:lpstr>5C1AC_Smothers</vt:lpstr>
      <vt:lpstr>5C1AD_Greater</vt:lpstr>
      <vt:lpstr>5C1AE_Noble Minds</vt:lpstr>
      <vt:lpstr>5C1AF_JCFA-Laf</vt:lpstr>
      <vt:lpstr>5C1AG_Collegiate</vt:lpstr>
      <vt:lpstr>5C1AH_BRUP</vt:lpstr>
      <vt:lpstr>5C1AI_Harmony</vt:lpstr>
      <vt:lpstr>5C1AJ_Athlos</vt:lpstr>
      <vt:lpstr>5C2_LAVCA</vt:lpstr>
      <vt:lpstr>5C3_UnvView</vt:lpstr>
      <vt:lpstr>6_Local Deduct Calc</vt:lpstr>
      <vt:lpstr>7_Local Revenue</vt:lpstr>
      <vt:lpstr>8_2.1.18 SIS</vt:lpstr>
      <vt:lpstr>8A_2.1.18 RSD Op &amp; 5s</vt:lpstr>
      <vt:lpstr>Source Data</vt:lpstr>
      <vt:lpstr>Per Pupil_Weighted Funding</vt:lpstr>
      <vt:lpstr>Placeholder_Tallulah</vt:lpstr>
      <vt:lpstr>'1_State Summary'!Print_Area</vt:lpstr>
      <vt:lpstr>'2_State Distrib and Adjs'!Print_Area</vt:lpstr>
      <vt:lpstr>'2A-1_EFT (Annual)'!Print_Area</vt:lpstr>
      <vt:lpstr>'2A-2_EFT (Monthly)'!Print_Area</vt:lpstr>
      <vt:lpstr>'3_Levels 1&amp;2'!Print_Area</vt:lpstr>
      <vt:lpstr>'3A_Level 3'!Print_Area</vt:lpstr>
      <vt:lpstr>'4_Level 4'!Print_Area</vt:lpstr>
      <vt:lpstr>'5A1_Labs'!Print_Area</vt:lpstr>
      <vt:lpstr>'5A2_Legacy Type 2'!Print_Area</vt:lpstr>
      <vt:lpstr>'5A2A_New Vision'!Print_Area</vt:lpstr>
      <vt:lpstr>'5A2B_Glencoe'!Print_Area</vt:lpstr>
      <vt:lpstr>'5A2C_ISL'!Print_Area</vt:lpstr>
      <vt:lpstr>'5A2D_Avoyelles'!Print_Area</vt:lpstr>
      <vt:lpstr>'5A2E_Delhi'!Print_Area</vt:lpstr>
      <vt:lpstr>'5A2F_Belle Chasse'!Print_Area</vt:lpstr>
      <vt:lpstr>'5A2H_MAX'!Print_Area</vt:lpstr>
      <vt:lpstr>'5A3_OJJ'!Print_Area</vt:lpstr>
      <vt:lpstr>'5A4_NOCCA'!Print_Area</vt:lpstr>
      <vt:lpstr>'5A5_LSMSA'!Print_Area</vt:lpstr>
      <vt:lpstr>'5A6_Thrive'!Print_Area</vt:lpstr>
      <vt:lpstr>'5B2_RSD LA'!Print_Area</vt:lpstr>
      <vt:lpstr>'5C1_New Type 2'!Print_Area</vt:lpstr>
      <vt:lpstr>'5C1A_Madison'!Print_Area</vt:lpstr>
      <vt:lpstr>'5C1AA_Laurel'!Print_Area</vt:lpstr>
      <vt:lpstr>'5C1AB_Apex'!Print_Area</vt:lpstr>
      <vt:lpstr>'5C1AC_Smothers'!Print_Area</vt:lpstr>
      <vt:lpstr>'5C1AD_Greater'!Print_Area</vt:lpstr>
      <vt:lpstr>'5C1AE_Noble Minds'!Print_Area</vt:lpstr>
      <vt:lpstr>'5C1AF_JCFA-Laf'!Print_Area</vt:lpstr>
      <vt:lpstr>'5C1AG_Collegiate'!Print_Area</vt:lpstr>
      <vt:lpstr>'5C1AH_BRUP'!Print_Area</vt:lpstr>
      <vt:lpstr>'5C1AI_Harmony'!Print_Area</vt:lpstr>
      <vt:lpstr>'5C1AJ_Athlos'!Print_Area</vt:lpstr>
      <vt:lpstr>'5C1B_DArbonne'!Print_Area</vt:lpstr>
      <vt:lpstr>'5C1C_Intl High'!Print_Area</vt:lpstr>
      <vt:lpstr>'5C1D_NOMMA'!Print_Area</vt:lpstr>
      <vt:lpstr>'5C1E_LFNO'!Print_Area</vt:lpstr>
      <vt:lpstr>'5C1F_L.C. Charter'!Print_Area</vt:lpstr>
      <vt:lpstr>'5C1G_JS Clark'!Print_Area</vt:lpstr>
      <vt:lpstr>'5C1H_Southwest'!Print_Area</vt:lpstr>
      <vt:lpstr>'5C1I_LA Key'!Print_Area</vt:lpstr>
      <vt:lpstr>'5C1J_Jeff Chamber'!Print_Area</vt:lpstr>
      <vt:lpstr>'5C1M_GEO Mid'!Print_Area</vt:lpstr>
      <vt:lpstr>'5C1N_Delta'!Print_Area</vt:lpstr>
      <vt:lpstr>'5C1O_Impact'!Print_Area</vt:lpstr>
      <vt:lpstr>'5C1P_Vision'!Print_Area</vt:lpstr>
      <vt:lpstr>'5C1Q_Advantage'!Print_Area</vt:lpstr>
      <vt:lpstr>'5C1R_Iberville'!Print_Area</vt:lpstr>
      <vt:lpstr>'5C1S_LC Col Prep'!Print_Area</vt:lpstr>
      <vt:lpstr>'5C1T_Northeast'!Print_Area</vt:lpstr>
      <vt:lpstr>'5C1U_Acadiana Ren'!Print_Area</vt:lpstr>
      <vt:lpstr>'5C1V_Laf Ren'!Print_Area</vt:lpstr>
      <vt:lpstr>'5C1W_Willow'!Print_Area</vt:lpstr>
      <vt:lpstr>'5C1X_Tangi'!Print_Area</vt:lpstr>
      <vt:lpstr>'5C1Y_GEO'!Print_Area</vt:lpstr>
      <vt:lpstr>'5C1Z_Lincoln Prep'!Print_Area</vt:lpstr>
      <vt:lpstr>'5C2_LAVCA'!Print_Area</vt:lpstr>
      <vt:lpstr>'5C3_UnvView'!Print_Area</vt:lpstr>
      <vt:lpstr>'6_Local Deduct Calc'!Print_Area</vt:lpstr>
      <vt:lpstr>'7_Local Revenue'!Print_Area</vt:lpstr>
      <vt:lpstr>'8_2.1.18 SIS'!Print_Area</vt:lpstr>
      <vt:lpstr>'8A_2.1.18 RSD Op &amp; 5s'!Print_Area</vt:lpstr>
      <vt:lpstr>'LEA Summary'!Print_Area</vt:lpstr>
      <vt:lpstr>'Leg Type 2 Res Summary'!Print_Area</vt:lpstr>
      <vt:lpstr>'New Type 2 Res Summary'!Print_Area</vt:lpstr>
      <vt:lpstr>'Per Pupil_Weighted Funding'!Print_Area</vt:lpstr>
      <vt:lpstr>Placeholder_Tallulah!Print_Area</vt:lpstr>
      <vt:lpstr>'Source Data'!Print_Area</vt:lpstr>
      <vt:lpstr>'2_State Distrib and Adjs'!Print_Titles</vt:lpstr>
      <vt:lpstr>'2A-1_EFT (Annual)'!Print_Titles</vt:lpstr>
      <vt:lpstr>'2A-2_EFT (Monthly)'!Print_Titles</vt:lpstr>
      <vt:lpstr>'3_Levels 1&amp;2'!Print_Titles</vt:lpstr>
      <vt:lpstr>'3A_Level 3'!Print_Titles</vt:lpstr>
      <vt:lpstr>'4_Level 4'!Print_Titles</vt:lpstr>
      <vt:lpstr>'5A1_Labs'!Print_Titles</vt:lpstr>
      <vt:lpstr>'5A2_Legacy Type 2'!Print_Titles</vt:lpstr>
      <vt:lpstr>'5A2A_New Vision'!Print_Titles</vt:lpstr>
      <vt:lpstr>'5A2B_Glencoe'!Print_Titles</vt:lpstr>
      <vt:lpstr>'5A2C_ISL'!Print_Titles</vt:lpstr>
      <vt:lpstr>'5A2D_Avoyelles'!Print_Titles</vt:lpstr>
      <vt:lpstr>'5A2E_Delhi'!Print_Titles</vt:lpstr>
      <vt:lpstr>'5A2F_Belle Chasse'!Print_Titles</vt:lpstr>
      <vt:lpstr>'5A2H_MAX'!Print_Titles</vt:lpstr>
      <vt:lpstr>'5A3_OJJ'!Print_Titles</vt:lpstr>
      <vt:lpstr>'5A4_NOCCA'!Print_Titles</vt:lpstr>
      <vt:lpstr>'5A5_LSMSA'!Print_Titles</vt:lpstr>
      <vt:lpstr>'5A6_Thrive'!Print_Titles</vt:lpstr>
      <vt:lpstr>'5B2_RSD LA'!Print_Titles</vt:lpstr>
      <vt:lpstr>'5C1_New Type 2'!Print_Titles</vt:lpstr>
      <vt:lpstr>'5C1A_Madison'!Print_Titles</vt:lpstr>
      <vt:lpstr>'5C1AA_Laurel'!Print_Titles</vt:lpstr>
      <vt:lpstr>'5C1AB_Apex'!Print_Titles</vt:lpstr>
      <vt:lpstr>'5C1AC_Smothers'!Print_Titles</vt:lpstr>
      <vt:lpstr>'5C1AD_Greater'!Print_Titles</vt:lpstr>
      <vt:lpstr>'5C1AE_Noble Minds'!Print_Titles</vt:lpstr>
      <vt:lpstr>'5C1AF_JCFA-Laf'!Print_Titles</vt:lpstr>
      <vt:lpstr>'5C1AG_Collegiate'!Print_Titles</vt:lpstr>
      <vt:lpstr>'5C1AH_BRUP'!Print_Titles</vt:lpstr>
      <vt:lpstr>'5C1AI_Harmony'!Print_Titles</vt:lpstr>
      <vt:lpstr>'5C1AJ_Athlos'!Print_Titles</vt:lpstr>
      <vt:lpstr>'5C1B_DArbonne'!Print_Titles</vt:lpstr>
      <vt:lpstr>'5C1C_Intl High'!Print_Titles</vt:lpstr>
      <vt:lpstr>'5C1D_NOMMA'!Print_Titles</vt:lpstr>
      <vt:lpstr>'5C1E_LFNO'!Print_Titles</vt:lpstr>
      <vt:lpstr>'5C1F_L.C. Charter'!Print_Titles</vt:lpstr>
      <vt:lpstr>'5C1G_JS Clark'!Print_Titles</vt:lpstr>
      <vt:lpstr>'5C1H_Southwest'!Print_Titles</vt:lpstr>
      <vt:lpstr>'5C1I_LA Key'!Print_Titles</vt:lpstr>
      <vt:lpstr>'5C1J_Jeff Chamber'!Print_Titles</vt:lpstr>
      <vt:lpstr>'5C1M_GEO Mid'!Print_Titles</vt:lpstr>
      <vt:lpstr>'5C1N_Delta'!Print_Titles</vt:lpstr>
      <vt:lpstr>'5C1O_Impact'!Print_Titles</vt:lpstr>
      <vt:lpstr>'5C1P_Vision'!Print_Titles</vt:lpstr>
      <vt:lpstr>'5C1Q_Advantage'!Print_Titles</vt:lpstr>
      <vt:lpstr>'5C1R_Iberville'!Print_Titles</vt:lpstr>
      <vt:lpstr>'5C1S_LC Col Prep'!Print_Titles</vt:lpstr>
      <vt:lpstr>'5C1T_Northeast'!Print_Titles</vt:lpstr>
      <vt:lpstr>'5C1U_Acadiana Ren'!Print_Titles</vt:lpstr>
      <vt:lpstr>'5C1V_Laf Ren'!Print_Titles</vt:lpstr>
      <vt:lpstr>'5C1W_Willow'!Print_Titles</vt:lpstr>
      <vt:lpstr>'5C1X_Tangi'!Print_Titles</vt:lpstr>
      <vt:lpstr>'5C1Y_GEO'!Print_Titles</vt:lpstr>
      <vt:lpstr>'5C1Z_Lincoln Prep'!Print_Titles</vt:lpstr>
      <vt:lpstr>'5C2_LAVCA'!Print_Titles</vt:lpstr>
      <vt:lpstr>'5C3_UnvView'!Print_Titles</vt:lpstr>
      <vt:lpstr>'7_Local Revenue'!Print_Titles</vt:lpstr>
      <vt:lpstr>'8_2.1.18 SIS'!Print_Titles</vt:lpstr>
      <vt:lpstr>'LEA Summary'!Print_Titles</vt:lpstr>
      <vt:lpstr>'Leg Type 2 Res Summary'!Print_Titles</vt:lpstr>
      <vt:lpstr>'New Type 2 Res Summary'!Print_Titles</vt:lpstr>
      <vt:lpstr>'Per Pupil_Weighted Funding'!Print_Titles</vt:lpstr>
      <vt:lpstr>Placeholder_Tallulah!Print_Titles</vt:lpstr>
      <vt:lpstr>'Source Data'!Print_Titles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Cstevens</dc:creator>
  <cp:lastModifiedBy>Melanie Ruiz</cp:lastModifiedBy>
  <cp:lastPrinted>2019-08-06T16:30:02Z</cp:lastPrinted>
  <dcterms:created xsi:type="dcterms:W3CDTF">1999-11-15T20:37:39Z</dcterms:created>
  <dcterms:modified xsi:type="dcterms:W3CDTF">2019-09-06T13:05:19Z</dcterms:modified>
</cp:coreProperties>
</file>